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codeName="ThisWorkbook" autoCompressPictures="0"/>
  <mc:AlternateContent xmlns:mc="http://schemas.openxmlformats.org/markup-compatibility/2006">
    <mc:Choice Requires="x15">
      <x15ac:absPath xmlns:x15ac="http://schemas.microsoft.com/office/spreadsheetml/2010/11/ac" url="C:\Users\david\Downloads\"/>
    </mc:Choice>
  </mc:AlternateContent>
  <xr:revisionPtr revIDLastSave="0" documentId="13_ncr:1_{73A9FAEA-C0BF-4A34-B7C9-0C09A46EB993}" xr6:coauthVersionLast="47" xr6:coauthVersionMax="47" xr10:uidLastSave="{00000000-0000-0000-0000-000000000000}"/>
  <bookViews>
    <workbookView xWindow="-103" yWindow="-103" windowWidth="22149" windowHeight="13200" tabRatio="695" activeTab="1"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4" i="4"/>
  <c r="F1474" i="4" s="1"/>
  <c r="H1474"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9" i="4"/>
  <c r="F1179" i="4" s="1"/>
  <c r="H1179"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8" i="4"/>
  <c r="F1138" i="4" s="1"/>
  <c r="H1138"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2" i="4"/>
  <c r="F1082" i="4" s="1"/>
  <c r="H1082"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3" i="4"/>
  <c r="F1003" i="4" s="1"/>
  <c r="H1003" i="4" s="1"/>
  <c r="D1001" i="4"/>
  <c r="F1001" i="4" s="1"/>
  <c r="H1001" i="4" s="1"/>
  <c r="D1000" i="4"/>
  <c r="F1000" i="4" s="1"/>
  <c r="H1000" i="4" s="1"/>
  <c r="D993" i="4"/>
  <c r="F993" i="4" s="1"/>
  <c r="H993" i="4" s="1"/>
  <c r="D992" i="4"/>
  <c r="F992" i="4" s="1"/>
  <c r="D985" i="4"/>
  <c r="F985" i="4" s="1"/>
  <c r="H985" i="4" s="1"/>
  <c r="D984" i="4"/>
  <c r="F984" i="4" s="1"/>
  <c r="H984" i="4" s="1"/>
  <c r="D978" i="4"/>
  <c r="F978" i="4" s="1"/>
  <c r="H978"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1" i="4"/>
  <c r="F891" i="4" s="1"/>
  <c r="H891" i="4" s="1"/>
  <c r="D890" i="4"/>
  <c r="F890" i="4" s="1"/>
  <c r="H890" i="4" s="1"/>
  <c r="D889" i="4"/>
  <c r="F889" i="4" s="1"/>
  <c r="H889" i="4" s="1"/>
  <c r="D888" i="4"/>
  <c r="F888" i="4" s="1"/>
  <c r="D881" i="4"/>
  <c r="F881" i="4" s="1"/>
  <c r="H881" i="4" s="1"/>
  <c r="D880" i="4"/>
  <c r="F880" i="4" s="1"/>
  <c r="H880" i="4" s="1"/>
  <c r="D873" i="4"/>
  <c r="F873" i="4" s="1"/>
  <c r="H873" i="4" s="1"/>
  <c r="D872" i="4"/>
  <c r="F872" i="4" s="1"/>
  <c r="H872" i="4" s="1"/>
  <c r="D866" i="4"/>
  <c r="F866" i="4" s="1"/>
  <c r="H866"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6" i="4"/>
  <c r="F786" i="4" s="1"/>
  <c r="H786" i="4" s="1"/>
  <c r="D784" i="4"/>
  <c r="F784" i="4" s="1"/>
  <c r="H784" i="4" s="1"/>
  <c r="D777" i="4"/>
  <c r="F777" i="4" s="1"/>
  <c r="H777" i="4" s="1"/>
  <c r="D776" i="4"/>
  <c r="F776" i="4" s="1"/>
  <c r="H776" i="4" s="1"/>
  <c r="D769" i="4"/>
  <c r="F769" i="4" s="1"/>
  <c r="H769" i="4" s="1"/>
  <c r="D768" i="4"/>
  <c r="F768" i="4" s="1"/>
  <c r="H768" i="4" s="1"/>
  <c r="D760" i="4"/>
  <c r="F760" i="4" s="1"/>
  <c r="H760" i="4" s="1"/>
  <c r="D754" i="4"/>
  <c r="F754" i="4" s="1"/>
  <c r="H754"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8" i="4"/>
  <c r="F578" i="4" s="1"/>
  <c r="H578"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1083" i="4" l="1"/>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E1735" i="4" s="1"/>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E1951" i="4" s="1"/>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E2109" i="4" s="1"/>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C3848" i="4"/>
  <c r="D3848" i="4"/>
  <c r="C3793" i="4"/>
  <c r="E3793" i="4" s="1"/>
  <c r="D3793" i="4"/>
  <c r="C3777" i="4"/>
  <c r="D3777" i="4"/>
  <c r="C3753" i="4"/>
  <c r="D3753" i="4"/>
  <c r="C3737" i="4"/>
  <c r="D3737" i="4"/>
  <c r="C3713" i="4"/>
  <c r="E3713" i="4" s="1"/>
  <c r="D3713" i="4"/>
  <c r="C3641" i="4"/>
  <c r="E3641" i="4" s="1"/>
  <c r="D3641" i="4"/>
  <c r="C3585" i="4"/>
  <c r="E3585" i="4" s="1"/>
  <c r="D3585" i="4"/>
  <c r="C3569" i="4"/>
  <c r="D3569" i="4"/>
  <c r="C3545" i="4"/>
  <c r="E3545" i="4" s="1"/>
  <c r="D3545" i="4"/>
  <c r="C3513" i="4"/>
  <c r="D3513" i="4"/>
  <c r="C3457" i="4"/>
  <c r="D3457" i="4"/>
  <c r="C3441" i="4"/>
  <c r="D3441" i="4"/>
  <c r="C3425" i="4"/>
  <c r="E3425" i="4" s="1"/>
  <c r="D3425" i="4"/>
  <c r="C3417" i="4"/>
  <c r="E3417" i="4" s="1"/>
  <c r="D3417" i="4"/>
  <c r="C3401" i="4"/>
  <c r="D3401" i="4"/>
  <c r="C3353" i="4"/>
  <c r="E3353" i="4" s="1"/>
  <c r="D3353" i="4"/>
  <c r="C3289" i="4"/>
  <c r="D3289" i="4"/>
  <c r="C3273" i="4"/>
  <c r="D3273" i="4"/>
  <c r="C3257" i="4"/>
  <c r="D3257" i="4"/>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C5007" i="4"/>
  <c r="D5007" i="4"/>
  <c r="C4991" i="4"/>
  <c r="D4991" i="4"/>
  <c r="C4983" i="4"/>
  <c r="D4983" i="4"/>
  <c r="C4943" i="4"/>
  <c r="D4943" i="4"/>
  <c r="C4935" i="4"/>
  <c r="D4935" i="4"/>
  <c r="C4919" i="4"/>
  <c r="D4919" i="4"/>
  <c r="C4903" i="4"/>
  <c r="D4903" i="4"/>
  <c r="C4871" i="4"/>
  <c r="D4871" i="4"/>
  <c r="F4871" i="4" s="1"/>
  <c r="E4839" i="4"/>
  <c r="C4815" i="4"/>
  <c r="D4815" i="4"/>
  <c r="C4799" i="4"/>
  <c r="D4799" i="4"/>
  <c r="E4767" i="4"/>
  <c r="C4751" i="4"/>
  <c r="D4751" i="4"/>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E2923" i="4"/>
  <c r="C2907" i="4"/>
  <c r="D2907" i="4"/>
  <c r="C2891" i="4"/>
  <c r="E2891" i="4" s="1"/>
  <c r="D2891" i="4"/>
  <c r="E2859" i="4"/>
  <c r="C2835" i="4"/>
  <c r="D2835" i="4"/>
  <c r="C2819" i="4"/>
  <c r="D2819" i="4"/>
  <c r="C2803" i="4"/>
  <c r="D2803" i="4"/>
  <c r="C2787" i="4"/>
  <c r="D2787" i="4"/>
  <c r="C2771" i="4"/>
  <c r="E2771" i="4" s="1"/>
  <c r="D2771" i="4"/>
  <c r="C2747" i="4"/>
  <c r="D2747" i="4"/>
  <c r="C2731" i="4"/>
  <c r="D2731" i="4"/>
  <c r="C2699" i="4"/>
  <c r="D2699" i="4"/>
  <c r="C2683" i="4"/>
  <c r="D2683" i="4"/>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C1844" i="4"/>
  <c r="D1844" i="4"/>
  <c r="C1820" i="4"/>
  <c r="D1820" i="4"/>
  <c r="C1804" i="4"/>
  <c r="D1804" i="4"/>
  <c r="C1788" i="4"/>
  <c r="D1788" i="4"/>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C5488" i="4"/>
  <c r="D5488" i="4"/>
  <c r="C5472" i="4"/>
  <c r="D5472" i="4"/>
  <c r="C5448" i="4"/>
  <c r="D5448" i="4"/>
  <c r="C5424" i="4"/>
  <c r="D5424" i="4"/>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C3880" i="4"/>
  <c r="D3880" i="4"/>
  <c r="C3856" i="4"/>
  <c r="D3856" i="4"/>
  <c r="C3840" i="4"/>
  <c r="D3840" i="4"/>
  <c r="C3824" i="4"/>
  <c r="D3824" i="4"/>
  <c r="C3809" i="4"/>
  <c r="E3809" i="4" s="1"/>
  <c r="D3809" i="4"/>
  <c r="C3785" i="4"/>
  <c r="E3785" i="4" s="1"/>
  <c r="D3785" i="4"/>
  <c r="C3761" i="4"/>
  <c r="E3761" i="4" s="1"/>
  <c r="D3761" i="4"/>
  <c r="C3745" i="4"/>
  <c r="D3745" i="4"/>
  <c r="C3657" i="4"/>
  <c r="E3657" i="4" s="1"/>
  <c r="D3657" i="4"/>
  <c r="C3633" i="4"/>
  <c r="D3633" i="4"/>
  <c r="C3577" i="4"/>
  <c r="E3577" i="4" s="1"/>
  <c r="D3577" i="4"/>
  <c r="C3553" i="4"/>
  <c r="D3553" i="4"/>
  <c r="C3537" i="4"/>
  <c r="E3537" i="4" s="1"/>
  <c r="D3537" i="4"/>
  <c r="C3521" i="4"/>
  <c r="E3521" i="4" s="1"/>
  <c r="D3521" i="4"/>
  <c r="C3505" i="4"/>
  <c r="E3505" i="4" s="1"/>
  <c r="D3505" i="4"/>
  <c r="C3489" i="4"/>
  <c r="D3489" i="4"/>
  <c r="C3465" i="4"/>
  <c r="E3465" i="4" s="1"/>
  <c r="D3465" i="4"/>
  <c r="C3337" i="4"/>
  <c r="E3337" i="4" s="1"/>
  <c r="D3337" i="4"/>
  <c r="C3321" i="4"/>
  <c r="E3321" i="4" s="1"/>
  <c r="D3321" i="4"/>
  <c r="C3297" i="4"/>
  <c r="E3297" i="4" s="1"/>
  <c r="D3297" i="4"/>
  <c r="C3249" i="4"/>
  <c r="E3249" i="4" s="1"/>
  <c r="D3249" i="4"/>
  <c r="C3201" i="4"/>
  <c r="E3201" i="4" s="1"/>
  <c r="D3201" i="4"/>
  <c r="C3185" i="4"/>
  <c r="D3185" i="4"/>
  <c r="C3169" i="4"/>
  <c r="D3169" i="4"/>
  <c r="C3153" i="4"/>
  <c r="E3153" i="4" s="1"/>
  <c r="D3153" i="4"/>
  <c r="C3129" i="4"/>
  <c r="E3129" i="4" s="1"/>
  <c r="D3129" i="4"/>
  <c r="C3105" i="4"/>
  <c r="E3105" i="4" s="1"/>
  <c r="D3105" i="4"/>
  <c r="C3097" i="4"/>
  <c r="E3097" i="4" s="1"/>
  <c r="D3097" i="4"/>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E4823" i="4"/>
  <c r="E4791" i="4"/>
  <c r="C4775" i="4"/>
  <c r="D4775" i="4"/>
  <c r="C4759" i="4"/>
  <c r="D4759" i="4"/>
  <c r="C4743" i="4"/>
  <c r="D4743" i="4"/>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E2113" i="4" s="1"/>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C5178" i="4"/>
  <c r="E5178" i="4" s="1"/>
  <c r="D5178" i="4"/>
  <c r="C5154" i="4"/>
  <c r="E5154" i="4" s="1"/>
  <c r="D5154" i="4"/>
  <c r="C5090" i="4"/>
  <c r="E5090" i="4" s="1"/>
  <c r="D5090" i="4"/>
  <c r="F5090" i="4" s="1"/>
  <c r="H5090" i="4" s="1"/>
  <c r="C4994" i="4"/>
  <c r="D4994" i="4"/>
  <c r="C4954" i="4"/>
  <c r="D4954" i="4"/>
  <c r="C4906" i="4"/>
  <c r="D4906" i="4"/>
  <c r="C4882" i="4"/>
  <c r="E4882" i="4" s="1"/>
  <c r="D4882" i="4"/>
  <c r="F4882" i="4" s="1"/>
  <c r="H4882" i="4" s="1"/>
  <c r="C4874" i="4"/>
  <c r="E4874" i="4" s="1"/>
  <c r="D4874" i="4"/>
  <c r="C4858" i="4"/>
  <c r="E4858" i="4" s="1"/>
  <c r="D4858" i="4"/>
  <c r="C4850" i="4"/>
  <c r="D4850" i="4"/>
  <c r="C4834" i="4"/>
  <c r="D4834" i="4"/>
  <c r="F4834" i="4" s="1"/>
  <c r="H4834" i="4" s="1"/>
  <c r="C4810" i="4"/>
  <c r="D4810" i="4"/>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C3355" i="4"/>
  <c r="D3355" i="4"/>
  <c r="C3347" i="4"/>
  <c r="D3347" i="4"/>
  <c r="C3299" i="4"/>
  <c r="E3299" i="4" s="1"/>
  <c r="D3299" i="4"/>
  <c r="F3299" i="4" s="1"/>
  <c r="H3299" i="4" s="1"/>
  <c r="C3283" i="4"/>
  <c r="D3283" i="4"/>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C2532" i="4"/>
  <c r="D2532" i="4"/>
  <c r="C2516" i="4"/>
  <c r="D2516" i="4"/>
  <c r="C2508" i="4"/>
  <c r="D2508" i="4"/>
  <c r="F2508" i="4" s="1"/>
  <c r="H2508" i="4" s="1"/>
  <c r="C2492" i="4"/>
  <c r="D2492" i="4"/>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C1047" i="4"/>
  <c r="D1047" i="4"/>
  <c r="E1015" i="4"/>
  <c r="E967" i="4"/>
  <c r="C951" i="4"/>
  <c r="D951" i="4"/>
  <c r="C831" i="4"/>
  <c r="D831" i="4"/>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C5560" i="4"/>
  <c r="D5560" i="4"/>
  <c r="C5504" i="4"/>
  <c r="D5504" i="4"/>
  <c r="C5480" i="4"/>
  <c r="D5480" i="4"/>
  <c r="C5456" i="4"/>
  <c r="D5456" i="4"/>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C4160" i="4"/>
  <c r="D4160" i="4"/>
  <c r="E4096" i="4"/>
  <c r="C4072" i="4"/>
  <c r="D4072" i="4"/>
  <c r="C4064" i="4"/>
  <c r="D4064" i="4"/>
  <c r="C4056" i="4"/>
  <c r="D4056" i="4"/>
  <c r="E4016" i="4"/>
  <c r="C4008" i="4"/>
  <c r="D4008" i="4"/>
  <c r="C3984" i="4"/>
  <c r="D3984" i="4"/>
  <c r="F3984" i="4" s="1"/>
  <c r="H3984" i="4" s="1"/>
  <c r="C3960" i="4"/>
  <c r="D3960" i="4"/>
  <c r="C3936" i="4"/>
  <c r="D3936" i="4"/>
  <c r="C3912" i="4"/>
  <c r="D3912" i="4"/>
  <c r="C3888" i="4"/>
  <c r="D3888" i="4"/>
  <c r="F3888" i="4" s="1"/>
  <c r="H3888" i="4" s="1"/>
  <c r="C3864" i="4"/>
  <c r="D3864" i="4"/>
  <c r="C3832" i="4"/>
  <c r="D3832" i="4"/>
  <c r="C3769" i="4"/>
  <c r="D3769" i="4"/>
  <c r="C3721" i="4"/>
  <c r="E3721" i="4" s="1"/>
  <c r="D3721" i="4"/>
  <c r="F3721" i="4" s="1"/>
  <c r="H3721" i="4" s="1"/>
  <c r="C3705" i="4"/>
  <c r="E3705" i="4" s="1"/>
  <c r="D3705" i="4"/>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C3385" i="4"/>
  <c r="D3385" i="4"/>
  <c r="C3377" i="4"/>
  <c r="E3377" i="4" s="1"/>
  <c r="D3377" i="4"/>
  <c r="C3329" i="4"/>
  <c r="E3329" i="4" s="1"/>
  <c r="D3329" i="4"/>
  <c r="F3329" i="4" s="1"/>
  <c r="H3329" i="4" s="1"/>
  <c r="C3305" i="4"/>
  <c r="D3305" i="4"/>
  <c r="C3281" i="4"/>
  <c r="E3281" i="4" s="1"/>
  <c r="D3281" i="4"/>
  <c r="C3121" i="4"/>
  <c r="E3121" i="4" s="1"/>
  <c r="D3121" i="4"/>
  <c r="C3089" i="4"/>
  <c r="E3089" i="4" s="1"/>
  <c r="D3089" i="4"/>
  <c r="F3089" i="4" s="1"/>
  <c r="H3089" i="4" s="1"/>
  <c r="C3026" i="4"/>
  <c r="D3026" i="4"/>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C556" i="4"/>
  <c r="E556" i="4" s="1"/>
  <c r="D556" i="4"/>
  <c r="C540" i="4"/>
  <c r="E540" i="4" s="1"/>
  <c r="D540" i="4"/>
  <c r="C532" i="4"/>
  <c r="E532" i="4" s="1"/>
  <c r="D532" i="4"/>
  <c r="C516" i="4"/>
  <c r="E516" i="4" s="1"/>
  <c r="D516" i="4"/>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27" i="4"/>
  <c r="E1887"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F3724" i="4" l="1"/>
  <c r="H3724" i="4" s="1"/>
  <c r="F5382" i="4"/>
  <c r="H5382" i="4" s="1"/>
  <c r="F2650" i="4"/>
  <c r="H2650" i="4" s="1"/>
  <c r="F3097" i="4"/>
  <c r="H3097" i="4" s="1"/>
  <c r="F3169" i="4"/>
  <c r="H3169" i="4" s="1"/>
  <c r="F3297" i="4"/>
  <c r="H3297" i="4" s="1"/>
  <c r="F3489" i="4"/>
  <c r="H3489" i="4" s="1"/>
  <c r="F3553" i="4"/>
  <c r="H3553" i="4" s="1"/>
  <c r="F3745" i="4"/>
  <c r="H3745" i="4" s="1"/>
  <c r="F3824" i="4"/>
  <c r="H3824" i="4" s="1"/>
  <c r="F3904" i="4"/>
  <c r="H3904" i="4" s="1"/>
  <c r="F5064" i="4"/>
  <c r="H5064" i="4" s="1"/>
  <c r="F5424" i="4"/>
  <c r="H5424" i="4" s="1"/>
  <c r="F5552" i="4"/>
  <c r="H5552" i="4" s="1"/>
  <c r="F1788" i="4"/>
  <c r="H1788" i="4" s="1"/>
  <c r="F1868" i="4"/>
  <c r="H1868" i="4" s="1"/>
  <c r="F2683" i="4"/>
  <c r="H2683" i="4" s="1"/>
  <c r="F2771" i="4"/>
  <c r="H2771" i="4" s="1"/>
  <c r="F2835" i="4"/>
  <c r="H2835" i="4" s="1"/>
  <c r="F2947" i="4"/>
  <c r="H2947" i="4" s="1"/>
  <c r="F3464" i="4"/>
  <c r="H3464" i="4" s="1"/>
  <c r="F516" i="4"/>
  <c r="H516" i="4" s="1"/>
  <c r="F596" i="4"/>
  <c r="H596" i="4" s="1"/>
  <c r="F3344" i="4"/>
  <c r="H3344" i="4" s="1"/>
  <c r="F1959" i="4"/>
  <c r="H1959" i="4" s="1"/>
  <c r="F3435" i="4"/>
  <c r="H3435" i="4" s="1"/>
  <c r="F532" i="4"/>
  <c r="H532" i="4" s="1"/>
  <c r="F1116" i="4"/>
  <c r="H1116" i="4" s="1"/>
  <c r="F4847" i="4"/>
  <c r="H4847" i="4" s="1"/>
  <c r="F1628" i="4"/>
  <c r="H1628" i="4" s="1"/>
  <c r="F2258" i="4"/>
  <c r="H2258" i="4" s="1"/>
  <c r="F3026" i="4"/>
  <c r="H3026" i="4" s="1"/>
  <c r="F3305" i="4"/>
  <c r="H3305" i="4" s="1"/>
  <c r="F3449" i="4"/>
  <c r="H3449" i="4" s="1"/>
  <c r="F3705" i="4"/>
  <c r="H3705" i="4" s="1"/>
  <c r="F3864" i="4"/>
  <c r="H3864" i="4" s="1"/>
  <c r="F3960" i="4"/>
  <c r="H3960" i="4" s="1"/>
  <c r="F4176" i="4"/>
  <c r="H4176" i="4" s="1"/>
  <c r="F5456" i="4"/>
  <c r="H5456" i="4" s="1"/>
  <c r="F5592" i="4"/>
  <c r="H5592" i="4" s="1"/>
  <c r="F831" i="4"/>
  <c r="H831" i="4" s="1"/>
  <c r="F1063" i="4"/>
  <c r="H1063" i="4" s="1"/>
  <c r="F1877" i="4"/>
  <c r="H1877" i="4" s="1"/>
  <c r="F2492" i="4"/>
  <c r="H2492" i="4" s="1"/>
  <c r="F2548" i="4"/>
  <c r="H2548" i="4" s="1"/>
  <c r="F3283" i="4"/>
  <c r="H3283" i="4" s="1"/>
  <c r="F3363" i="4"/>
  <c r="H3363" i="4" s="1"/>
  <c r="F4810" i="4"/>
  <c r="H4810" i="4" s="1"/>
  <c r="F4874" i="4"/>
  <c r="H4874" i="4" s="1"/>
  <c r="F4994" i="4"/>
  <c r="H4994" i="4" s="1"/>
  <c r="F5242" i="4"/>
  <c r="H5242" i="4" s="1"/>
  <c r="F5279" i="4"/>
  <c r="H5279" i="4" s="1"/>
  <c r="F4751" i="4"/>
  <c r="H4751" i="4" s="1"/>
  <c r="F4943" i="4"/>
  <c r="H4943" i="4" s="1"/>
  <c r="F5023" i="4"/>
  <c r="H5023" i="4" s="1"/>
  <c r="F2506" i="4"/>
  <c r="H2506" i="4" s="1"/>
  <c r="F2874" i="4"/>
  <c r="H2874" i="4" s="1"/>
  <c r="F3257" i="4"/>
  <c r="H3257" i="4" s="1"/>
  <c r="F3401" i="4"/>
  <c r="H3401" i="4" s="1"/>
  <c r="F3457" i="4"/>
  <c r="H3457" i="4" s="1"/>
  <c r="F3585" i="4"/>
  <c r="H3585" i="4" s="1"/>
  <c r="F3753" i="4"/>
  <c r="H3753" i="4" s="1"/>
  <c r="F3872" i="4"/>
  <c r="H3872" i="4" s="1"/>
  <c r="F1326" i="4"/>
  <c r="H1326" i="4" s="1"/>
  <c r="F5729" i="4"/>
  <c r="H5729" i="4" s="1"/>
  <c r="F1327" i="4"/>
  <c r="H1327" i="4" s="1"/>
  <c r="F4514" i="4"/>
  <c r="H4514" i="4" s="1"/>
  <c r="F3071" i="4"/>
  <c r="H3071" i="4" s="1"/>
  <c r="F4279" i="4"/>
  <c r="H4279" i="4" s="1"/>
  <c r="F4743" i="4"/>
  <c r="H4743" i="4" s="1"/>
  <c r="F4863" i="4"/>
  <c r="H4863" i="4" s="1"/>
  <c r="E6177" i="4"/>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H315" i="4"/>
  <c r="C315" i="4"/>
  <c r="E315" i="4" s="1"/>
  <c r="D315" i="4"/>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H311" i="4"/>
  <c r="C311" i="4"/>
  <c r="E311" i="4" s="1"/>
  <c r="G311" i="4"/>
  <c r="I311" i="4" s="1"/>
  <c r="D311" i="4"/>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G318" i="4"/>
  <c r="I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c r="G316" i="4"/>
  <c r="I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0" i="4" l="1"/>
  <c r="I310" i="4" s="1"/>
  <c r="G313" i="4"/>
  <c r="I313" i="4" s="1"/>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3" i="6"/>
  <c r="N6"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H655" i="6" s="1" a="1"/>
  <c r="H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B3967" i="6"/>
  <c r="H3967" i="6" s="1" a="1"/>
  <c r="H3967" i="6" s="1"/>
  <c r="B4951" i="6"/>
  <c r="H4951" i="6" s="1" a="1"/>
  <c r="H4951" i="6" s="1"/>
  <c r="I4951" i="6" s="1"/>
  <c r="J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B2791" i="6"/>
  <c r="B2695" i="6"/>
  <c r="B4687" i="6"/>
  <c r="H4687" i="6" s="1" a="1"/>
  <c r="H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B3559" i="6"/>
  <c r="B4423" i="6"/>
  <c r="H4423" i="6" s="1" a="1"/>
  <c r="H4423" i="6" s="1"/>
  <c r="B8311" i="6"/>
  <c r="H8311" i="6" s="1" a="1"/>
  <c r="H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I1399" i="6" s="1"/>
  <c r="J1399" i="6" s="1"/>
  <c r="B271" i="6"/>
  <c r="H271" i="6" s="1" a="1"/>
  <c r="H271" i="6" s="1"/>
  <c r="B2071" i="6"/>
  <c r="H2071" i="6" s="1" a="1"/>
  <c r="H2071" i="6" s="1"/>
  <c r="I2071" i="6" s="1"/>
  <c r="J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B8310" i="6"/>
  <c r="B1374" i="6"/>
  <c r="H1374" i="6" s="1" a="1"/>
  <c r="H1374" i="6" s="1"/>
  <c r="I1374" i="6" s="1"/>
  <c r="J1374" i="6" s="1"/>
  <c r="B582" i="6"/>
  <c r="H582" i="6" s="1" a="1"/>
  <c r="H582" i="6" s="1"/>
  <c r="I582" i="6" s="1"/>
  <c r="J582" i="6" s="1"/>
  <c r="B918" i="6"/>
  <c r="H918" i="6" s="1" a="1"/>
  <c r="H918" i="6" s="1"/>
  <c r="I918" i="6" s="1"/>
  <c r="J918" i="6" s="1"/>
  <c r="B174" i="6"/>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H5863" i="6" s="1" a="1"/>
  <c r="H5863" i="6" s="1"/>
  <c r="B5095" i="6"/>
  <c r="H5095" i="6" s="1" a="1"/>
  <c r="H5095" i="6" s="1"/>
  <c r="I5095" i="6" s="1"/>
  <c r="J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I4831" i="6" s="1"/>
  <c r="J4831" i="6" s="1"/>
  <c r="B4759" i="6"/>
  <c r="H4759" i="6" s="1" a="1"/>
  <c r="H4759" i="6" s="1"/>
  <c r="B3991" i="6"/>
  <c r="H3991" i="6" s="1" a="1"/>
  <c r="H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H5647" i="6" s="1" a="1"/>
  <c r="H5647" i="6" s="1"/>
  <c r="B4879" i="6"/>
  <c r="H4879" i="6" s="1" a="1"/>
  <c r="H4879" i="6" s="1"/>
  <c r="B4975" i="6"/>
  <c r="B4087" i="6"/>
  <c r="H4087" i="6" s="1" a="1"/>
  <c r="H4087" i="6" s="1"/>
  <c r="I4087" i="6" s="1"/>
  <c r="J4087" i="6" s="1"/>
  <c r="B4183" i="6"/>
  <c r="H4183" i="6" s="1" a="1"/>
  <c r="H4183" i="6" s="1"/>
  <c r="B4255" i="6"/>
  <c r="H4255" i="6" s="1" a="1"/>
  <c r="H4255" i="6" s="1"/>
  <c r="I4255" i="6" s="1"/>
  <c r="J4255" i="6" s="1"/>
  <c r="B3439" i="6"/>
  <c r="B3679" i="6"/>
  <c r="B3175" i="6"/>
  <c r="H3175" i="6" s="1" a="1"/>
  <c r="H3175" i="6" s="1"/>
  <c r="B2575" i="6"/>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H8383" i="6" s="1" a="1"/>
  <c r="H8383" i="6" s="1"/>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B3895" i="6"/>
  <c r="B4351" i="6"/>
  <c r="H4351" i="6" s="1" a="1"/>
  <c r="H4351" i="6" s="1"/>
  <c r="I4351" i="6" s="1"/>
  <c r="J4351" i="6" s="1"/>
  <c r="B3703" i="6"/>
  <c r="B8094" i="6"/>
  <c r="H8094" i="6" s="1" a="1"/>
  <c r="H8094" i="6" s="1"/>
  <c r="I8094" i="6" s="1"/>
  <c r="J8094" i="6" s="1"/>
  <c r="B8286" i="6"/>
  <c r="H8286" i="6" s="1" a="1"/>
  <c r="H8286" i="6" s="1"/>
  <c r="I8286" i="6" s="1"/>
  <c r="J8286" i="6" s="1"/>
  <c r="B8166" i="6"/>
  <c r="B7518" i="6"/>
  <c r="B7566" i="6"/>
  <c r="B7734" i="6"/>
  <c r="H7734" i="6" s="1" a="1"/>
  <c r="H7734" i="6" s="1"/>
  <c r="I7734" i="6" s="1"/>
  <c r="J7734" i="6" s="1"/>
  <c r="B7230" i="6"/>
  <c r="B7470" i="6"/>
  <c r="B7014" i="6"/>
  <c r="H7014" i="6" s="1" a="1"/>
  <c r="H7014" i="6" s="1"/>
  <c r="I7014" i="6" s="1"/>
  <c r="J7014" i="6" s="1"/>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758" i="6" a="1"/>
  <c r="H1758" i="6" s="1"/>
  <c r="I1758" i="6" s="1"/>
  <c r="J1758" i="6" s="1"/>
  <c r="H1542" i="6" a="1"/>
  <c r="H1542" i="6" s="1"/>
  <c r="I1542" i="6" s="1"/>
  <c r="J1542" i="6" s="1"/>
  <c r="H1518" i="6" a="1"/>
  <c r="H1518" i="6" s="1"/>
  <c r="I1518" i="6" s="1"/>
  <c r="J1518" i="6" s="1"/>
  <c r="H3390" i="6" a="1"/>
  <c r="H3390" i="6" s="1"/>
  <c r="I3390" i="6" s="1"/>
  <c r="J3390"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479" i="6" a="1"/>
  <c r="H2479" i="6" s="1"/>
  <c r="H2095" i="6" a="1"/>
  <c r="H2095" i="6" s="1"/>
  <c r="I2095" i="6" s="1"/>
  <c r="J2095"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4543" i="6" a="1"/>
  <c r="H4543" i="6" s="1"/>
  <c r="I4543" i="6" s="1"/>
  <c r="J4543" i="6" s="1"/>
  <c r="H5839" i="6" a="1"/>
  <c r="H5839" i="6" s="1"/>
  <c r="H6343" i="6" a="1"/>
  <c r="H6343" i="6" s="1"/>
  <c r="I6343" i="6" s="1"/>
  <c r="J6343" i="6" s="1"/>
  <c r="H6247" i="6" a="1"/>
  <c r="H6247" i="6" s="1"/>
  <c r="H6439" i="6" a="1"/>
  <c r="H6439" i="6" s="1"/>
  <c r="I6439" i="6" s="1"/>
  <c r="J6439"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2191" i="6" a="1"/>
  <c r="H2191" i="6" s="1"/>
  <c r="I2191" i="6" s="1"/>
  <c r="J2191" i="6" s="1"/>
  <c r="H1855" i="6" a="1"/>
  <c r="H1855" i="6" s="1"/>
  <c r="H2167" i="6" a="1"/>
  <c r="H2167" i="6" s="1"/>
  <c r="H2455" i="6" a="1"/>
  <c r="H2455" i="6" s="1"/>
  <c r="H1519" i="6" a="1"/>
  <c r="H1519" i="6" s="1"/>
  <c r="H3535" i="6" a="1"/>
  <c r="H3535"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I3703" i="6" s="1"/>
  <c r="J3703" i="6" s="1"/>
  <c r="H3871" i="6" a="1"/>
  <c r="H3871" i="6" s="1"/>
  <c r="H4735" i="6" a="1"/>
  <c r="H4735" i="6" s="1"/>
  <c r="H3895" i="6" a="1"/>
  <c r="H3895" i="6" s="1"/>
  <c r="H4375" i="6" a="1"/>
  <c r="H4375" i="6" s="1"/>
  <c r="I4375" i="6" s="1"/>
  <c r="J4375" i="6" s="1"/>
  <c r="H4855" i="6" a="1"/>
  <c r="H4855" i="6" s="1"/>
  <c r="H4303" i="6" a="1"/>
  <c r="H4303" i="6" s="1"/>
  <c r="H4663" i="6" a="1"/>
  <c r="H4663" i="6" s="1"/>
  <c r="I4663" i="6" s="1"/>
  <c r="J4663" i="6" s="1"/>
  <c r="H5071" i="6" a="1"/>
  <c r="H5071" i="6" s="1"/>
  <c r="I5071" i="6" s="1"/>
  <c r="J5071" i="6" s="1"/>
  <c r="H4327" i="6" a="1"/>
  <c r="H4327" i="6" s="1"/>
  <c r="H4807" i="6" a="1"/>
  <c r="H4807" i="6" s="1"/>
  <c r="H4999" i="6" a="1"/>
  <c r="H4999" i="6" s="1"/>
  <c r="H7615" i="6" a="1"/>
  <c r="H7615" i="6" s="1"/>
  <c r="H7639" i="6" a="1"/>
  <c r="H7639" i="6" s="1"/>
  <c r="H726" i="6" a="1"/>
  <c r="H726" i="6" s="1"/>
  <c r="I726" i="6" s="1"/>
  <c r="J726" i="6" s="1"/>
  <c r="H438" i="6" a="1"/>
  <c r="H438" i="6" s="1"/>
  <c r="I438" i="6" s="1"/>
  <c r="J438" i="6" s="1"/>
  <c r="H3078" i="6" a="1"/>
  <c r="H3078" i="6" s="1"/>
  <c r="I3078" i="6" s="1"/>
  <c r="J3078" i="6" s="1"/>
  <c r="H3174" i="6" a="1"/>
  <c r="H3174" i="6" s="1"/>
  <c r="I3174" i="6" s="1"/>
  <c r="J3174" i="6" s="1"/>
  <c r="H5334" i="6" a="1"/>
  <c r="H5334" i="6" s="1"/>
  <c r="I5334" i="6" s="1"/>
  <c r="J5334" i="6" s="1"/>
  <c r="H6222" i="6" a="1"/>
  <c r="H6222" i="6" s="1"/>
  <c r="I6222" i="6" s="1"/>
  <c r="J6222" i="6" s="1"/>
  <c r="H6606" i="6" a="1"/>
  <c r="H6606" i="6" s="1"/>
  <c r="I6606" i="6" s="1"/>
  <c r="J6606"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3559" i="6" a="1"/>
  <c r="H3559" i="6" s="1"/>
  <c r="I3559" i="6" s="1"/>
  <c r="J3559" i="6" s="1"/>
  <c r="H2575" i="6" a="1"/>
  <c r="H2575" i="6" s="1"/>
  <c r="H2815" i="6" a="1"/>
  <c r="H2815" i="6" s="1"/>
  <c r="H3679" i="6" a="1"/>
  <c r="H3679" i="6" s="1"/>
  <c r="H3439" i="6" a="1"/>
  <c r="H3439" i="6" s="1"/>
  <c r="I3439" i="6" s="1"/>
  <c r="J3439" i="6" s="1"/>
  <c r="H3799" i="6" a="1"/>
  <c r="H3799" i="6" s="1"/>
  <c r="H4591" i="6" a="1"/>
  <c r="H4591" i="6" s="1"/>
  <c r="H4903" i="6" a="1"/>
  <c r="H4903" i="6" s="1"/>
  <c r="H4711" i="6" a="1"/>
  <c r="H4711"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2119" i="6" l="1"/>
  <c r="J2119" i="6" s="1"/>
  <c r="I4231" i="6"/>
  <c r="J4231" i="6" s="1"/>
  <c r="I151" i="6"/>
  <c r="J151" i="6" s="1"/>
  <c r="I2287" i="6"/>
  <c r="J2287" i="6" s="1"/>
  <c r="I1879" i="6"/>
  <c r="J1879" i="6" s="1"/>
  <c r="I3823" i="6"/>
  <c r="J3823" i="6" s="1"/>
  <c r="I2311" i="6"/>
  <c r="J2311" i="6" s="1"/>
  <c r="I4135" i="6"/>
  <c r="J4135" i="6" s="1"/>
  <c r="I3391" i="6"/>
  <c r="J3391" i="6" s="1"/>
  <c r="I1543" i="6"/>
  <c r="J1543" i="6" s="1"/>
  <c r="I3967" i="6"/>
  <c r="J3967" i="6" s="1"/>
  <c r="I4519" i="6"/>
  <c r="J4519" i="6" s="1"/>
  <c r="I3991" i="6"/>
  <c r="J3991" i="6" s="1"/>
  <c r="I8311" i="6"/>
  <c r="J8311" i="6" s="1"/>
  <c r="I4687" i="6"/>
  <c r="J4687" i="6" s="1"/>
  <c r="I3487" i="6"/>
  <c r="J3487" i="6" s="1"/>
  <c r="I655" i="6"/>
  <c r="J655" i="6" s="1"/>
  <c r="I5552" i="6"/>
  <c r="J5552" i="6" s="1"/>
  <c r="I1279" i="6"/>
  <c r="J1279" i="6" s="1"/>
  <c r="I6919" i="6"/>
  <c r="J6919" i="6"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O9" i="5" s="1"/>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R7563" i="6" s="1"/>
  <c r="R321" i="2" s="1"/>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1305" i="6" l="1"/>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I778" i="6" s="1"/>
  <c r="J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106" i="6" l="1"/>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I2340" i="6" l="1"/>
  <c r="J2340"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6296" i="6" a="1"/>
  <c r="E6296" i="6" s="1"/>
  <c r="F6296" i="6" s="1"/>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5174" i="6" l="1"/>
  <c r="J5174" i="6" s="1"/>
  <c r="I4118" i="6"/>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208" i="6" l="1"/>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396" i="6" s="1" a="1"/>
  <c r="E396" i="6" s="1"/>
  <c r="F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F7236" i="6" s="1"/>
  <c r="E7645" i="6" a="1"/>
  <c r="E7645" i="6" s="1"/>
  <c r="D7644" i="6"/>
  <c r="E7644" i="6" s="1" a="1"/>
  <c r="E7644" i="6" s="1"/>
  <c r="E8413" i="6" a="1"/>
  <c r="E8413" i="6" s="1"/>
  <c r="D8412" i="6"/>
  <c r="E8412" i="6" s="1" a="1"/>
  <c r="E8412" i="6" s="1"/>
  <c r="E8269" i="6" a="1"/>
  <c r="E8269" i="6" s="1"/>
  <c r="D8268" i="6"/>
  <c r="E8268" i="6" s="1" a="1"/>
  <c r="E8268" i="6" s="1"/>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E37" i="6" a="1"/>
  <c r="E37" i="6" s="1"/>
  <c r="D36" i="6"/>
  <c r="F6948" i="6"/>
  <c r="F718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F7644" i="6"/>
  <c r="E733" i="6" a="1"/>
  <c r="E733" i="6" s="1"/>
  <c r="D732" i="6"/>
  <c r="E732" i="6" s="1" a="1"/>
  <c r="E732" i="6" s="1"/>
  <c r="E85" i="6" a="1"/>
  <c r="E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7284"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F7068" i="6"/>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1742" i="6" a="1"/>
  <c r="E1742"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6038" i="6" a="1"/>
  <c r="E603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F85" i="6" l="1"/>
  <c r="F86" i="6"/>
  <c r="F2966" i="6"/>
  <c r="F4503" i="6"/>
  <c r="F5823" i="6"/>
  <c r="F4764" i="6"/>
  <c r="F6782" i="6"/>
  <c r="F7911" i="6"/>
  <c r="F4911" i="6"/>
  <c r="F996" i="6"/>
  <c r="F5484" i="6"/>
  <c r="F8364" i="6"/>
  <c r="F1620" i="6"/>
  <c r="E5438" i="6" a="1"/>
  <c r="E5438" i="6" s="1"/>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566" i="6" l="1"/>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F4526" i="6" s="1"/>
  <c r="D4524" i="6"/>
  <c r="E853" i="6" a="1"/>
  <c r="E853"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E4141" i="6" a="1"/>
  <c r="E4141" i="6" s="1"/>
  <c r="F4142" i="6" s="1"/>
  <c r="D4140"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F4262"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E6377" i="6" s="1" a="1"/>
  <c r="E6377" i="6" s="1"/>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2509" i="6" l="1"/>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F3374" i="6" s="1"/>
  <c r="D3372" i="6"/>
  <c r="E6565" i="6" a="1"/>
  <c r="E6565" i="6" s="1"/>
  <c r="F6566" i="6" s="1"/>
  <c r="D6564" i="6"/>
  <c r="E2269" i="6" a="1"/>
  <c r="E2269" i="6" s="1"/>
  <c r="D2268" i="6"/>
  <c r="E6709" i="6" a="1"/>
  <c r="E6709" i="6" s="1"/>
  <c r="D6708" i="6"/>
  <c r="E6541" i="6" a="1"/>
  <c r="E6541" i="6" s="1"/>
  <c r="F6542" i="6" s="1"/>
  <c r="D6540" i="6"/>
  <c r="E7525" i="6" a="1"/>
  <c r="E7525" i="6" s="1"/>
  <c r="F7526" i="6" s="1"/>
  <c r="D7524" i="6"/>
  <c r="E4981" i="6" a="1"/>
  <c r="E4981" i="6" s="1"/>
  <c r="F4982" i="6" s="1"/>
  <c r="D4980" i="6"/>
  <c r="E2821" i="6" a="1"/>
  <c r="E2821" i="6" s="1"/>
  <c r="F2822" i="6" s="1"/>
  <c r="D2820" i="6"/>
  <c r="E8221" i="6" a="1"/>
  <c r="E8221" i="6" s="1"/>
  <c r="D8220" i="6"/>
  <c r="E4524" i="6" a="1"/>
  <c r="E4524" i="6" s="1"/>
  <c r="F4525" i="6" s="1"/>
  <c r="F1357" i="6"/>
  <c r="E1069" i="6" a="1"/>
  <c r="E1069" i="6" s="1"/>
  <c r="D1068" i="6"/>
  <c r="E3301" i="6" a="1"/>
  <c r="E3301" i="6" s="1"/>
  <c r="F3302" i="6" s="1"/>
  <c r="D3300" i="6"/>
  <c r="E5389" i="6" a="1"/>
  <c r="E5389" i="6" s="1"/>
  <c r="F5390" i="6" s="1"/>
  <c r="D5388" i="6"/>
  <c r="E7837" i="6" a="1"/>
  <c r="E7837" i="6" s="1"/>
  <c r="F7838" i="6" s="1"/>
  <c r="D7836" i="6"/>
  <c r="E2413" i="6" a="1"/>
  <c r="E2413"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4141" i="6" l="1"/>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5509" i="6" l="1"/>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467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s="1"/>
  <c r="P320" i="2" s="1"/>
  <c r="P7347" i="6"/>
  <c r="P312" i="2" s="1"/>
  <c r="P1683" i="6"/>
  <c r="P76" i="2" s="1"/>
  <c r="P4947" i="6"/>
  <c r="P212" i="2" s="1"/>
  <c r="P4203" i="6"/>
  <c r="P181"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P7395" i="6" l="1"/>
  <c r="P314" i="2" s="1"/>
  <c r="P7299" i="6"/>
  <c r="P310" i="2" s="1"/>
  <c r="P387" i="6"/>
  <c r="P22" i="2" s="1"/>
  <c r="P7467" i="6"/>
  <c r="P317" i="2" s="1"/>
  <c r="P7419" i="6"/>
  <c r="P315" i="2" s="1"/>
  <c r="P7371" i="6"/>
  <c r="P313" i="2" s="1"/>
  <c r="P1419" i="6"/>
  <c r="P65" i="2" s="1"/>
  <c r="P7491" i="6"/>
  <c r="P318" i="2" s="1"/>
  <c r="P7563" i="6"/>
  <c r="P321" i="2" s="1"/>
  <c r="P1803" i="6"/>
  <c r="P81" i="2" s="1"/>
  <c r="P7443" i="6"/>
  <c r="P316" i="2" s="1"/>
  <c r="P7323" i="6"/>
  <c r="P311" i="2" s="1"/>
  <c r="P6627" i="6"/>
  <c r="P282" i="2" s="1"/>
  <c r="P7515" i="6"/>
  <c r="P319" i="2" s="1"/>
  <c r="O7491" i="6"/>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P329" i="3" s="1"/>
  <c r="S331" i="3"/>
  <c r="R223" i="3"/>
  <c r="R310" i="3"/>
  <c r="R49" i="3"/>
  <c r="R305" i="3"/>
  <c r="P305" i="3" s="1"/>
  <c r="R165" i="3"/>
  <c r="R339" i="3"/>
  <c r="X303" i="3"/>
  <c r="R100" i="3"/>
  <c r="R323" i="3"/>
  <c r="N140" i="3"/>
  <c r="P140" i="3" s="1"/>
  <c r="R58" i="3"/>
  <c r="R193" i="3"/>
  <c r="R184" i="3"/>
  <c r="S341" i="3"/>
  <c r="S247" i="3"/>
  <c r="N343" i="3"/>
  <c r="R188" i="3"/>
  <c r="N155" i="3"/>
  <c r="R345" i="3"/>
  <c r="S311" i="3"/>
  <c r="R36" i="3"/>
  <c r="S40" i="3"/>
  <c r="R163" i="3"/>
  <c r="S203" i="3"/>
  <c r="S285" i="3"/>
  <c r="R311" i="3"/>
  <c r="S337" i="3"/>
  <c r="R129" i="3"/>
  <c r="R56" i="3"/>
  <c r="R142" i="3"/>
  <c r="S288" i="3"/>
  <c r="S20" i="3"/>
  <c r="N41" i="3"/>
  <c r="N215" i="3"/>
  <c r="P215" i="3" s="1"/>
  <c r="R303" i="3"/>
  <c r="P303" i="3" s="1"/>
  <c r="N206" i="3"/>
  <c r="N139" i="3"/>
  <c r="T106" i="3"/>
  <c r="T152" i="3"/>
  <c r="T53" i="3"/>
  <c r="N222" i="3"/>
  <c r="P222" i="3" s="1"/>
  <c r="N331" i="3"/>
  <c r="P331" i="3" s="1"/>
  <c r="N289" i="3"/>
  <c r="P289" i="3" s="1"/>
  <c r="N17" i="3"/>
  <c r="R164" i="3"/>
  <c r="R221" i="3"/>
  <c r="S318" i="3"/>
  <c r="R35" i="3"/>
  <c r="R347" i="3"/>
  <c r="R122" i="3"/>
  <c r="S55" i="3"/>
  <c r="S276" i="3"/>
  <c r="S190" i="3"/>
  <c r="N280" i="3"/>
  <c r="N319" i="3"/>
  <c r="S209" i="3"/>
  <c r="R29" i="3"/>
  <c r="S176" i="3"/>
  <c r="S324" i="3"/>
  <c r="S271" i="3"/>
  <c r="R124" i="3"/>
  <c r="R295" i="3"/>
  <c r="N90" i="3"/>
  <c r="P90" i="3" s="1"/>
  <c r="R342" i="3"/>
  <c r="S278" i="3"/>
  <c r="R123" i="3"/>
  <c r="R292" i="3"/>
  <c r="S35" i="3"/>
  <c r="N306" i="3"/>
  <c r="R210" i="3"/>
  <c r="R82" i="3"/>
  <c r="S138" i="3"/>
  <c r="S163" i="3"/>
  <c r="N297" i="3"/>
  <c r="P297" i="3" s="1"/>
  <c r="R218" i="3"/>
  <c r="R81" i="3"/>
  <c r="P81" i="3" s="1"/>
  <c r="R275" i="3"/>
  <c r="R208" i="3"/>
  <c r="S114" i="3"/>
  <c r="S313" i="3"/>
  <c r="R38" i="3"/>
  <c r="R269" i="3"/>
  <c r="R181" i="3"/>
  <c r="R297" i="3"/>
  <c r="S33" i="3"/>
  <c r="X16" i="3"/>
  <c r="N36" i="3"/>
  <c r="R344" i="3"/>
  <c r="R263" i="3"/>
  <c r="X263" i="3"/>
  <c r="X261" i="3"/>
  <c r="T98" i="3"/>
  <c r="X58" i="3"/>
  <c r="T231" i="3"/>
  <c r="T304" i="3"/>
  <c r="S106" i="3"/>
  <c r="R200" i="3"/>
  <c r="R173" i="3"/>
  <c r="R322" i="3"/>
  <c r="P322" i="3" s="1"/>
  <c r="T66" i="3"/>
  <c r="R107" i="3"/>
  <c r="N56" i="3"/>
  <c r="P56" i="3" s="1"/>
  <c r="N298" i="3"/>
  <c r="P298" i="3" s="1"/>
  <c r="N102" i="3"/>
  <c r="P102" i="3" s="1"/>
  <c r="R328" i="3"/>
  <c r="P328" i="3" s="1"/>
  <c r="S345" i="3"/>
  <c r="X166" i="3"/>
  <c r="N269" i="3"/>
  <c r="P269" i="3" s="1"/>
  <c r="T343" i="3"/>
  <c r="N316" i="3"/>
  <c r="S194" i="3"/>
  <c r="S47" i="3"/>
  <c r="R256" i="3"/>
  <c r="R194" i="3"/>
  <c r="N152" i="3"/>
  <c r="R201" i="3"/>
  <c r="S68" i="3"/>
  <c r="S297" i="3"/>
  <c r="R351" i="3"/>
  <c r="X274" i="3"/>
  <c r="S123" i="3"/>
  <c r="T218" i="3"/>
  <c r="N308" i="3"/>
  <c r="S162" i="3"/>
  <c r="S323" i="3"/>
  <c r="S214" i="3"/>
  <c r="R186" i="3"/>
  <c r="S140" i="3"/>
  <c r="R41" i="3"/>
  <c r="R236" i="3"/>
  <c r="R14" i="3"/>
  <c r="S195" i="3"/>
  <c r="R283" i="3"/>
  <c r="P283" i="3" s="1"/>
  <c r="S193" i="3"/>
  <c r="N105" i="3"/>
  <c r="P105" i="3" s="1"/>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P99" i="3" s="1"/>
  <c r="R350" i="3"/>
  <c r="P350" i="3" s="1"/>
  <c r="S292" i="3"/>
  <c r="R145" i="3"/>
  <c r="P145" i="3" s="1"/>
  <c r="S239" i="3"/>
  <c r="N296" i="3"/>
  <c r="P296" i="3" s="1"/>
  <c r="R72" i="3"/>
  <c r="N203" i="3"/>
  <c r="P203" i="3" s="1"/>
  <c r="R158" i="3"/>
  <c r="S207" i="3"/>
  <c r="S304" i="3"/>
  <c r="R45" i="3"/>
  <c r="S84" i="3"/>
  <c r="S21" i="3"/>
  <c r="S61" i="3"/>
  <c r="N16" i="3"/>
  <c r="R119" i="3"/>
  <c r="S107" i="3"/>
  <c r="X52" i="3"/>
  <c r="T11" i="3"/>
  <c r="T184" i="3"/>
  <c r="T239" i="3"/>
  <c r="S246" i="3"/>
  <c r="R209" i="3"/>
  <c r="N114" i="3"/>
  <c r="R30" i="3"/>
  <c r="R259" i="3"/>
  <c r="R249" i="3"/>
  <c r="T217" i="3"/>
  <c r="R108" i="3"/>
  <c r="N334" i="3"/>
  <c r="P334" i="3" s="1"/>
  <c r="N290" i="3"/>
  <c r="P290" i="3" s="1"/>
  <c r="R66" i="3"/>
  <c r="P66" i="3" s="1"/>
  <c r="N281" i="3"/>
  <c r="P281" i="3" s="1"/>
  <c r="R192" i="3"/>
  <c r="R22" i="3"/>
  <c r="R245" i="3"/>
  <c r="N223" i="3"/>
  <c r="P223" i="3" s="1"/>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P53" i="3" s="1"/>
  <c r="S108" i="3"/>
  <c r="N156" i="3"/>
  <c r="P156" i="3" s="1"/>
  <c r="R127" i="3"/>
  <c r="X94" i="3"/>
  <c r="T35" i="3"/>
  <c r="T317" i="3"/>
  <c r="S319" i="3"/>
  <c r="R172" i="3"/>
  <c r="R44" i="3"/>
  <c r="S183" i="3"/>
  <c r="S72" i="3"/>
  <c r="R338" i="3"/>
  <c r="R171" i="3"/>
  <c r="R43" i="3"/>
  <c r="R227" i="3"/>
  <c r="N94" i="3"/>
  <c r="S293" i="3"/>
  <c r="R130" i="3"/>
  <c r="R336" i="3"/>
  <c r="S87" i="3"/>
  <c r="S346" i="3"/>
  <c r="S284" i="3"/>
  <c r="R137" i="3"/>
  <c r="R224" i="3"/>
  <c r="N288" i="3"/>
  <c r="R64" i="3"/>
  <c r="P64" i="3" s="1"/>
  <c r="R343" i="3"/>
  <c r="R150" i="3"/>
  <c r="P150" i="3" s="1"/>
  <c r="S175" i="3"/>
  <c r="S296" i="3"/>
  <c r="R37" i="3"/>
  <c r="S52" i="3"/>
  <c r="S135" i="3"/>
  <c r="S156" i="3"/>
  <c r="N247" i="3"/>
  <c r="P247" i="3" s="1"/>
  <c r="R111" i="3"/>
  <c r="P111" i="3" s="1"/>
  <c r="S153" i="3"/>
  <c r="N323" i="3"/>
  <c r="P323" i="3" s="1"/>
  <c r="T340" i="3"/>
  <c r="T160" i="3"/>
  <c r="N101" i="3"/>
  <c r="X47" i="3"/>
  <c r="U76" i="2"/>
  <c r="S198" i="3"/>
  <c r="N174" i="3"/>
  <c r="S181" i="3"/>
  <c r="T301" i="3"/>
  <c r="T42" i="3"/>
  <c r="N213" i="3"/>
  <c r="S350" i="3"/>
  <c r="R212" i="3"/>
  <c r="S332" i="3"/>
  <c r="N276" i="3"/>
  <c r="S279" i="3"/>
  <c r="R196" i="3"/>
  <c r="P196" i="3" s="1"/>
  <c r="R132" i="3"/>
  <c r="R68" i="3"/>
  <c r="R316" i="3"/>
  <c r="P316" i="3" s="1"/>
  <c r="R273" i="3"/>
  <c r="S151" i="3"/>
  <c r="S196" i="3"/>
  <c r="S353" i="3"/>
  <c r="N291" i="3"/>
  <c r="S286" i="3"/>
  <c r="R195" i="3"/>
  <c r="R131" i="3"/>
  <c r="P131" i="3" s="1"/>
  <c r="R67" i="3"/>
  <c r="R340" i="3"/>
  <c r="P340" i="3" s="1"/>
  <c r="N339" i="3"/>
  <c r="P339" i="3" s="1"/>
  <c r="S67" i="3"/>
  <c r="S28" i="3"/>
  <c r="N314" i="3"/>
  <c r="S317" i="3"/>
  <c r="R230" i="3"/>
  <c r="R154" i="3"/>
  <c r="R90" i="3"/>
  <c r="R26" i="3"/>
  <c r="S170" i="3"/>
  <c r="N160" i="3"/>
  <c r="R248" i="3"/>
  <c r="R290" i="3"/>
  <c r="N305" i="3"/>
  <c r="S308" i="3"/>
  <c r="R250" i="3"/>
  <c r="R161" i="3"/>
  <c r="R89" i="3"/>
  <c r="R9" i="3"/>
  <c r="S179" i="3"/>
  <c r="S336" i="3"/>
  <c r="S283" i="3"/>
  <c r="R120" i="3"/>
  <c r="R265" i="3"/>
  <c r="P265" i="3" s="1"/>
  <c r="S31" i="3"/>
  <c r="N294" i="3"/>
  <c r="R206" i="3"/>
  <c r="R78" i="3"/>
  <c r="S154" i="3"/>
  <c r="S96" i="3"/>
  <c r="N277" i="3"/>
  <c r="P277" i="3" s="1"/>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P35" i="3" s="1"/>
  <c r="L285" i="3" a="1"/>
  <c r="L285" i="3" s="1"/>
  <c r="R103" i="3"/>
  <c r="P103" i="3" s="1"/>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P114" i="3" s="1"/>
  <c r="R50" i="3"/>
  <c r="S255" i="3"/>
  <c r="R268" i="3"/>
  <c r="S23" i="3"/>
  <c r="N91" i="3"/>
  <c r="S329" i="3"/>
  <c r="S348" i="3"/>
  <c r="N342" i="3"/>
  <c r="R185" i="3"/>
  <c r="R113" i="3"/>
  <c r="R33" i="3"/>
  <c r="R286" i="3"/>
  <c r="S152" i="3"/>
  <c r="S307" i="3"/>
  <c r="R144" i="3"/>
  <c r="R16" i="3"/>
  <c r="S145" i="3"/>
  <c r="N318" i="3"/>
  <c r="R327" i="3"/>
  <c r="R102" i="3"/>
  <c r="R247" i="3"/>
  <c r="N212" i="3"/>
  <c r="P212" i="3" s="1"/>
  <c r="N301" i="3"/>
  <c r="P301" i="3" s="1"/>
  <c r="N248" i="3"/>
  <c r="R117" i="3"/>
  <c r="R231" i="3"/>
  <c r="S27" i="3"/>
  <c r="R235" i="3"/>
  <c r="X49" i="3"/>
  <c r="R267" i="3"/>
  <c r="S62" i="3"/>
  <c r="X204" i="3"/>
  <c r="X168" i="3"/>
  <c r="X173" i="3"/>
  <c r="R191" i="3"/>
  <c r="P191" i="3" s="1"/>
  <c r="R63" i="3"/>
  <c r="R307" i="3"/>
  <c r="X290" i="3"/>
  <c r="S237" i="3"/>
  <c r="X13" i="3"/>
  <c r="S17" i="3"/>
  <c r="T148" i="3"/>
  <c r="T203" i="3"/>
  <c r="S22" i="3"/>
  <c r="T248" i="3"/>
  <c r="T333" i="3"/>
  <c r="T24" i="3"/>
  <c r="T111" i="3"/>
  <c r="T62" i="3"/>
  <c r="X316" i="3"/>
  <c r="X219" i="3"/>
  <c r="N224" i="3"/>
  <c r="R148" i="3"/>
  <c r="R84" i="3"/>
  <c r="R20" i="3"/>
  <c r="S98" i="3"/>
  <c r="S177" i="3"/>
  <c r="N180" i="3"/>
  <c r="N132" i="3"/>
  <c r="P132" i="3" s="1"/>
  <c r="N307" i="3"/>
  <c r="P307" i="3" s="1"/>
  <c r="S302" i="3"/>
  <c r="R211" i="3"/>
  <c r="P211" i="3" s="1"/>
  <c r="R147" i="3"/>
  <c r="R83" i="3"/>
  <c r="P83" i="3" s="1"/>
  <c r="R19" i="3"/>
  <c r="S150" i="3"/>
  <c r="N175" i="3"/>
  <c r="P175" i="3" s="1"/>
  <c r="S180" i="3"/>
  <c r="S330" i="3"/>
  <c r="N337" i="3"/>
  <c r="N322" i="3"/>
  <c r="R170" i="3"/>
  <c r="R106" i="3"/>
  <c r="R42" i="3"/>
  <c r="R240" i="3"/>
  <c r="S191" i="3"/>
  <c r="R324" i="3"/>
  <c r="S80" i="3"/>
  <c r="S321" i="3"/>
  <c r="N325" i="3"/>
  <c r="R331" i="3"/>
  <c r="R177" i="3"/>
  <c r="R105" i="3"/>
  <c r="R25" i="3"/>
  <c r="R252" i="3"/>
  <c r="S349" i="3"/>
  <c r="S299" i="3"/>
  <c r="R136" i="3"/>
  <c r="R8" i="3"/>
  <c r="P8" i="3" s="1"/>
  <c r="N96" i="3"/>
  <c r="N310" i="3"/>
  <c r="P310" i="3" s="1"/>
  <c r="R246" i="3"/>
  <c r="P246" i="3" s="1"/>
  <c r="R94" i="3"/>
  <c r="P94" i="3" s="1"/>
  <c r="R233" i="3"/>
  <c r="P233" i="3" s="1"/>
  <c r="N198" i="3"/>
  <c r="P198" i="3" s="1"/>
  <c r="N293" i="3"/>
  <c r="P293" i="3" s="1"/>
  <c r="N216" i="3"/>
  <c r="P216" i="3" s="1"/>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P292" i="3" s="1"/>
  <c r="S295" i="3"/>
  <c r="S340" i="3"/>
  <c r="N284" i="3"/>
  <c r="P284" i="3" s="1"/>
  <c r="S287" i="3"/>
  <c r="R204" i="3"/>
  <c r="R140" i="3"/>
  <c r="R76" i="3"/>
  <c r="R12" i="3"/>
  <c r="R294" i="3"/>
  <c r="N163" i="3"/>
  <c r="N166" i="3"/>
  <c r="S120" i="3"/>
  <c r="N299" i="3"/>
  <c r="S294" i="3"/>
  <c r="R203" i="3"/>
  <c r="R139" i="3"/>
  <c r="R75" i="3"/>
  <c r="R11" i="3"/>
  <c r="S118" i="3"/>
  <c r="S113" i="3"/>
  <c r="S60" i="3"/>
  <c r="S322" i="3"/>
  <c r="R326" i="3"/>
  <c r="R262" i="3"/>
  <c r="P262" i="3" s="1"/>
  <c r="R162" i="3"/>
  <c r="P162" i="3" s="1"/>
  <c r="R98" i="3"/>
  <c r="R34" i="3"/>
  <c r="S202" i="3"/>
  <c r="R216" i="3"/>
  <c r="R280" i="3"/>
  <c r="S48" i="3"/>
  <c r="N313" i="3"/>
  <c r="S316" i="3"/>
  <c r="R321" i="3"/>
  <c r="P321" i="3" s="1"/>
  <c r="R169" i="3"/>
  <c r="P169" i="3" s="1"/>
  <c r="R97" i="3"/>
  <c r="R17" i="3"/>
  <c r="S211" i="3"/>
  <c r="R355" i="3"/>
  <c r="S291" i="3"/>
  <c r="R128" i="3"/>
  <c r="R284" i="3"/>
  <c r="S63" i="3"/>
  <c r="N302" i="3"/>
  <c r="R214" i="3"/>
  <c r="R86" i="3"/>
  <c r="S186" i="3"/>
  <c r="N108" i="3"/>
  <c r="N285" i="3"/>
  <c r="R266" i="3"/>
  <c r="R101" i="3"/>
  <c r="P101" i="3" s="1"/>
  <c r="S206" i="3"/>
  <c r="S231" i="3"/>
  <c r="S37" i="3"/>
  <c r="X115" i="3"/>
  <c r="X185" i="3"/>
  <c r="N183" i="3"/>
  <c r="P183" i="3" s="1"/>
  <c r="N21" i="3"/>
  <c r="N88" i="3"/>
  <c r="P88" i="3" s="1"/>
  <c r="N311" i="3"/>
  <c r="P311" i="3" s="1"/>
  <c r="R175" i="3"/>
  <c r="R47" i="3"/>
  <c r="R274" i="3"/>
  <c r="S53" i="3"/>
  <c r="N15" i="3"/>
  <c r="P15" i="3" s="1"/>
  <c r="N29" i="3"/>
  <c r="X82" i="3"/>
  <c r="T116" i="3"/>
  <c r="T163" i="3"/>
  <c r="T326" i="3"/>
  <c r="T257" i="3"/>
  <c r="T286" i="3"/>
  <c r="S265" i="3"/>
  <c r="T79" i="3"/>
  <c r="T14" i="3"/>
  <c r="X323" i="3"/>
  <c r="S13" i="3"/>
  <c r="N324" i="3"/>
  <c r="AE11" i="2"/>
  <c r="AE12" i="2" s="1"/>
  <c r="S158" i="3"/>
  <c r="S200" i="3"/>
  <c r="R285" i="3"/>
  <c r="S328" i="3"/>
  <c r="N272" i="3"/>
  <c r="S275" i="3"/>
  <c r="R176" i="3"/>
  <c r="R112" i="3"/>
  <c r="R48" i="3"/>
  <c r="P48" i="3" s="1"/>
  <c r="S223" i="3"/>
  <c r="S199" i="3"/>
  <c r="R312" i="3"/>
  <c r="P312" i="3" s="1"/>
  <c r="R346" i="3"/>
  <c r="P346" i="3" s="1"/>
  <c r="N286" i="3"/>
  <c r="P286" i="3" s="1"/>
  <c r="S281" i="3"/>
  <c r="R198" i="3"/>
  <c r="R134" i="3"/>
  <c r="R70" i="3"/>
  <c r="R6" i="3"/>
  <c r="S122" i="3"/>
  <c r="N154" i="3"/>
  <c r="P154" i="3" s="1"/>
  <c r="N171" i="3"/>
  <c r="P171" i="3" s="1"/>
  <c r="S333" i="3"/>
  <c r="S355" i="3"/>
  <c r="S280" i="3"/>
  <c r="R213" i="3"/>
  <c r="R149" i="3"/>
  <c r="R85" i="3"/>
  <c r="R21" i="3"/>
  <c r="S142" i="3"/>
  <c r="N207" i="3"/>
  <c r="N143" i="3"/>
  <c r="R306" i="3"/>
  <c r="S25" i="3"/>
  <c r="N77" i="3"/>
  <c r="X314" i="3"/>
  <c r="R288" i="3"/>
  <c r="X187" i="3"/>
  <c r="N37" i="3"/>
  <c r="N84" i="3"/>
  <c r="R257" i="3"/>
  <c r="S208" i="3"/>
  <c r="R320" i="3"/>
  <c r="S24" i="3"/>
  <c r="R253" i="3"/>
  <c r="N295" i="3"/>
  <c r="P295" i="3" s="1"/>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P232" i="3" s="1"/>
  <c r="S126" i="3"/>
  <c r="N122" i="3"/>
  <c r="P122" i="3" s="1"/>
  <c r="R251" i="3"/>
  <c r="N355" i="3"/>
  <c r="P355" i="3" s="1"/>
  <c r="N346" i="3"/>
  <c r="N351" i="3"/>
  <c r="R168" i="3"/>
  <c r="R104" i="3"/>
  <c r="R40" i="3"/>
  <c r="S210" i="3"/>
  <c r="S167" i="3"/>
  <c r="R241" i="3"/>
  <c r="S342" i="3"/>
  <c r="N278" i="3"/>
  <c r="S273" i="3"/>
  <c r="R190" i="3"/>
  <c r="R126" i="3"/>
  <c r="P126" i="3" s="1"/>
  <c r="R62" i="3"/>
  <c r="P62" i="3" s="1"/>
  <c r="N239" i="3"/>
  <c r="S90" i="3"/>
  <c r="S71" i="3"/>
  <c r="N146" i="3"/>
  <c r="S325" i="3"/>
  <c r="N341" i="3"/>
  <c r="S272" i="3"/>
  <c r="R205" i="3"/>
  <c r="R141" i="3"/>
  <c r="R77" i="3"/>
  <c r="P77" i="3" s="1"/>
  <c r="R13" i="3"/>
  <c r="P13" i="3" s="1"/>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P230" i="3" s="1"/>
  <c r="T212" i="3"/>
  <c r="T52" i="3"/>
  <c r="N18" i="3"/>
  <c r="P18" i="3" s="1"/>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P32" i="3" s="1"/>
  <c r="S178" i="3"/>
  <c r="N263" i="3"/>
  <c r="P263" i="3" s="1"/>
  <c r="S160" i="3"/>
  <c r="S334" i="3"/>
  <c r="N270" i="3"/>
  <c r="P270" i="3" s="1"/>
  <c r="S351" i="3"/>
  <c r="R182" i="3"/>
  <c r="P182" i="3" s="1"/>
  <c r="R118" i="3"/>
  <c r="R54" i="3"/>
  <c r="R300" i="3"/>
  <c r="R352" i="3"/>
  <c r="S39" i="3"/>
  <c r="S64" i="3"/>
  <c r="N317" i="3"/>
  <c r="R330" i="3"/>
  <c r="R349" i="3"/>
  <c r="R197" i="3"/>
  <c r="R133" i="3"/>
  <c r="R69" i="3"/>
  <c r="R319" i="3"/>
  <c r="R348" i="3"/>
  <c r="P348" i="3" s="1"/>
  <c r="S116" i="3"/>
  <c r="S212" i="3"/>
  <c r="N69" i="3"/>
  <c r="N211" i="3"/>
  <c r="R232" i="3"/>
  <c r="N53" i="3"/>
  <c r="S215" i="3"/>
  <c r="X55" i="3"/>
  <c r="R282" i="3"/>
  <c r="P282" i="3" s="1"/>
  <c r="N20" i="3"/>
  <c r="P20" i="3" s="1"/>
  <c r="R298" i="3"/>
  <c r="S81" i="3"/>
  <c r="X85" i="3"/>
  <c r="N126" i="3"/>
  <c r="N68" i="3"/>
  <c r="P68" i="3" s="1"/>
  <c r="N279" i="3"/>
  <c r="P279" i="3" s="1"/>
  <c r="R207" i="3"/>
  <c r="P207" i="3" s="1"/>
  <c r="R143" i="3"/>
  <c r="P143" i="3" s="1"/>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P110" i="3" s="1"/>
  <c r="R46" i="3"/>
  <c r="R279" i="3"/>
  <c r="R278" i="3"/>
  <c r="P278" i="3" s="1"/>
  <c r="S263" i="3"/>
  <c r="S32" i="3"/>
  <c r="N309" i="3"/>
  <c r="S320" i="3"/>
  <c r="N326" i="3"/>
  <c r="P326" i="3" s="1"/>
  <c r="R189" i="3"/>
  <c r="R125" i="3"/>
  <c r="P125" i="3" s="1"/>
  <c r="R61" i="3"/>
  <c r="R276" i="3"/>
  <c r="R318" i="3"/>
  <c r="S59" i="3"/>
  <c r="N120" i="3"/>
  <c r="N55" i="3"/>
  <c r="N24" i="3"/>
  <c r="R315" i="3"/>
  <c r="R293" i="3"/>
  <c r="S65" i="3"/>
  <c r="X282" i="3"/>
  <c r="N76" i="3"/>
  <c r="R277" i="3"/>
  <c r="X257" i="3"/>
  <c r="N113" i="3"/>
  <c r="X7" i="3"/>
  <c r="N62" i="3"/>
  <c r="X83" i="3"/>
  <c r="N271" i="3"/>
  <c r="P271" i="3" s="1"/>
  <c r="R199" i="3"/>
  <c r="R135" i="3"/>
  <c r="R71" i="3"/>
  <c r="P71" i="3" s="1"/>
  <c r="R7" i="3"/>
  <c r="R220" i="3"/>
  <c r="N135" i="3"/>
  <c r="P135" i="3" s="1"/>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P272" i="3" s="1"/>
  <c r="X19" i="3"/>
  <c r="R219" i="3"/>
  <c r="X86" i="3"/>
  <c r="X23" i="3"/>
  <c r="S269" i="3"/>
  <c r="N121" i="3"/>
  <c r="P121" i="3" s="1"/>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P144" i="3" s="1"/>
  <c r="N57" i="3"/>
  <c r="N158" i="3"/>
  <c r="N95" i="3"/>
  <c r="X141" i="3"/>
  <c r="K53" i="3"/>
  <c r="N221" i="3"/>
  <c r="N92" i="3"/>
  <c r="N70" i="3"/>
  <c r="S298" i="3"/>
  <c r="X229" i="3"/>
  <c r="N134" i="3"/>
  <c r="X31" i="3"/>
  <c r="N229" i="3"/>
  <c r="S217" i="3"/>
  <c r="S266" i="3"/>
  <c r="S38" i="3"/>
  <c r="S230" i="3"/>
  <c r="N200" i="3"/>
  <c r="P200" i="3" s="1"/>
  <c r="N195" i="3"/>
  <c r="P195" i="3" s="1"/>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P142" i="3" s="1"/>
  <c r="K41" i="3"/>
  <c r="T261" i="3"/>
  <c r="S232" i="3"/>
  <c r="X338" i="3"/>
  <c r="N345" i="3"/>
  <c r="P345" i="3" s="1"/>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P332" i="3" s="1"/>
  <c r="S228" i="3"/>
  <c r="T167" i="3"/>
  <c r="T55" i="3"/>
  <c r="X251" i="3"/>
  <c r="T279" i="3"/>
  <c r="X153" i="3"/>
  <c r="X308" i="3"/>
  <c r="N226" i="3"/>
  <c r="T259" i="3"/>
  <c r="S226" i="3"/>
  <c r="N347" i="3"/>
  <c r="X211" i="3"/>
  <c r="N157" i="3"/>
  <c r="P157" i="3" s="1"/>
  <c r="N93" i="3"/>
  <c r="S51" i="3"/>
  <c r="T275" i="3"/>
  <c r="X158" i="3"/>
  <c r="X96" i="3"/>
  <c r="K200" i="3"/>
  <c r="N123" i="3"/>
  <c r="S76" i="3"/>
  <c r="K31" i="3"/>
  <c r="T237" i="3"/>
  <c r="N178" i="3"/>
  <c r="X123" i="3"/>
  <c r="N250" i="3"/>
  <c r="N133" i="3"/>
  <c r="X42" i="3"/>
  <c r="T314" i="3"/>
  <c r="N151" i="3"/>
  <c r="P151" i="3" s="1"/>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P259" i="3" s="1"/>
  <c r="S189" i="3"/>
  <c r="S111" i="3"/>
  <c r="X64" i="3"/>
  <c r="X20" i="3"/>
  <c r="S227" i="3"/>
  <c r="K160" i="3"/>
  <c r="S117" i="3"/>
  <c r="N217" i="3"/>
  <c r="P217" i="3" s="1"/>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P249" i="3" s="1"/>
  <c r="T297" i="3"/>
  <c r="S242" i="3"/>
  <c r="S187" i="3"/>
  <c r="N231" i="3"/>
  <c r="P231" i="3" s="1"/>
  <c r="K172" i="3"/>
  <c r="S119" i="3"/>
  <c r="K70" i="3"/>
  <c r="K18" i="3"/>
  <c r="N182" i="3"/>
  <c r="X107" i="3"/>
  <c r="N227" i="3"/>
  <c r="S173" i="3"/>
  <c r="K87" i="3"/>
  <c r="S44" i="3"/>
  <c r="S259" i="3"/>
  <c r="X199" i="3"/>
  <c r="X134" i="3"/>
  <c r="N97" i="3"/>
  <c r="X167" i="3"/>
  <c r="N71" i="3"/>
  <c r="S7" i="3"/>
  <c r="N209" i="3"/>
  <c r="X81" i="3"/>
  <c r="S201" i="3"/>
  <c r="N67" i="3"/>
  <c r="N162" i="3"/>
  <c r="N47" i="3"/>
  <c r="X137" i="3"/>
  <c r="N27" i="3"/>
  <c r="P27" i="3" s="1"/>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P118" i="3" s="1"/>
  <c r="S14" i="3"/>
  <c r="L132" i="3" a="1"/>
  <c r="L132" i="3" s="1"/>
  <c r="X353" i="3"/>
  <c r="X320" i="3"/>
  <c r="K311" i="3"/>
  <c r="X293" i="3"/>
  <c r="X270" i="3"/>
  <c r="K246" i="3"/>
  <c r="K222" i="3"/>
  <c r="N268" i="3"/>
  <c r="K335" i="3"/>
  <c r="S236" i="3"/>
  <c r="T183" i="3"/>
  <c r="T61" i="3"/>
  <c r="N255" i="3"/>
  <c r="P255" i="3" s="1"/>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P159" i="3" s="1"/>
  <c r="K17" i="3"/>
  <c r="N199" i="3"/>
  <c r="P199" i="3" s="1"/>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X311" i="3"/>
  <c r="R314" i="3"/>
  <c r="P314" i="3" s="1"/>
  <c r="S95" i="3"/>
  <c r="X216" i="3"/>
  <c r="N31" i="3"/>
  <c r="S253" i="3"/>
  <c r="S91" i="3"/>
  <c r="S335" i="3"/>
  <c r="S274" i="3"/>
  <c r="S221" i="3"/>
  <c r="X272" i="3"/>
  <c r="N63" i="3"/>
  <c r="S92" i="3"/>
  <c r="X337" i="3"/>
  <c r="X347" i="3"/>
  <c r="X93" i="3"/>
  <c r="X112" i="3"/>
  <c r="S41" i="3"/>
  <c r="N353" i="3"/>
  <c r="X254" i="3"/>
  <c r="X198" i="3"/>
  <c r="T204" i="3"/>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X122" i="3"/>
  <c r="T101" i="3"/>
  <c r="X184" i="3"/>
  <c r="X132" i="3"/>
  <c r="K106" i="3"/>
  <c r="K153" i="3"/>
  <c r="X146" i="3"/>
  <c r="K253" i="3"/>
  <c r="N181" i="3"/>
  <c r="P181" i="3" s="1"/>
  <c r="X281" i="3"/>
  <c r="T54" i="3"/>
  <c r="N74" i="3"/>
  <c r="X91" i="3"/>
  <c r="K277" i="3"/>
  <c r="L99" i="3" a="1"/>
  <c r="L99" i="3" s="1"/>
  <c r="N252" i="3"/>
  <c r="P252" i="3" s="1"/>
  <c r="N87" i="3"/>
  <c r="P87" i="3" s="1"/>
  <c r="S49" i="3"/>
  <c r="X88" i="3"/>
  <c r="N148" i="3"/>
  <c r="P148" i="3" s="1"/>
  <c r="X235" i="3"/>
  <c r="X104" i="3"/>
  <c r="N153" i="3"/>
  <c r="P153" i="3" s="1"/>
  <c r="S245" i="3"/>
  <c r="N184" i="3"/>
  <c r="S327" i="3"/>
  <c r="P327" i="3" s="1"/>
  <c r="X326" i="3"/>
  <c r="S134" i="3"/>
  <c r="P134" i="3" s="1"/>
  <c r="N89" i="3"/>
  <c r="P89" i="3" s="1"/>
  <c r="X110" i="3"/>
  <c r="N38" i="3"/>
  <c r="P38" i="3" s="1"/>
  <c r="X256" i="3"/>
  <c r="S347" i="3"/>
  <c r="S93" i="3"/>
  <c r="S112" i="3"/>
  <c r="P112" i="3" s="1"/>
  <c r="S6" i="3"/>
  <c r="S343" i="3"/>
  <c r="P343" i="3" s="1"/>
  <c r="X9" i="3"/>
  <c r="T354" i="3"/>
  <c r="T196" i="3"/>
  <c r="T132" i="3"/>
  <c r="T68" i="3"/>
  <c r="T316" i="3"/>
  <c r="T255" i="3"/>
  <c r="T232" i="3"/>
  <c r="T211" i="3"/>
  <c r="T147" i="3"/>
  <c r="T83" i="3"/>
  <c r="T19" i="3"/>
  <c r="T227" i="3"/>
  <c r="T288" i="3"/>
  <c r="T347" i="3"/>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39" i="3"/>
  <c r="P224" i="3"/>
  <c r="P185" i="3"/>
  <c r="P117" i="3"/>
  <c r="P213" i="3"/>
  <c r="P82" i="3"/>
  <c r="P197" i="3"/>
  <c r="P276" i="3"/>
  <c r="P288" i="3"/>
  <c r="P306" i="3"/>
  <c r="P149" i="3"/>
  <c r="P229" i="3"/>
  <c r="P79" i="3"/>
  <c r="P137" i="3"/>
  <c r="P133" i="3"/>
  <c r="P124" i="3"/>
  <c r="P275" i="3"/>
  <c r="P86" i="3"/>
  <c r="P166" i="3"/>
  <c r="P266" i="3"/>
  <c r="P238" i="3"/>
  <c r="P25" i="3"/>
  <c r="P177" i="3"/>
  <c r="P202" i="3"/>
  <c r="P325" i="3"/>
  <c r="P192" i="3"/>
  <c r="P254" i="3"/>
  <c r="P44" i="3"/>
  <c r="P43" i="3"/>
  <c r="P167" i="3"/>
  <c r="P354" i="3"/>
  <c r="P174" i="3"/>
  <c r="P39" i="3"/>
  <c r="P299" i="3"/>
  <c r="P106" i="3"/>
  <c r="P320" i="3"/>
  <c r="P300" i="3"/>
  <c r="P163" i="3"/>
  <c r="P179" i="3"/>
  <c r="P180" i="3"/>
  <c r="P210" i="3"/>
  <c r="P324" i="3"/>
  <c r="P333" i="3"/>
  <c r="P16" i="3"/>
  <c r="P170" i="3"/>
  <c r="P160" i="3"/>
  <c r="P337" i="3"/>
  <c r="P98" i="3"/>
  <c r="P214" i="3"/>
  <c r="P155" i="3"/>
  <c r="P194" i="3"/>
  <c r="P130" i="3"/>
  <c r="P80" i="3"/>
  <c r="P152" i="3"/>
  <c r="P285" i="3"/>
  <c r="P120" i="3"/>
  <c r="P40" i="3"/>
  <c r="P76" i="3"/>
  <c r="P61" i="3"/>
  <c r="P158" i="3"/>
  <c r="P60" i="3"/>
  <c r="P308" i="3"/>
  <c r="P280" i="3"/>
  <c r="P338" i="3"/>
  <c r="P146" i="3"/>
  <c r="P138" i="3"/>
  <c r="P24" i="3"/>
  <c r="P287" i="3"/>
  <c r="P28" i="3"/>
  <c r="P351" i="3"/>
  <c r="P239" i="3"/>
  <c r="P69" i="3"/>
  <c r="P65" i="3"/>
  <c r="P113" i="3"/>
  <c r="P30" i="3"/>
  <c r="P85" i="3"/>
  <c r="P318" i="3"/>
  <c r="P273" i="3"/>
  <c r="P209" i="3"/>
  <c r="P248" i="3"/>
  <c r="P128" i="3"/>
  <c r="P52" i="3"/>
  <c r="P55" i="3"/>
  <c r="P33" i="3"/>
  <c r="P37" i="3"/>
  <c r="P108" i="3"/>
  <c r="P317" i="3"/>
  <c r="P23" i="3"/>
  <c r="P36" i="3"/>
  <c r="P176" i="3"/>
  <c r="P342" i="3"/>
  <c r="P302" i="3"/>
  <c r="P208" i="3"/>
  <c r="P57" i="3"/>
  <c r="P291" i="3"/>
  <c r="P330" i="3"/>
  <c r="P294" i="3"/>
  <c r="P319" i="3"/>
  <c r="P49" i="3" l="1"/>
  <c r="P178" i="3"/>
  <c r="P147" i="3"/>
  <c r="P349" i="3"/>
  <c r="P70" i="3"/>
  <c r="P21" i="3"/>
  <c r="P96" i="3"/>
  <c r="Q96" i="3" s="1"/>
  <c r="P304" i="3"/>
  <c r="P341" i="3"/>
  <c r="AC341" i="3" s="1"/>
  <c r="P261" i="3"/>
  <c r="P204" i="3"/>
  <c r="P67" i="3"/>
  <c r="P123" i="3"/>
  <c r="O123" i="3" s="1"/>
  <c r="P84" i="3"/>
  <c r="O84" i="3" s="1"/>
  <c r="P315" i="3"/>
  <c r="P107" i="3"/>
  <c r="AC107" i="3" s="1"/>
  <c r="O100" i="3"/>
  <c r="P237" i="3"/>
  <c r="O237" i="3" s="1"/>
  <c r="P245" i="3"/>
  <c r="O245" i="3" s="1"/>
  <c r="P309" i="3"/>
  <c r="O309" i="3" s="1"/>
  <c r="P193" i="3"/>
  <c r="Q193" i="3" s="1"/>
  <c r="P253" i="3"/>
  <c r="O253" i="3" s="1"/>
  <c r="P93" i="3"/>
  <c r="Q93" i="3" s="1"/>
  <c r="P31" i="3"/>
  <c r="AC31" i="3" s="1"/>
  <c r="P17" i="3"/>
  <c r="AC17" i="3" s="1"/>
  <c r="AC204" i="3"/>
  <c r="P91" i="3"/>
  <c r="O91" i="3" s="1"/>
  <c r="P251" i="3"/>
  <c r="AC251" i="3" s="1"/>
  <c r="P72" i="3"/>
  <c r="Q72" i="3" s="1"/>
  <c r="P313" i="3"/>
  <c r="O313" i="3" s="1"/>
  <c r="P206" i="3"/>
  <c r="AC206" i="3" s="1"/>
  <c r="P47" i="3"/>
  <c r="O47" i="3" s="1"/>
  <c r="P100" i="3"/>
  <c r="P92" i="3"/>
  <c r="P221" i="3"/>
  <c r="P347" i="3"/>
  <c r="P6" i="3"/>
  <c r="P34" i="3"/>
  <c r="P95" i="3"/>
  <c r="AC95" i="3" s="1"/>
  <c r="AC165" i="3"/>
  <c r="P41" i="3"/>
  <c r="Q41" i="3" s="1"/>
  <c r="P335" i="3"/>
  <c r="AC335" i="3" s="1"/>
  <c r="P274" i="3"/>
  <c r="AC274" i="3" s="1"/>
  <c r="P225" i="3"/>
  <c r="AC347" i="3"/>
  <c r="AC89" i="3"/>
  <c r="AC221" i="3"/>
  <c r="AC29" i="3"/>
  <c r="AC288" i="3"/>
  <c r="P228" i="3"/>
  <c r="O228" i="3" s="1"/>
  <c r="P184" i="3"/>
  <c r="O184" i="3" s="1"/>
  <c r="P63" i="3"/>
  <c r="O63" i="3" s="1"/>
  <c r="P353" i="3"/>
  <c r="Q353" i="3" s="1"/>
  <c r="P104" i="3"/>
  <c r="AC104" i="3" s="1"/>
  <c r="P75" i="3"/>
  <c r="Q75" i="3" s="1"/>
  <c r="P186" i="3"/>
  <c r="AC186" i="3" s="1"/>
  <c r="P22" i="3"/>
  <c r="AC22" i="3" s="1"/>
  <c r="P244" i="3"/>
  <c r="Q244" i="3" s="1"/>
  <c r="P220" i="3"/>
  <c r="AC220" i="3" s="1"/>
  <c r="P116" i="3"/>
  <c r="AC116" i="3" s="1"/>
  <c r="P188" i="3"/>
  <c r="AC188" i="3" s="1"/>
  <c r="P190" i="3"/>
  <c r="AC190" i="3" s="1"/>
  <c r="P12" i="3"/>
  <c r="AC12" i="3" s="1"/>
  <c r="P264" i="3"/>
  <c r="Q264" i="3" s="1"/>
  <c r="P78" i="3"/>
  <c r="AC78" i="3" s="1"/>
  <c r="AC255" i="3"/>
  <c r="AC214" i="3"/>
  <c r="P54" i="3"/>
  <c r="AC54" i="3" s="1"/>
  <c r="AC175" i="3"/>
  <c r="AC355" i="3"/>
  <c r="AC182" i="3"/>
  <c r="AC177" i="3"/>
  <c r="AC319" i="3"/>
  <c r="AC27" i="3"/>
  <c r="AC169" i="3"/>
  <c r="AC103" i="3"/>
  <c r="AC166" i="3"/>
  <c r="AC321" i="3"/>
  <c r="AC240" i="3"/>
  <c r="AC316" i="3"/>
  <c r="AC83" i="3"/>
  <c r="AC328" i="3"/>
  <c r="AC114" i="3"/>
  <c r="AC331" i="3"/>
  <c r="AC29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181" i="3"/>
  <c r="AC60" i="3"/>
  <c r="AC163" i="3"/>
  <c r="AC33" i="3"/>
  <c r="AC124" i="3"/>
  <c r="AC203" i="3"/>
  <c r="AC84" i="3"/>
  <c r="AC317" i="3"/>
  <c r="AC229" i="3"/>
  <c r="AC66" i="3"/>
  <c r="AC98" i="3"/>
  <c r="AC183" i="3"/>
  <c r="AC278" i="3"/>
  <c r="AC330" i="3"/>
  <c r="AC349" i="3"/>
  <c r="AC225" i="3"/>
  <c r="AC282" i="3"/>
  <c r="AC276" i="3"/>
  <c r="AC259" i="3"/>
  <c r="AC197" i="3"/>
  <c r="AC222" i="3"/>
  <c r="AC246" i="3"/>
  <c r="AC121" i="3"/>
  <c r="AC210" i="3"/>
  <c r="AC143" i="3"/>
  <c r="AC208" i="3"/>
  <c r="AC59" i="3"/>
  <c r="AC130" i="3"/>
  <c r="AC56" i="3"/>
  <c r="AC158" i="3"/>
  <c r="AC336" i="3"/>
  <c r="AC105" i="3"/>
  <c r="AC148" i="3"/>
  <c r="AC266" i="3"/>
  <c r="AC35" i="3"/>
  <c r="AC350" i="3"/>
  <c r="AC281" i="3"/>
  <c r="AC40" i="3"/>
  <c r="AC199" i="3"/>
  <c r="AC15" i="3"/>
  <c r="AC68" i="3"/>
  <c r="AC101" i="3"/>
  <c r="AC233" i="3"/>
  <c r="AC252" i="3"/>
  <c r="AC155" i="3"/>
  <c r="AC307" i="3"/>
  <c r="AC348" i="3"/>
  <c r="AC283" i="3"/>
  <c r="AC275" i="3"/>
  <c r="AC351" i="3"/>
  <c r="AC117" i="3"/>
  <c r="AC339" i="3"/>
  <c r="AC332" i="3"/>
  <c r="AC171" i="3"/>
  <c r="AC153" i="3"/>
  <c r="AC8" i="3"/>
  <c r="AC273" i="3"/>
  <c r="AC213" i="3"/>
  <c r="AC26" i="3"/>
  <c r="AC329" i="3"/>
  <c r="AC151" i="3"/>
  <c r="AC334" i="3"/>
  <c r="AC20" i="3"/>
  <c r="AC263" i="3"/>
  <c r="AC170" i="3"/>
  <c r="AC87" i="3"/>
  <c r="AC6" i="3"/>
  <c r="AC62" i="3"/>
  <c r="AC39" i="3"/>
  <c r="AC185" i="3"/>
  <c r="AC239" i="3"/>
  <c r="AC218" i="3"/>
  <c r="AC305" i="3"/>
  <c r="AC176" i="3"/>
  <c r="AC290" i="3"/>
  <c r="AC140" i="3"/>
  <c r="AC269" i="3"/>
  <c r="AC13" i="3"/>
  <c r="AC132" i="3"/>
  <c r="AC86" i="3"/>
  <c r="AC122" i="3"/>
  <c r="AC247" i="3"/>
  <c r="AC23" i="3"/>
  <c r="AC296" i="3"/>
  <c r="AC298" i="3"/>
  <c r="AC102" i="3"/>
  <c r="AC49" i="3"/>
  <c r="AC138" i="3"/>
  <c r="AC338" i="3"/>
  <c r="AC293" i="3"/>
  <c r="AC36" i="3"/>
  <c r="AC149" i="3"/>
  <c r="AC38" i="3"/>
  <c r="AC287" i="3"/>
  <c r="AC90" i="3"/>
  <c r="AC67" i="3"/>
  <c r="AC207" i="3"/>
  <c r="AC198" i="3"/>
  <c r="AC34" i="3"/>
  <c r="AC79" i="3"/>
  <c r="AC265" i="3"/>
  <c r="AC111" i="3"/>
  <c r="AC236" i="3"/>
  <c r="AC217" i="3"/>
  <c r="AC306" i="3"/>
  <c r="AC113" i="3"/>
  <c r="AC202" i="3"/>
  <c r="AC295" i="3"/>
  <c r="AC271" i="3"/>
  <c r="AC100" i="3"/>
  <c r="AC272" i="3"/>
  <c r="AC142" i="3"/>
  <c r="AC65" i="3"/>
  <c r="AC154" i="3"/>
  <c r="AC32" i="3"/>
  <c r="AC323" i="3"/>
  <c r="AC157" i="3"/>
  <c r="AC99" i="3"/>
  <c r="AC303" i="3"/>
  <c r="AC194" i="3"/>
  <c r="AC308" i="3"/>
  <c r="AC24"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128" i="3"/>
  <c r="AC256" i="3"/>
  <c r="AC92" i="3"/>
  <c r="AC133" i="3"/>
  <c r="AC30" i="3"/>
  <c r="AC322" i="3"/>
  <c r="AC224" i="3"/>
  <c r="AC82" i="3"/>
  <c r="AC179" i="3"/>
  <c r="AC249" i="3"/>
  <c r="AC80" i="3"/>
  <c r="AC345" i="3"/>
  <c r="AC44" i="3"/>
  <c r="AC134" i="3"/>
  <c r="AC159" i="3"/>
  <c r="AC81" i="3"/>
  <c r="AC212"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34" i="3"/>
  <c r="O81" i="3"/>
  <c r="O311" i="3"/>
  <c r="O130" i="3"/>
  <c r="O340" i="3"/>
  <c r="O103" i="3"/>
  <c r="O269" i="3"/>
  <c r="O159" i="3"/>
  <c r="O76" i="3"/>
  <c r="P173" i="3"/>
  <c r="Q173" i="3" s="1"/>
  <c r="P352" i="3"/>
  <c r="Q352" i="3" s="1"/>
  <c r="O176" i="3"/>
  <c r="O345" i="3"/>
  <c r="O199" i="3"/>
  <c r="O291" i="3"/>
  <c r="O105" i="3"/>
  <c r="O348" i="3"/>
  <c r="O157" i="3"/>
  <c r="O276" i="3"/>
  <c r="O302" i="3"/>
  <c r="O35" i="3"/>
  <c r="O229" i="3"/>
  <c r="O300" i="3"/>
  <c r="O114" i="3"/>
  <c r="O102" i="3"/>
  <c r="O303" i="3"/>
  <c r="O185" i="3"/>
  <c r="O355" i="3"/>
  <c r="O24" i="3"/>
  <c r="O92" i="3"/>
  <c r="O316" i="3"/>
  <c r="O164" i="3"/>
  <c r="O273" i="3"/>
  <c r="O154" i="3"/>
  <c r="O146" i="3"/>
  <c r="O60" i="3"/>
  <c r="O304" i="3"/>
  <c r="O262" i="3"/>
  <c r="O214" i="3"/>
  <c r="O183" i="3"/>
  <c r="O143" i="3"/>
  <c r="O319" i="3"/>
  <c r="O277" i="3"/>
  <c r="O128" i="3"/>
  <c r="O294" i="3"/>
  <c r="O324" i="3"/>
  <c r="O350"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84" i="3"/>
  <c r="O140" i="3"/>
  <c r="O296" i="3"/>
  <c r="O230" i="3"/>
  <c r="O121" i="3"/>
  <c r="O167" i="3"/>
  <c r="O71" i="3"/>
  <c r="O96" i="3"/>
  <c r="O34" i="3"/>
  <c r="O213" i="3"/>
  <c r="O88" i="3"/>
  <c r="O110" i="3"/>
  <c r="O223" i="3"/>
  <c r="O211" i="3"/>
  <c r="O6" i="3"/>
  <c r="O293" i="3"/>
  <c r="O68" i="3"/>
  <c r="O108" i="3"/>
  <c r="O119" i="3"/>
  <c r="O117" i="3"/>
  <c r="O79" i="3"/>
  <c r="O283" i="3"/>
  <c r="O132" i="3"/>
  <c r="O191" i="3"/>
  <c r="O25" i="3"/>
  <c r="O118" i="3"/>
  <c r="O57" i="3"/>
  <c r="O174" i="3"/>
  <c r="O198" i="3"/>
  <c r="O67" i="3"/>
  <c r="O323" i="3"/>
  <c r="O197" i="3"/>
  <c r="O85" i="3"/>
  <c r="O325" i="3"/>
  <c r="O80" i="3"/>
  <c r="O256" i="3"/>
  <c r="O233" i="3"/>
  <c r="O182" i="3"/>
  <c r="O107" i="3"/>
  <c r="O64" i="3"/>
  <c r="O225" i="3"/>
  <c r="O122" i="3"/>
  <c r="O338" i="3"/>
  <c r="O329" i="3"/>
  <c r="O36" i="3"/>
  <c r="O320" i="3"/>
  <c r="O221" i="3"/>
  <c r="O18" i="3"/>
  <c r="O202" i="3"/>
  <c r="O70" i="3"/>
  <c r="O285" i="3"/>
  <c r="O59" i="3"/>
  <c r="O111" i="3"/>
  <c r="O346" i="3"/>
  <c r="O254" i="3"/>
  <c r="O231" i="3"/>
  <c r="O32" i="3"/>
  <c r="O287" i="3"/>
  <c r="O82" i="3"/>
  <c r="O160" i="3"/>
  <c r="O29" i="3"/>
  <c r="O208" i="3"/>
  <c r="O112" i="3"/>
  <c r="O289" i="3"/>
  <c r="O238" i="3"/>
  <c r="O125" i="3"/>
  <c r="O272" i="3"/>
  <c r="O295" i="3"/>
  <c r="O56" i="3"/>
  <c r="O44" i="3"/>
  <c r="O215" i="3"/>
  <c r="O261" i="3"/>
  <c r="O292" i="3"/>
  <c r="O181" i="3"/>
  <c r="O20" i="3"/>
  <c r="O333" i="3"/>
  <c r="O331" i="3"/>
  <c r="O281" i="3"/>
  <c r="O158" i="3"/>
  <c r="O218" i="3"/>
  <c r="O336" i="3"/>
  <c r="O204" i="3"/>
  <c r="O149" i="3"/>
  <c r="O200" i="3"/>
  <c r="O83" i="3"/>
  <c r="O210" i="3"/>
  <c r="O246" i="3"/>
  <c r="O327" i="3"/>
  <c r="O43" i="3"/>
  <c r="O28" i="3"/>
  <c r="O337" i="3"/>
  <c r="O263" i="3"/>
  <c r="O180" i="3"/>
  <c r="O30" i="3"/>
  <c r="O98" i="3"/>
  <c r="O279" i="3"/>
  <c r="O16" i="3"/>
  <c r="O343" i="3"/>
  <c r="O275" i="3"/>
  <c r="O142" i="3"/>
  <c r="O65" i="3"/>
  <c r="O317" i="3"/>
  <c r="O69" i="3"/>
  <c r="O124" i="3"/>
  <c r="O148" i="3"/>
  <c r="O152" i="3"/>
  <c r="O288" i="3"/>
  <c r="O312" i="3"/>
  <c r="O170" i="3"/>
  <c r="O332" i="3"/>
  <c r="O290" i="3"/>
  <c r="O207" i="3"/>
  <c r="O179" i="3"/>
  <c r="O216" i="3"/>
  <c r="O259" i="3"/>
  <c r="O194" i="3"/>
  <c r="O61"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U79" i="2"/>
  <c r="U28" i="2"/>
  <c r="Q27" i="3"/>
  <c r="U311" i="2"/>
  <c r="Q310" i="3"/>
  <c r="U275" i="2"/>
  <c r="Q274" i="3"/>
  <c r="U88" i="2"/>
  <c r="Q87" i="3"/>
  <c r="U27" i="2"/>
  <c r="Q26" i="3"/>
  <c r="U261" i="2"/>
  <c r="U95" i="2"/>
  <c r="Q94" i="3"/>
  <c r="U9" i="2"/>
  <c r="Q8" i="3"/>
  <c r="U256" i="2"/>
  <c r="Q255" i="3"/>
  <c r="U18" i="2"/>
  <c r="Q17" i="3"/>
  <c r="U135" i="2"/>
  <c r="Q134" i="3"/>
  <c r="U73" i="2"/>
  <c r="U82" i="2"/>
  <c r="Q81" i="3"/>
  <c r="U312" i="2"/>
  <c r="Q311" i="3"/>
  <c r="U131" i="2"/>
  <c r="Q130" i="3"/>
  <c r="U341" i="2"/>
  <c r="Q340" i="3"/>
  <c r="U314" i="2"/>
  <c r="U104" i="2"/>
  <c r="Q103" i="3"/>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U349" i="2"/>
  <c r="Q348" i="3"/>
  <c r="U158" i="2"/>
  <c r="Q157" i="3"/>
  <c r="U32" i="2"/>
  <c r="U277" i="2"/>
  <c r="Q276" i="3"/>
  <c r="U206" i="2"/>
  <c r="U8" i="2"/>
  <c r="U303" i="2"/>
  <c r="Q302" i="3"/>
  <c r="U310" i="2"/>
  <c r="Q309" i="3"/>
  <c r="U36" i="2"/>
  <c r="Q35" i="3"/>
  <c r="U230" i="2"/>
  <c r="Q229" i="3"/>
  <c r="U301" i="2"/>
  <c r="Q300" i="3"/>
  <c r="U94" i="2"/>
  <c r="U115" i="2"/>
  <c r="Q114" i="3"/>
  <c r="U103" i="2"/>
  <c r="Q102" i="3"/>
  <c r="U304" i="2"/>
  <c r="Q303" i="3"/>
  <c r="U13" i="2"/>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U266" i="2"/>
  <c r="Q265" i="3"/>
  <c r="U241" i="2"/>
  <c r="Q240" i="3"/>
  <c r="U300" i="2"/>
  <c r="Q299" i="3"/>
  <c r="U210" i="2"/>
  <c r="Q209" i="3"/>
  <c r="U42" i="2"/>
  <c r="U20" i="2"/>
  <c r="U352" i="2"/>
  <c r="Q351" i="3"/>
  <c r="U237" i="2"/>
  <c r="Q236" i="3"/>
  <c r="U240" i="2"/>
  <c r="Q239" i="3"/>
  <c r="U127" i="2"/>
  <c r="Q126" i="3"/>
  <c r="U331" i="2"/>
  <c r="Q330" i="3"/>
  <c r="U49" i="2"/>
  <c r="Q48" i="3"/>
  <c r="U350" i="2"/>
  <c r="Q349" i="3"/>
  <c r="U223" i="2"/>
  <c r="Q222" i="3"/>
  <c r="U67" i="2"/>
  <c r="Q66" i="3"/>
  <c r="U54" i="2"/>
  <c r="Q53" i="3"/>
  <c r="U140" i="2"/>
  <c r="Q139" i="3"/>
  <c r="U22" i="2"/>
  <c r="Q21" i="3"/>
  <c r="U11" i="2"/>
  <c r="U298" i="2"/>
  <c r="Q297" i="3"/>
  <c r="U348" i="2"/>
  <c r="Q347" i="3"/>
  <c r="U166" i="2"/>
  <c r="Q165" i="3"/>
  <c r="U179" i="2"/>
  <c r="Q178" i="3"/>
  <c r="U279" i="2"/>
  <c r="Q278" i="3"/>
  <c r="U281" i="2"/>
  <c r="Q280" i="3"/>
  <c r="U163" i="2"/>
  <c r="Q162" i="3"/>
  <c r="U196" i="2"/>
  <c r="Q195" i="3"/>
  <c r="U283" i="2"/>
  <c r="Q282" i="3"/>
  <c r="U142" i="2"/>
  <c r="U146" i="2"/>
  <c r="Q145" i="3"/>
  <c r="U207" i="2"/>
  <c r="U285" i="2"/>
  <c r="Q284" i="3"/>
  <c r="U141" i="2"/>
  <c r="Q140" i="3"/>
  <c r="U110" i="2"/>
  <c r="U297" i="2"/>
  <c r="Q296" i="3"/>
  <c r="U231" i="2"/>
  <c r="Q230" i="3"/>
  <c r="U187" i="2"/>
  <c r="U122" i="2"/>
  <c r="Q121" i="3"/>
  <c r="U168" i="2"/>
  <c r="Q167" i="3"/>
  <c r="U72" i="2"/>
  <c r="Q71" i="3"/>
  <c r="U190" i="2"/>
  <c r="U97" i="2"/>
  <c r="U35" i="2"/>
  <c r="Q34" i="3"/>
  <c r="U188" i="2"/>
  <c r="U214" i="2"/>
  <c r="Q213" i="3"/>
  <c r="U89" i="2"/>
  <c r="Q88" i="3"/>
  <c r="U229" i="2"/>
  <c r="U111" i="2"/>
  <c r="Q110" i="3"/>
  <c r="U224" i="2"/>
  <c r="Q223" i="3"/>
  <c r="U252" i="2"/>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U81" i="2"/>
  <c r="Q80" i="3"/>
  <c r="U257" i="2"/>
  <c r="Q256" i="3"/>
  <c r="U265" i="2"/>
  <c r="U234" i="2"/>
  <c r="Q233" i="3"/>
  <c r="U183" i="2"/>
  <c r="Q182" i="3"/>
  <c r="U108" i="2"/>
  <c r="Q107" i="3"/>
  <c r="U65" i="2"/>
  <c r="Q64" i="3"/>
  <c r="U226" i="2"/>
  <c r="Q225" i="3"/>
  <c r="U130" i="2"/>
  <c r="U123" i="2"/>
  <c r="Q122" i="3"/>
  <c r="U174" i="2"/>
  <c r="U191" i="2"/>
  <c r="U339" i="2"/>
  <c r="Q338" i="3"/>
  <c r="U330" i="2"/>
  <c r="Q329" i="3"/>
  <c r="U23" i="2"/>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U30" i="2"/>
  <c r="Q29" i="3"/>
  <c r="U209" i="2"/>
  <c r="Q208" i="3"/>
  <c r="U113" i="2"/>
  <c r="Q112" i="3"/>
  <c r="U290" i="2"/>
  <c r="Q289" i="3"/>
  <c r="U239" i="2"/>
  <c r="Q238" i="3"/>
  <c r="U126" i="2"/>
  <c r="Q125" i="3"/>
  <c r="U162" i="2"/>
  <c r="U273" i="2"/>
  <c r="Q272" i="3"/>
  <c r="U296" i="2"/>
  <c r="Q295" i="3"/>
  <c r="U57" i="2"/>
  <c r="Q56" i="3"/>
  <c r="U45" i="2"/>
  <c r="Q44" i="3"/>
  <c r="U216" i="2"/>
  <c r="Q215" i="3"/>
  <c r="U345" i="2"/>
  <c r="U117" i="2"/>
  <c r="U262" i="2"/>
  <c r="Q261" i="3"/>
  <c r="U293" i="2"/>
  <c r="Q292" i="3"/>
  <c r="U182" i="2"/>
  <c r="Q181" i="3"/>
  <c r="U21" i="2"/>
  <c r="Q20" i="3"/>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U194" i="2"/>
  <c r="U280" i="2"/>
  <c r="Q279" i="3"/>
  <c r="U48" i="2"/>
  <c r="U17" i="2"/>
  <c r="Q16" i="3"/>
  <c r="U336" i="2"/>
  <c r="Q335" i="3"/>
  <c r="U227" i="2"/>
  <c r="U344" i="2"/>
  <c r="Q343" i="3"/>
  <c r="U276" i="2"/>
  <c r="Q275" i="3"/>
  <c r="U143" i="2"/>
  <c r="Q142" i="3"/>
  <c r="U74" i="2"/>
  <c r="U66" i="2"/>
  <c r="Q65" i="3"/>
  <c r="U318" i="2"/>
  <c r="Q317" i="3"/>
  <c r="U70" i="2"/>
  <c r="Q69" i="3"/>
  <c r="U125" i="2"/>
  <c r="Q124" i="3"/>
  <c r="U149" i="2"/>
  <c r="Q148" i="3"/>
  <c r="U153" i="2"/>
  <c r="Q152" i="3"/>
  <c r="U289" i="2"/>
  <c r="Q288" i="3"/>
  <c r="U313" i="2"/>
  <c r="Q312" i="3"/>
  <c r="U171" i="2"/>
  <c r="Q170" i="3"/>
  <c r="U333" i="2"/>
  <c r="Q332" i="3"/>
  <c r="U291" i="2"/>
  <c r="Q290" i="3"/>
  <c r="U208" i="2"/>
  <c r="Q207" i="3"/>
  <c r="U180" i="2"/>
  <c r="Q179" i="3"/>
  <c r="U217" i="2"/>
  <c r="Q216" i="3"/>
  <c r="U260" i="2"/>
  <c r="Q259" i="3"/>
  <c r="U195" i="2"/>
  <c r="Q194" i="3"/>
  <c r="U62" i="2"/>
  <c r="Q61" i="3"/>
  <c r="Q253" i="3"/>
  <c r="U107" i="2"/>
  <c r="Q106" i="3"/>
  <c r="U51" i="2"/>
  <c r="U346" i="2"/>
  <c r="Q345" i="3"/>
  <c r="V345" i="3" s="1" a="1"/>
  <c r="V345" i="3" s="1"/>
  <c r="U248" i="2"/>
  <c r="Q247" i="3"/>
  <c r="U14" i="2"/>
  <c r="Q13" i="3"/>
  <c r="U343" i="2"/>
  <c r="Q342" i="3"/>
  <c r="U233" i="2"/>
  <c r="Q232" i="3"/>
  <c r="U170" i="2"/>
  <c r="Q169" i="3"/>
  <c r="U154" i="2"/>
  <c r="Q153" i="3"/>
  <c r="U271" i="2"/>
  <c r="Q270" i="3"/>
  <c r="U91" i="2"/>
  <c r="Q90" i="3"/>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O17" i="3" l="1"/>
  <c r="AC309" i="3"/>
  <c r="O193" i="3"/>
  <c r="AC96" i="3"/>
  <c r="AC72" i="3"/>
  <c r="Q251" i="3"/>
  <c r="Q206" i="3"/>
  <c r="AC123" i="3"/>
  <c r="O93" i="3"/>
  <c r="V93" i="3" s="1" a="1"/>
  <c r="V93" i="3" s="1"/>
  <c r="AE93" i="3" s="1"/>
  <c r="AC41" i="3"/>
  <c r="Q313" i="3"/>
  <c r="W313" i="3" s="1"/>
  <c r="AC237" i="3"/>
  <c r="Q341" i="3"/>
  <c r="AC47" i="3"/>
  <c r="O206" i="3"/>
  <c r="AC93" i="3"/>
  <c r="O31" i="3"/>
  <c r="Q91" i="3"/>
  <c r="V91" i="3" s="1" a="1"/>
  <c r="V91" i="3" s="1"/>
  <c r="AE91" i="3" s="1"/>
  <c r="AC91" i="3"/>
  <c r="AC253" i="3"/>
  <c r="O72" i="3"/>
  <c r="W72" i="3" s="1"/>
  <c r="Q31" i="3"/>
  <c r="W31" i="3" s="1"/>
  <c r="Q47" i="3"/>
  <c r="V47" i="3" s="1" a="1"/>
  <c r="V47" i="3" s="1"/>
  <c r="AE47" i="3" s="1"/>
  <c r="O95" i="3"/>
  <c r="W95" i="3" s="1"/>
  <c r="AC313" i="3"/>
  <c r="O335" i="3"/>
  <c r="V335" i="3" s="1" a="1"/>
  <c r="V335" i="3" s="1"/>
  <c r="AE335" i="3" s="1"/>
  <c r="O188" i="3"/>
  <c r="V188" i="3" s="1" a="1"/>
  <c r="V188" i="3" s="1"/>
  <c r="AE188" i="3" s="1"/>
  <c r="V20" i="3" a="1"/>
  <c r="V20" i="3" s="1"/>
  <c r="AE20" i="3" s="1"/>
  <c r="Q12" i="3"/>
  <c r="Q116" i="3"/>
  <c r="O12" i="3"/>
  <c r="V12" i="3" s="1" a="1"/>
  <c r="V12" i="3" s="1"/>
  <c r="AE12" i="3" s="1"/>
  <c r="Q115" i="3"/>
  <c r="Q188" i="3"/>
  <c r="O75" i="3"/>
  <c r="V166" i="3" a="1"/>
  <c r="V166" i="3" s="1"/>
  <c r="AC75" i="3"/>
  <c r="V90" i="3" a="1"/>
  <c r="V90" i="3" s="1"/>
  <c r="V178" i="3" a="1"/>
  <c r="V178" i="3" s="1"/>
  <c r="AE178" i="3" s="1"/>
  <c r="O22" i="3"/>
  <c r="V160" i="3" a="1"/>
  <c r="V160" i="3" s="1"/>
  <c r="AE160" i="3" s="1"/>
  <c r="Q22" i="3"/>
  <c r="V272" i="3" a="1"/>
  <c r="V272" i="3" s="1"/>
  <c r="AE272" i="3" s="1"/>
  <c r="V170" i="3" a="1"/>
  <c r="V170" i="3" s="1"/>
  <c r="AE170" i="3" s="1"/>
  <c r="V300" i="3" a="1"/>
  <c r="V300" i="3" s="1"/>
  <c r="AE300" i="3" s="1"/>
  <c r="AE100" i="3"/>
  <c r="V61" i="3" a="1"/>
  <c r="V61" i="3" s="1"/>
  <c r="AE61" i="3" s="1"/>
  <c r="V65" i="3" a="1"/>
  <c r="V65" i="3" s="1"/>
  <c r="AE65" i="3" s="1"/>
  <c r="AE166" i="3"/>
  <c r="O116" i="3"/>
  <c r="AE90" i="3"/>
  <c r="Q63" i="3"/>
  <c r="V63" i="3" s="1" a="1"/>
  <c r="V63" i="3" s="1"/>
  <c r="V48" i="3" a="1"/>
  <c r="V48" i="3" s="1"/>
  <c r="AE48" i="3" s="1"/>
  <c r="O78" i="3"/>
  <c r="AE345" i="3"/>
  <c r="Q184" i="3"/>
  <c r="V184" i="3" s="1" a="1"/>
  <c r="V184" i="3" s="1"/>
  <c r="AC184" i="3"/>
  <c r="V273" i="3" a="1"/>
  <c r="V273" i="3" s="1"/>
  <c r="AE273" i="3" s="1"/>
  <c r="V98" i="3" a="1"/>
  <c r="V98" i="3" s="1"/>
  <c r="AE98" i="3" s="1"/>
  <c r="V315" i="3" a="1"/>
  <c r="V315" i="3" s="1"/>
  <c r="AE315" i="3" s="1"/>
  <c r="V85" i="3" a="1"/>
  <c r="V85" i="3" s="1"/>
  <c r="AE85" i="3" s="1"/>
  <c r="V102" i="3" a="1"/>
  <c r="V102" i="3" s="1"/>
  <c r="AE102" i="3" s="1"/>
  <c r="V342" i="3" a="1"/>
  <c r="V342" i="3" s="1"/>
  <c r="AE342" i="3" s="1"/>
  <c r="O104" i="3"/>
  <c r="V104" i="3" s="1" a="1"/>
  <c r="V104" i="3" s="1"/>
  <c r="AE104" i="3" s="1"/>
  <c r="V324" i="3" a="1"/>
  <c r="V324" i="3" s="1"/>
  <c r="AE324" i="3" s="1"/>
  <c r="V259" i="3" a="1"/>
  <c r="V259" i="3" s="1"/>
  <c r="AE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81" i="3" a="1"/>
  <c r="V81" i="3" s="1"/>
  <c r="AE81" i="3" s="1"/>
  <c r="V87" i="3" a="1"/>
  <c r="V87" i="3" s="1"/>
  <c r="AE87" i="3" s="1"/>
  <c r="V101" i="3" a="1"/>
  <c r="V101" i="3" s="1"/>
  <c r="AE101" i="3" s="1"/>
  <c r="V175" i="3" a="1"/>
  <c r="V175" i="3" s="1"/>
  <c r="AE175" i="3" s="1"/>
  <c r="V138" i="3" a="1"/>
  <c r="V138" i="3" s="1"/>
  <c r="AE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AE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AE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AE200" i="3" s="1"/>
  <c r="V333" i="3" a="1"/>
  <c r="V333" i="3" s="1"/>
  <c r="AE333" i="3" s="1"/>
  <c r="V56" i="3" a="1"/>
  <c r="V56" i="3" s="1"/>
  <c r="AE56" i="3" s="1"/>
  <c r="V29" i="3" a="1"/>
  <c r="V29" i="3" s="1"/>
  <c r="AE29" i="3" s="1"/>
  <c r="V221" i="3" a="1"/>
  <c r="V221" i="3" s="1"/>
  <c r="AE221" i="3" s="1"/>
  <c r="V64" i="3" a="1"/>
  <c r="V64" i="3" s="1"/>
  <c r="AE64" i="3" s="1"/>
  <c r="V108" i="3" a="1"/>
  <c r="V108" i="3" s="1"/>
  <c r="AE108"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V182" i="3" a="1"/>
  <c r="V182" i="3" s="1"/>
  <c r="AE182" i="3" s="1"/>
  <c r="O54" i="3"/>
  <c r="O353" i="3"/>
  <c r="V353" i="3" s="1" a="1"/>
  <c r="V353" i="3" s="1"/>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18" i="3" a="1"/>
  <c r="V18" i="3" s="1"/>
  <c r="AE18" i="3" s="1"/>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Q228" i="3"/>
  <c r="V228" i="3" s="1" a="1"/>
  <c r="V228" i="3" s="1"/>
  <c r="V302" i="3" a="1"/>
  <c r="V302" i="3" s="1"/>
  <c r="AE302" i="3" s="1"/>
  <c r="V291" i="3" a="1"/>
  <c r="V291" i="3" s="1"/>
  <c r="AE291" i="3" s="1"/>
  <c r="Q78" i="3"/>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83" i="3" a="1"/>
  <c r="V83" i="3" s="1"/>
  <c r="AE83" i="3" s="1"/>
  <c r="V158" i="3" a="1"/>
  <c r="V158" i="3" s="1"/>
  <c r="AE158"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V202" i="3" a="1"/>
  <c r="V202" i="3" s="1"/>
  <c r="AE202"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V337" i="3" a="1"/>
  <c r="V337" i="3" s="1"/>
  <c r="AE337" i="3" s="1"/>
  <c r="V84" i="3" a="1"/>
  <c r="V84" i="3" s="1"/>
  <c r="AE84" i="3" s="1"/>
  <c r="V122" i="3" a="1"/>
  <c r="V122" i="3" s="1"/>
  <c r="AE122" i="3" s="1"/>
  <c r="V167" i="3" a="1"/>
  <c r="V167" i="3" s="1"/>
  <c r="AE167" i="3" s="1"/>
  <c r="V240" i="3" a="1"/>
  <c r="V240" i="3" s="1"/>
  <c r="AE240" i="3" s="1"/>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AE136" i="3" s="1"/>
  <c r="W251" i="3"/>
  <c r="Q51" i="3"/>
  <c r="V51" i="3" s="1" a="1"/>
  <c r="V51" i="3" s="1"/>
  <c r="AE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W340" i="3"/>
  <c r="W200" i="3"/>
  <c r="W332" i="3"/>
  <c r="Q235" i="3"/>
  <c r="V235" i="3" s="1" a="1"/>
  <c r="V235" i="3" s="1"/>
  <c r="W254" i="3"/>
  <c r="W253" i="3"/>
  <c r="W66" i="3"/>
  <c r="O352" i="3"/>
  <c r="V352" i="3" s="1" a="1"/>
  <c r="V352" i="3" s="1"/>
  <c r="AE352" i="3" s="1"/>
  <c r="W32" i="3"/>
  <c r="W59" i="3"/>
  <c r="V101" i="2"/>
  <c r="W236" i="3"/>
  <c r="W68" i="3"/>
  <c r="W315" i="3"/>
  <c r="W100" i="3"/>
  <c r="W76" i="3"/>
  <c r="W213" i="3"/>
  <c r="W259" i="3"/>
  <c r="W98" i="3"/>
  <c r="W211" i="3"/>
  <c r="W167" i="3"/>
  <c r="W165" i="3"/>
  <c r="W247" i="3"/>
  <c r="W135" i="3"/>
  <c r="W155" i="3"/>
  <c r="W203" i="3"/>
  <c r="W6" i="3"/>
  <c r="W159" i="3"/>
  <c r="W80" i="3"/>
  <c r="W175" i="3"/>
  <c r="Q205" i="3"/>
  <c r="V205" i="3" s="1" a="1"/>
  <c r="V205" i="3" s="1"/>
  <c r="W35" i="3"/>
  <c r="W131" i="3"/>
  <c r="W107" i="3"/>
  <c r="W118" i="3"/>
  <c r="W112" i="3"/>
  <c r="W119" i="3"/>
  <c r="W276" i="3"/>
  <c r="Q168" i="3"/>
  <c r="W168" i="3" s="1"/>
  <c r="W306" i="3"/>
  <c r="W232" i="3"/>
  <c r="W263" i="3"/>
  <c r="W124" i="3"/>
  <c r="Q268" i="3"/>
  <c r="W268" i="3" s="1"/>
  <c r="Q50" i="3"/>
  <c r="W50" i="3" s="1"/>
  <c r="W224" i="3"/>
  <c r="W139" i="3"/>
  <c r="W308" i="3"/>
  <c r="W204" i="3"/>
  <c r="W225" i="3"/>
  <c r="W299" i="3"/>
  <c r="W137" i="3"/>
  <c r="W266" i="3"/>
  <c r="W147" i="3"/>
  <c r="W238" i="3"/>
  <c r="W325" i="3"/>
  <c r="W335" i="3"/>
  <c r="W240" i="3"/>
  <c r="Q201" i="3"/>
  <c r="V201" i="3" s="1" a="1"/>
  <c r="V201" i="3" s="1"/>
  <c r="W179" i="3"/>
  <c r="W343" i="3"/>
  <c r="W117" i="3"/>
  <c r="Q42" i="3"/>
  <c r="V42" i="3" s="1" a="1"/>
  <c r="V42" i="3" s="1"/>
  <c r="W262" i="3"/>
  <c r="W77" i="3"/>
  <c r="O161" i="3"/>
  <c r="V161" i="3" s="1" a="1"/>
  <c r="V161" i="3" s="1"/>
  <c r="W82" i="3"/>
  <c r="W123" i="3"/>
  <c r="W277" i="3"/>
  <c r="W307" i="3"/>
  <c r="W16" i="3"/>
  <c r="O7" i="3"/>
  <c r="V7" i="3" s="1" a="1"/>
  <c r="V7" i="3" s="1"/>
  <c r="W26" i="3"/>
  <c r="W61" i="3"/>
  <c r="W298" i="3"/>
  <c r="Q9" i="3"/>
  <c r="V9" i="3" s="1" a="1"/>
  <c r="V9" i="3" s="1"/>
  <c r="O344" i="3"/>
  <c r="V344" i="3" s="1" a="1"/>
  <c r="V344" i="3" s="1"/>
  <c r="W265" i="3"/>
  <c r="O189" i="3"/>
  <c r="V189" i="3" s="1" a="1"/>
  <c r="V189" i="3" s="1"/>
  <c r="W83" i="3"/>
  <c r="W122" i="3"/>
  <c r="O260" i="3"/>
  <c r="V260" i="3" s="1" a="1"/>
  <c r="V260" i="3" s="1"/>
  <c r="W197" i="3"/>
  <c r="W327" i="3"/>
  <c r="Q257" i="3"/>
  <c r="W257" i="3" s="1"/>
  <c r="Q226" i="3"/>
  <c r="V226" i="3" s="1" a="1"/>
  <c r="V226" i="3" s="1"/>
  <c r="W178" i="3"/>
  <c r="Q242" i="3"/>
  <c r="Q46" i="3"/>
  <c r="W46" i="3" s="1"/>
  <c r="Q58" i="3"/>
  <c r="V58" i="3" s="1" a="1"/>
  <c r="V58" i="3" s="1"/>
  <c r="Q250" i="3"/>
  <c r="W250" i="3" s="1"/>
  <c r="Q14" i="3"/>
  <c r="W14" i="3" s="1"/>
  <c r="Q11" i="3"/>
  <c r="V11" i="3" s="1" a="1"/>
  <c r="V11" i="3" s="1"/>
  <c r="Q227" i="3"/>
  <c r="W227" i="3" s="1"/>
  <c r="Q172" i="3"/>
  <c r="W172" i="3" s="1"/>
  <c r="W185" i="3"/>
  <c r="Q141" i="3"/>
  <c r="W141" i="3" s="1"/>
  <c r="Q45" i="3"/>
  <c r="V45" i="3" s="1" a="1"/>
  <c r="V45" i="3" s="1"/>
  <c r="Q243" i="3"/>
  <c r="W243" i="3" s="1"/>
  <c r="Q219" i="3"/>
  <c r="V219" i="3" s="1" a="1"/>
  <c r="V219" i="3" s="1"/>
  <c r="AE219" i="3" s="1"/>
  <c r="Q267" i="3"/>
  <c r="V267" i="3" s="1" a="1"/>
  <c r="V267" i="3" s="1"/>
  <c r="W288" i="3"/>
  <c r="W105" i="3"/>
  <c r="W347" i="3"/>
  <c r="W153" i="3"/>
  <c r="W15" i="3"/>
  <c r="AE16" i="2"/>
  <c r="W252" i="3"/>
  <c r="W75" i="3"/>
  <c r="W237" i="3"/>
  <c r="W21" i="3"/>
  <c r="AD13" i="2"/>
  <c r="AD14" i="2" s="1"/>
  <c r="AD15" i="2" s="1"/>
  <c r="AD16" i="2" s="1"/>
  <c r="W162" i="3"/>
  <c r="W350" i="3"/>
  <c r="W297" i="3"/>
  <c r="W121" i="3"/>
  <c r="W218" i="3"/>
  <c r="W275" i="3"/>
  <c r="W348" i="3"/>
  <c r="W256" i="3"/>
  <c r="W86" i="3"/>
  <c r="W210" i="3"/>
  <c r="W334" i="3"/>
  <c r="W169"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22" i="3"/>
  <c r="W303" i="3"/>
  <c r="W281" i="3"/>
  <c r="W90" i="3"/>
  <c r="W272" i="3"/>
  <c r="W321" i="3"/>
  <c r="W111" i="3"/>
  <c r="W163" i="3"/>
  <c r="W180" i="3"/>
  <c r="W320" i="3"/>
  <c r="W191" i="3"/>
  <c r="W106" i="3"/>
  <c r="W102" i="3"/>
  <c r="W126" i="3"/>
  <c r="W333" i="3"/>
  <c r="W142" i="3"/>
  <c r="W47" i="3"/>
  <c r="W290" i="3"/>
  <c r="W170" i="3"/>
  <c r="W289"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30" i="3"/>
  <c r="W62" i="3"/>
  <c r="W144" i="3"/>
  <c r="W148" i="3"/>
  <c r="W208" i="3"/>
  <c r="W339" i="3"/>
  <c r="W292" i="3"/>
  <c r="W56" i="3"/>
  <c r="W138" i="3"/>
  <c r="W33" i="3"/>
  <c r="W311" i="3"/>
  <c r="W158" i="3"/>
  <c r="W69" i="3"/>
  <c r="W91" i="3"/>
  <c r="W41" i="3"/>
  <c r="W65" i="3"/>
  <c r="W52" i="3"/>
  <c r="W116" i="3" l="1"/>
  <c r="V95" i="3" a="1"/>
  <c r="V95" i="3" s="1"/>
  <c r="AE95" i="3" s="1"/>
  <c r="W12" i="3"/>
  <c r="AE237" i="3"/>
  <c r="V313" i="3" a="1"/>
  <c r="V313" i="3" s="1"/>
  <c r="AE313" i="3" s="1"/>
  <c r="V22" i="3" a="1"/>
  <c r="V22" i="3" s="1"/>
  <c r="AE22" i="3" s="1"/>
  <c r="AE42" i="3"/>
  <c r="AE264" i="3"/>
  <c r="V115" i="3" a="1"/>
  <c r="V115" i="3" s="1"/>
  <c r="AE115" i="3" s="1"/>
  <c r="AE129" i="3"/>
  <c r="W104" i="3"/>
  <c r="W188" i="3"/>
  <c r="W264" i="3"/>
  <c r="AE226" i="3"/>
  <c r="AE235" i="3"/>
  <c r="W184" i="3"/>
  <c r="W63" i="3"/>
  <c r="AE189" i="3"/>
  <c r="V116" i="3" a="1"/>
  <c r="V116" i="3" s="1"/>
  <c r="AE116" i="3" s="1"/>
  <c r="AE58" i="3"/>
  <c r="AE260" i="3"/>
  <c r="AE344" i="3"/>
  <c r="AE184" i="3"/>
  <c r="AE9" i="3"/>
  <c r="AE205" i="3"/>
  <c r="AE228" i="3"/>
  <c r="AE244" i="3"/>
  <c r="AE45" i="3"/>
  <c r="AE201" i="3"/>
  <c r="AE73" i="3"/>
  <c r="AE161" i="3"/>
  <c r="AE7" i="3"/>
  <c r="AE173" i="3"/>
  <c r="W78" i="3"/>
  <c r="AE267" i="3"/>
  <c r="AE11" i="3"/>
  <c r="AE63" i="3"/>
  <c r="AE353" i="3"/>
  <c r="V187" i="3" a="1"/>
  <c r="V187" i="3" s="1"/>
  <c r="AE187" i="3" s="1"/>
  <c r="V220" i="3" a="1"/>
  <c r="V220" i="3" s="1"/>
  <c r="AE220" i="3" s="1"/>
  <c r="W244" i="3"/>
  <c r="W220" i="3"/>
  <c r="W186" i="3"/>
  <c r="V54" i="3" a="1"/>
  <c r="V54" i="3" s="1"/>
  <c r="AE54" i="3" s="1"/>
  <c r="W228" i="3"/>
  <c r="V250" i="3" a="1"/>
  <c r="V250" i="3" s="1"/>
  <c r="AE250" i="3" s="1"/>
  <c r="W353" i="3"/>
  <c r="W54" i="3"/>
  <c r="V190" i="3" a="1"/>
  <c r="V190" i="3" s="1"/>
  <c r="AE190" i="3" s="1"/>
  <c r="V172" i="3" a="1"/>
  <c r="V172" i="3" s="1"/>
  <c r="AE172" i="3" s="1"/>
  <c r="V78" i="3" a="1"/>
  <c r="V78" i="3" s="1"/>
  <c r="AE78" i="3" s="1"/>
  <c r="V227" i="3" a="1"/>
  <c r="V227" i="3" s="1"/>
  <c r="AE227" i="3" s="1"/>
  <c r="W74" i="3"/>
  <c r="V74" i="3" a="1"/>
  <c r="V74" i="3" s="1"/>
  <c r="AE74" i="3" s="1"/>
  <c r="V257" i="3" a="1"/>
  <c r="V257" i="3" s="1"/>
  <c r="AE257" i="3" s="1"/>
  <c r="V10" i="3" a="1"/>
  <c r="V10" i="3" s="1"/>
  <c r="AE10" i="3" s="1"/>
  <c r="W115" i="3"/>
  <c r="W127" i="3"/>
  <c r="V127" i="3" a="1"/>
  <c r="V127" i="3" s="1"/>
  <c r="AE127" i="3" s="1"/>
  <c r="V241" i="3" a="1"/>
  <c r="V241" i="3" s="1"/>
  <c r="AE241" i="3" s="1"/>
  <c r="V268" i="3" a="1"/>
  <c r="V268" i="3" s="1"/>
  <c r="AE268" i="3" s="1"/>
  <c r="V168" i="3" a="1"/>
  <c r="V168" i="3" s="1"/>
  <c r="AE168" i="3" s="1"/>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116" i="2" l="1"/>
  <c r="V188" i="2"/>
  <c r="V221" i="2"/>
  <c r="V55" i="2"/>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<sst xmlns="http://schemas.openxmlformats.org/spreadsheetml/2006/main" count="10111" uniqueCount="175">
  <si>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</si>
  <si>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</si>
  <si>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</si>
  <si>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</si>
  <si>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</si>
  <si>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</si>
  <si>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</si>
  <si>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</si>
  <si>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</si>
  <si>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</si>
  <si>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</si>
  <si>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</si>
  <si>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</si>
  <si>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</si>
  <si>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</si>
  <si>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</si>
  <si>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</si>
  <si>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</si>
  <si>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</si>
  <si>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</si>
  <si>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</si>
  <si>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</si>
  <si>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</si>
  <si>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</si>
  <si>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</si>
  <si>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</si>
  <si>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</si>
  <si>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</si>
  <si>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</si>
  <si>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</si>
  <si>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</si>
  <si>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</si>
  <si>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</si>
  <si>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</si>
  <si>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</si>
  <si>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</si>
  <si>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</si>
  <si>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</si>
  <si>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</si>
  <si>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</si>
  <si>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</si>
  <si>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</si>
  <si>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</si>
  <si>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</si>
  <si>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</si>
  <si>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</si>
  <si>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</si>
  <si>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</si>
  <si>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</si>
  <si>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</si>
  <si>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</si>
  <si>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</si>
  <si>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</si>
  <si>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</si>
  <si>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</si>
  <si>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</si>
  <si>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</si>
  <si>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</si>
  <si>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</si>
  <si>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</si>
  <si>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</si>
  <si>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</si>
  <si>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</si>
  <si>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</si>
  <si>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</si>
  <si>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</si>
  <si>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</si>
  <si>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</si>
  <si>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</si>
  <si>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</si>
  <si>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</si>
  <si>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</si>
  <si>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</si>
  <si>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</si>
  <si>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</si>
  <si>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</si>
  <si>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</si>
  <si>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</si>
  <si>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</si>
  <si>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</si>
  <si>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</si>
  <si>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</si>
  <si>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</si>
  <si>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</si>
  <si>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</si>
  <si>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</si>
  <si>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</si>
  <si>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</si>
  <si>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</si>
  <si>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</si>
  <si>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</si>
  <si>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</si>
  <si>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</si>
  <si>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</si>
  <si>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</si>
  <si>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</si>
  <si>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</si>
  <si>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</si>
  <si>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</si>
  <si>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</si>
  <si>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</si>
  <si>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</si>
  <si>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</si>
  <si>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</si>
  <si>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</si>
  <si>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</si>
  <si>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</si>
  <si>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</si>
  <si>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</si>
  <si>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</si>
  <si>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</si>
  <si>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</si>
  <si>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</si>
  <si>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</si>
  <si>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</si>
  <si>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</si>
  <si>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</si>
  <si>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</si>
  <si>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</si>
  <si>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</si>
  <si>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</si>
  <si>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</si>
  <si>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</si>
  <si>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</si>
  <si>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</si>
  <si>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</si>
  <si>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</si>
  <si>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</si>
  <si>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</si>
  <si>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</si>
  <si>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</si>
  <si>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</si>
  <si>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</si>
  <si>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</si>
  <si>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</si>
  <si>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</si>
  <si>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</si>
  <si>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</si>
  <si>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</si>
  <si>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</si>
  <si>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</si>
  <si>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Neutral Score assignment</t>
  </si>
  <si>
    <t>the WT aa</t>
  </si>
  <si>
    <t xml:space="preserve">could go in </t>
  </si>
  <si>
    <t>column A</t>
  </si>
  <si>
    <t>subsitution</t>
  </si>
  <si>
    <t>for each</t>
  </si>
  <si>
    <t>G</t>
  </si>
  <si>
    <t>W</t>
  </si>
  <si>
    <t>C</t>
  </si>
  <si>
    <t>K</t>
  </si>
  <si>
    <t>Q</t>
  </si>
  <si>
    <t>V</t>
  </si>
  <si>
    <t>M</t>
  </si>
  <si>
    <t>N</t>
  </si>
  <si>
    <t>D</t>
  </si>
  <si>
    <t>H</t>
  </si>
  <si>
    <t>I</t>
  </si>
  <si>
    <t>Y</t>
  </si>
  <si>
    <t>F</t>
  </si>
  <si>
    <t>R</t>
  </si>
  <si>
    <t>P</t>
  </si>
  <si>
    <t>T</t>
  </si>
  <si>
    <t>S</t>
  </si>
  <si>
    <t>L</t>
  </si>
  <si>
    <t>E</t>
  </si>
  <si>
    <t>Mannual check, leave at moderate</t>
  </si>
  <si>
    <t>Manually assigned as WT/Inactive</t>
  </si>
  <si>
    <t>Experimental Data are from:   Wu, X., Go, M., Nguyen, J. V., Kuchel, N. W., Lu, B. G. C., Zeglinski, K., Lowes, K. N., Calleja, D. J., Mitchell, J. P., Lessene, G., Komander, D., Call, M. E., and Call, M. J. (2024) Mutational profiling of SARS-CoV-2 papain-like protease reveals requirements for function, structure, and drug escape, Nat Commun 15, 6219.</t>
  </si>
  <si>
    <t>The value for WT was obtained from the average of 342 synonymous variants.  The  average of these was set as WT ACTIVITY value at 0.97, their SD = 0.1 - set as WT error</t>
  </si>
  <si>
    <t>Dead ACTIVITY obtained from nonsense variants.</t>
  </si>
  <si>
    <t>Average of stop codons at first 30 positions = 0.15, SD of this set = 0.07</t>
  </si>
  <si>
    <t>So the minimum override was set to the top of this range:   0.15+0.07 = 0.23</t>
  </si>
  <si>
    <t>10 binds were chosen as useful for most HTP datasets with good experimental error</t>
  </si>
  <si>
    <t>Plpro Activity strict thresholds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</si>
</sst>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8">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65</c:v>
                </c:pt>
                <c:pt idx="1">
                  <c:v>37</c:v>
                </c:pt>
                <c:pt idx="2">
                  <c:v>19</c:v>
                </c:pt>
                <c:pt idx="3">
                  <c:v>15</c:v>
                </c:pt>
                <c:pt idx="4">
                  <c:v>8</c:v>
                </c:pt>
                <c:pt idx="5">
                  <c:v>17</c:v>
                </c:pt>
                <c:pt idx="6">
                  <c:v>16</c:v>
                </c:pt>
                <c:pt idx="7">
                  <c:v>27</c:v>
                </c:pt>
                <c:pt idx="8">
                  <c:v>41</c:v>
                </c:pt>
                <c:pt idx="9">
                  <c:v>70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24</c:v>
                </c:pt>
                <c:pt idx="3">
                  <c:v>34</c:v>
                </c:pt>
                <c:pt idx="4">
                  <c:v>68</c:v>
                </c:pt>
                <c:pt idx="5">
                  <c:v>84</c:v>
                </c:pt>
                <c:pt idx="6">
                  <c:v>56</c:v>
                </c:pt>
                <c:pt idx="7">
                  <c:v>32</c:v>
                </c:pt>
                <c:pt idx="8">
                  <c:v>16</c:v>
                </c:pt>
                <c:pt idx="9">
                  <c:v>1</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21</c:v>
                </c:pt>
                <c:pt idx="1">
                  <c:v>15</c:v>
                </c:pt>
                <c:pt idx="2">
                  <c:v>27</c:v>
                </c:pt>
                <c:pt idx="3">
                  <c:v>78</c:v>
                </c:pt>
                <c:pt idx="4">
                  <c:v>61</c:v>
                </c:pt>
                <c:pt idx="5">
                  <c:v>56</c:v>
                </c:pt>
                <c:pt idx="6">
                  <c:v>40</c:v>
                </c:pt>
                <c:pt idx="7">
                  <c:v>15</c:v>
                </c:pt>
                <c:pt idx="8">
                  <c:v>2</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143</c:v>
                </c:pt>
                <c:pt idx="1">
                  <c:v>25</c:v>
                </c:pt>
                <c:pt idx="2">
                  <c:v>14</c:v>
                </c:pt>
                <c:pt idx="3">
                  <c:v>8</c:v>
                </c:pt>
                <c:pt idx="4">
                  <c:v>8</c:v>
                </c:pt>
                <c:pt idx="5">
                  <c:v>13</c:v>
                </c:pt>
                <c:pt idx="6">
                  <c:v>24</c:v>
                </c:pt>
                <c:pt idx="7">
                  <c:v>24</c:v>
                </c:pt>
                <c:pt idx="8">
                  <c:v>25</c:v>
                </c:pt>
                <c:pt idx="9">
                  <c:v>31</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70</c:v>
                </c:pt>
                <c:pt idx="1">
                  <c:v>39</c:v>
                </c:pt>
                <c:pt idx="2">
                  <c:v>113</c:v>
                </c:pt>
                <c:pt idx="3">
                  <c:v>62</c:v>
                </c:pt>
                <c:pt idx="4">
                  <c:v>31</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Analysis'!$I$6:$I$21</c:f>
              <c:numCache>
                <c:formatCode>General</c:formatCode>
                <c:ptCount val="16"/>
                <c:pt idx="0">
                  <c:v>1923</c:v>
                </c:pt>
                <c:pt idx="1">
                  <c:v>165</c:v>
                </c:pt>
                <c:pt idx="2">
                  <c:v>139</c:v>
                </c:pt>
                <c:pt idx="3">
                  <c:v>149</c:v>
                </c:pt>
                <c:pt idx="4">
                  <c:v>219</c:v>
                </c:pt>
                <c:pt idx="5">
                  <c:v>472</c:v>
                </c:pt>
                <c:pt idx="6">
                  <c:v>1094</c:v>
                </c:pt>
                <c:pt idx="7">
                  <c:v>1044</c:v>
                </c:pt>
                <c:pt idx="8">
                  <c:v>126</c:v>
                </c:pt>
                <c:pt idx="9">
                  <c:v>5</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Analysis'!$C$6:$C$25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134</xdr:row>
      <xdr:rowOff>12700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79707" cy="26483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2026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&gt;&gt;Moderate rheostat: Substitutions have non-neutral outcomes, but the set of substitutions samples less than half of the possible range AND the average outcome is closer to WT than to the "dead" end of the range.</a:t>
          </a:r>
          <a:r>
            <a:rPr kumimoji="0" lang="en-US" sz="1200" b="0" i="0" u="none" strike="noStrike" kern="0" cap="none" spc="0" normalizeH="0" baseline="0" noProof="0">
              <a:ln>
                <a:noFill/>
              </a:ln>
              <a:solidFill>
                <a:prstClr val="black"/>
              </a:solidFill>
              <a:effectLst/>
              <a:uLnTx/>
              <a:uFillTx/>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Swint-Kruse, L., T. A. Martin, B. M. Page, T. Wu, P. M. Gerhart, L. L. Dougherty, Q. Tang, D. J. Parente, B. R. Mosier, L. E. Bantis, and A. W. Fenton. 2021. 'Rheostat functional outcomes occur when substitutions are introduced at nonconserved positions that diverge with speciation', </a:t>
          </a:r>
          <a:r>
            <a:rPr kumimoji="0" lang="en-US" sz="1200" b="0" i="1" u="none" strike="noStrike" kern="0" cap="none" spc="0" normalizeH="0" baseline="0" noProof="0">
              <a:ln>
                <a:noFill/>
              </a:ln>
              <a:solidFill>
                <a:prstClr val="black"/>
              </a:solidFill>
              <a:effectLst/>
              <a:uLnTx/>
              <a:uFillTx/>
              <a:latin typeface="+mn-lt"/>
              <a:ea typeface="+mn-ea"/>
              <a:cs typeface="+mn-cs"/>
            </a:rPr>
            <a:t>Protein Sci, 30: 1833-53.</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kumimoji="0" lang="en-US" sz="1200" b="0" i="0" u="sng" strike="noStrike" kern="0" cap="none" spc="0" normalizeH="0" baseline="0" noProof="0">
              <a:ln>
                <a:noFill/>
              </a:ln>
              <a:solidFill>
                <a:srgbClr val="FF0000"/>
              </a:solidFill>
              <a:effectLst/>
              <a:uLnTx/>
              <a:uFillTx/>
              <a:latin typeface="+mn-lt"/>
              <a:ea typeface="+mn-ea"/>
              <a:cs typeface="+mn-cs"/>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Hodges, A. M., A. W. Fenton, L. L. Dougherty, A. C. Overholt, and L. Swint-Kruse. 2018. 'RheoScale: A tool to aggregate and quantify experimentally determined substitution outcomes for multiple variants at individual protein positions', </a:t>
          </a:r>
          <a:r>
            <a:rPr kumimoji="0" lang="en-US" sz="1200" b="0" i="1" u="none" strike="noStrike" kern="0" cap="none" spc="0" normalizeH="0" baseline="0" noProof="0">
              <a:ln>
                <a:noFill/>
              </a:ln>
              <a:solidFill>
                <a:prstClr val="black"/>
              </a:solidFill>
              <a:effectLst/>
              <a:uLnTx/>
              <a:uFillTx/>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zoomScale="85" zoomScaleNormal="85" workbookViewId="0"/>
  </sheetViews>
  <sheetFormatPr defaultColWidth="11" defaultRowHeight="15.9" x14ac:dyDescent="0.4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64" zoomScaleNormal="70" workbookViewId="0"/>
  </sheetViews>
  <sheetFormatPr defaultColWidth="11" defaultRowHeight="15.9" x14ac:dyDescent="0.45"/>
  <cols>
    <col min="1" max="1" width="13.35546875" customWidth="1"/>
    <col min="2" max="2" width="11" customWidth="1"/>
    <col min="4" max="4" width="14.640625" customWidth="1"/>
    <col min="9" max="9" width="54.5" customWidth="1"/>
    <col min="10" max="10" width="9.35546875" customWidth="1"/>
    <col min="11" max="11" width="11.85546875" bestFit="1" customWidth="1"/>
    <col min="12" max="12" width="7.5" bestFit="1" customWidth="1"/>
    <col min="13" max="13" width="11.85546875" bestFit="1" customWidth="1"/>
    <col min="14" max="14" width="9.5" bestFit="1" customWidth="1"/>
    <col min="15" max="15" width="15.85546875" customWidth="1"/>
    <col min="16" max="16" width="19.140625" bestFit="1" customWidth="1"/>
    <col min="17" max="17" width="17" bestFit="1" customWidth="1"/>
    <col min="20" max="20" width="11" style="64"/>
    <col min="21" max="21" width="17.2109375" style="64" bestFit="1" customWidth="1"/>
    <col min="22" max="22" width="16.5" customWidth="1"/>
    <col min="23" max="23" width="13.7109375" bestFit="1" customWidth="1"/>
  </cols>
  <sheetData>
    <row r="1" spans="1:32" ht="16.3" thickBot="1" x14ac:dyDescent="0.5">
      <c r="T1" s="79"/>
      <c r="U1" s="79"/>
    </row>
    <row r="2" spans="1:32" ht="16.3" thickBot="1" x14ac:dyDescent="0.5">
      <c r="A2" s="38" t="s">
        <v>68</v>
      </c>
      <c r="B2" s="82" t="s">
        <v>174</v>
      </c>
      <c r="C2" s="83"/>
      <c r="D2" s="83"/>
      <c r="E2" s="83"/>
      <c r="F2" s="84"/>
      <c r="T2" s="79"/>
      <c r="U2" s="79"/>
    </row>
    <row r="3" spans="1:32" ht="16.3" thickBot="1" x14ac:dyDescent="0.5">
      <c r="T3" s="79"/>
      <c r="U3" s="79"/>
      <c r="V3" s="14"/>
      <c r="X3" s="14"/>
      <c r="Y3" s="14"/>
    </row>
    <row r="4" spans="1:32" ht="21" thickBot="1" x14ac:dyDescent="0.6">
      <c r="B4" s="38" t="s">
        <v>0</v>
      </c>
      <c r="C4" s="38" t="s">
        <v>1</v>
      </c>
      <c r="D4" s="38" t="s">
        <v>81</v>
      </c>
      <c r="E4" s="38" t="s">
        <v>3</v>
      </c>
      <c r="G4" s="38" t="s">
        <v>4</v>
      </c>
      <c r="I4" s="39" t="s">
        <v>62</v>
      </c>
      <c r="J4" s="1" t="s">
        <v>60</v>
      </c>
      <c r="L4" s="3"/>
      <c r="M4" s="4"/>
      <c r="N4" s="81" t="s">
        <v>49</v>
      </c>
      <c r="O4" s="81"/>
      <c r="P4" s="81"/>
      <c r="Q4" s="81"/>
      <c r="R4" s="81"/>
      <c r="S4" s="4"/>
      <c r="T4" s="80"/>
      <c r="U4" s="80"/>
      <c r="V4" s="5"/>
    </row>
    <row r="5" spans="1:32" ht="16.3" thickBot="1" x14ac:dyDescent="0.5">
      <c r="A5" s="11" t="s">
        <v>5</v>
      </c>
      <c r="B5" s="11" t="s">
        <v>6</v>
      </c>
      <c r="C5" s="11" t="s">
        <v>6</v>
      </c>
      <c r="D5" s="53">
        <v>0.97</v>
      </c>
      <c r="E5" s="54">
        <v>0.1</v>
      </c>
      <c r="L5" s="61" t="s">
        <v>0</v>
      </c>
      <c r="M5" s="62" t="s">
        <v>61</v>
      </c>
      <c r="N5" s="62" t="s">
        <v>107</v>
      </c>
      <c r="O5" s="62" t="s">
        <v>50</v>
      </c>
      <c r="P5" s="62" t="s">
        <v>51</v>
      </c>
      <c r="Q5" s="62" t="s">
        <v>52</v>
      </c>
      <c r="R5" s="62" t="s">
        <v>53</v>
      </c>
      <c r="S5" s="62" t="s">
        <v>71</v>
      </c>
      <c r="T5" s="63" t="s">
        <v>111</v>
      </c>
      <c r="U5" s="63" t="s">
        <v>112</v>
      </c>
      <c r="V5" s="74" t="s">
        <v>116</v>
      </c>
      <c r="AA5" s="2" t="s">
        <v>107</v>
      </c>
      <c r="AB5" s="45" t="str">
        <f>O5</f>
        <v>Neutral</v>
      </c>
      <c r="AC5" s="45" t="str">
        <f>P5</f>
        <v>Unweighted rheostat</v>
      </c>
      <c r="AD5" s="45" t="str">
        <f>Q5</f>
        <v>Weighted rheostat</v>
      </c>
      <c r="AE5" s="45" t="str">
        <f>R5</f>
        <v>Toggle</v>
      </c>
      <c r="AF5" s="45" t="s">
        <v>71</v>
      </c>
    </row>
    <row r="6" spans="1:32" ht="16.3" thickBot="1" x14ac:dyDescent="0.5">
      <c r="A6" s="31" t="s">
        <v>66</v>
      </c>
      <c r="B6" s="17">
        <v>45</v>
      </c>
      <c r="C6" s="44" t="s">
        <v>9</v>
      </c>
      <c r="D6" s="17">
        <v>0.56299999999999994</v>
      </c>
      <c r="E6" s="17">
        <v>3.3999999999999998E-3</v>
      </c>
      <c r="I6" s="38" t="s">
        <v>27</v>
      </c>
      <c r="L6" s="65" t="s">
        <v>26</v>
      </c>
      <c r="M6" s="66">
        <f>INDEX('Bin Analysis'!$C$3:$S$505,MATCH($L6,'Bin Analysis'!$B$3:$B$505,0),MATCH(M$5,'Bin Analysis'!$C$2:$S$2,0))</f>
        <v>5336</v>
      </c>
      <c r="N6" s="67">
        <f>INDEX('Bin Analysis'!$C$3:$S$505,MATCH($L6,'Bin Analysis'!$B$3:$B$505,0),MATCH(N$5,'Bin Analysis'!$C$2:$S$2,0))</f>
        <v>1.1246485473289597E-3</v>
      </c>
      <c r="O6" s="67">
        <f>INDEX('Bin Analysis'!$C$3:$S$505,MATCH($L6,'Bin Analysis'!$B$3:$B$505,0),MATCH(O$5,'Bin Analysis'!$C$2:$S$2,0))</f>
        <v>0.50646672914714153</v>
      </c>
      <c r="P6" s="67">
        <f>INDEX('Bin Analysis'!$C$3:$S$505,MATCH($L6,'Bin Analysis'!$B$3:$B$505,0),MATCH(P$5,'Bin Analysis'!$C$2:$S$2,0))</f>
        <v>1</v>
      </c>
      <c r="Q6" s="67">
        <f>INDEX('Bin Analysis'!$C$3:$S$505,MATCH($L6,'Bin Analysis'!$B$3:$B$505,0),MATCH(Q$5,'Bin Analysis'!$C$2:$S$2,0))</f>
        <v>1</v>
      </c>
      <c r="R6" s="67">
        <f>INDEX('Bin Analysis'!$C$3:$S$505,MATCH($L6,'Bin Analysis'!$B$3:$B$505,0),MATCH(R$5,'Bin Analysis'!$C$2:$S$2,0))</f>
        <v>0.3604498594189316</v>
      </c>
      <c r="S6" s="67" t="str">
        <f>INDEX('Bin Analysis'!$C$3:$S$505,MATCH($L6,'Bin Analysis'!$B$3:$B$505,0),MATCH(S$5,'Bin Analysis'!$C$2:$S$2,0))</f>
        <v>no</v>
      </c>
      <c r="T6" s="67">
        <f>Assignments!K5</f>
        <v>0.59957839906822841</v>
      </c>
      <c r="U6" s="67">
        <f>Assignments!L5</f>
        <v>0.42962486731288668</v>
      </c>
      <c r="V6" s="75"/>
      <c r="Z6" t="s">
        <v>88</v>
      </c>
      <c r="AA6" s="14">
        <f>COUNTIF(N$7:N$427,"&lt;0.1")</f>
        <v>314</v>
      </c>
      <c r="AB6" s="14">
        <f>COUNTIF(O$7:O$427,"&lt;0.1")</f>
        <v>65</v>
      </c>
      <c r="AC6" s="14">
        <f>COUNTIF(P$7:P$427,"&lt;0.1")</f>
        <v>0</v>
      </c>
      <c r="AD6" s="14">
        <f>COUNTIF(Q$7:Q$427,"&lt;0.1")</f>
        <v>21</v>
      </c>
      <c r="AE6" s="14">
        <f>COUNTIF(R$7:R$427,"&lt;0.1")</f>
        <v>143</v>
      </c>
      <c r="AF6" s="46">
        <f>COUNTIF(S$7:S$427,"=yes")</f>
        <v>24</v>
      </c>
    </row>
    <row r="7" spans="1:32" x14ac:dyDescent="0.45">
      <c r="A7" t="s">
        <v>142</v>
      </c>
      <c r="B7" s="51">
        <v>1</v>
      </c>
      <c r="C7" s="4" t="s">
        <v>147</v>
      </c>
      <c r="D7" s="4">
        <v>0.90060927999999996</v>
      </c>
      <c r="E7" s="5">
        <v>0.124464851</v>
      </c>
      <c r="I7" t="s">
        <v>14</v>
      </c>
      <c r="J7">
        <f>IF($J$4="yes",10^('Data Transformation'!R3),'Data Transformation'!R3)</f>
        <v>-0.27993644000000001</v>
      </c>
      <c r="L7" s="68">
        <f t="shared" ref="L7:L70" si="0">$G8</f>
        <v>1</v>
      </c>
      <c r="M7" s="69">
        <f>IF(L7=" "," ",(IF($L7&gt;0,INDEX('Bin Analysis'!$C$3:$S$10110,MATCH($L7,'Bin Analysis'!$L$3:$L$10110,0),MATCH(M$5,'Bin Analysis'!$C$2:$S$2,0))," ")))</f>
        <v>20</v>
      </c>
      <c r="N7" s="70">
        <f>IF($L7=" "," ",(IF($M7=FALSE," ",(IF($M7&gt;0,INDEX('Bin Analysis'!$C$3:$S$10110,MATCH($L7,'Bin Analysis'!$L$3:$L$10110,0),MATCH(N$5,'Bin Analysis'!$C$2:$S$2,0))," ")))))</f>
        <v>0</v>
      </c>
      <c r="O7" s="70">
        <f>IF($L7=" "," ",(IF($M7=FALSE," ",(IF($M7&gt;0,INDEX('Bin Analysis'!$C$3:$S$10110,MATCH($L7,'Bin Analysis'!$L$3:$L$10110,0),MATCH(O$5,'Bin Analysis'!$C$2:$S$2,0))," ")))))</f>
        <v>0.94736842105263153</v>
      </c>
      <c r="P7" s="70">
        <f>IF($L7=" "," ",(IF($M7=FALSE," ",(IF($M7&gt;0,INDEX('Bin Analysis'!$C$3:$S$10110,MATCH($L7,'Bin Analysis'!$L$3:$L$10110,0),MATCH(P$5,'Bin Analysis'!$C$2:$S$2,0))," ")))))</f>
        <v>0.5</v>
      </c>
      <c r="Q7" s="70">
        <f>IF($L7=" "," ",(IF($M7=FALSE," ",(IF($M7&gt;0,INDEX('Bin Analysis'!$C$3:$S$10110,MATCH($L7,'Bin Analysis'!$L$3:$L$10110,0),MATCH(Q$5,'Bin Analysis'!$C$2:$S$2,0))," ")))))</f>
        <v>0.47826086956521741</v>
      </c>
      <c r="R7" s="70">
        <f>IF($L7=" "," ",(IF($M7=FALSE," ",(IF($M7&gt;0,INDEX('Bin Analysis'!$C$3:$S$10110,MATCH($L7,'Bin Analysis'!$L$3:$L$10110,0),MATCH(R$5,'Bin Analysis'!$C$2:$S$2,0))," ")))))</f>
        <v>0</v>
      </c>
      <c r="S7" s="70" t="str">
        <f>IF($L7=" "," ",(IF($M7=FALSE," ",(IF($M7&gt;0,INDEX('Bin Analysis'!$C$3:$S$10110,MATCH($L7,'Bin Analysis'!$L$3:$L$10110,0),MATCH(S$5,'Bin Analysis'!$C$2:$S$2,0))," ")))))</f>
        <v>no</v>
      </c>
      <c r="T7" s="70">
        <f>Assignments!K6</f>
        <v>0.96287764189473679</v>
      </c>
      <c r="U7" s="70">
        <f>Assignments!L6</f>
        <v>9.1734434185232305E-2</v>
      </c>
      <c r="V7" s="76" t="str">
        <f>Assignments!V6</f>
        <v>Neutral</v>
      </c>
      <c r="Z7" t="s">
        <v>89</v>
      </c>
      <c r="AA7" s="47">
        <f>COUNTIF(N$7:N$427,"&lt;0.2")-SUM(AA6)</f>
        <v>1</v>
      </c>
      <c r="AB7" s="47">
        <f>COUNTIF(O$7:O$427,"&lt;0.2")-SUM(AB6)</f>
        <v>37</v>
      </c>
      <c r="AC7" s="47">
        <f>COUNTIF(P$7:P$427,"&lt;0.2")-SUM(AC6)</f>
        <v>0</v>
      </c>
      <c r="AD7" s="47">
        <f>COUNTIF(Q$7:Q$427,"&lt;0.2")-SUM(AD6)</f>
        <v>15</v>
      </c>
      <c r="AE7" s="47">
        <f>COUNTIF(R$7:R$427,"&lt;0.2")-SUM(AE6)</f>
        <v>25</v>
      </c>
    </row>
    <row r="8" spans="1:32" x14ac:dyDescent="0.45">
      <c r="A8" t="s">
        <v>146</v>
      </c>
      <c r="B8" s="52">
        <v>1</v>
      </c>
      <c r="C8" t="s">
        <v>148</v>
      </c>
      <c r="D8">
        <v>0.844040605</v>
      </c>
      <c r="E8" s="7">
        <v>8.9145555000000001E-2</v>
      </c>
      <c r="G8" s="20">
        <f>IFERROR('Data Transformation'!M6," ")</f>
        <v>1</v>
      </c>
      <c r="I8" t="s">
        <v>15</v>
      </c>
      <c r="J8">
        <f>IF($J$4="yes",10^('Data Transformation'!R4),'Data Transformation'!R4)</f>
        <v>1.2867479669999999</v>
      </c>
      <c r="L8" s="68">
        <f t="shared" si="0"/>
        <v>2</v>
      </c>
      <c r="M8" s="69">
        <f>IF(L8=" "," ",(IF($L8&gt;0,INDEX('Bin Analysis'!$C$3:$S$10110,MATCH($L8,'Bin Analysis'!$L$3:$L$10110,0),MATCH(M$5,'Bin Analysis'!$C$2:$S$2,0))," ")))</f>
        <v>20</v>
      </c>
      <c r="N8" s="70">
        <f>IF($L8=" "," ",(IF($M8=FALSE," ",(IF($M8&gt;0,INDEX('Bin Analysis'!$C$3:$S$10110,MATCH($L8,'Bin Analysis'!$L$3:$L$10110,0),MATCH(N$5,'Bin Analysis'!$C$2:$S$2,0))," ")))))</f>
        <v>0</v>
      </c>
      <c r="O8" s="70">
        <f>IF($L8=" "," ",(IF($M8=FALSE," ",(IF($M8&gt;0,INDEX('Bin Analysis'!$C$3:$S$10110,MATCH($L8,'Bin Analysis'!$L$3:$L$10110,0),MATCH(O$5,'Bin Analysis'!$C$2:$S$2,0))," ")))))</f>
        <v>1</v>
      </c>
      <c r="P8" s="70">
        <f>IF($L8=" "," ",(IF($M8=FALSE," ",(IF($M8&gt;0,INDEX('Bin Analysis'!$C$3:$S$10110,MATCH($L8,'Bin Analysis'!$L$3:$L$10110,0),MATCH(P$5,'Bin Analysis'!$C$2:$S$2,0))," ")))))</f>
        <v>0.3</v>
      </c>
      <c r="Q8" s="70">
        <f>IF($L8=" "," ",(IF($M8=FALSE," ",(IF($M8&gt;0,INDEX('Bin Analysis'!$C$3:$S$10110,MATCH($L8,'Bin Analysis'!$L$3:$L$10110,0),MATCH(Q$5,'Bin Analysis'!$C$2:$S$2,0))," ")))))</f>
        <v>0.21739130434782608</v>
      </c>
      <c r="R8" s="70">
        <f>IF($L8=" "," ",(IF($M8=FALSE," ",(IF($M8&gt;0,INDEX('Bin Analysis'!$C$3:$S$10110,MATCH($L8,'Bin Analysis'!$L$3:$L$10110,0),MATCH(R$5,'Bin Analysis'!$C$2:$S$2,0))," ")))))</f>
        <v>0</v>
      </c>
      <c r="S8" s="70" t="str">
        <f>IF($L8=" "," ",(IF($M8=FALSE," ",(IF($M8&gt;0,INDEX('Bin Analysis'!$C$3:$S$10110,MATCH($L8,'Bin Analysis'!$L$3:$L$10110,0),MATCH(S$5,'Bin Analysis'!$C$2:$S$2,0))," ")))))</f>
        <v>no</v>
      </c>
      <c r="T8" s="70">
        <f>Assignments!K7</f>
        <v>1.0085701623157894</v>
      </c>
      <c r="U8" s="70">
        <f>Assignments!L7</f>
        <v>4.1518747424180824E-2</v>
      </c>
      <c r="V8" s="76" t="str">
        <f>Assignments!V7</f>
        <v>Neutral</v>
      </c>
      <c r="Z8" t="s">
        <v>90</v>
      </c>
      <c r="AA8" s="47">
        <f>COUNTIF(N$7:N$427,"&lt;0.3")-SUM(AA6:AA7)</f>
        <v>0</v>
      </c>
      <c r="AB8" s="47">
        <f>COUNTIF(O$7:O$427,"&lt;0.3")-SUM(AB6:AB7)</f>
        <v>19</v>
      </c>
      <c r="AC8" s="47">
        <f>COUNTIF(P$7:P$427,"&lt;0.3")-SUM(AC6:AC7)</f>
        <v>24</v>
      </c>
      <c r="AD8" s="47">
        <f>COUNTIF(Q$7:Q$427,"&lt;0.3")-SUM(AD6:AD7)</f>
        <v>27</v>
      </c>
      <c r="AE8" s="47">
        <f>COUNTIF(R$7:R$427,"&lt;0.3")-SUM(AE6:AE7)</f>
        <v>14</v>
      </c>
    </row>
    <row r="9" spans="1:32" x14ac:dyDescent="0.45">
      <c r="A9" t="s">
        <v>145</v>
      </c>
      <c r="B9" s="52">
        <v>1</v>
      </c>
      <c r="C9" t="s">
        <v>149</v>
      </c>
      <c r="D9">
        <v>1.0808023099999999</v>
      </c>
      <c r="E9" s="7">
        <v>8.4960142000000002E-2</v>
      </c>
      <c r="G9" s="40">
        <f>IFERROR('Data Transformation'!M7," ")</f>
        <v>2</v>
      </c>
      <c r="L9" s="68">
        <f t="shared" si="0"/>
        <v>3</v>
      </c>
      <c r="M9" s="69">
        <f>IF(L9=" "," ",(IF($L9&gt;0,INDEX('Bin Analysis'!$C$3:$S$10110,MATCH($L9,'Bin Analysis'!$L$3:$L$10110,0),MATCH(M$5,'Bin Analysis'!$C$2:$S$2,0))," ")))</f>
        <v>20</v>
      </c>
      <c r="N9" s="70">
        <f>IF($L9=" "," ",(IF($M9=FALSE," ",(IF($M9&gt;0,INDEX('Bin Analysis'!$C$3:$S$10110,MATCH($L9,'Bin Analysis'!$L$3:$L$10110,0),MATCH(N$5,'Bin Analysis'!$C$2:$S$2,0))," ")))))</f>
        <v>0</v>
      </c>
      <c r="O9" s="70">
        <f>IF($L9=" "," ",(IF($M9=FALSE," ",(IF($M9&gt;0,INDEX('Bin Analysis'!$C$3:$S$10110,MATCH($L9,'Bin Analysis'!$L$3:$L$10110,0),MATCH(O$5,'Bin Analysis'!$C$2:$S$2,0))," ")))))</f>
        <v>1</v>
      </c>
      <c r="P9" s="70">
        <f>IF($L9=" "," ",(IF($M9=FALSE," ",(IF($M9&gt;0,INDEX('Bin Analysis'!$C$3:$S$10110,MATCH($L9,'Bin Analysis'!$L$3:$L$10110,0),MATCH(P$5,'Bin Analysis'!$C$2:$S$2,0))," ")))))</f>
        <v>0.3</v>
      </c>
      <c r="Q9" s="70">
        <f>IF($L9=" "," ",(IF($M9=FALSE," ",(IF($M9&gt;0,INDEX('Bin Analysis'!$C$3:$S$10110,MATCH($L9,'Bin Analysis'!$L$3:$L$10110,0),MATCH(Q$5,'Bin Analysis'!$C$2:$S$2,0))," ")))))</f>
        <v>0.2608695652173913</v>
      </c>
      <c r="R9" s="70">
        <f>IF($L9=" "," ",(IF($M9=FALSE," ",(IF($M9&gt;0,INDEX('Bin Analysis'!$C$3:$S$10110,MATCH($L9,'Bin Analysis'!$L$3:$L$10110,0),MATCH(R$5,'Bin Analysis'!$C$2:$S$2,0))," ")))))</f>
        <v>0</v>
      </c>
      <c r="S9" s="70" t="str">
        <f>IF($L9=" "," ",(IF($M9=FALSE," ",(IF($M9&gt;0,INDEX('Bin Analysis'!$C$3:$S$10110,MATCH($L9,'Bin Analysis'!$L$3:$L$10110,0),MATCH(S$5,'Bin Analysis'!$C$2:$S$2,0))," ")))))</f>
        <v>no</v>
      </c>
      <c r="T9" s="70">
        <f>Assignments!K8</f>
        <v>0.96195212110526318</v>
      </c>
      <c r="U9" s="70">
        <f>Assignments!L8</f>
        <v>6.1435679976179935E-2</v>
      </c>
      <c r="V9" s="76" t="str">
        <f>Assignments!V8</f>
        <v>Neutral</v>
      </c>
      <c r="Z9" t="s">
        <v>91</v>
      </c>
      <c r="AA9" s="47">
        <f>COUNTIF(N$7:N$427,"&lt;0.4")-SUM(AA6:AA8)</f>
        <v>0</v>
      </c>
      <c r="AB9" s="47">
        <f>COUNTIF(O$7:O$427,"&lt;0.4")-SUM(AB6:AB8)</f>
        <v>15</v>
      </c>
      <c r="AC9" s="47">
        <f>COUNTIF(P$7:P$427,"&lt;0.4")-SUM(AC6:AC8)</f>
        <v>34</v>
      </c>
      <c r="AD9" s="47">
        <f>COUNTIF(Q$7:Q$427,"&lt;0.4")-SUM(AD6:AD8)</f>
        <v>78</v>
      </c>
      <c r="AE9" s="47">
        <f>COUNTIF(R$7:R$427,"&lt;0.4")-SUM(AE6:AE8)</f>
        <v>8</v>
      </c>
    </row>
    <row r="10" spans="1:32" ht="16.3" thickBot="1" x14ac:dyDescent="0.5">
      <c r="A10" t="s">
        <v>143</v>
      </c>
      <c r="B10" s="52">
        <v>1</v>
      </c>
      <c r="C10" t="s">
        <v>150</v>
      </c>
      <c r="D10">
        <v>1.1142556690000001</v>
      </c>
      <c r="E10" s="7">
        <v>7.4479830999999996E-2</v>
      </c>
      <c r="G10" s="40">
        <f>IFERROR('Data Transformation'!M8," ")</f>
        <v>3</v>
      </c>
      <c r="I10" s="38" t="s">
        <v>63</v>
      </c>
      <c r="L10" s="68">
        <f t="shared" si="0"/>
        <v>4</v>
      </c>
      <c r="M10" s="69">
        <f>IF(L10=" "," ",(IF($L10&gt;0,INDEX('Bin Analysis'!$C$3:$S$10110,MATCH($L10,'Bin Analysis'!$L$3:$L$10110,0),MATCH(M$5,'Bin Analysis'!$C$2:$S$2,0))," ")))</f>
        <v>16</v>
      </c>
      <c r="N10" s="70">
        <f>IF($L10=" "," ",(IF($M10=FALSE," ",(IF($M10&gt;0,INDEX('Bin Analysis'!$C$3:$S$10110,MATCH($L10,'Bin Analysis'!$L$3:$L$10110,0),MATCH(N$5,'Bin Analysis'!$C$2:$S$2,0))," ")))))</f>
        <v>0</v>
      </c>
      <c r="O10" s="70">
        <f>IF($L10=" "," ",(IF($M10=FALSE," ",(IF($M10&gt;0,INDEX('Bin Analysis'!$C$3:$S$10110,MATCH($L10,'Bin Analysis'!$L$3:$L$10110,0),MATCH(O$5,'Bin Analysis'!$C$2:$S$2,0))," ")))))</f>
        <v>1</v>
      </c>
      <c r="P10" s="70">
        <f>IF($L10=" "," ",(IF($M10=FALSE," ",(IF($M10&gt;0,INDEX('Bin Analysis'!$C$3:$S$10110,MATCH($L10,'Bin Analysis'!$L$3:$L$10110,0),MATCH(P$5,'Bin Analysis'!$C$2:$S$2,0))," ")))))</f>
        <v>0.4</v>
      </c>
      <c r="Q10" s="70">
        <f>IF($L10=" "," ",(IF($M10=FALSE," ",(IF($M10&gt;0,INDEX('Bin Analysis'!$C$3:$S$10110,MATCH($L10,'Bin Analysis'!$L$3:$L$10110,0),MATCH(Q$5,'Bin Analysis'!$C$2:$S$2,0))," ")))))</f>
        <v>0.34782608695652173</v>
      </c>
      <c r="R10" s="70">
        <f>IF($L10=" "," ",(IF($M10=FALSE," ",(IF($M10&gt;0,INDEX('Bin Analysis'!$C$3:$S$10110,MATCH($L10,'Bin Analysis'!$L$3:$L$10110,0),MATCH(R$5,'Bin Analysis'!$C$2:$S$2,0))," ")))))</f>
        <v>0</v>
      </c>
      <c r="S10" s="70" t="str">
        <f>IF($L10=" "," ",(IF($M10=FALSE," ",(IF($M10&gt;0,INDEX('Bin Analysis'!$C$3:$S$10110,MATCH($L10,'Bin Analysis'!$L$3:$L$10110,0),MATCH(S$5,'Bin Analysis'!$C$2:$S$2,0))," ")))))</f>
        <v>no</v>
      </c>
      <c r="T10" s="70">
        <f>Assignments!K9</f>
        <v>0.96339498759999997</v>
      </c>
      <c r="U10" s="70">
        <f>Assignments!L9</f>
        <v>7.8830038592761581E-2</v>
      </c>
      <c r="V10" s="76" t="str">
        <f>Assignments!V9</f>
        <v>Neutral</v>
      </c>
      <c r="Z10" t="s">
        <v>92</v>
      </c>
      <c r="AA10" s="47">
        <f>COUNTIF(N$7:N$427,"&lt;0.5")-SUM(AA6:AA9)</f>
        <v>0</v>
      </c>
      <c r="AB10" s="47">
        <f>COUNTIF(O$7:O$427,"&lt;0.5")-SUM(AB6:AB9)</f>
        <v>8</v>
      </c>
      <c r="AC10" s="47">
        <f>COUNTIF(P$7:P$427,"&lt;0.5")-SUM(AC6:AC9)</f>
        <v>68</v>
      </c>
      <c r="AD10" s="47">
        <f>COUNTIF(Q$7:Q$427,"&lt;0.5")-SUM(AD6:AD9)</f>
        <v>61</v>
      </c>
      <c r="AE10" s="47">
        <f>COUNTIF(R$7:R$427,"&lt;0.5")-SUM(AE6:AE9)</f>
        <v>8</v>
      </c>
    </row>
    <row r="11" spans="1:32" ht="16.3" thickBot="1" x14ac:dyDescent="0.5">
      <c r="A11" t="s">
        <v>144</v>
      </c>
      <c r="B11" s="52">
        <v>1</v>
      </c>
      <c r="C11" t="s">
        <v>151</v>
      </c>
      <c r="D11">
        <v>0.93078713300000004</v>
      </c>
      <c r="E11" s="7">
        <v>6.7646291999999997E-2</v>
      </c>
      <c r="G11" s="40">
        <f>IFERROR('Data Transformation'!M9," ")</f>
        <v>4</v>
      </c>
      <c r="I11" t="s">
        <v>14</v>
      </c>
      <c r="J11" s="1">
        <v>0.23</v>
      </c>
      <c r="L11" s="68">
        <f t="shared" si="0"/>
        <v>5</v>
      </c>
      <c r="M11" s="69">
        <f>IF(L11=" "," ",(IF($L11&gt;0,INDEX('Bin Analysis'!$C$3:$S$10110,MATCH($L11,'Bin Analysis'!$L$3:$L$10110,0),MATCH(M$5,'Bin Analysis'!$C$2:$S$2,0))," ")))</f>
        <v>12</v>
      </c>
      <c r="N11" s="70">
        <f>IF($L11=" "," ",(IF($M11=FALSE," ",(IF($M11&gt;0,INDEX('Bin Analysis'!$C$3:$S$10110,MATCH($L11,'Bin Analysis'!$L$3:$L$10110,0),MATCH(N$5,'Bin Analysis'!$C$2:$S$2,0))," ")))))</f>
        <v>0</v>
      </c>
      <c r="O11" s="70">
        <f>IF($L11=" "," ",(IF($M11=FALSE," ",(IF($M11&gt;0,INDEX('Bin Analysis'!$C$3:$S$10110,MATCH($L11,'Bin Analysis'!$L$3:$L$10110,0),MATCH(O$5,'Bin Analysis'!$C$2:$S$2,0))," ")))))</f>
        <v>0.63636363636363635</v>
      </c>
      <c r="P11" s="70">
        <f>IF($L11=" "," ",(IF($M11=FALSE," ",(IF($M11&gt;0,INDEX('Bin Analysis'!$C$3:$S$10110,MATCH($L11,'Bin Analysis'!$L$3:$L$10110,0),MATCH(P$5,'Bin Analysis'!$C$2:$S$2,0))," ")))))</f>
        <v>0.7</v>
      </c>
      <c r="Q11" s="70">
        <f>IF($L11=" "," ",(IF($M11=FALSE," ",(IF($M11&gt;0,INDEX('Bin Analysis'!$C$3:$S$10110,MATCH($L11,'Bin Analysis'!$L$3:$L$10110,0),MATCH(Q$5,'Bin Analysis'!$C$2:$S$2,0))," ")))))</f>
        <v>0.69565217391304346</v>
      </c>
      <c r="R11" s="70">
        <f>IF($L11=" "," ",(IF($M11=FALSE," ",(IF($M11&gt;0,INDEX('Bin Analysis'!$C$3:$S$10110,MATCH($L11,'Bin Analysis'!$L$3:$L$10110,0),MATCH(R$5,'Bin Analysis'!$C$2:$S$2,0))," ")))))</f>
        <v>9.0909090909090912E-2</v>
      </c>
      <c r="S11" s="70" t="str">
        <f>IF($L11=" "," ",(IF($M11=FALSE," ",(IF($M11&gt;0,INDEX('Bin Analysis'!$C$3:$S$10110,MATCH($L11,'Bin Analysis'!$L$3:$L$10110,0),MATCH(S$5,'Bin Analysis'!$C$2:$S$2,0))," ")))))</f>
        <v>no</v>
      </c>
      <c r="T11" s="70">
        <f>Assignments!K10</f>
        <v>0.75982668227272743</v>
      </c>
      <c r="U11" s="70">
        <f>Assignments!L10</f>
        <v>0.23860849213402199</v>
      </c>
      <c r="V11" s="76" t="str">
        <f>Assignments!V10</f>
        <v>Rheostat</v>
      </c>
      <c r="Z11" t="s">
        <v>93</v>
      </c>
      <c r="AA11" s="48">
        <f>COUNTIF(N$7:N$427,"&lt;0.6")-SUM(AA6:AA10)</f>
        <v>0</v>
      </c>
      <c r="AB11" s="48">
        <f>COUNTIF(O$7:O$427,"&lt;0.6")-SUM(AB6:AB10)</f>
        <v>17</v>
      </c>
      <c r="AC11" s="48">
        <f>COUNTIF(P$7:P$427,"&lt;0.6")-SUM(AC6:AC10)</f>
        <v>84</v>
      </c>
      <c r="AD11" s="48">
        <f>COUNTIF(Q$7:Q$427,"&lt;0.6")-SUM(AD6:AD10)</f>
        <v>56</v>
      </c>
      <c r="AE11" s="47">
        <f>COUNTIF(R$7:R$427,"&lt;0.6")-SUM(AE6:AE10)</f>
        <v>13</v>
      </c>
    </row>
    <row r="12" spans="1:32" ht="16.3" thickBot="1" x14ac:dyDescent="0.5">
      <c r="B12" s="52">
        <v>1</v>
      </c>
      <c r="C12" t="s">
        <v>152</v>
      </c>
      <c r="D12">
        <v>0.95605688899999997</v>
      </c>
      <c r="E12" s="7">
        <v>6.0068676000000001E-2</v>
      </c>
      <c r="G12" s="40">
        <f>IFERROR('Data Transformation'!M10," ")</f>
        <v>5</v>
      </c>
      <c r="I12" t="s">
        <v>15</v>
      </c>
      <c r="J12" s="1"/>
      <c r="L12" s="68">
        <f t="shared" si="0"/>
        <v>6</v>
      </c>
      <c r="M12" s="69">
        <f>IF(L12=" "," ",(IF($L12&gt;0,INDEX('Bin Analysis'!$C$3:$S$10110,MATCH($L12,'Bin Analysis'!$L$3:$L$10110,0),MATCH(M$5,'Bin Analysis'!$C$2:$S$2,0))," ")))</f>
        <v>15</v>
      </c>
      <c r="N12" s="70">
        <f>IF($L12=" "," ",(IF($M12=FALSE," ",(IF($M12&gt;0,INDEX('Bin Analysis'!$C$3:$S$10110,MATCH($L12,'Bin Analysis'!$L$3:$L$10110,0),MATCH(N$5,'Bin Analysis'!$C$2:$S$2,0))," ")))))</f>
        <v>0</v>
      </c>
      <c r="O12" s="70">
        <f>IF($L12=" "," ",(IF($M12=FALSE," ",(IF($M12&gt;0,INDEX('Bin Analysis'!$C$3:$S$10110,MATCH($L12,'Bin Analysis'!$L$3:$L$10110,0),MATCH(O$5,'Bin Analysis'!$C$2:$S$2,0))," ")))))</f>
        <v>1</v>
      </c>
      <c r="P12" s="70">
        <f>IF($L12=" "," ",(IF($M12=FALSE," ",(IF($M12&gt;0,INDEX('Bin Analysis'!$C$3:$S$10110,MATCH($L12,'Bin Analysis'!$L$3:$L$10110,0),MATCH(P$5,'Bin Analysis'!$C$2:$S$2,0))," ")))))</f>
        <v>0.4</v>
      </c>
      <c r="Q12" s="70">
        <f>IF($L12=" "," ",(IF($M12=FALSE," ",(IF($M12&gt;0,INDEX('Bin Analysis'!$C$3:$S$10110,MATCH($L12,'Bin Analysis'!$L$3:$L$10110,0),MATCH(Q$5,'Bin Analysis'!$C$2:$S$2,0))," ")))))</f>
        <v>0.34782608695652173</v>
      </c>
      <c r="R12" s="70">
        <f>IF($L12=" "," ",(IF($M12=FALSE," ",(IF($M12&gt;0,INDEX('Bin Analysis'!$C$3:$S$10110,MATCH($L12,'Bin Analysis'!$L$3:$L$10110,0),MATCH(R$5,'Bin Analysis'!$C$2:$S$2,0))," ")))))</f>
        <v>0</v>
      </c>
      <c r="S12" s="70" t="str">
        <f>IF($L12=" "," ",(IF($M12=FALSE," ",(IF($M12&gt;0,INDEX('Bin Analysis'!$C$3:$S$10110,MATCH($L12,'Bin Analysis'!$L$3:$L$10110,0),MATCH(S$5,'Bin Analysis'!$C$2:$S$2,0))," ")))))</f>
        <v>no</v>
      </c>
      <c r="T12" s="70">
        <f>Assignments!K11</f>
        <v>0.92805428857142858</v>
      </c>
      <c r="U12" s="70">
        <f>Assignments!L11</f>
        <v>7.8903298879674413E-2</v>
      </c>
      <c r="V12" s="76" t="str">
        <f>Assignments!V11</f>
        <v>Neutral</v>
      </c>
      <c r="Z12" t="s">
        <v>94</v>
      </c>
      <c r="AA12" s="48">
        <f>COUNTIF(N$7:N$427,"&lt;0.7")-SUM(AA6:AA11)</f>
        <v>0</v>
      </c>
      <c r="AB12" s="48">
        <f>COUNTIF(O$7:O$427,"&lt;0.7")-SUM(AB6:AB11)</f>
        <v>16</v>
      </c>
      <c r="AC12" s="48">
        <f>COUNTIF(P$7:P$427,"&lt;0.7")-SUM(AC6:AC11)</f>
        <v>56</v>
      </c>
      <c r="AD12" s="48">
        <f>COUNTIF(Q$7:Q$427,"&lt;0.7")-SUM(AD6:AD11)</f>
        <v>40</v>
      </c>
      <c r="AE12" s="47">
        <f>COUNTIF(R$7:R$427,"&lt;0.7")-SUM(AE6:AE11)</f>
        <v>24</v>
      </c>
    </row>
    <row r="13" spans="1:32" x14ac:dyDescent="0.45">
      <c r="B13" s="52">
        <v>1</v>
      </c>
      <c r="C13" t="s">
        <v>153</v>
      </c>
      <c r="D13">
        <v>0.96943192099999997</v>
      </c>
      <c r="E13" s="7">
        <v>5.8786062E-2</v>
      </c>
      <c r="G13" s="40">
        <f>IFERROR('Data Transformation'!M11," ")</f>
        <v>6</v>
      </c>
      <c r="I13" t="s">
        <v>29</v>
      </c>
      <c r="L13" s="68">
        <f t="shared" si="0"/>
        <v>7</v>
      </c>
      <c r="M13" s="69">
        <f>IF(L13=" "," ",(IF($L13&gt;0,INDEX('Bin Analysis'!$C$3:$S$10110,MATCH($L13,'Bin Analysis'!$L$3:$L$10110,0),MATCH(M$5,'Bin Analysis'!$C$2:$S$2,0))," ")))</f>
        <v>18</v>
      </c>
      <c r="N13" s="70">
        <f>IF($L13=" "," ",(IF($M13=FALSE," ",(IF($M13&gt;0,INDEX('Bin Analysis'!$C$3:$S$10110,MATCH($L13,'Bin Analysis'!$L$3:$L$10110,0),MATCH(N$5,'Bin Analysis'!$C$2:$S$2,0))," ")))))</f>
        <v>0</v>
      </c>
      <c r="O13" s="70">
        <f>IF($L13=" "," ",(IF($M13=FALSE," ",(IF($M13&gt;0,INDEX('Bin Analysis'!$C$3:$S$10110,MATCH($L13,'Bin Analysis'!$L$3:$L$10110,0),MATCH(O$5,'Bin Analysis'!$C$2:$S$2,0))," ")))))</f>
        <v>0.35294117647058826</v>
      </c>
      <c r="P13" s="70">
        <f>IF($L13=" "," ",(IF($M13=FALSE," ",(IF($M13&gt;0,INDEX('Bin Analysis'!$C$3:$S$10110,MATCH($L13,'Bin Analysis'!$L$3:$L$10110,0),MATCH(P$5,'Bin Analysis'!$C$2:$S$2,0))," ")))))</f>
        <v>0.7</v>
      </c>
      <c r="Q13" s="70">
        <f>IF($L13=" "," ",(IF($M13=FALSE," ",(IF($M13&gt;0,INDEX('Bin Analysis'!$C$3:$S$10110,MATCH($L13,'Bin Analysis'!$L$3:$L$10110,0),MATCH(Q$5,'Bin Analysis'!$C$2:$S$2,0))," ")))))</f>
        <v>0.65217391304347827</v>
      </c>
      <c r="R13" s="70">
        <f>IF($L13=" "," ",(IF($M13=FALSE," ",(IF($M13&gt;0,INDEX('Bin Analysis'!$C$3:$S$10110,MATCH($L13,'Bin Analysis'!$L$3:$L$10110,0),MATCH(R$5,'Bin Analysis'!$C$2:$S$2,0))," ")))))</f>
        <v>0.23529411764705882</v>
      </c>
      <c r="S13" s="70" t="str">
        <f>IF($L13=" "," ",(IF($M13=FALSE," ",(IF($M13&gt;0,INDEX('Bin Analysis'!$C$3:$S$10110,MATCH($L13,'Bin Analysis'!$L$3:$L$10110,0),MATCH(S$5,'Bin Analysis'!$C$2:$S$2,0))," ")))))</f>
        <v>no</v>
      </c>
      <c r="T13" s="70">
        <f>Assignments!K12</f>
        <v>0.58846548758823525</v>
      </c>
      <c r="U13" s="70">
        <f>Assignments!L12</f>
        <v>0.29243438894767765</v>
      </c>
      <c r="V13" s="76" t="str">
        <f>Assignments!V12</f>
        <v>Rheostat</v>
      </c>
      <c r="Z13" t="s">
        <v>95</v>
      </c>
      <c r="AA13" s="48">
        <f>COUNTIF(N$7:N$427,"&lt;0.8")-SUM(AA6:AA12)</f>
        <v>0</v>
      </c>
      <c r="AB13" s="48">
        <f>COUNTIF(O$7:O$427,"&lt;0.8")-SUM(AB6:AB12)</f>
        <v>27</v>
      </c>
      <c r="AC13" s="48">
        <f>COUNTIF(P$7:P$427,"&lt;0.8")-SUM(AC6:AC12)</f>
        <v>32</v>
      </c>
      <c r="AD13" s="48">
        <f>COUNTIF(Q$7:Q$427,"&lt;0.8")-SUM(AD6:AD12)</f>
        <v>15</v>
      </c>
      <c r="AE13" s="47">
        <f>COUNTIF(R$7:R$427,"&lt;0.8")-SUM(AE6:AE12)</f>
        <v>24</v>
      </c>
    </row>
    <row r="14" spans="1:32" x14ac:dyDescent="0.45">
      <c r="B14" s="52">
        <v>1</v>
      </c>
      <c r="C14" t="s">
        <v>154</v>
      </c>
      <c r="D14">
        <v>1.047971185</v>
      </c>
      <c r="E14" s="7">
        <v>5.4892453000000001E-2</v>
      </c>
      <c r="G14" s="40">
        <f>IFERROR('Data Transformation'!M12," ")</f>
        <v>7</v>
      </c>
      <c r="I14" t="s">
        <v>87</v>
      </c>
      <c r="J14">
        <f>COUNTIF(D7:D8007,"&gt;"&amp;J12)</f>
        <v>0</v>
      </c>
      <c r="L14" s="68">
        <f t="shared" si="0"/>
        <v>8</v>
      </c>
      <c r="M14" s="69">
        <f>IF(L14=" "," ",(IF($L14&gt;0,INDEX('Bin Analysis'!$C$3:$S$10110,MATCH($L14,'Bin Analysis'!$L$3:$L$10110,0),MATCH(M$5,'Bin Analysis'!$C$2:$S$2,0))," ")))</f>
        <v>18</v>
      </c>
      <c r="N14" s="70">
        <f>IF($L14=" "," ",(IF($M14=FALSE," ",(IF($M14&gt;0,INDEX('Bin Analysis'!$C$3:$S$10110,MATCH($L14,'Bin Analysis'!$L$3:$L$10110,0),MATCH(N$5,'Bin Analysis'!$C$2:$S$2,0))," ")))))</f>
        <v>0</v>
      </c>
      <c r="O14" s="70">
        <f>IF($L14=" "," ",(IF($M14=FALSE," ",(IF($M14&gt;0,INDEX('Bin Analysis'!$C$3:$S$10110,MATCH($L14,'Bin Analysis'!$L$3:$L$10110,0),MATCH(O$5,'Bin Analysis'!$C$2:$S$2,0))," ")))))</f>
        <v>1</v>
      </c>
      <c r="P14" s="70">
        <f>IF($L14=" "," ",(IF($M14=FALSE," ",(IF($M14&gt;0,INDEX('Bin Analysis'!$C$3:$S$10110,MATCH($L14,'Bin Analysis'!$L$3:$L$10110,0),MATCH(P$5,'Bin Analysis'!$C$2:$S$2,0))," ")))))</f>
        <v>0.3</v>
      </c>
      <c r="Q14" s="70">
        <f>IF($L14=" "," ",(IF($M14=FALSE," ",(IF($M14&gt;0,INDEX('Bin Analysis'!$C$3:$S$10110,MATCH($L14,'Bin Analysis'!$L$3:$L$10110,0),MATCH(Q$5,'Bin Analysis'!$C$2:$S$2,0))," ")))))</f>
        <v>0.2608695652173913</v>
      </c>
      <c r="R14" s="70">
        <f>IF($L14=" "," ",(IF($M14=FALSE," ",(IF($M14&gt;0,INDEX('Bin Analysis'!$C$3:$S$10110,MATCH($L14,'Bin Analysis'!$L$3:$L$10110,0),MATCH(R$5,'Bin Analysis'!$C$2:$S$2,0))," ")))))</f>
        <v>0</v>
      </c>
      <c r="S14" s="70" t="str">
        <f>IF($L14=" "," ",(IF($M14=FALSE," ",(IF($M14&gt;0,INDEX('Bin Analysis'!$C$3:$S$10110,MATCH($L14,'Bin Analysis'!$L$3:$L$10110,0),MATCH(S$5,'Bin Analysis'!$C$2:$S$2,0))," ")))))</f>
        <v>no</v>
      </c>
      <c r="T14" s="70">
        <f>Assignments!K13</f>
        <v>0.94067950905882347</v>
      </c>
      <c r="U14" s="70">
        <f>Assignments!L13</f>
        <v>7.5633494655490088E-2</v>
      </c>
      <c r="V14" s="76" t="str">
        <f>Assignments!V13</f>
        <v>Neutral</v>
      </c>
      <c r="Z14" t="s">
        <v>96</v>
      </c>
      <c r="AA14" s="49">
        <f>COUNTIF(N$7:N$427,"&lt;0.9")-SUM(AA6:AA13)</f>
        <v>0</v>
      </c>
      <c r="AB14" s="49">
        <f>COUNTIF(O$7:O$427,"&lt;0.9")-SUM(AB6:AB13)</f>
        <v>41</v>
      </c>
      <c r="AC14" s="48">
        <f>COUNTIF(P$7:P$427,"&lt;0.9")-SUM(AC6:AC13)</f>
        <v>16</v>
      </c>
      <c r="AD14" s="48">
        <f>COUNTIF(Q$7:Q$427,"&lt;0.9")-SUM(AD6:AD13)</f>
        <v>2</v>
      </c>
      <c r="AE14" s="47">
        <f>COUNTIF(R$7:R$427,"&lt;0.9")-SUM(AE6:AE13)</f>
        <v>25</v>
      </c>
    </row>
    <row r="15" spans="1:32" ht="16.3" thickBot="1" x14ac:dyDescent="0.5">
      <c r="B15" s="52">
        <v>1</v>
      </c>
      <c r="C15" t="s">
        <v>155</v>
      </c>
      <c r="D15">
        <v>1.067816673</v>
      </c>
      <c r="E15" s="7">
        <v>5.2515355999999999E-2</v>
      </c>
      <c r="G15" s="40">
        <f>IFERROR('Data Transformation'!M13," ")</f>
        <v>8</v>
      </c>
      <c r="L15" s="68">
        <f t="shared" si="0"/>
        <v>9</v>
      </c>
      <c r="M15" s="69">
        <f>IF(L15=" "," ",(IF($L15&gt;0,INDEX('Bin Analysis'!$C$3:$S$10110,MATCH($L15,'Bin Analysis'!$L$3:$L$10110,0),MATCH(M$5,'Bin Analysis'!$C$2:$S$2,0))," ")))</f>
        <v>18</v>
      </c>
      <c r="N15" s="70">
        <f>IF($L15=" "," ",(IF($M15=FALSE," ",(IF($M15&gt;0,INDEX('Bin Analysis'!$C$3:$S$10110,MATCH($L15,'Bin Analysis'!$L$3:$L$10110,0),MATCH(N$5,'Bin Analysis'!$C$2:$S$2,0))," ")))))</f>
        <v>0</v>
      </c>
      <c r="O15" s="70">
        <f>IF($L15=" "," ",(IF($M15=FALSE," ",(IF($M15&gt;0,INDEX('Bin Analysis'!$C$3:$S$10110,MATCH($L15,'Bin Analysis'!$L$3:$L$10110,0),MATCH(O$5,'Bin Analysis'!$C$2:$S$2,0))," ")))))</f>
        <v>0.82352941176470584</v>
      </c>
      <c r="P15" s="70">
        <f>IF($L15=" "," ",(IF($M15=FALSE," ",(IF($M15&gt;0,INDEX('Bin Analysis'!$C$3:$S$10110,MATCH($L15,'Bin Analysis'!$L$3:$L$10110,0),MATCH(P$5,'Bin Analysis'!$C$2:$S$2,0))," ")))))</f>
        <v>0.5</v>
      </c>
      <c r="Q15" s="70">
        <f>IF($L15=" "," ",(IF($M15=FALSE," ",(IF($M15&gt;0,INDEX('Bin Analysis'!$C$3:$S$10110,MATCH($L15,'Bin Analysis'!$L$3:$L$10110,0),MATCH(Q$5,'Bin Analysis'!$C$2:$S$2,0))," ")))))</f>
        <v>0.52173913043478259</v>
      </c>
      <c r="R15" s="70">
        <f>IF($L15=" "," ",(IF($M15=FALSE," ",(IF($M15&gt;0,INDEX('Bin Analysis'!$C$3:$S$10110,MATCH($L15,'Bin Analysis'!$L$3:$L$10110,0),MATCH(R$5,'Bin Analysis'!$C$2:$S$2,0))," ")))))</f>
        <v>0</v>
      </c>
      <c r="S15" s="70" t="str">
        <f>IF($L15=" "," ",(IF($M15=FALSE," ",(IF($M15&gt;0,INDEX('Bin Analysis'!$C$3:$S$10110,MATCH($L15,'Bin Analysis'!$L$3:$L$10110,0),MATCH(S$5,'Bin Analysis'!$C$2:$S$2,0))," ")))))</f>
        <v>no</v>
      </c>
      <c r="T15" s="70">
        <f>Assignments!K14</f>
        <v>0.90377745717647062</v>
      </c>
      <c r="U15" s="70">
        <f>Assignments!L14</f>
        <v>0.13354055381021951</v>
      </c>
      <c r="V15" s="76" t="str">
        <f>Assignments!V14</f>
        <v>Rheostat</v>
      </c>
      <c r="Z15" t="s">
        <v>97</v>
      </c>
      <c r="AA15" s="49">
        <f>COUNTIF(N$7:N$427,"&lt;1.01")-SUM(AA6:AA14)</f>
        <v>0</v>
      </c>
      <c r="AB15" s="49">
        <f>COUNTIF(O$7:O$427,"&lt;1.01")-SUM(AB6:AB14)</f>
        <v>70</v>
      </c>
      <c r="AC15" s="48">
        <f>COUNTIF(P$7:P$427,"&lt;1.01")-SUM(AC6:AC14)</f>
        <v>1</v>
      </c>
      <c r="AD15" s="48">
        <f>COUNTIF(Q$7:Q$427,"&lt;1.01")-SUM(AD6:AD14)</f>
        <v>0</v>
      </c>
      <c r="AE15" s="47">
        <f>COUNTIF(R$7:R$427,"&lt;1.01")-SUM(AE6:AE14)</f>
        <v>31</v>
      </c>
    </row>
    <row r="16" spans="1:32" ht="16.3" thickBot="1" x14ac:dyDescent="0.5">
      <c r="B16" s="52">
        <v>1</v>
      </c>
      <c r="C16" t="s">
        <v>156</v>
      </c>
      <c r="D16">
        <v>0.92836478899999997</v>
      </c>
      <c r="E16" s="7">
        <v>4.8785290000000002E-2</v>
      </c>
      <c r="G16" s="40">
        <f>IFERROR('Data Transformation'!M14," ")</f>
        <v>9</v>
      </c>
      <c r="I16" s="39" t="s">
        <v>69</v>
      </c>
      <c r="J16" s="1" t="s">
        <v>30</v>
      </c>
      <c r="L16" s="68">
        <f t="shared" si="0"/>
        <v>10</v>
      </c>
      <c r="M16" s="69">
        <f>IF(L16=" "," ",(IF($L16&gt;0,INDEX('Bin Analysis'!$C$3:$S$10110,MATCH($L16,'Bin Analysis'!$L$3:$L$10110,0),MATCH(M$5,'Bin Analysis'!$C$2:$S$2,0))," ")))</f>
        <v>16</v>
      </c>
      <c r="N16" s="70">
        <f>IF($L16=" "," ",(IF($M16=FALSE," ",(IF($M16&gt;0,INDEX('Bin Analysis'!$C$3:$S$10110,MATCH($L16,'Bin Analysis'!$L$3:$L$10110,0),MATCH(N$5,'Bin Analysis'!$C$2:$S$2,0))," ")))))</f>
        <v>0</v>
      </c>
      <c r="O16" s="70">
        <f>IF($L16=" "," ",(IF($M16=FALSE," ",(IF($M16&gt;0,INDEX('Bin Analysis'!$C$3:$S$10110,MATCH($L16,'Bin Analysis'!$L$3:$L$10110,0),MATCH(O$5,'Bin Analysis'!$C$2:$S$2,0))," ")))))</f>
        <v>0.13333333333333333</v>
      </c>
      <c r="P16" s="70">
        <f>IF($L16=" "," ",(IF($M16=FALSE," ",(IF($M16&gt;0,INDEX('Bin Analysis'!$C$3:$S$10110,MATCH($L16,'Bin Analysis'!$L$3:$L$10110,0),MATCH(P$5,'Bin Analysis'!$C$2:$S$2,0))," ")))))</f>
        <v>0.5</v>
      </c>
      <c r="Q16" s="70">
        <f>IF($L16=" "," ",(IF($M16=FALSE," ",(IF($M16&gt;0,INDEX('Bin Analysis'!$C$3:$S$10110,MATCH($L16,'Bin Analysis'!$L$3:$L$10110,0),MATCH(Q$5,'Bin Analysis'!$C$2:$S$2,0))," ")))))</f>
        <v>0.43478260869565216</v>
      </c>
      <c r="R16" s="70">
        <f>IF($L16=" "," ",(IF($M16=FALSE," ",(IF($M16&gt;0,INDEX('Bin Analysis'!$C$3:$S$10110,MATCH($L16,'Bin Analysis'!$L$3:$L$10110,0),MATCH(R$5,'Bin Analysis'!$C$2:$S$2,0))," ")))))</f>
        <v>6.6666666666666666E-2</v>
      </c>
      <c r="S16" s="70" t="str">
        <f>IF($L16=" "," ",(IF($M16=FALSE," ",(IF($M16&gt;0,INDEX('Bin Analysis'!$C$3:$S$10110,MATCH($L16,'Bin Analysis'!$L$3:$L$10110,0),MATCH(S$5,'Bin Analysis'!$C$2:$S$2,0))," ")))))</f>
        <v>no</v>
      </c>
      <c r="T16" s="70">
        <f>Assignments!K15</f>
        <v>0.49628008946666663</v>
      </c>
      <c r="U16" s="70">
        <f>Assignments!L15</f>
        <v>0.19483062730145567</v>
      </c>
      <c r="V16" s="76" t="str">
        <f>Assignments!V15</f>
        <v>Adverse</v>
      </c>
      <c r="Z16" t="s">
        <v>98</v>
      </c>
      <c r="AA16" s="14">
        <f>SUM(AA6:AA15)</f>
        <v>315</v>
      </c>
      <c r="AB16" s="14">
        <f>SUM(AB6:AB15)</f>
        <v>315</v>
      </c>
      <c r="AC16" s="14">
        <f t="shared" ref="AC16:AE16" si="1">SUM(AC6:AC15)</f>
        <v>315</v>
      </c>
      <c r="AD16" s="14">
        <f t="shared" si="1"/>
        <v>315</v>
      </c>
      <c r="AE16" s="14">
        <f t="shared" si="1"/>
        <v>315</v>
      </c>
    </row>
    <row r="17" spans="2:23" x14ac:dyDescent="0.45">
      <c r="B17" s="52">
        <v>1</v>
      </c>
      <c r="C17" t="s">
        <v>157</v>
      </c>
      <c r="D17">
        <v>0.97293410300000005</v>
      </c>
      <c r="E17" s="7">
        <v>4.8749715999999998E-2</v>
      </c>
      <c r="G17" s="40">
        <f>IFERROR('Data Transformation'!M15," ")</f>
        <v>10</v>
      </c>
      <c r="J17">
        <f>IF(J16="maximum",'Data Transformation'!U9,'Data Transformation'!U8)</f>
        <v>0.23</v>
      </c>
      <c r="L17" s="68">
        <f t="shared" si="0"/>
        <v>11</v>
      </c>
      <c r="M17" s="69">
        <f>IF(L17=" "," ",(IF($L17&gt;0,INDEX('Bin Analysis'!$C$3:$S$10110,MATCH($L17,'Bin Analysis'!$L$3:$L$10110,0),MATCH(M$5,'Bin Analysis'!$C$2:$S$2,0))," ")))</f>
        <v>19</v>
      </c>
      <c r="N17" s="70">
        <f>IF($L17=" "," ",(IF($M17=FALSE," ",(IF($M17&gt;0,INDEX('Bin Analysis'!$C$3:$S$10110,MATCH($L17,'Bin Analysis'!$L$3:$L$10110,0),MATCH(N$5,'Bin Analysis'!$C$2:$S$2,0))," ")))))</f>
        <v>0</v>
      </c>
      <c r="O17" s="70">
        <f>IF($L17=" "," ",(IF($M17=FALSE," ",(IF($M17&gt;0,INDEX('Bin Analysis'!$C$3:$S$10110,MATCH($L17,'Bin Analysis'!$L$3:$L$10110,0),MATCH(O$5,'Bin Analysis'!$C$2:$S$2,0))," ")))))</f>
        <v>0.83333333333333337</v>
      </c>
      <c r="P17" s="70">
        <f>IF($L17=" "," ",(IF($M17=FALSE," ",(IF($M17&gt;0,INDEX('Bin Analysis'!$C$3:$S$10110,MATCH($L17,'Bin Analysis'!$L$3:$L$10110,0),MATCH(P$5,'Bin Analysis'!$C$2:$S$2,0))," ")))))</f>
        <v>0.5</v>
      </c>
      <c r="Q17" s="70">
        <f>IF($L17=" "," ",(IF($M17=FALSE," ",(IF($M17&gt;0,INDEX('Bin Analysis'!$C$3:$S$10110,MATCH($L17,'Bin Analysis'!$L$3:$L$10110,0),MATCH(Q$5,'Bin Analysis'!$C$2:$S$2,0))," ")))))</f>
        <v>0.47826086956521741</v>
      </c>
      <c r="R17" s="70">
        <f>IF($L17=" "," ",(IF($M17=FALSE," ",(IF($M17&gt;0,INDEX('Bin Analysis'!$C$3:$S$10110,MATCH($L17,'Bin Analysis'!$L$3:$L$10110,0),MATCH(R$5,'Bin Analysis'!$C$2:$S$2,0))," ")))))</f>
        <v>0</v>
      </c>
      <c r="S17" s="70" t="str">
        <f>IF($L17=" "," ",(IF($M17=FALSE," ",(IF($M17&gt;0,INDEX('Bin Analysis'!$C$3:$S$10110,MATCH($L17,'Bin Analysis'!$L$3:$L$10110,0),MATCH(S$5,'Bin Analysis'!$C$2:$S$2,0))," ")))))</f>
        <v>no</v>
      </c>
      <c r="T17" s="70">
        <f>Assignments!K16</f>
        <v>0.89815950422222224</v>
      </c>
      <c r="U17" s="70">
        <f>Assignments!L16</f>
        <v>0.10616333259659642</v>
      </c>
      <c r="V17" s="76" t="str">
        <f>Assignments!V16</f>
        <v>Moderate</v>
      </c>
    </row>
    <row r="18" spans="2:23" ht="16.3" thickBot="1" x14ac:dyDescent="0.5">
      <c r="B18" s="52">
        <v>1</v>
      </c>
      <c r="C18" t="s">
        <v>9</v>
      </c>
      <c r="D18">
        <v>0.98298322699999996</v>
      </c>
      <c r="E18" s="7">
        <v>4.8489797000000001E-2</v>
      </c>
      <c r="G18" s="40">
        <f>IFERROR('Data Transformation'!M16," ")</f>
        <v>11</v>
      </c>
      <c r="L18" s="68">
        <f t="shared" si="0"/>
        <v>12</v>
      </c>
      <c r="M18" s="69">
        <f>IF(L18=" "," ",(IF($L18&gt;0,INDEX('Bin Analysis'!$C$3:$S$10110,MATCH($L18,'Bin Analysis'!$L$3:$L$10110,0),MATCH(M$5,'Bin Analysis'!$C$2:$S$2,0))," ")))</f>
        <v>14</v>
      </c>
      <c r="N18" s="70">
        <f>IF($L18=" "," ",(IF($M18=FALSE," ",(IF($M18&gt;0,INDEX('Bin Analysis'!$C$3:$S$10110,MATCH($L18,'Bin Analysis'!$L$3:$L$10110,0),MATCH(N$5,'Bin Analysis'!$C$2:$S$2,0))," ")))))</f>
        <v>0</v>
      </c>
      <c r="O18" s="70">
        <f>IF($L18=" "," ",(IF($M18=FALSE," ",(IF($M18&gt;0,INDEX('Bin Analysis'!$C$3:$S$10110,MATCH($L18,'Bin Analysis'!$L$3:$L$10110,0),MATCH(O$5,'Bin Analysis'!$C$2:$S$2,0))," ")))))</f>
        <v>7.6923076923076927E-2</v>
      </c>
      <c r="P18" s="70">
        <f>IF($L18=" "," ",(IF($M18=FALSE," ",(IF($M18&gt;0,INDEX('Bin Analysis'!$C$3:$S$10110,MATCH($L18,'Bin Analysis'!$L$3:$L$10110,0),MATCH(P$5,'Bin Analysis'!$C$2:$S$2,0))," ")))))</f>
        <v>0.6</v>
      </c>
      <c r="Q18" s="70">
        <f>IF($L18=" "," ",(IF($M18=FALSE," ",(IF($M18&gt;0,INDEX('Bin Analysis'!$C$3:$S$10110,MATCH($L18,'Bin Analysis'!$L$3:$L$10110,0),MATCH(Q$5,'Bin Analysis'!$C$2:$S$2,0))," ")))))</f>
        <v>0.56521739130434778</v>
      </c>
      <c r="R18" s="70">
        <f>IF($L18=" "," ",(IF($M18=FALSE," ",(IF($M18&gt;0,INDEX('Bin Analysis'!$C$3:$S$10110,MATCH($L18,'Bin Analysis'!$L$3:$L$10110,0),MATCH(R$5,'Bin Analysis'!$C$2:$S$2,0))," ")))))</f>
        <v>0.61538461538461542</v>
      </c>
      <c r="S18" s="70" t="str">
        <f>IF($L18=" "," ",(IF($M18=FALSE," ",(IF($M18&gt;0,INDEX('Bin Analysis'!$C$3:$S$10110,MATCH($L18,'Bin Analysis'!$L$3:$L$10110,0),MATCH(S$5,'Bin Analysis'!$C$2:$S$2,0))," ")))))</f>
        <v>no</v>
      </c>
      <c r="T18" s="70">
        <f>Assignments!K17</f>
        <v>0.39185985546153851</v>
      </c>
      <c r="U18" s="70">
        <f>Assignments!L17</f>
        <v>0.23423756002674498</v>
      </c>
      <c r="V18" s="76" t="str">
        <f>Assignments!V17</f>
        <v>Rheostat</v>
      </c>
    </row>
    <row r="19" spans="2:23" ht="16.3" thickBot="1" x14ac:dyDescent="0.5">
      <c r="B19" s="52">
        <v>1</v>
      </c>
      <c r="C19" t="s">
        <v>158</v>
      </c>
      <c r="D19">
        <v>0.94937916600000005</v>
      </c>
      <c r="E19" s="7">
        <v>4.5924662999999998E-2</v>
      </c>
      <c r="G19" s="40">
        <f>IFERROR('Data Transformation'!M17," ")</f>
        <v>12</v>
      </c>
      <c r="I19" s="38" t="s">
        <v>84</v>
      </c>
      <c r="J19" s="1"/>
      <c r="L19" s="68">
        <f t="shared" si="0"/>
        <v>13</v>
      </c>
      <c r="M19" s="69">
        <f>IF(L19=" "," ",(IF($L19&gt;0,INDEX('Bin Analysis'!$C$3:$S$10110,MATCH($L19,'Bin Analysis'!$L$3:$L$10110,0),MATCH(M$5,'Bin Analysis'!$C$2:$S$2,0))," ")))</f>
        <v>12</v>
      </c>
      <c r="N19" s="70">
        <f>IF($L19=" "," ",(IF($M19=FALSE," ",(IF($M19&gt;0,INDEX('Bin Analysis'!$C$3:$S$10110,MATCH($L19,'Bin Analysis'!$L$3:$L$10110,0),MATCH(N$5,'Bin Analysis'!$C$2:$S$2,0))," ")))))</f>
        <v>0</v>
      </c>
      <c r="O19" s="70">
        <f>IF($L19=" "," ",(IF($M19=FALSE," ",(IF($M19&gt;0,INDEX('Bin Analysis'!$C$3:$S$10110,MATCH($L19,'Bin Analysis'!$L$3:$L$10110,0),MATCH(O$5,'Bin Analysis'!$C$2:$S$2,0))," ")))))</f>
        <v>0.72727272727272729</v>
      </c>
      <c r="P19" s="70">
        <f>IF($L19=" "," ",(IF($M19=FALSE," ",(IF($M19&gt;0,INDEX('Bin Analysis'!$C$3:$S$10110,MATCH($L19,'Bin Analysis'!$L$3:$L$10110,0),MATCH(P$5,'Bin Analysis'!$C$2:$S$2,0))," ")))))</f>
        <v>0.6</v>
      </c>
      <c r="Q19" s="70">
        <f>IF($L19=" "," ",(IF($M19=FALSE," ",(IF($M19&gt;0,INDEX('Bin Analysis'!$C$3:$S$10110,MATCH($L19,'Bin Analysis'!$L$3:$L$10110,0),MATCH(Q$5,'Bin Analysis'!$C$2:$S$2,0))," ")))))</f>
        <v>0.60869565217391308</v>
      </c>
      <c r="R19" s="70">
        <f>IF($L19=" "," ",(IF($M19=FALSE," ",(IF($M19&gt;0,INDEX('Bin Analysis'!$C$3:$S$10110,MATCH($L19,'Bin Analysis'!$L$3:$L$10110,0),MATCH(R$5,'Bin Analysis'!$C$2:$S$2,0))," ")))))</f>
        <v>0</v>
      </c>
      <c r="S19" s="70" t="str">
        <f>IF($L19=" "," ",(IF($M19=FALSE," ",(IF($M19&gt;0,INDEX('Bin Analysis'!$C$3:$S$10110,MATCH($L19,'Bin Analysis'!$L$3:$L$10110,0),MATCH(S$5,'Bin Analysis'!$C$2:$S$2,0))," ")))))</f>
        <v>no</v>
      </c>
      <c r="T19" s="70">
        <f>Assignments!K18</f>
        <v>0.87354430863636356</v>
      </c>
      <c r="U19" s="70">
        <f>Assignments!L18</f>
        <v>0.1495652928491312</v>
      </c>
      <c r="V19" s="76" t="str">
        <f>Assignments!V18</f>
        <v>Rheostat</v>
      </c>
    </row>
    <row r="20" spans="2:23" x14ac:dyDescent="0.45">
      <c r="B20" s="52">
        <v>1</v>
      </c>
      <c r="C20" t="s">
        <v>159</v>
      </c>
      <c r="D20">
        <v>0.90401199399999999</v>
      </c>
      <c r="E20" s="7">
        <v>4.5865484999999998E-2</v>
      </c>
      <c r="G20" s="40">
        <f>IFERROR('Data Transformation'!M18," ")</f>
        <v>13</v>
      </c>
      <c r="I20" t="str">
        <f>IF(AND(J4="yes",NOT(J19="")),"see note #3 under the 'Entering data on the Input and Summary Results worksheet' section on first page regarding log and error","leave blank if no override")</f>
        <v>leave blank if no override</v>
      </c>
      <c r="L20" s="68">
        <f t="shared" si="0"/>
        <v>14</v>
      </c>
      <c r="M20" s="69">
        <f>IF(L20=" "," ",(IF($L20&gt;0,INDEX('Bin Analysis'!$C$3:$S$10110,MATCH($L20,'Bin Analysis'!$L$3:$L$10110,0),MATCH(M$5,'Bin Analysis'!$C$2:$S$2,0))," ")))</f>
        <v>13</v>
      </c>
      <c r="N20" s="70">
        <f>IF($L20=" "," ",(IF($M20=FALSE," ",(IF($M20&gt;0,INDEX('Bin Analysis'!$C$3:$S$10110,MATCH($L20,'Bin Analysis'!$L$3:$L$10110,0),MATCH(N$5,'Bin Analysis'!$C$2:$S$2,0))," ")))))</f>
        <v>0</v>
      </c>
      <c r="O20" s="70">
        <f>IF($L20=" "," ",(IF($M20=FALSE," ",(IF($M20&gt;0,INDEX('Bin Analysis'!$C$3:$S$10110,MATCH($L20,'Bin Analysis'!$L$3:$L$10110,0),MATCH(O$5,'Bin Analysis'!$C$2:$S$2,0))," ")))))</f>
        <v>0.91666666666666663</v>
      </c>
      <c r="P20" s="70">
        <f>IF($L20=" "," ",(IF($M20=FALSE," ",(IF($M20&gt;0,INDEX('Bin Analysis'!$C$3:$S$10110,MATCH($L20,'Bin Analysis'!$L$3:$L$10110,0),MATCH(P$5,'Bin Analysis'!$C$2:$S$2,0))," ")))))</f>
        <v>0.4</v>
      </c>
      <c r="Q20" s="70">
        <f>IF($L20=" "," ",(IF($M20=FALSE," ",(IF($M20&gt;0,INDEX('Bin Analysis'!$C$3:$S$10110,MATCH($L20,'Bin Analysis'!$L$3:$L$10110,0),MATCH(Q$5,'Bin Analysis'!$C$2:$S$2,0))," ")))))</f>
        <v>0.34782608695652173</v>
      </c>
      <c r="R20" s="70">
        <f>IF($L20=" "," ",(IF($M20=FALSE," ",(IF($M20&gt;0,INDEX('Bin Analysis'!$C$3:$S$10110,MATCH($L20,'Bin Analysis'!$L$3:$L$10110,0),MATCH(R$5,'Bin Analysis'!$C$2:$S$2,0))," ")))))</f>
        <v>0</v>
      </c>
      <c r="S20" s="70" t="str">
        <f>IF($L20=" "," ",(IF($M20=FALSE," ",(IF($M20&gt;0,INDEX('Bin Analysis'!$C$3:$S$10110,MATCH($L20,'Bin Analysis'!$L$3:$L$10110,0),MATCH(S$5,'Bin Analysis'!$C$2:$S$2,0))," ")))))</f>
        <v>no</v>
      </c>
      <c r="T20" s="70">
        <f>Assignments!K19</f>
        <v>0.85632095191666657</v>
      </c>
      <c r="U20" s="70">
        <f>Assignments!L19</f>
        <v>0.15540571221447128</v>
      </c>
      <c r="V20" s="76" t="str">
        <f>Assignments!V19</f>
        <v>Neutral</v>
      </c>
    </row>
    <row r="21" spans="2:23" x14ac:dyDescent="0.45">
      <c r="B21" s="52">
        <v>1</v>
      </c>
      <c r="C21" t="s">
        <v>160</v>
      </c>
      <c r="D21">
        <v>0.97923689800000002</v>
      </c>
      <c r="E21" s="7">
        <v>3.7823305000000002E-2</v>
      </c>
      <c r="G21" s="40">
        <f>IFERROR('Data Transformation'!M19," ")</f>
        <v>14</v>
      </c>
      <c r="L21" s="68">
        <f t="shared" si="0"/>
        <v>15</v>
      </c>
      <c r="M21" s="69">
        <f>IF(L21=" "," ",(IF($L21&gt;0,INDEX('Bin Analysis'!$C$3:$S$10110,MATCH($L21,'Bin Analysis'!$L$3:$L$10110,0),MATCH(M$5,'Bin Analysis'!$C$2:$S$2,0))," ")))</f>
        <v>15</v>
      </c>
      <c r="N21" s="70">
        <f>IF($L21=" "," ",(IF($M21=FALSE," ",(IF($M21&gt;0,INDEX('Bin Analysis'!$C$3:$S$10110,MATCH($L21,'Bin Analysis'!$L$3:$L$10110,0),MATCH(N$5,'Bin Analysis'!$C$2:$S$2,0))," ")))))</f>
        <v>0</v>
      </c>
      <c r="O21" s="70">
        <f>IF($L21=" "," ",(IF($M21=FALSE," ",(IF($M21&gt;0,INDEX('Bin Analysis'!$C$3:$S$10110,MATCH($L21,'Bin Analysis'!$L$3:$L$10110,0),MATCH(O$5,'Bin Analysis'!$C$2:$S$2,0))," ")))))</f>
        <v>0.7857142857142857</v>
      </c>
      <c r="P21" s="70">
        <f>IF($L21=" "," ",(IF($M21=FALSE," ",(IF($M21&gt;0,INDEX('Bin Analysis'!$C$3:$S$10110,MATCH($L21,'Bin Analysis'!$L$3:$L$10110,0),MATCH(P$5,'Bin Analysis'!$C$2:$S$2,0))," ")))))</f>
        <v>0.5</v>
      </c>
      <c r="Q21" s="70">
        <f>IF($L21=" "," ",(IF($M21=FALSE," ",(IF($M21&gt;0,INDEX('Bin Analysis'!$C$3:$S$10110,MATCH($L21,'Bin Analysis'!$L$3:$L$10110,0),MATCH(Q$5,'Bin Analysis'!$C$2:$S$2,0))," ")))))</f>
        <v>0.43478260869565216</v>
      </c>
      <c r="R21" s="70">
        <f>IF($L21=" "," ",(IF($M21=FALSE," ",(IF($M21&gt;0,INDEX('Bin Analysis'!$C$3:$S$10110,MATCH($L21,'Bin Analysis'!$L$3:$L$10110,0),MATCH(R$5,'Bin Analysis'!$C$2:$S$2,0))," ")))))</f>
        <v>7.1428571428571425E-2</v>
      </c>
      <c r="S21" s="70" t="str">
        <f>IF($L21=" "," ",(IF($M21=FALSE," ",(IF($M21&gt;0,INDEX('Bin Analysis'!$C$3:$S$10110,MATCH($L21,'Bin Analysis'!$L$3:$L$10110,0),MATCH(S$5,'Bin Analysis'!$C$2:$S$2,0))," ")))))</f>
        <v>no</v>
      </c>
      <c r="T21" s="70">
        <f>Assignments!K20</f>
        <v>0.8001954259285714</v>
      </c>
      <c r="U21" s="70">
        <f>Assignments!L20</f>
        <v>0.15492478491214542</v>
      </c>
      <c r="V21" s="76" t="str">
        <f>Assignments!V20</f>
        <v>Moderate</v>
      </c>
    </row>
    <row r="22" spans="2:23" ht="16.3" thickBot="1" x14ac:dyDescent="0.5">
      <c r="B22" s="52">
        <v>1</v>
      </c>
      <c r="C22" t="s">
        <v>161</v>
      </c>
      <c r="D22">
        <v>0.955663292</v>
      </c>
      <c r="E22" s="7">
        <v>3.6010843000000001E-2</v>
      </c>
      <c r="G22" s="40">
        <f>IFERROR('Data Transformation'!M20," ")</f>
        <v>15</v>
      </c>
      <c r="I22" s="39" t="s">
        <v>7</v>
      </c>
      <c r="J22" s="12">
        <f>'Data Transformation'!R23</f>
        <v>8</v>
      </c>
      <c r="L22" s="68">
        <f t="shared" si="0"/>
        <v>16</v>
      </c>
      <c r="M22" s="69">
        <f>IF(L22=" "," ",(IF($L22&gt;0,INDEX('Bin Analysis'!$C$3:$S$10110,MATCH($L22,'Bin Analysis'!$L$3:$L$10110,0),MATCH(M$5,'Bin Analysis'!$C$2:$S$2,0))," ")))</f>
        <v>10</v>
      </c>
      <c r="N22" s="70">
        <f>IF($L22=" "," ",(IF($M22=FALSE," ",(IF($M22&gt;0,INDEX('Bin Analysis'!$C$3:$S$10110,MATCH($L22,'Bin Analysis'!$L$3:$L$10110,0),MATCH(N$5,'Bin Analysis'!$C$2:$S$2,0))," ")))))</f>
        <v>0</v>
      </c>
      <c r="O22" s="70">
        <f>IF($L22=" "," ",(IF($M22=FALSE," ",(IF($M22&gt;0,INDEX('Bin Analysis'!$C$3:$S$10110,MATCH($L22,'Bin Analysis'!$L$3:$L$10110,0),MATCH(O$5,'Bin Analysis'!$C$2:$S$2,0))," ")))))</f>
        <v>0.77777777777777779</v>
      </c>
      <c r="P22" s="70">
        <f>IF($L22=" "," ",(IF($M22=FALSE," ",(IF($M22&gt;0,INDEX('Bin Analysis'!$C$3:$S$10110,MATCH($L22,'Bin Analysis'!$L$3:$L$10110,0),MATCH(P$5,'Bin Analysis'!$C$2:$S$2,0))," ")))))</f>
        <v>0.5</v>
      </c>
      <c r="Q22" s="70">
        <f>IF($L22=" "," ",(IF($M22=FALSE," ",(IF($M22&gt;0,INDEX('Bin Analysis'!$C$3:$S$10110,MATCH($L22,'Bin Analysis'!$L$3:$L$10110,0),MATCH(Q$5,'Bin Analysis'!$C$2:$S$2,0))," ")))))</f>
        <v>0.52173913043478259</v>
      </c>
      <c r="R22" s="70">
        <f>IF($L22=" "," ",(IF($M22=FALSE," ",(IF($M22&gt;0,INDEX('Bin Analysis'!$C$3:$S$10110,MATCH($L22,'Bin Analysis'!$L$3:$L$10110,0),MATCH(R$5,'Bin Analysis'!$C$2:$S$2,0))," ")))))</f>
        <v>0</v>
      </c>
      <c r="S22" s="70" t="str">
        <f>IF($L22=" "," ",(IF($M22=FALSE," ",(IF($M22&gt;0,INDEX('Bin Analysis'!$C$3:$S$10110,MATCH($L22,'Bin Analysis'!$L$3:$L$10110,0),MATCH(S$5,'Bin Analysis'!$C$2:$S$2,0))," ")))))</f>
        <v>no</v>
      </c>
      <c r="T22" s="70">
        <f>Assignments!K21</f>
        <v>0.87214865311111112</v>
      </c>
      <c r="U22" s="70">
        <f>Assignments!L21</f>
        <v>0.12493498700417908</v>
      </c>
      <c r="V22" s="76" t="str">
        <f>Assignments!V21</f>
        <v>Rheostat</v>
      </c>
    </row>
    <row r="23" spans="2:23" ht="16.3" thickBot="1" x14ac:dyDescent="0.5">
      <c r="B23" s="52">
        <v>1</v>
      </c>
      <c r="C23" t="s">
        <v>162</v>
      </c>
      <c r="D23">
        <v>1.0455302710000001</v>
      </c>
      <c r="E23" s="7">
        <v>3.5400968999999997E-2</v>
      </c>
      <c r="G23" s="40">
        <f>IFERROR('Data Transformation'!M21," ")</f>
        <v>16</v>
      </c>
      <c r="I23" s="28" t="s">
        <v>28</v>
      </c>
      <c r="J23" s="1">
        <v>10</v>
      </c>
      <c r="L23" s="68">
        <f t="shared" si="0"/>
        <v>17</v>
      </c>
      <c r="M23" s="69">
        <f>IF(L23=" "," ",(IF($L23&gt;0,INDEX('Bin Analysis'!$C$3:$S$10110,MATCH($L23,'Bin Analysis'!$L$3:$L$10110,0),MATCH(M$5,'Bin Analysis'!$C$2:$S$2,0))," ")))</f>
        <v>15</v>
      </c>
      <c r="N23" s="70">
        <f>IF($L23=" "," ",(IF($M23=FALSE," ",(IF($M23&gt;0,INDEX('Bin Analysis'!$C$3:$S$10110,MATCH($L23,'Bin Analysis'!$L$3:$L$10110,0),MATCH(N$5,'Bin Analysis'!$C$2:$S$2,0))," ")))))</f>
        <v>0</v>
      </c>
      <c r="O23" s="70">
        <f>IF($L23=" "," ",(IF($M23=FALSE," ",(IF($M23&gt;0,INDEX('Bin Analysis'!$C$3:$S$10110,MATCH($L23,'Bin Analysis'!$L$3:$L$10110,0),MATCH(O$5,'Bin Analysis'!$C$2:$S$2,0))," ")))))</f>
        <v>0.8571428571428571</v>
      </c>
      <c r="P23" s="70">
        <f>IF($L23=" "," ",(IF($M23=FALSE," ",(IF($M23&gt;0,INDEX('Bin Analysis'!$C$3:$S$10110,MATCH($L23,'Bin Analysis'!$L$3:$L$10110,0),MATCH(P$5,'Bin Analysis'!$C$2:$S$2,0))," ")))))</f>
        <v>0.4</v>
      </c>
      <c r="Q23" s="70">
        <f>IF($L23=" "," ",(IF($M23=FALSE," ",(IF($M23&gt;0,INDEX('Bin Analysis'!$C$3:$S$10110,MATCH($L23,'Bin Analysis'!$L$3:$L$10110,0),MATCH(Q$5,'Bin Analysis'!$C$2:$S$2,0))," ")))))</f>
        <v>0.39130434782608697</v>
      </c>
      <c r="R23" s="70">
        <f>IF($L23=" "," ",(IF($M23=FALSE," ",(IF($M23&gt;0,INDEX('Bin Analysis'!$C$3:$S$10110,MATCH($L23,'Bin Analysis'!$L$3:$L$10110,0),MATCH(R$5,'Bin Analysis'!$C$2:$S$2,0))," ")))))</f>
        <v>0</v>
      </c>
      <c r="S23" s="70" t="str">
        <f>IF($L23=" "," ",(IF($M23=FALSE," ",(IF($M23&gt;0,INDEX('Bin Analysis'!$C$3:$S$10110,MATCH($L23,'Bin Analysis'!$L$3:$L$10110,0),MATCH(S$5,'Bin Analysis'!$C$2:$S$2,0))," ")))))</f>
        <v>no</v>
      </c>
      <c r="T23" s="70">
        <f>Assignments!K22</f>
        <v>0.88891062192857162</v>
      </c>
      <c r="U23" s="70">
        <f>Assignments!L22</f>
        <v>8.5869233180582372E-2</v>
      </c>
      <c r="V23" s="76" t="str">
        <f>Assignments!V22</f>
        <v>Moderate</v>
      </c>
    </row>
    <row r="24" spans="2:23" x14ac:dyDescent="0.45">
      <c r="B24" s="52">
        <v>1</v>
      </c>
      <c r="C24" t="s">
        <v>163</v>
      </c>
      <c r="D24">
        <v>0.70843153999999997</v>
      </c>
      <c r="E24" s="7">
        <v>2.9364265000000001E-2</v>
      </c>
      <c r="G24" s="40">
        <f>IFERROR('Data Transformation'!M22," ")</f>
        <v>17</v>
      </c>
      <c r="I24" t="s">
        <v>29</v>
      </c>
      <c r="L24" s="68">
        <f t="shared" si="0"/>
        <v>18</v>
      </c>
      <c r="M24" s="69">
        <f>IF(L24=" "," ",(IF($L24&gt;0,INDEX('Bin Analysis'!$C$3:$S$10110,MATCH($L24,'Bin Analysis'!$L$3:$L$10110,0),MATCH(M$5,'Bin Analysis'!$C$2:$S$2,0))," ")))</f>
        <v>18</v>
      </c>
      <c r="N24" s="70">
        <f>IF($L24=" "," ",(IF($M24=FALSE," ",(IF($M24&gt;0,INDEX('Bin Analysis'!$C$3:$S$10110,MATCH($L24,'Bin Analysis'!$L$3:$L$10110,0),MATCH(N$5,'Bin Analysis'!$C$2:$S$2,0))," ")))))</f>
        <v>0</v>
      </c>
      <c r="O24" s="70">
        <f>IF($L24=" "," ",(IF($M24=FALSE," ",(IF($M24&gt;0,INDEX('Bin Analysis'!$C$3:$S$10110,MATCH($L24,'Bin Analysis'!$L$3:$L$10110,0),MATCH(O$5,'Bin Analysis'!$C$2:$S$2,0))," ")))))</f>
        <v>1</v>
      </c>
      <c r="P24" s="70">
        <f>IF($L24=" "," ",(IF($M24=FALSE," ",(IF($M24&gt;0,INDEX('Bin Analysis'!$C$3:$S$10110,MATCH($L24,'Bin Analysis'!$L$3:$L$10110,0),MATCH(P$5,'Bin Analysis'!$C$2:$S$2,0))," ")))))</f>
        <v>0.4</v>
      </c>
      <c r="Q24" s="70">
        <f>IF($L24=" "," ",(IF($M24=FALSE," ",(IF($M24&gt;0,INDEX('Bin Analysis'!$C$3:$S$10110,MATCH($L24,'Bin Analysis'!$L$3:$L$10110,0),MATCH(Q$5,'Bin Analysis'!$C$2:$S$2,0))," ")))))</f>
        <v>0.34782608695652173</v>
      </c>
      <c r="R24" s="70">
        <f>IF($L24=" "," ",(IF($M24=FALSE," ",(IF($M24&gt;0,INDEX('Bin Analysis'!$C$3:$S$10110,MATCH($L24,'Bin Analysis'!$L$3:$L$10110,0),MATCH(R$5,'Bin Analysis'!$C$2:$S$2,0))," ")))))</f>
        <v>0</v>
      </c>
      <c r="S24" s="70" t="str">
        <f>IF($L24=" "," ",(IF($M24=FALSE," ",(IF($M24&gt;0,INDEX('Bin Analysis'!$C$3:$S$10110,MATCH($L24,'Bin Analysis'!$L$3:$L$10110,0),MATCH(S$5,'Bin Analysis'!$C$2:$S$2,0))," ")))))</f>
        <v>no</v>
      </c>
      <c r="T24" s="70">
        <f>Assignments!K23</f>
        <v>0.97010180223529408</v>
      </c>
      <c r="U24" s="70">
        <f>Assignments!L23</f>
        <v>8.5700494765481E-2</v>
      </c>
      <c r="V24" s="76" t="str">
        <f>Assignments!V23</f>
        <v>Neutral</v>
      </c>
    </row>
    <row r="25" spans="2:23" x14ac:dyDescent="0.45">
      <c r="B25" s="52">
        <v>1</v>
      </c>
      <c r="C25" t="s">
        <v>164</v>
      </c>
      <c r="D25">
        <v>0.956368251</v>
      </c>
      <c r="E25" s="7">
        <v>2.8748701000000002E-2</v>
      </c>
      <c r="G25" s="40">
        <f>IFERROR('Data Transformation'!M23," ")</f>
        <v>18</v>
      </c>
      <c r="I25" t="s">
        <v>118</v>
      </c>
      <c r="J25">
        <f>'Data Transformation'!R25</f>
        <v>0.10567479669999999</v>
      </c>
      <c r="L25" s="68">
        <f t="shared" si="0"/>
        <v>19</v>
      </c>
      <c r="M25" s="69">
        <f>IF(L25=" "," ",(IF($L25&gt;0,INDEX('Bin Analysis'!$C$3:$S$10110,MATCH($L25,'Bin Analysis'!$L$3:$L$10110,0),MATCH(M$5,'Bin Analysis'!$C$2:$S$2,0))," ")))</f>
        <v>20</v>
      </c>
      <c r="N25" s="70">
        <f>IF($L25=" "," ",(IF($M25=FALSE," ",(IF($M25&gt;0,INDEX('Bin Analysis'!$C$3:$S$10110,MATCH($L25,'Bin Analysis'!$L$3:$L$10110,0),MATCH(N$5,'Bin Analysis'!$C$2:$S$2,0))," ")))))</f>
        <v>0</v>
      </c>
      <c r="O25" s="70">
        <f>IF($L25=" "," ",(IF($M25=FALSE," ",(IF($M25&gt;0,INDEX('Bin Analysis'!$C$3:$S$10110,MATCH($L25,'Bin Analysis'!$L$3:$L$10110,0),MATCH(O$5,'Bin Analysis'!$C$2:$S$2,0))," ")))))</f>
        <v>0.94736842105263153</v>
      </c>
      <c r="P25" s="70">
        <f>IF($L25=" "," ",(IF($M25=FALSE," ",(IF($M25&gt;0,INDEX('Bin Analysis'!$C$3:$S$10110,MATCH($L25,'Bin Analysis'!$L$3:$L$10110,0),MATCH(P$5,'Bin Analysis'!$C$2:$S$2,0))," ")))))</f>
        <v>0.4</v>
      </c>
      <c r="Q25" s="70">
        <f>IF($L25=" "," ",(IF($M25=FALSE," ",(IF($M25&gt;0,INDEX('Bin Analysis'!$C$3:$S$10110,MATCH($L25,'Bin Analysis'!$L$3:$L$10110,0),MATCH(Q$5,'Bin Analysis'!$C$2:$S$2,0))," ")))))</f>
        <v>0.34782608695652173</v>
      </c>
      <c r="R25" s="70">
        <f>IF($L25=" "," ",(IF($M25=FALSE," ",(IF($M25&gt;0,INDEX('Bin Analysis'!$C$3:$S$10110,MATCH($L25,'Bin Analysis'!$L$3:$L$10110,0),MATCH(R$5,'Bin Analysis'!$C$2:$S$2,0))," ")))))</f>
        <v>0</v>
      </c>
      <c r="S25" s="70" t="str">
        <f>IF($L25=" "," ",(IF($M25=FALSE," ",(IF($M25&gt;0,INDEX('Bin Analysis'!$C$3:$S$10110,MATCH($L25,'Bin Analysis'!$L$3:$L$10110,0),MATCH(S$5,'Bin Analysis'!$C$2:$S$2,0))," ")))))</f>
        <v>no</v>
      </c>
      <c r="T25" s="70">
        <f>Assignments!K24</f>
        <v>0.97454678289473684</v>
      </c>
      <c r="U25" s="70">
        <f>Assignments!L24</f>
        <v>9.1678842473240416E-2</v>
      </c>
      <c r="V25" s="76" t="str">
        <f>Assignments!V24</f>
        <v>Neutral</v>
      </c>
    </row>
    <row r="26" spans="2:23" ht="16.3" thickBot="1" x14ac:dyDescent="0.5">
      <c r="B26" s="52">
        <v>2</v>
      </c>
      <c r="C26" t="s">
        <v>148</v>
      </c>
      <c r="D26">
        <v>1.0531033889999999</v>
      </c>
      <c r="E26" s="7">
        <v>0.108900156</v>
      </c>
      <c r="G26" s="40">
        <f>IFERROR('Data Transformation'!M24," ")</f>
        <v>19</v>
      </c>
      <c r="L26" s="68">
        <f t="shared" si="0"/>
        <v>20</v>
      </c>
      <c r="M26" s="69">
        <f>IF(L26=" "," ",(IF($L26&gt;0,INDEX('Bin Analysis'!$C$3:$S$10110,MATCH($L26,'Bin Analysis'!$L$3:$L$10110,0),MATCH(M$5,'Bin Analysis'!$C$2:$S$2,0))," ")))</f>
        <v>20</v>
      </c>
      <c r="N26" s="70">
        <f>IF($L26=" "," ",(IF($M26=FALSE," ",(IF($M26&gt;0,INDEX('Bin Analysis'!$C$3:$S$10110,MATCH($L26,'Bin Analysis'!$L$3:$L$10110,0),MATCH(N$5,'Bin Analysis'!$C$2:$S$2,0))," ")))))</f>
        <v>0</v>
      </c>
      <c r="O26" s="70">
        <f>IF($L26=" "," ",(IF($M26=FALSE," ",(IF($M26&gt;0,INDEX('Bin Analysis'!$C$3:$S$10110,MATCH($L26,'Bin Analysis'!$L$3:$L$10110,0),MATCH(O$5,'Bin Analysis'!$C$2:$S$2,0))," ")))))</f>
        <v>1</v>
      </c>
      <c r="P26" s="70">
        <f>IF($L26=" "," ",(IF($M26=FALSE," ",(IF($M26&gt;0,INDEX('Bin Analysis'!$C$3:$S$10110,MATCH($L26,'Bin Analysis'!$L$3:$L$10110,0),MATCH(P$5,'Bin Analysis'!$C$2:$S$2,0))," ")))))</f>
        <v>0.3</v>
      </c>
      <c r="Q26" s="70">
        <f>IF($L26=" "," ",(IF($M26=FALSE," ",(IF($M26&gt;0,INDEX('Bin Analysis'!$C$3:$S$10110,MATCH($L26,'Bin Analysis'!$L$3:$L$10110,0),MATCH(Q$5,'Bin Analysis'!$C$2:$S$2,0))," ")))))</f>
        <v>0.21739130434782608</v>
      </c>
      <c r="R26" s="70">
        <f>IF($L26=" "," ",(IF($M26=FALSE," ",(IF($M26&gt;0,INDEX('Bin Analysis'!$C$3:$S$10110,MATCH($L26,'Bin Analysis'!$L$3:$L$10110,0),MATCH(R$5,'Bin Analysis'!$C$2:$S$2,0))," ")))))</f>
        <v>0</v>
      </c>
      <c r="S26" s="70" t="str">
        <f>IF($L26=" "," ",(IF($M26=FALSE," ",(IF($M26&gt;0,INDEX('Bin Analysis'!$C$3:$S$10110,MATCH($L26,'Bin Analysis'!$L$3:$L$10110,0),MATCH(S$5,'Bin Analysis'!$C$2:$S$2,0))," ")))))</f>
        <v>no</v>
      </c>
      <c r="T26" s="70">
        <f>Assignments!K25</f>
        <v>0.99377509431578959</v>
      </c>
      <c r="U26" s="70">
        <f>Assignments!L25</f>
        <v>5.9870022853871191E-2</v>
      </c>
      <c r="V26" s="76" t="str">
        <f>Assignments!V25</f>
        <v>Neutral</v>
      </c>
    </row>
    <row r="27" spans="2:23" ht="16.3" thickBot="1" x14ac:dyDescent="0.5">
      <c r="B27" s="52">
        <v>2</v>
      </c>
      <c r="C27" t="s">
        <v>155</v>
      </c>
      <c r="D27">
        <v>1.094870249</v>
      </c>
      <c r="E27" s="7">
        <v>8.8347625999999999E-2</v>
      </c>
      <c r="G27" s="40">
        <f>IFERROR('Data Transformation'!M25," ")</f>
        <v>20</v>
      </c>
      <c r="I27" s="38" t="s">
        <v>108</v>
      </c>
      <c r="J27" s="1"/>
      <c r="L27" s="68">
        <f t="shared" si="0"/>
        <v>21</v>
      </c>
      <c r="M27" s="69">
        <f>IF(L27=" "," ",(IF($L27&gt;0,INDEX('Bin Analysis'!$C$3:$S$10110,MATCH($L27,'Bin Analysis'!$L$3:$L$10110,0),MATCH(M$5,'Bin Analysis'!$C$2:$S$2,0))," ")))</f>
        <v>19</v>
      </c>
      <c r="N27" s="70">
        <f>IF($L27=" "," ",(IF($M27=FALSE," ",(IF($M27&gt;0,INDEX('Bin Analysis'!$C$3:$S$10110,MATCH($L27,'Bin Analysis'!$L$3:$L$10110,0),MATCH(N$5,'Bin Analysis'!$C$2:$S$2,0))," ")))))</f>
        <v>0</v>
      </c>
      <c r="O27" s="70">
        <f>IF($L27=" "," ",(IF($M27=FALSE," ",(IF($M27&gt;0,INDEX('Bin Analysis'!$C$3:$S$10110,MATCH($L27,'Bin Analysis'!$L$3:$L$10110,0),MATCH(O$5,'Bin Analysis'!$C$2:$S$2,0))," ")))))</f>
        <v>0.55555555555555558</v>
      </c>
      <c r="P27" s="70">
        <f>IF($L27=" "," ",(IF($M27=FALSE," ",(IF($M27&gt;0,INDEX('Bin Analysis'!$C$3:$S$10110,MATCH($L27,'Bin Analysis'!$L$3:$L$10110,0),MATCH(P$5,'Bin Analysis'!$C$2:$S$2,0))," ")))))</f>
        <v>0.5</v>
      </c>
      <c r="Q27" s="70">
        <f>IF($L27=" "," ",(IF($M27=FALSE," ",(IF($M27&gt;0,INDEX('Bin Analysis'!$C$3:$S$10110,MATCH($L27,'Bin Analysis'!$L$3:$L$10110,0),MATCH(Q$5,'Bin Analysis'!$C$2:$S$2,0))," ")))))</f>
        <v>0.39130434782608697</v>
      </c>
      <c r="R27" s="70">
        <f>IF($L27=" "," ",(IF($M27=FALSE," ",(IF($M27&gt;0,INDEX('Bin Analysis'!$C$3:$S$10110,MATCH($L27,'Bin Analysis'!$L$3:$L$10110,0),MATCH(R$5,'Bin Analysis'!$C$2:$S$2,0))," ")))))</f>
        <v>0.33333333333333331</v>
      </c>
      <c r="S27" s="70" t="str">
        <f>IF($L27=" "," ",(IF($M27=FALSE," ",(IF($M27&gt;0,INDEX('Bin Analysis'!$C$3:$S$10110,MATCH($L27,'Bin Analysis'!$L$3:$L$10110,0),MATCH(S$5,'Bin Analysis'!$C$2:$S$2,0))," ")))))</f>
        <v>no</v>
      </c>
      <c r="T27" s="70">
        <f>Assignments!K26</f>
        <v>0.62914049199999988</v>
      </c>
      <c r="U27" s="70">
        <f>Assignments!L26</f>
        <v>0.34441973749188576</v>
      </c>
      <c r="V27" s="76" t="str">
        <f>Assignments!V26</f>
        <v>Moderate</v>
      </c>
      <c r="W27" t="s">
        <v>166</v>
      </c>
    </row>
    <row r="28" spans="2:23" x14ac:dyDescent="0.45">
      <c r="B28" s="52">
        <v>2</v>
      </c>
      <c r="C28" t="s">
        <v>149</v>
      </c>
      <c r="D28">
        <v>1.022334214</v>
      </c>
      <c r="E28" s="7">
        <v>7.4742060999999999E-2</v>
      </c>
      <c r="G28" s="40">
        <f>IFERROR('Data Transformation'!M26," ")</f>
        <v>21</v>
      </c>
      <c r="I28" t="s">
        <v>117</v>
      </c>
      <c r="J28">
        <f>'Data Transformation'!W25</f>
        <v>0.4</v>
      </c>
      <c r="L28" s="68">
        <f t="shared" si="0"/>
        <v>22</v>
      </c>
      <c r="M28" s="69">
        <f>IF(L28=" "," ",(IF($L28&gt;0,INDEX('Bin Analysis'!$C$3:$S$10110,MATCH($L28,'Bin Analysis'!$L$3:$L$10110,0),MATCH(M$5,'Bin Analysis'!$C$2:$S$2,0))," ")))</f>
        <v>19</v>
      </c>
      <c r="N28" s="70">
        <f>IF($L28=" "," ",(IF($M28=FALSE," ",(IF($M28&gt;0,INDEX('Bin Analysis'!$C$3:$S$10110,MATCH($L28,'Bin Analysis'!$L$3:$L$10110,0),MATCH(N$5,'Bin Analysis'!$C$2:$S$2,0))," ")))))</f>
        <v>0</v>
      </c>
      <c r="O28" s="70">
        <f>IF($L28=" "," ",(IF($M28=FALSE," ",(IF($M28&gt;0,INDEX('Bin Analysis'!$C$3:$S$10110,MATCH($L28,'Bin Analysis'!$L$3:$L$10110,0),MATCH(O$5,'Bin Analysis'!$C$2:$S$2,0))," ")))))</f>
        <v>1</v>
      </c>
      <c r="P28" s="70">
        <f>IF($L28=" "," ",(IF($M28=FALSE," ",(IF($M28&gt;0,INDEX('Bin Analysis'!$C$3:$S$10110,MATCH($L28,'Bin Analysis'!$L$3:$L$10110,0),MATCH(P$5,'Bin Analysis'!$C$2:$S$2,0))," ")))))</f>
        <v>0.3</v>
      </c>
      <c r="Q28" s="70">
        <f>IF($L28=" "," ",(IF($M28=FALSE," ",(IF($M28&gt;0,INDEX('Bin Analysis'!$C$3:$S$10110,MATCH($L28,'Bin Analysis'!$L$3:$L$10110,0),MATCH(Q$5,'Bin Analysis'!$C$2:$S$2,0))," ")))))</f>
        <v>0.21739130434782608</v>
      </c>
      <c r="R28" s="70">
        <f>IF($L28=" "," ",(IF($M28=FALSE," ",(IF($M28&gt;0,INDEX('Bin Analysis'!$C$3:$S$10110,MATCH($L28,'Bin Analysis'!$L$3:$L$10110,0),MATCH(R$5,'Bin Analysis'!$C$2:$S$2,0))," ")))))</f>
        <v>0</v>
      </c>
      <c r="S28" s="70" t="str">
        <f>IF($L28=" "," ",(IF($M28=FALSE," ",(IF($M28&gt;0,INDEX('Bin Analysis'!$C$3:$S$10110,MATCH($L28,'Bin Analysis'!$L$3:$L$10110,0),MATCH(S$5,'Bin Analysis'!$C$2:$S$2,0))," ")))))</f>
        <v>no</v>
      </c>
      <c r="T28" s="70">
        <f>Assignments!K27</f>
        <v>0.98940629138888903</v>
      </c>
      <c r="U28" s="70">
        <f>Assignments!L27</f>
        <v>5.6541290759555544E-2</v>
      </c>
      <c r="V28" s="76" t="str">
        <f>Assignments!V27</f>
        <v>Neutral</v>
      </c>
    </row>
    <row r="29" spans="2:23" ht="16.3" thickBot="1" x14ac:dyDescent="0.5">
      <c r="B29" s="52">
        <v>2</v>
      </c>
      <c r="C29" t="s">
        <v>154</v>
      </c>
      <c r="D29">
        <v>1.037127696</v>
      </c>
      <c r="E29" s="7">
        <v>6.9684862E-2</v>
      </c>
      <c r="G29" s="40">
        <f>IFERROR('Data Transformation'!M27," ")</f>
        <v>22</v>
      </c>
      <c r="L29" s="68">
        <f t="shared" si="0"/>
        <v>23</v>
      </c>
      <c r="M29" s="69">
        <f>IF(L29=" "," ",(IF($L29&gt;0,INDEX('Bin Analysis'!$C$3:$S$10110,MATCH($L29,'Bin Analysis'!$L$3:$L$10110,0),MATCH(M$5,'Bin Analysis'!$C$2:$S$2,0))," ")))</f>
        <v>16</v>
      </c>
      <c r="N29" s="70">
        <f>IF($L29=" "," ",(IF($M29=FALSE," ",(IF($M29&gt;0,INDEX('Bin Analysis'!$C$3:$S$10110,MATCH($L29,'Bin Analysis'!$L$3:$L$10110,0),MATCH(N$5,'Bin Analysis'!$C$2:$S$2,0))," ")))))</f>
        <v>0</v>
      </c>
      <c r="O29" s="70">
        <f>IF($L29=" "," ",(IF($M29=FALSE," ",(IF($M29&gt;0,INDEX('Bin Analysis'!$C$3:$S$10110,MATCH($L29,'Bin Analysis'!$L$3:$L$10110,0),MATCH(O$5,'Bin Analysis'!$C$2:$S$2,0))," ")))))</f>
        <v>1</v>
      </c>
      <c r="P29" s="70">
        <f>IF($L29=" "," ",(IF($M29=FALSE," ",(IF($M29&gt;0,INDEX('Bin Analysis'!$C$3:$S$10110,MATCH($L29,'Bin Analysis'!$L$3:$L$10110,0),MATCH(P$5,'Bin Analysis'!$C$2:$S$2,0))," ")))))</f>
        <v>0.4</v>
      </c>
      <c r="Q29" s="70">
        <f>IF($L29=" "," ",(IF($M29=FALSE," ",(IF($M29&gt;0,INDEX('Bin Analysis'!$C$3:$S$10110,MATCH($L29,'Bin Analysis'!$L$3:$L$10110,0),MATCH(Q$5,'Bin Analysis'!$C$2:$S$2,0))," ")))))</f>
        <v>0.34782608695652173</v>
      </c>
      <c r="R29" s="70">
        <f>IF($L29=" "," ",(IF($M29=FALSE," ",(IF($M29&gt;0,INDEX('Bin Analysis'!$C$3:$S$10110,MATCH($L29,'Bin Analysis'!$L$3:$L$10110,0),MATCH(R$5,'Bin Analysis'!$C$2:$S$2,0))," ")))))</f>
        <v>0</v>
      </c>
      <c r="S29" s="70" t="str">
        <f>IF($L29=" "," ",(IF($M29=FALSE," ",(IF($M29&gt;0,INDEX('Bin Analysis'!$C$3:$S$10110,MATCH($L29,'Bin Analysis'!$L$3:$L$10110,0),MATCH(S$5,'Bin Analysis'!$C$2:$S$2,0))," ")))))</f>
        <v>no</v>
      </c>
      <c r="T29" s="70">
        <f>Assignments!K28</f>
        <v>0.98130793773333325</v>
      </c>
      <c r="U29" s="70">
        <f>Assignments!L28</f>
        <v>7.2587505430325994E-2</v>
      </c>
      <c r="V29" s="76" t="str">
        <f>Assignments!V28</f>
        <v>Neutral</v>
      </c>
    </row>
    <row r="30" spans="2:23" ht="16.3" thickBot="1" x14ac:dyDescent="0.5">
      <c r="B30" s="52">
        <v>2</v>
      </c>
      <c r="C30" t="s">
        <v>153</v>
      </c>
      <c r="D30">
        <v>1.0213973620000001</v>
      </c>
      <c r="E30" s="7">
        <v>5.5096221000000001E-2</v>
      </c>
      <c r="G30" s="40">
        <f>IFERROR('Data Transformation'!M28," ")</f>
        <v>23</v>
      </c>
      <c r="I30" s="38" t="s">
        <v>119</v>
      </c>
      <c r="J30" s="1"/>
      <c r="L30" s="68">
        <f t="shared" si="0"/>
        <v>24</v>
      </c>
      <c r="M30" s="69">
        <f>IF(L30=" "," ",(IF($L30&gt;0,INDEX('Bin Analysis'!$C$3:$S$10110,MATCH($L30,'Bin Analysis'!$L$3:$L$10110,0),MATCH(M$5,'Bin Analysis'!$C$2:$S$2,0))," ")))</f>
        <v>16</v>
      </c>
      <c r="N30" s="70">
        <f>IF($L30=" "," ",(IF($M30=FALSE," ",(IF($M30&gt;0,INDEX('Bin Analysis'!$C$3:$S$10110,MATCH($L30,'Bin Analysis'!$L$3:$L$10110,0),MATCH(N$5,'Bin Analysis'!$C$2:$S$2,0))," ")))))</f>
        <v>0</v>
      </c>
      <c r="O30" s="70">
        <f>IF($L30=" "," ",(IF($M30=FALSE," ",(IF($M30&gt;0,INDEX('Bin Analysis'!$C$3:$S$10110,MATCH($L30,'Bin Analysis'!$L$3:$L$10110,0),MATCH(O$5,'Bin Analysis'!$C$2:$S$2,0))," ")))))</f>
        <v>0.93333333333333335</v>
      </c>
      <c r="P30" s="70">
        <f>IF($L30=" "," ",(IF($M30=FALSE," ",(IF($M30&gt;0,INDEX('Bin Analysis'!$C$3:$S$10110,MATCH($L30,'Bin Analysis'!$L$3:$L$10110,0),MATCH(P$5,'Bin Analysis'!$C$2:$S$2,0))," ")))))</f>
        <v>0.4</v>
      </c>
      <c r="Q30" s="70">
        <f>IF($L30=" "," ",(IF($M30=FALSE," ",(IF($M30&gt;0,INDEX('Bin Analysis'!$C$3:$S$10110,MATCH($L30,'Bin Analysis'!$L$3:$L$10110,0),MATCH(Q$5,'Bin Analysis'!$C$2:$S$2,0))," ")))))</f>
        <v>0.39130434782608697</v>
      </c>
      <c r="R30" s="70">
        <f>IF($L30=" "," ",(IF($M30=FALSE," ",(IF($M30&gt;0,INDEX('Bin Analysis'!$C$3:$S$10110,MATCH($L30,'Bin Analysis'!$L$3:$L$10110,0),MATCH(R$5,'Bin Analysis'!$C$2:$S$2,0))," ")))))</f>
        <v>0</v>
      </c>
      <c r="S30" s="70" t="str">
        <f>IF($L30=" "," ",(IF($M30=FALSE," ",(IF($M30&gt;0,INDEX('Bin Analysis'!$C$3:$S$10110,MATCH($L30,'Bin Analysis'!$L$3:$L$10110,0),MATCH(S$5,'Bin Analysis'!$C$2:$S$2,0))," ")))))</f>
        <v>no</v>
      </c>
      <c r="T30" s="70">
        <f>Assignments!K29</f>
        <v>0.90486717873333333</v>
      </c>
      <c r="U30" s="70">
        <f>Assignments!L29</f>
        <v>0.11662822821189395</v>
      </c>
      <c r="V30" s="76" t="str">
        <f>Assignments!V29</f>
        <v>Neutral</v>
      </c>
    </row>
    <row r="31" spans="2:23" x14ac:dyDescent="0.45">
      <c r="B31" s="52">
        <v>2</v>
      </c>
      <c r="C31" t="s">
        <v>165</v>
      </c>
      <c r="D31">
        <v>0.97733902500000003</v>
      </c>
      <c r="E31" s="7">
        <v>5.4569754999999998E-2</v>
      </c>
      <c r="G31" s="40">
        <f>IFERROR('Data Transformation'!M29," ")</f>
        <v>24</v>
      </c>
      <c r="I31" t="s">
        <v>120</v>
      </c>
      <c r="J31">
        <v>0.8</v>
      </c>
      <c r="L31" s="68">
        <f t="shared" si="0"/>
        <v>25</v>
      </c>
      <c r="M31" s="69">
        <f>IF(L31=" "," ",(IF($L31&gt;0,INDEX('Bin Analysis'!$C$3:$S$10110,MATCH($L31,'Bin Analysis'!$L$3:$L$10110,0),MATCH(M$5,'Bin Analysis'!$C$2:$S$2,0))," ")))</f>
        <v>10</v>
      </c>
      <c r="N31" s="70">
        <f>IF($L31=" "," ",(IF($M31=FALSE," ",(IF($M31&gt;0,INDEX('Bin Analysis'!$C$3:$S$10110,MATCH($L31,'Bin Analysis'!$L$3:$L$10110,0),MATCH(N$5,'Bin Analysis'!$C$2:$S$2,0))," ")))))</f>
        <v>0</v>
      </c>
      <c r="O31" s="70">
        <f>IF($L31=" "," ",(IF($M31=FALSE," ",(IF($M31&gt;0,INDEX('Bin Analysis'!$C$3:$S$10110,MATCH($L31,'Bin Analysis'!$L$3:$L$10110,0),MATCH(O$5,'Bin Analysis'!$C$2:$S$2,0))," ")))))</f>
        <v>0.77777777777777779</v>
      </c>
      <c r="P31" s="70">
        <f>IF($L31=" "," ",(IF($M31=FALSE," ",(IF($M31&gt;0,INDEX('Bin Analysis'!$C$3:$S$10110,MATCH($L31,'Bin Analysis'!$L$3:$L$10110,0),MATCH(P$5,'Bin Analysis'!$C$2:$S$2,0))," ")))))</f>
        <v>0.5</v>
      </c>
      <c r="Q31" s="70">
        <f>IF($L31=" "," ",(IF($M31=FALSE," ",(IF($M31&gt;0,INDEX('Bin Analysis'!$C$3:$S$10110,MATCH($L31,'Bin Analysis'!$L$3:$L$10110,0),MATCH(Q$5,'Bin Analysis'!$C$2:$S$2,0))," ")))))</f>
        <v>0.47826086956521741</v>
      </c>
      <c r="R31" s="70">
        <f>IF($L31=" "," ",(IF($M31=FALSE," ",(IF($M31&gt;0,INDEX('Bin Analysis'!$C$3:$S$10110,MATCH($L31,'Bin Analysis'!$L$3:$L$10110,0),MATCH(R$5,'Bin Analysis'!$C$2:$S$2,0))," ")))))</f>
        <v>0</v>
      </c>
      <c r="S31" s="70" t="str">
        <f>IF($L31=" "," ",(IF($M31=FALSE," ",(IF($M31&gt;0,INDEX('Bin Analysis'!$C$3:$S$10110,MATCH($L31,'Bin Analysis'!$L$3:$L$10110,0),MATCH(S$5,'Bin Analysis'!$C$2:$S$2,0))," ")))))</f>
        <v>no</v>
      </c>
      <c r="T31" s="70">
        <f>Assignments!K30</f>
        <v>0.9107118529999999</v>
      </c>
      <c r="U31" s="70">
        <f>Assignments!L30</f>
        <v>0.15683276854558859</v>
      </c>
      <c r="V31" s="76" t="str">
        <f>Assignments!V30</f>
        <v>Moderate</v>
      </c>
    </row>
    <row r="32" spans="2:23" ht="16.3" thickBot="1" x14ac:dyDescent="0.5">
      <c r="B32" s="52">
        <v>2</v>
      </c>
      <c r="C32" t="s">
        <v>151</v>
      </c>
      <c r="D32">
        <v>0.97601464800000004</v>
      </c>
      <c r="E32" s="7">
        <v>5.3954333E-2</v>
      </c>
      <c r="G32" s="40">
        <f>IFERROR('Data Transformation'!M30," ")</f>
        <v>25</v>
      </c>
      <c r="L32" s="68">
        <f t="shared" si="0"/>
        <v>26</v>
      </c>
      <c r="M32" s="69">
        <f>IF(L32=" "," ",(IF($L32&gt;0,INDEX('Bin Analysis'!$C$3:$S$10110,MATCH($L32,'Bin Analysis'!$L$3:$L$10110,0),MATCH(M$5,'Bin Analysis'!$C$2:$S$2,0))," ")))</f>
        <v>15</v>
      </c>
      <c r="N32" s="70">
        <f>IF($L32=" "," ",(IF($M32=FALSE," ",(IF($M32&gt;0,INDEX('Bin Analysis'!$C$3:$S$10110,MATCH($L32,'Bin Analysis'!$L$3:$L$10110,0),MATCH(N$5,'Bin Analysis'!$C$2:$S$2,0))," ")))))</f>
        <v>0</v>
      </c>
      <c r="O32" s="70">
        <f>IF($L32=" "," ",(IF($M32=FALSE," ",(IF($M32&gt;0,INDEX('Bin Analysis'!$C$3:$S$10110,MATCH($L32,'Bin Analysis'!$L$3:$L$10110,0),MATCH(O$5,'Bin Analysis'!$C$2:$S$2,0))," ")))))</f>
        <v>0.9285714285714286</v>
      </c>
      <c r="P32" s="70">
        <f>IF($L32=" "," ",(IF($M32=FALSE," ",(IF($M32&gt;0,INDEX('Bin Analysis'!$C$3:$S$10110,MATCH($L32,'Bin Analysis'!$L$3:$L$10110,0),MATCH(P$5,'Bin Analysis'!$C$2:$S$2,0))," ")))))</f>
        <v>0.5</v>
      </c>
      <c r="Q32" s="70">
        <f>IF($L32=" "," ",(IF($M32=FALSE," ",(IF($M32&gt;0,INDEX('Bin Analysis'!$C$3:$S$10110,MATCH($L32,'Bin Analysis'!$L$3:$L$10110,0),MATCH(Q$5,'Bin Analysis'!$C$2:$S$2,0))," ")))))</f>
        <v>0.47826086956521741</v>
      </c>
      <c r="R32" s="70">
        <f>IF($L32=" "," ",(IF($M32=FALSE," ",(IF($M32&gt;0,INDEX('Bin Analysis'!$C$3:$S$10110,MATCH($L32,'Bin Analysis'!$L$3:$L$10110,0),MATCH(R$5,'Bin Analysis'!$C$2:$S$2,0))," ")))))</f>
        <v>0</v>
      </c>
      <c r="S32" s="70" t="str">
        <f>IF($L32=" "," ",(IF($M32=FALSE," ",(IF($M32&gt;0,INDEX('Bin Analysis'!$C$3:$S$10110,MATCH($L32,'Bin Analysis'!$L$3:$L$10110,0),MATCH(S$5,'Bin Analysis'!$C$2:$S$2,0))," ")))))</f>
        <v>no</v>
      </c>
      <c r="T32" s="70">
        <f>Assignments!K31</f>
        <v>0.95907172650000005</v>
      </c>
      <c r="U32" s="70">
        <f>Assignments!L31</f>
        <v>9.6235788126468991E-2</v>
      </c>
      <c r="V32" s="76" t="str">
        <f>Assignments!V31</f>
        <v>Neutral</v>
      </c>
    </row>
    <row r="33" spans="2:22" ht="16.3" thickBot="1" x14ac:dyDescent="0.5">
      <c r="B33" s="52">
        <v>2</v>
      </c>
      <c r="C33" t="s">
        <v>156</v>
      </c>
      <c r="D33">
        <v>0.949486159</v>
      </c>
      <c r="E33" s="7">
        <v>5.3295670000000003E-2</v>
      </c>
      <c r="G33" s="40">
        <f>IFERROR('Data Transformation'!M31," ")</f>
        <v>26</v>
      </c>
      <c r="I33" s="38" t="s">
        <v>141</v>
      </c>
      <c r="J33" s="1">
        <v>0.9</v>
      </c>
      <c r="L33" s="68">
        <f t="shared" si="0"/>
        <v>27</v>
      </c>
      <c r="M33" s="69">
        <f>IF(L33=" "," ",(IF($L33&gt;0,INDEX('Bin Analysis'!$C$3:$S$10110,MATCH($L33,'Bin Analysis'!$L$3:$L$10110,0),MATCH(M$5,'Bin Analysis'!$C$2:$S$2,0))," ")))</f>
        <v>18</v>
      </c>
      <c r="N33" s="70">
        <f>IF($L33=" "," ",(IF($M33=FALSE," ",(IF($M33&gt;0,INDEX('Bin Analysis'!$C$3:$S$10110,MATCH($L33,'Bin Analysis'!$L$3:$L$10110,0),MATCH(N$5,'Bin Analysis'!$C$2:$S$2,0))," ")))))</f>
        <v>0</v>
      </c>
      <c r="O33" s="70">
        <f>IF($L33=" "," ",(IF($M33=FALSE," ",(IF($M33&gt;0,INDEX('Bin Analysis'!$C$3:$S$10110,MATCH($L33,'Bin Analysis'!$L$3:$L$10110,0),MATCH(O$5,'Bin Analysis'!$C$2:$S$2,0))," ")))))</f>
        <v>0.17647058823529413</v>
      </c>
      <c r="P33" s="70">
        <f>IF($L33=" "," ",(IF($M33=FALSE," ",(IF($M33&gt;0,INDEX('Bin Analysis'!$C$3:$S$10110,MATCH($L33,'Bin Analysis'!$L$3:$L$10110,0),MATCH(P$5,'Bin Analysis'!$C$2:$S$2,0))," ")))))</f>
        <v>0.6</v>
      </c>
      <c r="Q33" s="70">
        <f>IF($L33=" "," ",(IF($M33=FALSE," ",(IF($M33&gt;0,INDEX('Bin Analysis'!$C$3:$S$10110,MATCH($L33,'Bin Analysis'!$L$3:$L$10110,0),MATCH(Q$5,'Bin Analysis'!$C$2:$S$2,0))," ")))))</f>
        <v>0.52173913043478259</v>
      </c>
      <c r="R33" s="70">
        <f>IF($L33=" "," ",(IF($M33=FALSE," ",(IF($M33&gt;0,INDEX('Bin Analysis'!$C$3:$S$10110,MATCH($L33,'Bin Analysis'!$L$3:$L$10110,0),MATCH(R$5,'Bin Analysis'!$C$2:$S$2,0))," ")))))</f>
        <v>0.6470588235294118</v>
      </c>
      <c r="S33" s="70" t="str">
        <f>IF($L33=" "," ",(IF($M33=FALSE," ",(IF($M33&gt;0,INDEX('Bin Analysis'!$C$3:$S$10110,MATCH($L33,'Bin Analysis'!$L$3:$L$10110,0),MATCH(S$5,'Bin Analysis'!$C$2:$S$2,0))," ")))))</f>
        <v>no</v>
      </c>
      <c r="T33" s="70">
        <f>Assignments!K32</f>
        <v>0.40008100035294125</v>
      </c>
      <c r="U33" s="70">
        <f>Assignments!L32</f>
        <v>0.24541629703956577</v>
      </c>
      <c r="V33" s="76" t="str">
        <f>Assignments!V32</f>
        <v>Rheostat</v>
      </c>
    </row>
    <row r="34" spans="2:22" x14ac:dyDescent="0.45">
      <c r="B34" s="52">
        <v>2</v>
      </c>
      <c r="C34" t="s">
        <v>158</v>
      </c>
      <c r="D34">
        <v>1.0623628000000001</v>
      </c>
      <c r="E34" s="7">
        <v>5.3286518999999997E-2</v>
      </c>
      <c r="G34" s="40">
        <f>IFERROR('Data Transformation'!M32," ")</f>
        <v>27</v>
      </c>
      <c r="I34" t="s">
        <v>121</v>
      </c>
      <c r="J34">
        <v>0.7</v>
      </c>
      <c r="L34" s="68">
        <f t="shared" si="0"/>
        <v>28</v>
      </c>
      <c r="M34" s="69">
        <f>IF(L34=" "," ",(IF($L34&gt;0,INDEX('Bin Analysis'!$C$3:$S$10110,MATCH($L34,'Bin Analysis'!$L$3:$L$10110,0),MATCH(M$5,'Bin Analysis'!$C$2:$S$2,0))," ")))</f>
        <v>17</v>
      </c>
      <c r="N34" s="70">
        <f>IF($L34=" "," ",(IF($M34=FALSE," ",(IF($M34&gt;0,INDEX('Bin Analysis'!$C$3:$S$10110,MATCH($L34,'Bin Analysis'!$L$3:$L$10110,0),MATCH(N$5,'Bin Analysis'!$C$2:$S$2,0))," ")))))</f>
        <v>0</v>
      </c>
      <c r="O34" s="70">
        <f>IF($L34=" "," ",(IF($M34=FALSE," ",(IF($M34&gt;0,INDEX('Bin Analysis'!$C$3:$S$10110,MATCH($L34,'Bin Analysis'!$L$3:$L$10110,0),MATCH(O$5,'Bin Analysis'!$C$2:$S$2,0))," ")))))</f>
        <v>0.625</v>
      </c>
      <c r="P34" s="70">
        <f>IF($L34=" "," ",(IF($M34=FALSE," ",(IF($M34&gt;0,INDEX('Bin Analysis'!$C$3:$S$10110,MATCH($L34,'Bin Analysis'!$L$3:$L$10110,0),MATCH(P$5,'Bin Analysis'!$C$2:$S$2,0))," ")))))</f>
        <v>0.7</v>
      </c>
      <c r="Q34" s="70">
        <f>IF($L34=" "," ",(IF($M34=FALSE," ",(IF($M34&gt;0,INDEX('Bin Analysis'!$C$3:$S$10110,MATCH($L34,'Bin Analysis'!$L$3:$L$10110,0),MATCH(Q$5,'Bin Analysis'!$C$2:$S$2,0))," ")))))</f>
        <v>0.65217391304347827</v>
      </c>
      <c r="R34" s="70">
        <f>IF($L34=" "," ",(IF($M34=FALSE," ",(IF($M34&gt;0,INDEX('Bin Analysis'!$C$3:$S$10110,MATCH($L34,'Bin Analysis'!$L$3:$L$10110,0),MATCH(R$5,'Bin Analysis'!$C$2:$S$2,0))," ")))))</f>
        <v>0.125</v>
      </c>
      <c r="S34" s="70" t="str">
        <f>IF($L34=" "," ",(IF($M34=FALSE," ",(IF($M34&gt;0,INDEX('Bin Analysis'!$C$3:$S$10110,MATCH($L34,'Bin Analysis'!$L$3:$L$10110,0),MATCH(S$5,'Bin Analysis'!$C$2:$S$2,0))," ")))))</f>
        <v>no</v>
      </c>
      <c r="T34" s="70">
        <f>Assignments!K33</f>
        <v>0.76639552343750006</v>
      </c>
      <c r="U34" s="70">
        <f>Assignments!L33</f>
        <v>0.24309683163511414</v>
      </c>
      <c r="V34" s="76" t="str">
        <f>Assignments!V33</f>
        <v>Rheostat</v>
      </c>
    </row>
    <row r="35" spans="2:22" ht="16.3" thickBot="1" x14ac:dyDescent="0.5">
      <c r="B35" s="52">
        <v>2</v>
      </c>
      <c r="C35" t="s">
        <v>147</v>
      </c>
      <c r="D35">
        <v>1.0097458859999999</v>
      </c>
      <c r="E35" s="7">
        <v>5.3127323999999997E-2</v>
      </c>
      <c r="G35" s="40">
        <f>IFERROR('Data Transformation'!M33," ")</f>
        <v>28</v>
      </c>
      <c r="L35" s="68">
        <f t="shared" si="0"/>
        <v>29</v>
      </c>
      <c r="M35" s="69">
        <f>IF(L35=" "," ",(IF($L35&gt;0,INDEX('Bin Analysis'!$C$3:$S$10110,MATCH($L35,'Bin Analysis'!$L$3:$L$10110,0),MATCH(M$5,'Bin Analysis'!$C$2:$S$2,0))," ")))</f>
        <v>12</v>
      </c>
      <c r="N35" s="70">
        <f>IF($L35=" "," ",(IF($M35=FALSE," ",(IF($M35&gt;0,INDEX('Bin Analysis'!$C$3:$S$10110,MATCH($L35,'Bin Analysis'!$L$3:$L$10110,0),MATCH(N$5,'Bin Analysis'!$C$2:$S$2,0))," ")))))</f>
        <v>0</v>
      </c>
      <c r="O35" s="70">
        <f>IF($L35=" "," ",(IF($M35=FALSE," ",(IF($M35&gt;0,INDEX('Bin Analysis'!$C$3:$S$10110,MATCH($L35,'Bin Analysis'!$L$3:$L$10110,0),MATCH(O$5,'Bin Analysis'!$C$2:$S$2,0))," ")))))</f>
        <v>0.81818181818181823</v>
      </c>
      <c r="P35" s="70">
        <f>IF($L35=" "," ",(IF($M35=FALSE," ",(IF($M35&gt;0,INDEX('Bin Analysis'!$C$3:$S$10110,MATCH($L35,'Bin Analysis'!$L$3:$L$10110,0),MATCH(P$5,'Bin Analysis'!$C$2:$S$2,0))," ")))))</f>
        <v>0.6</v>
      </c>
      <c r="Q35" s="70">
        <f>IF($L35=" "," ",(IF($M35=FALSE," ",(IF($M35&gt;0,INDEX('Bin Analysis'!$C$3:$S$10110,MATCH($L35,'Bin Analysis'!$L$3:$L$10110,0),MATCH(Q$5,'Bin Analysis'!$C$2:$S$2,0))," ")))))</f>
        <v>0.60869565217391308</v>
      </c>
      <c r="R35" s="70">
        <f>IF($L35=" "," ",(IF($M35=FALSE," ",(IF($M35&gt;0,INDEX('Bin Analysis'!$C$3:$S$10110,MATCH($L35,'Bin Analysis'!$L$3:$L$10110,0),MATCH(R$5,'Bin Analysis'!$C$2:$S$2,0))," ")))))</f>
        <v>0</v>
      </c>
      <c r="S35" s="70" t="str">
        <f>IF($L35=" "," ",(IF($M35=FALSE," ",(IF($M35&gt;0,INDEX('Bin Analysis'!$C$3:$S$10110,MATCH($L35,'Bin Analysis'!$L$3:$L$10110,0),MATCH(S$5,'Bin Analysis'!$C$2:$S$2,0))," ")))))</f>
        <v>no</v>
      </c>
      <c r="T35" s="70">
        <f>Assignments!K34</f>
        <v>0.91411625636363636</v>
      </c>
      <c r="U35" s="70">
        <f>Assignments!L34</f>
        <v>0.16282004678167475</v>
      </c>
      <c r="V35" s="76" t="str">
        <f>Assignments!V34</f>
        <v>Rheostat</v>
      </c>
    </row>
    <row r="36" spans="2:22" ht="16.3" thickBot="1" x14ac:dyDescent="0.5">
      <c r="B36" s="52">
        <v>2</v>
      </c>
      <c r="C36" t="s">
        <v>157</v>
      </c>
      <c r="D36">
        <v>1.062500005</v>
      </c>
      <c r="E36" s="7">
        <v>5.16292E-2</v>
      </c>
      <c r="G36" s="40">
        <f>IFERROR('Data Transformation'!M34," ")</f>
        <v>29</v>
      </c>
      <c r="I36" s="38" t="s">
        <v>122</v>
      </c>
      <c r="J36" s="1"/>
      <c r="L36" s="68">
        <f t="shared" si="0"/>
        <v>30</v>
      </c>
      <c r="M36" s="69">
        <f>IF(L36=" "," ",(IF($L36&gt;0,INDEX('Bin Analysis'!$C$3:$S$10110,MATCH($L36,'Bin Analysis'!$L$3:$L$10110,0),MATCH(M$5,'Bin Analysis'!$C$2:$S$2,0))," ")))</f>
        <v>19</v>
      </c>
      <c r="N36" s="70">
        <f>IF($L36=" "," ",(IF($M36=FALSE," ",(IF($M36&gt;0,INDEX('Bin Analysis'!$C$3:$S$10110,MATCH($L36,'Bin Analysis'!$L$3:$L$10110,0),MATCH(N$5,'Bin Analysis'!$C$2:$S$2,0))," ")))))</f>
        <v>0</v>
      </c>
      <c r="O36" s="70">
        <f>IF($L36=" "," ",(IF($M36=FALSE," ",(IF($M36&gt;0,INDEX('Bin Analysis'!$C$3:$S$10110,MATCH($L36,'Bin Analysis'!$L$3:$L$10110,0),MATCH(O$5,'Bin Analysis'!$C$2:$S$2,0))," ")))))</f>
        <v>0.88888888888888884</v>
      </c>
      <c r="P36" s="70">
        <f>IF($L36=" "," ",(IF($M36=FALSE," ",(IF($M36&gt;0,INDEX('Bin Analysis'!$C$3:$S$10110,MATCH($L36,'Bin Analysis'!$L$3:$L$10110,0),MATCH(P$5,'Bin Analysis'!$C$2:$S$2,0))," ")))))</f>
        <v>0.6</v>
      </c>
      <c r="Q36" s="70">
        <f>IF($L36=" "," ",(IF($M36=FALSE," ",(IF($M36&gt;0,INDEX('Bin Analysis'!$C$3:$S$10110,MATCH($L36,'Bin Analysis'!$L$3:$L$10110,0),MATCH(Q$5,'Bin Analysis'!$C$2:$S$2,0))," ")))))</f>
        <v>0.60869565217391308</v>
      </c>
      <c r="R36" s="70">
        <f>IF($L36=" "," ",(IF($M36=FALSE," ",(IF($M36&gt;0,INDEX('Bin Analysis'!$C$3:$S$10110,MATCH($L36,'Bin Analysis'!$L$3:$L$10110,0),MATCH(R$5,'Bin Analysis'!$C$2:$S$2,0))," ")))))</f>
        <v>0</v>
      </c>
      <c r="S36" s="70" t="str">
        <f>IF($L36=" "," ",(IF($M36=FALSE," ",(IF($M36&gt;0,INDEX('Bin Analysis'!$C$3:$S$10110,MATCH($L36,'Bin Analysis'!$L$3:$L$10110,0),MATCH(S$5,'Bin Analysis'!$C$2:$S$2,0))," ")))))</f>
        <v>no</v>
      </c>
      <c r="T36" s="70">
        <f>Assignments!K35</f>
        <v>0.93859298022222226</v>
      </c>
      <c r="U36" s="70">
        <f>Assignments!L35</f>
        <v>0.14935436259501755</v>
      </c>
      <c r="V36" s="76" t="str">
        <f>Assignments!V35</f>
        <v>Rheostat</v>
      </c>
    </row>
    <row r="37" spans="2:22" x14ac:dyDescent="0.45">
      <c r="B37" s="52">
        <v>2</v>
      </c>
      <c r="C37" t="s">
        <v>150</v>
      </c>
      <c r="D37">
        <v>1.02462572</v>
      </c>
      <c r="E37" s="7">
        <v>4.9573293999999997E-2</v>
      </c>
      <c r="G37" s="40">
        <f>IFERROR('Data Transformation'!M35," ")</f>
        <v>30</v>
      </c>
      <c r="I37" t="s">
        <v>123</v>
      </c>
      <c r="J37">
        <v>0.5</v>
      </c>
      <c r="L37" s="68">
        <f t="shared" si="0"/>
        <v>31</v>
      </c>
      <c r="M37" s="69">
        <f>IF(L37=" "," ",(IF($L37&gt;0,INDEX('Bin Analysis'!$C$3:$S$10110,MATCH($L37,'Bin Analysis'!$L$3:$L$10110,0),MATCH(M$5,'Bin Analysis'!$C$2:$S$2,0))," ")))</f>
        <v>7</v>
      </c>
      <c r="N37" s="70">
        <f>IF($L37=" "," ",(IF($M37=FALSE," ",(IF($M37&gt;0,INDEX('Bin Analysis'!$C$3:$S$10110,MATCH($L37,'Bin Analysis'!$L$3:$L$10110,0),MATCH(N$5,'Bin Analysis'!$C$2:$S$2,0))," ")))))</f>
        <v>0</v>
      </c>
      <c r="O37" s="70">
        <f>IF($L37=" "," ",(IF($M37=FALSE," ",(IF($M37&gt;0,INDEX('Bin Analysis'!$C$3:$S$10110,MATCH($L37,'Bin Analysis'!$L$3:$L$10110,0),MATCH(O$5,'Bin Analysis'!$C$2:$S$2,0))," ")))))</f>
        <v>0.5</v>
      </c>
      <c r="P37" s="70">
        <f>IF($L37=" "," ",(IF($M37=FALSE," ",(IF($M37&gt;0,INDEX('Bin Analysis'!$C$3:$S$10110,MATCH($L37,'Bin Analysis'!$L$3:$L$10110,0),MATCH(P$5,'Bin Analysis'!$C$2:$S$2,0))," ")))))</f>
        <v>0.5</v>
      </c>
      <c r="Q37" s="70">
        <f>IF($L37=" "," ",(IF($M37=FALSE," ",(IF($M37&gt;0,INDEX('Bin Analysis'!$C$3:$S$10110,MATCH($L37,'Bin Analysis'!$L$3:$L$10110,0),MATCH(Q$5,'Bin Analysis'!$C$2:$S$2,0))," ")))))</f>
        <v>0.43478260869565216</v>
      </c>
      <c r="R37" s="70">
        <f>IF($L37=" "," ",(IF($M37=FALSE," ",(IF($M37&gt;0,INDEX('Bin Analysis'!$C$3:$S$10110,MATCH($L37,'Bin Analysis'!$L$3:$L$10110,0),MATCH(R$5,'Bin Analysis'!$C$2:$S$2,0))," ")))))</f>
        <v>0.16666666666666666</v>
      </c>
      <c r="S37" s="70" t="str">
        <f>IF($L37=" "," ",(IF($M37=FALSE," ",(IF($M37&gt;0,INDEX('Bin Analysis'!$C$3:$S$10110,MATCH($L37,'Bin Analysis'!$L$3:$L$10110,0),MATCH(S$5,'Bin Analysis'!$C$2:$S$2,0))," ")))))</f>
        <v>no</v>
      </c>
      <c r="T37" s="70">
        <f>Assignments!K36</f>
        <v>0.70708323666666661</v>
      </c>
      <c r="U37" s="70">
        <f>Assignments!L36</f>
        <v>0.27823469594016048</v>
      </c>
      <c r="V37" s="76" t="str">
        <f>Assignments!V36</f>
        <v>Moderate</v>
      </c>
    </row>
    <row r="38" spans="2:22" ht="16.3" thickBot="1" x14ac:dyDescent="0.5">
      <c r="B38" s="52">
        <v>2</v>
      </c>
      <c r="C38" t="s">
        <v>159</v>
      </c>
      <c r="D38">
        <v>0.96410981299999998</v>
      </c>
      <c r="E38" s="7">
        <v>4.6679067999999997E-2</v>
      </c>
      <c r="G38" s="40">
        <f>IFERROR('Data Transformation'!M36," ")</f>
        <v>31</v>
      </c>
      <c r="L38" s="68">
        <f t="shared" si="0"/>
        <v>32</v>
      </c>
      <c r="M38" s="69">
        <f>IF(L38=" "," ",(IF($L38&gt;0,INDEX('Bin Analysis'!$C$3:$S$10110,MATCH($L38,'Bin Analysis'!$L$3:$L$10110,0),MATCH(M$5,'Bin Analysis'!$C$2:$S$2,0))," ")))</f>
        <v>18</v>
      </c>
      <c r="N38" s="70">
        <f>IF($L38=" "," ",(IF($M38=FALSE," ",(IF($M38&gt;0,INDEX('Bin Analysis'!$C$3:$S$10110,MATCH($L38,'Bin Analysis'!$L$3:$L$10110,0),MATCH(N$5,'Bin Analysis'!$C$2:$S$2,0))," ")))))</f>
        <v>0</v>
      </c>
      <c r="O38" s="70">
        <f>IF($L38=" "," ",(IF($M38=FALSE," ",(IF($M38&gt;0,INDEX('Bin Analysis'!$C$3:$S$10110,MATCH($L38,'Bin Analysis'!$L$3:$L$10110,0),MATCH(O$5,'Bin Analysis'!$C$2:$S$2,0))," ")))))</f>
        <v>0</v>
      </c>
      <c r="P38" s="70">
        <f>IF($L38=" "," ",(IF($M38=FALSE," ",(IF($M38&gt;0,INDEX('Bin Analysis'!$C$3:$S$10110,MATCH($L38,'Bin Analysis'!$L$3:$L$10110,0),MATCH(P$5,'Bin Analysis'!$C$2:$S$2,0))," ")))))</f>
        <v>0.3</v>
      </c>
      <c r="Q38" s="70">
        <f>IF($L38=" "," ",(IF($M38=FALSE," ",(IF($M38&gt;0,INDEX('Bin Analysis'!$C$3:$S$10110,MATCH($L38,'Bin Analysis'!$L$3:$L$10110,0),MATCH(Q$5,'Bin Analysis'!$C$2:$S$2,0))," ")))))</f>
        <v>0.17391304347826086</v>
      </c>
      <c r="R38" s="70">
        <f>IF($L38=" "," ",(IF($M38=FALSE," ",(IF($M38&gt;0,INDEX('Bin Analysis'!$C$3:$S$10110,MATCH($L38,'Bin Analysis'!$L$3:$L$10110,0),MATCH(R$5,'Bin Analysis'!$C$2:$S$2,0))," ")))))</f>
        <v>0.88235294117647056</v>
      </c>
      <c r="S38" s="70" t="str">
        <f>IF($L38=" "," ",(IF($M38=FALSE," ",(IF($M38&gt;0,INDEX('Bin Analysis'!$C$3:$S$10110,MATCH($L38,'Bin Analysis'!$L$3:$L$10110,0),MATCH(S$5,'Bin Analysis'!$C$2:$S$2,0))," ")))))</f>
        <v>no</v>
      </c>
      <c r="T38" s="70">
        <f>Assignments!K37</f>
        <v>0.27501814717647061</v>
      </c>
      <c r="U38" s="70">
        <f>Assignments!L37</f>
        <v>5.7758039596353186E-2</v>
      </c>
      <c r="V38" s="76" t="str">
        <f>Assignments!V37</f>
        <v>Adverse</v>
      </c>
    </row>
    <row r="39" spans="2:22" ht="16.3" thickBot="1" x14ac:dyDescent="0.5">
      <c r="B39" s="52">
        <v>2</v>
      </c>
      <c r="C39" t="s">
        <v>9</v>
      </c>
      <c r="D39">
        <v>1.0050516759999999</v>
      </c>
      <c r="E39" s="7">
        <v>4.4096977000000002E-2</v>
      </c>
      <c r="G39" s="40">
        <f>IFERROR('Data Transformation'!M37," ")</f>
        <v>32</v>
      </c>
      <c r="I39" s="38" t="s">
        <v>124</v>
      </c>
      <c r="J39" s="1">
        <v>0.9</v>
      </c>
      <c r="L39" s="68">
        <f t="shared" si="0"/>
        <v>33</v>
      </c>
      <c r="M39" s="69">
        <f>IF(L39=" "," ",(IF($L39&gt;0,INDEX('Bin Analysis'!$C$3:$S$10110,MATCH($L39,'Bin Analysis'!$L$3:$L$10110,0),MATCH(M$5,'Bin Analysis'!$C$2:$S$2,0))," ")))</f>
        <v>12</v>
      </c>
      <c r="N39" s="70">
        <f>IF($L39=" "," ",(IF($M39=FALSE," ",(IF($M39&gt;0,INDEX('Bin Analysis'!$C$3:$S$10110,MATCH($L39,'Bin Analysis'!$L$3:$L$10110,0),MATCH(N$5,'Bin Analysis'!$C$2:$S$2,0))," ")))))</f>
        <v>0</v>
      </c>
      <c r="O39" s="70">
        <f>IF($L39=" "," ",(IF($M39=FALSE," ",(IF($M39&gt;0,INDEX('Bin Analysis'!$C$3:$S$10110,MATCH($L39,'Bin Analysis'!$L$3:$L$10110,0),MATCH(O$5,'Bin Analysis'!$C$2:$S$2,0))," ")))))</f>
        <v>1</v>
      </c>
      <c r="P39" s="70">
        <f>IF($L39=" "," ",(IF($M39=FALSE," ",(IF($M39&gt;0,INDEX('Bin Analysis'!$C$3:$S$10110,MATCH($L39,'Bin Analysis'!$L$3:$L$10110,0),MATCH(P$5,'Bin Analysis'!$C$2:$S$2,0))," ")))))</f>
        <v>0.3</v>
      </c>
      <c r="Q39" s="70">
        <f>IF($L39=" "," ",(IF($M39=FALSE," ",(IF($M39&gt;0,INDEX('Bin Analysis'!$C$3:$S$10110,MATCH($L39,'Bin Analysis'!$L$3:$L$10110,0),MATCH(Q$5,'Bin Analysis'!$C$2:$S$2,0))," ")))))</f>
        <v>0.2608695652173913</v>
      </c>
      <c r="R39" s="70">
        <f>IF($L39=" "," ",(IF($M39=FALSE," ",(IF($M39&gt;0,INDEX('Bin Analysis'!$C$3:$S$10110,MATCH($L39,'Bin Analysis'!$L$3:$L$10110,0),MATCH(R$5,'Bin Analysis'!$C$2:$S$2,0))," ")))))</f>
        <v>0</v>
      </c>
      <c r="S39" s="70" t="str">
        <f>IF($L39=" "," ",(IF($M39=FALSE," ",(IF($M39&gt;0,INDEX('Bin Analysis'!$C$3:$S$10110,MATCH($L39,'Bin Analysis'!$L$3:$L$10110,0),MATCH(S$5,'Bin Analysis'!$C$2:$S$2,0))," ")))))</f>
        <v>no</v>
      </c>
      <c r="T39" s="70">
        <f>Assignments!K38</f>
        <v>0.92232200945454546</v>
      </c>
      <c r="U39" s="70">
        <f>Assignments!L38</f>
        <v>4.8013130278136765E-2</v>
      </c>
      <c r="V39" s="76" t="str">
        <f>Assignments!V38</f>
        <v>Neutral</v>
      </c>
    </row>
    <row r="40" spans="2:22" x14ac:dyDescent="0.45">
      <c r="B40" s="52">
        <v>2</v>
      </c>
      <c r="C40" t="s">
        <v>161</v>
      </c>
      <c r="D40">
        <v>0.96458420700000003</v>
      </c>
      <c r="E40" s="7">
        <v>3.9398487000000003E-2</v>
      </c>
      <c r="G40" s="40">
        <f>IFERROR('Data Transformation'!M38," ")</f>
        <v>33</v>
      </c>
      <c r="I40" t="s">
        <v>125</v>
      </c>
      <c r="J40">
        <v>0.64</v>
      </c>
      <c r="L40" s="68">
        <f t="shared" si="0"/>
        <v>34</v>
      </c>
      <c r="M40" s="69">
        <f>IF(L40=" "," ",(IF($L40&gt;0,INDEX('Bin Analysis'!$C$3:$S$10110,MATCH($L40,'Bin Analysis'!$L$3:$L$10110,0),MATCH(M$5,'Bin Analysis'!$C$2:$S$2,0))," ")))</f>
        <v>12</v>
      </c>
      <c r="N40" s="70">
        <f>IF($L40=" "," ",(IF($M40=FALSE," ",(IF($M40&gt;0,INDEX('Bin Analysis'!$C$3:$S$10110,MATCH($L40,'Bin Analysis'!$L$3:$L$10110,0),MATCH(N$5,'Bin Analysis'!$C$2:$S$2,0))," ")))))</f>
        <v>0</v>
      </c>
      <c r="O40" s="70">
        <f>IF($L40=" "," ",(IF($M40=FALSE," ",(IF($M40&gt;0,INDEX('Bin Analysis'!$C$3:$S$10110,MATCH($L40,'Bin Analysis'!$L$3:$L$10110,0),MATCH(O$5,'Bin Analysis'!$C$2:$S$2,0))," ")))))</f>
        <v>0.27272727272727271</v>
      </c>
      <c r="P40" s="70">
        <f>IF($L40=" "," ",(IF($M40=FALSE," ",(IF($M40&gt;0,INDEX('Bin Analysis'!$C$3:$S$10110,MATCH($L40,'Bin Analysis'!$L$3:$L$10110,0),MATCH(P$5,'Bin Analysis'!$C$2:$S$2,0))," ")))))</f>
        <v>0.7</v>
      </c>
      <c r="Q40" s="70">
        <f>IF($L40=" "," ",(IF($M40=FALSE," ",(IF($M40&gt;0,INDEX('Bin Analysis'!$C$3:$S$10110,MATCH($L40,'Bin Analysis'!$L$3:$L$10110,0),MATCH(Q$5,'Bin Analysis'!$C$2:$S$2,0))," ")))))</f>
        <v>0.65217391304347827</v>
      </c>
      <c r="R40" s="70">
        <f>IF($L40=" "," ",(IF($M40=FALSE," ",(IF($M40&gt;0,INDEX('Bin Analysis'!$C$3:$S$10110,MATCH($L40,'Bin Analysis'!$L$3:$L$10110,0),MATCH(R$5,'Bin Analysis'!$C$2:$S$2,0))," ")))))</f>
        <v>0.27272727272727271</v>
      </c>
      <c r="S40" s="70" t="str">
        <f>IF($L40=" "," ",(IF($M40=FALSE," ",(IF($M40&gt;0,INDEX('Bin Analysis'!$C$3:$S$10110,MATCH($L40,'Bin Analysis'!$L$3:$L$10110,0),MATCH(S$5,'Bin Analysis'!$C$2:$S$2,0))," ")))))</f>
        <v>no</v>
      </c>
      <c r="T40" s="70">
        <f>Assignments!K39</f>
        <v>0.56489263154545455</v>
      </c>
      <c r="U40" s="70">
        <f>Assignments!L39</f>
        <v>0.25588802101134239</v>
      </c>
      <c r="V40" s="76" t="str">
        <f>Assignments!V39</f>
        <v>Rheostat</v>
      </c>
    </row>
    <row r="41" spans="2:22" x14ac:dyDescent="0.45">
      <c r="B41" s="52">
        <v>2</v>
      </c>
      <c r="C41" t="s">
        <v>160</v>
      </c>
      <c r="D41">
        <v>1.0055900790000001</v>
      </c>
      <c r="E41" s="7">
        <v>3.8040141E-2</v>
      </c>
      <c r="G41" s="40">
        <f>IFERROR('Data Transformation'!M39," ")</f>
        <v>34</v>
      </c>
      <c r="L41" s="68">
        <f t="shared" si="0"/>
        <v>35</v>
      </c>
      <c r="M41" s="69">
        <f>IF(L41=" "," ",(IF($L41&gt;0,INDEX('Bin Analysis'!$C$3:$S$10110,MATCH($L41,'Bin Analysis'!$L$3:$L$10110,0),MATCH(M$5,'Bin Analysis'!$C$2:$S$2,0))," ")))</f>
        <v>20</v>
      </c>
      <c r="N41" s="70">
        <f>IF($L41=" "," ",(IF($M41=FALSE," ",(IF($M41&gt;0,INDEX('Bin Analysis'!$C$3:$S$10110,MATCH($L41,'Bin Analysis'!$L$3:$L$10110,0),MATCH(N$5,'Bin Analysis'!$C$2:$S$2,0))," ")))))</f>
        <v>0</v>
      </c>
      <c r="O41" s="70">
        <f>IF($L41=" "," ",(IF($M41=FALSE," ",(IF($M41&gt;0,INDEX('Bin Analysis'!$C$3:$S$10110,MATCH($L41,'Bin Analysis'!$L$3:$L$10110,0),MATCH(O$5,'Bin Analysis'!$C$2:$S$2,0))," ")))))</f>
        <v>0.15789473684210525</v>
      </c>
      <c r="P41" s="70">
        <f>IF($L41=" "," ",(IF($M41=FALSE," ",(IF($M41&gt;0,INDEX('Bin Analysis'!$C$3:$S$10110,MATCH($L41,'Bin Analysis'!$L$3:$L$10110,0),MATCH(P$5,'Bin Analysis'!$C$2:$S$2,0))," ")))))</f>
        <v>0.5</v>
      </c>
      <c r="Q41" s="70">
        <f>IF($L41=" "," ",(IF($M41=FALSE," ",(IF($M41&gt;0,INDEX('Bin Analysis'!$C$3:$S$10110,MATCH($L41,'Bin Analysis'!$L$3:$L$10110,0),MATCH(Q$5,'Bin Analysis'!$C$2:$S$2,0))," ")))))</f>
        <v>0.43478260869565216</v>
      </c>
      <c r="R41" s="70">
        <f>IF($L41=" "," ",(IF($M41=FALSE," ",(IF($M41&gt;0,INDEX('Bin Analysis'!$C$3:$S$10110,MATCH($L41,'Bin Analysis'!$L$3:$L$10110,0),MATCH(R$5,'Bin Analysis'!$C$2:$S$2,0))," ")))))</f>
        <v>0.21052631578947367</v>
      </c>
      <c r="S41" s="70" t="str">
        <f>IF($L41=" "," ",(IF($M41=FALSE," ",(IF($M41&gt;0,INDEX('Bin Analysis'!$C$3:$S$10110,MATCH($L41,'Bin Analysis'!$L$3:$L$10110,0),MATCH(S$5,'Bin Analysis'!$C$2:$S$2,0))," ")))))</f>
        <v>no</v>
      </c>
      <c r="T41" s="70">
        <f>Assignments!K40</f>
        <v>0.50313038721052639</v>
      </c>
      <c r="U41" s="70">
        <f>Assignments!L40</f>
        <v>0.25761537390785072</v>
      </c>
      <c r="V41" s="76" t="str">
        <f>Assignments!V40</f>
        <v>Adverse</v>
      </c>
    </row>
    <row r="42" spans="2:22" x14ac:dyDescent="0.45">
      <c r="B42" s="52">
        <v>2</v>
      </c>
      <c r="C42" t="s">
        <v>162</v>
      </c>
      <c r="D42">
        <v>0.95480086799999997</v>
      </c>
      <c r="E42" s="7">
        <v>3.6346266000000002E-2</v>
      </c>
      <c r="G42" s="40">
        <f>IFERROR('Data Transformation'!M40," ")</f>
        <v>35</v>
      </c>
      <c r="L42" s="68">
        <f t="shared" si="0"/>
        <v>36</v>
      </c>
      <c r="M42" s="69">
        <f>IF(L42=" "," ",(IF($L42&gt;0,INDEX('Bin Analysis'!$C$3:$S$10110,MATCH($L42,'Bin Analysis'!$L$3:$L$10110,0),MATCH(M$5,'Bin Analysis'!$C$2:$S$2,0))," ")))</f>
        <v>20</v>
      </c>
      <c r="N42" s="70">
        <f>IF($L42=" "," ",(IF($M42=FALSE," ",(IF($M42&gt;0,INDEX('Bin Analysis'!$C$3:$S$10110,MATCH($L42,'Bin Analysis'!$L$3:$L$10110,0),MATCH(N$5,'Bin Analysis'!$C$2:$S$2,0))," ")))))</f>
        <v>0</v>
      </c>
      <c r="O42" s="70">
        <f>IF($L42=" "," ",(IF($M42=FALSE," ",(IF($M42&gt;0,INDEX('Bin Analysis'!$C$3:$S$10110,MATCH($L42,'Bin Analysis'!$L$3:$L$10110,0),MATCH(O$5,'Bin Analysis'!$C$2:$S$2,0))," ")))))</f>
        <v>0.94736842105263153</v>
      </c>
      <c r="P42" s="70">
        <f>IF($L42=" "," ",(IF($M42=FALSE," ",(IF($M42&gt;0,INDEX('Bin Analysis'!$C$3:$S$10110,MATCH($L42,'Bin Analysis'!$L$3:$L$10110,0),MATCH(P$5,'Bin Analysis'!$C$2:$S$2,0))," ")))))</f>
        <v>0.4</v>
      </c>
      <c r="Q42" s="70">
        <f>IF($L42=" "," ",(IF($M42=FALSE," ",(IF($M42&gt;0,INDEX('Bin Analysis'!$C$3:$S$10110,MATCH($L42,'Bin Analysis'!$L$3:$L$10110,0),MATCH(Q$5,'Bin Analysis'!$C$2:$S$2,0))," ")))))</f>
        <v>0.30434782608695654</v>
      </c>
      <c r="R42" s="70">
        <f>IF($L42=" "," ",(IF($M42=FALSE," ",(IF($M42&gt;0,INDEX('Bin Analysis'!$C$3:$S$10110,MATCH($L42,'Bin Analysis'!$L$3:$L$10110,0),MATCH(R$5,'Bin Analysis'!$C$2:$S$2,0))," ")))))</f>
        <v>5.2631578947368418E-2</v>
      </c>
      <c r="S42" s="70" t="str">
        <f>IF($L42=" "," ",(IF($M42=FALSE," ",(IF($M42&gt;0,INDEX('Bin Analysis'!$C$3:$S$10110,MATCH($L42,'Bin Analysis'!$L$3:$L$10110,0),MATCH(S$5,'Bin Analysis'!$C$2:$S$2,0))," ")))))</f>
        <v>no</v>
      </c>
      <c r="T42" s="70">
        <f>Assignments!K41</f>
        <v>0.93726587552631568</v>
      </c>
      <c r="U42" s="70">
        <f>Assignments!L41</f>
        <v>0.16985890412903151</v>
      </c>
      <c r="V42" s="76" t="str">
        <f>Assignments!V41</f>
        <v>Neutral</v>
      </c>
    </row>
    <row r="43" spans="2:22" x14ac:dyDescent="0.45">
      <c r="B43" s="52">
        <v>2</v>
      </c>
      <c r="C43" t="s">
        <v>164</v>
      </c>
      <c r="D43">
        <v>1.013819955</v>
      </c>
      <c r="E43" s="7">
        <v>3.3946983E-2</v>
      </c>
      <c r="G43" s="40">
        <f>IFERROR('Data Transformation'!M41," ")</f>
        <v>36</v>
      </c>
      <c r="L43" s="68">
        <f t="shared" si="0"/>
        <v>37</v>
      </c>
      <c r="M43" s="69">
        <f>IF(L43=" "," ",(IF($L43&gt;0,INDEX('Bin Analysis'!$C$3:$S$10110,MATCH($L43,'Bin Analysis'!$L$3:$L$10110,0),MATCH(M$5,'Bin Analysis'!$C$2:$S$2,0))," ")))</f>
        <v>20</v>
      </c>
      <c r="N43" s="70">
        <f>IF($L43=" "," ",(IF($M43=FALSE," ",(IF($M43&gt;0,INDEX('Bin Analysis'!$C$3:$S$10110,MATCH($L43,'Bin Analysis'!$L$3:$L$10110,0),MATCH(N$5,'Bin Analysis'!$C$2:$S$2,0))," ")))))</f>
        <v>0</v>
      </c>
      <c r="O43" s="70">
        <f>IF($L43=" "," ",(IF($M43=FALSE," ",(IF($M43&gt;0,INDEX('Bin Analysis'!$C$3:$S$10110,MATCH($L43,'Bin Analysis'!$L$3:$L$10110,0),MATCH(O$5,'Bin Analysis'!$C$2:$S$2,0))," ")))))</f>
        <v>1</v>
      </c>
      <c r="P43" s="70">
        <f>IF($L43=" "," ",(IF($M43=FALSE," ",(IF($M43&gt;0,INDEX('Bin Analysis'!$C$3:$S$10110,MATCH($L43,'Bin Analysis'!$L$3:$L$10110,0),MATCH(P$5,'Bin Analysis'!$C$2:$S$2,0))," ")))))</f>
        <v>0.3</v>
      </c>
      <c r="Q43" s="70">
        <f>IF($L43=" "," ",(IF($M43=FALSE," ",(IF($M43&gt;0,INDEX('Bin Analysis'!$C$3:$S$10110,MATCH($L43,'Bin Analysis'!$L$3:$L$10110,0),MATCH(Q$5,'Bin Analysis'!$C$2:$S$2,0))," ")))))</f>
        <v>0.2608695652173913</v>
      </c>
      <c r="R43" s="70">
        <f>IF($L43=" "," ",(IF($M43=FALSE," ",(IF($M43&gt;0,INDEX('Bin Analysis'!$C$3:$S$10110,MATCH($L43,'Bin Analysis'!$L$3:$L$10110,0),MATCH(R$5,'Bin Analysis'!$C$2:$S$2,0))," ")))))</f>
        <v>0</v>
      </c>
      <c r="S43" s="70" t="str">
        <f>IF($L43=" "," ",(IF($M43=FALSE," ",(IF($M43&gt;0,INDEX('Bin Analysis'!$C$3:$S$10110,MATCH($L43,'Bin Analysis'!$L$3:$L$10110,0),MATCH(S$5,'Bin Analysis'!$C$2:$S$2,0))," ")))))</f>
        <v>no</v>
      </c>
      <c r="T43" s="70">
        <f>Assignments!K42</f>
        <v>0.96236101784210526</v>
      </c>
      <c r="U43" s="70">
        <f>Assignments!L42</f>
        <v>4.9529021288534342E-2</v>
      </c>
      <c r="V43" s="76" t="str">
        <f>Assignments!V42</f>
        <v>Neutral</v>
      </c>
    </row>
    <row r="44" spans="2:22" x14ac:dyDescent="0.45">
      <c r="B44" s="52">
        <v>2</v>
      </c>
      <c r="C44" t="s">
        <v>163</v>
      </c>
      <c r="D44">
        <v>0.96396933299999998</v>
      </c>
      <c r="E44" s="7">
        <v>3.1931470000000003E-2</v>
      </c>
      <c r="G44" s="40">
        <f>IFERROR('Data Transformation'!M42," ")</f>
        <v>37</v>
      </c>
      <c r="L44" s="68">
        <f t="shared" si="0"/>
        <v>38</v>
      </c>
      <c r="M44" s="69">
        <f>IF(L44=" "," ",(IF($L44&gt;0,INDEX('Bin Analysis'!$C$3:$S$10110,MATCH($L44,'Bin Analysis'!$L$3:$L$10110,0),MATCH(M$5,'Bin Analysis'!$C$2:$S$2,0))," ")))</f>
        <v>20</v>
      </c>
      <c r="N44" s="70">
        <f>IF($L44=" "," ",(IF($M44=FALSE," ",(IF($M44&gt;0,INDEX('Bin Analysis'!$C$3:$S$10110,MATCH($L44,'Bin Analysis'!$L$3:$L$10110,0),MATCH(N$5,'Bin Analysis'!$C$2:$S$2,0))," ")))))</f>
        <v>0</v>
      </c>
      <c r="O44" s="70">
        <f>IF($L44=" "," ",(IF($M44=FALSE," ",(IF($M44&gt;0,INDEX('Bin Analysis'!$C$3:$S$10110,MATCH($L44,'Bin Analysis'!$L$3:$L$10110,0),MATCH(O$5,'Bin Analysis'!$C$2:$S$2,0))," ")))))</f>
        <v>0.84210526315789469</v>
      </c>
      <c r="P44" s="70">
        <f>IF($L44=" "," ",(IF($M44=FALSE," ",(IF($M44&gt;0,INDEX('Bin Analysis'!$C$3:$S$10110,MATCH($L44,'Bin Analysis'!$L$3:$L$10110,0),MATCH(P$5,'Bin Analysis'!$C$2:$S$2,0))," ")))))</f>
        <v>0.6</v>
      </c>
      <c r="Q44" s="70">
        <f>IF($L44=" "," ",(IF($M44=FALSE," ",(IF($M44&gt;0,INDEX('Bin Analysis'!$C$3:$S$10110,MATCH($L44,'Bin Analysis'!$L$3:$L$10110,0),MATCH(Q$5,'Bin Analysis'!$C$2:$S$2,0))," ")))))</f>
        <v>0.52173913043478259</v>
      </c>
      <c r="R44" s="70">
        <f>IF($L44=" "," ",(IF($M44=FALSE," ",(IF($M44&gt;0,INDEX('Bin Analysis'!$C$3:$S$10110,MATCH($L44,'Bin Analysis'!$L$3:$L$10110,0),MATCH(R$5,'Bin Analysis'!$C$2:$S$2,0))," ")))))</f>
        <v>5.2631578947368418E-2</v>
      </c>
      <c r="S44" s="70" t="str">
        <f>IF($L44=" "," ",(IF($M44=FALSE," ",(IF($M44&gt;0,INDEX('Bin Analysis'!$C$3:$S$10110,MATCH($L44,'Bin Analysis'!$L$3:$L$10110,0),MATCH(S$5,'Bin Analysis'!$C$2:$S$2,0))," ")))))</f>
        <v>no</v>
      </c>
      <c r="T44" s="70">
        <f>Assignments!K43</f>
        <v>0.86194068615789488</v>
      </c>
      <c r="U44" s="70">
        <f>Assignments!L43</f>
        <v>0.20977943478863056</v>
      </c>
      <c r="V44" s="76" t="str">
        <f>Assignments!V43</f>
        <v>Rheostat</v>
      </c>
    </row>
    <row r="45" spans="2:22" x14ac:dyDescent="0.45">
      <c r="B45" s="52">
        <v>3</v>
      </c>
      <c r="C45" t="s">
        <v>156</v>
      </c>
      <c r="D45">
        <v>0.81448572900000005</v>
      </c>
      <c r="E45" s="7">
        <v>0.13132021699999999</v>
      </c>
      <c r="G45" s="40">
        <f>IFERROR('Data Transformation'!M43," ")</f>
        <v>38</v>
      </c>
      <c r="L45" s="68">
        <f t="shared" si="0"/>
        <v>39</v>
      </c>
      <c r="M45" s="69">
        <f>IF(L45=" "," ",(IF($L45&gt;0,INDEX('Bin Analysis'!$C$3:$S$10110,MATCH($L45,'Bin Analysis'!$L$3:$L$10110,0),MATCH(M$5,'Bin Analysis'!$C$2:$S$2,0))," ")))</f>
        <v>20</v>
      </c>
      <c r="N45" s="70">
        <f>IF($L45=" "," ",(IF($M45=FALSE," ",(IF($M45&gt;0,INDEX('Bin Analysis'!$C$3:$S$10110,MATCH($L45,'Bin Analysis'!$L$3:$L$10110,0),MATCH(N$5,'Bin Analysis'!$C$2:$S$2,0))," ")))))</f>
        <v>0</v>
      </c>
      <c r="O45" s="70">
        <f>IF($L45=" "," ",(IF($M45=FALSE," ",(IF($M45&gt;0,INDEX('Bin Analysis'!$C$3:$S$10110,MATCH($L45,'Bin Analysis'!$L$3:$L$10110,0),MATCH(O$5,'Bin Analysis'!$C$2:$S$2,0))," ")))))</f>
        <v>1</v>
      </c>
      <c r="P45" s="70">
        <f>IF($L45=" "," ",(IF($M45=FALSE," ",(IF($M45&gt;0,INDEX('Bin Analysis'!$C$3:$S$10110,MATCH($L45,'Bin Analysis'!$L$3:$L$10110,0),MATCH(P$5,'Bin Analysis'!$C$2:$S$2,0))," ")))))</f>
        <v>0.3</v>
      </c>
      <c r="Q45" s="70">
        <f>IF($L45=" "," ",(IF($M45=FALSE," ",(IF($M45&gt;0,INDEX('Bin Analysis'!$C$3:$S$10110,MATCH($L45,'Bin Analysis'!$L$3:$L$10110,0),MATCH(Q$5,'Bin Analysis'!$C$2:$S$2,0))," ")))))</f>
        <v>0.21739130434782608</v>
      </c>
      <c r="R45" s="70">
        <f>IF($L45=" "," ",(IF($M45=FALSE," ",(IF($M45&gt;0,INDEX('Bin Analysis'!$C$3:$S$10110,MATCH($L45,'Bin Analysis'!$L$3:$L$10110,0),MATCH(R$5,'Bin Analysis'!$C$2:$S$2,0))," ")))))</f>
        <v>0</v>
      </c>
      <c r="S45" s="70" t="str">
        <f>IF($L45=" "," ",(IF($M45=FALSE," ",(IF($M45&gt;0,INDEX('Bin Analysis'!$C$3:$S$10110,MATCH($L45,'Bin Analysis'!$L$3:$L$10110,0),MATCH(S$5,'Bin Analysis'!$C$2:$S$2,0))," ")))))</f>
        <v>no</v>
      </c>
      <c r="T45" s="70">
        <f>Assignments!K44</f>
        <v>0.9732319286842106</v>
      </c>
      <c r="U45" s="70">
        <f>Assignments!L44</f>
        <v>6.1244814974461367E-2</v>
      </c>
      <c r="V45" s="76" t="str">
        <f>Assignments!V44</f>
        <v>Neutral</v>
      </c>
    </row>
    <row r="46" spans="2:22" x14ac:dyDescent="0.45">
      <c r="B46" s="52">
        <v>3</v>
      </c>
      <c r="C46" t="s">
        <v>151</v>
      </c>
      <c r="D46">
        <v>1.065445859</v>
      </c>
      <c r="E46" s="7">
        <v>0.115660125</v>
      </c>
      <c r="G46" s="40">
        <f>IFERROR('Data Transformation'!M44," ")</f>
        <v>39</v>
      </c>
      <c r="L46" s="68">
        <f t="shared" si="0"/>
        <v>40</v>
      </c>
      <c r="M46" s="69">
        <f>IF(L46=" "," ",(IF($L46&gt;0,INDEX('Bin Analysis'!$C$3:$S$10110,MATCH($L46,'Bin Analysis'!$L$3:$L$10110,0),MATCH(M$5,'Bin Analysis'!$C$2:$S$2,0))," ")))</f>
        <v>19</v>
      </c>
      <c r="N46" s="70">
        <f>IF($L46=" "," ",(IF($M46=FALSE," ",(IF($M46&gt;0,INDEX('Bin Analysis'!$C$3:$S$10110,MATCH($L46,'Bin Analysis'!$L$3:$L$10110,0),MATCH(N$5,'Bin Analysis'!$C$2:$S$2,0))," ")))))</f>
        <v>0</v>
      </c>
      <c r="O46" s="70">
        <f>IF($L46=" "," ",(IF($M46=FALSE," ",(IF($M46&gt;0,INDEX('Bin Analysis'!$C$3:$S$10110,MATCH($L46,'Bin Analysis'!$L$3:$L$10110,0),MATCH(O$5,'Bin Analysis'!$C$2:$S$2,0))," ")))))</f>
        <v>0.83333333333333337</v>
      </c>
      <c r="P46" s="70">
        <f>IF($L46=" "," ",(IF($M46=FALSE," ",(IF($M46&gt;0,INDEX('Bin Analysis'!$C$3:$S$10110,MATCH($L46,'Bin Analysis'!$L$3:$L$10110,0),MATCH(P$5,'Bin Analysis'!$C$2:$S$2,0))," ")))))</f>
        <v>0.6</v>
      </c>
      <c r="Q46" s="70">
        <f>IF($L46=" "," ",(IF($M46=FALSE," ",(IF($M46&gt;0,INDEX('Bin Analysis'!$C$3:$S$10110,MATCH($L46,'Bin Analysis'!$L$3:$L$10110,0),MATCH(Q$5,'Bin Analysis'!$C$2:$S$2,0))," ")))))</f>
        <v>0.60869565217391308</v>
      </c>
      <c r="R46" s="70">
        <f>IF($L46=" "," ",(IF($M46=FALSE," ",(IF($M46&gt;0,INDEX('Bin Analysis'!$C$3:$S$10110,MATCH($L46,'Bin Analysis'!$L$3:$L$10110,0),MATCH(R$5,'Bin Analysis'!$C$2:$S$2,0))," ")))))</f>
        <v>0</v>
      </c>
      <c r="S46" s="70" t="str">
        <f>IF($L46=" "," ",(IF($M46=FALSE," ",(IF($M46&gt;0,INDEX('Bin Analysis'!$C$3:$S$10110,MATCH($L46,'Bin Analysis'!$L$3:$L$10110,0),MATCH(S$5,'Bin Analysis'!$C$2:$S$2,0))," ")))))</f>
        <v>no</v>
      </c>
      <c r="T46" s="70">
        <f>Assignments!K45</f>
        <v>0.91402120155555566</v>
      </c>
      <c r="U46" s="70">
        <f>Assignments!L45</f>
        <v>0.13675075777077153</v>
      </c>
      <c r="V46" s="76" t="str">
        <f>Assignments!V45</f>
        <v>Rheostat</v>
      </c>
    </row>
    <row r="47" spans="2:22" x14ac:dyDescent="0.45">
      <c r="B47" s="52">
        <v>3</v>
      </c>
      <c r="C47" t="s">
        <v>157</v>
      </c>
      <c r="D47">
        <v>0.89360942399999999</v>
      </c>
      <c r="E47" s="7">
        <v>0.103844381</v>
      </c>
      <c r="G47" s="40">
        <f>IFERROR('Data Transformation'!M45," ")</f>
        <v>40</v>
      </c>
      <c r="L47" s="68">
        <f t="shared" si="0"/>
        <v>41</v>
      </c>
      <c r="M47" s="69">
        <f>IF(L47=" "," ",(IF($L47&gt;0,INDEX('Bin Analysis'!$C$3:$S$10110,MATCH($L47,'Bin Analysis'!$L$3:$L$10110,0),MATCH(M$5,'Bin Analysis'!$C$2:$S$2,0))," ")))</f>
        <v>20</v>
      </c>
      <c r="N47" s="70">
        <f>IF($L47=" "," ",(IF($M47=FALSE," ",(IF($M47&gt;0,INDEX('Bin Analysis'!$C$3:$S$10110,MATCH($L47,'Bin Analysis'!$L$3:$L$10110,0),MATCH(N$5,'Bin Analysis'!$C$2:$S$2,0))," ")))))</f>
        <v>0</v>
      </c>
      <c r="O47" s="70">
        <f>IF($L47=" "," ",(IF($M47=FALSE," ",(IF($M47&gt;0,INDEX('Bin Analysis'!$C$3:$S$10110,MATCH($L47,'Bin Analysis'!$L$3:$L$10110,0),MATCH(O$5,'Bin Analysis'!$C$2:$S$2,0))," ")))))</f>
        <v>0.78947368421052633</v>
      </c>
      <c r="P47" s="70">
        <f>IF($L47=" "," ",(IF($M47=FALSE," ",(IF($M47&gt;0,INDEX('Bin Analysis'!$C$3:$S$10110,MATCH($L47,'Bin Analysis'!$L$3:$L$10110,0),MATCH(P$5,'Bin Analysis'!$C$2:$S$2,0))," ")))))</f>
        <v>0.8</v>
      </c>
      <c r="Q47" s="70">
        <f>IF($L47=" "," ",(IF($M47=FALSE," ",(IF($M47&gt;0,INDEX('Bin Analysis'!$C$3:$S$10110,MATCH($L47,'Bin Analysis'!$L$3:$L$10110,0),MATCH(Q$5,'Bin Analysis'!$C$2:$S$2,0))," ")))))</f>
        <v>0.73913043478260865</v>
      </c>
      <c r="R47" s="70">
        <f>IF($L47=" "," ",(IF($M47=FALSE," ",(IF($M47&gt;0,INDEX('Bin Analysis'!$C$3:$S$10110,MATCH($L47,'Bin Analysis'!$L$3:$L$10110,0),MATCH(R$5,'Bin Analysis'!$C$2:$S$2,0))," ")))))</f>
        <v>5.2631578947368418E-2</v>
      </c>
      <c r="S47" s="70" t="str">
        <f>IF($L47=" "," ",(IF($M47=FALSE," ",(IF($M47&gt;0,INDEX('Bin Analysis'!$C$3:$S$10110,MATCH($L47,'Bin Analysis'!$L$3:$L$10110,0),MATCH(S$5,'Bin Analysis'!$C$2:$S$2,0))," ")))))</f>
        <v>no</v>
      </c>
      <c r="T47" s="70">
        <f>Assignments!K46</f>
        <v>0.85887813063157881</v>
      </c>
      <c r="U47" s="70">
        <f>Assignments!L46</f>
        <v>0.23972516528057838</v>
      </c>
      <c r="V47" s="76" t="str">
        <f>Assignments!V46</f>
        <v>Rheostat</v>
      </c>
    </row>
    <row r="48" spans="2:22" x14ac:dyDescent="0.45">
      <c r="B48" s="52">
        <v>3</v>
      </c>
      <c r="C48" t="s">
        <v>149</v>
      </c>
      <c r="D48">
        <v>0.99594856799999998</v>
      </c>
      <c r="E48" s="7">
        <v>9.3651775000000007E-2</v>
      </c>
      <c r="G48" s="40">
        <f>IFERROR('Data Transformation'!M46," ")</f>
        <v>41</v>
      </c>
      <c r="L48" s="68">
        <f t="shared" si="0"/>
        <v>42</v>
      </c>
      <c r="M48" s="69">
        <f>IF(L48=" "," ",(IF($L48&gt;0,INDEX('Bin Analysis'!$C$3:$S$10110,MATCH($L48,'Bin Analysis'!$L$3:$L$10110,0),MATCH(M$5,'Bin Analysis'!$C$2:$S$2,0))," ")))</f>
        <v>19</v>
      </c>
      <c r="N48" s="70">
        <f>IF($L48=" "," ",(IF($M48=FALSE," ",(IF($M48&gt;0,INDEX('Bin Analysis'!$C$3:$S$10110,MATCH($L48,'Bin Analysis'!$L$3:$L$10110,0),MATCH(N$5,'Bin Analysis'!$C$2:$S$2,0))," ")))))</f>
        <v>0</v>
      </c>
      <c r="O48" s="70">
        <f>IF($L48=" "," ",(IF($M48=FALSE," ",(IF($M48&gt;0,INDEX('Bin Analysis'!$C$3:$S$10110,MATCH($L48,'Bin Analysis'!$L$3:$L$10110,0),MATCH(O$5,'Bin Analysis'!$C$2:$S$2,0))," ")))))</f>
        <v>0.77777777777777779</v>
      </c>
      <c r="P48" s="70">
        <f>IF($L48=" "," ",(IF($M48=FALSE," ",(IF($M48&gt;0,INDEX('Bin Analysis'!$C$3:$S$10110,MATCH($L48,'Bin Analysis'!$L$3:$L$10110,0),MATCH(P$5,'Bin Analysis'!$C$2:$S$2,0))," ")))))</f>
        <v>0.7</v>
      </c>
      <c r="Q48" s="70">
        <f>IF($L48=" "," ",(IF($M48=FALSE," ",(IF($M48&gt;0,INDEX('Bin Analysis'!$C$3:$S$10110,MATCH($L48,'Bin Analysis'!$L$3:$L$10110,0),MATCH(Q$5,'Bin Analysis'!$C$2:$S$2,0))," ")))))</f>
        <v>0.65217391304347827</v>
      </c>
      <c r="R48" s="70">
        <f>IF($L48=" "," ",(IF($M48=FALSE," ",(IF($M48&gt;0,INDEX('Bin Analysis'!$C$3:$S$10110,MATCH($L48,'Bin Analysis'!$L$3:$L$10110,0),MATCH(R$5,'Bin Analysis'!$C$2:$S$2,0))," ")))))</f>
        <v>5.5555555555555552E-2</v>
      </c>
      <c r="S48" s="70" t="str">
        <f>IF($L48=" "," ",(IF($M48=FALSE," ",(IF($M48&gt;0,INDEX('Bin Analysis'!$C$3:$S$10110,MATCH($L48,'Bin Analysis'!$L$3:$L$10110,0),MATCH(S$5,'Bin Analysis'!$C$2:$S$2,0))," ")))))</f>
        <v>no</v>
      </c>
      <c r="T48" s="70">
        <f>Assignments!K47</f>
        <v>0.8798657310000001</v>
      </c>
      <c r="U48" s="70">
        <f>Assignments!L47</f>
        <v>0.19613598690226808</v>
      </c>
      <c r="V48" s="76" t="str">
        <f>Assignments!V47</f>
        <v>Rheostat</v>
      </c>
    </row>
    <row r="49" spans="2:22" x14ac:dyDescent="0.45">
      <c r="B49" s="52">
        <v>3</v>
      </c>
      <c r="C49" t="s">
        <v>165</v>
      </c>
      <c r="D49">
        <v>1.0611378849999999</v>
      </c>
      <c r="E49" s="7">
        <v>7.8438629999999995E-2</v>
      </c>
      <c r="G49" s="40">
        <f>IFERROR('Data Transformation'!M47," ")</f>
        <v>42</v>
      </c>
      <c r="L49" s="68">
        <f t="shared" si="0"/>
        <v>43</v>
      </c>
      <c r="M49" s="69">
        <f>IF(L49=" "," ",(IF($L49&gt;0,INDEX('Bin Analysis'!$C$3:$S$10110,MATCH($L49,'Bin Analysis'!$L$3:$L$10110,0),MATCH(M$5,'Bin Analysis'!$C$2:$S$2,0))," ")))</f>
        <v>12</v>
      </c>
      <c r="N49" s="70">
        <f>IF($L49=" "," ",(IF($M49=FALSE," ",(IF($M49&gt;0,INDEX('Bin Analysis'!$C$3:$S$10110,MATCH($L49,'Bin Analysis'!$L$3:$L$10110,0),MATCH(N$5,'Bin Analysis'!$C$2:$S$2,0))," ")))))</f>
        <v>0</v>
      </c>
      <c r="O49" s="70">
        <f>IF($L49=" "," ",(IF($M49=FALSE," ",(IF($M49&gt;0,INDEX('Bin Analysis'!$C$3:$S$10110,MATCH($L49,'Bin Analysis'!$L$3:$L$10110,0),MATCH(O$5,'Bin Analysis'!$C$2:$S$2,0))," ")))))</f>
        <v>1</v>
      </c>
      <c r="P49" s="70">
        <f>IF($L49=" "," ",(IF($M49=FALSE," ",(IF($M49&gt;0,INDEX('Bin Analysis'!$C$3:$S$10110,MATCH($L49,'Bin Analysis'!$L$3:$L$10110,0),MATCH(P$5,'Bin Analysis'!$C$2:$S$2,0))," ")))))</f>
        <v>0.2</v>
      </c>
      <c r="Q49" s="70">
        <f>IF($L49=" "," ",(IF($M49=FALSE," ",(IF($M49&gt;0,INDEX('Bin Analysis'!$C$3:$S$10110,MATCH($L49,'Bin Analysis'!$L$3:$L$10110,0),MATCH(Q$5,'Bin Analysis'!$C$2:$S$2,0))," ")))))</f>
        <v>0.13043478260869565</v>
      </c>
      <c r="R49" s="70">
        <f>IF($L49=" "," ",(IF($M49=FALSE," ",(IF($M49&gt;0,INDEX('Bin Analysis'!$C$3:$S$10110,MATCH($L49,'Bin Analysis'!$L$3:$L$10110,0),MATCH(R$5,'Bin Analysis'!$C$2:$S$2,0))," ")))))</f>
        <v>0</v>
      </c>
      <c r="S49" s="70" t="str">
        <f>IF($L49=" "," ",(IF($M49=FALSE," ",(IF($M49&gt;0,INDEX('Bin Analysis'!$C$3:$S$10110,MATCH($L49,'Bin Analysis'!$L$3:$L$10110,0),MATCH(S$5,'Bin Analysis'!$C$2:$S$2,0))," ")))))</f>
        <v>yes</v>
      </c>
      <c r="T49" s="70">
        <f>Assignments!K48</f>
        <v>0.99123904781818173</v>
      </c>
      <c r="U49" s="70">
        <f>Assignments!L48</f>
        <v>4.9658803746305595E-2</v>
      </c>
      <c r="V49" s="76" t="str">
        <f>Assignments!V48</f>
        <v>Neutral</v>
      </c>
    </row>
    <row r="50" spans="2:22" x14ac:dyDescent="0.45">
      <c r="B50" s="52">
        <v>3</v>
      </c>
      <c r="C50" t="s">
        <v>155</v>
      </c>
      <c r="D50">
        <v>0.85146690199999997</v>
      </c>
      <c r="E50" s="7">
        <v>7.1427415999999994E-2</v>
      </c>
      <c r="G50" s="40">
        <f>IFERROR('Data Transformation'!M48," ")</f>
        <v>43</v>
      </c>
      <c r="L50" s="68">
        <f t="shared" si="0"/>
        <v>44</v>
      </c>
      <c r="M50" s="69">
        <f>IF(L50=" "," ",(IF($L50&gt;0,INDEX('Bin Analysis'!$C$3:$S$10110,MATCH($L50,'Bin Analysis'!$L$3:$L$10110,0),MATCH(M$5,'Bin Analysis'!$C$2:$S$2,0))," ")))</f>
        <v>19</v>
      </c>
      <c r="N50" s="70">
        <f>IF($L50=" "," ",(IF($M50=FALSE," ",(IF($M50&gt;0,INDEX('Bin Analysis'!$C$3:$S$10110,MATCH($L50,'Bin Analysis'!$L$3:$L$10110,0),MATCH(N$5,'Bin Analysis'!$C$2:$S$2,0))," ")))))</f>
        <v>0</v>
      </c>
      <c r="O50" s="70">
        <f>IF($L50=" "," ",(IF($M50=FALSE," ",(IF($M50&gt;0,INDEX('Bin Analysis'!$C$3:$S$10110,MATCH($L50,'Bin Analysis'!$L$3:$L$10110,0),MATCH(O$5,'Bin Analysis'!$C$2:$S$2,0))," ")))))</f>
        <v>0.94444444444444442</v>
      </c>
      <c r="P50" s="70">
        <f>IF($L50=" "," ",(IF($M50=FALSE," ",(IF($M50&gt;0,INDEX('Bin Analysis'!$C$3:$S$10110,MATCH($L50,'Bin Analysis'!$L$3:$L$10110,0),MATCH(P$5,'Bin Analysis'!$C$2:$S$2,0))," ")))))</f>
        <v>0.4</v>
      </c>
      <c r="Q50" s="70">
        <f>IF($L50=" "," ",(IF($M50=FALSE," ",(IF($M50&gt;0,INDEX('Bin Analysis'!$C$3:$S$10110,MATCH($L50,'Bin Analysis'!$L$3:$L$10110,0),MATCH(Q$5,'Bin Analysis'!$C$2:$S$2,0))," ")))))</f>
        <v>0.2608695652173913</v>
      </c>
      <c r="R50" s="70">
        <f>IF($L50=" "," ",(IF($M50=FALSE," ",(IF($M50&gt;0,INDEX('Bin Analysis'!$C$3:$S$10110,MATCH($L50,'Bin Analysis'!$L$3:$L$10110,0),MATCH(R$5,'Bin Analysis'!$C$2:$S$2,0))," ")))))</f>
        <v>5.5555555555555552E-2</v>
      </c>
      <c r="S50" s="70" t="str">
        <f>IF($L50=" "," ",(IF($M50=FALSE," ",(IF($M50&gt;0,INDEX('Bin Analysis'!$C$3:$S$10110,MATCH($L50,'Bin Analysis'!$L$3:$L$10110,0),MATCH(S$5,'Bin Analysis'!$C$2:$S$2,0))," ")))))</f>
        <v>no</v>
      </c>
      <c r="T50" s="70">
        <f>Assignments!K49</f>
        <v>0.9671780527777778</v>
      </c>
      <c r="U50" s="70">
        <f>Assignments!L49</f>
        <v>0.18885880635702595</v>
      </c>
      <c r="V50" s="76" t="str">
        <f>Assignments!V49</f>
        <v>Neutral</v>
      </c>
    </row>
    <row r="51" spans="2:22" x14ac:dyDescent="0.45">
      <c r="B51" s="52">
        <v>3</v>
      </c>
      <c r="C51" t="s">
        <v>164</v>
      </c>
      <c r="D51">
        <v>0.954817798</v>
      </c>
      <c r="E51" s="7">
        <v>6.9833939999999997E-2</v>
      </c>
      <c r="G51" s="40">
        <f>IFERROR('Data Transformation'!M49," ")</f>
        <v>44</v>
      </c>
      <c r="L51" s="68">
        <f t="shared" si="0"/>
        <v>45</v>
      </c>
      <c r="M51" s="69">
        <f>IF(L51=" "," ",(IF($L51&gt;0,INDEX('Bin Analysis'!$C$3:$S$10110,MATCH($L51,'Bin Analysis'!$L$3:$L$10110,0),MATCH(M$5,'Bin Analysis'!$C$2:$S$2,0))," ")))</f>
        <v>14</v>
      </c>
      <c r="N51" s="70">
        <f>IF($L51=" "," ",(IF($M51=FALSE," ",(IF($M51&gt;0,INDEX('Bin Analysis'!$C$3:$S$10110,MATCH($L51,'Bin Analysis'!$L$3:$L$10110,0),MATCH(N$5,'Bin Analysis'!$C$2:$S$2,0))," ")))))</f>
        <v>0</v>
      </c>
      <c r="O51" s="70">
        <f>IF($L51=" "," ",(IF($M51=FALSE," ",(IF($M51&gt;0,INDEX('Bin Analysis'!$C$3:$S$10110,MATCH($L51,'Bin Analysis'!$L$3:$L$10110,0),MATCH(O$5,'Bin Analysis'!$C$2:$S$2,0))," ")))))</f>
        <v>1</v>
      </c>
      <c r="P51" s="70">
        <f>IF($L51=" "," ",(IF($M51=FALSE," ",(IF($M51&gt;0,INDEX('Bin Analysis'!$C$3:$S$10110,MATCH($L51,'Bin Analysis'!$L$3:$L$10110,0),MATCH(P$5,'Bin Analysis'!$C$2:$S$2,0))," ")))))</f>
        <v>0.3</v>
      </c>
      <c r="Q51" s="70">
        <f>IF($L51=" "," ",(IF($M51=FALSE," ",(IF($M51&gt;0,INDEX('Bin Analysis'!$C$3:$S$10110,MATCH($L51,'Bin Analysis'!$L$3:$L$10110,0),MATCH(Q$5,'Bin Analysis'!$C$2:$S$2,0))," ")))))</f>
        <v>0.2608695652173913</v>
      </c>
      <c r="R51" s="70">
        <f>IF($L51=" "," ",(IF($M51=FALSE," ",(IF($M51&gt;0,INDEX('Bin Analysis'!$C$3:$S$10110,MATCH($L51,'Bin Analysis'!$L$3:$L$10110,0),MATCH(R$5,'Bin Analysis'!$C$2:$S$2,0))," ")))))</f>
        <v>0</v>
      </c>
      <c r="S51" s="70" t="str">
        <f>IF($L51=" "," ",(IF($M51=FALSE," ",(IF($M51&gt;0,INDEX('Bin Analysis'!$C$3:$S$10110,MATCH($L51,'Bin Analysis'!$L$3:$L$10110,0),MATCH(S$5,'Bin Analysis'!$C$2:$S$2,0))," ")))))</f>
        <v>no</v>
      </c>
      <c r="T51" s="70">
        <f>Assignments!K50</f>
        <v>0.97687148169230786</v>
      </c>
      <c r="U51" s="70">
        <f>Assignments!L50</f>
        <v>5.1691404237984184E-2</v>
      </c>
      <c r="V51" s="76" t="str">
        <f>Assignments!V50</f>
        <v>Neutral</v>
      </c>
    </row>
    <row r="52" spans="2:22" x14ac:dyDescent="0.45">
      <c r="B52" s="52">
        <v>3</v>
      </c>
      <c r="C52" t="s">
        <v>161</v>
      </c>
      <c r="D52">
        <v>0.96471427799999998</v>
      </c>
      <c r="E52" s="7">
        <v>6.3121253000000002E-2</v>
      </c>
      <c r="G52" s="40">
        <f>IFERROR('Data Transformation'!M50," ")</f>
        <v>45</v>
      </c>
      <c r="L52" s="68">
        <f t="shared" si="0"/>
        <v>46</v>
      </c>
      <c r="M52" s="69">
        <f>IF(L52=" "," ",(IF($L52&gt;0,INDEX('Bin Analysis'!$C$3:$S$10110,MATCH($L52,'Bin Analysis'!$L$3:$L$10110,0),MATCH(M$5,'Bin Analysis'!$C$2:$S$2,0))," ")))</f>
        <v>20</v>
      </c>
      <c r="N52" s="70">
        <f>IF($L52=" "," ",(IF($M52=FALSE," ",(IF($M52&gt;0,INDEX('Bin Analysis'!$C$3:$S$10110,MATCH($L52,'Bin Analysis'!$L$3:$L$10110,0),MATCH(N$5,'Bin Analysis'!$C$2:$S$2,0))," ")))))</f>
        <v>0</v>
      </c>
      <c r="O52" s="70">
        <f>IF($L52=" "," ",(IF($M52=FALSE," ",(IF($M52&gt;0,INDEX('Bin Analysis'!$C$3:$S$10110,MATCH($L52,'Bin Analysis'!$L$3:$L$10110,0),MATCH(O$5,'Bin Analysis'!$C$2:$S$2,0))," ")))))</f>
        <v>0.21052631578947367</v>
      </c>
      <c r="P52" s="70">
        <f>IF($L52=" "," ",(IF($M52=FALSE," ",(IF($M52&gt;0,INDEX('Bin Analysis'!$C$3:$S$10110,MATCH($L52,'Bin Analysis'!$L$3:$L$10110,0),MATCH(P$5,'Bin Analysis'!$C$2:$S$2,0))," ")))))</f>
        <v>0.7</v>
      </c>
      <c r="Q52" s="70">
        <f>IF($L52=" "," ",(IF($M52=FALSE," ",(IF($M52&gt;0,INDEX('Bin Analysis'!$C$3:$S$10110,MATCH($L52,'Bin Analysis'!$L$3:$L$10110,0),MATCH(Q$5,'Bin Analysis'!$C$2:$S$2,0))," ")))))</f>
        <v>0.65217391304347827</v>
      </c>
      <c r="R52" s="70">
        <f>IF($L52=" "," ",(IF($M52=FALSE," ",(IF($M52&gt;0,INDEX('Bin Analysis'!$C$3:$S$10110,MATCH($L52,'Bin Analysis'!$L$3:$L$10110,0),MATCH(R$5,'Bin Analysis'!$C$2:$S$2,0))," ")))))</f>
        <v>0.47368421052631576</v>
      </c>
      <c r="S52" s="70" t="str">
        <f>IF($L52=" "," ",(IF($M52=FALSE," ",(IF($M52&gt;0,INDEX('Bin Analysis'!$C$3:$S$10110,MATCH($L52,'Bin Analysis'!$L$3:$L$10110,0),MATCH(S$5,'Bin Analysis'!$C$2:$S$2,0))," ")))))</f>
        <v>no</v>
      </c>
      <c r="T52" s="70">
        <f>Assignments!K51</f>
        <v>0.46193264815789464</v>
      </c>
      <c r="U52" s="70">
        <f>Assignments!L51</f>
        <v>0.2667619673959275</v>
      </c>
      <c r="V52" s="76" t="str">
        <f>Assignments!V51</f>
        <v>Rheostat</v>
      </c>
    </row>
    <row r="53" spans="2:22" x14ac:dyDescent="0.45">
      <c r="B53" s="52">
        <v>3</v>
      </c>
      <c r="C53" t="s">
        <v>154</v>
      </c>
      <c r="D53">
        <v>0.99820804200000002</v>
      </c>
      <c r="E53" s="7">
        <v>6.1092219000000003E-2</v>
      </c>
      <c r="G53" s="40">
        <f>IFERROR('Data Transformation'!M51," ")</f>
        <v>46</v>
      </c>
      <c r="L53" s="68">
        <f t="shared" si="0"/>
        <v>47</v>
      </c>
      <c r="M53" s="69">
        <f>IF(L53=" "," ",(IF($L53&gt;0,INDEX('Bin Analysis'!$C$3:$S$10110,MATCH($L53,'Bin Analysis'!$L$3:$L$10110,0),MATCH(M$5,'Bin Analysis'!$C$2:$S$2,0))," ")))</f>
        <v>18</v>
      </c>
      <c r="N53" s="70">
        <f>IF($L53=" "," ",(IF($M53=FALSE," ",(IF($M53&gt;0,INDEX('Bin Analysis'!$C$3:$S$10110,MATCH($L53,'Bin Analysis'!$L$3:$L$10110,0),MATCH(N$5,'Bin Analysis'!$C$2:$S$2,0))," ")))))</f>
        <v>0</v>
      </c>
      <c r="O53" s="70">
        <f>IF($L53=" "," ",(IF($M53=FALSE," ",(IF($M53&gt;0,INDEX('Bin Analysis'!$C$3:$S$10110,MATCH($L53,'Bin Analysis'!$L$3:$L$10110,0),MATCH(O$5,'Bin Analysis'!$C$2:$S$2,0))," ")))))</f>
        <v>1</v>
      </c>
      <c r="P53" s="70">
        <f>IF($L53=" "," ",(IF($M53=FALSE," ",(IF($M53&gt;0,INDEX('Bin Analysis'!$C$3:$S$10110,MATCH($L53,'Bin Analysis'!$L$3:$L$10110,0),MATCH(P$5,'Bin Analysis'!$C$2:$S$2,0))," ")))))</f>
        <v>0.3</v>
      </c>
      <c r="Q53" s="70">
        <f>IF($L53=" "," ",(IF($M53=FALSE," ",(IF($M53&gt;0,INDEX('Bin Analysis'!$C$3:$S$10110,MATCH($L53,'Bin Analysis'!$L$3:$L$10110,0),MATCH(Q$5,'Bin Analysis'!$C$2:$S$2,0))," ")))))</f>
        <v>0.21739130434782608</v>
      </c>
      <c r="R53" s="70">
        <f>IF($L53=" "," ",(IF($M53=FALSE," ",(IF($M53&gt;0,INDEX('Bin Analysis'!$C$3:$S$10110,MATCH($L53,'Bin Analysis'!$L$3:$L$10110,0),MATCH(R$5,'Bin Analysis'!$C$2:$S$2,0))," ")))))</f>
        <v>0</v>
      </c>
      <c r="S53" s="70" t="str">
        <f>IF($L53=" "," ",(IF($M53=FALSE," ",(IF($M53&gt;0,INDEX('Bin Analysis'!$C$3:$S$10110,MATCH($L53,'Bin Analysis'!$L$3:$L$10110,0),MATCH(S$5,'Bin Analysis'!$C$2:$S$2,0))," ")))))</f>
        <v>no</v>
      </c>
      <c r="T53" s="70">
        <f>Assignments!K52</f>
        <v>0.99564520588235295</v>
      </c>
      <c r="U53" s="70">
        <f>Assignments!L52</f>
        <v>5.9530248798282968E-2</v>
      </c>
      <c r="V53" s="76" t="str">
        <f>Assignments!V52</f>
        <v>Neutral</v>
      </c>
    </row>
    <row r="54" spans="2:22" x14ac:dyDescent="0.45">
      <c r="B54" s="52">
        <v>3</v>
      </c>
      <c r="C54" t="s">
        <v>153</v>
      </c>
      <c r="D54">
        <v>0.94642750099999995</v>
      </c>
      <c r="E54" s="7">
        <v>5.8280766999999997E-2</v>
      </c>
      <c r="G54" s="40">
        <f>IFERROR('Data Transformation'!M52," ")</f>
        <v>47</v>
      </c>
      <c r="L54" s="68">
        <f t="shared" si="0"/>
        <v>48</v>
      </c>
      <c r="M54" s="69">
        <f>IF(L54=" "," ",(IF($L54&gt;0,INDEX('Bin Analysis'!$C$3:$S$10110,MATCH($L54,'Bin Analysis'!$L$3:$L$10110,0),MATCH(M$5,'Bin Analysis'!$C$2:$S$2,0))," ")))</f>
        <v>15</v>
      </c>
      <c r="N54" s="70">
        <f>IF($L54=" "," ",(IF($M54=FALSE," ",(IF($M54&gt;0,INDEX('Bin Analysis'!$C$3:$S$10110,MATCH($L54,'Bin Analysis'!$L$3:$L$10110,0),MATCH(N$5,'Bin Analysis'!$C$2:$S$2,0))," ")))))</f>
        <v>0</v>
      </c>
      <c r="O54" s="70">
        <f>IF($L54=" "," ",(IF($M54=FALSE," ",(IF($M54&gt;0,INDEX('Bin Analysis'!$C$3:$S$10110,MATCH($L54,'Bin Analysis'!$L$3:$L$10110,0),MATCH(O$5,'Bin Analysis'!$C$2:$S$2,0))," ")))))</f>
        <v>1</v>
      </c>
      <c r="P54" s="70">
        <f>IF($L54=" "," ",(IF($M54=FALSE," ",(IF($M54&gt;0,INDEX('Bin Analysis'!$C$3:$S$10110,MATCH($L54,'Bin Analysis'!$L$3:$L$10110,0),MATCH(P$5,'Bin Analysis'!$C$2:$S$2,0))," ")))))</f>
        <v>0.3</v>
      </c>
      <c r="Q54" s="70">
        <f>IF($L54=" "," ",(IF($M54=FALSE," ",(IF($M54&gt;0,INDEX('Bin Analysis'!$C$3:$S$10110,MATCH($L54,'Bin Analysis'!$L$3:$L$10110,0),MATCH(Q$5,'Bin Analysis'!$C$2:$S$2,0))," ")))))</f>
        <v>0.21739130434782608</v>
      </c>
      <c r="R54" s="70">
        <f>IF($L54=" "," ",(IF($M54=FALSE," ",(IF($M54&gt;0,INDEX('Bin Analysis'!$C$3:$S$10110,MATCH($L54,'Bin Analysis'!$L$3:$L$10110,0),MATCH(R$5,'Bin Analysis'!$C$2:$S$2,0))," ")))))</f>
        <v>0</v>
      </c>
      <c r="S54" s="70" t="str">
        <f>IF($L54=" "," ",(IF($M54=FALSE," ",(IF($M54&gt;0,INDEX('Bin Analysis'!$C$3:$S$10110,MATCH($L54,'Bin Analysis'!$L$3:$L$10110,0),MATCH(S$5,'Bin Analysis'!$C$2:$S$2,0))," ")))))</f>
        <v>no</v>
      </c>
      <c r="T54" s="70">
        <f>Assignments!K53</f>
        <v>1.0122755382857143</v>
      </c>
      <c r="U54" s="70">
        <f>Assignments!L53</f>
        <v>4.9308928669410897E-2</v>
      </c>
      <c r="V54" s="76" t="str">
        <f>Assignments!V53</f>
        <v>Neutral</v>
      </c>
    </row>
    <row r="55" spans="2:22" x14ac:dyDescent="0.45">
      <c r="B55" s="52">
        <v>3</v>
      </c>
      <c r="C55" t="s">
        <v>150</v>
      </c>
      <c r="D55">
        <v>1.0169689850000001</v>
      </c>
      <c r="E55" s="7">
        <v>5.7395821999999999E-2</v>
      </c>
      <c r="G55" s="40">
        <f>IFERROR('Data Transformation'!M53," ")</f>
        <v>48</v>
      </c>
      <c r="L55" s="68">
        <f t="shared" si="0"/>
        <v>49</v>
      </c>
      <c r="M55" s="69">
        <f>IF(L55=" "," ",(IF($L55&gt;0,INDEX('Bin Analysis'!$C$3:$S$10110,MATCH($L55,'Bin Analysis'!$L$3:$L$10110,0),MATCH(M$5,'Bin Analysis'!$C$2:$S$2,0))," ")))</f>
        <v>20</v>
      </c>
      <c r="N55" s="70">
        <f>IF($L55=" "," ",(IF($M55=FALSE," ",(IF($M55&gt;0,INDEX('Bin Analysis'!$C$3:$S$10110,MATCH($L55,'Bin Analysis'!$L$3:$L$10110,0),MATCH(N$5,'Bin Analysis'!$C$2:$S$2,0))," ")))))</f>
        <v>0</v>
      </c>
      <c r="O55" s="70">
        <f>IF($L55=" "," ",(IF($M55=FALSE," ",(IF($M55&gt;0,INDEX('Bin Analysis'!$C$3:$S$10110,MATCH($L55,'Bin Analysis'!$L$3:$L$10110,0),MATCH(O$5,'Bin Analysis'!$C$2:$S$2,0))," ")))))</f>
        <v>1</v>
      </c>
      <c r="P55" s="70">
        <f>IF($L55=" "," ",(IF($M55=FALSE," ",(IF($M55&gt;0,INDEX('Bin Analysis'!$C$3:$S$10110,MATCH($L55,'Bin Analysis'!$L$3:$L$10110,0),MATCH(P$5,'Bin Analysis'!$C$2:$S$2,0))," ")))))</f>
        <v>0.4</v>
      </c>
      <c r="Q55" s="70">
        <f>IF($L55=" "," ",(IF($M55=FALSE," ",(IF($M55&gt;0,INDEX('Bin Analysis'!$C$3:$S$10110,MATCH($L55,'Bin Analysis'!$L$3:$L$10110,0),MATCH(Q$5,'Bin Analysis'!$C$2:$S$2,0))," ")))))</f>
        <v>0.34782608695652173</v>
      </c>
      <c r="R55" s="70">
        <f>IF($L55=" "," ",(IF($M55=FALSE," ",(IF($M55&gt;0,INDEX('Bin Analysis'!$C$3:$S$10110,MATCH($L55,'Bin Analysis'!$L$3:$L$10110,0),MATCH(R$5,'Bin Analysis'!$C$2:$S$2,0))," ")))))</f>
        <v>0</v>
      </c>
      <c r="S55" s="70" t="str">
        <f>IF($L55=" "," ",(IF($M55=FALSE," ",(IF($M55&gt;0,INDEX('Bin Analysis'!$C$3:$S$10110,MATCH($L55,'Bin Analysis'!$L$3:$L$10110,0),MATCH(S$5,'Bin Analysis'!$C$2:$S$2,0))," ")))))</f>
        <v>no</v>
      </c>
      <c r="T55" s="70">
        <f>Assignments!K54</f>
        <v>0.98535489694736822</v>
      </c>
      <c r="U55" s="70">
        <f>Assignments!L54</f>
        <v>5.5755359187044939E-2</v>
      </c>
      <c r="V55" s="76" t="str">
        <f>Assignments!V54</f>
        <v>Neutral</v>
      </c>
    </row>
    <row r="56" spans="2:22" x14ac:dyDescent="0.45">
      <c r="B56" s="52">
        <v>3</v>
      </c>
      <c r="C56" t="s">
        <v>158</v>
      </c>
      <c r="D56">
        <v>0.93678482600000001</v>
      </c>
      <c r="E56" s="7">
        <v>5.6398687000000003E-2</v>
      </c>
      <c r="G56" s="40">
        <f>IFERROR('Data Transformation'!M54," ")</f>
        <v>49</v>
      </c>
      <c r="L56" s="68">
        <f t="shared" si="0"/>
        <v>50</v>
      </c>
      <c r="M56" s="69">
        <f>IF(L56=" "," ",(IF($L56&gt;0,INDEX('Bin Analysis'!$C$3:$S$10110,MATCH($L56,'Bin Analysis'!$L$3:$L$10110,0),MATCH(M$5,'Bin Analysis'!$C$2:$S$2,0))," ")))</f>
        <v>20</v>
      </c>
      <c r="N56" s="70">
        <f>IF($L56=" "," ",(IF($M56=FALSE," ",(IF($M56&gt;0,INDEX('Bin Analysis'!$C$3:$S$10110,MATCH($L56,'Bin Analysis'!$L$3:$L$10110,0),MATCH(N$5,'Bin Analysis'!$C$2:$S$2,0))," ")))))</f>
        <v>0</v>
      </c>
      <c r="O56" s="70">
        <f>IF($L56=" "," ",(IF($M56=FALSE," ",(IF($M56&gt;0,INDEX('Bin Analysis'!$C$3:$S$10110,MATCH($L56,'Bin Analysis'!$L$3:$L$10110,0),MATCH(O$5,'Bin Analysis'!$C$2:$S$2,0))," ")))))</f>
        <v>0.36842105263157893</v>
      </c>
      <c r="P56" s="70">
        <f>IF($L56=" "," ",(IF($M56=FALSE," ",(IF($M56&gt;0,INDEX('Bin Analysis'!$C$3:$S$10110,MATCH($L56,'Bin Analysis'!$L$3:$L$10110,0),MATCH(P$5,'Bin Analysis'!$C$2:$S$2,0))," ")))))</f>
        <v>0.8</v>
      </c>
      <c r="Q56" s="70">
        <f>IF($L56=" "," ",(IF($M56=FALSE," ",(IF($M56&gt;0,INDEX('Bin Analysis'!$C$3:$S$10110,MATCH($L56,'Bin Analysis'!$L$3:$L$10110,0),MATCH(Q$5,'Bin Analysis'!$C$2:$S$2,0))," ")))))</f>
        <v>0.78260869565217395</v>
      </c>
      <c r="R56" s="70">
        <f>IF($L56=" "," ",(IF($M56=FALSE," ",(IF($M56&gt;0,INDEX('Bin Analysis'!$C$3:$S$10110,MATCH($L56,'Bin Analysis'!$L$3:$L$10110,0),MATCH(R$5,'Bin Analysis'!$C$2:$S$2,0))," ")))))</f>
        <v>0.21052631578947367</v>
      </c>
      <c r="S56" s="70" t="str">
        <f>IF($L56=" "," ",(IF($M56=FALSE," ",(IF($M56&gt;0,INDEX('Bin Analysis'!$C$3:$S$10110,MATCH($L56,'Bin Analysis'!$L$3:$L$10110,0),MATCH(S$5,'Bin Analysis'!$C$2:$S$2,0))," ")))))</f>
        <v>no</v>
      </c>
      <c r="T56" s="70">
        <f>Assignments!K55</f>
        <v>0.62265570621052624</v>
      </c>
      <c r="U56" s="70">
        <f>Assignments!L55</f>
        <v>0.26597712926827599</v>
      </c>
      <c r="V56" s="76" t="str">
        <f>Assignments!V55</f>
        <v>Rheostat</v>
      </c>
    </row>
    <row r="57" spans="2:22" x14ac:dyDescent="0.45">
      <c r="B57" s="52">
        <v>3</v>
      </c>
      <c r="C57" t="s">
        <v>148</v>
      </c>
      <c r="D57">
        <v>0.94432688799999998</v>
      </c>
      <c r="E57" s="7">
        <v>5.0288020000000003E-2</v>
      </c>
      <c r="G57" s="40">
        <f>IFERROR('Data Transformation'!M55," ")</f>
        <v>50</v>
      </c>
      <c r="L57" s="68">
        <f t="shared" si="0"/>
        <v>51</v>
      </c>
      <c r="M57" s="69">
        <f>IF(L57=" "," ",(IF($L57&gt;0,INDEX('Bin Analysis'!$C$3:$S$10110,MATCH($L57,'Bin Analysis'!$L$3:$L$10110,0),MATCH(M$5,'Bin Analysis'!$C$2:$S$2,0))," ")))</f>
        <v>20</v>
      </c>
      <c r="N57" s="70">
        <f>IF($L57=" "," ",(IF($M57=FALSE," ",(IF($M57&gt;0,INDEX('Bin Analysis'!$C$3:$S$10110,MATCH($L57,'Bin Analysis'!$L$3:$L$10110,0),MATCH(N$5,'Bin Analysis'!$C$2:$S$2,0))," ")))))</f>
        <v>0</v>
      </c>
      <c r="O57" s="70">
        <f>IF($L57=" "," ",(IF($M57=FALSE," ",(IF($M57&gt;0,INDEX('Bin Analysis'!$C$3:$S$10110,MATCH($L57,'Bin Analysis'!$L$3:$L$10110,0),MATCH(O$5,'Bin Analysis'!$C$2:$S$2,0))," ")))))</f>
        <v>1</v>
      </c>
      <c r="P57" s="70">
        <f>IF($L57=" "," ",(IF($M57=FALSE," ",(IF($M57&gt;0,INDEX('Bin Analysis'!$C$3:$S$10110,MATCH($L57,'Bin Analysis'!$L$3:$L$10110,0),MATCH(P$5,'Bin Analysis'!$C$2:$S$2,0))," ")))))</f>
        <v>0.2</v>
      </c>
      <c r="Q57" s="70">
        <f>IF($L57=" "," ",(IF($M57=FALSE," ",(IF($M57&gt;0,INDEX('Bin Analysis'!$C$3:$S$10110,MATCH($L57,'Bin Analysis'!$L$3:$L$10110,0),MATCH(Q$5,'Bin Analysis'!$C$2:$S$2,0))," ")))))</f>
        <v>0.13043478260869565</v>
      </c>
      <c r="R57" s="70">
        <f>IF($L57=" "," ",(IF($M57=FALSE," ",(IF($M57&gt;0,INDEX('Bin Analysis'!$C$3:$S$10110,MATCH($L57,'Bin Analysis'!$L$3:$L$10110,0),MATCH(R$5,'Bin Analysis'!$C$2:$S$2,0))," ")))))</f>
        <v>0</v>
      </c>
      <c r="S57" s="70" t="str">
        <f>IF($L57=" "," ",(IF($M57=FALSE," ",(IF($M57&gt;0,INDEX('Bin Analysis'!$C$3:$S$10110,MATCH($L57,'Bin Analysis'!$L$3:$L$10110,0),MATCH(S$5,'Bin Analysis'!$C$2:$S$2,0))," ")))))</f>
        <v>yes</v>
      </c>
      <c r="T57" s="70">
        <f>Assignments!K56</f>
        <v>0.98109576584210523</v>
      </c>
      <c r="U57" s="70">
        <f>Assignments!L56</f>
        <v>3.7028034847800942E-2</v>
      </c>
      <c r="V57" s="76" t="str">
        <f>Assignments!V56</f>
        <v>Neutral</v>
      </c>
    </row>
    <row r="58" spans="2:22" x14ac:dyDescent="0.45">
      <c r="B58" s="52">
        <v>3</v>
      </c>
      <c r="C58" t="s">
        <v>159</v>
      </c>
      <c r="D58">
        <v>0.95315830999999995</v>
      </c>
      <c r="E58" s="7">
        <v>4.9657244000000003E-2</v>
      </c>
      <c r="G58" s="40">
        <f>IFERROR('Data Transformation'!M56," ")</f>
        <v>51</v>
      </c>
      <c r="L58" s="68">
        <f t="shared" si="0"/>
        <v>52</v>
      </c>
      <c r="M58" s="69">
        <f>IF(L58=" "," ",(IF($L58&gt;0,INDEX('Bin Analysis'!$C$3:$S$10110,MATCH($L58,'Bin Analysis'!$L$3:$L$10110,0),MATCH(M$5,'Bin Analysis'!$C$2:$S$2,0))," ")))</f>
        <v>20</v>
      </c>
      <c r="N58" s="70">
        <f>IF($L58=" "," ",(IF($M58=FALSE," ",(IF($M58&gt;0,INDEX('Bin Analysis'!$C$3:$S$10110,MATCH($L58,'Bin Analysis'!$L$3:$L$10110,0),MATCH(N$5,'Bin Analysis'!$C$2:$S$2,0))," ")))))</f>
        <v>0</v>
      </c>
      <c r="O58" s="70">
        <f>IF($L58=" "," ",(IF($M58=FALSE," ",(IF($M58&gt;0,INDEX('Bin Analysis'!$C$3:$S$10110,MATCH($L58,'Bin Analysis'!$L$3:$L$10110,0),MATCH(O$5,'Bin Analysis'!$C$2:$S$2,0))," ")))))</f>
        <v>0.89473684210526316</v>
      </c>
      <c r="P58" s="70">
        <f>IF($L58=" "," ",(IF($M58=FALSE," ",(IF($M58&gt;0,INDEX('Bin Analysis'!$C$3:$S$10110,MATCH($L58,'Bin Analysis'!$L$3:$L$10110,0),MATCH(P$5,'Bin Analysis'!$C$2:$S$2,0))," ")))))</f>
        <v>0.5</v>
      </c>
      <c r="Q58" s="70">
        <f>IF($L58=" "," ",(IF($M58=FALSE," ",(IF($M58&gt;0,INDEX('Bin Analysis'!$C$3:$S$10110,MATCH($L58,'Bin Analysis'!$L$3:$L$10110,0),MATCH(Q$5,'Bin Analysis'!$C$2:$S$2,0))," ")))))</f>
        <v>0.39130434782608697</v>
      </c>
      <c r="R58" s="70">
        <f>IF($L58=" "," ",(IF($M58=FALSE," ",(IF($M58&gt;0,INDEX('Bin Analysis'!$C$3:$S$10110,MATCH($L58,'Bin Analysis'!$L$3:$L$10110,0),MATCH(R$5,'Bin Analysis'!$C$2:$S$2,0))," ")))))</f>
        <v>5.2631578947368418E-2</v>
      </c>
      <c r="S58" s="70" t="str">
        <f>IF($L58=" "," ",(IF($M58=FALSE," ",(IF($M58&gt;0,INDEX('Bin Analysis'!$C$3:$S$10110,MATCH($L58,'Bin Analysis'!$L$3:$L$10110,0),MATCH(S$5,'Bin Analysis'!$C$2:$S$2,0))," ")))))</f>
        <v>no</v>
      </c>
      <c r="T58" s="70">
        <f>Assignments!K57</f>
        <v>0.92940871094736832</v>
      </c>
      <c r="U58" s="70">
        <f>Assignments!L57</f>
        <v>0.17194462819130032</v>
      </c>
      <c r="V58" s="76" t="str">
        <f>Assignments!V57</f>
        <v>Moderate</v>
      </c>
    </row>
    <row r="59" spans="2:22" x14ac:dyDescent="0.45">
      <c r="B59" s="52">
        <v>3</v>
      </c>
      <c r="C59" t="s">
        <v>162</v>
      </c>
      <c r="D59">
        <v>0.96737332600000003</v>
      </c>
      <c r="E59" s="7">
        <v>3.7725688E-2</v>
      </c>
      <c r="G59" s="40">
        <f>IFERROR('Data Transformation'!M57," ")</f>
        <v>52</v>
      </c>
      <c r="L59" s="68">
        <f t="shared" si="0"/>
        <v>53</v>
      </c>
      <c r="M59" s="69">
        <f>IF(L59=" "," ",(IF($L59&gt;0,INDEX('Bin Analysis'!$C$3:$S$10110,MATCH($L59,'Bin Analysis'!$L$3:$L$10110,0),MATCH(M$5,'Bin Analysis'!$C$2:$S$2,0))," ")))</f>
        <v>20</v>
      </c>
      <c r="N59" s="70">
        <f>IF($L59=" "," ",(IF($M59=FALSE," ",(IF($M59&gt;0,INDEX('Bin Analysis'!$C$3:$S$10110,MATCH($L59,'Bin Analysis'!$L$3:$L$10110,0),MATCH(N$5,'Bin Analysis'!$C$2:$S$2,0))," ")))))</f>
        <v>0</v>
      </c>
      <c r="O59" s="70">
        <f>IF($L59=" "," ",(IF($M59=FALSE," ",(IF($M59&gt;0,INDEX('Bin Analysis'!$C$3:$S$10110,MATCH($L59,'Bin Analysis'!$L$3:$L$10110,0),MATCH(O$5,'Bin Analysis'!$C$2:$S$2,0))," ")))))</f>
        <v>0.94736842105263153</v>
      </c>
      <c r="P59" s="70">
        <f>IF($L59=" "," ",(IF($M59=FALSE," ",(IF($M59&gt;0,INDEX('Bin Analysis'!$C$3:$S$10110,MATCH($L59,'Bin Analysis'!$L$3:$L$10110,0),MATCH(P$5,'Bin Analysis'!$C$2:$S$2,0))," ")))))</f>
        <v>0.3</v>
      </c>
      <c r="Q59" s="70">
        <f>IF($L59=" "," ",(IF($M59=FALSE," ",(IF($M59&gt;0,INDEX('Bin Analysis'!$C$3:$S$10110,MATCH($L59,'Bin Analysis'!$L$3:$L$10110,0),MATCH(Q$5,'Bin Analysis'!$C$2:$S$2,0))," ")))))</f>
        <v>0.17391304347826086</v>
      </c>
      <c r="R59" s="70">
        <f>IF($L59=" "," ",(IF($M59=FALSE," ",(IF($M59&gt;0,INDEX('Bin Analysis'!$C$3:$S$10110,MATCH($L59,'Bin Analysis'!$L$3:$L$10110,0),MATCH(R$5,'Bin Analysis'!$C$2:$S$2,0))," ")))))</f>
        <v>5.2631578947368418E-2</v>
      </c>
      <c r="S59" s="70" t="str">
        <f>IF($L59=" "," ",(IF($M59=FALSE," ",(IF($M59&gt;0,INDEX('Bin Analysis'!$C$3:$S$10110,MATCH($L59,'Bin Analysis'!$L$3:$L$10110,0),MATCH(S$5,'Bin Analysis'!$C$2:$S$2,0))," ")))))</f>
        <v>no</v>
      </c>
      <c r="T59" s="70">
        <f>Assignments!K58</f>
        <v>0.96756469157894731</v>
      </c>
      <c r="U59" s="70">
        <f>Assignments!L58</f>
        <v>0.17456934404867261</v>
      </c>
      <c r="V59" s="76" t="str">
        <f>Assignments!V58</f>
        <v>Neutral</v>
      </c>
    </row>
    <row r="60" spans="2:22" x14ac:dyDescent="0.45">
      <c r="B60" s="52">
        <v>3</v>
      </c>
      <c r="C60" t="s">
        <v>152</v>
      </c>
      <c r="D60">
        <v>0.99582102900000002</v>
      </c>
      <c r="E60" s="7">
        <v>3.7710707000000003E-2</v>
      </c>
      <c r="G60" s="40">
        <f>IFERROR('Data Transformation'!M58," ")</f>
        <v>53</v>
      </c>
      <c r="L60" s="68">
        <f t="shared" si="0"/>
        <v>54</v>
      </c>
      <c r="M60" s="69">
        <f>IF(L60=" "," ",(IF($L60&gt;0,INDEX('Bin Analysis'!$C$3:$S$10110,MATCH($L60,'Bin Analysis'!$L$3:$L$10110,0),MATCH(M$5,'Bin Analysis'!$C$2:$S$2,0))," ")))</f>
        <v>20</v>
      </c>
      <c r="N60" s="70">
        <f>IF($L60=" "," ",(IF($M60=FALSE," ",(IF($M60&gt;0,INDEX('Bin Analysis'!$C$3:$S$10110,MATCH($L60,'Bin Analysis'!$L$3:$L$10110,0),MATCH(N$5,'Bin Analysis'!$C$2:$S$2,0))," ")))))</f>
        <v>0</v>
      </c>
      <c r="O60" s="70">
        <f>IF($L60=" "," ",(IF($M60=FALSE," ",(IF($M60&gt;0,INDEX('Bin Analysis'!$C$3:$S$10110,MATCH($L60,'Bin Analysis'!$L$3:$L$10110,0),MATCH(O$5,'Bin Analysis'!$C$2:$S$2,0))," ")))))</f>
        <v>0.89473684210526316</v>
      </c>
      <c r="P60" s="70">
        <f>IF($L60=" "," ",(IF($M60=FALSE," ",(IF($M60&gt;0,INDEX('Bin Analysis'!$C$3:$S$10110,MATCH($L60,'Bin Analysis'!$L$3:$L$10110,0),MATCH(P$5,'Bin Analysis'!$C$2:$S$2,0))," ")))))</f>
        <v>0.5</v>
      </c>
      <c r="Q60" s="70">
        <f>IF($L60=" "," ",(IF($M60=FALSE," ",(IF($M60&gt;0,INDEX('Bin Analysis'!$C$3:$S$10110,MATCH($L60,'Bin Analysis'!$L$3:$L$10110,0),MATCH(Q$5,'Bin Analysis'!$C$2:$S$2,0))," ")))))</f>
        <v>0.47826086956521741</v>
      </c>
      <c r="R60" s="70">
        <f>IF($L60=" "," ",(IF($M60=FALSE," ",(IF($M60&gt;0,INDEX('Bin Analysis'!$C$3:$S$10110,MATCH($L60,'Bin Analysis'!$L$3:$L$10110,0),MATCH(R$5,'Bin Analysis'!$C$2:$S$2,0))," ")))))</f>
        <v>0</v>
      </c>
      <c r="S60" s="70" t="str">
        <f>IF($L60=" "," ",(IF($M60=FALSE," ",(IF($M60&gt;0,INDEX('Bin Analysis'!$C$3:$S$10110,MATCH($L60,'Bin Analysis'!$L$3:$L$10110,0),MATCH(S$5,'Bin Analysis'!$C$2:$S$2,0))," ")))))</f>
        <v>no</v>
      </c>
      <c r="T60" s="70">
        <f>Assignments!K59</f>
        <v>0.88319163163157888</v>
      </c>
      <c r="U60" s="70">
        <f>Assignments!L59</f>
        <v>0.16146684225417349</v>
      </c>
      <c r="V60" s="76" t="str">
        <f>Assignments!V59</f>
        <v>Moderate</v>
      </c>
    </row>
    <row r="61" spans="2:22" x14ac:dyDescent="0.45">
      <c r="B61" s="52">
        <v>3</v>
      </c>
      <c r="C61" t="s">
        <v>9</v>
      </c>
      <c r="D61">
        <v>0.97507358399999999</v>
      </c>
      <c r="E61" s="7">
        <v>3.6504199000000001E-2</v>
      </c>
      <c r="G61" s="40">
        <f>IFERROR('Data Transformation'!M59," ")</f>
        <v>54</v>
      </c>
      <c r="L61" s="68">
        <f t="shared" si="0"/>
        <v>55</v>
      </c>
      <c r="M61" s="69">
        <f>IF(L61=" "," ",(IF($L61&gt;0,INDEX('Bin Analysis'!$C$3:$S$10110,MATCH($L61,'Bin Analysis'!$L$3:$L$10110,0),MATCH(M$5,'Bin Analysis'!$C$2:$S$2,0))," ")))</f>
        <v>20</v>
      </c>
      <c r="N61" s="70">
        <f>IF($L61=" "," ",(IF($M61=FALSE," ",(IF($M61&gt;0,INDEX('Bin Analysis'!$C$3:$S$10110,MATCH($L61,'Bin Analysis'!$L$3:$L$10110,0),MATCH(N$5,'Bin Analysis'!$C$2:$S$2,0))," ")))))</f>
        <v>0</v>
      </c>
      <c r="O61" s="70">
        <f>IF($L61=" "," ",(IF($M61=FALSE," ",(IF($M61&gt;0,INDEX('Bin Analysis'!$C$3:$S$10110,MATCH($L61,'Bin Analysis'!$L$3:$L$10110,0),MATCH(O$5,'Bin Analysis'!$C$2:$S$2,0))," ")))))</f>
        <v>0.31578947368421051</v>
      </c>
      <c r="P61" s="70">
        <f>IF($L61=" "," ",(IF($M61=FALSE," ",(IF($M61&gt;0,INDEX('Bin Analysis'!$C$3:$S$10110,MATCH($L61,'Bin Analysis'!$L$3:$L$10110,0),MATCH(P$5,'Bin Analysis'!$C$2:$S$2,0))," ")))))</f>
        <v>0.6</v>
      </c>
      <c r="Q61" s="70">
        <f>IF($L61=" "," ",(IF($M61=FALSE," ",(IF($M61&gt;0,INDEX('Bin Analysis'!$C$3:$S$10110,MATCH($L61,'Bin Analysis'!$L$3:$L$10110,0),MATCH(Q$5,'Bin Analysis'!$C$2:$S$2,0))," ")))))</f>
        <v>0.52173913043478259</v>
      </c>
      <c r="R61" s="70">
        <f>IF($L61=" "," ",(IF($M61=FALSE," ",(IF($M61&gt;0,INDEX('Bin Analysis'!$C$3:$S$10110,MATCH($L61,'Bin Analysis'!$L$3:$L$10110,0),MATCH(R$5,'Bin Analysis'!$C$2:$S$2,0))," ")))))</f>
        <v>0.52631578947368418</v>
      </c>
      <c r="S61" s="70" t="str">
        <f>IF($L61=" "," ",(IF($M61=FALSE," ",(IF($M61&gt;0,INDEX('Bin Analysis'!$C$3:$S$10110,MATCH($L61,'Bin Analysis'!$L$3:$L$10110,0),MATCH(S$5,'Bin Analysis'!$C$2:$S$2,0))," ")))))</f>
        <v>no</v>
      </c>
      <c r="T61" s="70">
        <f>Assignments!K60</f>
        <v>0.48484339294736845</v>
      </c>
      <c r="U61" s="70">
        <f>Assignments!L60</f>
        <v>0.3179031471496625</v>
      </c>
      <c r="V61" s="76" t="str">
        <f>Assignments!V60</f>
        <v>Rheostat</v>
      </c>
    </row>
    <row r="62" spans="2:22" x14ac:dyDescent="0.45">
      <c r="B62" s="52">
        <v>3</v>
      </c>
      <c r="C62" t="s">
        <v>147</v>
      </c>
      <c r="D62">
        <v>0.95571089600000003</v>
      </c>
      <c r="E62" s="7">
        <v>3.3503063E-2</v>
      </c>
      <c r="G62" s="40">
        <f>IFERROR('Data Transformation'!M60," ")</f>
        <v>55</v>
      </c>
      <c r="L62" s="68">
        <f t="shared" si="0"/>
        <v>56</v>
      </c>
      <c r="M62" s="69">
        <f>IF(L62=" "," ",(IF($L62&gt;0,INDEX('Bin Analysis'!$C$3:$S$10110,MATCH($L62,'Bin Analysis'!$L$3:$L$10110,0),MATCH(M$5,'Bin Analysis'!$C$2:$S$2,0))," ")))</f>
        <v>19</v>
      </c>
      <c r="N62" s="70">
        <f>IF($L62=" "," ",(IF($M62=FALSE," ",(IF($M62&gt;0,INDEX('Bin Analysis'!$C$3:$S$10110,MATCH($L62,'Bin Analysis'!$L$3:$L$10110,0),MATCH(N$5,'Bin Analysis'!$C$2:$S$2,0))," ")))))</f>
        <v>0</v>
      </c>
      <c r="O62" s="70">
        <f>IF($L62=" "," ",(IF($M62=FALSE," ",(IF($M62&gt;0,INDEX('Bin Analysis'!$C$3:$S$10110,MATCH($L62,'Bin Analysis'!$L$3:$L$10110,0),MATCH(O$5,'Bin Analysis'!$C$2:$S$2,0))," ")))))</f>
        <v>0.66666666666666663</v>
      </c>
      <c r="P62" s="70">
        <f>IF($L62=" "," ",(IF($M62=FALSE," ",(IF($M62&gt;0,INDEX('Bin Analysis'!$C$3:$S$10110,MATCH($L62,'Bin Analysis'!$L$3:$L$10110,0),MATCH(P$5,'Bin Analysis'!$C$2:$S$2,0))," ")))))</f>
        <v>0.8</v>
      </c>
      <c r="Q62" s="70">
        <f>IF($L62=" "," ",(IF($M62=FALSE," ",(IF($M62&gt;0,INDEX('Bin Analysis'!$C$3:$S$10110,MATCH($L62,'Bin Analysis'!$L$3:$L$10110,0),MATCH(Q$5,'Bin Analysis'!$C$2:$S$2,0))," ")))))</f>
        <v>0.78260869565217395</v>
      </c>
      <c r="R62" s="70">
        <f>IF($L62=" "," ",(IF($M62=FALSE," ",(IF($M62&gt;0,INDEX('Bin Analysis'!$C$3:$S$10110,MATCH($L62,'Bin Analysis'!$L$3:$L$10110,0),MATCH(R$5,'Bin Analysis'!$C$2:$S$2,0))," ")))))</f>
        <v>5.5555555555555552E-2</v>
      </c>
      <c r="S62" s="70" t="str">
        <f>IF($L62=" "," ",(IF($M62=FALSE," ",(IF($M62&gt;0,INDEX('Bin Analysis'!$C$3:$S$10110,MATCH($L62,'Bin Analysis'!$L$3:$L$10110,0),MATCH(S$5,'Bin Analysis'!$C$2:$S$2,0))," ")))))</f>
        <v>no</v>
      </c>
      <c r="T62" s="70">
        <f>Assignments!K61</f>
        <v>0.78248127583333327</v>
      </c>
      <c r="U62" s="70">
        <f>Assignments!L61</f>
        <v>0.24457577479751336</v>
      </c>
      <c r="V62" s="76" t="str">
        <f>Assignments!V61</f>
        <v>Rheostat</v>
      </c>
    </row>
    <row r="63" spans="2:22" x14ac:dyDescent="0.45">
      <c r="B63" s="52">
        <v>3</v>
      </c>
      <c r="C63" t="s">
        <v>163</v>
      </c>
      <c r="D63">
        <v>0.98561047099999999</v>
      </c>
      <c r="E63" s="7">
        <v>3.0770272000000001E-2</v>
      </c>
      <c r="G63" s="40">
        <f>IFERROR('Data Transformation'!M61," ")</f>
        <v>56</v>
      </c>
      <c r="L63" s="68">
        <f t="shared" si="0"/>
        <v>57</v>
      </c>
      <c r="M63" s="69">
        <f>IF(L63=" "," ",(IF($L63&gt;0,INDEX('Bin Analysis'!$C$3:$S$10110,MATCH($L63,'Bin Analysis'!$L$3:$L$10110,0),MATCH(M$5,'Bin Analysis'!$C$2:$S$2,0))," ")))</f>
        <v>19</v>
      </c>
      <c r="N63" s="70">
        <f>IF($L63=" "," ",(IF($M63=FALSE," ",(IF($M63&gt;0,INDEX('Bin Analysis'!$C$3:$S$10110,MATCH($L63,'Bin Analysis'!$L$3:$L$10110,0),MATCH(N$5,'Bin Analysis'!$C$2:$S$2,0))," ")))))</f>
        <v>0</v>
      </c>
      <c r="O63" s="70">
        <f>IF($L63=" "," ",(IF($M63=FALSE," ",(IF($M63&gt;0,INDEX('Bin Analysis'!$C$3:$S$10110,MATCH($L63,'Bin Analysis'!$L$3:$L$10110,0),MATCH(O$5,'Bin Analysis'!$C$2:$S$2,0))," ")))))</f>
        <v>0.5</v>
      </c>
      <c r="P63" s="70">
        <f>IF($L63=" "," ",(IF($M63=FALSE," ",(IF($M63&gt;0,INDEX('Bin Analysis'!$C$3:$S$10110,MATCH($L63,'Bin Analysis'!$L$3:$L$10110,0),MATCH(P$5,'Bin Analysis'!$C$2:$S$2,0))," ")))))</f>
        <v>0.8</v>
      </c>
      <c r="Q63" s="70">
        <f>IF($L63=" "," ",(IF($M63=FALSE," ",(IF($M63&gt;0,INDEX('Bin Analysis'!$C$3:$S$10110,MATCH($L63,'Bin Analysis'!$L$3:$L$10110,0),MATCH(Q$5,'Bin Analysis'!$C$2:$S$2,0))," ")))))</f>
        <v>0.78260869565217395</v>
      </c>
      <c r="R63" s="70">
        <f>IF($L63=" "," ",(IF($M63=FALSE," ",(IF($M63&gt;0,INDEX('Bin Analysis'!$C$3:$S$10110,MATCH($L63,'Bin Analysis'!$L$3:$L$10110,0),MATCH(R$5,'Bin Analysis'!$C$2:$S$2,0))," ")))))</f>
        <v>5.5555555555555552E-2</v>
      </c>
      <c r="S63" s="70" t="str">
        <f>IF($L63=" "," ",(IF($M63=FALSE," ",(IF($M63&gt;0,INDEX('Bin Analysis'!$C$3:$S$10110,MATCH($L63,'Bin Analysis'!$L$3:$L$10110,0),MATCH(S$5,'Bin Analysis'!$C$2:$S$2,0))," ")))))</f>
        <v>no</v>
      </c>
      <c r="T63" s="70">
        <f>Assignments!K62</f>
        <v>0.69528943083333339</v>
      </c>
      <c r="U63" s="70">
        <f>Assignments!L62</f>
        <v>0.23602173218461356</v>
      </c>
      <c r="V63" s="76" t="str">
        <f>Assignments!V62</f>
        <v>Rheostat</v>
      </c>
    </row>
    <row r="64" spans="2:22" x14ac:dyDescent="0.45">
      <c r="B64" s="52">
        <v>4</v>
      </c>
      <c r="C64" t="s">
        <v>152</v>
      </c>
      <c r="D64">
        <v>0.96496482699999997</v>
      </c>
      <c r="E64" s="7">
        <v>7.6219338999999997E-2</v>
      </c>
      <c r="G64" s="40">
        <f>IFERROR('Data Transformation'!M62," ")</f>
        <v>57</v>
      </c>
      <c r="L64" s="68">
        <f t="shared" si="0"/>
        <v>58</v>
      </c>
      <c r="M64" s="69">
        <f>IF(L64=" "," ",(IF($L64&gt;0,INDEX('Bin Analysis'!$C$3:$S$10110,MATCH($L64,'Bin Analysis'!$L$3:$L$10110,0),MATCH(M$5,'Bin Analysis'!$C$2:$S$2,0))," ")))</f>
        <v>15</v>
      </c>
      <c r="N64" s="70">
        <f>IF($L64=" "," ",(IF($M64=FALSE," ",(IF($M64&gt;0,INDEX('Bin Analysis'!$C$3:$S$10110,MATCH($L64,'Bin Analysis'!$L$3:$L$10110,0),MATCH(N$5,'Bin Analysis'!$C$2:$S$2,0))," ")))))</f>
        <v>0</v>
      </c>
      <c r="O64" s="70">
        <f>IF($L64=" "," ",(IF($M64=FALSE," ",(IF($M64&gt;0,INDEX('Bin Analysis'!$C$3:$S$10110,MATCH($L64,'Bin Analysis'!$L$3:$L$10110,0),MATCH(O$5,'Bin Analysis'!$C$2:$S$2,0))," ")))))</f>
        <v>0.8571428571428571</v>
      </c>
      <c r="P64" s="70">
        <f>IF($L64=" "," ",(IF($M64=FALSE," ",(IF($M64&gt;0,INDEX('Bin Analysis'!$C$3:$S$10110,MATCH($L64,'Bin Analysis'!$L$3:$L$10110,0),MATCH(P$5,'Bin Analysis'!$C$2:$S$2,0))," ")))))</f>
        <v>0.4</v>
      </c>
      <c r="Q64" s="70">
        <f>IF($L64=" "," ",(IF($M64=FALSE," ",(IF($M64&gt;0,INDEX('Bin Analysis'!$C$3:$S$10110,MATCH($L64,'Bin Analysis'!$L$3:$L$10110,0),MATCH(Q$5,'Bin Analysis'!$C$2:$S$2,0))," ")))))</f>
        <v>0.39130434782608697</v>
      </c>
      <c r="R64" s="70">
        <f>IF($L64=" "," ",(IF($M64=FALSE," ",(IF($M64&gt;0,INDEX('Bin Analysis'!$C$3:$S$10110,MATCH($L64,'Bin Analysis'!$L$3:$L$10110,0),MATCH(R$5,'Bin Analysis'!$C$2:$S$2,0))," ")))))</f>
        <v>0</v>
      </c>
      <c r="S64" s="70" t="str">
        <f>IF($L64=" "," ",(IF($M64=FALSE," ",(IF($M64&gt;0,INDEX('Bin Analysis'!$C$3:$S$10110,MATCH($L64,'Bin Analysis'!$L$3:$L$10110,0),MATCH(S$5,'Bin Analysis'!$C$2:$S$2,0))," ")))))</f>
        <v>no</v>
      </c>
      <c r="T64" s="70">
        <f>Assignments!K63</f>
        <v>0.93347833507142841</v>
      </c>
      <c r="U64" s="70">
        <f>Assignments!L63</f>
        <v>0.12495975944375104</v>
      </c>
      <c r="V64" s="76" t="str">
        <f>Assignments!V63</f>
        <v>Moderate</v>
      </c>
    </row>
    <row r="65" spans="2:22" x14ac:dyDescent="0.45">
      <c r="B65" s="52">
        <v>4</v>
      </c>
      <c r="C65" t="s">
        <v>158</v>
      </c>
      <c r="D65">
        <v>0.99577478200000002</v>
      </c>
      <c r="E65" s="7">
        <v>7.4488570000000004E-2</v>
      </c>
      <c r="G65" s="40">
        <f>IFERROR('Data Transformation'!M63," ")</f>
        <v>58</v>
      </c>
      <c r="L65" s="68">
        <f t="shared" si="0"/>
        <v>59</v>
      </c>
      <c r="M65" s="69">
        <f>IF(L65=" "," ",(IF($L65&gt;0,INDEX('Bin Analysis'!$C$3:$S$10110,MATCH($L65,'Bin Analysis'!$L$3:$L$10110,0),MATCH(M$5,'Bin Analysis'!$C$2:$S$2,0))," ")))</f>
        <v>14</v>
      </c>
      <c r="N65" s="70">
        <f>IF($L65=" "," ",(IF($M65=FALSE," ",(IF($M65&gt;0,INDEX('Bin Analysis'!$C$3:$S$10110,MATCH($L65,'Bin Analysis'!$L$3:$L$10110,0),MATCH(N$5,'Bin Analysis'!$C$2:$S$2,0))," ")))))</f>
        <v>0</v>
      </c>
      <c r="O65" s="70">
        <f>IF($L65=" "," ",(IF($M65=FALSE," ",(IF($M65&gt;0,INDEX('Bin Analysis'!$C$3:$S$10110,MATCH($L65,'Bin Analysis'!$L$3:$L$10110,0),MATCH(O$5,'Bin Analysis'!$C$2:$S$2,0))," ")))))</f>
        <v>0.76923076923076927</v>
      </c>
      <c r="P65" s="70">
        <f>IF($L65=" "," ",(IF($M65=FALSE," ",(IF($M65&gt;0,INDEX('Bin Analysis'!$C$3:$S$10110,MATCH($L65,'Bin Analysis'!$L$3:$L$10110,0),MATCH(P$5,'Bin Analysis'!$C$2:$S$2,0))," ")))))</f>
        <v>0.5</v>
      </c>
      <c r="Q65" s="70">
        <f>IF($L65=" "," ",(IF($M65=FALSE," ",(IF($M65&gt;0,INDEX('Bin Analysis'!$C$3:$S$10110,MATCH($L65,'Bin Analysis'!$L$3:$L$10110,0),MATCH(Q$5,'Bin Analysis'!$C$2:$S$2,0))," ")))))</f>
        <v>0.52173913043478259</v>
      </c>
      <c r="R65" s="70">
        <f>IF($L65=" "," ",(IF($M65=FALSE," ",(IF($M65&gt;0,INDEX('Bin Analysis'!$C$3:$S$10110,MATCH($L65,'Bin Analysis'!$L$3:$L$10110,0),MATCH(R$5,'Bin Analysis'!$C$2:$S$2,0))," ")))))</f>
        <v>0</v>
      </c>
      <c r="S65" s="70" t="str">
        <f>IF($L65=" "," ",(IF($M65=FALSE," ",(IF($M65&gt;0,INDEX('Bin Analysis'!$C$3:$S$10110,MATCH($L65,'Bin Analysis'!$L$3:$L$10110,0),MATCH(S$5,'Bin Analysis'!$C$2:$S$2,0))," ")))))</f>
        <v>no</v>
      </c>
      <c r="T65" s="70">
        <f>Assignments!K64</f>
        <v>0.8231130876153846</v>
      </c>
      <c r="U65" s="70">
        <f>Assignments!L64</f>
        <v>0.10358317346550193</v>
      </c>
      <c r="V65" s="76" t="str">
        <f>Assignments!V64</f>
        <v>Rheostat</v>
      </c>
    </row>
    <row r="66" spans="2:22" x14ac:dyDescent="0.45">
      <c r="B66" s="52">
        <v>4</v>
      </c>
      <c r="C66" t="s">
        <v>156</v>
      </c>
      <c r="D66">
        <v>1.135939166</v>
      </c>
      <c r="E66" s="7">
        <v>6.7228833000000002E-2</v>
      </c>
      <c r="G66" s="40">
        <f>IFERROR('Data Transformation'!M64," ")</f>
        <v>59</v>
      </c>
      <c r="L66" s="68">
        <f t="shared" si="0"/>
        <v>60</v>
      </c>
      <c r="M66" s="69">
        <f>IF(L66=" "," ",(IF($L66&gt;0,INDEX('Bin Analysis'!$C$3:$S$10110,MATCH($L66,'Bin Analysis'!$L$3:$L$10110,0),MATCH(M$5,'Bin Analysis'!$C$2:$S$2,0))," ")))</f>
        <v>17</v>
      </c>
      <c r="N66" s="70">
        <f>IF($L66=" "," ",(IF($M66=FALSE," ",(IF($M66&gt;0,INDEX('Bin Analysis'!$C$3:$S$10110,MATCH($L66,'Bin Analysis'!$L$3:$L$10110,0),MATCH(N$5,'Bin Analysis'!$C$2:$S$2,0))," ")))))</f>
        <v>0</v>
      </c>
      <c r="O66" s="70">
        <f>IF($L66=" "," ",(IF($M66=FALSE," ",(IF($M66&gt;0,INDEX('Bin Analysis'!$C$3:$S$10110,MATCH($L66,'Bin Analysis'!$L$3:$L$10110,0),MATCH(O$5,'Bin Analysis'!$C$2:$S$2,0))," ")))))</f>
        <v>1</v>
      </c>
      <c r="P66" s="70">
        <f>IF($L66=" "," ",(IF($M66=FALSE," ",(IF($M66&gt;0,INDEX('Bin Analysis'!$C$3:$S$10110,MATCH($L66,'Bin Analysis'!$L$3:$L$10110,0),MATCH(P$5,'Bin Analysis'!$C$2:$S$2,0))," ")))))</f>
        <v>0.3</v>
      </c>
      <c r="Q66" s="70">
        <f>IF($L66=" "," ",(IF($M66=FALSE," ",(IF($M66&gt;0,INDEX('Bin Analysis'!$C$3:$S$10110,MATCH($L66,'Bin Analysis'!$L$3:$L$10110,0),MATCH(Q$5,'Bin Analysis'!$C$2:$S$2,0))," ")))))</f>
        <v>0.21739130434782608</v>
      </c>
      <c r="R66" s="70">
        <f>IF($L66=" "," ",(IF($M66=FALSE," ",(IF($M66&gt;0,INDEX('Bin Analysis'!$C$3:$S$10110,MATCH($L66,'Bin Analysis'!$L$3:$L$10110,0),MATCH(R$5,'Bin Analysis'!$C$2:$S$2,0))," ")))))</f>
        <v>0</v>
      </c>
      <c r="S66" s="70" t="str">
        <f>IF($L66=" "," ",(IF($M66=FALSE," ",(IF($M66&gt;0,INDEX('Bin Analysis'!$C$3:$S$10110,MATCH($L66,'Bin Analysis'!$L$3:$L$10110,0),MATCH(S$5,'Bin Analysis'!$C$2:$S$2,0))," ")))))</f>
        <v>no</v>
      </c>
      <c r="T66" s="70">
        <f>Assignments!K65</f>
        <v>0.99193802600000003</v>
      </c>
      <c r="U66" s="70">
        <f>Assignments!L65</f>
        <v>5.1570930774902594E-2</v>
      </c>
      <c r="V66" s="76" t="str">
        <f>Assignments!V65</f>
        <v>Neutral</v>
      </c>
    </row>
    <row r="67" spans="2:22" x14ac:dyDescent="0.45">
      <c r="B67" s="52">
        <v>4</v>
      </c>
      <c r="C67" t="s">
        <v>151</v>
      </c>
      <c r="D67">
        <v>0.98729729600000005</v>
      </c>
      <c r="E67" s="7">
        <v>6.6758791999999997E-2</v>
      </c>
      <c r="G67" s="40">
        <f>IFERROR('Data Transformation'!M65," ")</f>
        <v>60</v>
      </c>
      <c r="L67" s="68">
        <f t="shared" si="0"/>
        <v>61</v>
      </c>
      <c r="M67" s="69">
        <f>IF(L67=" "," ",(IF($L67&gt;0,INDEX('Bin Analysis'!$C$3:$S$10110,MATCH($L67,'Bin Analysis'!$L$3:$L$10110,0),MATCH(M$5,'Bin Analysis'!$C$2:$S$2,0))," ")))</f>
        <v>19</v>
      </c>
      <c r="N67" s="70">
        <f>IF($L67=" "," ",(IF($M67=FALSE," ",(IF($M67&gt;0,INDEX('Bin Analysis'!$C$3:$S$10110,MATCH($L67,'Bin Analysis'!$L$3:$L$10110,0),MATCH(N$5,'Bin Analysis'!$C$2:$S$2,0))," ")))))</f>
        <v>0</v>
      </c>
      <c r="O67" s="70">
        <f>IF($L67=" "," ",(IF($M67=FALSE," ",(IF($M67&gt;0,INDEX('Bin Analysis'!$C$3:$S$10110,MATCH($L67,'Bin Analysis'!$L$3:$L$10110,0),MATCH(O$5,'Bin Analysis'!$C$2:$S$2,0))," ")))))</f>
        <v>0.94444444444444442</v>
      </c>
      <c r="P67" s="70">
        <f>IF($L67=" "," ",(IF($M67=FALSE," ",(IF($M67&gt;0,INDEX('Bin Analysis'!$C$3:$S$10110,MATCH($L67,'Bin Analysis'!$L$3:$L$10110,0),MATCH(P$5,'Bin Analysis'!$C$2:$S$2,0))," ")))))</f>
        <v>0.4</v>
      </c>
      <c r="Q67" s="70">
        <f>IF($L67=" "," ",(IF($M67=FALSE," ",(IF($M67&gt;0,INDEX('Bin Analysis'!$C$3:$S$10110,MATCH($L67,'Bin Analysis'!$L$3:$L$10110,0),MATCH(Q$5,'Bin Analysis'!$C$2:$S$2,0))," ")))))</f>
        <v>0.39130434782608697</v>
      </c>
      <c r="R67" s="70">
        <f>IF($L67=" "," ",(IF($M67=FALSE," ",(IF($M67&gt;0,INDEX('Bin Analysis'!$C$3:$S$10110,MATCH($L67,'Bin Analysis'!$L$3:$L$10110,0),MATCH(R$5,'Bin Analysis'!$C$2:$S$2,0))," ")))))</f>
        <v>0</v>
      </c>
      <c r="S67" s="70" t="str">
        <f>IF($L67=" "," ",(IF($M67=FALSE," ",(IF($M67&gt;0,INDEX('Bin Analysis'!$C$3:$S$10110,MATCH($L67,'Bin Analysis'!$L$3:$L$10110,0),MATCH(S$5,'Bin Analysis'!$C$2:$S$2,0))," ")))))</f>
        <v>no</v>
      </c>
      <c r="T67" s="70">
        <f>Assignments!K66</f>
        <v>0.90439118650000005</v>
      </c>
      <c r="U67" s="70">
        <f>Assignments!L66</f>
        <v>9.063833703709763E-2</v>
      </c>
      <c r="V67" s="76" t="str">
        <f>Assignments!V66</f>
        <v>Neutral</v>
      </c>
    </row>
    <row r="68" spans="2:22" x14ac:dyDescent="0.45">
      <c r="B68" s="52">
        <v>4</v>
      </c>
      <c r="C68" t="s">
        <v>157</v>
      </c>
      <c r="D68">
        <v>0.861004879</v>
      </c>
      <c r="E68" s="7">
        <v>6.6078709999999999E-2</v>
      </c>
      <c r="G68" s="40">
        <f>IFERROR('Data Transformation'!M66," ")</f>
        <v>61</v>
      </c>
      <c r="L68" s="68">
        <f t="shared" si="0"/>
        <v>62</v>
      </c>
      <c r="M68" s="69">
        <f>IF(L68=" "," ",(IF($L68&gt;0,INDEX('Bin Analysis'!$C$3:$S$10110,MATCH($L68,'Bin Analysis'!$L$3:$L$10110,0),MATCH(M$5,'Bin Analysis'!$C$2:$S$2,0))," ")))</f>
        <v>17</v>
      </c>
      <c r="N68" s="70">
        <f>IF($L68=" "," ",(IF($M68=FALSE," ",(IF($M68&gt;0,INDEX('Bin Analysis'!$C$3:$S$10110,MATCH($L68,'Bin Analysis'!$L$3:$L$10110,0),MATCH(N$5,'Bin Analysis'!$C$2:$S$2,0))," ")))))</f>
        <v>0</v>
      </c>
      <c r="O68" s="70">
        <f>IF($L68=" "," ",(IF($M68=FALSE," ",(IF($M68&gt;0,INDEX('Bin Analysis'!$C$3:$S$10110,MATCH($L68,'Bin Analysis'!$L$3:$L$10110,0),MATCH(O$5,'Bin Analysis'!$C$2:$S$2,0))," ")))))</f>
        <v>1</v>
      </c>
      <c r="P68" s="70">
        <f>IF($L68=" "," ",(IF($M68=FALSE," ",(IF($M68&gt;0,INDEX('Bin Analysis'!$C$3:$S$10110,MATCH($L68,'Bin Analysis'!$L$3:$L$10110,0),MATCH(P$5,'Bin Analysis'!$C$2:$S$2,0))," ")))))</f>
        <v>0.3</v>
      </c>
      <c r="Q68" s="70">
        <f>IF($L68=" "," ",(IF($M68=FALSE," ",(IF($M68&gt;0,INDEX('Bin Analysis'!$C$3:$S$10110,MATCH($L68,'Bin Analysis'!$L$3:$L$10110,0),MATCH(Q$5,'Bin Analysis'!$C$2:$S$2,0))," ")))))</f>
        <v>0.2608695652173913</v>
      </c>
      <c r="R68" s="70">
        <f>IF($L68=" "," ",(IF($M68=FALSE," ",(IF($M68&gt;0,INDEX('Bin Analysis'!$C$3:$S$10110,MATCH($L68,'Bin Analysis'!$L$3:$L$10110,0),MATCH(R$5,'Bin Analysis'!$C$2:$S$2,0))," ")))))</f>
        <v>0</v>
      </c>
      <c r="S68" s="70" t="str">
        <f>IF($L68=" "," ",(IF($M68=FALSE," ",(IF($M68&gt;0,INDEX('Bin Analysis'!$C$3:$S$10110,MATCH($L68,'Bin Analysis'!$L$3:$L$10110,0),MATCH(S$5,'Bin Analysis'!$C$2:$S$2,0))," ")))))</f>
        <v>no</v>
      </c>
      <c r="T68" s="70">
        <f>Assignments!K67</f>
        <v>0.92833283899999997</v>
      </c>
      <c r="U68" s="70">
        <f>Assignments!L67</f>
        <v>7.0615711382302798E-2</v>
      </c>
      <c r="V68" s="76" t="str">
        <f>Assignments!V67</f>
        <v>Neutral</v>
      </c>
    </row>
    <row r="69" spans="2:22" x14ac:dyDescent="0.45">
      <c r="B69" s="52">
        <v>4</v>
      </c>
      <c r="C69" t="s">
        <v>153</v>
      </c>
      <c r="D69">
        <v>0.96069676500000001</v>
      </c>
      <c r="E69" s="7">
        <v>6.5376918000000006E-2</v>
      </c>
      <c r="G69" s="40">
        <f>IFERROR('Data Transformation'!M67," ")</f>
        <v>62</v>
      </c>
      <c r="L69" s="68">
        <f t="shared" si="0"/>
        <v>63</v>
      </c>
      <c r="M69" s="69">
        <f>IF(L69=" "," ",(IF($L69&gt;0,INDEX('Bin Analysis'!$C$3:$S$10110,MATCH($L69,'Bin Analysis'!$L$3:$L$10110,0),MATCH(M$5,'Bin Analysis'!$C$2:$S$2,0))," ")))</f>
        <v>18</v>
      </c>
      <c r="N69" s="70">
        <f>IF($L69=" "," ",(IF($M69=FALSE," ",(IF($M69&gt;0,INDEX('Bin Analysis'!$C$3:$S$10110,MATCH($L69,'Bin Analysis'!$L$3:$L$10110,0),MATCH(N$5,'Bin Analysis'!$C$2:$S$2,0))," ")))))</f>
        <v>0</v>
      </c>
      <c r="O69" s="70">
        <f>IF($L69=" "," ",(IF($M69=FALSE," ",(IF($M69&gt;0,INDEX('Bin Analysis'!$C$3:$S$10110,MATCH($L69,'Bin Analysis'!$L$3:$L$10110,0),MATCH(O$5,'Bin Analysis'!$C$2:$S$2,0))," ")))))</f>
        <v>1</v>
      </c>
      <c r="P69" s="70">
        <f>IF($L69=" "," ",(IF($M69=FALSE," ",(IF($M69&gt;0,INDEX('Bin Analysis'!$C$3:$S$10110,MATCH($L69,'Bin Analysis'!$L$3:$L$10110,0),MATCH(P$5,'Bin Analysis'!$C$2:$S$2,0))," ")))))</f>
        <v>0.3</v>
      </c>
      <c r="Q69" s="70">
        <f>IF($L69=" "," ",(IF($M69=FALSE," ",(IF($M69&gt;0,INDEX('Bin Analysis'!$C$3:$S$10110,MATCH($L69,'Bin Analysis'!$L$3:$L$10110,0),MATCH(Q$5,'Bin Analysis'!$C$2:$S$2,0))," ")))))</f>
        <v>0.2608695652173913</v>
      </c>
      <c r="R69" s="70">
        <f>IF($L69=" "," ",(IF($M69=FALSE," ",(IF($M69&gt;0,INDEX('Bin Analysis'!$C$3:$S$10110,MATCH($L69,'Bin Analysis'!$L$3:$L$10110,0),MATCH(R$5,'Bin Analysis'!$C$2:$S$2,0))," ")))))</f>
        <v>0</v>
      </c>
      <c r="S69" s="70" t="str">
        <f>IF($L69=" "," ",(IF($M69=FALSE," ",(IF($M69&gt;0,INDEX('Bin Analysis'!$C$3:$S$10110,MATCH($L69,'Bin Analysis'!$L$3:$L$10110,0),MATCH(S$5,'Bin Analysis'!$C$2:$S$2,0))," ")))))</f>
        <v>no</v>
      </c>
      <c r="T69" s="70">
        <f>Assignments!K68</f>
        <v>0.98731888182352923</v>
      </c>
      <c r="U69" s="70">
        <f>Assignments!L68</f>
        <v>4.7969805990216684E-2</v>
      </c>
      <c r="V69" s="76" t="str">
        <f>Assignments!V68</f>
        <v>Neutral</v>
      </c>
    </row>
    <row r="70" spans="2:22" x14ac:dyDescent="0.45">
      <c r="B70" s="52">
        <v>4</v>
      </c>
      <c r="C70" t="s">
        <v>154</v>
      </c>
      <c r="D70">
        <v>0.87184173399999998</v>
      </c>
      <c r="E70" s="7">
        <v>6.4201375000000005E-2</v>
      </c>
      <c r="G70" s="40">
        <f>IFERROR('Data Transformation'!M68," ")</f>
        <v>63</v>
      </c>
      <c r="L70" s="68">
        <f t="shared" si="0"/>
        <v>64</v>
      </c>
      <c r="M70" s="69">
        <f>IF(L70=" "," ",(IF($L70&gt;0,INDEX('Bin Analysis'!$C$3:$S$10110,MATCH($L70,'Bin Analysis'!$L$3:$L$10110,0),MATCH(M$5,'Bin Analysis'!$C$2:$S$2,0))," ")))</f>
        <v>18</v>
      </c>
      <c r="N70" s="70">
        <f>IF($L70=" "," ",(IF($M70=FALSE," ",(IF($M70&gt;0,INDEX('Bin Analysis'!$C$3:$S$10110,MATCH($L70,'Bin Analysis'!$L$3:$L$10110,0),MATCH(N$5,'Bin Analysis'!$C$2:$S$2,0))," ")))))</f>
        <v>0</v>
      </c>
      <c r="O70" s="70">
        <f>IF($L70=" "," ",(IF($M70=FALSE," ",(IF($M70&gt;0,INDEX('Bin Analysis'!$C$3:$S$10110,MATCH($L70,'Bin Analysis'!$L$3:$L$10110,0),MATCH(O$5,'Bin Analysis'!$C$2:$S$2,0))," ")))))</f>
        <v>0.88235294117647056</v>
      </c>
      <c r="P70" s="70">
        <f>IF($L70=" "," ",(IF($M70=FALSE," ",(IF($M70&gt;0,INDEX('Bin Analysis'!$C$3:$S$10110,MATCH($L70,'Bin Analysis'!$L$3:$L$10110,0),MATCH(P$5,'Bin Analysis'!$C$2:$S$2,0))," ")))))</f>
        <v>0.4</v>
      </c>
      <c r="Q70" s="70">
        <f>IF($L70=" "," ",(IF($M70=FALSE," ",(IF($M70&gt;0,INDEX('Bin Analysis'!$C$3:$S$10110,MATCH($L70,'Bin Analysis'!$L$3:$L$10110,0),MATCH(Q$5,'Bin Analysis'!$C$2:$S$2,0))," ")))))</f>
        <v>0.39130434782608697</v>
      </c>
      <c r="R70" s="70">
        <f>IF($L70=" "," ",(IF($M70=FALSE," ",(IF($M70&gt;0,INDEX('Bin Analysis'!$C$3:$S$10110,MATCH($L70,'Bin Analysis'!$L$3:$L$10110,0),MATCH(R$5,'Bin Analysis'!$C$2:$S$2,0))," ")))))</f>
        <v>0</v>
      </c>
      <c r="S70" s="70" t="str">
        <f>IF($L70=" "," ",(IF($M70=FALSE," ",(IF($M70&gt;0,INDEX('Bin Analysis'!$C$3:$S$10110,MATCH($L70,'Bin Analysis'!$L$3:$L$10110,0),MATCH(S$5,'Bin Analysis'!$C$2:$S$2,0))," ")))))</f>
        <v>no</v>
      </c>
      <c r="T70" s="70">
        <f>Assignments!K69</f>
        <v>0.88971078029411743</v>
      </c>
      <c r="U70" s="70">
        <f>Assignments!L69</f>
        <v>0.12615192124359201</v>
      </c>
      <c r="V70" s="76" t="str">
        <f>Assignments!V69</f>
        <v>Moderate</v>
      </c>
    </row>
    <row r="71" spans="2:22" x14ac:dyDescent="0.45">
      <c r="B71" s="52">
        <v>4</v>
      </c>
      <c r="C71" t="s">
        <v>159</v>
      </c>
      <c r="D71">
        <v>1.0267637140000001</v>
      </c>
      <c r="E71" s="7">
        <v>5.8995598000000003E-2</v>
      </c>
      <c r="G71" s="40">
        <f>IFERROR('Data Transformation'!M69," ")</f>
        <v>64</v>
      </c>
      <c r="L71" s="68">
        <f t="shared" ref="L71:L134" si="2">$G72</f>
        <v>65</v>
      </c>
      <c r="M71" s="69">
        <f>IF(L71=" "," ",(IF($L71&gt;0,INDEX('Bin Analysis'!$C$3:$S$10110,MATCH($L71,'Bin Analysis'!$L$3:$L$10110,0),MATCH(M$5,'Bin Analysis'!$C$2:$S$2,0))," ")))</f>
        <v>18</v>
      </c>
      <c r="N71" s="70">
        <f>IF($L71=" "," ",(IF($M71=FALSE," ",(IF($M71&gt;0,INDEX('Bin Analysis'!$C$3:$S$10110,MATCH($L71,'Bin Analysis'!$L$3:$L$10110,0),MATCH(N$5,'Bin Analysis'!$C$2:$S$2,0))," ")))))</f>
        <v>0</v>
      </c>
      <c r="O71" s="70">
        <f>IF($L71=" "," ",(IF($M71=FALSE," ",(IF($M71&gt;0,INDEX('Bin Analysis'!$C$3:$S$10110,MATCH($L71,'Bin Analysis'!$L$3:$L$10110,0),MATCH(O$5,'Bin Analysis'!$C$2:$S$2,0))," ")))))</f>
        <v>1</v>
      </c>
      <c r="P71" s="70">
        <f>IF($L71=" "," ",(IF($M71=FALSE," ",(IF($M71&gt;0,INDEX('Bin Analysis'!$C$3:$S$10110,MATCH($L71,'Bin Analysis'!$L$3:$L$10110,0),MATCH(P$5,'Bin Analysis'!$C$2:$S$2,0))," ")))))</f>
        <v>0.4</v>
      </c>
      <c r="Q71" s="70">
        <f>IF($L71=" "," ",(IF($M71=FALSE," ",(IF($M71&gt;0,INDEX('Bin Analysis'!$C$3:$S$10110,MATCH($L71,'Bin Analysis'!$L$3:$L$10110,0),MATCH(Q$5,'Bin Analysis'!$C$2:$S$2,0))," ")))))</f>
        <v>0.34782608695652173</v>
      </c>
      <c r="R71" s="70">
        <f>IF($L71=" "," ",(IF($M71=FALSE," ",(IF($M71&gt;0,INDEX('Bin Analysis'!$C$3:$S$10110,MATCH($L71,'Bin Analysis'!$L$3:$L$10110,0),MATCH(R$5,'Bin Analysis'!$C$2:$S$2,0))," ")))))</f>
        <v>0</v>
      </c>
      <c r="S71" s="70" t="str">
        <f>IF($L71=" "," ",(IF($M71=FALSE," ",(IF($M71&gt;0,INDEX('Bin Analysis'!$C$3:$S$10110,MATCH($L71,'Bin Analysis'!$L$3:$L$10110,0),MATCH(S$5,'Bin Analysis'!$C$2:$S$2,0))," ")))))</f>
        <v>no</v>
      </c>
      <c r="T71" s="70">
        <f>Assignments!K70</f>
        <v>0.97382945917647068</v>
      </c>
      <c r="U71" s="70">
        <f>Assignments!L70</f>
        <v>6.1495470369878048E-2</v>
      </c>
      <c r="V71" s="76" t="str">
        <f>Assignments!V70</f>
        <v>Neutral</v>
      </c>
    </row>
    <row r="72" spans="2:22" x14ac:dyDescent="0.45">
      <c r="B72" s="52">
        <v>4</v>
      </c>
      <c r="C72" t="s">
        <v>9</v>
      </c>
      <c r="D72">
        <v>0.98972907200000004</v>
      </c>
      <c r="E72" s="7">
        <v>5.5643652000000002E-2</v>
      </c>
      <c r="G72" s="40">
        <f>IFERROR('Data Transformation'!M70," ")</f>
        <v>65</v>
      </c>
      <c r="L72" s="68">
        <f t="shared" si="2"/>
        <v>66</v>
      </c>
      <c r="M72" s="69">
        <f>IF(L72=" "," ",(IF($L72&gt;0,INDEX('Bin Analysis'!$C$3:$S$10110,MATCH($L72,'Bin Analysis'!$L$3:$L$10110,0),MATCH(M$5,'Bin Analysis'!$C$2:$S$2,0))," ")))</f>
        <v>17</v>
      </c>
      <c r="N72" s="70">
        <f>IF($L72=" "," ",(IF($M72=FALSE," ",(IF($M72&gt;0,INDEX('Bin Analysis'!$C$3:$S$10110,MATCH($L72,'Bin Analysis'!$L$3:$L$10110,0),MATCH(N$5,'Bin Analysis'!$C$2:$S$2,0))," ")))))</f>
        <v>0</v>
      </c>
      <c r="O72" s="70">
        <f>IF($L72=" "," ",(IF($M72=FALSE," ",(IF($M72&gt;0,INDEX('Bin Analysis'!$C$3:$S$10110,MATCH($L72,'Bin Analysis'!$L$3:$L$10110,0),MATCH(O$5,'Bin Analysis'!$C$2:$S$2,0))," ")))))</f>
        <v>1</v>
      </c>
      <c r="P72" s="70">
        <f>IF($L72=" "," ",(IF($M72=FALSE," ",(IF($M72&gt;0,INDEX('Bin Analysis'!$C$3:$S$10110,MATCH($L72,'Bin Analysis'!$L$3:$L$10110,0),MATCH(P$5,'Bin Analysis'!$C$2:$S$2,0))," ")))))</f>
        <v>0.4</v>
      </c>
      <c r="Q72" s="70">
        <f>IF($L72=" "," ",(IF($M72=FALSE," ",(IF($M72&gt;0,INDEX('Bin Analysis'!$C$3:$S$10110,MATCH($L72,'Bin Analysis'!$L$3:$L$10110,0),MATCH(Q$5,'Bin Analysis'!$C$2:$S$2,0))," ")))))</f>
        <v>0.34782608695652173</v>
      </c>
      <c r="R72" s="70">
        <f>IF($L72=" "," ",(IF($M72=FALSE," ",(IF($M72&gt;0,INDEX('Bin Analysis'!$C$3:$S$10110,MATCH($L72,'Bin Analysis'!$L$3:$L$10110,0),MATCH(R$5,'Bin Analysis'!$C$2:$S$2,0))," ")))))</f>
        <v>0</v>
      </c>
      <c r="S72" s="70" t="str">
        <f>IF($L72=" "," ",(IF($M72=FALSE," ",(IF($M72&gt;0,INDEX('Bin Analysis'!$C$3:$S$10110,MATCH($L72,'Bin Analysis'!$L$3:$L$10110,0),MATCH(S$5,'Bin Analysis'!$C$2:$S$2,0))," ")))))</f>
        <v>no</v>
      </c>
      <c r="T72" s="70">
        <f>Assignments!K71</f>
        <v>0.9863806678125</v>
      </c>
      <c r="U72" s="70">
        <f>Assignments!L71</f>
        <v>7.0836450213824106E-2</v>
      </c>
      <c r="V72" s="76" t="str">
        <f>Assignments!V71</f>
        <v>Neutral</v>
      </c>
    </row>
    <row r="73" spans="2:22" x14ac:dyDescent="0.45">
      <c r="B73" s="52">
        <v>4</v>
      </c>
      <c r="C73" t="s">
        <v>149</v>
      </c>
      <c r="D73">
        <v>0.98359110100000002</v>
      </c>
      <c r="E73" s="7">
        <v>5.4018515000000003E-2</v>
      </c>
      <c r="G73" s="40">
        <f>IFERROR('Data Transformation'!M71," ")</f>
        <v>66</v>
      </c>
      <c r="L73" s="68">
        <f t="shared" si="2"/>
        <v>67</v>
      </c>
      <c r="M73" s="69">
        <f>IF(L73=" "," ",(IF($L73&gt;0,INDEX('Bin Analysis'!$C$3:$S$10110,MATCH($L73,'Bin Analysis'!$L$3:$L$10110,0),MATCH(M$5,'Bin Analysis'!$C$2:$S$2,0))," ")))</f>
        <v>18</v>
      </c>
      <c r="N73" s="70">
        <f>IF($L73=" "," ",(IF($M73=FALSE," ",(IF($M73&gt;0,INDEX('Bin Analysis'!$C$3:$S$10110,MATCH($L73,'Bin Analysis'!$L$3:$L$10110,0),MATCH(N$5,'Bin Analysis'!$C$2:$S$2,0))," ")))))</f>
        <v>0</v>
      </c>
      <c r="O73" s="70">
        <f>IF($L73=" "," ",(IF($M73=FALSE," ",(IF($M73&gt;0,INDEX('Bin Analysis'!$C$3:$S$10110,MATCH($L73,'Bin Analysis'!$L$3:$L$10110,0),MATCH(O$5,'Bin Analysis'!$C$2:$S$2,0))," ")))))</f>
        <v>0.82352941176470584</v>
      </c>
      <c r="P73" s="70">
        <f>IF($L73=" "," ",(IF($M73=FALSE," ",(IF($M73&gt;0,INDEX('Bin Analysis'!$C$3:$S$10110,MATCH($L73,'Bin Analysis'!$L$3:$L$10110,0),MATCH(P$5,'Bin Analysis'!$C$2:$S$2,0))," ")))))</f>
        <v>0.5</v>
      </c>
      <c r="Q73" s="70">
        <f>IF($L73=" "," ",(IF($M73=FALSE," ",(IF($M73&gt;0,INDEX('Bin Analysis'!$C$3:$S$10110,MATCH($L73,'Bin Analysis'!$L$3:$L$10110,0),MATCH(Q$5,'Bin Analysis'!$C$2:$S$2,0))," ")))))</f>
        <v>0.52173913043478259</v>
      </c>
      <c r="R73" s="70">
        <f>IF($L73=" "," ",(IF($M73=FALSE," ",(IF($M73&gt;0,INDEX('Bin Analysis'!$C$3:$S$10110,MATCH($L73,'Bin Analysis'!$L$3:$L$10110,0),MATCH(R$5,'Bin Analysis'!$C$2:$S$2,0))," ")))))</f>
        <v>0</v>
      </c>
      <c r="S73" s="70" t="str">
        <f>IF($L73=" "," ",(IF($M73=FALSE," ",(IF($M73&gt;0,INDEX('Bin Analysis'!$C$3:$S$10110,MATCH($L73,'Bin Analysis'!$L$3:$L$10110,0),MATCH(S$5,'Bin Analysis'!$C$2:$S$2,0))," ")))))</f>
        <v>no</v>
      </c>
      <c r="T73" s="70">
        <f>Assignments!K72</f>
        <v>0.83566183394117644</v>
      </c>
      <c r="U73" s="70">
        <f>Assignments!L72</f>
        <v>9.0956972373469586E-2</v>
      </c>
      <c r="V73" s="76" t="str">
        <f>Assignments!V72</f>
        <v>Rheostat</v>
      </c>
    </row>
    <row r="74" spans="2:22" x14ac:dyDescent="0.45">
      <c r="B74" s="52">
        <v>4</v>
      </c>
      <c r="C74" t="s">
        <v>163</v>
      </c>
      <c r="D74">
        <v>0.880077946</v>
      </c>
      <c r="E74" s="7">
        <v>4.8096679000000003E-2</v>
      </c>
      <c r="G74" s="40">
        <f>IFERROR('Data Transformation'!M72," ")</f>
        <v>67</v>
      </c>
      <c r="L74" s="68">
        <f t="shared" si="2"/>
        <v>68</v>
      </c>
      <c r="M74" s="69">
        <f>IF(L74=" "," ",(IF($L74&gt;0,INDEX('Bin Analysis'!$C$3:$S$10110,MATCH($L74,'Bin Analysis'!$L$3:$L$10110,0),MATCH(M$5,'Bin Analysis'!$C$2:$S$2,0))," ")))</f>
        <v>17</v>
      </c>
      <c r="N74" s="70">
        <f>IF($L74=" "," ",(IF($M74=FALSE," ",(IF($M74&gt;0,INDEX('Bin Analysis'!$C$3:$S$10110,MATCH($L74,'Bin Analysis'!$L$3:$L$10110,0),MATCH(N$5,'Bin Analysis'!$C$2:$S$2,0))," ")))))</f>
        <v>0</v>
      </c>
      <c r="O74" s="70">
        <f>IF($L74=" "," ",(IF($M74=FALSE," ",(IF($M74&gt;0,INDEX('Bin Analysis'!$C$3:$S$10110,MATCH($L74,'Bin Analysis'!$L$3:$L$10110,0),MATCH(O$5,'Bin Analysis'!$C$2:$S$2,0))," ")))))</f>
        <v>0.75</v>
      </c>
      <c r="P74" s="70">
        <f>IF($L74=" "," ",(IF($M74=FALSE," ",(IF($M74&gt;0,INDEX('Bin Analysis'!$C$3:$S$10110,MATCH($L74,'Bin Analysis'!$L$3:$L$10110,0),MATCH(P$5,'Bin Analysis'!$C$2:$S$2,0))," ")))))</f>
        <v>0.8</v>
      </c>
      <c r="Q74" s="70">
        <f>IF($L74=" "," ",(IF($M74=FALSE," ",(IF($M74&gt;0,INDEX('Bin Analysis'!$C$3:$S$10110,MATCH($L74,'Bin Analysis'!$L$3:$L$10110,0),MATCH(Q$5,'Bin Analysis'!$C$2:$S$2,0))," ")))))</f>
        <v>0.82608695652173914</v>
      </c>
      <c r="R74" s="70">
        <f>IF($L74=" "," ",(IF($M74=FALSE," ",(IF($M74&gt;0,INDEX('Bin Analysis'!$C$3:$S$10110,MATCH($L74,'Bin Analysis'!$L$3:$L$10110,0),MATCH(R$5,'Bin Analysis'!$C$2:$S$2,0))," ")))))</f>
        <v>0</v>
      </c>
      <c r="S74" s="70" t="str">
        <f>IF($L74=" "," ",(IF($M74=FALSE," ",(IF($M74&gt;0,INDEX('Bin Analysis'!$C$3:$S$10110,MATCH($L74,'Bin Analysis'!$L$3:$L$10110,0),MATCH(S$5,'Bin Analysis'!$C$2:$S$2,0))," ")))))</f>
        <v>no</v>
      </c>
      <c r="T74" s="70">
        <f>Assignments!K73</f>
        <v>0.83621705981249994</v>
      </c>
      <c r="U74" s="70">
        <f>Assignments!L73</f>
        <v>0.20149500667530459</v>
      </c>
      <c r="V74" s="76" t="str">
        <f>Assignments!V73</f>
        <v>Rheostat</v>
      </c>
    </row>
    <row r="75" spans="2:22" x14ac:dyDescent="0.45">
      <c r="B75" s="52">
        <v>4</v>
      </c>
      <c r="C75" t="s">
        <v>164</v>
      </c>
      <c r="D75">
        <v>0.97705672099999996</v>
      </c>
      <c r="E75" s="7">
        <v>4.7716636999999999E-2</v>
      </c>
      <c r="G75" s="40">
        <f>IFERROR('Data Transformation'!M73," ")</f>
        <v>68</v>
      </c>
      <c r="L75" s="68">
        <f t="shared" si="2"/>
        <v>69</v>
      </c>
      <c r="M75" s="69">
        <f>IF(L75=" "," ",(IF($L75&gt;0,INDEX('Bin Analysis'!$C$3:$S$10110,MATCH($L75,'Bin Analysis'!$L$3:$L$10110,0),MATCH(M$5,'Bin Analysis'!$C$2:$S$2,0))," ")))</f>
        <v>18</v>
      </c>
      <c r="N75" s="70">
        <f>IF($L75=" "," ",(IF($M75=FALSE," ",(IF($M75&gt;0,INDEX('Bin Analysis'!$C$3:$S$10110,MATCH($L75,'Bin Analysis'!$L$3:$L$10110,0),MATCH(N$5,'Bin Analysis'!$C$2:$S$2,0))," ")))))</f>
        <v>0</v>
      </c>
      <c r="O75" s="70">
        <f>IF($L75=" "," ",(IF($M75=FALSE," ",(IF($M75&gt;0,INDEX('Bin Analysis'!$C$3:$S$10110,MATCH($L75,'Bin Analysis'!$L$3:$L$10110,0),MATCH(O$5,'Bin Analysis'!$C$2:$S$2,0))," ")))))</f>
        <v>0.94117647058823528</v>
      </c>
      <c r="P75" s="70">
        <f>IF($L75=" "," ",(IF($M75=FALSE," ",(IF($M75&gt;0,INDEX('Bin Analysis'!$C$3:$S$10110,MATCH($L75,'Bin Analysis'!$L$3:$L$10110,0),MATCH(P$5,'Bin Analysis'!$C$2:$S$2,0))," ")))))</f>
        <v>0.5</v>
      </c>
      <c r="Q75" s="70">
        <f>IF($L75=" "," ",(IF($M75=FALSE," ",(IF($M75&gt;0,INDEX('Bin Analysis'!$C$3:$S$10110,MATCH($L75,'Bin Analysis'!$L$3:$L$10110,0),MATCH(Q$5,'Bin Analysis'!$C$2:$S$2,0))," ")))))</f>
        <v>0.47826086956521741</v>
      </c>
      <c r="R75" s="70">
        <f>IF($L75=" "," ",(IF($M75=FALSE," ",(IF($M75&gt;0,INDEX('Bin Analysis'!$C$3:$S$10110,MATCH($L75,'Bin Analysis'!$L$3:$L$10110,0),MATCH(R$5,'Bin Analysis'!$C$2:$S$2,0))," ")))))</f>
        <v>0</v>
      </c>
      <c r="S75" s="70" t="str">
        <f>IF($L75=" "," ",(IF($M75=FALSE," ",(IF($M75&gt;0,INDEX('Bin Analysis'!$C$3:$S$10110,MATCH($L75,'Bin Analysis'!$L$3:$L$10110,0),MATCH(S$5,'Bin Analysis'!$C$2:$S$2,0))," ")))))</f>
        <v>no</v>
      </c>
      <c r="T75" s="70">
        <f>Assignments!K74</f>
        <v>0.93773851411764697</v>
      </c>
      <c r="U75" s="70">
        <f>Assignments!L74</f>
        <v>0.16453673997410662</v>
      </c>
      <c r="V75" s="76" t="str">
        <f>Assignments!V74</f>
        <v>Neutral</v>
      </c>
    </row>
    <row r="76" spans="2:22" x14ac:dyDescent="0.45">
      <c r="B76" s="52">
        <v>4</v>
      </c>
      <c r="C76" t="s">
        <v>161</v>
      </c>
      <c r="D76">
        <v>1.011345422</v>
      </c>
      <c r="E76" s="7">
        <v>4.0528559999999998E-2</v>
      </c>
      <c r="G76" s="40">
        <f>IFERROR('Data Transformation'!M74," ")</f>
        <v>69</v>
      </c>
      <c r="L76" s="68">
        <f t="shared" si="2"/>
        <v>70</v>
      </c>
      <c r="M76" s="69">
        <f>IF(L76=" "," ",(IF($L76&gt;0,INDEX('Bin Analysis'!$C$3:$S$10110,MATCH($L76,'Bin Analysis'!$L$3:$L$10110,0),MATCH(M$5,'Bin Analysis'!$C$2:$S$2,0))," ")))</f>
        <v>15</v>
      </c>
      <c r="N76" s="70">
        <f>IF($L76=" "," ",(IF($M76=FALSE," ",(IF($M76&gt;0,INDEX('Bin Analysis'!$C$3:$S$10110,MATCH($L76,'Bin Analysis'!$L$3:$L$10110,0),MATCH(N$5,'Bin Analysis'!$C$2:$S$2,0))," ")))))</f>
        <v>0</v>
      </c>
      <c r="O76" s="70">
        <f>IF($L76=" "," ",(IF($M76=FALSE," ",(IF($M76&gt;0,INDEX('Bin Analysis'!$C$3:$S$10110,MATCH($L76,'Bin Analysis'!$L$3:$L$10110,0),MATCH(O$5,'Bin Analysis'!$C$2:$S$2,0))," ")))))</f>
        <v>0.7142857142857143</v>
      </c>
      <c r="P76" s="70">
        <f>IF($L76=" "," ",(IF($M76=FALSE," ",(IF($M76&gt;0,INDEX('Bin Analysis'!$C$3:$S$10110,MATCH($L76,'Bin Analysis'!$L$3:$L$10110,0),MATCH(P$5,'Bin Analysis'!$C$2:$S$2,0))," ")))))</f>
        <v>0.6</v>
      </c>
      <c r="Q76" s="70">
        <f>IF($L76=" "," ",(IF($M76=FALSE," ",(IF($M76&gt;0,INDEX('Bin Analysis'!$C$3:$S$10110,MATCH($L76,'Bin Analysis'!$L$3:$L$10110,0),MATCH(Q$5,'Bin Analysis'!$C$2:$S$2,0))," ")))))</f>
        <v>0.56521739130434778</v>
      </c>
      <c r="R76" s="70">
        <f>IF($L76=" "," ",(IF($M76=FALSE," ",(IF($M76&gt;0,INDEX('Bin Analysis'!$C$3:$S$10110,MATCH($L76,'Bin Analysis'!$L$3:$L$10110,0),MATCH(R$5,'Bin Analysis'!$C$2:$S$2,0))," ")))))</f>
        <v>0</v>
      </c>
      <c r="S76" s="70" t="str">
        <f>IF($L76=" "," ",(IF($M76=FALSE," ",(IF($M76&gt;0,INDEX('Bin Analysis'!$C$3:$S$10110,MATCH($L76,'Bin Analysis'!$L$3:$L$10110,0),MATCH(S$5,'Bin Analysis'!$C$2:$S$2,0))," ")))))</f>
        <v>no</v>
      </c>
      <c r="T76" s="70">
        <f>Assignments!K75</f>
        <v>0.85453878578571429</v>
      </c>
      <c r="U76" s="70">
        <f>Assignments!L75</f>
        <v>0.16758685357157102</v>
      </c>
      <c r="V76" s="76" t="str">
        <f>Assignments!V75</f>
        <v>Rheostat</v>
      </c>
    </row>
    <row r="77" spans="2:22" x14ac:dyDescent="0.45">
      <c r="B77" s="52">
        <v>4</v>
      </c>
      <c r="C77" t="s">
        <v>147</v>
      </c>
      <c r="D77">
        <v>0.81653880000000001</v>
      </c>
      <c r="E77" s="7">
        <v>3.8975022999999998E-2</v>
      </c>
      <c r="G77" s="40">
        <f>IFERROR('Data Transformation'!M75," ")</f>
        <v>70</v>
      </c>
      <c r="L77" s="68">
        <f t="shared" si="2"/>
        <v>71</v>
      </c>
      <c r="M77" s="69">
        <f>IF(L77=" "," ",(IF($L77&gt;0,INDEX('Bin Analysis'!$C$3:$S$10110,MATCH($L77,'Bin Analysis'!$L$3:$L$10110,0),MATCH(M$5,'Bin Analysis'!$C$2:$S$2,0))," ")))</f>
        <v>20</v>
      </c>
      <c r="N77" s="70">
        <f>IF($L77=" "," ",(IF($M77=FALSE," ",(IF($M77&gt;0,INDEX('Bin Analysis'!$C$3:$S$10110,MATCH($L77,'Bin Analysis'!$L$3:$L$10110,0),MATCH(N$5,'Bin Analysis'!$C$2:$S$2,0))," ")))))</f>
        <v>0</v>
      </c>
      <c r="O77" s="70">
        <f>IF($L77=" "," ",(IF($M77=FALSE," ",(IF($M77&gt;0,INDEX('Bin Analysis'!$C$3:$S$10110,MATCH($L77,'Bin Analysis'!$L$3:$L$10110,0),MATCH(O$5,'Bin Analysis'!$C$2:$S$2,0))," ")))))</f>
        <v>0.89473684210526316</v>
      </c>
      <c r="P77" s="70">
        <f>IF($L77=" "," ",(IF($M77=FALSE," ",(IF($M77&gt;0,INDEX('Bin Analysis'!$C$3:$S$10110,MATCH($L77,'Bin Analysis'!$L$3:$L$10110,0),MATCH(P$5,'Bin Analysis'!$C$2:$S$2,0))," ")))))</f>
        <v>0.5</v>
      </c>
      <c r="Q77" s="70">
        <f>IF($L77=" "," ",(IF($M77=FALSE," ",(IF($M77&gt;0,INDEX('Bin Analysis'!$C$3:$S$10110,MATCH($L77,'Bin Analysis'!$L$3:$L$10110,0),MATCH(Q$5,'Bin Analysis'!$C$2:$S$2,0))," ")))))</f>
        <v>0.52173913043478259</v>
      </c>
      <c r="R77" s="70">
        <f>IF($L77=" "," ",(IF($M77=FALSE," ",(IF($M77&gt;0,INDEX('Bin Analysis'!$C$3:$S$10110,MATCH($L77,'Bin Analysis'!$L$3:$L$10110,0),MATCH(R$5,'Bin Analysis'!$C$2:$S$2,0))," ")))))</f>
        <v>0</v>
      </c>
      <c r="S77" s="70" t="str">
        <f>IF($L77=" "," ",(IF($M77=FALSE," ",(IF($M77&gt;0,INDEX('Bin Analysis'!$C$3:$S$10110,MATCH($L77,'Bin Analysis'!$L$3:$L$10110,0),MATCH(S$5,'Bin Analysis'!$C$2:$S$2,0))," ")))))</f>
        <v>no</v>
      </c>
      <c r="T77" s="70">
        <f>Assignments!K76</f>
        <v>0.89840161589473677</v>
      </c>
      <c r="U77" s="70">
        <f>Assignments!L76</f>
        <v>0.12264045322192101</v>
      </c>
      <c r="V77" s="76" t="str">
        <f>Assignments!V76</f>
        <v>Rheostat</v>
      </c>
    </row>
    <row r="78" spans="2:22" x14ac:dyDescent="0.45">
      <c r="B78" s="52">
        <v>4</v>
      </c>
      <c r="C78" t="s">
        <v>160</v>
      </c>
      <c r="D78">
        <v>0.98830258900000001</v>
      </c>
      <c r="E78" s="7">
        <v>3.2369467999999998E-2</v>
      </c>
      <c r="G78" s="40">
        <f>IFERROR('Data Transformation'!M76," ")</f>
        <v>71</v>
      </c>
      <c r="L78" s="68">
        <f t="shared" si="2"/>
        <v>72</v>
      </c>
      <c r="M78" s="69">
        <f>IF(L78=" "," ",(IF($L78&gt;0,INDEX('Bin Analysis'!$C$3:$S$10110,MATCH($L78,'Bin Analysis'!$L$3:$L$10110,0),MATCH(M$5,'Bin Analysis'!$C$2:$S$2,0))," ")))</f>
        <v>20</v>
      </c>
      <c r="N78" s="70">
        <f>IF($L78=" "," ",(IF($M78=FALSE," ",(IF($M78&gt;0,INDEX('Bin Analysis'!$C$3:$S$10110,MATCH($L78,'Bin Analysis'!$L$3:$L$10110,0),MATCH(N$5,'Bin Analysis'!$C$2:$S$2,0))," ")))))</f>
        <v>0</v>
      </c>
      <c r="O78" s="70">
        <f>IF($L78=" "," ",(IF($M78=FALSE," ",(IF($M78&gt;0,INDEX('Bin Analysis'!$C$3:$S$10110,MATCH($L78,'Bin Analysis'!$L$3:$L$10110,0),MATCH(O$5,'Bin Analysis'!$C$2:$S$2,0))," ")))))</f>
        <v>5.2631578947368418E-2</v>
      </c>
      <c r="P78" s="70">
        <f>IF($L78=" "," ",(IF($M78=FALSE," ",(IF($M78&gt;0,INDEX('Bin Analysis'!$C$3:$S$10110,MATCH($L78,'Bin Analysis'!$L$3:$L$10110,0),MATCH(P$5,'Bin Analysis'!$C$2:$S$2,0))," ")))))</f>
        <v>0.3</v>
      </c>
      <c r="Q78" s="70">
        <f>IF($L78=" "," ",(IF($M78=FALSE," ",(IF($M78&gt;0,INDEX('Bin Analysis'!$C$3:$S$10110,MATCH($L78,'Bin Analysis'!$L$3:$L$10110,0),MATCH(Q$5,'Bin Analysis'!$C$2:$S$2,0))," ")))))</f>
        <v>0.17391304347826086</v>
      </c>
      <c r="R78" s="70">
        <f>IF($L78=" "," ",(IF($M78=FALSE," ",(IF($M78&gt;0,INDEX('Bin Analysis'!$C$3:$S$10110,MATCH($L78,'Bin Analysis'!$L$3:$L$10110,0),MATCH(R$5,'Bin Analysis'!$C$2:$S$2,0))," ")))))</f>
        <v>0.89473684210526316</v>
      </c>
      <c r="S78" s="70" t="str">
        <f>IF($L78=" "," ",(IF($M78=FALSE," ",(IF($M78&gt;0,INDEX('Bin Analysis'!$C$3:$S$10110,MATCH($L78,'Bin Analysis'!$L$3:$L$10110,0),MATCH(S$5,'Bin Analysis'!$C$2:$S$2,0))," ")))))</f>
        <v>no</v>
      </c>
      <c r="T78" s="70">
        <f>Assignments!K77</f>
        <v>0.22504335894736835</v>
      </c>
      <c r="U78" s="70">
        <f>Assignments!L77</f>
        <v>0.21550049882632927</v>
      </c>
      <c r="V78" s="76" t="str">
        <f>Assignments!V77</f>
        <v>Adverse</v>
      </c>
    </row>
    <row r="79" spans="2:22" x14ac:dyDescent="0.45">
      <c r="B79" s="52">
        <v>5</v>
      </c>
      <c r="C79" t="s">
        <v>9</v>
      </c>
      <c r="D79">
        <v>0.85930084299999998</v>
      </c>
      <c r="E79" s="7">
        <v>0.117008184</v>
      </c>
      <c r="G79" s="40">
        <f>IFERROR('Data Transformation'!M77," ")</f>
        <v>72</v>
      </c>
      <c r="L79" s="68">
        <f t="shared" si="2"/>
        <v>73</v>
      </c>
      <c r="M79" s="69">
        <f>IF(L79=" "," ",(IF($L79&gt;0,INDEX('Bin Analysis'!$C$3:$S$10110,MATCH($L79,'Bin Analysis'!$L$3:$L$10110,0),MATCH(M$5,'Bin Analysis'!$C$2:$S$2,0))," ")))</f>
        <v>19</v>
      </c>
      <c r="N79" s="70">
        <f>IF($L79=" "," ",(IF($M79=FALSE," ",(IF($M79&gt;0,INDEX('Bin Analysis'!$C$3:$S$10110,MATCH($L79,'Bin Analysis'!$L$3:$L$10110,0),MATCH(N$5,'Bin Analysis'!$C$2:$S$2,0))," ")))))</f>
        <v>0</v>
      </c>
      <c r="O79" s="70">
        <f>IF($L79=" "," ",(IF($M79=FALSE," ",(IF($M79&gt;0,INDEX('Bin Analysis'!$C$3:$S$10110,MATCH($L79,'Bin Analysis'!$L$3:$L$10110,0),MATCH(O$5,'Bin Analysis'!$C$2:$S$2,0))," ")))))</f>
        <v>0.3888888888888889</v>
      </c>
      <c r="P79" s="70">
        <f>IF($L79=" "," ",(IF($M79=FALSE," ",(IF($M79&gt;0,INDEX('Bin Analysis'!$C$3:$S$10110,MATCH($L79,'Bin Analysis'!$L$3:$L$10110,0),MATCH(P$5,'Bin Analysis'!$C$2:$S$2,0))," ")))))</f>
        <v>0.7</v>
      </c>
      <c r="Q79" s="70">
        <f>IF($L79=" "," ",(IF($M79=FALSE," ",(IF($M79&gt;0,INDEX('Bin Analysis'!$C$3:$S$10110,MATCH($L79,'Bin Analysis'!$L$3:$L$10110,0),MATCH(Q$5,'Bin Analysis'!$C$2:$S$2,0))," ")))))</f>
        <v>0.65217391304347827</v>
      </c>
      <c r="R79" s="70">
        <f>IF($L79=" "," ",(IF($M79=FALSE," ",(IF($M79&gt;0,INDEX('Bin Analysis'!$C$3:$S$10110,MATCH($L79,'Bin Analysis'!$L$3:$L$10110,0),MATCH(R$5,'Bin Analysis'!$C$2:$S$2,0))," ")))))</f>
        <v>0.16666666666666666</v>
      </c>
      <c r="S79" s="70" t="str">
        <f>IF($L79=" "," ",(IF($M79=FALSE," ",(IF($M79&gt;0,INDEX('Bin Analysis'!$C$3:$S$10110,MATCH($L79,'Bin Analysis'!$L$3:$L$10110,0),MATCH(S$5,'Bin Analysis'!$C$2:$S$2,0))," ")))))</f>
        <v>no</v>
      </c>
      <c r="T79" s="70">
        <f>Assignments!K78</f>
        <v>0.65155496016666659</v>
      </c>
      <c r="U79" s="70">
        <f>Assignments!L78</f>
        <v>0.24631357947647237</v>
      </c>
      <c r="V79" s="76" t="str">
        <f>Assignments!V78</f>
        <v>Rheostat</v>
      </c>
    </row>
    <row r="80" spans="2:22" x14ac:dyDescent="0.45">
      <c r="B80" s="52">
        <v>5</v>
      </c>
      <c r="C80" t="s">
        <v>162</v>
      </c>
      <c r="D80">
        <v>1.020889516</v>
      </c>
      <c r="E80" s="7">
        <v>9.7395257999999998E-2</v>
      </c>
      <c r="G80" s="40">
        <f>IFERROR('Data Transformation'!M78," ")</f>
        <v>73</v>
      </c>
      <c r="L80" s="68">
        <f t="shared" si="2"/>
        <v>74</v>
      </c>
      <c r="M80" s="69">
        <f>IF(L80=" "," ",(IF($L80&gt;0,INDEX('Bin Analysis'!$C$3:$S$10110,MATCH($L80,'Bin Analysis'!$L$3:$L$10110,0),MATCH(M$5,'Bin Analysis'!$C$2:$S$2,0))," ")))</f>
        <v>16</v>
      </c>
      <c r="N80" s="70">
        <f>IF($L80=" "," ",(IF($M80=FALSE," ",(IF($M80&gt;0,INDEX('Bin Analysis'!$C$3:$S$10110,MATCH($L80,'Bin Analysis'!$L$3:$L$10110,0),MATCH(N$5,'Bin Analysis'!$C$2:$S$2,0))," ")))))</f>
        <v>0</v>
      </c>
      <c r="O80" s="70">
        <f>IF($L80=" "," ",(IF($M80=FALSE," ",(IF($M80&gt;0,INDEX('Bin Analysis'!$C$3:$S$10110,MATCH($L80,'Bin Analysis'!$L$3:$L$10110,0),MATCH(O$5,'Bin Analysis'!$C$2:$S$2,0))," ")))))</f>
        <v>0.66666666666666663</v>
      </c>
      <c r="P80" s="70">
        <f>IF($L80=" "," ",(IF($M80=FALSE," ",(IF($M80&gt;0,INDEX('Bin Analysis'!$C$3:$S$10110,MATCH($L80,'Bin Analysis'!$L$3:$L$10110,0),MATCH(P$5,'Bin Analysis'!$C$2:$S$2,0))," ")))))</f>
        <v>0.7</v>
      </c>
      <c r="Q80" s="70">
        <f>IF($L80=" "," ",(IF($M80=FALSE," ",(IF($M80&gt;0,INDEX('Bin Analysis'!$C$3:$S$10110,MATCH($L80,'Bin Analysis'!$L$3:$L$10110,0),MATCH(Q$5,'Bin Analysis'!$C$2:$S$2,0))," ")))))</f>
        <v>0.65217391304347827</v>
      </c>
      <c r="R80" s="70">
        <f>IF($L80=" "," ",(IF($M80=FALSE," ",(IF($M80&gt;0,INDEX('Bin Analysis'!$C$3:$S$10110,MATCH($L80,'Bin Analysis'!$L$3:$L$10110,0),MATCH(R$5,'Bin Analysis'!$C$2:$S$2,0))," ")))))</f>
        <v>0.2</v>
      </c>
      <c r="S80" s="70" t="str">
        <f>IF($L80=" "," ",(IF($M80=FALSE," ",(IF($M80&gt;0,INDEX('Bin Analysis'!$C$3:$S$10110,MATCH($L80,'Bin Analysis'!$L$3:$L$10110,0),MATCH(S$5,'Bin Analysis'!$C$2:$S$2,0))," ")))))</f>
        <v>no</v>
      </c>
      <c r="T80" s="70">
        <f>Assignments!K79</f>
        <v>0.78878098586666689</v>
      </c>
      <c r="U80" s="70">
        <f>Assignments!L79</f>
        <v>0.33488524415176485</v>
      </c>
      <c r="V80" s="76" t="str">
        <f>Assignments!V79</f>
        <v>Rheostat</v>
      </c>
    </row>
    <row r="81" spans="2:22" x14ac:dyDescent="0.45">
      <c r="B81" s="52">
        <v>5</v>
      </c>
      <c r="C81" t="s">
        <v>155</v>
      </c>
      <c r="D81">
        <v>0.22209172399999999</v>
      </c>
      <c r="E81" s="7">
        <v>7.1647565999999996E-2</v>
      </c>
      <c r="G81" s="40">
        <f>IFERROR('Data Transformation'!M79," ")</f>
        <v>74</v>
      </c>
      <c r="L81" s="68">
        <f t="shared" si="2"/>
        <v>75</v>
      </c>
      <c r="M81" s="69">
        <f>IF(L81=" "," ",(IF($L81&gt;0,INDEX('Bin Analysis'!$C$3:$S$10110,MATCH($L81,'Bin Analysis'!$L$3:$L$10110,0),MATCH(M$5,'Bin Analysis'!$C$2:$S$2,0))," ")))</f>
        <v>16</v>
      </c>
      <c r="N81" s="70">
        <f>IF($L81=" "," ",(IF($M81=FALSE," ",(IF($M81&gt;0,INDEX('Bin Analysis'!$C$3:$S$10110,MATCH($L81,'Bin Analysis'!$L$3:$L$10110,0),MATCH(N$5,'Bin Analysis'!$C$2:$S$2,0))," ")))))</f>
        <v>0</v>
      </c>
      <c r="O81" s="70">
        <f>IF($L81=" "," ",(IF($M81=FALSE," ",(IF($M81&gt;0,INDEX('Bin Analysis'!$C$3:$S$10110,MATCH($L81,'Bin Analysis'!$L$3:$L$10110,0),MATCH(O$5,'Bin Analysis'!$C$2:$S$2,0))," ")))))</f>
        <v>1</v>
      </c>
      <c r="P81" s="70">
        <f>IF($L81=" "," ",(IF($M81=FALSE," ",(IF($M81&gt;0,INDEX('Bin Analysis'!$C$3:$S$10110,MATCH($L81,'Bin Analysis'!$L$3:$L$10110,0),MATCH(P$5,'Bin Analysis'!$C$2:$S$2,0))," ")))))</f>
        <v>0.4</v>
      </c>
      <c r="Q81" s="70">
        <f>IF($L81=" "," ",(IF($M81=FALSE," ",(IF($M81&gt;0,INDEX('Bin Analysis'!$C$3:$S$10110,MATCH($L81,'Bin Analysis'!$L$3:$L$10110,0),MATCH(Q$5,'Bin Analysis'!$C$2:$S$2,0))," ")))))</f>
        <v>0.34782608695652173</v>
      </c>
      <c r="R81" s="70">
        <f>IF($L81=" "," ",(IF($M81=FALSE," ",(IF($M81&gt;0,INDEX('Bin Analysis'!$C$3:$S$10110,MATCH($L81,'Bin Analysis'!$L$3:$L$10110,0),MATCH(R$5,'Bin Analysis'!$C$2:$S$2,0))," ")))))</f>
        <v>0</v>
      </c>
      <c r="S81" s="70" t="str">
        <f>IF($L81=" "," ",(IF($M81=FALSE," ",(IF($M81&gt;0,INDEX('Bin Analysis'!$C$3:$S$10110,MATCH($L81,'Bin Analysis'!$L$3:$L$10110,0),MATCH(S$5,'Bin Analysis'!$C$2:$S$2,0))," ")))))</f>
        <v>no</v>
      </c>
      <c r="T81" s="70">
        <f>Assignments!K80</f>
        <v>0.97766554073333345</v>
      </c>
      <c r="U81" s="70">
        <f>Assignments!L80</f>
        <v>8.2007700842248163E-2</v>
      </c>
      <c r="V81" s="76" t="str">
        <f>Assignments!V80</f>
        <v>Neutral</v>
      </c>
    </row>
    <row r="82" spans="2:22" x14ac:dyDescent="0.45">
      <c r="B82" s="52">
        <v>5</v>
      </c>
      <c r="C82" t="s">
        <v>165</v>
      </c>
      <c r="D82">
        <v>0.50487630100000003</v>
      </c>
      <c r="E82" s="7">
        <v>6.3536046999999998E-2</v>
      </c>
      <c r="G82" s="40">
        <f>IFERROR('Data Transformation'!M80," ")</f>
        <v>75</v>
      </c>
      <c r="L82" s="68">
        <f t="shared" si="2"/>
        <v>76</v>
      </c>
      <c r="M82" s="69">
        <f>IF(L82=" "," ",(IF($L82&gt;0,INDEX('Bin Analysis'!$C$3:$S$10110,MATCH($L82,'Bin Analysis'!$L$3:$L$10110,0),MATCH(M$5,'Bin Analysis'!$C$2:$S$2,0))," ")))</f>
        <v>20</v>
      </c>
      <c r="N82" s="70">
        <f>IF($L82=" "," ",(IF($M82=FALSE," ",(IF($M82&gt;0,INDEX('Bin Analysis'!$C$3:$S$10110,MATCH($L82,'Bin Analysis'!$L$3:$L$10110,0),MATCH(N$5,'Bin Analysis'!$C$2:$S$2,0))," ")))))</f>
        <v>0</v>
      </c>
      <c r="O82" s="70">
        <f>IF($L82=" "," ",(IF($M82=FALSE," ",(IF($M82&gt;0,INDEX('Bin Analysis'!$C$3:$S$10110,MATCH($L82,'Bin Analysis'!$L$3:$L$10110,0),MATCH(O$5,'Bin Analysis'!$C$2:$S$2,0))," ")))))</f>
        <v>0.21052631578947367</v>
      </c>
      <c r="P82" s="70">
        <f>IF($L82=" "," ",(IF($M82=FALSE," ",(IF($M82&gt;0,INDEX('Bin Analysis'!$C$3:$S$10110,MATCH($L82,'Bin Analysis'!$L$3:$L$10110,0),MATCH(P$5,'Bin Analysis'!$C$2:$S$2,0))," ")))))</f>
        <v>0.7</v>
      </c>
      <c r="Q82" s="70">
        <f>IF($L82=" "," ",(IF($M82=FALSE," ",(IF($M82&gt;0,INDEX('Bin Analysis'!$C$3:$S$10110,MATCH($L82,'Bin Analysis'!$L$3:$L$10110,0),MATCH(Q$5,'Bin Analysis'!$C$2:$S$2,0))," ")))))</f>
        <v>0.69565217391304346</v>
      </c>
      <c r="R82" s="70">
        <f>IF($L82=" "," ",(IF($M82=FALSE," ",(IF($M82&gt;0,INDEX('Bin Analysis'!$C$3:$S$10110,MATCH($L82,'Bin Analysis'!$L$3:$L$10110,0),MATCH(R$5,'Bin Analysis'!$C$2:$S$2,0))," ")))))</f>
        <v>0.36842105263157893</v>
      </c>
      <c r="S82" s="70" t="str">
        <f>IF($L82=" "," ",(IF($M82=FALSE," ",(IF($M82&gt;0,INDEX('Bin Analysis'!$C$3:$S$10110,MATCH($L82,'Bin Analysis'!$L$3:$L$10110,0),MATCH(S$5,'Bin Analysis'!$C$2:$S$2,0))," ")))))</f>
        <v>no</v>
      </c>
      <c r="T82" s="70">
        <f>Assignments!K81</f>
        <v>0.52269256026315802</v>
      </c>
      <c r="U82" s="70">
        <f>Assignments!L81</f>
        <v>0.29586275630229925</v>
      </c>
      <c r="V82" s="76" t="str">
        <f>Assignments!V81</f>
        <v>Rheostat</v>
      </c>
    </row>
    <row r="83" spans="2:22" x14ac:dyDescent="0.45">
      <c r="B83" s="52">
        <v>5</v>
      </c>
      <c r="C83" t="s">
        <v>154</v>
      </c>
      <c r="D83">
        <v>0.61386368400000002</v>
      </c>
      <c r="E83" s="7">
        <v>6.3323766000000004E-2</v>
      </c>
      <c r="G83" s="40">
        <f>IFERROR('Data Transformation'!M81," ")</f>
        <v>76</v>
      </c>
      <c r="L83" s="68">
        <f t="shared" si="2"/>
        <v>77</v>
      </c>
      <c r="M83" s="69">
        <f>IF(L83=" "," ",(IF($L83&gt;0,INDEX('Bin Analysis'!$C$3:$S$10110,MATCH($L83,'Bin Analysis'!$L$3:$L$10110,0),MATCH(M$5,'Bin Analysis'!$C$2:$S$2,0))," ")))</f>
        <v>17</v>
      </c>
      <c r="N83" s="70">
        <f>IF($L83=" "," ",(IF($M83=FALSE," ",(IF($M83&gt;0,INDEX('Bin Analysis'!$C$3:$S$10110,MATCH($L83,'Bin Analysis'!$L$3:$L$10110,0),MATCH(N$5,'Bin Analysis'!$C$2:$S$2,0))," ")))))</f>
        <v>0</v>
      </c>
      <c r="O83" s="70">
        <f>IF($L83=" "," ",(IF($M83=FALSE," ",(IF($M83&gt;0,INDEX('Bin Analysis'!$C$3:$S$10110,MATCH($L83,'Bin Analysis'!$L$3:$L$10110,0),MATCH(O$5,'Bin Analysis'!$C$2:$S$2,0))," ")))))</f>
        <v>1</v>
      </c>
      <c r="P83" s="70">
        <f>IF($L83=" "," ",(IF($M83=FALSE," ",(IF($M83&gt;0,INDEX('Bin Analysis'!$C$3:$S$10110,MATCH($L83,'Bin Analysis'!$L$3:$L$10110,0),MATCH(P$5,'Bin Analysis'!$C$2:$S$2,0))," ")))))</f>
        <v>0.4</v>
      </c>
      <c r="Q83" s="70">
        <f>IF($L83=" "," ",(IF($M83=FALSE," ",(IF($M83&gt;0,INDEX('Bin Analysis'!$C$3:$S$10110,MATCH($L83,'Bin Analysis'!$L$3:$L$10110,0),MATCH(Q$5,'Bin Analysis'!$C$2:$S$2,0))," ")))))</f>
        <v>0.34782608695652173</v>
      </c>
      <c r="R83" s="70">
        <f>IF($L83=" "," ",(IF($M83=FALSE," ",(IF($M83&gt;0,INDEX('Bin Analysis'!$C$3:$S$10110,MATCH($L83,'Bin Analysis'!$L$3:$L$10110,0),MATCH(R$5,'Bin Analysis'!$C$2:$S$2,0))," ")))))</f>
        <v>0</v>
      </c>
      <c r="S83" s="70" t="str">
        <f>IF($L83=" "," ",(IF($M83=FALSE," ",(IF($M83&gt;0,INDEX('Bin Analysis'!$C$3:$S$10110,MATCH($L83,'Bin Analysis'!$L$3:$L$10110,0),MATCH(S$5,'Bin Analysis'!$C$2:$S$2,0))," ")))))</f>
        <v>no</v>
      </c>
      <c r="T83" s="70">
        <f>Assignments!K82</f>
        <v>0.96434284612499999</v>
      </c>
      <c r="U83" s="70">
        <f>Assignments!L82</f>
        <v>8.9350318161857706E-2</v>
      </c>
      <c r="V83" s="76" t="str">
        <f>Assignments!V82</f>
        <v>Neutral</v>
      </c>
    </row>
    <row r="84" spans="2:22" x14ac:dyDescent="0.45">
      <c r="B84" s="52">
        <v>5</v>
      </c>
      <c r="C84" t="s">
        <v>153</v>
      </c>
      <c r="D84">
        <v>0.964672258</v>
      </c>
      <c r="E84" s="7">
        <v>6.2860207000000001E-2</v>
      </c>
      <c r="G84" s="40">
        <f>IFERROR('Data Transformation'!M82," ")</f>
        <v>77</v>
      </c>
      <c r="L84" s="68">
        <f t="shared" si="2"/>
        <v>78</v>
      </c>
      <c r="M84" s="69">
        <f>IF(L84=" "," ",(IF($L84&gt;0,INDEX('Bin Analysis'!$C$3:$S$10110,MATCH($L84,'Bin Analysis'!$L$3:$L$10110,0),MATCH(M$5,'Bin Analysis'!$C$2:$S$2,0))," ")))</f>
        <v>13</v>
      </c>
      <c r="N84" s="70">
        <f>IF($L84=" "," ",(IF($M84=FALSE," ",(IF($M84&gt;0,INDEX('Bin Analysis'!$C$3:$S$10110,MATCH($L84,'Bin Analysis'!$L$3:$L$10110,0),MATCH(N$5,'Bin Analysis'!$C$2:$S$2,0))," ")))))</f>
        <v>0</v>
      </c>
      <c r="O84" s="70">
        <f>IF($L84=" "," ",(IF($M84=FALSE," ",(IF($M84&gt;0,INDEX('Bin Analysis'!$C$3:$S$10110,MATCH($L84,'Bin Analysis'!$L$3:$L$10110,0),MATCH(O$5,'Bin Analysis'!$C$2:$S$2,0))," ")))))</f>
        <v>1</v>
      </c>
      <c r="P84" s="70">
        <f>IF($L84=" "," ",(IF($M84=FALSE," ",(IF($M84&gt;0,INDEX('Bin Analysis'!$C$3:$S$10110,MATCH($L84,'Bin Analysis'!$L$3:$L$10110,0),MATCH(P$5,'Bin Analysis'!$C$2:$S$2,0))," ")))))</f>
        <v>0.4</v>
      </c>
      <c r="Q84" s="70">
        <f>IF($L84=" "," ",(IF($M84=FALSE," ",(IF($M84&gt;0,INDEX('Bin Analysis'!$C$3:$S$10110,MATCH($L84,'Bin Analysis'!$L$3:$L$10110,0),MATCH(Q$5,'Bin Analysis'!$C$2:$S$2,0))," ")))))</f>
        <v>0.34782608695652173</v>
      </c>
      <c r="R84" s="70">
        <f>IF($L84=" "," ",(IF($M84=FALSE," ",(IF($M84&gt;0,INDEX('Bin Analysis'!$C$3:$S$10110,MATCH($L84,'Bin Analysis'!$L$3:$L$10110,0),MATCH(R$5,'Bin Analysis'!$C$2:$S$2,0))," ")))))</f>
        <v>0</v>
      </c>
      <c r="S84" s="70" t="str">
        <f>IF($L84=" "," ",(IF($M84=FALSE," ",(IF($M84&gt;0,INDEX('Bin Analysis'!$C$3:$S$10110,MATCH($L84,'Bin Analysis'!$L$3:$L$10110,0),MATCH(S$5,'Bin Analysis'!$C$2:$S$2,0))," ")))))</f>
        <v>no</v>
      </c>
      <c r="T84" s="70">
        <f>Assignments!K83</f>
        <v>0.95585281283333323</v>
      </c>
      <c r="U84" s="70">
        <f>Assignments!L83</f>
        <v>8.969310247373824E-2</v>
      </c>
      <c r="V84" s="76" t="str">
        <f>Assignments!V83</f>
        <v>Neutral</v>
      </c>
    </row>
    <row r="85" spans="2:22" x14ac:dyDescent="0.45">
      <c r="B85" s="52">
        <v>5</v>
      </c>
      <c r="C85" t="s">
        <v>147</v>
      </c>
      <c r="D85">
        <v>0.66571232800000002</v>
      </c>
      <c r="E85" s="7">
        <v>5.4114415999999999E-2</v>
      </c>
      <c r="G85" s="40">
        <f>IFERROR('Data Transformation'!M83," ")</f>
        <v>78</v>
      </c>
      <c r="L85" s="68">
        <f t="shared" si="2"/>
        <v>79</v>
      </c>
      <c r="M85" s="69">
        <f>IF(L85=" "," ",(IF($L85&gt;0,INDEX('Bin Analysis'!$C$3:$S$10110,MATCH($L85,'Bin Analysis'!$L$3:$L$10110,0),MATCH(M$5,'Bin Analysis'!$C$2:$S$2,0))," ")))</f>
        <v>20</v>
      </c>
      <c r="N85" s="70">
        <f>IF($L85=" "," ",(IF($M85=FALSE," ",(IF($M85&gt;0,INDEX('Bin Analysis'!$C$3:$S$10110,MATCH($L85,'Bin Analysis'!$L$3:$L$10110,0),MATCH(N$5,'Bin Analysis'!$C$2:$S$2,0))," ")))))</f>
        <v>0</v>
      </c>
      <c r="O85" s="70">
        <f>IF($L85=" "," ",(IF($M85=FALSE," ",(IF($M85&gt;0,INDEX('Bin Analysis'!$C$3:$S$10110,MATCH($L85,'Bin Analysis'!$L$3:$L$10110,0),MATCH(O$5,'Bin Analysis'!$C$2:$S$2,0))," ")))))</f>
        <v>0</v>
      </c>
      <c r="P85" s="70">
        <f>IF($L85=" "," ",(IF($M85=FALSE," ",(IF($M85&gt;0,INDEX('Bin Analysis'!$C$3:$S$10110,MATCH($L85,'Bin Analysis'!$L$3:$L$10110,0),MATCH(P$5,'Bin Analysis'!$C$2:$S$2,0))," ")))))</f>
        <v>0.5</v>
      </c>
      <c r="Q85" s="70">
        <f>IF($L85=" "," ",(IF($M85=FALSE," ",(IF($M85&gt;0,INDEX('Bin Analysis'!$C$3:$S$10110,MATCH($L85,'Bin Analysis'!$L$3:$L$10110,0),MATCH(Q$5,'Bin Analysis'!$C$2:$S$2,0))," ")))))</f>
        <v>0.43478260869565216</v>
      </c>
      <c r="R85" s="70">
        <f>IF($L85=" "," ",(IF($M85=FALSE," ",(IF($M85&gt;0,INDEX('Bin Analysis'!$C$3:$S$10110,MATCH($L85,'Bin Analysis'!$L$3:$L$10110,0),MATCH(R$5,'Bin Analysis'!$C$2:$S$2,0))," ")))))</f>
        <v>0.78947368421052633</v>
      </c>
      <c r="S85" s="70" t="str">
        <f>IF($L85=" "," ",(IF($M85=FALSE," ",(IF($M85&gt;0,INDEX('Bin Analysis'!$C$3:$S$10110,MATCH($L85,'Bin Analysis'!$L$3:$L$10110,0),MATCH(S$5,'Bin Analysis'!$C$2:$S$2,0))," ")))))</f>
        <v>no</v>
      </c>
      <c r="T85" s="70">
        <f>Assignments!K84</f>
        <v>0.24732503878947379</v>
      </c>
      <c r="U85" s="70">
        <f>Assignments!L84</f>
        <v>0.14282788452338596</v>
      </c>
      <c r="V85" s="76" t="str">
        <f>Assignments!V84</f>
        <v>Adverse</v>
      </c>
    </row>
    <row r="86" spans="2:22" x14ac:dyDescent="0.45">
      <c r="B86" s="52">
        <v>5</v>
      </c>
      <c r="C86" t="s">
        <v>152</v>
      </c>
      <c r="D86">
        <v>0.93278386499999999</v>
      </c>
      <c r="E86" s="7">
        <v>5.3453765E-2</v>
      </c>
      <c r="G86" s="40">
        <f>IFERROR('Data Transformation'!M84," ")</f>
        <v>79</v>
      </c>
      <c r="L86" s="68">
        <f t="shared" si="2"/>
        <v>80</v>
      </c>
      <c r="M86" s="69">
        <f>IF(L86=" "," ",(IF($L86&gt;0,INDEX('Bin Analysis'!$C$3:$S$10110,MATCH($L86,'Bin Analysis'!$L$3:$L$10110,0),MATCH(M$5,'Bin Analysis'!$C$2:$S$2,0))," ")))</f>
        <v>19</v>
      </c>
      <c r="N86" s="70">
        <f>IF($L86=" "," ",(IF($M86=FALSE," ",(IF($M86&gt;0,INDEX('Bin Analysis'!$C$3:$S$10110,MATCH($L86,'Bin Analysis'!$L$3:$L$10110,0),MATCH(N$5,'Bin Analysis'!$C$2:$S$2,0))," ")))))</f>
        <v>0</v>
      </c>
      <c r="O86" s="70">
        <f>IF($L86=" "," ",(IF($M86=FALSE," ",(IF($M86&gt;0,INDEX('Bin Analysis'!$C$3:$S$10110,MATCH($L86,'Bin Analysis'!$L$3:$L$10110,0),MATCH(O$5,'Bin Analysis'!$C$2:$S$2,0))," ")))))</f>
        <v>0.55555555555555558</v>
      </c>
      <c r="P86" s="70">
        <f>IF($L86=" "," ",(IF($M86=FALSE," ",(IF($M86&gt;0,INDEX('Bin Analysis'!$C$3:$S$10110,MATCH($L86,'Bin Analysis'!$L$3:$L$10110,0),MATCH(P$5,'Bin Analysis'!$C$2:$S$2,0))," ")))))</f>
        <v>0.8</v>
      </c>
      <c r="Q86" s="70">
        <f>IF($L86=" "," ",(IF($M86=FALSE," ",(IF($M86&gt;0,INDEX('Bin Analysis'!$C$3:$S$10110,MATCH($L86,'Bin Analysis'!$L$3:$L$10110,0),MATCH(Q$5,'Bin Analysis'!$C$2:$S$2,0))," ")))))</f>
        <v>0.78260869565217395</v>
      </c>
      <c r="R86" s="70">
        <f>IF($L86=" "," ",(IF($M86=FALSE," ",(IF($M86&gt;0,INDEX('Bin Analysis'!$C$3:$S$10110,MATCH($L86,'Bin Analysis'!$L$3:$L$10110,0),MATCH(R$5,'Bin Analysis'!$C$2:$S$2,0))," ")))))</f>
        <v>5.5555555555555552E-2</v>
      </c>
      <c r="S86" s="70" t="str">
        <f>IF($L86=" "," ",(IF($M86=FALSE," ",(IF($M86&gt;0,INDEX('Bin Analysis'!$C$3:$S$10110,MATCH($L86,'Bin Analysis'!$L$3:$L$10110,0),MATCH(S$5,'Bin Analysis'!$C$2:$S$2,0))," ")))))</f>
        <v>no</v>
      </c>
      <c r="T86" s="70">
        <f>Assignments!K85</f>
        <v>0.7542671781111111</v>
      </c>
      <c r="U86" s="70">
        <f>Assignments!L85</f>
        <v>0.2556020605230086</v>
      </c>
      <c r="V86" s="76" t="str">
        <f>Assignments!V85</f>
        <v>Rheostat</v>
      </c>
    </row>
    <row r="87" spans="2:22" x14ac:dyDescent="0.45">
      <c r="B87" s="52">
        <v>5</v>
      </c>
      <c r="C87" t="s">
        <v>148</v>
      </c>
      <c r="D87">
        <v>0.83287345400000001</v>
      </c>
      <c r="E87" s="7">
        <v>5.2051651999999997E-2</v>
      </c>
      <c r="G87" s="40">
        <f>IFERROR('Data Transformation'!M85," ")</f>
        <v>80</v>
      </c>
      <c r="L87" s="68">
        <f t="shared" si="2"/>
        <v>81</v>
      </c>
      <c r="M87" s="69">
        <f>IF(L87=" "," ",(IF($L87&gt;0,INDEX('Bin Analysis'!$C$3:$S$10110,MATCH($L87,'Bin Analysis'!$L$3:$L$10110,0),MATCH(M$5,'Bin Analysis'!$C$2:$S$2,0))," ")))</f>
        <v>16</v>
      </c>
      <c r="N87" s="70">
        <f>IF($L87=" "," ",(IF($M87=FALSE," ",(IF($M87&gt;0,INDEX('Bin Analysis'!$C$3:$S$10110,MATCH($L87,'Bin Analysis'!$L$3:$L$10110,0),MATCH(N$5,'Bin Analysis'!$C$2:$S$2,0))," ")))))</f>
        <v>0</v>
      </c>
      <c r="O87" s="70">
        <f>IF($L87=" "," ",(IF($M87=FALSE," ",(IF($M87&gt;0,INDEX('Bin Analysis'!$C$3:$S$10110,MATCH($L87,'Bin Analysis'!$L$3:$L$10110,0),MATCH(O$5,'Bin Analysis'!$C$2:$S$2,0))," ")))))</f>
        <v>0.93333333333333335</v>
      </c>
      <c r="P87" s="70">
        <f>IF($L87=" "," ",(IF($M87=FALSE," ",(IF($M87&gt;0,INDEX('Bin Analysis'!$C$3:$S$10110,MATCH($L87,'Bin Analysis'!$L$3:$L$10110,0),MATCH(P$5,'Bin Analysis'!$C$2:$S$2,0))," ")))))</f>
        <v>0.5</v>
      </c>
      <c r="Q87" s="70">
        <f>IF($L87=" "," ",(IF($M87=FALSE," ",(IF($M87&gt;0,INDEX('Bin Analysis'!$C$3:$S$10110,MATCH($L87,'Bin Analysis'!$L$3:$L$10110,0),MATCH(Q$5,'Bin Analysis'!$C$2:$S$2,0))," ")))))</f>
        <v>0.47826086956521741</v>
      </c>
      <c r="R87" s="70">
        <f>IF($L87=" "," ",(IF($M87=FALSE," ",(IF($M87&gt;0,INDEX('Bin Analysis'!$C$3:$S$10110,MATCH($L87,'Bin Analysis'!$L$3:$L$10110,0),MATCH(R$5,'Bin Analysis'!$C$2:$S$2,0))," ")))))</f>
        <v>0</v>
      </c>
      <c r="S87" s="70" t="str">
        <f>IF($L87=" "," ",(IF($M87=FALSE," ",(IF($M87&gt;0,INDEX('Bin Analysis'!$C$3:$S$10110,MATCH($L87,'Bin Analysis'!$L$3:$L$10110,0),MATCH(S$5,'Bin Analysis'!$C$2:$S$2,0))," ")))))</f>
        <v>no</v>
      </c>
      <c r="T87" s="70">
        <f>Assignments!K86</f>
        <v>0.95415756433333343</v>
      </c>
      <c r="U87" s="70">
        <f>Assignments!L86</f>
        <v>0.12812017062622896</v>
      </c>
      <c r="V87" s="76" t="str">
        <f>Assignments!V86</f>
        <v>Neutral</v>
      </c>
    </row>
    <row r="88" spans="2:22" x14ac:dyDescent="0.45">
      <c r="B88" s="52">
        <v>5</v>
      </c>
      <c r="C88" t="s">
        <v>160</v>
      </c>
      <c r="D88">
        <v>0.81925810300000002</v>
      </c>
      <c r="E88" s="7">
        <v>5.0421107E-2</v>
      </c>
      <c r="G88" s="40">
        <f>IFERROR('Data Transformation'!M86," ")</f>
        <v>81</v>
      </c>
      <c r="L88" s="68">
        <f t="shared" si="2"/>
        <v>82</v>
      </c>
      <c r="M88" s="69">
        <f>IF(L88=" "," ",(IF($L88&gt;0,INDEX('Bin Analysis'!$C$3:$S$10110,MATCH($L88,'Bin Analysis'!$L$3:$L$10110,0),MATCH(M$5,'Bin Analysis'!$C$2:$S$2,0))," ")))</f>
        <v>20</v>
      </c>
      <c r="N88" s="70">
        <f>IF($L88=" "," ",(IF($M88=FALSE," ",(IF($M88&gt;0,INDEX('Bin Analysis'!$C$3:$S$10110,MATCH($L88,'Bin Analysis'!$L$3:$L$10110,0),MATCH(N$5,'Bin Analysis'!$C$2:$S$2,0))," ")))))</f>
        <v>0</v>
      </c>
      <c r="O88" s="70">
        <f>IF($L88=" "," ",(IF($M88=FALSE," ",(IF($M88&gt;0,INDEX('Bin Analysis'!$C$3:$S$10110,MATCH($L88,'Bin Analysis'!$L$3:$L$10110,0),MATCH(O$5,'Bin Analysis'!$C$2:$S$2,0))," ")))))</f>
        <v>0.42105263157894735</v>
      </c>
      <c r="P88" s="70">
        <f>IF($L88=" "," ",(IF($M88=FALSE," ",(IF($M88&gt;0,INDEX('Bin Analysis'!$C$3:$S$10110,MATCH($L88,'Bin Analysis'!$L$3:$L$10110,0),MATCH(P$5,'Bin Analysis'!$C$2:$S$2,0))," ")))))</f>
        <v>0.9</v>
      </c>
      <c r="Q88" s="70">
        <f>IF($L88=" "," ",(IF($M88=FALSE," ",(IF($M88&gt;0,INDEX('Bin Analysis'!$C$3:$S$10110,MATCH($L88,'Bin Analysis'!$L$3:$L$10110,0),MATCH(Q$5,'Bin Analysis'!$C$2:$S$2,0))," ")))))</f>
        <v>0.86956521739130432</v>
      </c>
      <c r="R88" s="70">
        <f>IF($L88=" "," ",(IF($M88=FALSE," ",(IF($M88&gt;0,INDEX('Bin Analysis'!$C$3:$S$10110,MATCH($L88,'Bin Analysis'!$L$3:$L$10110,0),MATCH(R$5,'Bin Analysis'!$C$2:$S$2,0))," ")))))</f>
        <v>0.15789473684210525</v>
      </c>
      <c r="S88" s="70" t="str">
        <f>IF($L88=" "," ",(IF($M88=FALSE," ",(IF($M88&gt;0,INDEX('Bin Analysis'!$C$3:$S$10110,MATCH($L88,'Bin Analysis'!$L$3:$L$10110,0),MATCH(S$5,'Bin Analysis'!$C$2:$S$2,0))," ")))))</f>
        <v>no</v>
      </c>
      <c r="T88" s="70">
        <f>Assignments!K87</f>
        <v>0.65391511426315807</v>
      </c>
      <c r="U88" s="70">
        <f>Assignments!L87</f>
        <v>0.2697645719599186</v>
      </c>
      <c r="V88" s="76" t="str">
        <f>Assignments!V87</f>
        <v>Rheostat</v>
      </c>
    </row>
    <row r="89" spans="2:22" x14ac:dyDescent="0.45">
      <c r="B89" s="52">
        <v>5</v>
      </c>
      <c r="C89" t="s">
        <v>150</v>
      </c>
      <c r="D89">
        <v>0.92177142899999998</v>
      </c>
      <c r="E89" s="7">
        <v>5.0322227999999997E-2</v>
      </c>
      <c r="G89" s="40">
        <f>IFERROR('Data Transformation'!M87," ")</f>
        <v>82</v>
      </c>
      <c r="L89" s="68">
        <f t="shared" si="2"/>
        <v>83</v>
      </c>
      <c r="M89" s="69">
        <f>IF(L89=" "," ",(IF($L89&gt;0,INDEX('Bin Analysis'!$C$3:$S$10110,MATCH($L89,'Bin Analysis'!$L$3:$L$10110,0),MATCH(M$5,'Bin Analysis'!$C$2:$S$2,0))," ")))</f>
        <v>19</v>
      </c>
      <c r="N89" s="70">
        <f>IF($L89=" "," ",(IF($M89=FALSE," ",(IF($M89&gt;0,INDEX('Bin Analysis'!$C$3:$S$10110,MATCH($L89,'Bin Analysis'!$L$3:$L$10110,0),MATCH(N$5,'Bin Analysis'!$C$2:$S$2,0))," ")))))</f>
        <v>0</v>
      </c>
      <c r="O89" s="70">
        <f>IF($L89=" "," ",(IF($M89=FALSE," ",(IF($M89&gt;0,INDEX('Bin Analysis'!$C$3:$S$10110,MATCH($L89,'Bin Analysis'!$L$3:$L$10110,0),MATCH(O$5,'Bin Analysis'!$C$2:$S$2,0))," ")))))</f>
        <v>0</v>
      </c>
      <c r="P89" s="70">
        <f>IF($L89=" "," ",(IF($M89=FALSE," ",(IF($M89&gt;0,INDEX('Bin Analysis'!$C$3:$S$10110,MATCH($L89,'Bin Analysis'!$L$3:$L$10110,0),MATCH(P$5,'Bin Analysis'!$C$2:$S$2,0))," ")))))</f>
        <v>0.4</v>
      </c>
      <c r="Q89" s="70">
        <f>IF($L89=" "," ",(IF($M89=FALSE," ",(IF($M89&gt;0,INDEX('Bin Analysis'!$C$3:$S$10110,MATCH($L89,'Bin Analysis'!$L$3:$L$10110,0),MATCH(Q$5,'Bin Analysis'!$C$2:$S$2,0))," ")))))</f>
        <v>0.30434782608695654</v>
      </c>
      <c r="R89" s="70">
        <f>IF($L89=" "," ",(IF($M89=FALSE," ",(IF($M89&gt;0,INDEX('Bin Analysis'!$C$3:$S$10110,MATCH($L89,'Bin Analysis'!$L$3:$L$10110,0),MATCH(R$5,'Bin Analysis'!$C$2:$S$2,0))," ")))))</f>
        <v>0.77777777777777779</v>
      </c>
      <c r="S89" s="70" t="str">
        <f>IF($L89=" "," ",(IF($M89=FALSE," ",(IF($M89&gt;0,INDEX('Bin Analysis'!$C$3:$S$10110,MATCH($L89,'Bin Analysis'!$L$3:$L$10110,0),MATCH(S$5,'Bin Analysis'!$C$2:$S$2,0))," ")))))</f>
        <v>no</v>
      </c>
      <c r="T89" s="70">
        <f>Assignments!K88</f>
        <v>0.22941111711111109</v>
      </c>
      <c r="U89" s="70">
        <f>Assignments!L88</f>
        <v>0.12603395515591784</v>
      </c>
      <c r="V89" s="76" t="str">
        <f>Assignments!V88</f>
        <v>Adverse</v>
      </c>
    </row>
    <row r="90" spans="2:22" x14ac:dyDescent="0.45">
      <c r="B90" s="52">
        <v>6</v>
      </c>
      <c r="C90" t="s">
        <v>152</v>
      </c>
      <c r="D90">
        <v>0.83728182500000004</v>
      </c>
      <c r="E90" s="7">
        <v>9.9834275E-2</v>
      </c>
      <c r="G90" s="40">
        <f>IFERROR('Data Transformation'!M88," ")</f>
        <v>83</v>
      </c>
      <c r="L90" s="68">
        <f t="shared" si="2"/>
        <v>84</v>
      </c>
      <c r="M90" s="69">
        <f>IF(L90=" "," ",(IF($L90&gt;0,INDEX('Bin Analysis'!$C$3:$S$10110,MATCH($L90,'Bin Analysis'!$L$3:$L$10110,0),MATCH(M$5,'Bin Analysis'!$C$2:$S$2,0))," ")))</f>
        <v>13</v>
      </c>
      <c r="N90" s="70">
        <f>IF($L90=" "," ",(IF($M90=FALSE," ",(IF($M90&gt;0,INDEX('Bin Analysis'!$C$3:$S$10110,MATCH($L90,'Bin Analysis'!$L$3:$L$10110,0),MATCH(N$5,'Bin Analysis'!$C$2:$S$2,0))," ")))))</f>
        <v>0</v>
      </c>
      <c r="O90" s="70">
        <f>IF($L90=" "," ",(IF($M90=FALSE," ",(IF($M90&gt;0,INDEX('Bin Analysis'!$C$3:$S$10110,MATCH($L90,'Bin Analysis'!$L$3:$L$10110,0),MATCH(O$5,'Bin Analysis'!$C$2:$S$2,0))," ")))))</f>
        <v>0.5</v>
      </c>
      <c r="P90" s="70">
        <f>IF($L90=" "," ",(IF($M90=FALSE," ",(IF($M90&gt;0,INDEX('Bin Analysis'!$C$3:$S$10110,MATCH($L90,'Bin Analysis'!$L$3:$L$10110,0),MATCH(P$5,'Bin Analysis'!$C$2:$S$2,0))," ")))))</f>
        <v>0.7</v>
      </c>
      <c r="Q90" s="70">
        <f>IF($L90=" "," ",(IF($M90=FALSE," ",(IF($M90&gt;0,INDEX('Bin Analysis'!$C$3:$S$10110,MATCH($L90,'Bin Analysis'!$L$3:$L$10110,0),MATCH(Q$5,'Bin Analysis'!$C$2:$S$2,0))," ")))))</f>
        <v>0.60869565217391308</v>
      </c>
      <c r="R90" s="70">
        <f>IF($L90=" "," ",(IF($M90=FALSE," ",(IF($M90&gt;0,INDEX('Bin Analysis'!$C$3:$S$10110,MATCH($L90,'Bin Analysis'!$L$3:$L$10110,0),MATCH(R$5,'Bin Analysis'!$C$2:$S$2,0))," ")))))</f>
        <v>8.3333333333333329E-2</v>
      </c>
      <c r="S90" s="70" t="str">
        <f>IF($L90=" "," ",(IF($M90=FALSE," ",(IF($M90&gt;0,INDEX('Bin Analysis'!$C$3:$S$10110,MATCH($L90,'Bin Analysis'!$L$3:$L$10110,0),MATCH(S$5,'Bin Analysis'!$C$2:$S$2,0))," ")))))</f>
        <v>no</v>
      </c>
      <c r="T90" s="70">
        <f>Assignments!K89</f>
        <v>0.71496343958333342</v>
      </c>
      <c r="U90" s="70">
        <f>Assignments!L89</f>
        <v>0.27901157678471589</v>
      </c>
      <c r="V90" s="76" t="str">
        <f>Assignments!V89</f>
        <v>Rheostat</v>
      </c>
    </row>
    <row r="91" spans="2:22" x14ac:dyDescent="0.45">
      <c r="B91" s="52">
        <v>6</v>
      </c>
      <c r="C91" t="s">
        <v>158</v>
      </c>
      <c r="D91">
        <v>1.0958789499999999</v>
      </c>
      <c r="E91" s="7">
        <v>9.1177428000000005E-2</v>
      </c>
      <c r="G91" s="40">
        <f>IFERROR('Data Transformation'!M89," ")</f>
        <v>84</v>
      </c>
      <c r="L91" s="68">
        <f t="shared" si="2"/>
        <v>85</v>
      </c>
      <c r="M91" s="69">
        <f>IF(L91=" "," ",(IF($L91&gt;0,INDEX('Bin Analysis'!$C$3:$S$10110,MATCH($L91,'Bin Analysis'!$L$3:$L$10110,0),MATCH(M$5,'Bin Analysis'!$C$2:$S$2,0))," ")))</f>
        <v>18</v>
      </c>
      <c r="N91" s="70">
        <f>IF($L91=" "," ",(IF($M91=FALSE," ",(IF($M91&gt;0,INDEX('Bin Analysis'!$C$3:$S$10110,MATCH($L91,'Bin Analysis'!$L$3:$L$10110,0),MATCH(N$5,'Bin Analysis'!$C$2:$S$2,0))," ")))))</f>
        <v>0</v>
      </c>
      <c r="O91" s="70">
        <f>IF($L91=" "," ",(IF($M91=FALSE," ",(IF($M91&gt;0,INDEX('Bin Analysis'!$C$3:$S$10110,MATCH($L91,'Bin Analysis'!$L$3:$L$10110,0),MATCH(O$5,'Bin Analysis'!$C$2:$S$2,0))," ")))))</f>
        <v>0.88235294117647056</v>
      </c>
      <c r="P91" s="70">
        <f>IF($L91=" "," ",(IF($M91=FALSE," ",(IF($M91&gt;0,INDEX('Bin Analysis'!$C$3:$S$10110,MATCH($L91,'Bin Analysis'!$L$3:$L$10110,0),MATCH(P$5,'Bin Analysis'!$C$2:$S$2,0))," ")))))</f>
        <v>0.4</v>
      </c>
      <c r="Q91" s="70">
        <f>IF($L91=" "," ",(IF($M91=FALSE," ",(IF($M91&gt;0,INDEX('Bin Analysis'!$C$3:$S$10110,MATCH($L91,'Bin Analysis'!$L$3:$L$10110,0),MATCH(Q$5,'Bin Analysis'!$C$2:$S$2,0))," ")))))</f>
        <v>0.30434782608695654</v>
      </c>
      <c r="R91" s="70">
        <f>IF($L91=" "," ",(IF($M91=FALSE," ",(IF($M91&gt;0,INDEX('Bin Analysis'!$C$3:$S$10110,MATCH($L91,'Bin Analysis'!$L$3:$L$10110,0),MATCH(R$5,'Bin Analysis'!$C$2:$S$2,0))," ")))))</f>
        <v>0.11764705882352941</v>
      </c>
      <c r="S91" s="70" t="str">
        <f>IF($L91=" "," ",(IF($M91=FALSE," ",(IF($M91&gt;0,INDEX('Bin Analysis'!$C$3:$S$10110,MATCH($L91,'Bin Analysis'!$L$3:$L$10110,0),MATCH(S$5,'Bin Analysis'!$C$2:$S$2,0))," ")))))</f>
        <v>no</v>
      </c>
      <c r="T91" s="70">
        <f>Assignments!K90</f>
        <v>0.86109851876470589</v>
      </c>
      <c r="U91" s="70">
        <f>Assignments!L90</f>
        <v>0.21654397346203008</v>
      </c>
      <c r="V91" s="76" t="str">
        <f>Assignments!V90</f>
        <v>Moderate</v>
      </c>
    </row>
    <row r="92" spans="2:22" x14ac:dyDescent="0.45">
      <c r="B92" s="52">
        <v>6</v>
      </c>
      <c r="C92" t="s">
        <v>155</v>
      </c>
      <c r="D92">
        <v>0.97984928599999999</v>
      </c>
      <c r="E92" s="7">
        <v>9.1050625999999996E-2</v>
      </c>
      <c r="G92" s="40">
        <f>IFERROR('Data Transformation'!M90," ")</f>
        <v>85</v>
      </c>
      <c r="L92" s="68">
        <f t="shared" si="2"/>
        <v>86</v>
      </c>
      <c r="M92" s="69">
        <f>IF(L92=" "," ",(IF($L92&gt;0,INDEX('Bin Analysis'!$C$3:$S$10110,MATCH($L92,'Bin Analysis'!$L$3:$L$10110,0),MATCH(M$5,'Bin Analysis'!$C$2:$S$2,0))," ")))</f>
        <v>16</v>
      </c>
      <c r="N92" s="70">
        <f>IF($L92=" "," ",(IF($M92=FALSE," ",(IF($M92&gt;0,INDEX('Bin Analysis'!$C$3:$S$10110,MATCH($L92,'Bin Analysis'!$L$3:$L$10110,0),MATCH(N$5,'Bin Analysis'!$C$2:$S$2,0))," ")))))</f>
        <v>0</v>
      </c>
      <c r="O92" s="70">
        <f>IF($L92=" "," ",(IF($M92=FALSE," ",(IF($M92&gt;0,INDEX('Bin Analysis'!$C$3:$S$10110,MATCH($L92,'Bin Analysis'!$L$3:$L$10110,0),MATCH(O$5,'Bin Analysis'!$C$2:$S$2,0))," ")))))</f>
        <v>0.2</v>
      </c>
      <c r="P92" s="70">
        <f>IF($L92=" "," ",(IF($M92=FALSE," ",(IF($M92&gt;0,INDEX('Bin Analysis'!$C$3:$S$10110,MATCH($L92,'Bin Analysis'!$L$3:$L$10110,0),MATCH(P$5,'Bin Analysis'!$C$2:$S$2,0))," ")))))</f>
        <v>0.6</v>
      </c>
      <c r="Q92" s="70">
        <f>IF($L92=" "," ",(IF($M92=FALSE," ",(IF($M92&gt;0,INDEX('Bin Analysis'!$C$3:$S$10110,MATCH($L92,'Bin Analysis'!$L$3:$L$10110,0),MATCH(Q$5,'Bin Analysis'!$C$2:$S$2,0))," ")))))</f>
        <v>0.56521739130434778</v>
      </c>
      <c r="R92" s="70">
        <f>IF($L92=" "," ",(IF($M92=FALSE," ",(IF($M92&gt;0,INDEX('Bin Analysis'!$C$3:$S$10110,MATCH($L92,'Bin Analysis'!$L$3:$L$10110,0),MATCH(R$5,'Bin Analysis'!$C$2:$S$2,0))," ")))))</f>
        <v>0.4</v>
      </c>
      <c r="S92" s="70" t="str">
        <f>IF($L92=" "," ",(IF($M92=FALSE," ",(IF($M92&gt;0,INDEX('Bin Analysis'!$C$3:$S$10110,MATCH($L92,'Bin Analysis'!$L$3:$L$10110,0),MATCH(S$5,'Bin Analysis'!$C$2:$S$2,0))," ")))))</f>
        <v>no</v>
      </c>
      <c r="T92" s="70">
        <f>Assignments!K91</f>
        <v>0.46234883380000003</v>
      </c>
      <c r="U92" s="70">
        <f>Assignments!L91</f>
        <v>0.29028125407871075</v>
      </c>
      <c r="V92" s="76" t="str">
        <f>Assignments!V91</f>
        <v>Rheostat</v>
      </c>
    </row>
    <row r="93" spans="2:22" x14ac:dyDescent="0.45">
      <c r="B93" s="52">
        <v>6</v>
      </c>
      <c r="C93" t="s">
        <v>154</v>
      </c>
      <c r="D93">
        <v>0.97480935300000005</v>
      </c>
      <c r="E93" s="7">
        <v>8.8800329999999997E-2</v>
      </c>
      <c r="G93" s="40">
        <f>IFERROR('Data Transformation'!M91," ")</f>
        <v>86</v>
      </c>
      <c r="L93" s="68">
        <f t="shared" si="2"/>
        <v>87</v>
      </c>
      <c r="M93" s="69">
        <f>IF(L93=" "," ",(IF($L93&gt;0,INDEX('Bin Analysis'!$C$3:$S$10110,MATCH($L93,'Bin Analysis'!$L$3:$L$10110,0),MATCH(M$5,'Bin Analysis'!$C$2:$S$2,0))," ")))</f>
        <v>18</v>
      </c>
      <c r="N93" s="70">
        <f>IF($L93=" "," ",(IF($M93=FALSE," ",(IF($M93&gt;0,INDEX('Bin Analysis'!$C$3:$S$10110,MATCH($L93,'Bin Analysis'!$L$3:$L$10110,0),MATCH(N$5,'Bin Analysis'!$C$2:$S$2,0))," ")))))</f>
        <v>0</v>
      </c>
      <c r="O93" s="70">
        <f>IF($L93=" "," ",(IF($M93=FALSE," ",(IF($M93&gt;0,INDEX('Bin Analysis'!$C$3:$S$10110,MATCH($L93,'Bin Analysis'!$L$3:$L$10110,0),MATCH(O$5,'Bin Analysis'!$C$2:$S$2,0))," ")))))</f>
        <v>0.23529411764705882</v>
      </c>
      <c r="P93" s="70">
        <f>IF($L93=" "," ",(IF($M93=FALSE," ",(IF($M93&gt;0,INDEX('Bin Analysis'!$C$3:$S$10110,MATCH($L93,'Bin Analysis'!$L$3:$L$10110,0),MATCH(P$5,'Bin Analysis'!$C$2:$S$2,0))," ")))))</f>
        <v>0.7</v>
      </c>
      <c r="Q93" s="70">
        <f>IF($L93=" "," ",(IF($M93=FALSE," ",(IF($M93&gt;0,INDEX('Bin Analysis'!$C$3:$S$10110,MATCH($L93,'Bin Analysis'!$L$3:$L$10110,0),MATCH(Q$5,'Bin Analysis'!$C$2:$S$2,0))," ")))))</f>
        <v>0.65217391304347827</v>
      </c>
      <c r="R93" s="70">
        <f>IF($L93=" "," ",(IF($M93=FALSE," ",(IF($M93&gt;0,INDEX('Bin Analysis'!$C$3:$S$10110,MATCH($L93,'Bin Analysis'!$L$3:$L$10110,0),MATCH(R$5,'Bin Analysis'!$C$2:$S$2,0))," ")))))</f>
        <v>0.29411764705882354</v>
      </c>
      <c r="S93" s="70" t="str">
        <f>IF($L93=" "," ",(IF($M93=FALSE," ",(IF($M93&gt;0,INDEX('Bin Analysis'!$C$3:$S$10110,MATCH($L93,'Bin Analysis'!$L$3:$L$10110,0),MATCH(S$5,'Bin Analysis'!$C$2:$S$2,0))," ")))))</f>
        <v>no</v>
      </c>
      <c r="T93" s="70">
        <f>Assignments!K92</f>
        <v>0.51611420100000005</v>
      </c>
      <c r="U93" s="70">
        <f>Assignments!L92</f>
        <v>0.29756234712268664</v>
      </c>
      <c r="V93" s="76" t="str">
        <f>Assignments!V92</f>
        <v>Rheostat</v>
      </c>
    </row>
    <row r="94" spans="2:22" x14ac:dyDescent="0.45">
      <c r="B94" s="52">
        <v>6</v>
      </c>
      <c r="C94" t="s">
        <v>165</v>
      </c>
      <c r="D94">
        <v>0.84552530400000003</v>
      </c>
      <c r="E94" s="7">
        <v>8.5512297000000001E-2</v>
      </c>
      <c r="G94" s="40">
        <f>IFERROR('Data Transformation'!M92," ")</f>
        <v>87</v>
      </c>
      <c r="L94" s="68">
        <f t="shared" si="2"/>
        <v>88</v>
      </c>
      <c r="M94" s="69">
        <f>IF(L94=" "," ",(IF($L94&gt;0,INDEX('Bin Analysis'!$C$3:$S$10110,MATCH($L94,'Bin Analysis'!$L$3:$L$10110,0),MATCH(M$5,'Bin Analysis'!$C$2:$S$2,0))," ")))</f>
        <v>15</v>
      </c>
      <c r="N94" s="70">
        <f>IF($L94=" "," ",(IF($M94=FALSE," ",(IF($M94&gt;0,INDEX('Bin Analysis'!$C$3:$S$10110,MATCH($L94,'Bin Analysis'!$L$3:$L$10110,0),MATCH(N$5,'Bin Analysis'!$C$2:$S$2,0))," ")))))</f>
        <v>0</v>
      </c>
      <c r="O94" s="70">
        <f>IF($L94=" "," ",(IF($M94=FALSE," ",(IF($M94&gt;0,INDEX('Bin Analysis'!$C$3:$S$10110,MATCH($L94,'Bin Analysis'!$L$3:$L$10110,0),MATCH(O$5,'Bin Analysis'!$C$2:$S$2,0))," ")))))</f>
        <v>0.9285714285714286</v>
      </c>
      <c r="P94" s="70">
        <f>IF($L94=" "," ",(IF($M94=FALSE," ",(IF($M94&gt;0,INDEX('Bin Analysis'!$C$3:$S$10110,MATCH($L94,'Bin Analysis'!$L$3:$L$10110,0),MATCH(P$5,'Bin Analysis'!$C$2:$S$2,0))," ")))))</f>
        <v>0.4</v>
      </c>
      <c r="Q94" s="70">
        <f>IF($L94=" "," ",(IF($M94=FALSE," ",(IF($M94&gt;0,INDEX('Bin Analysis'!$C$3:$S$10110,MATCH($L94,'Bin Analysis'!$L$3:$L$10110,0),MATCH(Q$5,'Bin Analysis'!$C$2:$S$2,0))," ")))))</f>
        <v>0.39130434782608697</v>
      </c>
      <c r="R94" s="70">
        <f>IF($L94=" "," ",(IF($M94=FALSE," ",(IF($M94&gt;0,INDEX('Bin Analysis'!$C$3:$S$10110,MATCH($L94,'Bin Analysis'!$L$3:$L$10110,0),MATCH(R$5,'Bin Analysis'!$C$2:$S$2,0))," ")))))</f>
        <v>0</v>
      </c>
      <c r="S94" s="70" t="str">
        <f>IF($L94=" "," ",(IF($M94=FALSE," ",(IF($M94&gt;0,INDEX('Bin Analysis'!$C$3:$S$10110,MATCH($L94,'Bin Analysis'!$L$3:$L$10110,0),MATCH(S$5,'Bin Analysis'!$C$2:$S$2,0))," ")))))</f>
        <v>no</v>
      </c>
      <c r="T94" s="70">
        <f>Assignments!K93</f>
        <v>0.92705545121428568</v>
      </c>
      <c r="U94" s="70">
        <f>Assignments!L93</f>
        <v>0.12461500051132228</v>
      </c>
      <c r="V94" s="76" t="str">
        <f>Assignments!V93</f>
        <v>Neutral</v>
      </c>
    </row>
    <row r="95" spans="2:22" x14ac:dyDescent="0.45">
      <c r="B95" s="52">
        <v>6</v>
      </c>
      <c r="C95" t="s">
        <v>159</v>
      </c>
      <c r="D95">
        <v>1.0020041049999999</v>
      </c>
      <c r="E95" s="7">
        <v>6.9238643000000002E-2</v>
      </c>
      <c r="G95" s="40">
        <f>IFERROR('Data Transformation'!M93," ")</f>
        <v>88</v>
      </c>
      <c r="L95" s="68">
        <f t="shared" si="2"/>
        <v>89</v>
      </c>
      <c r="M95" s="69">
        <f>IF(L95=" "," ",(IF($L95&gt;0,INDEX('Bin Analysis'!$C$3:$S$10110,MATCH($L95,'Bin Analysis'!$L$3:$L$10110,0),MATCH(M$5,'Bin Analysis'!$C$2:$S$2,0))," ")))</f>
        <v>20</v>
      </c>
      <c r="N95" s="70">
        <f>IF($L95=" "," ",(IF($M95=FALSE," ",(IF($M95&gt;0,INDEX('Bin Analysis'!$C$3:$S$10110,MATCH($L95,'Bin Analysis'!$L$3:$L$10110,0),MATCH(N$5,'Bin Analysis'!$C$2:$S$2,0))," ")))))</f>
        <v>0</v>
      </c>
      <c r="O95" s="70">
        <f>IF($L95=" "," ",(IF($M95=FALSE," ",(IF($M95&gt;0,INDEX('Bin Analysis'!$C$3:$S$10110,MATCH($L95,'Bin Analysis'!$L$3:$L$10110,0),MATCH(O$5,'Bin Analysis'!$C$2:$S$2,0))," ")))))</f>
        <v>0.89473684210526316</v>
      </c>
      <c r="P95" s="70">
        <f>IF($L95=" "," ",(IF($M95=FALSE," ",(IF($M95&gt;0,INDEX('Bin Analysis'!$C$3:$S$10110,MATCH($L95,'Bin Analysis'!$L$3:$L$10110,0),MATCH(P$5,'Bin Analysis'!$C$2:$S$2,0))," ")))))</f>
        <v>0.5</v>
      </c>
      <c r="Q95" s="70">
        <f>IF($L95=" "," ",(IF($M95=FALSE," ",(IF($M95&gt;0,INDEX('Bin Analysis'!$C$3:$S$10110,MATCH($L95,'Bin Analysis'!$L$3:$L$10110,0),MATCH(Q$5,'Bin Analysis'!$C$2:$S$2,0))," ")))))</f>
        <v>0.43478260869565216</v>
      </c>
      <c r="R95" s="70">
        <f>IF($L95=" "," ",(IF($M95=FALSE," ",(IF($M95&gt;0,INDEX('Bin Analysis'!$C$3:$S$10110,MATCH($L95,'Bin Analysis'!$L$3:$L$10110,0),MATCH(R$5,'Bin Analysis'!$C$2:$S$2,0))," ")))))</f>
        <v>5.2631578947368418E-2</v>
      </c>
      <c r="S95" s="70" t="str">
        <f>IF($L95=" "," ",(IF($M95=FALSE," ",(IF($M95&gt;0,INDEX('Bin Analysis'!$C$3:$S$10110,MATCH($L95,'Bin Analysis'!$L$3:$L$10110,0),MATCH(S$5,'Bin Analysis'!$C$2:$S$2,0))," ")))))</f>
        <v>no</v>
      </c>
      <c r="T95" s="70">
        <f>Assignments!K94</f>
        <v>0.93611159136842093</v>
      </c>
      <c r="U95" s="70">
        <f>Assignments!L94</f>
        <v>0.19360388464651213</v>
      </c>
      <c r="V95" s="76" t="str">
        <f>Assignments!V94</f>
        <v>Moderate</v>
      </c>
    </row>
    <row r="96" spans="2:22" x14ac:dyDescent="0.45">
      <c r="B96" s="52">
        <v>6</v>
      </c>
      <c r="C96" t="s">
        <v>161</v>
      </c>
      <c r="D96">
        <v>0.89364964099999999</v>
      </c>
      <c r="E96" s="7">
        <v>6.4639130000000003E-2</v>
      </c>
      <c r="G96" s="40">
        <f>IFERROR('Data Transformation'!M94," ")</f>
        <v>89</v>
      </c>
      <c r="L96" s="68">
        <f t="shared" si="2"/>
        <v>90</v>
      </c>
      <c r="M96" s="69">
        <f>IF(L96=" "," ",(IF($L96&gt;0,INDEX('Bin Analysis'!$C$3:$S$10110,MATCH($L96,'Bin Analysis'!$L$3:$L$10110,0),MATCH(M$5,'Bin Analysis'!$C$2:$S$2,0))," ")))</f>
        <v>20</v>
      </c>
      <c r="N96" s="70">
        <f>IF($L96=" "," ",(IF($M96=FALSE," ",(IF($M96&gt;0,INDEX('Bin Analysis'!$C$3:$S$10110,MATCH($L96,'Bin Analysis'!$L$3:$L$10110,0),MATCH(N$5,'Bin Analysis'!$C$2:$S$2,0))," ")))))</f>
        <v>0</v>
      </c>
      <c r="O96" s="70">
        <f>IF($L96=" "," ",(IF($M96=FALSE," ",(IF($M96&gt;0,INDEX('Bin Analysis'!$C$3:$S$10110,MATCH($L96,'Bin Analysis'!$L$3:$L$10110,0),MATCH(O$5,'Bin Analysis'!$C$2:$S$2,0))," ")))))</f>
        <v>0.10526315789473684</v>
      </c>
      <c r="P96" s="70">
        <f>IF($L96=" "," ",(IF($M96=FALSE," ",(IF($M96&gt;0,INDEX('Bin Analysis'!$C$3:$S$10110,MATCH($L96,'Bin Analysis'!$L$3:$L$10110,0),MATCH(P$5,'Bin Analysis'!$C$2:$S$2,0))," ")))))</f>
        <v>0.4</v>
      </c>
      <c r="Q96" s="70">
        <f>IF($L96=" "," ",(IF($M96=FALSE," ",(IF($M96&gt;0,INDEX('Bin Analysis'!$C$3:$S$10110,MATCH($L96,'Bin Analysis'!$L$3:$L$10110,0),MATCH(Q$5,'Bin Analysis'!$C$2:$S$2,0))," ")))))</f>
        <v>0.30434782608695654</v>
      </c>
      <c r="R96" s="70">
        <f>IF($L96=" "," ",(IF($M96=FALSE," ",(IF($M96&gt;0,INDEX('Bin Analysis'!$C$3:$S$10110,MATCH($L96,'Bin Analysis'!$L$3:$L$10110,0),MATCH(R$5,'Bin Analysis'!$C$2:$S$2,0))," ")))))</f>
        <v>0.84210526315789469</v>
      </c>
      <c r="S96" s="70" t="str">
        <f>IF($L96=" "," ",(IF($M96=FALSE," ",(IF($M96&gt;0,INDEX('Bin Analysis'!$C$3:$S$10110,MATCH($L96,'Bin Analysis'!$L$3:$L$10110,0),MATCH(S$5,'Bin Analysis'!$C$2:$S$2,0))," ")))))</f>
        <v>no</v>
      </c>
      <c r="T96" s="70">
        <f>Assignments!K95</f>
        <v>0.29252671415789472</v>
      </c>
      <c r="U96" s="70">
        <f>Assignments!L95</f>
        <v>0.24870956039592138</v>
      </c>
      <c r="V96" s="76" t="str">
        <f>Assignments!V95</f>
        <v>Adverse</v>
      </c>
    </row>
    <row r="97" spans="2:22" x14ac:dyDescent="0.45">
      <c r="B97" s="52">
        <v>6</v>
      </c>
      <c r="C97" t="s">
        <v>149</v>
      </c>
      <c r="D97">
        <v>0.81941558000000003</v>
      </c>
      <c r="E97" s="7">
        <v>6.1043132E-2</v>
      </c>
      <c r="G97" s="40">
        <f>IFERROR('Data Transformation'!M95," ")</f>
        <v>90</v>
      </c>
      <c r="L97" s="68">
        <f t="shared" si="2"/>
        <v>91</v>
      </c>
      <c r="M97" s="69">
        <f>IF(L97=" "," ",(IF($L97&gt;0,INDEX('Bin Analysis'!$C$3:$S$10110,MATCH($L97,'Bin Analysis'!$L$3:$L$10110,0),MATCH(M$5,'Bin Analysis'!$C$2:$S$2,0))," ")))</f>
        <v>17</v>
      </c>
      <c r="N97" s="70">
        <f>IF($L97=" "," ",(IF($M97=FALSE," ",(IF($M97&gt;0,INDEX('Bin Analysis'!$C$3:$S$10110,MATCH($L97,'Bin Analysis'!$L$3:$L$10110,0),MATCH(N$5,'Bin Analysis'!$C$2:$S$2,0))," ")))))</f>
        <v>0</v>
      </c>
      <c r="O97" s="70">
        <f>IF($L97=" "," ",(IF($M97=FALSE," ",(IF($M97&gt;0,INDEX('Bin Analysis'!$C$3:$S$10110,MATCH($L97,'Bin Analysis'!$L$3:$L$10110,0),MATCH(O$5,'Bin Analysis'!$C$2:$S$2,0))," ")))))</f>
        <v>0.6875</v>
      </c>
      <c r="P97" s="70">
        <f>IF($L97=" "," ",(IF($M97=FALSE," ",(IF($M97&gt;0,INDEX('Bin Analysis'!$C$3:$S$10110,MATCH($L97,'Bin Analysis'!$L$3:$L$10110,0),MATCH(P$5,'Bin Analysis'!$C$2:$S$2,0))," ")))))</f>
        <v>0.7</v>
      </c>
      <c r="Q97" s="70">
        <f>IF($L97=" "," ",(IF($M97=FALSE," ",(IF($M97&gt;0,INDEX('Bin Analysis'!$C$3:$S$10110,MATCH($L97,'Bin Analysis'!$L$3:$L$10110,0),MATCH(Q$5,'Bin Analysis'!$C$2:$S$2,0))," ")))))</f>
        <v>0.65217391304347827</v>
      </c>
      <c r="R97" s="70">
        <f>IF($L97=" "," ",(IF($M97=FALSE," ",(IF($M97&gt;0,INDEX('Bin Analysis'!$C$3:$S$10110,MATCH($L97,'Bin Analysis'!$L$3:$L$10110,0),MATCH(R$5,'Bin Analysis'!$C$2:$S$2,0))," ")))))</f>
        <v>6.25E-2</v>
      </c>
      <c r="S97" s="70" t="str">
        <f>IF($L97=" "," ",(IF($M97=FALSE," ",(IF($M97&gt;0,INDEX('Bin Analysis'!$C$3:$S$10110,MATCH($L97,'Bin Analysis'!$L$3:$L$10110,0),MATCH(S$5,'Bin Analysis'!$C$2:$S$2,0))," ")))))</f>
        <v>no</v>
      </c>
      <c r="T97" s="70">
        <f>Assignments!K96</f>
        <v>0.77082637506249996</v>
      </c>
      <c r="U97" s="70">
        <f>Assignments!L96</f>
        <v>0.2628077829799173</v>
      </c>
      <c r="V97" s="76" t="str">
        <f>Assignments!V96</f>
        <v>Rheostat</v>
      </c>
    </row>
    <row r="98" spans="2:22" x14ac:dyDescent="0.45">
      <c r="B98" s="52">
        <v>6</v>
      </c>
      <c r="C98" t="s">
        <v>148</v>
      </c>
      <c r="D98">
        <v>0.91354243499999999</v>
      </c>
      <c r="E98" s="7">
        <v>5.9059872999999999E-2</v>
      </c>
      <c r="G98" s="40">
        <f>IFERROR('Data Transformation'!M96," ")</f>
        <v>91</v>
      </c>
      <c r="L98" s="68">
        <f t="shared" si="2"/>
        <v>92</v>
      </c>
      <c r="M98" s="69">
        <f>IF(L98=" "," ",(IF($L98&gt;0,INDEX('Bin Analysis'!$C$3:$S$10110,MATCH($L98,'Bin Analysis'!$L$3:$L$10110,0),MATCH(M$5,'Bin Analysis'!$C$2:$S$2,0))," ")))</f>
        <v>15</v>
      </c>
      <c r="N98" s="70">
        <f>IF($L98=" "," ",(IF($M98=FALSE," ",(IF($M98&gt;0,INDEX('Bin Analysis'!$C$3:$S$10110,MATCH($L98,'Bin Analysis'!$L$3:$L$10110,0),MATCH(N$5,'Bin Analysis'!$C$2:$S$2,0))," ")))))</f>
        <v>0</v>
      </c>
      <c r="O98" s="70">
        <f>IF($L98=" "," ",(IF($M98=FALSE," ",(IF($M98&gt;0,INDEX('Bin Analysis'!$C$3:$S$10110,MATCH($L98,'Bin Analysis'!$L$3:$L$10110,0),MATCH(O$5,'Bin Analysis'!$C$2:$S$2,0))," ")))))</f>
        <v>1</v>
      </c>
      <c r="P98" s="70">
        <f>IF($L98=" "," ",(IF($M98=FALSE," ",(IF($M98&gt;0,INDEX('Bin Analysis'!$C$3:$S$10110,MATCH($L98,'Bin Analysis'!$L$3:$L$10110,0),MATCH(P$5,'Bin Analysis'!$C$2:$S$2,0))," ")))))</f>
        <v>0.3</v>
      </c>
      <c r="Q98" s="70">
        <f>IF($L98=" "," ",(IF($M98=FALSE," ",(IF($M98&gt;0,INDEX('Bin Analysis'!$C$3:$S$10110,MATCH($L98,'Bin Analysis'!$L$3:$L$10110,0),MATCH(Q$5,'Bin Analysis'!$C$2:$S$2,0))," ")))))</f>
        <v>0.2608695652173913</v>
      </c>
      <c r="R98" s="70">
        <f>IF($L98=" "," ",(IF($M98=FALSE," ",(IF($M98&gt;0,INDEX('Bin Analysis'!$C$3:$S$10110,MATCH($L98,'Bin Analysis'!$L$3:$L$10110,0),MATCH(R$5,'Bin Analysis'!$C$2:$S$2,0))," ")))))</f>
        <v>0</v>
      </c>
      <c r="S98" s="70" t="str">
        <f>IF($L98=" "," ",(IF($M98=FALSE," ",(IF($M98&gt;0,INDEX('Bin Analysis'!$C$3:$S$10110,MATCH($L98,'Bin Analysis'!$L$3:$L$10110,0),MATCH(S$5,'Bin Analysis'!$C$2:$S$2,0))," ")))))</f>
        <v>no</v>
      </c>
      <c r="T98" s="70">
        <f>Assignments!K97</f>
        <v>0.9322586860714287</v>
      </c>
      <c r="U98" s="70">
        <f>Assignments!L97</f>
        <v>5.5223042410359531E-2</v>
      </c>
      <c r="V98" s="76" t="str">
        <f>Assignments!V97</f>
        <v>Neutral</v>
      </c>
    </row>
    <row r="99" spans="2:22" x14ac:dyDescent="0.45">
      <c r="B99" s="52">
        <v>6</v>
      </c>
      <c r="C99" t="s">
        <v>160</v>
      </c>
      <c r="D99">
        <v>0.85243639800000004</v>
      </c>
      <c r="E99" s="7">
        <v>5.8961677999999997E-2</v>
      </c>
      <c r="G99" s="40">
        <f>IFERROR('Data Transformation'!M97," ")</f>
        <v>92</v>
      </c>
      <c r="L99" s="68">
        <f t="shared" si="2"/>
        <v>93</v>
      </c>
      <c r="M99" s="69">
        <f>IF(L99=" "," ",(IF($L99&gt;0,INDEX('Bin Analysis'!$C$3:$S$10110,MATCH($L99,'Bin Analysis'!$L$3:$L$10110,0),MATCH(M$5,'Bin Analysis'!$C$2:$S$2,0))," ")))</f>
        <v>19</v>
      </c>
      <c r="N99" s="70">
        <f>IF($L99=" "," ",(IF($M99=FALSE," ",(IF($M99&gt;0,INDEX('Bin Analysis'!$C$3:$S$10110,MATCH($L99,'Bin Analysis'!$L$3:$L$10110,0),MATCH(N$5,'Bin Analysis'!$C$2:$S$2,0))," ")))))</f>
        <v>0</v>
      </c>
      <c r="O99" s="70">
        <f>IF($L99=" "," ",(IF($M99=FALSE," ",(IF($M99&gt;0,INDEX('Bin Analysis'!$C$3:$S$10110,MATCH($L99,'Bin Analysis'!$L$3:$L$10110,0),MATCH(O$5,'Bin Analysis'!$C$2:$S$2,0))," ")))))</f>
        <v>0</v>
      </c>
      <c r="P99" s="70">
        <f>IF($L99=" "," ",(IF($M99=FALSE," ",(IF($M99&gt;0,INDEX('Bin Analysis'!$C$3:$S$10110,MATCH($L99,'Bin Analysis'!$L$3:$L$10110,0),MATCH(P$5,'Bin Analysis'!$C$2:$S$2,0))," ")))))</f>
        <v>0.3</v>
      </c>
      <c r="Q99" s="70">
        <f>IF($L99=" "," ",(IF($M99=FALSE," ",(IF($M99&gt;0,INDEX('Bin Analysis'!$C$3:$S$10110,MATCH($L99,'Bin Analysis'!$L$3:$L$10110,0),MATCH(Q$5,'Bin Analysis'!$C$2:$S$2,0))," ")))))</f>
        <v>0.17391304347826086</v>
      </c>
      <c r="R99" s="70">
        <f>IF($L99=" "," ",(IF($M99=FALSE," ",(IF($M99&gt;0,INDEX('Bin Analysis'!$C$3:$S$10110,MATCH($L99,'Bin Analysis'!$L$3:$L$10110,0),MATCH(R$5,'Bin Analysis'!$C$2:$S$2,0))," ")))))</f>
        <v>0.94444444444444442</v>
      </c>
      <c r="S99" s="70" t="str">
        <f>IF($L99=" "," ",(IF($M99=FALSE," ",(IF($M99&gt;0,INDEX('Bin Analysis'!$C$3:$S$10110,MATCH($L99,'Bin Analysis'!$L$3:$L$10110,0),MATCH(S$5,'Bin Analysis'!$C$2:$S$2,0))," ")))))</f>
        <v>no</v>
      </c>
      <c r="T99" s="70">
        <f>Assignments!K98</f>
        <v>0.17757420688888889</v>
      </c>
      <c r="U99" s="70">
        <f>Assignments!L98</f>
        <v>8.0279510582103711E-2</v>
      </c>
      <c r="V99" s="76" t="str">
        <f>Assignments!V98</f>
        <v>Toggle</v>
      </c>
    </row>
    <row r="100" spans="2:22" x14ac:dyDescent="0.45">
      <c r="B100" s="52">
        <v>6</v>
      </c>
      <c r="C100" t="s">
        <v>147</v>
      </c>
      <c r="D100">
        <v>1.001201317</v>
      </c>
      <c r="E100" s="7">
        <v>5.1826121000000003E-2</v>
      </c>
      <c r="G100" s="40">
        <f>IFERROR('Data Transformation'!M98," ")</f>
        <v>93</v>
      </c>
      <c r="L100" s="68">
        <f t="shared" si="2"/>
        <v>94</v>
      </c>
      <c r="M100" s="69">
        <f>IF(L100=" "," ",(IF($L100&gt;0,INDEX('Bin Analysis'!$C$3:$S$10110,MATCH($L100,'Bin Analysis'!$L$3:$L$10110,0),MATCH(M$5,'Bin Analysis'!$C$2:$S$2,0))," ")))</f>
        <v>10</v>
      </c>
      <c r="N100" s="70">
        <f>IF($L100=" "," ",(IF($M100=FALSE," ",(IF($M100&gt;0,INDEX('Bin Analysis'!$C$3:$S$10110,MATCH($L100,'Bin Analysis'!$L$3:$L$10110,0),MATCH(N$5,'Bin Analysis'!$C$2:$S$2,0))," ")))))</f>
        <v>0.1111111111111111</v>
      </c>
      <c r="O100" s="70">
        <f>IF($L100=" "," ",(IF($M100=FALSE," ",(IF($M100&gt;0,INDEX('Bin Analysis'!$C$3:$S$10110,MATCH($L100,'Bin Analysis'!$L$3:$L$10110,0),MATCH(O$5,'Bin Analysis'!$C$2:$S$2,0))," ")))))</f>
        <v>0.88888888888888884</v>
      </c>
      <c r="P100" s="70">
        <f>IF($L100=" "," ",(IF($M100=FALSE," ",(IF($M100&gt;0,INDEX('Bin Analysis'!$C$3:$S$10110,MATCH($L100,'Bin Analysis'!$L$3:$L$10110,0),MATCH(P$5,'Bin Analysis'!$C$2:$S$2,0))," ")))))</f>
        <v>0.5</v>
      </c>
      <c r="Q100" s="70">
        <f>IF($L100=" "," ",(IF($M100=FALSE," ",(IF($M100&gt;0,INDEX('Bin Analysis'!$C$3:$S$10110,MATCH($L100,'Bin Analysis'!$L$3:$L$10110,0),MATCH(Q$5,'Bin Analysis'!$C$2:$S$2,0))," ")))))</f>
        <v>0.47826086956521741</v>
      </c>
      <c r="R100" s="70">
        <f>IF($L100=" "," ",(IF($M100=FALSE," ",(IF($M100&gt;0,INDEX('Bin Analysis'!$C$3:$S$10110,MATCH($L100,'Bin Analysis'!$L$3:$L$10110,0),MATCH(R$5,'Bin Analysis'!$C$2:$S$2,0))," ")))))</f>
        <v>0</v>
      </c>
      <c r="S100" s="70" t="str">
        <f>IF($L100=" "," ",(IF($M100=FALSE," ",(IF($M100&gt;0,INDEX('Bin Analysis'!$C$3:$S$10110,MATCH($L100,'Bin Analysis'!$L$3:$L$10110,0),MATCH(S$5,'Bin Analysis'!$C$2:$S$2,0))," ")))))</f>
        <v>no</v>
      </c>
      <c r="T100" s="70">
        <f>Assignments!K99</f>
        <v>1.0011707436666668</v>
      </c>
      <c r="U100" s="70">
        <f>Assignments!L99</f>
        <v>0.14414568160508393</v>
      </c>
      <c r="V100" s="76" t="str">
        <f>Assignments!V99</f>
        <v>Moderate</v>
      </c>
    </row>
    <row r="101" spans="2:22" x14ac:dyDescent="0.45">
      <c r="B101" s="52">
        <v>6</v>
      </c>
      <c r="C101" t="s">
        <v>162</v>
      </c>
      <c r="D101">
        <v>0.92254282600000004</v>
      </c>
      <c r="E101" s="7">
        <v>4.8467139999999999E-2</v>
      </c>
      <c r="G101" s="40">
        <f>IFERROR('Data Transformation'!M99," ")</f>
        <v>94</v>
      </c>
      <c r="L101" s="68">
        <f t="shared" si="2"/>
        <v>95</v>
      </c>
      <c r="M101" s="69">
        <f>IF(L101=" "," ",(IF($L101&gt;0,INDEX('Bin Analysis'!$C$3:$S$10110,MATCH($L101,'Bin Analysis'!$L$3:$L$10110,0),MATCH(M$5,'Bin Analysis'!$C$2:$S$2,0))," ")))</f>
        <v>20</v>
      </c>
      <c r="N101" s="70">
        <f>IF($L101=" "," ",(IF($M101=FALSE," ",(IF($M101&gt;0,INDEX('Bin Analysis'!$C$3:$S$10110,MATCH($L101,'Bin Analysis'!$L$3:$L$10110,0),MATCH(N$5,'Bin Analysis'!$C$2:$S$2,0))," ")))))</f>
        <v>0</v>
      </c>
      <c r="O101" s="70">
        <f>IF($L101=" "," ",(IF($M101=FALSE," ",(IF($M101&gt;0,INDEX('Bin Analysis'!$C$3:$S$10110,MATCH($L101,'Bin Analysis'!$L$3:$L$10110,0),MATCH(O$5,'Bin Analysis'!$C$2:$S$2,0))," ")))))</f>
        <v>0</v>
      </c>
      <c r="P101" s="70">
        <f>IF($L101=" "," ",(IF($M101=FALSE," ",(IF($M101&gt;0,INDEX('Bin Analysis'!$C$3:$S$10110,MATCH($L101,'Bin Analysis'!$L$3:$L$10110,0),MATCH(P$5,'Bin Analysis'!$C$2:$S$2,0))," ")))))</f>
        <v>0.3</v>
      </c>
      <c r="Q101" s="70">
        <f>IF($L101=" "," ",(IF($M101=FALSE," ",(IF($M101&gt;0,INDEX('Bin Analysis'!$C$3:$S$10110,MATCH($L101,'Bin Analysis'!$L$3:$L$10110,0),MATCH(Q$5,'Bin Analysis'!$C$2:$S$2,0))," ")))))</f>
        <v>0.21739130434782608</v>
      </c>
      <c r="R101" s="70">
        <f>IF($L101=" "," ",(IF($M101=FALSE," ",(IF($M101&gt;0,INDEX('Bin Analysis'!$C$3:$S$10110,MATCH($L101,'Bin Analysis'!$L$3:$L$10110,0),MATCH(R$5,'Bin Analysis'!$C$2:$S$2,0))," ")))))</f>
        <v>0.94736842105263153</v>
      </c>
      <c r="S101" s="70" t="str">
        <f>IF($L101=" "," ",(IF($M101=FALSE," ",(IF($M101&gt;0,INDEX('Bin Analysis'!$C$3:$S$10110,MATCH($L101,'Bin Analysis'!$L$3:$L$10110,0),MATCH(S$5,'Bin Analysis'!$C$2:$S$2,0))," ")))))</f>
        <v>no</v>
      </c>
      <c r="T101" s="70">
        <f>Assignments!K100</f>
        <v>0.18612723494736838</v>
      </c>
      <c r="U101" s="70">
        <f>Assignments!L100</f>
        <v>0.15483882138155816</v>
      </c>
      <c r="V101" s="76" t="str">
        <f>Assignments!V100</f>
        <v>Toggle</v>
      </c>
    </row>
    <row r="102" spans="2:22" x14ac:dyDescent="0.45">
      <c r="B102" s="52">
        <v>6</v>
      </c>
      <c r="C102" t="s">
        <v>164</v>
      </c>
      <c r="D102">
        <v>0.88803875600000004</v>
      </c>
      <c r="E102" s="7">
        <v>4.7276580999999998E-2</v>
      </c>
      <c r="G102" s="40">
        <f>IFERROR('Data Transformation'!M100," ")</f>
        <v>95</v>
      </c>
      <c r="L102" s="68">
        <f t="shared" si="2"/>
        <v>96</v>
      </c>
      <c r="M102" s="69">
        <f>IF(L102=" "," ",(IF($L102&gt;0,INDEX('Bin Analysis'!$C$3:$S$10110,MATCH($L102,'Bin Analysis'!$L$3:$L$10110,0),MATCH(M$5,'Bin Analysis'!$C$2:$S$2,0))," ")))</f>
        <v>11</v>
      </c>
      <c r="N102" s="70">
        <f>IF($L102=" "," ",(IF($M102=FALSE," ",(IF($M102&gt;0,INDEX('Bin Analysis'!$C$3:$S$10110,MATCH($L102,'Bin Analysis'!$L$3:$L$10110,0),MATCH(N$5,'Bin Analysis'!$C$2:$S$2,0))," ")))))</f>
        <v>0</v>
      </c>
      <c r="O102" s="70">
        <f>IF($L102=" "," ",(IF($M102=FALSE," ",(IF($M102&gt;0,INDEX('Bin Analysis'!$C$3:$S$10110,MATCH($L102,'Bin Analysis'!$L$3:$L$10110,0),MATCH(O$5,'Bin Analysis'!$C$2:$S$2,0))," ")))))</f>
        <v>0.5</v>
      </c>
      <c r="P102" s="70">
        <f>IF($L102=" "," ",(IF($M102=FALSE," ",(IF($M102&gt;0,INDEX('Bin Analysis'!$C$3:$S$10110,MATCH($L102,'Bin Analysis'!$L$3:$L$10110,0),MATCH(P$5,'Bin Analysis'!$C$2:$S$2,0))," ")))))</f>
        <v>0.4</v>
      </c>
      <c r="Q102" s="70">
        <f>IF($L102=" "," ",(IF($M102=FALSE," ",(IF($M102&gt;0,INDEX('Bin Analysis'!$C$3:$S$10110,MATCH($L102,'Bin Analysis'!$L$3:$L$10110,0),MATCH(Q$5,'Bin Analysis'!$C$2:$S$2,0))," ")))))</f>
        <v>0.34782608695652173</v>
      </c>
      <c r="R102" s="70">
        <f>IF($L102=" "," ",(IF($M102=FALSE," ",(IF($M102&gt;0,INDEX('Bin Analysis'!$C$3:$S$10110,MATCH($L102,'Bin Analysis'!$L$3:$L$10110,0),MATCH(R$5,'Bin Analysis'!$C$2:$S$2,0))," ")))))</f>
        <v>0</v>
      </c>
      <c r="S102" s="70" t="str">
        <f>IF($L102=" "," ",(IF($M102=FALSE," ",(IF($M102&gt;0,INDEX('Bin Analysis'!$C$3:$S$10110,MATCH($L102,'Bin Analysis'!$L$3:$L$10110,0),MATCH(S$5,'Bin Analysis'!$C$2:$S$2,0))," ")))))</f>
        <v>no</v>
      </c>
      <c r="T102" s="70">
        <f>Assignments!K101</f>
        <v>0.77692141650000002</v>
      </c>
      <c r="U102" s="70">
        <f>Assignments!L101</f>
        <v>0.24190376372103842</v>
      </c>
      <c r="V102" s="76" t="str">
        <f>Assignments!V101</f>
        <v>Moderate</v>
      </c>
    </row>
    <row r="103" spans="2:22" x14ac:dyDescent="0.45">
      <c r="B103" s="52">
        <v>6</v>
      </c>
      <c r="C103" t="s">
        <v>163</v>
      </c>
      <c r="D103">
        <v>0.96658426399999997</v>
      </c>
      <c r="E103" s="7">
        <v>4.5538018999999999E-2</v>
      </c>
      <c r="G103" s="40">
        <f>IFERROR('Data Transformation'!M101," ")</f>
        <v>96</v>
      </c>
      <c r="L103" s="68">
        <f t="shared" si="2"/>
        <v>97</v>
      </c>
      <c r="M103" s="69">
        <f>IF(L103=" "," ",(IF($L103&gt;0,INDEX('Bin Analysis'!$C$3:$S$10110,MATCH($L103,'Bin Analysis'!$L$3:$L$10110,0),MATCH(M$5,'Bin Analysis'!$C$2:$S$2,0))," ")))</f>
        <v>15</v>
      </c>
      <c r="N103" s="70">
        <f>IF($L103=" "," ",(IF($M103=FALSE," ",(IF($M103&gt;0,INDEX('Bin Analysis'!$C$3:$S$10110,MATCH($L103,'Bin Analysis'!$L$3:$L$10110,0),MATCH(N$5,'Bin Analysis'!$C$2:$S$2,0))," ")))))</f>
        <v>0</v>
      </c>
      <c r="O103" s="70">
        <f>IF($L103=" "," ",(IF($M103=FALSE," ",(IF($M103&gt;0,INDEX('Bin Analysis'!$C$3:$S$10110,MATCH($L103,'Bin Analysis'!$L$3:$L$10110,0),MATCH(O$5,'Bin Analysis'!$C$2:$S$2,0))," ")))))</f>
        <v>0.7142857142857143</v>
      </c>
      <c r="P103" s="70">
        <f>IF($L103=" "," ",(IF($M103=FALSE," ",(IF($M103&gt;0,INDEX('Bin Analysis'!$C$3:$S$10110,MATCH($L103,'Bin Analysis'!$L$3:$L$10110,0),MATCH(P$5,'Bin Analysis'!$C$2:$S$2,0))," ")))))</f>
        <v>0.6</v>
      </c>
      <c r="Q103" s="70">
        <f>IF($L103=" "," ",(IF($M103=FALSE," ",(IF($M103&gt;0,INDEX('Bin Analysis'!$C$3:$S$10110,MATCH($L103,'Bin Analysis'!$L$3:$L$10110,0),MATCH(Q$5,'Bin Analysis'!$C$2:$S$2,0))," ")))))</f>
        <v>0.60869565217391308</v>
      </c>
      <c r="R103" s="70">
        <f>IF($L103=" "," ",(IF($M103=FALSE," ",(IF($M103&gt;0,INDEX('Bin Analysis'!$C$3:$S$10110,MATCH($L103,'Bin Analysis'!$L$3:$L$10110,0),MATCH(R$5,'Bin Analysis'!$C$2:$S$2,0))," ")))))</f>
        <v>0</v>
      </c>
      <c r="S103" s="70" t="str">
        <f>IF($L103=" "," ",(IF($M103=FALSE," ",(IF($M103&gt;0,INDEX('Bin Analysis'!$C$3:$S$10110,MATCH($L103,'Bin Analysis'!$L$3:$L$10110,0),MATCH(S$5,'Bin Analysis'!$C$2:$S$2,0))," ")))))</f>
        <v>no</v>
      </c>
      <c r="T103" s="70">
        <f>Assignments!K102</f>
        <v>0.8830465491428573</v>
      </c>
      <c r="U103" s="70">
        <f>Assignments!L102</f>
        <v>0.16119845319721077</v>
      </c>
      <c r="V103" s="76" t="str">
        <f>Assignments!V102</f>
        <v>Rheostat</v>
      </c>
    </row>
    <row r="104" spans="2:22" x14ac:dyDescent="0.45">
      <c r="B104" s="52">
        <v>7</v>
      </c>
      <c r="C104" t="s">
        <v>154</v>
      </c>
      <c r="D104">
        <v>0.34620904499999999</v>
      </c>
      <c r="E104" s="7">
        <v>8.6188138999999997E-2</v>
      </c>
      <c r="G104" s="40">
        <f>IFERROR('Data Transformation'!M102," ")</f>
        <v>97</v>
      </c>
      <c r="L104" s="68">
        <f t="shared" si="2"/>
        <v>98</v>
      </c>
      <c r="M104" s="69">
        <f>IF(L104=" "," ",(IF($L104&gt;0,INDEX('Bin Analysis'!$C$3:$S$10110,MATCH($L104,'Bin Analysis'!$L$3:$L$10110,0),MATCH(M$5,'Bin Analysis'!$C$2:$S$2,0))," ")))</f>
        <v>15</v>
      </c>
      <c r="N104" s="70">
        <f>IF($L104=" "," ",(IF($M104=FALSE," ",(IF($M104&gt;0,INDEX('Bin Analysis'!$C$3:$S$10110,MATCH($L104,'Bin Analysis'!$L$3:$L$10110,0),MATCH(N$5,'Bin Analysis'!$C$2:$S$2,0))," ")))))</f>
        <v>7.1428571428571425E-2</v>
      </c>
      <c r="O104" s="70">
        <f>IF($L104=" "," ",(IF($M104=FALSE," ",(IF($M104&gt;0,INDEX('Bin Analysis'!$C$3:$S$10110,MATCH($L104,'Bin Analysis'!$L$3:$L$10110,0),MATCH(O$5,'Bin Analysis'!$C$2:$S$2,0))," ")))))</f>
        <v>0.5</v>
      </c>
      <c r="P104" s="70">
        <f>IF($L104=" "," ",(IF($M104=FALSE," ",(IF($M104&gt;0,INDEX('Bin Analysis'!$C$3:$S$10110,MATCH($L104,'Bin Analysis'!$L$3:$L$10110,0),MATCH(P$5,'Bin Analysis'!$C$2:$S$2,0))," ")))))</f>
        <v>0.8</v>
      </c>
      <c r="Q104" s="70">
        <f>IF($L104=" "," ",(IF($M104=FALSE," ",(IF($M104&gt;0,INDEX('Bin Analysis'!$C$3:$S$10110,MATCH($L104,'Bin Analysis'!$L$3:$L$10110,0),MATCH(Q$5,'Bin Analysis'!$C$2:$S$2,0))," ")))))</f>
        <v>0.78260869565217395</v>
      </c>
      <c r="R104" s="70">
        <f>IF($L104=" "," ",(IF($M104=FALSE," ",(IF($M104&gt;0,INDEX('Bin Analysis'!$C$3:$S$10110,MATCH($L104,'Bin Analysis'!$L$3:$L$10110,0),MATCH(R$5,'Bin Analysis'!$C$2:$S$2,0))," ")))))</f>
        <v>7.1428571428571425E-2</v>
      </c>
      <c r="S104" s="70" t="str">
        <f>IF($L104=" "," ",(IF($M104=FALSE," ",(IF($M104&gt;0,INDEX('Bin Analysis'!$C$3:$S$10110,MATCH($L104,'Bin Analysis'!$L$3:$L$10110,0),MATCH(S$5,'Bin Analysis'!$C$2:$S$2,0))," ")))))</f>
        <v>no</v>
      </c>
      <c r="T104" s="70">
        <f>Assignments!K103</f>
        <v>0.80879549299999975</v>
      </c>
      <c r="U104" s="70">
        <f>Assignments!L103</f>
        <v>0.25406101008636767</v>
      </c>
      <c r="V104" s="76" t="str">
        <f>Assignments!V103</f>
        <v>Rheostat</v>
      </c>
    </row>
    <row r="105" spans="2:22" x14ac:dyDescent="0.45">
      <c r="B105" s="52">
        <v>7</v>
      </c>
      <c r="C105" t="s">
        <v>151</v>
      </c>
      <c r="D105">
        <v>0.38117380200000001</v>
      </c>
      <c r="E105" s="7">
        <v>8.2461675999999998E-2</v>
      </c>
      <c r="G105" s="40">
        <f>IFERROR('Data Transformation'!M103," ")</f>
        <v>98</v>
      </c>
      <c r="L105" s="68">
        <f t="shared" si="2"/>
        <v>99</v>
      </c>
      <c r="M105" s="69">
        <f>IF(L105=" "," ",(IF($L105&gt;0,INDEX('Bin Analysis'!$C$3:$S$10110,MATCH($L105,'Bin Analysis'!$L$3:$L$10110,0),MATCH(M$5,'Bin Analysis'!$C$2:$S$2,0))," ")))</f>
        <v>15</v>
      </c>
      <c r="N105" s="70">
        <f>IF($L105=" "," ",(IF($M105=FALSE," ",(IF($M105&gt;0,INDEX('Bin Analysis'!$C$3:$S$10110,MATCH($L105,'Bin Analysis'!$L$3:$L$10110,0),MATCH(N$5,'Bin Analysis'!$C$2:$S$2,0))," ")))))</f>
        <v>0</v>
      </c>
      <c r="O105" s="70">
        <f>IF($L105=" "," ",(IF($M105=FALSE," ",(IF($M105&gt;0,INDEX('Bin Analysis'!$C$3:$S$10110,MATCH($L105,'Bin Analysis'!$L$3:$L$10110,0),MATCH(O$5,'Bin Analysis'!$C$2:$S$2,0))," ")))))</f>
        <v>0.7142857142857143</v>
      </c>
      <c r="P105" s="70">
        <f>IF($L105=" "," ",(IF($M105=FALSE," ",(IF($M105&gt;0,INDEX('Bin Analysis'!$C$3:$S$10110,MATCH($L105,'Bin Analysis'!$L$3:$L$10110,0),MATCH(P$5,'Bin Analysis'!$C$2:$S$2,0))," ")))))</f>
        <v>0.5</v>
      </c>
      <c r="Q105" s="70">
        <f>IF($L105=" "," ",(IF($M105=FALSE," ",(IF($M105&gt;0,INDEX('Bin Analysis'!$C$3:$S$10110,MATCH($L105,'Bin Analysis'!$L$3:$L$10110,0),MATCH(Q$5,'Bin Analysis'!$C$2:$S$2,0))," ")))))</f>
        <v>0.43478260869565216</v>
      </c>
      <c r="R105" s="70">
        <f>IF($L105=" "," ",(IF($M105=FALSE," ",(IF($M105&gt;0,INDEX('Bin Analysis'!$C$3:$S$10110,MATCH($L105,'Bin Analysis'!$L$3:$L$10110,0),MATCH(R$5,'Bin Analysis'!$C$2:$S$2,0))," ")))))</f>
        <v>7.1428571428571425E-2</v>
      </c>
      <c r="S105" s="70" t="str">
        <f>IF($L105=" "," ",(IF($M105=FALSE," ",(IF($M105&gt;0,INDEX('Bin Analysis'!$C$3:$S$10110,MATCH($L105,'Bin Analysis'!$L$3:$L$10110,0),MATCH(S$5,'Bin Analysis'!$C$2:$S$2,0))," ")))))</f>
        <v>no</v>
      </c>
      <c r="T105" s="70">
        <f>Assignments!K104</f>
        <v>0.83312646850000005</v>
      </c>
      <c r="U105" s="70">
        <f>Assignments!L104</f>
        <v>0.21637649967519951</v>
      </c>
      <c r="V105" s="76" t="str">
        <f>Assignments!V104</f>
        <v>Moderate</v>
      </c>
    </row>
    <row r="106" spans="2:22" x14ac:dyDescent="0.45">
      <c r="B106" s="52">
        <v>7</v>
      </c>
      <c r="C106" t="s">
        <v>150</v>
      </c>
      <c r="D106">
        <v>0.333483586</v>
      </c>
      <c r="E106" s="7">
        <v>8.1394912E-2</v>
      </c>
      <c r="G106" s="40">
        <f>IFERROR('Data Transformation'!M104," ")</f>
        <v>99</v>
      </c>
      <c r="L106" s="68">
        <f t="shared" si="2"/>
        <v>100</v>
      </c>
      <c r="M106" s="69">
        <f>IF(L106=" "," ",(IF($L106&gt;0,INDEX('Bin Analysis'!$C$3:$S$10110,MATCH($L106,'Bin Analysis'!$L$3:$L$10110,0),MATCH(M$5,'Bin Analysis'!$C$2:$S$2,0))," ")))</f>
        <v>14</v>
      </c>
      <c r="N106" s="70">
        <f>IF($L106=" "," ",(IF($M106=FALSE," ",(IF($M106&gt;0,INDEX('Bin Analysis'!$C$3:$S$10110,MATCH($L106,'Bin Analysis'!$L$3:$L$10110,0),MATCH(N$5,'Bin Analysis'!$C$2:$S$2,0))," ")))))</f>
        <v>0</v>
      </c>
      <c r="O106" s="70">
        <f>IF($L106=" "," ",(IF($M106=FALSE," ",(IF($M106&gt;0,INDEX('Bin Analysis'!$C$3:$S$10110,MATCH($L106,'Bin Analysis'!$L$3:$L$10110,0),MATCH(O$5,'Bin Analysis'!$C$2:$S$2,0))," ")))))</f>
        <v>0.15384615384615385</v>
      </c>
      <c r="P106" s="70">
        <f>IF($L106=" "," ",(IF($M106=FALSE," ",(IF($M106&gt;0,INDEX('Bin Analysis'!$C$3:$S$10110,MATCH($L106,'Bin Analysis'!$L$3:$L$10110,0),MATCH(P$5,'Bin Analysis'!$C$2:$S$2,0))," ")))))</f>
        <v>0.6</v>
      </c>
      <c r="Q106" s="70">
        <f>IF($L106=" "," ",(IF($M106=FALSE," ",(IF($M106&gt;0,INDEX('Bin Analysis'!$C$3:$S$10110,MATCH($L106,'Bin Analysis'!$L$3:$L$10110,0),MATCH(Q$5,'Bin Analysis'!$C$2:$S$2,0))," ")))))</f>
        <v>0.56521739130434778</v>
      </c>
      <c r="R106" s="70">
        <f>IF($L106=" "," ",(IF($M106=FALSE," ",(IF($M106&gt;0,INDEX('Bin Analysis'!$C$3:$S$10110,MATCH($L106,'Bin Analysis'!$L$3:$L$10110,0),MATCH(R$5,'Bin Analysis'!$C$2:$S$2,0))," ")))))</f>
        <v>0.38461538461538464</v>
      </c>
      <c r="S106" s="70" t="str">
        <f>IF($L106=" "," ",(IF($M106=FALSE," ",(IF($M106&gt;0,INDEX('Bin Analysis'!$C$3:$S$10110,MATCH($L106,'Bin Analysis'!$L$3:$L$10110,0),MATCH(S$5,'Bin Analysis'!$C$2:$S$2,0))," ")))))</f>
        <v>no</v>
      </c>
      <c r="T106" s="70">
        <f>Assignments!K105</f>
        <v>0.47178827900000003</v>
      </c>
      <c r="U106" s="70">
        <f>Assignments!L105</f>
        <v>0.2629976088929854</v>
      </c>
      <c r="V106" s="76" t="str">
        <f>Assignments!V105</f>
        <v>Rheostat</v>
      </c>
    </row>
    <row r="107" spans="2:22" x14ac:dyDescent="0.45">
      <c r="B107" s="52">
        <v>7</v>
      </c>
      <c r="C107" t="s">
        <v>153</v>
      </c>
      <c r="D107">
        <v>0.98727851099999997</v>
      </c>
      <c r="E107" s="7">
        <v>8.0556671999999996E-2</v>
      </c>
      <c r="G107" s="40">
        <f>IFERROR('Data Transformation'!M105," ")</f>
        <v>100</v>
      </c>
      <c r="L107" s="68">
        <f t="shared" si="2"/>
        <v>101</v>
      </c>
      <c r="M107" s="69">
        <f>IF(L107=" "," ",(IF($L107&gt;0,INDEX('Bin Analysis'!$C$3:$S$10110,MATCH($L107,'Bin Analysis'!$L$3:$L$10110,0),MATCH(M$5,'Bin Analysis'!$C$2:$S$2,0))," ")))</f>
        <v>15</v>
      </c>
      <c r="N107" s="70">
        <f>IF($L107=" "," ",(IF($M107=FALSE," ",(IF($M107&gt;0,INDEX('Bin Analysis'!$C$3:$S$10110,MATCH($L107,'Bin Analysis'!$L$3:$L$10110,0),MATCH(N$5,'Bin Analysis'!$C$2:$S$2,0))," ")))))</f>
        <v>0</v>
      </c>
      <c r="O107" s="70">
        <f>IF($L107=" "," ",(IF($M107=FALSE," ",(IF($M107&gt;0,INDEX('Bin Analysis'!$C$3:$S$10110,MATCH($L107,'Bin Analysis'!$L$3:$L$10110,0),MATCH(O$5,'Bin Analysis'!$C$2:$S$2,0))," ")))))</f>
        <v>0.14285714285714285</v>
      </c>
      <c r="P107" s="70">
        <f>IF($L107=" "," ",(IF($M107=FALSE," ",(IF($M107&gt;0,INDEX('Bin Analysis'!$C$3:$S$10110,MATCH($L107,'Bin Analysis'!$L$3:$L$10110,0),MATCH(P$5,'Bin Analysis'!$C$2:$S$2,0))," ")))))</f>
        <v>0.5</v>
      </c>
      <c r="Q107" s="70">
        <f>IF($L107=" "," ",(IF($M107=FALSE," ",(IF($M107&gt;0,INDEX('Bin Analysis'!$C$3:$S$10110,MATCH($L107,'Bin Analysis'!$L$3:$L$10110,0),MATCH(Q$5,'Bin Analysis'!$C$2:$S$2,0))," ")))))</f>
        <v>0.39130434782608697</v>
      </c>
      <c r="R107" s="70">
        <f>IF($L107=" "," ",(IF($M107=FALSE," ",(IF($M107&gt;0,INDEX('Bin Analysis'!$C$3:$S$10110,MATCH($L107,'Bin Analysis'!$L$3:$L$10110,0),MATCH(R$5,'Bin Analysis'!$C$2:$S$2,0))," ")))))</f>
        <v>0.6428571428571429</v>
      </c>
      <c r="S107" s="70" t="str">
        <f>IF($L107=" "," ",(IF($M107=FALSE," ",(IF($M107&gt;0,INDEX('Bin Analysis'!$C$3:$S$10110,MATCH($L107,'Bin Analysis'!$L$3:$L$10110,0),MATCH(S$5,'Bin Analysis'!$C$2:$S$2,0))," ")))))</f>
        <v>no</v>
      </c>
      <c r="T107" s="70">
        <f>Assignments!K106</f>
        <v>0.37061977750000002</v>
      </c>
      <c r="U107" s="70">
        <f>Assignments!L106</f>
        <v>0.26479472644795005</v>
      </c>
      <c r="V107" s="76" t="str">
        <f>Assignments!V106</f>
        <v>Adverse</v>
      </c>
    </row>
    <row r="108" spans="2:22" x14ac:dyDescent="0.45">
      <c r="B108" s="52">
        <v>7</v>
      </c>
      <c r="C108" t="s">
        <v>155</v>
      </c>
      <c r="D108">
        <v>0.37449028499999998</v>
      </c>
      <c r="E108" s="7">
        <v>7.2226003999999996E-2</v>
      </c>
      <c r="G108" s="40">
        <f>IFERROR('Data Transformation'!M106," ")</f>
        <v>101</v>
      </c>
      <c r="L108" s="68">
        <f t="shared" si="2"/>
        <v>102</v>
      </c>
      <c r="M108" s="69">
        <f>IF(L108=" "," ",(IF($L108&gt;0,INDEX('Bin Analysis'!$C$3:$S$10110,MATCH($L108,'Bin Analysis'!$L$3:$L$10110,0),MATCH(M$5,'Bin Analysis'!$C$2:$S$2,0))," ")))</f>
        <v>19</v>
      </c>
      <c r="N108" s="70">
        <f>IF($L108=" "," ",(IF($M108=FALSE," ",(IF($M108&gt;0,INDEX('Bin Analysis'!$C$3:$S$10110,MATCH($L108,'Bin Analysis'!$L$3:$L$10110,0),MATCH(N$5,'Bin Analysis'!$C$2:$S$2,0))," ")))))</f>
        <v>0</v>
      </c>
      <c r="O108" s="70">
        <f>IF($L108=" "," ",(IF($M108=FALSE," ",(IF($M108&gt;0,INDEX('Bin Analysis'!$C$3:$S$10110,MATCH($L108,'Bin Analysis'!$L$3:$L$10110,0),MATCH(O$5,'Bin Analysis'!$C$2:$S$2,0))," ")))))</f>
        <v>0.27777777777777779</v>
      </c>
      <c r="P108" s="70">
        <f>IF($L108=" "," ",(IF($M108=FALSE," ",(IF($M108&gt;0,INDEX('Bin Analysis'!$C$3:$S$10110,MATCH($L108,'Bin Analysis'!$L$3:$L$10110,0),MATCH(P$5,'Bin Analysis'!$C$2:$S$2,0))," ")))))</f>
        <v>0.7</v>
      </c>
      <c r="Q108" s="70">
        <f>IF($L108=" "," ",(IF($M108=FALSE," ",(IF($M108&gt;0,INDEX('Bin Analysis'!$C$3:$S$10110,MATCH($L108,'Bin Analysis'!$L$3:$L$10110,0),MATCH(Q$5,'Bin Analysis'!$C$2:$S$2,0))," ")))))</f>
        <v>0.65217391304347827</v>
      </c>
      <c r="R108" s="70">
        <f>IF($L108=" "," ",(IF($M108=FALSE," ",(IF($M108&gt;0,INDEX('Bin Analysis'!$C$3:$S$10110,MATCH($L108,'Bin Analysis'!$L$3:$L$10110,0),MATCH(R$5,'Bin Analysis'!$C$2:$S$2,0))," ")))))</f>
        <v>0.33333333333333331</v>
      </c>
      <c r="S108" s="70" t="str">
        <f>IF($L108=" "," ",(IF($M108=FALSE," ",(IF($M108&gt;0,INDEX('Bin Analysis'!$C$3:$S$10110,MATCH($L108,'Bin Analysis'!$L$3:$L$10110,0),MATCH(S$5,'Bin Analysis'!$C$2:$S$2,0))," ")))))</f>
        <v>no</v>
      </c>
      <c r="T108" s="70">
        <f>Assignments!K107</f>
        <v>0.52145201866666668</v>
      </c>
      <c r="U108" s="70">
        <f>Assignments!L107</f>
        <v>0.30259679308691734</v>
      </c>
      <c r="V108" s="76" t="str">
        <f>Assignments!V107</f>
        <v>Rheostat</v>
      </c>
    </row>
    <row r="109" spans="2:22" x14ac:dyDescent="0.45">
      <c r="B109" s="52">
        <v>7</v>
      </c>
      <c r="C109" t="s">
        <v>156</v>
      </c>
      <c r="D109">
        <v>0.306019551</v>
      </c>
      <c r="E109" s="7">
        <v>6.2242365000000001E-2</v>
      </c>
      <c r="G109" s="40">
        <f>IFERROR('Data Transformation'!M107," ")</f>
        <v>102</v>
      </c>
      <c r="L109" s="68">
        <f t="shared" si="2"/>
        <v>103</v>
      </c>
      <c r="M109" s="69">
        <f>IF(L109=" "," ",(IF($L109&gt;0,INDEX('Bin Analysis'!$C$3:$S$10110,MATCH($L109,'Bin Analysis'!$L$3:$L$10110,0),MATCH(M$5,'Bin Analysis'!$C$2:$S$2,0))," ")))</f>
        <v>14</v>
      </c>
      <c r="N109" s="70">
        <f>IF($L109=" "," ",(IF($M109=FALSE," ",(IF($M109&gt;0,INDEX('Bin Analysis'!$C$3:$S$10110,MATCH($L109,'Bin Analysis'!$L$3:$L$10110,0),MATCH(N$5,'Bin Analysis'!$C$2:$S$2,0))," ")))))</f>
        <v>0</v>
      </c>
      <c r="O109" s="70">
        <f>IF($L109=" "," ",(IF($M109=FALSE," ",(IF($M109&gt;0,INDEX('Bin Analysis'!$C$3:$S$10110,MATCH($L109,'Bin Analysis'!$L$3:$L$10110,0),MATCH(O$5,'Bin Analysis'!$C$2:$S$2,0))," ")))))</f>
        <v>7.6923076923076927E-2</v>
      </c>
      <c r="P109" s="70">
        <f>IF($L109=" "," ",(IF($M109=FALSE," ",(IF($M109&gt;0,INDEX('Bin Analysis'!$C$3:$S$10110,MATCH($L109,'Bin Analysis'!$L$3:$L$10110,0),MATCH(P$5,'Bin Analysis'!$C$2:$S$2,0))," ")))))</f>
        <v>0.6</v>
      </c>
      <c r="Q109" s="70">
        <f>IF($L109=" "," ",(IF($M109=FALSE," ",(IF($M109&gt;0,INDEX('Bin Analysis'!$C$3:$S$10110,MATCH($L109,'Bin Analysis'!$L$3:$L$10110,0),MATCH(Q$5,'Bin Analysis'!$C$2:$S$2,0))," ")))))</f>
        <v>0.52173913043478259</v>
      </c>
      <c r="R109" s="70">
        <f>IF($L109=" "," ",(IF($M109=FALSE," ",(IF($M109&gt;0,INDEX('Bin Analysis'!$C$3:$S$10110,MATCH($L109,'Bin Analysis'!$L$3:$L$10110,0),MATCH(R$5,'Bin Analysis'!$C$2:$S$2,0))," ")))))</f>
        <v>0.69230769230769229</v>
      </c>
      <c r="S109" s="70" t="str">
        <f>IF($L109=" "," ",(IF($M109=FALSE," ",(IF($M109&gt;0,INDEX('Bin Analysis'!$C$3:$S$10110,MATCH($L109,'Bin Analysis'!$L$3:$L$10110,0),MATCH(S$5,'Bin Analysis'!$C$2:$S$2,0))," ")))))</f>
        <v>no</v>
      </c>
      <c r="T109" s="70">
        <f>Assignments!K108</f>
        <v>0.30477538646153846</v>
      </c>
      <c r="U109" s="70">
        <f>Assignments!L108</f>
        <v>0.23652090679907103</v>
      </c>
      <c r="V109" s="76" t="str">
        <f>Assignments!V108</f>
        <v>Rheostat</v>
      </c>
    </row>
    <row r="110" spans="2:22" x14ac:dyDescent="0.45">
      <c r="B110" s="52">
        <v>7</v>
      </c>
      <c r="C110" t="s">
        <v>9</v>
      </c>
      <c r="D110">
        <v>1.0083715600000001</v>
      </c>
      <c r="E110" s="7">
        <v>5.8265643999999998E-2</v>
      </c>
      <c r="G110" s="40">
        <f>IFERROR('Data Transformation'!M108," ")</f>
        <v>103</v>
      </c>
      <c r="L110" s="68">
        <f t="shared" si="2"/>
        <v>104</v>
      </c>
      <c r="M110" s="69">
        <f>IF(L110=" "," ",(IF($L110&gt;0,INDEX('Bin Analysis'!$C$3:$S$10110,MATCH($L110,'Bin Analysis'!$L$3:$L$10110,0),MATCH(M$5,'Bin Analysis'!$C$2:$S$2,0))," ")))</f>
        <v>20</v>
      </c>
      <c r="N110" s="70">
        <f>IF($L110=" "," ",(IF($M110=FALSE," ",(IF($M110&gt;0,INDEX('Bin Analysis'!$C$3:$S$10110,MATCH($L110,'Bin Analysis'!$L$3:$L$10110,0),MATCH(N$5,'Bin Analysis'!$C$2:$S$2,0))," ")))))</f>
        <v>0</v>
      </c>
      <c r="O110" s="70">
        <f>IF($L110=" "," ",(IF($M110=FALSE," ",(IF($M110&gt;0,INDEX('Bin Analysis'!$C$3:$S$10110,MATCH($L110,'Bin Analysis'!$L$3:$L$10110,0),MATCH(O$5,'Bin Analysis'!$C$2:$S$2,0))," ")))))</f>
        <v>0</v>
      </c>
      <c r="P110" s="70">
        <f>IF($L110=" "," ",(IF($M110=FALSE," ",(IF($M110&gt;0,INDEX('Bin Analysis'!$C$3:$S$10110,MATCH($L110,'Bin Analysis'!$L$3:$L$10110,0),MATCH(P$5,'Bin Analysis'!$C$2:$S$2,0))," ")))))</f>
        <v>0.3</v>
      </c>
      <c r="Q110" s="70">
        <f>IF($L110=" "," ",(IF($M110=FALSE," ",(IF($M110&gt;0,INDEX('Bin Analysis'!$C$3:$S$10110,MATCH($L110,'Bin Analysis'!$L$3:$L$10110,0),MATCH(Q$5,'Bin Analysis'!$C$2:$S$2,0))," ")))))</f>
        <v>0.21739130434782608</v>
      </c>
      <c r="R110" s="70">
        <f>IF($L110=" "," ",(IF($M110=FALSE," ",(IF($M110&gt;0,INDEX('Bin Analysis'!$C$3:$S$10110,MATCH($L110,'Bin Analysis'!$L$3:$L$10110,0),MATCH(R$5,'Bin Analysis'!$C$2:$S$2,0))," ")))))</f>
        <v>0.89473684210526316</v>
      </c>
      <c r="S110" s="70" t="str">
        <f>IF($L110=" "," ",(IF($M110=FALSE," ",(IF($M110&gt;0,INDEX('Bin Analysis'!$C$3:$S$10110,MATCH($L110,'Bin Analysis'!$L$3:$L$10110,0),MATCH(S$5,'Bin Analysis'!$C$2:$S$2,0))," ")))))</f>
        <v>no</v>
      </c>
      <c r="T110" s="70">
        <f>Assignments!K109</f>
        <v>0.21242049589473685</v>
      </c>
      <c r="U110" s="70">
        <f>Assignments!L109</f>
        <v>0.15644861541618291</v>
      </c>
      <c r="V110" s="76" t="str">
        <f>Assignments!V109</f>
        <v>Adverse</v>
      </c>
    </row>
    <row r="111" spans="2:22" x14ac:dyDescent="0.45">
      <c r="B111" s="52">
        <v>7</v>
      </c>
      <c r="C111" t="s">
        <v>158</v>
      </c>
      <c r="D111">
        <v>0.30235595799999998</v>
      </c>
      <c r="E111" s="7">
        <v>5.2999506000000002E-2</v>
      </c>
      <c r="G111" s="40">
        <f>IFERROR('Data Transformation'!M109," ")</f>
        <v>104</v>
      </c>
      <c r="L111" s="68">
        <f t="shared" si="2"/>
        <v>105</v>
      </c>
      <c r="M111" s="69">
        <f>IF(L111=" "," ",(IF($L111&gt;0,INDEX('Bin Analysis'!$C$3:$S$10110,MATCH($L111,'Bin Analysis'!$L$3:$L$10110,0),MATCH(M$5,'Bin Analysis'!$C$2:$S$2,0))," ")))</f>
        <v>7</v>
      </c>
      <c r="N111" s="70">
        <f>IF($L111=" "," ",(IF($M111=FALSE," ",(IF($M111&gt;0,INDEX('Bin Analysis'!$C$3:$S$10110,MATCH($L111,'Bin Analysis'!$L$3:$L$10110,0),MATCH(N$5,'Bin Analysis'!$C$2:$S$2,0))," ")))))</f>
        <v>0</v>
      </c>
      <c r="O111" s="70">
        <f>IF($L111=" "," ",(IF($M111=FALSE," ",(IF($M111&gt;0,INDEX('Bin Analysis'!$C$3:$S$10110,MATCH($L111,'Bin Analysis'!$L$3:$L$10110,0),MATCH(O$5,'Bin Analysis'!$C$2:$S$2,0))," ")))))</f>
        <v>0.66666666666666663</v>
      </c>
      <c r="P111" s="70">
        <f>IF($L111=" "," ",(IF($M111=FALSE," ",(IF($M111&gt;0,INDEX('Bin Analysis'!$C$3:$S$10110,MATCH($L111,'Bin Analysis'!$L$3:$L$10110,0),MATCH(P$5,'Bin Analysis'!$C$2:$S$2,0))," ")))))</f>
        <v>0.4</v>
      </c>
      <c r="Q111" s="70">
        <f>IF($L111=" "," ",(IF($M111=FALSE," ",(IF($M111&gt;0,INDEX('Bin Analysis'!$C$3:$S$10110,MATCH($L111,'Bin Analysis'!$L$3:$L$10110,0),MATCH(Q$5,'Bin Analysis'!$C$2:$S$2,0))," ")))))</f>
        <v>0.30434782608695654</v>
      </c>
      <c r="R111" s="70">
        <f>IF($L111=" "," ",(IF($M111=FALSE," ",(IF($M111&gt;0,INDEX('Bin Analysis'!$C$3:$S$10110,MATCH($L111,'Bin Analysis'!$L$3:$L$10110,0),MATCH(R$5,'Bin Analysis'!$C$2:$S$2,0))," ")))))</f>
        <v>0.16666666666666666</v>
      </c>
      <c r="S111" s="70" t="str">
        <f>IF($L111=" "," ",(IF($M111=FALSE," ",(IF($M111&gt;0,INDEX('Bin Analysis'!$C$3:$S$10110,MATCH($L111,'Bin Analysis'!$L$3:$L$10110,0),MATCH(S$5,'Bin Analysis'!$C$2:$S$2,0))," ")))))</f>
        <v>no</v>
      </c>
      <c r="T111" s="70">
        <f>Assignments!K110</f>
        <v>0.77949241799999991</v>
      </c>
      <c r="U111" s="70">
        <f>Assignments!L110</f>
        <v>0.35908809867196778</v>
      </c>
      <c r="V111" s="76" t="str">
        <f>Assignments!V110</f>
        <v>Moderate</v>
      </c>
    </row>
    <row r="112" spans="2:22" x14ac:dyDescent="0.45">
      <c r="B112" s="52">
        <v>7</v>
      </c>
      <c r="C112" t="s">
        <v>149</v>
      </c>
      <c r="D112">
        <v>0.98961447400000002</v>
      </c>
      <c r="E112" s="7">
        <v>5.1590939000000002E-2</v>
      </c>
      <c r="G112" s="40">
        <f>IFERROR('Data Transformation'!M110," ")</f>
        <v>105</v>
      </c>
      <c r="L112" s="68">
        <f t="shared" si="2"/>
        <v>106</v>
      </c>
      <c r="M112" s="69">
        <f>IF(L112=" "," ",(IF($L112&gt;0,INDEX('Bin Analysis'!$C$3:$S$10110,MATCH($L112,'Bin Analysis'!$L$3:$L$10110,0),MATCH(M$5,'Bin Analysis'!$C$2:$S$2,0))," ")))</f>
        <v>16</v>
      </c>
      <c r="N112" s="70">
        <f>IF($L112=" "," ",(IF($M112=FALSE," ",(IF($M112&gt;0,INDEX('Bin Analysis'!$C$3:$S$10110,MATCH($L112,'Bin Analysis'!$L$3:$L$10110,0),MATCH(N$5,'Bin Analysis'!$C$2:$S$2,0))," ")))))</f>
        <v>0</v>
      </c>
      <c r="O112" s="70">
        <f>IF($L112=" "," ",(IF($M112=FALSE," ",(IF($M112&gt;0,INDEX('Bin Analysis'!$C$3:$S$10110,MATCH($L112,'Bin Analysis'!$L$3:$L$10110,0),MATCH(O$5,'Bin Analysis'!$C$2:$S$2,0))," ")))))</f>
        <v>0</v>
      </c>
      <c r="P112" s="70">
        <f>IF($L112=" "," ",(IF($M112=FALSE," ",(IF($M112&gt;0,INDEX('Bin Analysis'!$C$3:$S$10110,MATCH($L112,'Bin Analysis'!$L$3:$L$10110,0),MATCH(P$5,'Bin Analysis'!$C$2:$S$2,0))," ")))))</f>
        <v>0.5</v>
      </c>
      <c r="Q112" s="70">
        <f>IF($L112=" "," ",(IF($M112=FALSE," ",(IF($M112&gt;0,INDEX('Bin Analysis'!$C$3:$S$10110,MATCH($L112,'Bin Analysis'!$L$3:$L$10110,0),MATCH(Q$5,'Bin Analysis'!$C$2:$S$2,0))," ")))))</f>
        <v>0.43478260869565216</v>
      </c>
      <c r="R112" s="70">
        <f>IF($L112=" "," ",(IF($M112=FALSE," ",(IF($M112&gt;0,INDEX('Bin Analysis'!$C$3:$S$10110,MATCH($L112,'Bin Analysis'!$L$3:$L$10110,0),MATCH(R$5,'Bin Analysis'!$C$2:$S$2,0))," ")))))</f>
        <v>0.6</v>
      </c>
      <c r="S112" s="70" t="str">
        <f>IF($L112=" "," ",(IF($M112=FALSE," ",(IF($M112&gt;0,INDEX('Bin Analysis'!$C$3:$S$10110,MATCH($L112,'Bin Analysis'!$L$3:$L$10110,0),MATCH(S$5,'Bin Analysis'!$C$2:$S$2,0))," ")))))</f>
        <v>no</v>
      </c>
      <c r="T112" s="70">
        <f>Assignments!K111</f>
        <v>0.29522207339999995</v>
      </c>
      <c r="U112" s="70">
        <f>Assignments!L111</f>
        <v>0.21387137707222328</v>
      </c>
      <c r="V112" s="76" t="str">
        <f>Assignments!V111</f>
        <v>Adverse</v>
      </c>
    </row>
    <row r="113" spans="2:23" x14ac:dyDescent="0.45">
      <c r="B113" s="52">
        <v>7</v>
      </c>
      <c r="C113" t="s">
        <v>159</v>
      </c>
      <c r="D113">
        <v>0.41263592799999999</v>
      </c>
      <c r="E113" s="7">
        <v>4.8328857000000003E-2</v>
      </c>
      <c r="G113" s="40">
        <f>IFERROR('Data Transformation'!M111," ")</f>
        <v>106</v>
      </c>
      <c r="L113" s="68">
        <f t="shared" si="2"/>
        <v>107</v>
      </c>
      <c r="M113" s="69">
        <f>IF(L113=" "," ",(IF($L113&gt;0,INDEX('Bin Analysis'!$C$3:$S$10110,MATCH($L113,'Bin Analysis'!$L$3:$L$10110,0),MATCH(M$5,'Bin Analysis'!$C$2:$S$2,0))," ")))</f>
        <v>16</v>
      </c>
      <c r="N113" s="70">
        <f>IF($L113=" "," ",(IF($M113=FALSE," ",(IF($M113&gt;0,INDEX('Bin Analysis'!$C$3:$S$10110,MATCH($L113,'Bin Analysis'!$L$3:$L$10110,0),MATCH(N$5,'Bin Analysis'!$C$2:$S$2,0))," ")))))</f>
        <v>0</v>
      </c>
      <c r="O113" s="70">
        <f>IF($L113=" "," ",(IF($M113=FALSE," ",(IF($M113&gt;0,INDEX('Bin Analysis'!$C$3:$S$10110,MATCH($L113,'Bin Analysis'!$L$3:$L$10110,0),MATCH(O$5,'Bin Analysis'!$C$2:$S$2,0))," ")))))</f>
        <v>0.33333333333333331</v>
      </c>
      <c r="P113" s="70">
        <f>IF($L113=" "," ",(IF($M113=FALSE," ",(IF($M113&gt;0,INDEX('Bin Analysis'!$C$3:$S$10110,MATCH($L113,'Bin Analysis'!$L$3:$L$10110,0),MATCH(P$5,'Bin Analysis'!$C$2:$S$2,0))," ")))))</f>
        <v>0.6</v>
      </c>
      <c r="Q113" s="70">
        <f>IF($L113=" "," ",(IF($M113=FALSE," ",(IF($M113&gt;0,INDEX('Bin Analysis'!$C$3:$S$10110,MATCH($L113,'Bin Analysis'!$L$3:$L$10110,0),MATCH(Q$5,'Bin Analysis'!$C$2:$S$2,0))," ")))))</f>
        <v>0.56521739130434778</v>
      </c>
      <c r="R113" s="70">
        <f>IF($L113=" "," ",(IF($M113=FALSE," ",(IF($M113&gt;0,INDEX('Bin Analysis'!$C$3:$S$10110,MATCH($L113,'Bin Analysis'!$L$3:$L$10110,0),MATCH(R$5,'Bin Analysis'!$C$2:$S$2,0))," ")))))</f>
        <v>0.33333333333333331</v>
      </c>
      <c r="S113" s="70" t="str">
        <f>IF($L113=" "," ",(IF($M113=FALSE," ",(IF($M113&gt;0,INDEX('Bin Analysis'!$C$3:$S$10110,MATCH($L113,'Bin Analysis'!$L$3:$L$10110,0),MATCH(S$5,'Bin Analysis'!$C$2:$S$2,0))," ")))))</f>
        <v>no</v>
      </c>
      <c r="T113" s="70">
        <f>Assignments!K112</f>
        <v>0.57464354533333339</v>
      </c>
      <c r="U113" s="70">
        <f>Assignments!L112</f>
        <v>0.28502971039210795</v>
      </c>
      <c r="V113" s="76" t="str">
        <f>Assignments!V112</f>
        <v>Rheostat</v>
      </c>
    </row>
    <row r="114" spans="2:23" x14ac:dyDescent="0.45">
      <c r="B114" s="52">
        <v>7</v>
      </c>
      <c r="C114" t="s">
        <v>157</v>
      </c>
      <c r="D114">
        <v>0.995571867</v>
      </c>
      <c r="E114" s="7">
        <v>4.4577024E-2</v>
      </c>
      <c r="G114" s="40">
        <f>IFERROR('Data Transformation'!M112," ")</f>
        <v>107</v>
      </c>
      <c r="L114" s="68">
        <f t="shared" si="2"/>
        <v>108</v>
      </c>
      <c r="M114" s="69">
        <f>IF(L114=" "," ",(IF($L114&gt;0,INDEX('Bin Analysis'!$C$3:$S$10110,MATCH($L114,'Bin Analysis'!$L$3:$L$10110,0),MATCH(M$5,'Bin Analysis'!$C$2:$S$2,0))," ")))</f>
        <v>17</v>
      </c>
      <c r="N114" s="70">
        <f>IF($L114=" "," ",(IF($M114=FALSE," ",(IF($M114&gt;0,INDEX('Bin Analysis'!$C$3:$S$10110,MATCH($L114,'Bin Analysis'!$L$3:$L$10110,0),MATCH(N$5,'Bin Analysis'!$C$2:$S$2,0))," ")))))</f>
        <v>0</v>
      </c>
      <c r="O114" s="70">
        <f>IF($L114=" "," ",(IF($M114=FALSE," ",(IF($M114&gt;0,INDEX('Bin Analysis'!$C$3:$S$10110,MATCH($L114,'Bin Analysis'!$L$3:$L$10110,0),MATCH(O$5,'Bin Analysis'!$C$2:$S$2,0))," ")))))</f>
        <v>0.25</v>
      </c>
      <c r="P114" s="70">
        <f>IF($L114=" "," ",(IF($M114=FALSE," ",(IF($M114&gt;0,INDEX('Bin Analysis'!$C$3:$S$10110,MATCH($L114,'Bin Analysis'!$L$3:$L$10110,0),MATCH(P$5,'Bin Analysis'!$C$2:$S$2,0))," ")))))</f>
        <v>0.5</v>
      </c>
      <c r="Q114" s="70">
        <f>IF($L114=" "," ",(IF($M114=FALSE," ",(IF($M114&gt;0,INDEX('Bin Analysis'!$C$3:$S$10110,MATCH($L114,'Bin Analysis'!$L$3:$L$10110,0),MATCH(Q$5,'Bin Analysis'!$C$2:$S$2,0))," ")))))</f>
        <v>0.43478260869565216</v>
      </c>
      <c r="R114" s="70">
        <f>IF($L114=" "," ",(IF($M114=FALSE," ",(IF($M114&gt;0,INDEX('Bin Analysis'!$C$3:$S$10110,MATCH($L114,'Bin Analysis'!$L$3:$L$10110,0),MATCH(R$5,'Bin Analysis'!$C$2:$S$2,0))," ")))))</f>
        <v>0.6875</v>
      </c>
      <c r="S114" s="70" t="str">
        <f>IF($L114=" "," ",(IF($M114=FALSE," ",(IF($M114&gt;0,INDEX('Bin Analysis'!$C$3:$S$10110,MATCH($L114,'Bin Analysis'!$L$3:$L$10110,0),MATCH(S$5,'Bin Analysis'!$C$2:$S$2,0))," ")))))</f>
        <v>no</v>
      </c>
      <c r="T114" s="70">
        <f>Assignments!K113</f>
        <v>0.40628970999999997</v>
      </c>
      <c r="U114" s="70">
        <f>Assignments!L113</f>
        <v>0.30649408248527826</v>
      </c>
      <c r="V114" s="76" t="str">
        <f>Assignments!V113</f>
        <v>Adverse</v>
      </c>
    </row>
    <row r="115" spans="2:23" x14ac:dyDescent="0.45">
      <c r="B115" s="52">
        <v>7</v>
      </c>
      <c r="C115" t="s">
        <v>164</v>
      </c>
      <c r="D115">
        <v>0.91913535899999999</v>
      </c>
      <c r="E115" s="7">
        <v>4.2362021E-2</v>
      </c>
      <c r="G115" s="40">
        <f>IFERROR('Data Transformation'!M113," ")</f>
        <v>108</v>
      </c>
      <c r="L115" s="68">
        <f t="shared" si="2"/>
        <v>109</v>
      </c>
      <c r="M115" s="69">
        <f>IF(L115=" "," ",(IF($L115&gt;0,INDEX('Bin Analysis'!$C$3:$S$10110,MATCH($L115,'Bin Analysis'!$L$3:$L$10110,0),MATCH(M$5,'Bin Analysis'!$C$2:$S$2,0))," ")))</f>
        <v>20</v>
      </c>
      <c r="N115" s="70">
        <f>IF($L115=" "," ",(IF($M115=FALSE," ",(IF($M115&gt;0,INDEX('Bin Analysis'!$C$3:$S$10110,MATCH($L115,'Bin Analysis'!$L$3:$L$10110,0),MATCH(N$5,'Bin Analysis'!$C$2:$S$2,0))," ")))))</f>
        <v>0</v>
      </c>
      <c r="O115" s="70">
        <f>IF($L115=" "," ",(IF($M115=FALSE," ",(IF($M115&gt;0,INDEX('Bin Analysis'!$C$3:$S$10110,MATCH($L115,'Bin Analysis'!$L$3:$L$10110,0),MATCH(O$5,'Bin Analysis'!$C$2:$S$2,0))," ")))))</f>
        <v>0</v>
      </c>
      <c r="P115" s="70">
        <f>IF($L115=" "," ",(IF($M115=FALSE," ",(IF($M115&gt;0,INDEX('Bin Analysis'!$C$3:$S$10110,MATCH($L115,'Bin Analysis'!$L$3:$L$10110,0),MATCH(P$5,'Bin Analysis'!$C$2:$S$2,0))," ")))))</f>
        <v>0.2</v>
      </c>
      <c r="Q115" s="70">
        <f>IF($L115=" "," ",(IF($M115=FALSE," ",(IF($M115&gt;0,INDEX('Bin Analysis'!$C$3:$S$10110,MATCH($L115,'Bin Analysis'!$L$3:$L$10110,0),MATCH(Q$5,'Bin Analysis'!$C$2:$S$2,0))," ")))))</f>
        <v>8.6956521739130432E-2</v>
      </c>
      <c r="R115" s="70">
        <f>IF($L115=" "," ",(IF($M115=FALSE," ",(IF($M115&gt;0,INDEX('Bin Analysis'!$C$3:$S$10110,MATCH($L115,'Bin Analysis'!$L$3:$L$10110,0),MATCH(R$5,'Bin Analysis'!$C$2:$S$2,0))," ")))))</f>
        <v>1</v>
      </c>
      <c r="S115" s="70" t="str">
        <f>IF($L115=" "," ",(IF($M115=FALSE," ",(IF($M115&gt;0,INDEX('Bin Analysis'!$C$3:$S$10110,MATCH($L115,'Bin Analysis'!$L$3:$L$10110,0),MATCH(S$5,'Bin Analysis'!$C$2:$S$2,0))," ")))))</f>
        <v>yes</v>
      </c>
      <c r="T115" s="70">
        <f>Assignments!K114</f>
        <v>0.13015369368421051</v>
      </c>
      <c r="U115" s="70">
        <f>Assignments!L114</f>
        <v>6.1974380419020036E-2</v>
      </c>
      <c r="V115" s="76" t="str">
        <f>Assignments!V114</f>
        <v>Toggle</v>
      </c>
    </row>
    <row r="116" spans="2:23" x14ac:dyDescent="0.45">
      <c r="B116" s="52">
        <v>7</v>
      </c>
      <c r="C116" t="s">
        <v>161</v>
      </c>
      <c r="D116">
        <v>0.42199621999999998</v>
      </c>
      <c r="E116" s="7">
        <v>4.2004448E-2</v>
      </c>
      <c r="G116" s="40">
        <f>IFERROR('Data Transformation'!M114," ")</f>
        <v>109</v>
      </c>
      <c r="L116" s="68">
        <f t="shared" si="2"/>
        <v>110</v>
      </c>
      <c r="M116" s="69">
        <f>IF(L116=" "," ",(IF($L116&gt;0,INDEX('Bin Analysis'!$C$3:$S$10110,MATCH($L116,'Bin Analysis'!$L$3:$L$10110,0),MATCH(M$5,'Bin Analysis'!$C$2:$S$2,0))," ")))</f>
        <v>19</v>
      </c>
      <c r="N116" s="70">
        <f>IF($L116=" "," ",(IF($M116=FALSE," ",(IF($M116&gt;0,INDEX('Bin Analysis'!$C$3:$S$10110,MATCH($L116,'Bin Analysis'!$L$3:$L$10110,0),MATCH(N$5,'Bin Analysis'!$C$2:$S$2,0))," ")))))</f>
        <v>0</v>
      </c>
      <c r="O116" s="70">
        <f>IF($L116=" "," ",(IF($M116=FALSE," ",(IF($M116&gt;0,INDEX('Bin Analysis'!$C$3:$S$10110,MATCH($L116,'Bin Analysis'!$L$3:$L$10110,0),MATCH(O$5,'Bin Analysis'!$C$2:$S$2,0))," ")))))</f>
        <v>0</v>
      </c>
      <c r="P116" s="70">
        <f>IF($L116=" "," ",(IF($M116=FALSE," ",(IF($M116&gt;0,INDEX('Bin Analysis'!$C$3:$S$10110,MATCH($L116,'Bin Analysis'!$L$3:$L$10110,0),MATCH(P$5,'Bin Analysis'!$C$2:$S$2,0))," ")))))</f>
        <v>0.2</v>
      </c>
      <c r="Q116" s="70">
        <f>IF($L116=" "," ",(IF($M116=FALSE," ",(IF($M116&gt;0,INDEX('Bin Analysis'!$C$3:$S$10110,MATCH($L116,'Bin Analysis'!$L$3:$L$10110,0),MATCH(Q$5,'Bin Analysis'!$C$2:$S$2,0))," ")))))</f>
        <v>8.6956521739130432E-2</v>
      </c>
      <c r="R116" s="70">
        <f>IF($L116=" "," ",(IF($M116=FALSE," ",(IF($M116&gt;0,INDEX('Bin Analysis'!$C$3:$S$10110,MATCH($L116,'Bin Analysis'!$L$3:$L$10110,0),MATCH(R$5,'Bin Analysis'!$C$2:$S$2,0))," ")))))</f>
        <v>1</v>
      </c>
      <c r="S116" s="70" t="str">
        <f>IF($L116=" "," ",(IF($M116=FALSE," ",(IF($M116&gt;0,INDEX('Bin Analysis'!$C$3:$S$10110,MATCH($L116,'Bin Analysis'!$L$3:$L$10110,0),MATCH(S$5,'Bin Analysis'!$C$2:$S$2,0))," ")))))</f>
        <v>yes</v>
      </c>
      <c r="T116" s="70">
        <f>Assignments!K115</f>
        <v>0.16168503216666666</v>
      </c>
      <c r="U116" s="70">
        <f>Assignments!L115</f>
        <v>6.3515412806168597E-2</v>
      </c>
      <c r="V116" s="76" t="str">
        <f>Assignments!V115</f>
        <v>Toggle</v>
      </c>
    </row>
    <row r="117" spans="2:23" x14ac:dyDescent="0.45">
      <c r="B117" s="52">
        <v>7</v>
      </c>
      <c r="C117" t="s">
        <v>162</v>
      </c>
      <c r="D117">
        <v>0.84201795000000002</v>
      </c>
      <c r="E117" s="7">
        <v>3.9132442000000003E-2</v>
      </c>
      <c r="G117" s="40">
        <f>IFERROR('Data Transformation'!M115," ")</f>
        <v>110</v>
      </c>
      <c r="L117" s="68">
        <f t="shared" si="2"/>
        <v>111</v>
      </c>
      <c r="M117" s="69">
        <f>IF(L117=" "," ",(IF($L117&gt;0,INDEX('Bin Analysis'!$C$3:$S$10110,MATCH($L117,'Bin Analysis'!$L$3:$L$10110,0),MATCH(M$5,'Bin Analysis'!$C$2:$S$2,0))," ")))</f>
        <v>20</v>
      </c>
      <c r="N117" s="70">
        <f>IF($L117=" "," ",(IF($M117=FALSE," ",(IF($M117&gt;0,INDEX('Bin Analysis'!$C$3:$S$10110,MATCH($L117,'Bin Analysis'!$L$3:$L$10110,0),MATCH(N$5,'Bin Analysis'!$C$2:$S$2,0))," ")))))</f>
        <v>0</v>
      </c>
      <c r="O117" s="70">
        <f>IF($L117=" "," ",(IF($M117=FALSE," ",(IF($M117&gt;0,INDEX('Bin Analysis'!$C$3:$S$10110,MATCH($L117,'Bin Analysis'!$L$3:$L$10110,0),MATCH(O$5,'Bin Analysis'!$C$2:$S$2,0))," ")))))</f>
        <v>0</v>
      </c>
      <c r="P117" s="70">
        <f>IF($L117=" "," ",(IF($M117=FALSE," ",(IF($M117&gt;0,INDEX('Bin Analysis'!$C$3:$S$10110,MATCH($L117,'Bin Analysis'!$L$3:$L$10110,0),MATCH(P$5,'Bin Analysis'!$C$2:$S$2,0))," ")))))</f>
        <v>0.2</v>
      </c>
      <c r="Q117" s="70">
        <f>IF($L117=" "," ",(IF($M117=FALSE," ",(IF($M117&gt;0,INDEX('Bin Analysis'!$C$3:$S$10110,MATCH($L117,'Bin Analysis'!$L$3:$L$10110,0),MATCH(Q$5,'Bin Analysis'!$C$2:$S$2,0))," ")))))</f>
        <v>8.6956521739130432E-2</v>
      </c>
      <c r="R117" s="70">
        <f>IF($L117=" "," ",(IF($M117=FALSE," ",(IF($M117&gt;0,INDEX('Bin Analysis'!$C$3:$S$10110,MATCH($L117,'Bin Analysis'!$L$3:$L$10110,0),MATCH(R$5,'Bin Analysis'!$C$2:$S$2,0))," ")))))</f>
        <v>1</v>
      </c>
      <c r="S117" s="70" t="str">
        <f>IF($L117=" "," ",(IF($M117=FALSE," ",(IF($M117&gt;0,INDEX('Bin Analysis'!$C$3:$S$10110,MATCH($L117,'Bin Analysis'!$L$3:$L$10110,0),MATCH(S$5,'Bin Analysis'!$C$2:$S$2,0))," ")))))</f>
        <v>yes</v>
      </c>
      <c r="T117" s="70">
        <f>Assignments!K116</f>
        <v>0.15126851926315787</v>
      </c>
      <c r="U117" s="70">
        <f>Assignments!L116</f>
        <v>7.0000120310131642E-2</v>
      </c>
      <c r="V117" s="76" t="str">
        <f>Assignments!V116</f>
        <v>Toggle</v>
      </c>
    </row>
    <row r="118" spans="2:23" x14ac:dyDescent="0.45">
      <c r="B118" s="52">
        <v>7</v>
      </c>
      <c r="C118" t="s">
        <v>163</v>
      </c>
      <c r="D118">
        <v>0.51454960999999999</v>
      </c>
      <c r="E118" s="7">
        <v>3.0974696999999999E-2</v>
      </c>
      <c r="G118" s="40">
        <f>IFERROR('Data Transformation'!M116," ")</f>
        <v>111</v>
      </c>
      <c r="L118" s="68">
        <f t="shared" si="2"/>
        <v>112</v>
      </c>
      <c r="M118" s="69">
        <f>IF(L118=" "," ",(IF($L118&gt;0,INDEX('Bin Analysis'!$C$3:$S$10110,MATCH($L118,'Bin Analysis'!$L$3:$L$10110,0),MATCH(M$5,'Bin Analysis'!$C$2:$S$2,0))," ")))</f>
        <v>17</v>
      </c>
      <c r="N118" s="70">
        <f>IF($L118=" "," ",(IF($M118=FALSE," ",(IF($M118&gt;0,INDEX('Bin Analysis'!$C$3:$S$10110,MATCH($L118,'Bin Analysis'!$L$3:$L$10110,0),MATCH(N$5,'Bin Analysis'!$C$2:$S$2,0))," ")))))</f>
        <v>0</v>
      </c>
      <c r="O118" s="70">
        <f>IF($L118=" "," ",(IF($M118=FALSE," ",(IF($M118&gt;0,INDEX('Bin Analysis'!$C$3:$S$10110,MATCH($L118,'Bin Analysis'!$L$3:$L$10110,0),MATCH(O$5,'Bin Analysis'!$C$2:$S$2,0))," ")))))</f>
        <v>0.125</v>
      </c>
      <c r="P118" s="70">
        <f>IF($L118=" "," ",(IF($M118=FALSE," ",(IF($M118&gt;0,INDEX('Bin Analysis'!$C$3:$S$10110,MATCH($L118,'Bin Analysis'!$L$3:$L$10110,0),MATCH(P$5,'Bin Analysis'!$C$2:$S$2,0))," ")))))</f>
        <v>0.5</v>
      </c>
      <c r="Q118" s="70">
        <f>IF($L118=" "," ",(IF($M118=FALSE," ",(IF($M118&gt;0,INDEX('Bin Analysis'!$C$3:$S$10110,MATCH($L118,'Bin Analysis'!$L$3:$L$10110,0),MATCH(Q$5,'Bin Analysis'!$C$2:$S$2,0))," ")))))</f>
        <v>0.43478260869565216</v>
      </c>
      <c r="R118" s="70">
        <f>IF($L118=" "," ",(IF($M118=FALSE," ",(IF($M118&gt;0,INDEX('Bin Analysis'!$C$3:$S$10110,MATCH($L118,'Bin Analysis'!$L$3:$L$10110,0),MATCH(R$5,'Bin Analysis'!$C$2:$S$2,0))," ")))))</f>
        <v>0.8125</v>
      </c>
      <c r="S118" s="70" t="str">
        <f>IF($L118=" "," ",(IF($M118=FALSE," ",(IF($M118&gt;0,INDEX('Bin Analysis'!$C$3:$S$10110,MATCH($L118,'Bin Analysis'!$L$3:$L$10110,0),MATCH(S$5,'Bin Analysis'!$C$2:$S$2,0))," ")))))</f>
        <v>no</v>
      </c>
      <c r="T118" s="70">
        <f>Assignments!K117</f>
        <v>0.26652293650000008</v>
      </c>
      <c r="U118" s="70">
        <f>Assignments!L117</f>
        <v>0.30451915881059366</v>
      </c>
      <c r="V118" s="76" t="str">
        <f>Assignments!V117</f>
        <v>Adverse</v>
      </c>
    </row>
    <row r="119" spans="2:23" x14ac:dyDescent="0.45">
      <c r="B119" s="52">
        <v>7</v>
      </c>
      <c r="C119" t="s">
        <v>147</v>
      </c>
      <c r="D119">
        <v>0.58785492900000003</v>
      </c>
      <c r="E119" s="7">
        <v>3.0357135E-2</v>
      </c>
      <c r="G119" s="40">
        <f>IFERROR('Data Transformation'!M117," ")</f>
        <v>112</v>
      </c>
      <c r="L119" s="68">
        <f t="shared" si="2"/>
        <v>113</v>
      </c>
      <c r="M119" s="69">
        <f>IF(L119=" "," ",(IF($L119&gt;0,INDEX('Bin Analysis'!$C$3:$S$10110,MATCH($L119,'Bin Analysis'!$L$3:$L$10110,0),MATCH(M$5,'Bin Analysis'!$C$2:$S$2,0))," ")))</f>
        <v>19</v>
      </c>
      <c r="N119" s="70">
        <f>IF($L119=" "," ",(IF($M119=FALSE," ",(IF($M119&gt;0,INDEX('Bin Analysis'!$C$3:$S$10110,MATCH($L119,'Bin Analysis'!$L$3:$L$10110,0),MATCH(N$5,'Bin Analysis'!$C$2:$S$2,0))," ")))))</f>
        <v>0</v>
      </c>
      <c r="O119" s="70">
        <f>IF($L119=" "," ",(IF($M119=FALSE," ",(IF($M119&gt;0,INDEX('Bin Analysis'!$C$3:$S$10110,MATCH($L119,'Bin Analysis'!$L$3:$L$10110,0),MATCH(O$5,'Bin Analysis'!$C$2:$S$2,0))," ")))))</f>
        <v>0.1111111111111111</v>
      </c>
      <c r="P119" s="70">
        <f>IF($L119=" "," ",(IF($M119=FALSE," ",(IF($M119&gt;0,INDEX('Bin Analysis'!$C$3:$S$10110,MATCH($L119,'Bin Analysis'!$L$3:$L$10110,0),MATCH(P$5,'Bin Analysis'!$C$2:$S$2,0))," ")))))</f>
        <v>0.4</v>
      </c>
      <c r="Q119" s="70">
        <f>IF($L119=" "," ",(IF($M119=FALSE," ",(IF($M119&gt;0,INDEX('Bin Analysis'!$C$3:$S$10110,MATCH($L119,'Bin Analysis'!$L$3:$L$10110,0),MATCH(Q$5,'Bin Analysis'!$C$2:$S$2,0))," ")))))</f>
        <v>0.34782608695652173</v>
      </c>
      <c r="R119" s="70">
        <f>IF($L119=" "," ",(IF($M119=FALSE," ",(IF($M119&gt;0,INDEX('Bin Analysis'!$C$3:$S$10110,MATCH($L119,'Bin Analysis'!$L$3:$L$10110,0),MATCH(R$5,'Bin Analysis'!$C$2:$S$2,0))," ")))))</f>
        <v>0.83333333333333337</v>
      </c>
      <c r="S119" s="70" t="str">
        <f>IF($L119=" "," ",(IF($M119=FALSE," ",(IF($M119&gt;0,INDEX('Bin Analysis'!$C$3:$S$10110,MATCH($L119,'Bin Analysis'!$L$3:$L$10110,0),MATCH(S$5,'Bin Analysis'!$C$2:$S$2,0))," ")))))</f>
        <v>no</v>
      </c>
      <c r="T119" s="70">
        <f>Assignments!K118</f>
        <v>0.25489066166666668</v>
      </c>
      <c r="U119" s="70">
        <f>Assignments!L118</f>
        <v>0.26762774050484045</v>
      </c>
      <c r="V119" s="76" t="str">
        <f>Assignments!V118</f>
        <v>Adverse</v>
      </c>
    </row>
    <row r="120" spans="2:23" x14ac:dyDescent="0.45">
      <c r="B120" s="52">
        <v>7</v>
      </c>
      <c r="C120" t="s">
        <v>160</v>
      </c>
      <c r="D120">
        <v>0.281154654</v>
      </c>
      <c r="E120" s="7">
        <v>2.3325269999999999E-2</v>
      </c>
      <c r="G120" s="40">
        <f>IFERROR('Data Transformation'!M118," ")</f>
        <v>113</v>
      </c>
      <c r="L120" s="68">
        <f t="shared" si="2"/>
        <v>114</v>
      </c>
      <c r="M120" s="69">
        <f>IF(L120=" "," ",(IF($L120&gt;0,INDEX('Bin Analysis'!$C$3:$S$10110,MATCH($L120,'Bin Analysis'!$L$3:$L$10110,0),MATCH(M$5,'Bin Analysis'!$C$2:$S$2,0))," ")))</f>
        <v>19</v>
      </c>
      <c r="N120" s="70">
        <f>IF($L120=" "," ",(IF($M120=FALSE," ",(IF($M120&gt;0,INDEX('Bin Analysis'!$C$3:$S$10110,MATCH($L120,'Bin Analysis'!$L$3:$L$10110,0),MATCH(N$5,'Bin Analysis'!$C$2:$S$2,0))," ")))))</f>
        <v>0</v>
      </c>
      <c r="O120" s="70">
        <f>IF($L120=" "," ",(IF($M120=FALSE," ",(IF($M120&gt;0,INDEX('Bin Analysis'!$C$3:$S$10110,MATCH($L120,'Bin Analysis'!$L$3:$L$10110,0),MATCH(O$5,'Bin Analysis'!$C$2:$S$2,0))," ")))))</f>
        <v>0.16666666666666666</v>
      </c>
      <c r="P120" s="70">
        <f>IF($L120=" "," ",(IF($M120=FALSE," ",(IF($M120&gt;0,INDEX('Bin Analysis'!$C$3:$S$10110,MATCH($L120,'Bin Analysis'!$L$3:$L$10110,0),MATCH(P$5,'Bin Analysis'!$C$2:$S$2,0))," ")))))</f>
        <v>0.6</v>
      </c>
      <c r="Q120" s="70">
        <f>IF($L120=" "," ",(IF($M120=FALSE," ",(IF($M120&gt;0,INDEX('Bin Analysis'!$C$3:$S$10110,MATCH($L120,'Bin Analysis'!$L$3:$L$10110,0),MATCH(Q$5,'Bin Analysis'!$C$2:$S$2,0))," ")))))</f>
        <v>0.52173913043478259</v>
      </c>
      <c r="R120" s="70">
        <f>IF($L120=" "," ",(IF($M120=FALSE," ",(IF($M120&gt;0,INDEX('Bin Analysis'!$C$3:$S$10110,MATCH($L120,'Bin Analysis'!$L$3:$L$10110,0),MATCH(R$5,'Bin Analysis'!$C$2:$S$2,0))," ")))))</f>
        <v>0.66666666666666663</v>
      </c>
      <c r="S120" s="70" t="str">
        <f>IF($L120=" "," ",(IF($M120=FALSE," ",(IF($M120&gt;0,INDEX('Bin Analysis'!$C$3:$S$10110,MATCH($L120,'Bin Analysis'!$L$3:$L$10110,0),MATCH(S$5,'Bin Analysis'!$C$2:$S$2,0))," ")))))</f>
        <v>no</v>
      </c>
      <c r="T120" s="70">
        <f>Assignments!K119</f>
        <v>0.3475720438333334</v>
      </c>
      <c r="U120" s="70">
        <f>Assignments!L119</f>
        <v>0.31734420519594492</v>
      </c>
      <c r="V120" s="76" t="str">
        <f>Assignments!V119</f>
        <v>Rheostat</v>
      </c>
    </row>
    <row r="121" spans="2:23" x14ac:dyDescent="0.45">
      <c r="B121" s="52">
        <v>8</v>
      </c>
      <c r="C121" t="s">
        <v>9</v>
      </c>
      <c r="D121">
        <v>0.77398741900000001</v>
      </c>
      <c r="E121" s="7">
        <v>0.13060513300000001</v>
      </c>
      <c r="G121" s="40">
        <f>IFERROR('Data Transformation'!M119," ")</f>
        <v>114</v>
      </c>
      <c r="L121" s="68">
        <f t="shared" si="2"/>
        <v>115</v>
      </c>
      <c r="M121" s="69">
        <f>IF(L121=" "," ",(IF($L121&gt;0,INDEX('Bin Analysis'!$C$3:$S$10110,MATCH($L121,'Bin Analysis'!$L$3:$L$10110,0),MATCH(M$5,'Bin Analysis'!$C$2:$S$2,0))," ")))</f>
        <v>19</v>
      </c>
      <c r="N121" s="70">
        <f>IF($L121=" "," ",(IF($M121=FALSE," ",(IF($M121&gt;0,INDEX('Bin Analysis'!$C$3:$S$10110,MATCH($L121,'Bin Analysis'!$L$3:$L$10110,0),MATCH(N$5,'Bin Analysis'!$C$2:$S$2,0))," ")))))</f>
        <v>0</v>
      </c>
      <c r="O121" s="70">
        <f>IF($L121=" "," ",(IF($M121=FALSE," ",(IF($M121&gt;0,INDEX('Bin Analysis'!$C$3:$S$10110,MATCH($L121,'Bin Analysis'!$L$3:$L$10110,0),MATCH(O$5,'Bin Analysis'!$C$2:$S$2,0))," ")))))</f>
        <v>0.22222222222222221</v>
      </c>
      <c r="P121" s="70">
        <f>IF($L121=" "," ",(IF($M121=FALSE," ",(IF($M121&gt;0,INDEX('Bin Analysis'!$C$3:$S$10110,MATCH($L121,'Bin Analysis'!$L$3:$L$10110,0),MATCH(P$5,'Bin Analysis'!$C$2:$S$2,0))," ")))))</f>
        <v>0.6</v>
      </c>
      <c r="Q121" s="70">
        <f>IF($L121=" "," ",(IF($M121=FALSE," ",(IF($M121&gt;0,INDEX('Bin Analysis'!$C$3:$S$10110,MATCH($L121,'Bin Analysis'!$L$3:$L$10110,0),MATCH(Q$5,'Bin Analysis'!$C$2:$S$2,0))," ")))))</f>
        <v>0.47826086956521741</v>
      </c>
      <c r="R121" s="70">
        <f>IF($L121=" "," ",(IF($M121=FALSE," ",(IF($M121&gt;0,INDEX('Bin Analysis'!$C$3:$S$10110,MATCH($L121,'Bin Analysis'!$L$3:$L$10110,0),MATCH(R$5,'Bin Analysis'!$C$2:$S$2,0))," ")))))</f>
        <v>0.66666666666666663</v>
      </c>
      <c r="S121" s="70" t="str">
        <f>IF($L121=" "," ",(IF($M121=FALSE," ",(IF($M121&gt;0,INDEX('Bin Analysis'!$C$3:$S$10110,MATCH($L121,'Bin Analysis'!$L$3:$L$10110,0),MATCH(S$5,'Bin Analysis'!$C$2:$S$2,0))," ")))))</f>
        <v>no</v>
      </c>
      <c r="T121" s="70">
        <f>Assignments!K120</f>
        <v>0.40408696638888886</v>
      </c>
      <c r="U121" s="70">
        <f>Assignments!L120</f>
        <v>0.35118894099115805</v>
      </c>
      <c r="V121" s="76" t="str">
        <f>Assignments!V120</f>
        <v>Adverse</v>
      </c>
    </row>
    <row r="122" spans="2:23" x14ac:dyDescent="0.45">
      <c r="B122" s="52">
        <v>8</v>
      </c>
      <c r="C122" t="s">
        <v>155</v>
      </c>
      <c r="D122">
        <v>1.026713314</v>
      </c>
      <c r="E122" s="7">
        <v>0.109138531</v>
      </c>
      <c r="G122" s="40">
        <f>IFERROR('Data Transformation'!M120," ")</f>
        <v>115</v>
      </c>
      <c r="L122" s="68">
        <f t="shared" si="2"/>
        <v>116</v>
      </c>
      <c r="M122" s="69">
        <f>IF(L122=" "," ",(IF($L122&gt;0,INDEX('Bin Analysis'!$C$3:$S$10110,MATCH($L122,'Bin Analysis'!$L$3:$L$10110,0),MATCH(M$5,'Bin Analysis'!$C$2:$S$2,0))," ")))</f>
        <v>19</v>
      </c>
      <c r="N122" s="70">
        <f>IF($L122=" "," ",(IF($M122=FALSE," ",(IF($M122&gt;0,INDEX('Bin Analysis'!$C$3:$S$10110,MATCH($L122,'Bin Analysis'!$L$3:$L$10110,0),MATCH(N$5,'Bin Analysis'!$C$2:$S$2,0))," ")))))</f>
        <v>0</v>
      </c>
      <c r="O122" s="70">
        <f>IF($L122=" "," ",(IF($M122=FALSE," ",(IF($M122&gt;0,INDEX('Bin Analysis'!$C$3:$S$10110,MATCH($L122,'Bin Analysis'!$L$3:$L$10110,0),MATCH(O$5,'Bin Analysis'!$C$2:$S$2,0))," ")))))</f>
        <v>0.33333333333333331</v>
      </c>
      <c r="P122" s="70">
        <f>IF($L122=" "," ",(IF($M122=FALSE," ",(IF($M122&gt;0,INDEX('Bin Analysis'!$C$3:$S$10110,MATCH($L122,'Bin Analysis'!$L$3:$L$10110,0),MATCH(P$5,'Bin Analysis'!$C$2:$S$2,0))," ")))))</f>
        <v>0.5</v>
      </c>
      <c r="Q122" s="70">
        <f>IF($L122=" "," ",(IF($M122=FALSE," ",(IF($M122&gt;0,INDEX('Bin Analysis'!$C$3:$S$10110,MATCH($L122,'Bin Analysis'!$L$3:$L$10110,0),MATCH(Q$5,'Bin Analysis'!$C$2:$S$2,0))," ")))))</f>
        <v>0.39130434782608697</v>
      </c>
      <c r="R122" s="70">
        <f>IF($L122=" "," ",(IF($M122=FALSE," ",(IF($M122&gt;0,INDEX('Bin Analysis'!$C$3:$S$10110,MATCH($L122,'Bin Analysis'!$L$3:$L$10110,0),MATCH(R$5,'Bin Analysis'!$C$2:$S$2,0))," ")))))</f>
        <v>0.61111111111111116</v>
      </c>
      <c r="S122" s="70" t="str">
        <f>IF($L122=" "," ",(IF($M122=FALSE," ",(IF($M122&gt;0,INDEX('Bin Analysis'!$C$3:$S$10110,MATCH($L122,'Bin Analysis'!$L$3:$L$10110,0),MATCH(S$5,'Bin Analysis'!$C$2:$S$2,0))," ")))))</f>
        <v>no</v>
      </c>
      <c r="T122" s="70">
        <f>Assignments!K121</f>
        <v>0.39445875049999995</v>
      </c>
      <c r="U122" s="70">
        <f>Assignments!L121</f>
        <v>0.36610390378616764</v>
      </c>
      <c r="V122" s="76" t="str">
        <f>Assignments!V121</f>
        <v>Adverse</v>
      </c>
    </row>
    <row r="123" spans="2:23" x14ac:dyDescent="0.45">
      <c r="B123" s="52">
        <v>8</v>
      </c>
      <c r="C123" t="s">
        <v>163</v>
      </c>
      <c r="D123">
        <v>0.94962135400000003</v>
      </c>
      <c r="E123" s="7">
        <v>0.108129182</v>
      </c>
      <c r="G123" s="40">
        <f>IFERROR('Data Transformation'!M121," ")</f>
        <v>116</v>
      </c>
      <c r="L123" s="68">
        <f t="shared" si="2"/>
        <v>117</v>
      </c>
      <c r="M123" s="69">
        <f>IF(L123=" "," ",(IF($L123&gt;0,INDEX('Bin Analysis'!$C$3:$S$10110,MATCH($L123,'Bin Analysis'!$L$3:$L$10110,0),MATCH(M$5,'Bin Analysis'!$C$2:$S$2,0))," ")))</f>
        <v>18</v>
      </c>
      <c r="N123" s="70">
        <f>IF($L123=" "," ",(IF($M123=FALSE," ",(IF($M123&gt;0,INDEX('Bin Analysis'!$C$3:$S$10110,MATCH($L123,'Bin Analysis'!$L$3:$L$10110,0),MATCH(N$5,'Bin Analysis'!$C$2:$S$2,0))," ")))))</f>
        <v>0</v>
      </c>
      <c r="O123" s="70">
        <f>IF($L123=" "," ",(IF($M123=FALSE," ",(IF($M123&gt;0,INDEX('Bin Analysis'!$C$3:$S$10110,MATCH($L123,'Bin Analysis'!$L$3:$L$10110,0),MATCH(O$5,'Bin Analysis'!$C$2:$S$2,0))," ")))))</f>
        <v>0.23529411764705882</v>
      </c>
      <c r="P123" s="70">
        <f>IF($L123=" "," ",(IF($M123=FALSE," ",(IF($M123&gt;0,INDEX('Bin Analysis'!$C$3:$S$10110,MATCH($L123,'Bin Analysis'!$L$3:$L$10110,0),MATCH(P$5,'Bin Analysis'!$C$2:$S$2,0))," ")))))</f>
        <v>0.5</v>
      </c>
      <c r="Q123" s="70">
        <f>IF($L123=" "," ",(IF($M123=FALSE," ",(IF($M123&gt;0,INDEX('Bin Analysis'!$C$3:$S$10110,MATCH($L123,'Bin Analysis'!$L$3:$L$10110,0),MATCH(Q$5,'Bin Analysis'!$C$2:$S$2,0))," ")))))</f>
        <v>0.43478260869565216</v>
      </c>
      <c r="R123" s="70">
        <f>IF($L123=" "," ",(IF($M123=FALSE," ",(IF($M123&gt;0,INDEX('Bin Analysis'!$C$3:$S$10110,MATCH($L123,'Bin Analysis'!$L$3:$L$10110,0),MATCH(R$5,'Bin Analysis'!$C$2:$S$2,0))," ")))))</f>
        <v>0.70588235294117652</v>
      </c>
      <c r="S123" s="70" t="str">
        <f>IF($L123=" "," ",(IF($M123=FALSE," ",(IF($M123&gt;0,INDEX('Bin Analysis'!$C$3:$S$10110,MATCH($L123,'Bin Analysis'!$L$3:$L$10110,0),MATCH(S$5,'Bin Analysis'!$C$2:$S$2,0))," ")))))</f>
        <v>no</v>
      </c>
      <c r="T123" s="70">
        <f>Assignments!K122</f>
        <v>0.37268903464705883</v>
      </c>
      <c r="U123" s="70">
        <f>Assignments!L122</f>
        <v>0.32743486883999029</v>
      </c>
      <c r="V123" s="76" t="str">
        <f>Assignments!V122</f>
        <v>Adverse</v>
      </c>
    </row>
    <row r="124" spans="2:23" x14ac:dyDescent="0.45">
      <c r="B124" s="52">
        <v>8</v>
      </c>
      <c r="C124" t="s">
        <v>150</v>
      </c>
      <c r="D124">
        <v>0.933393001</v>
      </c>
      <c r="E124" s="7">
        <v>0.10628583599999999</v>
      </c>
      <c r="G124" s="40">
        <f>IFERROR('Data Transformation'!M122," ")</f>
        <v>117</v>
      </c>
      <c r="L124" s="68">
        <f t="shared" si="2"/>
        <v>118</v>
      </c>
      <c r="M124" s="69">
        <f>IF(L124=" "," ",(IF($L124&gt;0,INDEX('Bin Analysis'!$C$3:$S$10110,MATCH($L124,'Bin Analysis'!$L$3:$L$10110,0),MATCH(M$5,'Bin Analysis'!$C$2:$S$2,0))," ")))</f>
        <v>15</v>
      </c>
      <c r="N124" s="70">
        <f>IF($L124=" "," ",(IF($M124=FALSE," ",(IF($M124&gt;0,INDEX('Bin Analysis'!$C$3:$S$10110,MATCH($L124,'Bin Analysis'!$L$3:$L$10110,0),MATCH(N$5,'Bin Analysis'!$C$2:$S$2,0))," ")))))</f>
        <v>0</v>
      </c>
      <c r="O124" s="70">
        <f>IF($L124=" "," ",(IF($M124=FALSE," ",(IF($M124&gt;0,INDEX('Bin Analysis'!$C$3:$S$10110,MATCH($L124,'Bin Analysis'!$L$3:$L$10110,0),MATCH(O$5,'Bin Analysis'!$C$2:$S$2,0))," ")))))</f>
        <v>0</v>
      </c>
      <c r="P124" s="70">
        <f>IF($L124=" "," ",(IF($M124=FALSE," ",(IF($M124&gt;0,INDEX('Bin Analysis'!$C$3:$S$10110,MATCH($L124,'Bin Analysis'!$L$3:$L$10110,0),MATCH(P$5,'Bin Analysis'!$C$2:$S$2,0))," ")))))</f>
        <v>0.2</v>
      </c>
      <c r="Q124" s="70">
        <f>IF($L124=" "," ",(IF($M124=FALSE," ",(IF($M124&gt;0,INDEX('Bin Analysis'!$C$3:$S$10110,MATCH($L124,'Bin Analysis'!$L$3:$L$10110,0),MATCH(Q$5,'Bin Analysis'!$C$2:$S$2,0))," ")))))</f>
        <v>8.6956521739130432E-2</v>
      </c>
      <c r="R124" s="70">
        <f>IF($L124=" "," ",(IF($M124=FALSE," ",(IF($M124&gt;0,INDEX('Bin Analysis'!$C$3:$S$10110,MATCH($L124,'Bin Analysis'!$L$3:$L$10110,0),MATCH(R$5,'Bin Analysis'!$C$2:$S$2,0))," ")))))</f>
        <v>1</v>
      </c>
      <c r="S124" s="70" t="str">
        <f>IF($L124=" "," ",(IF($M124=FALSE," ",(IF($M124&gt;0,INDEX('Bin Analysis'!$C$3:$S$10110,MATCH($L124,'Bin Analysis'!$L$3:$L$10110,0),MATCH(S$5,'Bin Analysis'!$C$2:$S$2,0))," ")))))</f>
        <v>yes</v>
      </c>
      <c r="T124" s="70">
        <f>Assignments!K123</f>
        <v>0.15069633150000003</v>
      </c>
      <c r="U124" s="70">
        <f>Assignments!L123</f>
        <v>6.8772405432286715E-2</v>
      </c>
      <c r="V124" s="76" t="str">
        <f>Assignments!V123</f>
        <v>Toggle</v>
      </c>
    </row>
    <row r="125" spans="2:23" x14ac:dyDescent="0.45">
      <c r="B125" s="52">
        <v>8</v>
      </c>
      <c r="C125" t="s">
        <v>152</v>
      </c>
      <c r="D125">
        <v>0.89660627800000003</v>
      </c>
      <c r="E125" s="7">
        <v>8.7184855000000006E-2</v>
      </c>
      <c r="G125" s="40">
        <f>IFERROR('Data Transformation'!M123," ")</f>
        <v>118</v>
      </c>
      <c r="L125" s="68">
        <f t="shared" si="2"/>
        <v>119</v>
      </c>
      <c r="M125" s="69">
        <f>IF(L125=" "," ",(IF($L125&gt;0,INDEX('Bin Analysis'!$C$3:$S$10110,MATCH($L125,'Bin Analysis'!$L$3:$L$10110,0),MATCH(M$5,'Bin Analysis'!$C$2:$S$2,0))," ")))</f>
        <v>14</v>
      </c>
      <c r="N125" s="70">
        <f>IF($L125=" "," ",(IF($M125=FALSE," ",(IF($M125&gt;0,INDEX('Bin Analysis'!$C$3:$S$10110,MATCH($L125,'Bin Analysis'!$L$3:$L$10110,0),MATCH(N$5,'Bin Analysis'!$C$2:$S$2,0))," ")))))</f>
        <v>0</v>
      </c>
      <c r="O125" s="70">
        <f>IF($L125=" "," ",(IF($M125=FALSE," ",(IF($M125&gt;0,INDEX('Bin Analysis'!$C$3:$S$10110,MATCH($L125,'Bin Analysis'!$L$3:$L$10110,0),MATCH(O$5,'Bin Analysis'!$C$2:$S$2,0))," ")))))</f>
        <v>0.38461538461538464</v>
      </c>
      <c r="P125" s="70">
        <f>IF($L125=" "," ",(IF($M125=FALSE," ",(IF($M125&gt;0,INDEX('Bin Analysis'!$C$3:$S$10110,MATCH($L125,'Bin Analysis'!$L$3:$L$10110,0),MATCH(P$5,'Bin Analysis'!$C$2:$S$2,0))," ")))))</f>
        <v>0.3</v>
      </c>
      <c r="Q125" s="70">
        <f>IF($L125=" "," ",(IF($M125=FALSE," ",(IF($M125&gt;0,INDEX('Bin Analysis'!$C$3:$S$10110,MATCH($L125,'Bin Analysis'!$L$3:$L$10110,0),MATCH(Q$5,'Bin Analysis'!$C$2:$S$2,0))," ")))))</f>
        <v>0.17391304347826086</v>
      </c>
      <c r="R125" s="70">
        <f>IF($L125=" "," ",(IF($M125=FALSE," ",(IF($M125&gt;0,INDEX('Bin Analysis'!$C$3:$S$10110,MATCH($L125,'Bin Analysis'!$L$3:$L$10110,0),MATCH(R$5,'Bin Analysis'!$C$2:$S$2,0))," ")))))</f>
        <v>0.61538461538461542</v>
      </c>
      <c r="S125" s="70" t="str">
        <f>IF($L125=" "," ",(IF($M125=FALSE," ",(IF($M125&gt;0,INDEX('Bin Analysis'!$C$3:$S$10110,MATCH($L125,'Bin Analysis'!$L$3:$L$10110,0),MATCH(S$5,'Bin Analysis'!$C$2:$S$2,0))," ")))))</f>
        <v>no</v>
      </c>
      <c r="T125" s="70">
        <f>Assignments!K124</f>
        <v>0.46860472823076926</v>
      </c>
      <c r="U125" s="70">
        <f>Assignments!L124</f>
        <v>0.424558590272964</v>
      </c>
      <c r="V125" s="76" t="str">
        <f>Assignments!V124</f>
        <v>Adverse</v>
      </c>
      <c r="W125" t="s">
        <v>167</v>
      </c>
    </row>
    <row r="126" spans="2:23" x14ac:dyDescent="0.45">
      <c r="B126" s="52">
        <v>8</v>
      </c>
      <c r="C126" t="s">
        <v>158</v>
      </c>
      <c r="D126">
        <v>0.97746005599999997</v>
      </c>
      <c r="E126" s="7">
        <v>7.9150470000000001E-2</v>
      </c>
      <c r="G126" s="40">
        <f>IFERROR('Data Transformation'!M124," ")</f>
        <v>119</v>
      </c>
      <c r="L126" s="68">
        <f t="shared" si="2"/>
        <v>120</v>
      </c>
      <c r="M126" s="69">
        <f>IF(L126=" "," ",(IF($L126&gt;0,INDEX('Bin Analysis'!$C$3:$S$10110,MATCH($L126,'Bin Analysis'!$L$3:$L$10110,0),MATCH(M$5,'Bin Analysis'!$C$2:$S$2,0))," ")))</f>
        <v>19</v>
      </c>
      <c r="N126" s="70">
        <f>IF($L126=" "," ",(IF($M126=FALSE," ",(IF($M126&gt;0,INDEX('Bin Analysis'!$C$3:$S$10110,MATCH($L126,'Bin Analysis'!$L$3:$L$10110,0),MATCH(N$5,'Bin Analysis'!$C$2:$S$2,0))," ")))))</f>
        <v>0</v>
      </c>
      <c r="O126" s="70">
        <f>IF($L126=" "," ",(IF($M126=FALSE," ",(IF($M126&gt;0,INDEX('Bin Analysis'!$C$3:$S$10110,MATCH($L126,'Bin Analysis'!$L$3:$L$10110,0),MATCH(O$5,'Bin Analysis'!$C$2:$S$2,0))," ")))))</f>
        <v>0.33333333333333331</v>
      </c>
      <c r="P126" s="70">
        <f>IF($L126=" "," ",(IF($M126=FALSE," ",(IF($M126&gt;0,INDEX('Bin Analysis'!$C$3:$S$10110,MATCH($L126,'Bin Analysis'!$L$3:$L$10110,0),MATCH(P$5,'Bin Analysis'!$C$2:$S$2,0))," ")))))</f>
        <v>0.5</v>
      </c>
      <c r="Q126" s="70">
        <f>IF($L126=" "," ",(IF($M126=FALSE," ",(IF($M126&gt;0,INDEX('Bin Analysis'!$C$3:$S$10110,MATCH($L126,'Bin Analysis'!$L$3:$L$10110,0),MATCH(Q$5,'Bin Analysis'!$C$2:$S$2,0))," ")))))</f>
        <v>0.43478260869565216</v>
      </c>
      <c r="R126" s="70">
        <f>IF($L126=" "," ",(IF($M126=FALSE," ",(IF($M126&gt;0,INDEX('Bin Analysis'!$C$3:$S$10110,MATCH($L126,'Bin Analysis'!$L$3:$L$10110,0),MATCH(R$5,'Bin Analysis'!$C$2:$S$2,0))," ")))))</f>
        <v>0.61111111111111116</v>
      </c>
      <c r="S126" s="70" t="str">
        <f>IF($L126=" "," ",(IF($M126=FALSE," ",(IF($M126&gt;0,INDEX('Bin Analysis'!$C$3:$S$10110,MATCH($L126,'Bin Analysis'!$L$3:$L$10110,0),MATCH(S$5,'Bin Analysis'!$C$2:$S$2,0))," ")))))</f>
        <v>no</v>
      </c>
      <c r="T126" s="70">
        <f>Assignments!K125</f>
        <v>0.43288258288888887</v>
      </c>
      <c r="U126" s="70">
        <f>Assignments!L125</f>
        <v>0.37351060278638254</v>
      </c>
      <c r="V126" s="76" t="str">
        <f>Assignments!V125</f>
        <v>Adverse</v>
      </c>
    </row>
    <row r="127" spans="2:23" x14ac:dyDescent="0.45">
      <c r="B127" s="52">
        <v>8</v>
      </c>
      <c r="C127" t="s">
        <v>165</v>
      </c>
      <c r="D127">
        <v>0.92928783299999995</v>
      </c>
      <c r="E127" s="7">
        <v>7.6939087000000003E-2</v>
      </c>
      <c r="G127" s="40">
        <f>IFERROR('Data Transformation'!M125," ")</f>
        <v>120</v>
      </c>
      <c r="L127" s="68">
        <f t="shared" si="2"/>
        <v>121</v>
      </c>
      <c r="M127" s="69">
        <f>IF(L127=" "," ",(IF($L127&gt;0,INDEX('Bin Analysis'!$C$3:$S$10110,MATCH($L127,'Bin Analysis'!$L$3:$L$10110,0),MATCH(M$5,'Bin Analysis'!$C$2:$S$2,0))," ")))</f>
        <v>20</v>
      </c>
      <c r="N127" s="70">
        <f>IF($L127=" "," ",(IF($M127=FALSE," ",(IF($M127&gt;0,INDEX('Bin Analysis'!$C$3:$S$10110,MATCH($L127,'Bin Analysis'!$L$3:$L$10110,0),MATCH(N$5,'Bin Analysis'!$C$2:$S$2,0))," ")))))</f>
        <v>0</v>
      </c>
      <c r="O127" s="70">
        <f>IF($L127=" "," ",(IF($M127=FALSE," ",(IF($M127&gt;0,INDEX('Bin Analysis'!$C$3:$S$10110,MATCH($L127,'Bin Analysis'!$L$3:$L$10110,0),MATCH(O$5,'Bin Analysis'!$C$2:$S$2,0))," ")))))</f>
        <v>0</v>
      </c>
      <c r="P127" s="70">
        <f>IF($L127=" "," ",(IF($M127=FALSE," ",(IF($M127&gt;0,INDEX('Bin Analysis'!$C$3:$S$10110,MATCH($L127,'Bin Analysis'!$L$3:$L$10110,0),MATCH(P$5,'Bin Analysis'!$C$2:$S$2,0))," ")))))</f>
        <v>0.4</v>
      </c>
      <c r="Q127" s="70">
        <f>IF($L127=" "," ",(IF($M127=FALSE," ",(IF($M127&gt;0,INDEX('Bin Analysis'!$C$3:$S$10110,MATCH($L127,'Bin Analysis'!$L$3:$L$10110,0),MATCH(Q$5,'Bin Analysis'!$C$2:$S$2,0))," ")))))</f>
        <v>0.30434782608695654</v>
      </c>
      <c r="R127" s="70">
        <f>IF($L127=" "," ",(IF($M127=FALSE," ",(IF($M127&gt;0,INDEX('Bin Analysis'!$C$3:$S$10110,MATCH($L127,'Bin Analysis'!$L$3:$L$10110,0),MATCH(R$5,'Bin Analysis'!$C$2:$S$2,0))," ")))))</f>
        <v>0.84210526315789469</v>
      </c>
      <c r="S127" s="70" t="str">
        <f>IF($L127=" "," ",(IF($M127=FALSE," ",(IF($M127&gt;0,INDEX('Bin Analysis'!$C$3:$S$10110,MATCH($L127,'Bin Analysis'!$L$3:$L$10110,0),MATCH(S$5,'Bin Analysis'!$C$2:$S$2,0))," ")))))</f>
        <v>no</v>
      </c>
      <c r="T127" s="70">
        <f>Assignments!K126</f>
        <v>0.20120682147368424</v>
      </c>
      <c r="U127" s="70">
        <f>Assignments!L126</f>
        <v>0.11422730694260626</v>
      </c>
      <c r="V127" s="76" t="str">
        <f>Assignments!V126</f>
        <v>Adverse</v>
      </c>
    </row>
    <row r="128" spans="2:23" x14ac:dyDescent="0.45">
      <c r="B128" s="52">
        <v>8</v>
      </c>
      <c r="C128" t="s">
        <v>151</v>
      </c>
      <c r="D128">
        <v>0.97287809800000002</v>
      </c>
      <c r="E128" s="7">
        <v>7.6051214000000006E-2</v>
      </c>
      <c r="G128" s="40">
        <f>IFERROR('Data Transformation'!M126," ")</f>
        <v>121</v>
      </c>
      <c r="L128" s="68">
        <f t="shared" si="2"/>
        <v>122</v>
      </c>
      <c r="M128" s="69">
        <f>IF(L128=" "," ",(IF($L128&gt;0,INDEX('Bin Analysis'!$C$3:$S$10110,MATCH($L128,'Bin Analysis'!$L$3:$L$10110,0),MATCH(M$5,'Bin Analysis'!$C$2:$S$2,0))," ")))</f>
        <v>19</v>
      </c>
      <c r="N128" s="70">
        <f>IF($L128=" "," ",(IF($M128=FALSE," ",(IF($M128&gt;0,INDEX('Bin Analysis'!$C$3:$S$10110,MATCH($L128,'Bin Analysis'!$L$3:$L$10110,0),MATCH(N$5,'Bin Analysis'!$C$2:$S$2,0))," ")))))</f>
        <v>0</v>
      </c>
      <c r="O128" s="70">
        <f>IF($L128=" "," ",(IF($M128=FALSE," ",(IF($M128&gt;0,INDEX('Bin Analysis'!$C$3:$S$10110,MATCH($L128,'Bin Analysis'!$L$3:$L$10110,0),MATCH(O$5,'Bin Analysis'!$C$2:$S$2,0))," ")))))</f>
        <v>5.5555555555555552E-2</v>
      </c>
      <c r="P128" s="70">
        <f>IF($L128=" "," ",(IF($M128=FALSE," ",(IF($M128&gt;0,INDEX('Bin Analysis'!$C$3:$S$10110,MATCH($L128,'Bin Analysis'!$L$3:$L$10110,0),MATCH(P$5,'Bin Analysis'!$C$2:$S$2,0))," ")))))</f>
        <v>0.7</v>
      </c>
      <c r="Q128" s="70">
        <f>IF($L128=" "," ",(IF($M128=FALSE," ",(IF($M128&gt;0,INDEX('Bin Analysis'!$C$3:$S$10110,MATCH($L128,'Bin Analysis'!$L$3:$L$10110,0),MATCH(Q$5,'Bin Analysis'!$C$2:$S$2,0))," ")))))</f>
        <v>0.69565217391304346</v>
      </c>
      <c r="R128" s="70">
        <f>IF($L128=" "," ",(IF($M128=FALSE," ",(IF($M128&gt;0,INDEX('Bin Analysis'!$C$3:$S$10110,MATCH($L128,'Bin Analysis'!$L$3:$L$10110,0),MATCH(R$5,'Bin Analysis'!$C$2:$S$2,0))," ")))))</f>
        <v>0.55555555555555558</v>
      </c>
      <c r="S128" s="70" t="str">
        <f>IF($L128=" "," ",(IF($M128=FALSE," ",(IF($M128&gt;0,INDEX('Bin Analysis'!$C$3:$S$10110,MATCH($L128,'Bin Analysis'!$L$3:$L$10110,0),MATCH(S$5,'Bin Analysis'!$C$2:$S$2,0))," ")))))</f>
        <v>no</v>
      </c>
      <c r="T128" s="70">
        <f>Assignments!K127</f>
        <v>0.34051100927777778</v>
      </c>
      <c r="U128" s="70">
        <f>Assignments!L127</f>
        <v>0.22280697737281668</v>
      </c>
      <c r="V128" s="76" t="str">
        <f>Assignments!V127</f>
        <v>Rheostat</v>
      </c>
    </row>
    <row r="129" spans="2:22" x14ac:dyDescent="0.45">
      <c r="B129" s="52">
        <v>8</v>
      </c>
      <c r="C129" t="s">
        <v>149</v>
      </c>
      <c r="D129">
        <v>0.91543938000000002</v>
      </c>
      <c r="E129" s="7">
        <v>6.7763757999999993E-2</v>
      </c>
      <c r="G129" s="40">
        <f>IFERROR('Data Transformation'!M127," ")</f>
        <v>122</v>
      </c>
      <c r="L129" s="68">
        <f t="shared" si="2"/>
        <v>123</v>
      </c>
      <c r="M129" s="69">
        <f>IF(L129=" "," ",(IF($L129&gt;0,INDEX('Bin Analysis'!$C$3:$S$10110,MATCH($L129,'Bin Analysis'!$L$3:$L$10110,0),MATCH(M$5,'Bin Analysis'!$C$2:$S$2,0))," ")))</f>
        <v>18</v>
      </c>
      <c r="N129" s="70">
        <f>IF($L129=" "," ",(IF($M129=FALSE," ",(IF($M129&gt;0,INDEX('Bin Analysis'!$C$3:$S$10110,MATCH($L129,'Bin Analysis'!$L$3:$L$10110,0),MATCH(N$5,'Bin Analysis'!$C$2:$S$2,0))," ")))))</f>
        <v>0</v>
      </c>
      <c r="O129" s="70">
        <f>IF($L129=" "," ",(IF($M129=FALSE," ",(IF($M129&gt;0,INDEX('Bin Analysis'!$C$3:$S$10110,MATCH($L129,'Bin Analysis'!$L$3:$L$10110,0),MATCH(O$5,'Bin Analysis'!$C$2:$S$2,0))," ")))))</f>
        <v>5.8823529411764705E-2</v>
      </c>
      <c r="P129" s="70">
        <f>IF($L129=" "," ",(IF($M129=FALSE," ",(IF($M129&gt;0,INDEX('Bin Analysis'!$C$3:$S$10110,MATCH($L129,'Bin Analysis'!$L$3:$L$10110,0),MATCH(P$5,'Bin Analysis'!$C$2:$S$2,0))," ")))))</f>
        <v>0.6</v>
      </c>
      <c r="Q129" s="70">
        <f>IF($L129=" "," ",(IF($M129=FALSE," ",(IF($M129&gt;0,INDEX('Bin Analysis'!$C$3:$S$10110,MATCH($L129,'Bin Analysis'!$L$3:$L$10110,0),MATCH(Q$5,'Bin Analysis'!$C$2:$S$2,0))," ")))))</f>
        <v>0.52173913043478259</v>
      </c>
      <c r="R129" s="70">
        <f>IF($L129=" "," ",(IF($M129=FALSE," ",(IF($M129&gt;0,INDEX('Bin Analysis'!$C$3:$S$10110,MATCH($L129,'Bin Analysis'!$L$3:$L$10110,0),MATCH(R$5,'Bin Analysis'!$C$2:$S$2,0))," ")))))</f>
        <v>0.70588235294117652</v>
      </c>
      <c r="S129" s="70" t="str">
        <f>IF($L129=" "," ",(IF($M129=FALSE," ",(IF($M129&gt;0,INDEX('Bin Analysis'!$C$3:$S$10110,MATCH($L129,'Bin Analysis'!$L$3:$L$10110,0),MATCH(S$5,'Bin Analysis'!$C$2:$S$2,0))," ")))))</f>
        <v>no</v>
      </c>
      <c r="T129" s="70">
        <f>Assignments!K128</f>
        <v>0.28923068488235293</v>
      </c>
      <c r="U129" s="70">
        <f>Assignments!L128</f>
        <v>0.25917119392503069</v>
      </c>
      <c r="V129" s="76" t="str">
        <f>Assignments!V128</f>
        <v>Rheostat</v>
      </c>
    </row>
    <row r="130" spans="2:22" x14ac:dyDescent="0.45">
      <c r="B130" s="52">
        <v>8</v>
      </c>
      <c r="C130" t="s">
        <v>162</v>
      </c>
      <c r="D130">
        <v>0.85786161599999999</v>
      </c>
      <c r="E130" s="7">
        <v>6.4999403999999997E-2</v>
      </c>
      <c r="G130" s="40">
        <f>IFERROR('Data Transformation'!M128," ")</f>
        <v>123</v>
      </c>
      <c r="L130" s="68">
        <f t="shared" si="2"/>
        <v>124</v>
      </c>
      <c r="M130" s="69">
        <f>IF(L130=" "," ",(IF($L130&gt;0,INDEX('Bin Analysis'!$C$3:$S$10110,MATCH($L130,'Bin Analysis'!$L$3:$L$10110,0),MATCH(M$5,'Bin Analysis'!$C$2:$S$2,0))," ")))</f>
        <v>17</v>
      </c>
      <c r="N130" s="70">
        <f>IF($L130=" "," ",(IF($M130=FALSE," ",(IF($M130&gt;0,INDEX('Bin Analysis'!$C$3:$S$10110,MATCH($L130,'Bin Analysis'!$L$3:$L$10110,0),MATCH(N$5,'Bin Analysis'!$C$2:$S$2,0))," ")))))</f>
        <v>0</v>
      </c>
      <c r="O130" s="70">
        <f>IF($L130=" "," ",(IF($M130=FALSE," ",(IF($M130&gt;0,INDEX('Bin Analysis'!$C$3:$S$10110,MATCH($L130,'Bin Analysis'!$L$3:$L$10110,0),MATCH(O$5,'Bin Analysis'!$C$2:$S$2,0))," ")))))</f>
        <v>0.5625</v>
      </c>
      <c r="P130" s="70">
        <f>IF($L130=" "," ",(IF($M130=FALSE," ",(IF($M130&gt;0,INDEX('Bin Analysis'!$C$3:$S$10110,MATCH($L130,'Bin Analysis'!$L$3:$L$10110,0),MATCH(P$5,'Bin Analysis'!$C$2:$S$2,0))," ")))))</f>
        <v>0.8</v>
      </c>
      <c r="Q130" s="70">
        <f>IF($L130=" "," ",(IF($M130=FALSE," ",(IF($M130&gt;0,INDEX('Bin Analysis'!$C$3:$S$10110,MATCH($L130,'Bin Analysis'!$L$3:$L$10110,0),MATCH(Q$5,'Bin Analysis'!$C$2:$S$2,0))," ")))))</f>
        <v>0.78260869565217395</v>
      </c>
      <c r="R130" s="70">
        <f>IF($L130=" "," ",(IF($M130=FALSE," ",(IF($M130&gt;0,INDEX('Bin Analysis'!$C$3:$S$10110,MATCH($L130,'Bin Analysis'!$L$3:$L$10110,0),MATCH(R$5,'Bin Analysis'!$C$2:$S$2,0))," ")))))</f>
        <v>0.1875</v>
      </c>
      <c r="S130" s="70" t="str">
        <f>IF($L130=" "," ",(IF($M130=FALSE," ",(IF($M130&gt;0,INDEX('Bin Analysis'!$C$3:$S$10110,MATCH($L130,'Bin Analysis'!$L$3:$L$10110,0),MATCH(S$5,'Bin Analysis'!$C$2:$S$2,0))," ")))))</f>
        <v>no</v>
      </c>
      <c r="T130" s="70">
        <f>Assignments!K129</f>
        <v>0.7028867648124999</v>
      </c>
      <c r="U130" s="70">
        <f>Assignments!L129</f>
        <v>0.321655181166977</v>
      </c>
      <c r="V130" s="76" t="str">
        <f>Assignments!V129</f>
        <v>Rheostat</v>
      </c>
    </row>
    <row r="131" spans="2:22" x14ac:dyDescent="0.45">
      <c r="B131" s="52">
        <v>8</v>
      </c>
      <c r="C131" t="s">
        <v>154</v>
      </c>
      <c r="D131">
        <v>1.0100475499999999</v>
      </c>
      <c r="E131" s="7">
        <v>5.9182547000000002E-2</v>
      </c>
      <c r="G131" s="40">
        <f>IFERROR('Data Transformation'!M129," ")</f>
        <v>124</v>
      </c>
      <c r="L131" s="68">
        <f t="shared" si="2"/>
        <v>125</v>
      </c>
      <c r="M131" s="69">
        <f>IF(L131=" "," ",(IF($L131&gt;0,INDEX('Bin Analysis'!$C$3:$S$10110,MATCH($L131,'Bin Analysis'!$L$3:$L$10110,0),MATCH(M$5,'Bin Analysis'!$C$2:$S$2,0))," ")))</f>
        <v>17</v>
      </c>
      <c r="N131" s="70">
        <f>IF($L131=" "," ",(IF($M131=FALSE," ",(IF($M131&gt;0,INDEX('Bin Analysis'!$C$3:$S$10110,MATCH($L131,'Bin Analysis'!$L$3:$L$10110,0),MATCH(N$5,'Bin Analysis'!$C$2:$S$2,0))," ")))))</f>
        <v>0</v>
      </c>
      <c r="O131" s="70">
        <f>IF($L131=" "," ",(IF($M131=FALSE," ",(IF($M131&gt;0,INDEX('Bin Analysis'!$C$3:$S$10110,MATCH($L131,'Bin Analysis'!$L$3:$L$10110,0),MATCH(O$5,'Bin Analysis'!$C$2:$S$2,0))," ")))))</f>
        <v>0.25</v>
      </c>
      <c r="P131" s="70">
        <f>IF($L131=" "," ",(IF($M131=FALSE," ",(IF($M131&gt;0,INDEX('Bin Analysis'!$C$3:$S$10110,MATCH($L131,'Bin Analysis'!$L$3:$L$10110,0),MATCH(P$5,'Bin Analysis'!$C$2:$S$2,0))," ")))))</f>
        <v>0.4</v>
      </c>
      <c r="Q131" s="70">
        <f>IF($L131=" "," ",(IF($M131=FALSE," ",(IF($M131&gt;0,INDEX('Bin Analysis'!$C$3:$S$10110,MATCH($L131,'Bin Analysis'!$L$3:$L$10110,0),MATCH(Q$5,'Bin Analysis'!$C$2:$S$2,0))," ")))))</f>
        <v>0.30434782608695654</v>
      </c>
      <c r="R131" s="70">
        <f>IF($L131=" "," ",(IF($M131=FALSE," ",(IF($M131&gt;0,INDEX('Bin Analysis'!$C$3:$S$10110,MATCH($L131,'Bin Analysis'!$L$3:$L$10110,0),MATCH(R$5,'Bin Analysis'!$C$2:$S$2,0))," ")))))</f>
        <v>0.75</v>
      </c>
      <c r="S131" s="70" t="str">
        <f>IF($L131=" "," ",(IF($M131=FALSE," ",(IF($M131&gt;0,INDEX('Bin Analysis'!$C$3:$S$10110,MATCH($L131,'Bin Analysis'!$L$3:$L$10110,0),MATCH(S$5,'Bin Analysis'!$C$2:$S$2,0))," ")))))</f>
        <v>no</v>
      </c>
      <c r="T131" s="70">
        <f>Assignments!K130</f>
        <v>0.33497630881250001</v>
      </c>
      <c r="U131" s="70">
        <f>Assignments!L130</f>
        <v>0.33269320216721093</v>
      </c>
      <c r="V131" s="76" t="str">
        <f>Assignments!V130</f>
        <v>Adverse</v>
      </c>
    </row>
    <row r="132" spans="2:22" x14ac:dyDescent="0.45">
      <c r="B132" s="52">
        <v>8</v>
      </c>
      <c r="C132" t="s">
        <v>157</v>
      </c>
      <c r="D132">
        <v>0.976068504</v>
      </c>
      <c r="E132" s="7">
        <v>5.8338537000000003E-2</v>
      </c>
      <c r="G132" s="40">
        <f>IFERROR('Data Transformation'!M130," ")</f>
        <v>125</v>
      </c>
      <c r="L132" s="68">
        <f t="shared" si="2"/>
        <v>126</v>
      </c>
      <c r="M132" s="69">
        <f>IF(L132=" "," ",(IF($L132&gt;0,INDEX('Bin Analysis'!$C$3:$S$10110,MATCH($L132,'Bin Analysis'!$L$3:$L$10110,0),MATCH(M$5,'Bin Analysis'!$C$2:$S$2,0))," ")))</f>
        <v>20</v>
      </c>
      <c r="N132" s="70">
        <f>IF($L132=" "," ",(IF($M132=FALSE," ",(IF($M132&gt;0,INDEX('Bin Analysis'!$C$3:$S$10110,MATCH($L132,'Bin Analysis'!$L$3:$L$10110,0),MATCH(N$5,'Bin Analysis'!$C$2:$S$2,0))," ")))))</f>
        <v>0</v>
      </c>
      <c r="O132" s="70">
        <f>IF($L132=" "," ",(IF($M132=FALSE," ",(IF($M132&gt;0,INDEX('Bin Analysis'!$C$3:$S$10110,MATCH($L132,'Bin Analysis'!$L$3:$L$10110,0),MATCH(O$5,'Bin Analysis'!$C$2:$S$2,0))," ")))))</f>
        <v>0.94736842105263153</v>
      </c>
      <c r="P132" s="70">
        <f>IF($L132=" "," ",(IF($M132=FALSE," ",(IF($M132&gt;0,INDEX('Bin Analysis'!$C$3:$S$10110,MATCH($L132,'Bin Analysis'!$L$3:$L$10110,0),MATCH(P$5,'Bin Analysis'!$C$2:$S$2,0))," ")))))</f>
        <v>0.4</v>
      </c>
      <c r="Q132" s="70">
        <f>IF($L132=" "," ",(IF($M132=FALSE," ",(IF($M132&gt;0,INDEX('Bin Analysis'!$C$3:$S$10110,MATCH($L132,'Bin Analysis'!$L$3:$L$10110,0),MATCH(Q$5,'Bin Analysis'!$C$2:$S$2,0))," ")))))</f>
        <v>0.39130434782608697</v>
      </c>
      <c r="R132" s="70">
        <f>IF($L132=" "," ",(IF($M132=FALSE," ",(IF($M132&gt;0,INDEX('Bin Analysis'!$C$3:$S$10110,MATCH($L132,'Bin Analysis'!$L$3:$L$10110,0),MATCH(R$5,'Bin Analysis'!$C$2:$S$2,0))," ")))))</f>
        <v>0</v>
      </c>
      <c r="S132" s="70" t="str">
        <f>IF($L132=" "," ",(IF($M132=FALSE," ",(IF($M132&gt;0,INDEX('Bin Analysis'!$C$3:$S$10110,MATCH($L132,'Bin Analysis'!$L$3:$L$10110,0),MATCH(S$5,'Bin Analysis'!$C$2:$S$2,0))," ")))))</f>
        <v>no</v>
      </c>
      <c r="T132" s="70">
        <f>Assignments!K131</f>
        <v>0.92892457563157915</v>
      </c>
      <c r="U132" s="70">
        <f>Assignments!L131</f>
        <v>8.5763794205833813E-2</v>
      </c>
      <c r="V132" s="76" t="str">
        <f>Assignments!V131</f>
        <v>Neutral</v>
      </c>
    </row>
    <row r="133" spans="2:22" x14ac:dyDescent="0.45">
      <c r="B133" s="52">
        <v>8</v>
      </c>
      <c r="C133" t="s">
        <v>153</v>
      </c>
      <c r="D133">
        <v>0.94949306099999997</v>
      </c>
      <c r="E133" s="7">
        <v>5.7748819999999999E-2</v>
      </c>
      <c r="G133" s="40">
        <f>IFERROR('Data Transformation'!M131," ")</f>
        <v>126</v>
      </c>
      <c r="L133" s="68">
        <f t="shared" si="2"/>
        <v>127</v>
      </c>
      <c r="M133" s="69">
        <f>IF(L133=" "," ",(IF($L133&gt;0,INDEX('Bin Analysis'!$C$3:$S$10110,MATCH($L133,'Bin Analysis'!$L$3:$L$10110,0),MATCH(M$5,'Bin Analysis'!$C$2:$S$2,0))," ")))</f>
        <v>18</v>
      </c>
      <c r="N133" s="70">
        <f>IF($L133=" "," ",(IF($M133=FALSE," ",(IF($M133&gt;0,INDEX('Bin Analysis'!$C$3:$S$10110,MATCH($L133,'Bin Analysis'!$L$3:$L$10110,0),MATCH(N$5,'Bin Analysis'!$C$2:$S$2,0))," ")))))</f>
        <v>0</v>
      </c>
      <c r="O133" s="70">
        <f>IF($L133=" "," ",(IF($M133=FALSE," ",(IF($M133&gt;0,INDEX('Bin Analysis'!$C$3:$S$10110,MATCH($L133,'Bin Analysis'!$L$3:$L$10110,0),MATCH(O$5,'Bin Analysis'!$C$2:$S$2,0))," ")))))</f>
        <v>5.8823529411764705E-2</v>
      </c>
      <c r="P133" s="70">
        <f>IF($L133=" "," ",(IF($M133=FALSE," ",(IF($M133&gt;0,INDEX('Bin Analysis'!$C$3:$S$10110,MATCH($L133,'Bin Analysis'!$L$3:$L$10110,0),MATCH(P$5,'Bin Analysis'!$C$2:$S$2,0))," ")))))</f>
        <v>0.4</v>
      </c>
      <c r="Q133" s="70">
        <f>IF($L133=" "," ",(IF($M133=FALSE," ",(IF($M133&gt;0,INDEX('Bin Analysis'!$C$3:$S$10110,MATCH($L133,'Bin Analysis'!$L$3:$L$10110,0),MATCH(Q$5,'Bin Analysis'!$C$2:$S$2,0))," ")))))</f>
        <v>0.2608695652173913</v>
      </c>
      <c r="R133" s="70">
        <f>IF($L133=" "," ",(IF($M133=FALSE," ",(IF($M133&gt;0,INDEX('Bin Analysis'!$C$3:$S$10110,MATCH($L133,'Bin Analysis'!$L$3:$L$10110,0),MATCH(R$5,'Bin Analysis'!$C$2:$S$2,0))," ")))))</f>
        <v>0.88235294117647056</v>
      </c>
      <c r="S133" s="70" t="str">
        <f>IF($L133=" "," ",(IF($M133=FALSE," ",(IF($M133&gt;0,INDEX('Bin Analysis'!$C$3:$S$10110,MATCH($L133,'Bin Analysis'!$L$3:$L$10110,0),MATCH(S$5,'Bin Analysis'!$C$2:$S$2,0))," ")))))</f>
        <v>no</v>
      </c>
      <c r="T133" s="70">
        <f>Assignments!K132</f>
        <v>0.19483210147058824</v>
      </c>
      <c r="U133" s="70">
        <f>Assignments!L132</f>
        <v>0.19034630248454273</v>
      </c>
      <c r="V133" s="76" t="str">
        <f>Assignments!V132</f>
        <v>Adverse</v>
      </c>
    </row>
    <row r="134" spans="2:22" x14ac:dyDescent="0.45">
      <c r="B134" s="52">
        <v>8</v>
      </c>
      <c r="C134" t="s">
        <v>148</v>
      </c>
      <c r="D134">
        <v>0.98415556299999996</v>
      </c>
      <c r="E134" s="7">
        <v>4.9017695E-2</v>
      </c>
      <c r="G134" s="40">
        <f>IFERROR('Data Transformation'!M132," ")</f>
        <v>127</v>
      </c>
      <c r="L134" s="68">
        <f t="shared" si="2"/>
        <v>128</v>
      </c>
      <c r="M134" s="69">
        <f>IF(L134=" "," ",(IF($L134&gt;0,INDEX('Bin Analysis'!$C$3:$S$10110,MATCH($L134,'Bin Analysis'!$L$3:$L$10110,0),MATCH(M$5,'Bin Analysis'!$C$2:$S$2,0))," ")))</f>
        <v>18</v>
      </c>
      <c r="N134" s="70">
        <f>IF($L134=" "," ",(IF($M134=FALSE," ",(IF($M134&gt;0,INDEX('Bin Analysis'!$C$3:$S$10110,MATCH($L134,'Bin Analysis'!$L$3:$L$10110,0),MATCH(N$5,'Bin Analysis'!$C$2:$S$2,0))," ")))))</f>
        <v>0</v>
      </c>
      <c r="O134" s="70">
        <f>IF($L134=" "," ",(IF($M134=FALSE," ",(IF($M134&gt;0,INDEX('Bin Analysis'!$C$3:$S$10110,MATCH($L134,'Bin Analysis'!$L$3:$L$10110,0),MATCH(O$5,'Bin Analysis'!$C$2:$S$2,0))," ")))))</f>
        <v>0.88235294117647056</v>
      </c>
      <c r="P134" s="70">
        <f>IF($L134=" "," ",(IF($M134=FALSE," ",(IF($M134&gt;0,INDEX('Bin Analysis'!$C$3:$S$10110,MATCH($L134,'Bin Analysis'!$L$3:$L$10110,0),MATCH(P$5,'Bin Analysis'!$C$2:$S$2,0))," ")))))</f>
        <v>0.6</v>
      </c>
      <c r="Q134" s="70">
        <f>IF($L134=" "," ",(IF($M134=FALSE," ",(IF($M134&gt;0,INDEX('Bin Analysis'!$C$3:$S$10110,MATCH($L134,'Bin Analysis'!$L$3:$L$10110,0),MATCH(Q$5,'Bin Analysis'!$C$2:$S$2,0))," ")))))</f>
        <v>0.52173913043478259</v>
      </c>
      <c r="R134" s="70">
        <f>IF($L134=" "," ",(IF($M134=FALSE," ",(IF($M134&gt;0,INDEX('Bin Analysis'!$C$3:$S$10110,MATCH($L134,'Bin Analysis'!$L$3:$L$10110,0),MATCH(R$5,'Bin Analysis'!$C$2:$S$2,0))," ")))))</f>
        <v>5.8823529411764705E-2</v>
      </c>
      <c r="S134" s="70" t="str">
        <f>IF($L134=" "," ",(IF($M134=FALSE," ",(IF($M134&gt;0,INDEX('Bin Analysis'!$C$3:$S$10110,MATCH($L134,'Bin Analysis'!$L$3:$L$10110,0),MATCH(S$5,'Bin Analysis'!$C$2:$S$2,0))," ")))))</f>
        <v>no</v>
      </c>
      <c r="T134" s="70">
        <f>Assignments!K133</f>
        <v>0.83288226629411766</v>
      </c>
      <c r="U134" s="70">
        <f>Assignments!L133</f>
        <v>0.20702207832328681</v>
      </c>
      <c r="V134" s="76" t="str">
        <f>Assignments!V133</f>
        <v>Rheostat</v>
      </c>
    </row>
    <row r="135" spans="2:22" x14ac:dyDescent="0.45">
      <c r="B135" s="52">
        <v>8</v>
      </c>
      <c r="C135" t="s">
        <v>160</v>
      </c>
      <c r="D135">
        <v>1.0453666530000001</v>
      </c>
      <c r="E135" s="7">
        <v>4.7494658000000002E-2</v>
      </c>
      <c r="G135" s="40">
        <f>IFERROR('Data Transformation'!M133," ")</f>
        <v>128</v>
      </c>
      <c r="L135" s="68">
        <f t="shared" ref="L135:L198" si="3">$G136</f>
        <v>129</v>
      </c>
      <c r="M135" s="69">
        <f>IF(L135=" "," ",(IF($L135&gt;0,INDEX('Bin Analysis'!$C$3:$S$10110,MATCH($L135,'Bin Analysis'!$L$3:$L$10110,0),MATCH(M$5,'Bin Analysis'!$C$2:$S$2,0))," ")))</f>
        <v>20</v>
      </c>
      <c r="N135" s="70">
        <f>IF($L135=" "," ",(IF($M135=FALSE," ",(IF($M135&gt;0,INDEX('Bin Analysis'!$C$3:$S$10110,MATCH($L135,'Bin Analysis'!$L$3:$L$10110,0),MATCH(N$5,'Bin Analysis'!$C$2:$S$2,0))," ")))))</f>
        <v>0</v>
      </c>
      <c r="O135" s="70">
        <f>IF($L135=" "," ",(IF($M135=FALSE," ",(IF($M135&gt;0,INDEX('Bin Analysis'!$C$3:$S$10110,MATCH($L135,'Bin Analysis'!$L$3:$L$10110,0),MATCH(O$5,'Bin Analysis'!$C$2:$S$2,0))," ")))))</f>
        <v>0.26315789473684209</v>
      </c>
      <c r="P135" s="70">
        <f>IF($L135=" "," ",(IF($M135=FALSE," ",(IF($M135&gt;0,INDEX('Bin Analysis'!$C$3:$S$10110,MATCH($L135,'Bin Analysis'!$L$3:$L$10110,0),MATCH(P$5,'Bin Analysis'!$C$2:$S$2,0))," ")))))</f>
        <v>0.7</v>
      </c>
      <c r="Q135" s="70">
        <f>IF($L135=" "," ",(IF($M135=FALSE," ",(IF($M135&gt;0,INDEX('Bin Analysis'!$C$3:$S$10110,MATCH($L135,'Bin Analysis'!$L$3:$L$10110,0),MATCH(Q$5,'Bin Analysis'!$C$2:$S$2,0))," ")))))</f>
        <v>0.65217391304347827</v>
      </c>
      <c r="R135" s="70">
        <f>IF($L135=" "," ",(IF($M135=FALSE," ",(IF($M135&gt;0,INDEX('Bin Analysis'!$C$3:$S$10110,MATCH($L135,'Bin Analysis'!$L$3:$L$10110,0),MATCH(R$5,'Bin Analysis'!$C$2:$S$2,0))," ")))))</f>
        <v>0.57894736842105265</v>
      </c>
      <c r="S135" s="70" t="str">
        <f>IF($L135=" "," ",(IF($M135=FALSE," ",(IF($M135&gt;0,INDEX('Bin Analysis'!$C$3:$S$10110,MATCH($L135,'Bin Analysis'!$L$3:$L$10110,0),MATCH(S$5,'Bin Analysis'!$C$2:$S$2,0))," ")))))</f>
        <v>no</v>
      </c>
      <c r="T135" s="70">
        <f>Assignments!K134</f>
        <v>0.4016835298421052</v>
      </c>
      <c r="U135" s="70">
        <f>Assignments!L134</f>
        <v>0.35213775523495627</v>
      </c>
      <c r="V135" s="76" t="str">
        <f>Assignments!V134</f>
        <v>Rheostat</v>
      </c>
    </row>
    <row r="136" spans="2:22" x14ac:dyDescent="0.45">
      <c r="B136" s="52">
        <v>8</v>
      </c>
      <c r="C136" t="s">
        <v>147</v>
      </c>
      <c r="D136">
        <v>0.79322250900000002</v>
      </c>
      <c r="E136" s="7">
        <v>4.5324454E-2</v>
      </c>
      <c r="G136" s="40">
        <f>IFERROR('Data Transformation'!M134," ")</f>
        <v>129</v>
      </c>
      <c r="L136" s="68">
        <f t="shared" si="3"/>
        <v>130</v>
      </c>
      <c r="M136" s="69">
        <f>IF(L136=" "," ",(IF($L136&gt;0,INDEX('Bin Analysis'!$C$3:$S$10110,MATCH($L136,'Bin Analysis'!$L$3:$L$10110,0),MATCH(M$5,'Bin Analysis'!$C$2:$S$2,0))," ")))</f>
        <v>19</v>
      </c>
      <c r="N136" s="70">
        <f>IF($L136=" "," ",(IF($M136=FALSE," ",(IF($M136&gt;0,INDEX('Bin Analysis'!$C$3:$S$10110,MATCH($L136,'Bin Analysis'!$L$3:$L$10110,0),MATCH(N$5,'Bin Analysis'!$C$2:$S$2,0))," ")))))</f>
        <v>0</v>
      </c>
      <c r="O136" s="70">
        <f>IF($L136=" "," ",(IF($M136=FALSE," ",(IF($M136&gt;0,INDEX('Bin Analysis'!$C$3:$S$10110,MATCH($L136,'Bin Analysis'!$L$3:$L$10110,0),MATCH(O$5,'Bin Analysis'!$C$2:$S$2,0))," ")))))</f>
        <v>0.1111111111111111</v>
      </c>
      <c r="P136" s="70">
        <f>IF($L136=" "," ",(IF($M136=FALSE," ",(IF($M136&gt;0,INDEX('Bin Analysis'!$C$3:$S$10110,MATCH($L136,'Bin Analysis'!$L$3:$L$10110,0),MATCH(P$5,'Bin Analysis'!$C$2:$S$2,0))," ")))))</f>
        <v>0.5</v>
      </c>
      <c r="Q136" s="70">
        <f>IF($L136=" "," ",(IF($M136=FALSE," ",(IF($M136&gt;0,INDEX('Bin Analysis'!$C$3:$S$10110,MATCH($L136,'Bin Analysis'!$L$3:$L$10110,0),MATCH(Q$5,'Bin Analysis'!$C$2:$S$2,0))," ")))))</f>
        <v>0.43478260869565216</v>
      </c>
      <c r="R136" s="70">
        <f>IF($L136=" "," ",(IF($M136=FALSE," ",(IF($M136&gt;0,INDEX('Bin Analysis'!$C$3:$S$10110,MATCH($L136,'Bin Analysis'!$L$3:$L$10110,0),MATCH(R$5,'Bin Analysis'!$C$2:$S$2,0))," ")))))</f>
        <v>0.66666666666666663</v>
      </c>
      <c r="S136" s="70" t="str">
        <f>IF($L136=" "," ",(IF($M136=FALSE," ",(IF($M136&gt;0,INDEX('Bin Analysis'!$C$3:$S$10110,MATCH($L136,'Bin Analysis'!$L$3:$L$10110,0),MATCH(S$5,'Bin Analysis'!$C$2:$S$2,0))," ")))))</f>
        <v>no</v>
      </c>
      <c r="T136" s="70">
        <f>Assignments!K135</f>
        <v>0.31852760616666664</v>
      </c>
      <c r="U136" s="70">
        <f>Assignments!L135</f>
        <v>0.22817825543500017</v>
      </c>
      <c r="V136" s="76" t="str">
        <f>Assignments!V135</f>
        <v>Adverse</v>
      </c>
    </row>
    <row r="137" spans="2:22" x14ac:dyDescent="0.45">
      <c r="B137" s="52">
        <v>8</v>
      </c>
      <c r="C137" t="s">
        <v>164</v>
      </c>
      <c r="D137">
        <v>0.99994946500000004</v>
      </c>
      <c r="E137" s="7">
        <v>3.6267064000000002E-2</v>
      </c>
      <c r="G137" s="40">
        <f>IFERROR('Data Transformation'!M135," ")</f>
        <v>130</v>
      </c>
      <c r="L137" s="68">
        <f t="shared" si="3"/>
        <v>131</v>
      </c>
      <c r="M137" s="69">
        <f>IF(L137=" "," ",(IF($L137&gt;0,INDEX('Bin Analysis'!$C$3:$S$10110,MATCH($L137,'Bin Analysis'!$L$3:$L$10110,0),MATCH(M$5,'Bin Analysis'!$C$2:$S$2,0))," ")))</f>
        <v>18</v>
      </c>
      <c r="N137" s="70">
        <f>IF($L137=" "," ",(IF($M137=FALSE," ",(IF($M137&gt;0,INDEX('Bin Analysis'!$C$3:$S$10110,MATCH($L137,'Bin Analysis'!$L$3:$L$10110,0),MATCH(N$5,'Bin Analysis'!$C$2:$S$2,0))," ")))))</f>
        <v>0</v>
      </c>
      <c r="O137" s="70">
        <f>IF($L137=" "," ",(IF($M137=FALSE," ",(IF($M137&gt;0,INDEX('Bin Analysis'!$C$3:$S$10110,MATCH($L137,'Bin Analysis'!$L$3:$L$10110,0),MATCH(O$5,'Bin Analysis'!$C$2:$S$2,0))," ")))))</f>
        <v>0.17647058823529413</v>
      </c>
      <c r="P137" s="70">
        <f>IF($L137=" "," ",(IF($M137=FALSE," ",(IF($M137&gt;0,INDEX('Bin Analysis'!$C$3:$S$10110,MATCH($L137,'Bin Analysis'!$L$3:$L$10110,0),MATCH(P$5,'Bin Analysis'!$C$2:$S$2,0))," ")))))</f>
        <v>0.5</v>
      </c>
      <c r="Q137" s="70">
        <f>IF($L137=" "," ",(IF($M137=FALSE," ",(IF($M137&gt;0,INDEX('Bin Analysis'!$C$3:$S$10110,MATCH($L137,'Bin Analysis'!$L$3:$L$10110,0),MATCH(Q$5,'Bin Analysis'!$C$2:$S$2,0))," ")))))</f>
        <v>0.39130434782608697</v>
      </c>
      <c r="R137" s="70">
        <f>IF($L137=" "," ",(IF($M137=FALSE," ",(IF($M137&gt;0,INDEX('Bin Analysis'!$C$3:$S$10110,MATCH($L137,'Bin Analysis'!$L$3:$L$10110,0),MATCH(R$5,'Bin Analysis'!$C$2:$S$2,0))," ")))))</f>
        <v>0.76470588235294112</v>
      </c>
      <c r="S137" s="70" t="str">
        <f>IF($L137=" "," ",(IF($M137=FALSE," ",(IF($M137&gt;0,INDEX('Bin Analysis'!$C$3:$S$10110,MATCH($L137,'Bin Analysis'!$L$3:$L$10110,0),MATCH(S$5,'Bin Analysis'!$C$2:$S$2,0))," ")))))</f>
        <v>no</v>
      </c>
      <c r="T137" s="70">
        <f>Assignments!K136</f>
        <v>0.33960408964705879</v>
      </c>
      <c r="U137" s="70">
        <f>Assignments!L136</f>
        <v>0.27288246975078834</v>
      </c>
      <c r="V137" s="76" t="str">
        <f>Assignments!V136</f>
        <v>Adverse</v>
      </c>
    </row>
    <row r="138" spans="2:22" x14ac:dyDescent="0.45">
      <c r="B138" s="52">
        <v>9</v>
      </c>
      <c r="C138" t="s">
        <v>157</v>
      </c>
      <c r="D138">
        <v>1.0377674859999999</v>
      </c>
      <c r="E138" s="7">
        <v>0.119575264</v>
      </c>
      <c r="G138" s="40">
        <f>IFERROR('Data Transformation'!M136," ")</f>
        <v>131</v>
      </c>
      <c r="L138" s="68">
        <f t="shared" si="3"/>
        <v>132</v>
      </c>
      <c r="M138" s="69">
        <f>IF(L138=" "," ",(IF($L138&gt;0,INDEX('Bin Analysis'!$C$3:$S$10110,MATCH($L138,'Bin Analysis'!$L$3:$L$10110,0),MATCH(M$5,'Bin Analysis'!$C$2:$S$2,0))," ")))</f>
        <v>16</v>
      </c>
      <c r="N138" s="70">
        <f>IF($L138=" "," ",(IF($M138=FALSE," ",(IF($M138&gt;0,INDEX('Bin Analysis'!$C$3:$S$10110,MATCH($L138,'Bin Analysis'!$L$3:$L$10110,0),MATCH(N$5,'Bin Analysis'!$C$2:$S$2,0))," ")))))</f>
        <v>0</v>
      </c>
      <c r="O138" s="70">
        <f>IF($L138=" "," ",(IF($M138=FALSE," ",(IF($M138&gt;0,INDEX('Bin Analysis'!$C$3:$S$10110,MATCH($L138,'Bin Analysis'!$L$3:$L$10110,0),MATCH(O$5,'Bin Analysis'!$C$2:$S$2,0))," ")))))</f>
        <v>6.6666666666666666E-2</v>
      </c>
      <c r="P138" s="70">
        <f>IF($L138=" "," ",(IF($M138=FALSE," ",(IF($M138&gt;0,INDEX('Bin Analysis'!$C$3:$S$10110,MATCH($L138,'Bin Analysis'!$L$3:$L$10110,0),MATCH(P$5,'Bin Analysis'!$C$2:$S$2,0))," ")))))</f>
        <v>0.4</v>
      </c>
      <c r="Q138" s="70">
        <f>IF($L138=" "," ",(IF($M138=FALSE," ",(IF($M138&gt;0,INDEX('Bin Analysis'!$C$3:$S$10110,MATCH($L138,'Bin Analysis'!$L$3:$L$10110,0),MATCH(Q$5,'Bin Analysis'!$C$2:$S$2,0))," ")))))</f>
        <v>0.34782608695652173</v>
      </c>
      <c r="R138" s="70">
        <f>IF($L138=" "," ",(IF($M138=FALSE," ",(IF($M138&gt;0,INDEX('Bin Analysis'!$C$3:$S$10110,MATCH($L138,'Bin Analysis'!$L$3:$L$10110,0),MATCH(R$5,'Bin Analysis'!$C$2:$S$2,0))," ")))))</f>
        <v>0.8666666666666667</v>
      </c>
      <c r="S138" s="70" t="str">
        <f>IF($L138=" "," ",(IF($M138=FALSE," ",(IF($M138&gt;0,INDEX('Bin Analysis'!$C$3:$S$10110,MATCH($L138,'Bin Analysis'!$L$3:$L$10110,0),MATCH(S$5,'Bin Analysis'!$C$2:$S$2,0))," ")))))</f>
        <v>no</v>
      </c>
      <c r="T138" s="70">
        <f>Assignments!K137</f>
        <v>0.19896876339999997</v>
      </c>
      <c r="U138" s="70">
        <f>Assignments!L137</f>
        <v>0.1968562287083809</v>
      </c>
      <c r="V138" s="76" t="str">
        <f>Assignments!V137</f>
        <v>Adverse</v>
      </c>
    </row>
    <row r="139" spans="2:22" x14ac:dyDescent="0.45">
      <c r="B139" s="52">
        <v>9</v>
      </c>
      <c r="C139" t="s">
        <v>159</v>
      </c>
      <c r="D139">
        <v>0.81596689600000005</v>
      </c>
      <c r="E139" s="7">
        <v>0.10743931399999999</v>
      </c>
      <c r="G139" s="40">
        <f>IFERROR('Data Transformation'!M137," ")</f>
        <v>132</v>
      </c>
      <c r="L139" s="68">
        <f t="shared" si="3"/>
        <v>133</v>
      </c>
      <c r="M139" s="69">
        <f>IF(L139=" "," ",(IF($L139&gt;0,INDEX('Bin Analysis'!$C$3:$S$10110,MATCH($L139,'Bin Analysis'!$L$3:$L$10110,0),MATCH(M$5,'Bin Analysis'!$C$2:$S$2,0))," ")))</f>
        <v>20</v>
      </c>
      <c r="N139" s="70">
        <f>IF($L139=" "," ",(IF($M139=FALSE," ",(IF($M139&gt;0,INDEX('Bin Analysis'!$C$3:$S$10110,MATCH($L139,'Bin Analysis'!$L$3:$L$10110,0),MATCH(N$5,'Bin Analysis'!$C$2:$S$2,0))," ")))))</f>
        <v>0</v>
      </c>
      <c r="O139" s="70">
        <f>IF($L139=" "," ",(IF($M139=FALSE," ",(IF($M139&gt;0,INDEX('Bin Analysis'!$C$3:$S$10110,MATCH($L139,'Bin Analysis'!$L$3:$L$10110,0),MATCH(O$5,'Bin Analysis'!$C$2:$S$2,0))," ")))))</f>
        <v>0.73684210526315785</v>
      </c>
      <c r="P139" s="70">
        <f>IF($L139=" "," ",(IF($M139=FALSE," ",(IF($M139&gt;0,INDEX('Bin Analysis'!$C$3:$S$10110,MATCH($L139,'Bin Analysis'!$L$3:$L$10110,0),MATCH(P$5,'Bin Analysis'!$C$2:$S$2,0))," ")))))</f>
        <v>0.6</v>
      </c>
      <c r="Q139" s="70">
        <f>IF($L139=" "," ",(IF($M139=FALSE," ",(IF($M139&gt;0,INDEX('Bin Analysis'!$C$3:$S$10110,MATCH($L139,'Bin Analysis'!$L$3:$L$10110,0),MATCH(Q$5,'Bin Analysis'!$C$2:$S$2,0))," ")))))</f>
        <v>0.52173913043478259</v>
      </c>
      <c r="R139" s="70">
        <f>IF($L139=" "," ",(IF($M139=FALSE," ",(IF($M139&gt;0,INDEX('Bin Analysis'!$C$3:$S$10110,MATCH($L139,'Bin Analysis'!$L$3:$L$10110,0),MATCH(R$5,'Bin Analysis'!$C$2:$S$2,0))," ")))))</f>
        <v>0.10526315789473684</v>
      </c>
      <c r="S139" s="70" t="str">
        <f>IF($L139=" "," ",(IF($M139=FALSE," ",(IF($M139&gt;0,INDEX('Bin Analysis'!$C$3:$S$10110,MATCH($L139,'Bin Analysis'!$L$3:$L$10110,0),MATCH(S$5,'Bin Analysis'!$C$2:$S$2,0))," ")))))</f>
        <v>no</v>
      </c>
      <c r="T139" s="70">
        <f>Assignments!K138</f>
        <v>0.83397181326315784</v>
      </c>
      <c r="U139" s="70">
        <f>Assignments!L138</f>
        <v>0.24796050444317355</v>
      </c>
      <c r="V139" s="76" t="str">
        <f>Assignments!V138</f>
        <v>Rheostat</v>
      </c>
    </row>
    <row r="140" spans="2:22" x14ac:dyDescent="0.45">
      <c r="B140" s="52">
        <v>9</v>
      </c>
      <c r="C140" t="s">
        <v>148</v>
      </c>
      <c r="D140">
        <v>0.84001520500000004</v>
      </c>
      <c r="E140" s="7">
        <v>9.1951330999999997E-2</v>
      </c>
      <c r="G140" s="40">
        <f>IFERROR('Data Transformation'!M138," ")</f>
        <v>133</v>
      </c>
      <c r="L140" s="68">
        <f t="shared" si="3"/>
        <v>134</v>
      </c>
      <c r="M140" s="69">
        <f>IF(L140=" "," ",(IF($L140&gt;0,INDEX('Bin Analysis'!$C$3:$S$10110,MATCH($L140,'Bin Analysis'!$L$3:$L$10110,0),MATCH(M$5,'Bin Analysis'!$C$2:$S$2,0))," ")))</f>
        <v>19</v>
      </c>
      <c r="N140" s="70">
        <f>IF($L140=" "," ",(IF($M140=FALSE," ",(IF($M140&gt;0,INDEX('Bin Analysis'!$C$3:$S$10110,MATCH($L140,'Bin Analysis'!$L$3:$L$10110,0),MATCH(N$5,'Bin Analysis'!$C$2:$S$2,0))," ")))))</f>
        <v>0</v>
      </c>
      <c r="O140" s="70">
        <f>IF($L140=" "," ",(IF($M140=FALSE," ",(IF($M140&gt;0,INDEX('Bin Analysis'!$C$3:$S$10110,MATCH($L140,'Bin Analysis'!$L$3:$L$10110,0),MATCH(O$5,'Bin Analysis'!$C$2:$S$2,0))," ")))))</f>
        <v>0.94444444444444442</v>
      </c>
      <c r="P140" s="70">
        <f>IF($L140=" "," ",(IF($M140=FALSE," ",(IF($M140&gt;0,INDEX('Bin Analysis'!$C$3:$S$10110,MATCH($L140,'Bin Analysis'!$L$3:$L$10110,0),MATCH(P$5,'Bin Analysis'!$C$2:$S$2,0))," ")))))</f>
        <v>0.3</v>
      </c>
      <c r="Q140" s="70">
        <f>IF($L140=" "," ",(IF($M140=FALSE," ",(IF($M140&gt;0,INDEX('Bin Analysis'!$C$3:$S$10110,MATCH($L140,'Bin Analysis'!$L$3:$L$10110,0),MATCH(Q$5,'Bin Analysis'!$C$2:$S$2,0))," ")))))</f>
        <v>0.17391304347826086</v>
      </c>
      <c r="R140" s="70">
        <f>IF($L140=" "," ",(IF($M140=FALSE," ",(IF($M140&gt;0,INDEX('Bin Analysis'!$C$3:$S$10110,MATCH($L140,'Bin Analysis'!$L$3:$L$10110,0),MATCH(R$5,'Bin Analysis'!$C$2:$S$2,0))," ")))))</f>
        <v>5.5555555555555552E-2</v>
      </c>
      <c r="S140" s="70" t="str">
        <f>IF($L140=" "," ",(IF($M140=FALSE," ",(IF($M140&gt;0,INDEX('Bin Analysis'!$C$3:$S$10110,MATCH($L140,'Bin Analysis'!$L$3:$L$10110,0),MATCH(S$5,'Bin Analysis'!$C$2:$S$2,0))," ")))))</f>
        <v>no</v>
      </c>
      <c r="T140" s="70">
        <f>Assignments!K139</f>
        <v>0.88880827666666673</v>
      </c>
      <c r="U140" s="70">
        <f>Assignments!L139</f>
        <v>0.19558482773532515</v>
      </c>
      <c r="V140" s="76" t="str">
        <f>Assignments!V139</f>
        <v>Neutral</v>
      </c>
    </row>
    <row r="141" spans="2:22" x14ac:dyDescent="0.45">
      <c r="B141" s="52">
        <v>9</v>
      </c>
      <c r="C141" t="s">
        <v>156</v>
      </c>
      <c r="D141">
        <v>0.90466548000000002</v>
      </c>
      <c r="E141" s="7">
        <v>9.1581149000000001E-2</v>
      </c>
      <c r="G141" s="40">
        <f>IFERROR('Data Transformation'!M139," ")</f>
        <v>134</v>
      </c>
      <c r="L141" s="68">
        <f t="shared" si="3"/>
        <v>135</v>
      </c>
      <c r="M141" s="69">
        <f>IF(L141=" "," ",(IF($L141&gt;0,INDEX('Bin Analysis'!$C$3:$S$10110,MATCH($L141,'Bin Analysis'!$L$3:$L$10110,0),MATCH(M$5,'Bin Analysis'!$C$2:$S$2,0))," ")))</f>
        <v>19</v>
      </c>
      <c r="N141" s="70">
        <f>IF($L141=" "," ",(IF($M141=FALSE," ",(IF($M141&gt;0,INDEX('Bin Analysis'!$C$3:$S$10110,MATCH($L141,'Bin Analysis'!$L$3:$L$10110,0),MATCH(N$5,'Bin Analysis'!$C$2:$S$2,0))," ")))))</f>
        <v>0</v>
      </c>
      <c r="O141" s="70">
        <f>IF($L141=" "," ",(IF($M141=FALSE," ",(IF($M141&gt;0,INDEX('Bin Analysis'!$C$3:$S$10110,MATCH($L141,'Bin Analysis'!$L$3:$L$10110,0),MATCH(O$5,'Bin Analysis'!$C$2:$S$2,0))," ")))))</f>
        <v>0.61111111111111116</v>
      </c>
      <c r="P141" s="70">
        <f>IF($L141=" "," ",(IF($M141=FALSE," ",(IF($M141&gt;0,INDEX('Bin Analysis'!$C$3:$S$10110,MATCH($L141,'Bin Analysis'!$L$3:$L$10110,0),MATCH(P$5,'Bin Analysis'!$C$2:$S$2,0))," ")))))</f>
        <v>0.5</v>
      </c>
      <c r="Q141" s="70">
        <f>IF($L141=" "," ",(IF($M141=FALSE," ",(IF($M141&gt;0,INDEX('Bin Analysis'!$C$3:$S$10110,MATCH($L141,'Bin Analysis'!$L$3:$L$10110,0),MATCH(Q$5,'Bin Analysis'!$C$2:$S$2,0))," ")))))</f>
        <v>0.43478260869565216</v>
      </c>
      <c r="R141" s="70">
        <f>IF($L141=" "," ",(IF($M141=FALSE," ",(IF($M141&gt;0,INDEX('Bin Analysis'!$C$3:$S$10110,MATCH($L141,'Bin Analysis'!$L$3:$L$10110,0),MATCH(R$5,'Bin Analysis'!$C$2:$S$2,0))," ")))))</f>
        <v>0.33333333333333331</v>
      </c>
      <c r="S141" s="70" t="str">
        <f>IF($L141=" "," ",(IF($M141=FALSE," ",(IF($M141&gt;0,INDEX('Bin Analysis'!$C$3:$S$10110,MATCH($L141,'Bin Analysis'!$L$3:$L$10110,0),MATCH(S$5,'Bin Analysis'!$C$2:$S$2,0))," ")))))</f>
        <v>no</v>
      </c>
      <c r="T141" s="70">
        <f>Assignments!K140</f>
        <v>0.66516895033333323</v>
      </c>
      <c r="U141" s="70">
        <f>Assignments!L140</f>
        <v>0.36672847246488027</v>
      </c>
      <c r="V141" s="76" t="str">
        <f>Assignments!V140</f>
        <v>Moderate</v>
      </c>
    </row>
    <row r="142" spans="2:22" x14ac:dyDescent="0.45">
      <c r="B142" s="52">
        <v>9</v>
      </c>
      <c r="C142" t="s">
        <v>161</v>
      </c>
      <c r="D142">
        <v>0.55338048299999998</v>
      </c>
      <c r="E142" s="7">
        <v>8.1933061000000001E-2</v>
      </c>
      <c r="G142" s="40">
        <f>IFERROR('Data Transformation'!M140," ")</f>
        <v>135</v>
      </c>
      <c r="L142" s="68">
        <f t="shared" si="3"/>
        <v>136</v>
      </c>
      <c r="M142" s="69">
        <f>IF(L142=" "," ",(IF($L142&gt;0,INDEX('Bin Analysis'!$C$3:$S$10110,MATCH($L142,'Bin Analysis'!$L$3:$L$10110,0),MATCH(M$5,'Bin Analysis'!$C$2:$S$2,0))," ")))</f>
        <v>19</v>
      </c>
      <c r="N142" s="70">
        <f>IF($L142=" "," ",(IF($M142=FALSE," ",(IF($M142&gt;0,INDEX('Bin Analysis'!$C$3:$S$10110,MATCH($L142,'Bin Analysis'!$L$3:$L$10110,0),MATCH(N$5,'Bin Analysis'!$C$2:$S$2,0))," ")))))</f>
        <v>0</v>
      </c>
      <c r="O142" s="70">
        <f>IF($L142=" "," ",(IF($M142=FALSE," ",(IF($M142&gt;0,INDEX('Bin Analysis'!$C$3:$S$10110,MATCH($L142,'Bin Analysis'!$L$3:$L$10110,0),MATCH(O$5,'Bin Analysis'!$C$2:$S$2,0))," ")))))</f>
        <v>0.5</v>
      </c>
      <c r="P142" s="70">
        <f>IF($L142=" "," ",(IF($M142=FALSE," ",(IF($M142&gt;0,INDEX('Bin Analysis'!$C$3:$S$10110,MATCH($L142,'Bin Analysis'!$L$3:$L$10110,0),MATCH(P$5,'Bin Analysis'!$C$2:$S$2,0))," ")))))</f>
        <v>0.6</v>
      </c>
      <c r="Q142" s="70">
        <f>IF($L142=" "," ",(IF($M142=FALSE," ",(IF($M142&gt;0,INDEX('Bin Analysis'!$C$3:$S$10110,MATCH($L142,'Bin Analysis'!$L$3:$L$10110,0),MATCH(Q$5,'Bin Analysis'!$C$2:$S$2,0))," ")))))</f>
        <v>0.52173913043478259</v>
      </c>
      <c r="R142" s="70">
        <f>IF($L142=" "," ",(IF($M142=FALSE," ",(IF($M142&gt;0,INDEX('Bin Analysis'!$C$3:$S$10110,MATCH($L142,'Bin Analysis'!$L$3:$L$10110,0),MATCH(R$5,'Bin Analysis'!$C$2:$S$2,0))," ")))))</f>
        <v>0.44444444444444442</v>
      </c>
      <c r="S142" s="70" t="str">
        <f>IF($L142=" "," ",(IF($M142=FALSE," ",(IF($M142&gt;0,INDEX('Bin Analysis'!$C$3:$S$10110,MATCH($L142,'Bin Analysis'!$L$3:$L$10110,0),MATCH(S$5,'Bin Analysis'!$C$2:$S$2,0))," ")))))</f>
        <v>no</v>
      </c>
      <c r="T142" s="70">
        <f>Assignments!K141</f>
        <v>0.58979560733333336</v>
      </c>
      <c r="U142" s="70">
        <f>Assignments!L141</f>
        <v>0.34567992948420728</v>
      </c>
      <c r="V142" s="76" t="str">
        <f>Assignments!V141</f>
        <v>Rheostat</v>
      </c>
    </row>
    <row r="143" spans="2:22" x14ac:dyDescent="0.45">
      <c r="B143" s="52">
        <v>9</v>
      </c>
      <c r="C143" t="s">
        <v>154</v>
      </c>
      <c r="D143">
        <v>0.99385229600000002</v>
      </c>
      <c r="E143" s="7">
        <v>7.1848675000000001E-2</v>
      </c>
      <c r="G143" s="40">
        <f>IFERROR('Data Transformation'!M141," ")</f>
        <v>136</v>
      </c>
      <c r="L143" s="68">
        <f t="shared" si="3"/>
        <v>137</v>
      </c>
      <c r="M143" s="69">
        <f>IF(L143=" "," ",(IF($L143&gt;0,INDEX('Bin Analysis'!$C$3:$S$10110,MATCH($L143,'Bin Analysis'!$L$3:$L$10110,0),MATCH(M$5,'Bin Analysis'!$C$2:$S$2,0))," ")))</f>
        <v>18</v>
      </c>
      <c r="N143" s="70">
        <f>IF($L143=" "," ",(IF($M143=FALSE," ",(IF($M143&gt;0,INDEX('Bin Analysis'!$C$3:$S$10110,MATCH($L143,'Bin Analysis'!$L$3:$L$10110,0),MATCH(N$5,'Bin Analysis'!$C$2:$S$2,0))," ")))))</f>
        <v>0</v>
      </c>
      <c r="O143" s="70">
        <f>IF($L143=" "," ",(IF($M143=FALSE," ",(IF($M143&gt;0,INDEX('Bin Analysis'!$C$3:$S$10110,MATCH($L143,'Bin Analysis'!$L$3:$L$10110,0),MATCH(O$5,'Bin Analysis'!$C$2:$S$2,0))," ")))))</f>
        <v>0.94117647058823528</v>
      </c>
      <c r="P143" s="70">
        <f>IF($L143=" "," ",(IF($M143=FALSE," ",(IF($M143&gt;0,INDEX('Bin Analysis'!$C$3:$S$10110,MATCH($L143,'Bin Analysis'!$L$3:$L$10110,0),MATCH(P$5,'Bin Analysis'!$C$2:$S$2,0))," ")))))</f>
        <v>0.4</v>
      </c>
      <c r="Q143" s="70">
        <f>IF($L143=" "," ",(IF($M143=FALSE," ",(IF($M143&gt;0,INDEX('Bin Analysis'!$C$3:$S$10110,MATCH($L143,'Bin Analysis'!$L$3:$L$10110,0),MATCH(Q$5,'Bin Analysis'!$C$2:$S$2,0))," ")))))</f>
        <v>0.34782608695652173</v>
      </c>
      <c r="R143" s="70">
        <f>IF($L143=" "," ",(IF($M143=FALSE," ",(IF($M143&gt;0,INDEX('Bin Analysis'!$C$3:$S$10110,MATCH($L143,'Bin Analysis'!$L$3:$L$10110,0),MATCH(R$5,'Bin Analysis'!$C$2:$S$2,0))," ")))))</f>
        <v>0</v>
      </c>
      <c r="S143" s="70" t="str">
        <f>IF($L143=" "," ",(IF($M143=FALSE," ",(IF($M143&gt;0,INDEX('Bin Analysis'!$C$3:$S$10110,MATCH($L143,'Bin Analysis'!$L$3:$L$10110,0),MATCH(S$5,'Bin Analysis'!$C$2:$S$2,0))," ")))))</f>
        <v>no</v>
      </c>
      <c r="T143" s="70">
        <f>Assignments!K142</f>
        <v>0.97661961570588218</v>
      </c>
      <c r="U143" s="70">
        <f>Assignments!L142</f>
        <v>0.10056917946880975</v>
      </c>
      <c r="V143" s="76" t="str">
        <f>Assignments!V142</f>
        <v>Neutral</v>
      </c>
    </row>
    <row r="144" spans="2:22" x14ac:dyDescent="0.45">
      <c r="B144" s="52">
        <v>9</v>
      </c>
      <c r="C144" t="s">
        <v>150</v>
      </c>
      <c r="D144">
        <v>1.0266958340000001</v>
      </c>
      <c r="E144" s="7">
        <v>7.0469239000000003E-2</v>
      </c>
      <c r="G144" s="40">
        <f>IFERROR('Data Transformation'!M142," ")</f>
        <v>137</v>
      </c>
      <c r="L144" s="68">
        <f t="shared" si="3"/>
        <v>138</v>
      </c>
      <c r="M144" s="69">
        <f>IF(L144=" "," ",(IF($L144&gt;0,INDEX('Bin Analysis'!$C$3:$S$10110,MATCH($L144,'Bin Analysis'!$L$3:$L$10110,0),MATCH(M$5,'Bin Analysis'!$C$2:$S$2,0))," ")))</f>
        <v>20</v>
      </c>
      <c r="N144" s="70">
        <f>IF($L144=" "," ",(IF($M144=FALSE," ",(IF($M144&gt;0,INDEX('Bin Analysis'!$C$3:$S$10110,MATCH($L144,'Bin Analysis'!$L$3:$L$10110,0),MATCH(N$5,'Bin Analysis'!$C$2:$S$2,0))," ")))))</f>
        <v>0</v>
      </c>
      <c r="O144" s="70">
        <f>IF($L144=" "," ",(IF($M144=FALSE," ",(IF($M144&gt;0,INDEX('Bin Analysis'!$C$3:$S$10110,MATCH($L144,'Bin Analysis'!$L$3:$L$10110,0),MATCH(O$5,'Bin Analysis'!$C$2:$S$2,0))," ")))))</f>
        <v>0.94736842105263153</v>
      </c>
      <c r="P144" s="70">
        <f>IF($L144=" "," ",(IF($M144=FALSE," ",(IF($M144&gt;0,INDEX('Bin Analysis'!$C$3:$S$10110,MATCH($L144,'Bin Analysis'!$L$3:$L$10110,0),MATCH(P$5,'Bin Analysis'!$C$2:$S$2,0))," ")))))</f>
        <v>0.5</v>
      </c>
      <c r="Q144" s="70">
        <f>IF($L144=" "," ",(IF($M144=FALSE," ",(IF($M144&gt;0,INDEX('Bin Analysis'!$C$3:$S$10110,MATCH($L144,'Bin Analysis'!$L$3:$L$10110,0),MATCH(Q$5,'Bin Analysis'!$C$2:$S$2,0))," ")))))</f>
        <v>0.43478260869565216</v>
      </c>
      <c r="R144" s="70">
        <f>IF($L144=" "," ",(IF($M144=FALSE," ",(IF($M144&gt;0,INDEX('Bin Analysis'!$C$3:$S$10110,MATCH($L144,'Bin Analysis'!$L$3:$L$10110,0),MATCH(R$5,'Bin Analysis'!$C$2:$S$2,0))," ")))))</f>
        <v>0</v>
      </c>
      <c r="S144" s="70" t="str">
        <f>IF($L144=" "," ",(IF($M144=FALSE," ",(IF($M144&gt;0,INDEX('Bin Analysis'!$C$3:$S$10110,MATCH($L144,'Bin Analysis'!$L$3:$L$10110,0),MATCH(S$5,'Bin Analysis'!$C$2:$S$2,0))," ")))))</f>
        <v>no</v>
      </c>
      <c r="T144" s="70">
        <f>Assignments!K143</f>
        <v>0.92007025594736824</v>
      </c>
      <c r="U144" s="70">
        <f>Assignments!L143</f>
        <v>0.14094357145165018</v>
      </c>
      <c r="V144" s="76" t="str">
        <f>Assignments!V143</f>
        <v>Neutral</v>
      </c>
    </row>
    <row r="145" spans="2:23" x14ac:dyDescent="0.45">
      <c r="B145" s="52">
        <v>9</v>
      </c>
      <c r="C145" t="s">
        <v>151</v>
      </c>
      <c r="D145">
        <v>0.96180127199999998</v>
      </c>
      <c r="E145" s="7">
        <v>6.8285644000000006E-2</v>
      </c>
      <c r="G145" s="40">
        <f>IFERROR('Data Transformation'!M143," ")</f>
        <v>138</v>
      </c>
      <c r="L145" s="68">
        <f t="shared" si="3"/>
        <v>139</v>
      </c>
      <c r="M145" s="69">
        <f>IF(L145=" "," ",(IF($L145&gt;0,INDEX('Bin Analysis'!$C$3:$S$10110,MATCH($L145,'Bin Analysis'!$L$3:$L$10110,0),MATCH(M$5,'Bin Analysis'!$C$2:$S$2,0))," ")))</f>
        <v>19</v>
      </c>
      <c r="N145" s="70">
        <f>IF($L145=" "," ",(IF($M145=FALSE," ",(IF($M145&gt;0,INDEX('Bin Analysis'!$C$3:$S$10110,MATCH($L145,'Bin Analysis'!$L$3:$L$10110,0),MATCH(N$5,'Bin Analysis'!$C$2:$S$2,0))," ")))))</f>
        <v>0</v>
      </c>
      <c r="O145" s="70">
        <f>IF($L145=" "," ",(IF($M145=FALSE," ",(IF($M145&gt;0,INDEX('Bin Analysis'!$C$3:$S$10110,MATCH($L145,'Bin Analysis'!$L$3:$L$10110,0),MATCH(O$5,'Bin Analysis'!$C$2:$S$2,0))," ")))))</f>
        <v>0.44444444444444442</v>
      </c>
      <c r="P145" s="70">
        <f>IF($L145=" "," ",(IF($M145=FALSE," ",(IF($M145&gt;0,INDEX('Bin Analysis'!$C$3:$S$10110,MATCH($L145,'Bin Analysis'!$L$3:$L$10110,0),MATCH(P$5,'Bin Analysis'!$C$2:$S$2,0))," ")))))</f>
        <v>0.4</v>
      </c>
      <c r="Q145" s="70">
        <f>IF($L145=" "," ",(IF($M145=FALSE," ",(IF($M145&gt;0,INDEX('Bin Analysis'!$C$3:$S$10110,MATCH($L145,'Bin Analysis'!$L$3:$L$10110,0),MATCH(Q$5,'Bin Analysis'!$C$2:$S$2,0))," ")))))</f>
        <v>0.30434782608695654</v>
      </c>
      <c r="R145" s="70">
        <f>IF($L145=" "," ",(IF($M145=FALSE," ",(IF($M145&gt;0,INDEX('Bin Analysis'!$C$3:$S$10110,MATCH($L145,'Bin Analysis'!$L$3:$L$10110,0),MATCH(R$5,'Bin Analysis'!$C$2:$S$2,0))," ")))))</f>
        <v>0.55555555555555558</v>
      </c>
      <c r="S145" s="70" t="str">
        <f>IF($L145=" "," ",(IF($M145=FALSE," ",(IF($M145&gt;0,INDEX('Bin Analysis'!$C$3:$S$10110,MATCH($L145,'Bin Analysis'!$L$3:$L$10110,0),MATCH(S$5,'Bin Analysis'!$C$2:$S$2,0))," ")))))</f>
        <v>no</v>
      </c>
      <c r="T145" s="70">
        <f>Assignments!K144</f>
        <v>0.50008768016666671</v>
      </c>
      <c r="U145" s="70">
        <f>Assignments!L144</f>
        <v>0.41003230503596394</v>
      </c>
      <c r="V145" s="76" t="str">
        <f>Assignments!V144</f>
        <v>Adverse</v>
      </c>
      <c r="W145" t="s">
        <v>167</v>
      </c>
    </row>
    <row r="146" spans="2:23" x14ac:dyDescent="0.45">
      <c r="B146" s="52">
        <v>9</v>
      </c>
      <c r="C146" t="s">
        <v>160</v>
      </c>
      <c r="D146">
        <v>0.91255581200000002</v>
      </c>
      <c r="E146" s="7">
        <v>6.7448357E-2</v>
      </c>
      <c r="G146" s="40">
        <f>IFERROR('Data Transformation'!M144," ")</f>
        <v>139</v>
      </c>
      <c r="L146" s="68">
        <f t="shared" si="3"/>
        <v>140</v>
      </c>
      <c r="M146" s="69">
        <f>IF(L146=" "," ",(IF($L146&gt;0,INDEX('Bin Analysis'!$C$3:$S$10110,MATCH($L146,'Bin Analysis'!$L$3:$L$10110,0),MATCH(M$5,'Bin Analysis'!$C$2:$S$2,0))," ")))</f>
        <v>18</v>
      </c>
      <c r="N146" s="70">
        <f>IF($L146=" "," ",(IF($M146=FALSE," ",(IF($M146&gt;0,INDEX('Bin Analysis'!$C$3:$S$10110,MATCH($L146,'Bin Analysis'!$L$3:$L$10110,0),MATCH(N$5,'Bin Analysis'!$C$2:$S$2,0))," ")))))</f>
        <v>0</v>
      </c>
      <c r="O146" s="70">
        <f>IF($L146=" "," ",(IF($M146=FALSE," ",(IF($M146&gt;0,INDEX('Bin Analysis'!$C$3:$S$10110,MATCH($L146,'Bin Analysis'!$L$3:$L$10110,0),MATCH(O$5,'Bin Analysis'!$C$2:$S$2,0))," ")))))</f>
        <v>0.76470588235294112</v>
      </c>
      <c r="P146" s="70">
        <f>IF($L146=" "," ",(IF($M146=FALSE," ",(IF($M146&gt;0,INDEX('Bin Analysis'!$C$3:$S$10110,MATCH($L146,'Bin Analysis'!$L$3:$L$10110,0),MATCH(P$5,'Bin Analysis'!$C$2:$S$2,0))," ")))))</f>
        <v>0.5</v>
      </c>
      <c r="Q146" s="70">
        <f>IF($L146=" "," ",(IF($M146=FALSE," ",(IF($M146&gt;0,INDEX('Bin Analysis'!$C$3:$S$10110,MATCH($L146,'Bin Analysis'!$L$3:$L$10110,0),MATCH(Q$5,'Bin Analysis'!$C$2:$S$2,0))," ")))))</f>
        <v>0.43478260869565216</v>
      </c>
      <c r="R146" s="70">
        <f>IF($L146=" "," ",(IF($M146=FALSE," ",(IF($M146&gt;0,INDEX('Bin Analysis'!$C$3:$S$10110,MATCH($L146,'Bin Analysis'!$L$3:$L$10110,0),MATCH(R$5,'Bin Analysis'!$C$2:$S$2,0))," ")))))</f>
        <v>5.8823529411764705E-2</v>
      </c>
      <c r="S146" s="70" t="str">
        <f>IF($L146=" "," ",(IF($M146=FALSE," ",(IF($M146&gt;0,INDEX('Bin Analysis'!$C$3:$S$10110,MATCH($L146,'Bin Analysis'!$L$3:$L$10110,0),MATCH(S$5,'Bin Analysis'!$C$2:$S$2,0))," ")))))</f>
        <v>no</v>
      </c>
      <c r="T146" s="70">
        <f>Assignments!K145</f>
        <v>0.86682549058823544</v>
      </c>
      <c r="U146" s="70">
        <f>Assignments!L145</f>
        <v>0.18562814679748074</v>
      </c>
      <c r="V146" s="76" t="str">
        <f>Assignments!V145</f>
        <v>Moderate</v>
      </c>
    </row>
    <row r="147" spans="2:23" x14ac:dyDescent="0.45">
      <c r="B147" s="52">
        <v>9</v>
      </c>
      <c r="C147" t="s">
        <v>165</v>
      </c>
      <c r="D147">
        <v>0.74648635900000004</v>
      </c>
      <c r="E147" s="7">
        <v>6.1822785999999998E-2</v>
      </c>
      <c r="G147" s="40">
        <f>IFERROR('Data Transformation'!M145," ")</f>
        <v>140</v>
      </c>
      <c r="L147" s="68">
        <f t="shared" si="3"/>
        <v>141</v>
      </c>
      <c r="M147" s="69">
        <f>IF(L147=" "," ",(IF($L147&gt;0,INDEX('Bin Analysis'!$C$3:$S$10110,MATCH($L147,'Bin Analysis'!$L$3:$L$10110,0),MATCH(M$5,'Bin Analysis'!$C$2:$S$2,0))," ")))</f>
        <v>19</v>
      </c>
      <c r="N147" s="70">
        <f>IF($L147=" "," ",(IF($M147=FALSE," ",(IF($M147&gt;0,INDEX('Bin Analysis'!$C$3:$S$10110,MATCH($L147,'Bin Analysis'!$L$3:$L$10110,0),MATCH(N$5,'Bin Analysis'!$C$2:$S$2,0))," ")))))</f>
        <v>0</v>
      </c>
      <c r="O147" s="70">
        <f>IF($L147=" "," ",(IF($M147=FALSE," ",(IF($M147&gt;0,INDEX('Bin Analysis'!$C$3:$S$10110,MATCH($L147,'Bin Analysis'!$L$3:$L$10110,0),MATCH(O$5,'Bin Analysis'!$C$2:$S$2,0))," ")))))</f>
        <v>0.94444444444444442</v>
      </c>
      <c r="P147" s="70">
        <f>IF($L147=" "," ",(IF($M147=FALSE," ",(IF($M147&gt;0,INDEX('Bin Analysis'!$C$3:$S$10110,MATCH($L147,'Bin Analysis'!$L$3:$L$10110,0),MATCH(P$5,'Bin Analysis'!$C$2:$S$2,0))," ")))))</f>
        <v>0.4</v>
      </c>
      <c r="Q147" s="70">
        <f>IF($L147=" "," ",(IF($M147=FALSE," ",(IF($M147&gt;0,INDEX('Bin Analysis'!$C$3:$S$10110,MATCH($L147,'Bin Analysis'!$L$3:$L$10110,0),MATCH(Q$5,'Bin Analysis'!$C$2:$S$2,0))," ")))))</f>
        <v>0.2608695652173913</v>
      </c>
      <c r="R147" s="70">
        <f>IF($L147=" "," ",(IF($M147=FALSE," ",(IF($M147&gt;0,INDEX('Bin Analysis'!$C$3:$S$10110,MATCH($L147,'Bin Analysis'!$L$3:$L$10110,0),MATCH(R$5,'Bin Analysis'!$C$2:$S$2,0))," ")))))</f>
        <v>5.5555555555555552E-2</v>
      </c>
      <c r="S147" s="70" t="str">
        <f>IF($L147=" "," ",(IF($M147=FALSE," ",(IF($M147&gt;0,INDEX('Bin Analysis'!$C$3:$S$10110,MATCH($L147,'Bin Analysis'!$L$3:$L$10110,0),MATCH(S$5,'Bin Analysis'!$C$2:$S$2,0))," ")))))</f>
        <v>no</v>
      </c>
      <c r="T147" s="70">
        <f>Assignments!K146</f>
        <v>0.95379475216666676</v>
      </c>
      <c r="U147" s="70">
        <f>Assignments!L146</f>
        <v>0.19808959388205377</v>
      </c>
      <c r="V147" s="76" t="str">
        <f>Assignments!V146</f>
        <v>Neutral</v>
      </c>
    </row>
    <row r="148" spans="2:23" x14ac:dyDescent="0.45">
      <c r="B148" s="52">
        <v>9</v>
      </c>
      <c r="C148" t="s">
        <v>164</v>
      </c>
      <c r="D148">
        <v>0.94567431400000002</v>
      </c>
      <c r="E148" s="7">
        <v>5.9811189000000001E-2</v>
      </c>
      <c r="G148" s="40">
        <f>IFERROR('Data Transformation'!M146," ")</f>
        <v>141</v>
      </c>
      <c r="L148" s="68">
        <f t="shared" si="3"/>
        <v>142</v>
      </c>
      <c r="M148" s="69">
        <f>IF(L148=" "," ",(IF($L148&gt;0,INDEX('Bin Analysis'!$C$3:$S$10110,MATCH($L148,'Bin Analysis'!$L$3:$L$10110,0),MATCH(M$5,'Bin Analysis'!$C$2:$S$2,0))," ")))</f>
        <v>20</v>
      </c>
      <c r="N148" s="70">
        <f>IF($L148=" "," ",(IF($M148=FALSE," ",(IF($M148&gt;0,INDEX('Bin Analysis'!$C$3:$S$10110,MATCH($L148,'Bin Analysis'!$L$3:$L$10110,0),MATCH(N$5,'Bin Analysis'!$C$2:$S$2,0))," ")))))</f>
        <v>0</v>
      </c>
      <c r="O148" s="70">
        <f>IF($L148=" "," ",(IF($M148=FALSE," ",(IF($M148&gt;0,INDEX('Bin Analysis'!$C$3:$S$10110,MATCH($L148,'Bin Analysis'!$L$3:$L$10110,0),MATCH(O$5,'Bin Analysis'!$C$2:$S$2,0))," ")))))</f>
        <v>0</v>
      </c>
      <c r="P148" s="70">
        <f>IF($L148=" "," ",(IF($M148=FALSE," ",(IF($M148&gt;0,INDEX('Bin Analysis'!$C$3:$S$10110,MATCH($L148,'Bin Analysis'!$L$3:$L$10110,0),MATCH(P$5,'Bin Analysis'!$C$2:$S$2,0))," ")))))</f>
        <v>0.4</v>
      </c>
      <c r="Q148" s="70">
        <f>IF($L148=" "," ",(IF($M148=FALSE," ",(IF($M148&gt;0,INDEX('Bin Analysis'!$C$3:$S$10110,MATCH($L148,'Bin Analysis'!$L$3:$L$10110,0),MATCH(Q$5,'Bin Analysis'!$C$2:$S$2,0))," ")))))</f>
        <v>0.30434782608695654</v>
      </c>
      <c r="R148" s="70">
        <f>IF($L148=" "," ",(IF($M148=FALSE," ",(IF($M148&gt;0,INDEX('Bin Analysis'!$C$3:$S$10110,MATCH($L148,'Bin Analysis'!$L$3:$L$10110,0),MATCH(R$5,'Bin Analysis'!$C$2:$S$2,0))," ")))))</f>
        <v>0.89473684210526316</v>
      </c>
      <c r="S148" s="70" t="str">
        <f>IF($L148=" "," ",(IF($M148=FALSE," ",(IF($M148&gt;0,INDEX('Bin Analysis'!$C$3:$S$10110,MATCH($L148,'Bin Analysis'!$L$3:$L$10110,0),MATCH(S$5,'Bin Analysis'!$C$2:$S$2,0))," ")))))</f>
        <v>no</v>
      </c>
      <c r="T148" s="70">
        <f>Assignments!K147</f>
        <v>0.22151254521052635</v>
      </c>
      <c r="U148" s="70">
        <f>Assignments!L147</f>
        <v>0.10353903377725103</v>
      </c>
      <c r="V148" s="76" t="str">
        <f>Assignments!V147</f>
        <v>Adverse</v>
      </c>
    </row>
    <row r="149" spans="2:23" x14ac:dyDescent="0.45">
      <c r="B149" s="52">
        <v>9</v>
      </c>
      <c r="C149" t="s">
        <v>158</v>
      </c>
      <c r="D149">
        <v>1.0521043919999999</v>
      </c>
      <c r="E149" s="7">
        <v>5.7388089000000003E-2</v>
      </c>
      <c r="G149" s="40">
        <f>IFERROR('Data Transformation'!M147," ")</f>
        <v>142</v>
      </c>
      <c r="L149" s="68">
        <f t="shared" si="3"/>
        <v>143</v>
      </c>
      <c r="M149" s="69">
        <f>IF(L149=" "," ",(IF($L149&gt;0,INDEX('Bin Analysis'!$C$3:$S$10110,MATCH($L149,'Bin Analysis'!$L$3:$L$10110,0),MATCH(M$5,'Bin Analysis'!$C$2:$S$2,0))," ")))</f>
        <v>20</v>
      </c>
      <c r="N149" s="70">
        <f>IF($L149=" "," ",(IF($M149=FALSE," ",(IF($M149&gt;0,INDEX('Bin Analysis'!$C$3:$S$10110,MATCH($L149,'Bin Analysis'!$L$3:$L$10110,0),MATCH(N$5,'Bin Analysis'!$C$2:$S$2,0))," ")))))</f>
        <v>0</v>
      </c>
      <c r="O149" s="70">
        <f>IF($L149=" "," ",(IF($M149=FALSE," ",(IF($M149&gt;0,INDEX('Bin Analysis'!$C$3:$S$10110,MATCH($L149,'Bin Analysis'!$L$3:$L$10110,0),MATCH(O$5,'Bin Analysis'!$C$2:$S$2,0))," ")))))</f>
        <v>0.84210526315789469</v>
      </c>
      <c r="P149" s="70">
        <f>IF($L149=" "," ",(IF($M149=FALSE," ",(IF($M149&gt;0,INDEX('Bin Analysis'!$C$3:$S$10110,MATCH($L149,'Bin Analysis'!$L$3:$L$10110,0),MATCH(P$5,'Bin Analysis'!$C$2:$S$2,0))," ")))))</f>
        <v>0.5</v>
      </c>
      <c r="Q149" s="70">
        <f>IF($L149=" "," ",(IF($M149=FALSE," ",(IF($M149&gt;0,INDEX('Bin Analysis'!$C$3:$S$10110,MATCH($L149,'Bin Analysis'!$L$3:$L$10110,0),MATCH(Q$5,'Bin Analysis'!$C$2:$S$2,0))," ")))))</f>
        <v>0.43478260869565216</v>
      </c>
      <c r="R149" s="70">
        <f>IF($L149=" "," ",(IF($M149=FALSE," ",(IF($M149&gt;0,INDEX('Bin Analysis'!$C$3:$S$10110,MATCH($L149,'Bin Analysis'!$L$3:$L$10110,0),MATCH(R$5,'Bin Analysis'!$C$2:$S$2,0))," ")))))</f>
        <v>5.2631578947368418E-2</v>
      </c>
      <c r="S149" s="70" t="str">
        <f>IF($L149=" "," ",(IF($M149=FALSE," ",(IF($M149&gt;0,INDEX('Bin Analysis'!$C$3:$S$10110,MATCH($L149,'Bin Analysis'!$L$3:$L$10110,0),MATCH(S$5,'Bin Analysis'!$C$2:$S$2,0))," ")))))</f>
        <v>no</v>
      </c>
      <c r="T149" s="70">
        <f>Assignments!K148</f>
        <v>0.88013426463157907</v>
      </c>
      <c r="U149" s="70">
        <f>Assignments!L148</f>
        <v>0.16353415872641622</v>
      </c>
      <c r="V149" s="76" t="str">
        <f>Assignments!V148</f>
        <v>Moderate</v>
      </c>
    </row>
    <row r="150" spans="2:23" x14ac:dyDescent="0.45">
      <c r="B150" s="52">
        <v>9</v>
      </c>
      <c r="C150" t="s">
        <v>9</v>
      </c>
      <c r="D150">
        <v>0.935175176</v>
      </c>
      <c r="E150" s="7">
        <v>5.5291264E-2</v>
      </c>
      <c r="G150" s="40">
        <f>IFERROR('Data Transformation'!M148," ")</f>
        <v>143</v>
      </c>
      <c r="L150" s="68">
        <f t="shared" si="3"/>
        <v>144</v>
      </c>
      <c r="M150" s="69">
        <f>IF(L150=" "," ",(IF($L150&gt;0,INDEX('Bin Analysis'!$C$3:$S$10110,MATCH($L150,'Bin Analysis'!$L$3:$L$10110,0),MATCH(M$5,'Bin Analysis'!$C$2:$S$2,0))," ")))</f>
        <v>20</v>
      </c>
      <c r="N150" s="70">
        <f>IF($L150=" "," ",(IF($M150=FALSE," ",(IF($M150&gt;0,INDEX('Bin Analysis'!$C$3:$S$10110,MATCH($L150,'Bin Analysis'!$L$3:$L$10110,0),MATCH(N$5,'Bin Analysis'!$C$2:$S$2,0))," ")))))</f>
        <v>0</v>
      </c>
      <c r="O150" s="70">
        <f>IF($L150=" "," ",(IF($M150=FALSE," ",(IF($M150&gt;0,INDEX('Bin Analysis'!$C$3:$S$10110,MATCH($L150,'Bin Analysis'!$L$3:$L$10110,0),MATCH(O$5,'Bin Analysis'!$C$2:$S$2,0))," ")))))</f>
        <v>0.15789473684210525</v>
      </c>
      <c r="P150" s="70">
        <f>IF($L150=" "," ",(IF($M150=FALSE," ",(IF($M150&gt;0,INDEX('Bin Analysis'!$C$3:$S$10110,MATCH($L150,'Bin Analysis'!$L$3:$L$10110,0),MATCH(P$5,'Bin Analysis'!$C$2:$S$2,0))," ")))))</f>
        <v>0.4</v>
      </c>
      <c r="Q150" s="70">
        <f>IF($L150=" "," ",(IF($M150=FALSE," ",(IF($M150&gt;0,INDEX('Bin Analysis'!$C$3:$S$10110,MATCH($L150,'Bin Analysis'!$L$3:$L$10110,0),MATCH(Q$5,'Bin Analysis'!$C$2:$S$2,0))," ")))))</f>
        <v>0.30434782608695654</v>
      </c>
      <c r="R150" s="70">
        <f>IF($L150=" "," ",(IF($M150=FALSE," ",(IF($M150&gt;0,INDEX('Bin Analysis'!$C$3:$S$10110,MATCH($L150,'Bin Analysis'!$L$3:$L$10110,0),MATCH(R$5,'Bin Analysis'!$C$2:$S$2,0))," ")))))</f>
        <v>0.73684210526315785</v>
      </c>
      <c r="S150" s="70" t="str">
        <f>IF($L150=" "," ",(IF($M150=FALSE," ",(IF($M150&gt;0,INDEX('Bin Analysis'!$C$3:$S$10110,MATCH($L150,'Bin Analysis'!$L$3:$L$10110,0),MATCH(S$5,'Bin Analysis'!$C$2:$S$2,0))," ")))))</f>
        <v>no</v>
      </c>
      <c r="T150" s="70">
        <f>Assignments!K149</f>
        <v>0.33647364563157889</v>
      </c>
      <c r="U150" s="70">
        <f>Assignments!L149</f>
        <v>0.31721387814038721</v>
      </c>
      <c r="V150" s="76" t="str">
        <f>Assignments!V149</f>
        <v>Adverse</v>
      </c>
    </row>
    <row r="151" spans="2:23" x14ac:dyDescent="0.45">
      <c r="B151" s="52">
        <v>9</v>
      </c>
      <c r="C151" t="s">
        <v>147</v>
      </c>
      <c r="D151">
        <v>0.70551156599999998</v>
      </c>
      <c r="E151" s="7">
        <v>5.2311020999999999E-2</v>
      </c>
      <c r="G151" s="40">
        <f>IFERROR('Data Transformation'!M149," ")</f>
        <v>144</v>
      </c>
      <c r="L151" s="68">
        <f t="shared" si="3"/>
        <v>145</v>
      </c>
      <c r="M151" s="69">
        <f>IF(L151=" "," ",(IF($L151&gt;0,INDEX('Bin Analysis'!$C$3:$S$10110,MATCH($L151,'Bin Analysis'!$L$3:$L$10110,0),MATCH(M$5,'Bin Analysis'!$C$2:$S$2,0))," ")))</f>
        <v>19</v>
      </c>
      <c r="N151" s="70">
        <f>IF($L151=" "," ",(IF($M151=FALSE," ",(IF($M151&gt;0,INDEX('Bin Analysis'!$C$3:$S$10110,MATCH($L151,'Bin Analysis'!$L$3:$L$10110,0),MATCH(N$5,'Bin Analysis'!$C$2:$S$2,0))," ")))))</f>
        <v>0</v>
      </c>
      <c r="O151" s="70">
        <f>IF($L151=" "," ",(IF($M151=FALSE," ",(IF($M151&gt;0,INDEX('Bin Analysis'!$C$3:$S$10110,MATCH($L151,'Bin Analysis'!$L$3:$L$10110,0),MATCH(O$5,'Bin Analysis'!$C$2:$S$2,0))," ")))))</f>
        <v>0.44444444444444442</v>
      </c>
      <c r="P151" s="70">
        <f>IF($L151=" "," ",(IF($M151=FALSE," ",(IF($M151&gt;0,INDEX('Bin Analysis'!$C$3:$S$10110,MATCH($L151,'Bin Analysis'!$L$3:$L$10110,0),MATCH(P$5,'Bin Analysis'!$C$2:$S$2,0))," ")))))</f>
        <v>0.6</v>
      </c>
      <c r="Q151" s="70">
        <f>IF($L151=" "," ",(IF($M151=FALSE," ",(IF($M151&gt;0,INDEX('Bin Analysis'!$C$3:$S$10110,MATCH($L151,'Bin Analysis'!$L$3:$L$10110,0),MATCH(Q$5,'Bin Analysis'!$C$2:$S$2,0))," ")))))</f>
        <v>0.56521739130434778</v>
      </c>
      <c r="R151" s="70">
        <f>IF($L151=" "," ",(IF($M151=FALSE," ",(IF($M151&gt;0,INDEX('Bin Analysis'!$C$3:$S$10110,MATCH($L151,'Bin Analysis'!$L$3:$L$10110,0),MATCH(R$5,'Bin Analysis'!$C$2:$S$2,0))," ")))))</f>
        <v>0.22222222222222221</v>
      </c>
      <c r="S151" s="70" t="str">
        <f>IF($L151=" "," ",(IF($M151=FALSE," ",(IF($M151&gt;0,INDEX('Bin Analysis'!$C$3:$S$10110,MATCH($L151,'Bin Analysis'!$L$3:$L$10110,0),MATCH(S$5,'Bin Analysis'!$C$2:$S$2,0))," ")))))</f>
        <v>no</v>
      </c>
      <c r="T151" s="70">
        <f>Assignments!K150</f>
        <v>0.61414459461111093</v>
      </c>
      <c r="U151" s="70">
        <f>Assignments!L150</f>
        <v>0.30204723564935704</v>
      </c>
      <c r="V151" s="76" t="str">
        <f>Assignments!V150</f>
        <v>Rheostat</v>
      </c>
    </row>
    <row r="152" spans="2:23" x14ac:dyDescent="0.45">
      <c r="B152" s="52">
        <v>9</v>
      </c>
      <c r="C152" t="s">
        <v>149</v>
      </c>
      <c r="D152">
        <v>0.99803803300000005</v>
      </c>
      <c r="E152" s="7">
        <v>5.1272696999999999E-2</v>
      </c>
      <c r="G152" s="40">
        <f>IFERROR('Data Transformation'!M150," ")</f>
        <v>145</v>
      </c>
      <c r="L152" s="68">
        <f t="shared" si="3"/>
        <v>146</v>
      </c>
      <c r="M152" s="69">
        <f>IF(L152=" "," ",(IF($L152&gt;0,INDEX('Bin Analysis'!$C$3:$S$10110,MATCH($L152,'Bin Analysis'!$L$3:$L$10110,0),MATCH(M$5,'Bin Analysis'!$C$2:$S$2,0))," ")))</f>
        <v>19</v>
      </c>
      <c r="N152" s="70">
        <f>IF($L152=" "," ",(IF($M152=FALSE," ",(IF($M152&gt;0,INDEX('Bin Analysis'!$C$3:$S$10110,MATCH($L152,'Bin Analysis'!$L$3:$L$10110,0),MATCH(N$5,'Bin Analysis'!$C$2:$S$2,0))," ")))))</f>
        <v>0</v>
      </c>
      <c r="O152" s="70">
        <f>IF($L152=" "," ",(IF($M152=FALSE," ",(IF($M152&gt;0,INDEX('Bin Analysis'!$C$3:$S$10110,MATCH($L152,'Bin Analysis'!$L$3:$L$10110,0),MATCH(O$5,'Bin Analysis'!$C$2:$S$2,0))," ")))))</f>
        <v>0.88888888888888884</v>
      </c>
      <c r="P152" s="70">
        <f>IF($L152=" "," ",(IF($M152=FALSE," ",(IF($M152&gt;0,INDEX('Bin Analysis'!$C$3:$S$10110,MATCH($L152,'Bin Analysis'!$L$3:$L$10110,0),MATCH(P$5,'Bin Analysis'!$C$2:$S$2,0))," ")))))</f>
        <v>0.5</v>
      </c>
      <c r="Q152" s="70">
        <f>IF($L152=" "," ",(IF($M152=FALSE," ",(IF($M152&gt;0,INDEX('Bin Analysis'!$C$3:$S$10110,MATCH($L152,'Bin Analysis'!$L$3:$L$10110,0),MATCH(Q$5,'Bin Analysis'!$C$2:$S$2,0))," ")))))</f>
        <v>0.52173913043478259</v>
      </c>
      <c r="R152" s="70">
        <f>IF($L152=" "," ",(IF($M152=FALSE," ",(IF($M152&gt;0,INDEX('Bin Analysis'!$C$3:$S$10110,MATCH($L152,'Bin Analysis'!$L$3:$L$10110,0),MATCH(R$5,'Bin Analysis'!$C$2:$S$2,0))," ")))))</f>
        <v>0</v>
      </c>
      <c r="S152" s="70" t="str">
        <f>IF($L152=" "," ",(IF($M152=FALSE," ",(IF($M152&gt;0,INDEX('Bin Analysis'!$C$3:$S$10110,MATCH($L152,'Bin Analysis'!$L$3:$L$10110,0),MATCH(S$5,'Bin Analysis'!$C$2:$S$2,0))," ")))))</f>
        <v>no</v>
      </c>
      <c r="T152" s="70">
        <f>Assignments!K151</f>
        <v>0.90400576872222216</v>
      </c>
      <c r="U152" s="70">
        <f>Assignments!L151</f>
        <v>0.12712229764374064</v>
      </c>
      <c r="V152" s="76" t="str">
        <f>Assignments!V151</f>
        <v>Rheostat</v>
      </c>
    </row>
    <row r="153" spans="2:23" x14ac:dyDescent="0.45">
      <c r="B153" s="52">
        <v>9</v>
      </c>
      <c r="C153" t="s">
        <v>163</v>
      </c>
      <c r="D153">
        <v>0.98169860200000003</v>
      </c>
      <c r="E153" s="7">
        <v>4.2590414E-2</v>
      </c>
      <c r="G153" s="40">
        <f>IFERROR('Data Transformation'!M151," ")</f>
        <v>146</v>
      </c>
      <c r="L153" s="68">
        <f t="shared" si="3"/>
        <v>147</v>
      </c>
      <c r="M153" s="69">
        <f>IF(L153=" "," ",(IF($L153&gt;0,INDEX('Bin Analysis'!$C$3:$S$10110,MATCH($L153,'Bin Analysis'!$L$3:$L$10110,0),MATCH(M$5,'Bin Analysis'!$C$2:$S$2,0))," ")))</f>
        <v>20</v>
      </c>
      <c r="N153" s="70">
        <f>IF($L153=" "," ",(IF($M153=FALSE," ",(IF($M153&gt;0,INDEX('Bin Analysis'!$C$3:$S$10110,MATCH($L153,'Bin Analysis'!$L$3:$L$10110,0),MATCH(N$5,'Bin Analysis'!$C$2:$S$2,0))," ")))))</f>
        <v>0</v>
      </c>
      <c r="O153" s="70">
        <f>IF($L153=" "," ",(IF($M153=FALSE," ",(IF($M153&gt;0,INDEX('Bin Analysis'!$C$3:$S$10110,MATCH($L153,'Bin Analysis'!$L$3:$L$10110,0),MATCH(O$5,'Bin Analysis'!$C$2:$S$2,0))," ")))))</f>
        <v>0.15789473684210525</v>
      </c>
      <c r="P153" s="70">
        <f>IF($L153=" "," ",(IF($M153=FALSE," ",(IF($M153&gt;0,INDEX('Bin Analysis'!$C$3:$S$10110,MATCH($L153,'Bin Analysis'!$L$3:$L$10110,0),MATCH(P$5,'Bin Analysis'!$C$2:$S$2,0))," ")))))</f>
        <v>0.4</v>
      </c>
      <c r="Q153" s="70">
        <f>IF($L153=" "," ",(IF($M153=FALSE," ",(IF($M153&gt;0,INDEX('Bin Analysis'!$C$3:$S$10110,MATCH($L153,'Bin Analysis'!$L$3:$L$10110,0),MATCH(Q$5,'Bin Analysis'!$C$2:$S$2,0))," ")))))</f>
        <v>0.2608695652173913</v>
      </c>
      <c r="R153" s="70">
        <f>IF($L153=" "," ",(IF($M153=FALSE," ",(IF($M153&gt;0,INDEX('Bin Analysis'!$C$3:$S$10110,MATCH($L153,'Bin Analysis'!$L$3:$L$10110,0),MATCH(R$5,'Bin Analysis'!$C$2:$S$2,0))," ")))))</f>
        <v>0.73684210526315785</v>
      </c>
      <c r="S153" s="70" t="str">
        <f>IF($L153=" "," ",(IF($M153=FALSE," ",(IF($M153&gt;0,INDEX('Bin Analysis'!$C$3:$S$10110,MATCH($L153,'Bin Analysis'!$L$3:$L$10110,0),MATCH(S$5,'Bin Analysis'!$C$2:$S$2,0))," ")))))</f>
        <v>no</v>
      </c>
      <c r="T153" s="70">
        <f>Assignments!K152</f>
        <v>0.27459340100000001</v>
      </c>
      <c r="U153" s="70">
        <f>Assignments!L152</f>
        <v>0.31161910957769268</v>
      </c>
      <c r="V153" s="76" t="str">
        <f>Assignments!V152</f>
        <v>Adverse</v>
      </c>
    </row>
    <row r="154" spans="2:23" x14ac:dyDescent="0.45">
      <c r="B154" s="52">
        <v>9</v>
      </c>
      <c r="C154" t="s">
        <v>152</v>
      </c>
      <c r="D154">
        <v>0.95282756599999996</v>
      </c>
      <c r="E154" s="7">
        <v>4.0273231E-2</v>
      </c>
      <c r="G154" s="40">
        <f>IFERROR('Data Transformation'!M152," ")</f>
        <v>147</v>
      </c>
      <c r="L154" s="68">
        <f t="shared" si="3"/>
        <v>148</v>
      </c>
      <c r="M154" s="69">
        <f>IF(L154=" "," ",(IF($L154&gt;0,INDEX('Bin Analysis'!$C$3:$S$10110,MATCH($L154,'Bin Analysis'!$L$3:$L$10110,0),MATCH(M$5,'Bin Analysis'!$C$2:$S$2,0))," ")))</f>
        <v>20</v>
      </c>
      <c r="N154" s="70">
        <f>IF($L154=" "," ",(IF($M154=FALSE," ",(IF($M154&gt;0,INDEX('Bin Analysis'!$C$3:$S$10110,MATCH($L154,'Bin Analysis'!$L$3:$L$10110,0),MATCH(N$5,'Bin Analysis'!$C$2:$S$2,0))," ")))))</f>
        <v>0</v>
      </c>
      <c r="O154" s="70">
        <f>IF($L154=" "," ",(IF($M154=FALSE," ",(IF($M154&gt;0,INDEX('Bin Analysis'!$C$3:$S$10110,MATCH($L154,'Bin Analysis'!$L$3:$L$10110,0),MATCH(O$5,'Bin Analysis'!$C$2:$S$2,0))," ")))))</f>
        <v>0.31578947368421051</v>
      </c>
      <c r="P154" s="70">
        <f>IF($L154=" "," ",(IF($M154=FALSE," ",(IF($M154&gt;0,INDEX('Bin Analysis'!$C$3:$S$10110,MATCH($L154,'Bin Analysis'!$L$3:$L$10110,0),MATCH(P$5,'Bin Analysis'!$C$2:$S$2,0))," ")))))</f>
        <v>0.5</v>
      </c>
      <c r="Q154" s="70">
        <f>IF($L154=" "," ",(IF($M154=FALSE," ",(IF($M154&gt;0,INDEX('Bin Analysis'!$C$3:$S$10110,MATCH($L154,'Bin Analysis'!$L$3:$L$10110,0),MATCH(Q$5,'Bin Analysis'!$C$2:$S$2,0))," ")))))</f>
        <v>0.43478260869565216</v>
      </c>
      <c r="R154" s="70">
        <f>IF($L154=" "," ",(IF($M154=FALSE," ",(IF($M154&gt;0,INDEX('Bin Analysis'!$C$3:$S$10110,MATCH($L154,'Bin Analysis'!$L$3:$L$10110,0),MATCH(R$5,'Bin Analysis'!$C$2:$S$2,0))," ")))))</f>
        <v>0.63157894736842102</v>
      </c>
      <c r="S154" s="70" t="str">
        <f>IF($L154=" "," ",(IF($M154=FALSE," ",(IF($M154&gt;0,INDEX('Bin Analysis'!$C$3:$S$10110,MATCH($L154,'Bin Analysis'!$L$3:$L$10110,0),MATCH(S$5,'Bin Analysis'!$C$2:$S$2,0))," ")))))</f>
        <v>no</v>
      </c>
      <c r="T154" s="70">
        <f>Assignments!K153</f>
        <v>0.39807217163157893</v>
      </c>
      <c r="U154" s="70">
        <f>Assignments!L153</f>
        <v>0.38917853911853895</v>
      </c>
      <c r="V154" s="76" t="str">
        <f>Assignments!V153</f>
        <v>Adverse</v>
      </c>
    </row>
    <row r="155" spans="2:23" x14ac:dyDescent="0.45">
      <c r="B155" s="52">
        <v>10</v>
      </c>
      <c r="C155" t="s">
        <v>149</v>
      </c>
      <c r="D155">
        <v>0.81629584700000002</v>
      </c>
      <c r="E155" s="7">
        <v>0.102025412</v>
      </c>
      <c r="G155" s="40">
        <f>IFERROR('Data Transformation'!M153," ")</f>
        <v>148</v>
      </c>
      <c r="L155" s="68">
        <f t="shared" si="3"/>
        <v>149</v>
      </c>
      <c r="M155" s="69">
        <f>IF(L155=" "," ",(IF($L155&gt;0,INDEX('Bin Analysis'!$C$3:$S$10110,MATCH($L155,'Bin Analysis'!$L$3:$L$10110,0),MATCH(M$5,'Bin Analysis'!$C$2:$S$2,0))," ")))</f>
        <v>19</v>
      </c>
      <c r="N155" s="70">
        <f>IF($L155=" "," ",(IF($M155=FALSE," ",(IF($M155&gt;0,INDEX('Bin Analysis'!$C$3:$S$10110,MATCH($L155,'Bin Analysis'!$L$3:$L$10110,0),MATCH(N$5,'Bin Analysis'!$C$2:$S$2,0))," ")))))</f>
        <v>0</v>
      </c>
      <c r="O155" s="70">
        <f>IF($L155=" "," ",(IF($M155=FALSE," ",(IF($M155&gt;0,INDEX('Bin Analysis'!$C$3:$S$10110,MATCH($L155,'Bin Analysis'!$L$3:$L$10110,0),MATCH(O$5,'Bin Analysis'!$C$2:$S$2,0))," ")))))</f>
        <v>0</v>
      </c>
      <c r="P155" s="70">
        <f>IF($L155=" "," ",(IF($M155=FALSE," ",(IF($M155&gt;0,INDEX('Bin Analysis'!$C$3:$S$10110,MATCH($L155,'Bin Analysis'!$L$3:$L$10110,0),MATCH(P$5,'Bin Analysis'!$C$2:$S$2,0))," ")))))</f>
        <v>0.4</v>
      </c>
      <c r="Q155" s="70">
        <f>IF($L155=" "," ",(IF($M155=FALSE," ",(IF($M155&gt;0,INDEX('Bin Analysis'!$C$3:$S$10110,MATCH($L155,'Bin Analysis'!$L$3:$L$10110,0),MATCH(Q$5,'Bin Analysis'!$C$2:$S$2,0))," ")))))</f>
        <v>0.30434782608695654</v>
      </c>
      <c r="R155" s="70">
        <f>IF($L155=" "," ",(IF($M155=FALSE," ",(IF($M155&gt;0,INDEX('Bin Analysis'!$C$3:$S$10110,MATCH($L155,'Bin Analysis'!$L$3:$L$10110,0),MATCH(R$5,'Bin Analysis'!$C$2:$S$2,0))," ")))))</f>
        <v>0.88888888888888884</v>
      </c>
      <c r="S155" s="70" t="str">
        <f>IF($L155=" "," ",(IF($M155=FALSE," ",(IF($M155&gt;0,INDEX('Bin Analysis'!$C$3:$S$10110,MATCH($L155,'Bin Analysis'!$L$3:$L$10110,0),MATCH(S$5,'Bin Analysis'!$C$2:$S$2,0))," ")))))</f>
        <v>no</v>
      </c>
      <c r="T155" s="70">
        <f>Assignments!K154</f>
        <v>0.13894036499999995</v>
      </c>
      <c r="U155" s="70">
        <f>Assignments!L154</f>
        <v>0.1355356118125994</v>
      </c>
      <c r="V155" s="76" t="str">
        <f>Assignments!V154</f>
        <v>Adverse</v>
      </c>
    </row>
    <row r="156" spans="2:23" x14ac:dyDescent="0.45">
      <c r="B156" s="52">
        <v>10</v>
      </c>
      <c r="C156" t="s">
        <v>165</v>
      </c>
      <c r="D156">
        <v>0.44767670399999998</v>
      </c>
      <c r="E156" s="7">
        <v>9.8562265999999996E-2</v>
      </c>
      <c r="G156" s="40">
        <f>IFERROR('Data Transformation'!M154," ")</f>
        <v>149</v>
      </c>
      <c r="L156" s="68">
        <f t="shared" si="3"/>
        <v>150</v>
      </c>
      <c r="M156" s="69">
        <f>IF(L156=" "," ",(IF($L156&gt;0,INDEX('Bin Analysis'!$C$3:$S$10110,MATCH($L156,'Bin Analysis'!$L$3:$L$10110,0),MATCH(M$5,'Bin Analysis'!$C$2:$S$2,0))," ")))</f>
        <v>19</v>
      </c>
      <c r="N156" s="70">
        <f>IF($L156=" "," ",(IF($M156=FALSE," ",(IF($M156&gt;0,INDEX('Bin Analysis'!$C$3:$S$10110,MATCH($L156,'Bin Analysis'!$L$3:$L$10110,0),MATCH(N$5,'Bin Analysis'!$C$2:$S$2,0))," ")))))</f>
        <v>0</v>
      </c>
      <c r="O156" s="70">
        <f>IF($L156=" "," ",(IF($M156=FALSE," ",(IF($M156&gt;0,INDEX('Bin Analysis'!$C$3:$S$10110,MATCH($L156,'Bin Analysis'!$L$3:$L$10110,0),MATCH(O$5,'Bin Analysis'!$C$2:$S$2,0))," ")))))</f>
        <v>5.5555555555555552E-2</v>
      </c>
      <c r="P156" s="70">
        <f>IF($L156=" "," ",(IF($M156=FALSE," ",(IF($M156&gt;0,INDEX('Bin Analysis'!$C$3:$S$10110,MATCH($L156,'Bin Analysis'!$L$3:$L$10110,0),MATCH(P$5,'Bin Analysis'!$C$2:$S$2,0))," ")))))</f>
        <v>0.4</v>
      </c>
      <c r="Q156" s="70">
        <f>IF($L156=" "," ",(IF($M156=FALSE," ",(IF($M156&gt;0,INDEX('Bin Analysis'!$C$3:$S$10110,MATCH($L156,'Bin Analysis'!$L$3:$L$10110,0),MATCH(Q$5,'Bin Analysis'!$C$2:$S$2,0))," ")))))</f>
        <v>0.30434782608695654</v>
      </c>
      <c r="R156" s="70">
        <f>IF($L156=" "," ",(IF($M156=FALSE," ",(IF($M156&gt;0,INDEX('Bin Analysis'!$C$3:$S$10110,MATCH($L156,'Bin Analysis'!$L$3:$L$10110,0),MATCH(R$5,'Bin Analysis'!$C$2:$S$2,0))," ")))))</f>
        <v>0.88888888888888884</v>
      </c>
      <c r="S156" s="70" t="str">
        <f>IF($L156=" "," ",(IF($M156=FALSE," ",(IF($M156&gt;0,INDEX('Bin Analysis'!$C$3:$S$10110,MATCH($L156,'Bin Analysis'!$L$3:$L$10110,0),MATCH(S$5,'Bin Analysis'!$C$2:$S$2,0))," ")))))</f>
        <v>no</v>
      </c>
      <c r="T156" s="70">
        <f>Assignments!K155</f>
        <v>0.20109930727777778</v>
      </c>
      <c r="U156" s="70">
        <f>Assignments!L155</f>
        <v>0.1837871041169187</v>
      </c>
      <c r="V156" s="76" t="str">
        <f>Assignments!V155</f>
        <v>Adverse</v>
      </c>
    </row>
    <row r="157" spans="2:23" x14ac:dyDescent="0.45">
      <c r="B157" s="52">
        <v>10</v>
      </c>
      <c r="C157" t="s">
        <v>154</v>
      </c>
      <c r="D157">
        <v>0.48120674499999999</v>
      </c>
      <c r="E157" s="7">
        <v>9.7477132999999994E-2</v>
      </c>
      <c r="G157" s="40">
        <f>IFERROR('Data Transformation'!M155," ")</f>
        <v>150</v>
      </c>
      <c r="L157" s="68">
        <f t="shared" si="3"/>
        <v>151</v>
      </c>
      <c r="M157" s="69">
        <f>IF(L157=" "," ",(IF($L157&gt;0,INDEX('Bin Analysis'!$C$3:$S$10110,MATCH($L157,'Bin Analysis'!$L$3:$L$10110,0),MATCH(M$5,'Bin Analysis'!$C$2:$S$2,0))," ")))</f>
        <v>20</v>
      </c>
      <c r="N157" s="70">
        <f>IF($L157=" "," ",(IF($M157=FALSE," ",(IF($M157&gt;0,INDEX('Bin Analysis'!$C$3:$S$10110,MATCH($L157,'Bin Analysis'!$L$3:$L$10110,0),MATCH(N$5,'Bin Analysis'!$C$2:$S$2,0))," ")))))</f>
        <v>0</v>
      </c>
      <c r="O157" s="70">
        <f>IF($L157=" "," ",(IF($M157=FALSE," ",(IF($M157&gt;0,INDEX('Bin Analysis'!$C$3:$S$10110,MATCH($L157,'Bin Analysis'!$L$3:$L$10110,0),MATCH(O$5,'Bin Analysis'!$C$2:$S$2,0))," ")))))</f>
        <v>0.31578947368421051</v>
      </c>
      <c r="P157" s="70">
        <f>IF($L157=" "," ",(IF($M157=FALSE," ",(IF($M157&gt;0,INDEX('Bin Analysis'!$C$3:$S$10110,MATCH($L157,'Bin Analysis'!$L$3:$L$10110,0),MATCH(P$5,'Bin Analysis'!$C$2:$S$2,0))," ")))))</f>
        <v>0.5</v>
      </c>
      <c r="Q157" s="70">
        <f>IF($L157=" "," ",(IF($M157=FALSE," ",(IF($M157&gt;0,INDEX('Bin Analysis'!$C$3:$S$10110,MATCH($L157,'Bin Analysis'!$L$3:$L$10110,0),MATCH(Q$5,'Bin Analysis'!$C$2:$S$2,0))," ")))))</f>
        <v>0.34782608695652173</v>
      </c>
      <c r="R157" s="70">
        <f>IF($L157=" "," ",(IF($M157=FALSE," ",(IF($M157&gt;0,INDEX('Bin Analysis'!$C$3:$S$10110,MATCH($L157,'Bin Analysis'!$L$3:$L$10110,0),MATCH(R$5,'Bin Analysis'!$C$2:$S$2,0))," ")))))</f>
        <v>0.63157894736842102</v>
      </c>
      <c r="S157" s="70" t="str">
        <f>IF($L157=" "," ",(IF($M157=FALSE," ",(IF($M157&gt;0,INDEX('Bin Analysis'!$C$3:$S$10110,MATCH($L157,'Bin Analysis'!$L$3:$L$10110,0),MATCH(S$5,'Bin Analysis'!$C$2:$S$2,0))," ")))))</f>
        <v>no</v>
      </c>
      <c r="T157" s="70">
        <f>Assignments!K156</f>
        <v>0.40173419752631578</v>
      </c>
      <c r="U157" s="70">
        <f>Assignments!L156</f>
        <v>0.41408487293614399</v>
      </c>
      <c r="V157" s="76" t="str">
        <f>Assignments!V156</f>
        <v>Adverse</v>
      </c>
    </row>
    <row r="158" spans="2:23" x14ac:dyDescent="0.45">
      <c r="B158" s="52">
        <v>10</v>
      </c>
      <c r="C158" t="s">
        <v>151</v>
      </c>
      <c r="D158">
        <v>0.357142026</v>
      </c>
      <c r="E158" s="7">
        <v>9.5074215000000004E-2</v>
      </c>
      <c r="G158" s="40">
        <f>IFERROR('Data Transformation'!M156," ")</f>
        <v>151</v>
      </c>
      <c r="L158" s="68">
        <f t="shared" si="3"/>
        <v>152</v>
      </c>
      <c r="M158" s="69">
        <f>IF(L158=" "," ",(IF($L158&gt;0,INDEX('Bin Analysis'!$C$3:$S$10110,MATCH($L158,'Bin Analysis'!$L$3:$L$10110,0),MATCH(M$5,'Bin Analysis'!$C$2:$S$2,0))," ")))</f>
        <v>20</v>
      </c>
      <c r="N158" s="70">
        <f>IF($L158=" "," ",(IF($M158=FALSE," ",(IF($M158&gt;0,INDEX('Bin Analysis'!$C$3:$S$10110,MATCH($L158,'Bin Analysis'!$L$3:$L$10110,0),MATCH(N$5,'Bin Analysis'!$C$2:$S$2,0))," ")))))</f>
        <v>0</v>
      </c>
      <c r="O158" s="70">
        <f>IF($L158=" "," ",(IF($M158=FALSE," ",(IF($M158&gt;0,INDEX('Bin Analysis'!$C$3:$S$10110,MATCH($L158,'Bin Analysis'!$L$3:$L$10110,0),MATCH(O$5,'Bin Analysis'!$C$2:$S$2,0))," ")))))</f>
        <v>0.26315789473684209</v>
      </c>
      <c r="P158" s="70">
        <f>IF($L158=" "," ",(IF($M158=FALSE," ",(IF($M158&gt;0,INDEX('Bin Analysis'!$C$3:$S$10110,MATCH($L158,'Bin Analysis'!$L$3:$L$10110,0),MATCH(P$5,'Bin Analysis'!$C$2:$S$2,0))," ")))))</f>
        <v>0.4</v>
      </c>
      <c r="Q158" s="70">
        <f>IF($L158=" "," ",(IF($M158=FALSE," ",(IF($M158&gt;0,INDEX('Bin Analysis'!$C$3:$S$10110,MATCH($L158,'Bin Analysis'!$L$3:$L$10110,0),MATCH(Q$5,'Bin Analysis'!$C$2:$S$2,0))," ")))))</f>
        <v>0.30434782608695654</v>
      </c>
      <c r="R158" s="70">
        <f>IF($L158=" "," ",(IF($M158=FALSE," ",(IF($M158&gt;0,INDEX('Bin Analysis'!$C$3:$S$10110,MATCH($L158,'Bin Analysis'!$L$3:$L$10110,0),MATCH(R$5,'Bin Analysis'!$C$2:$S$2,0))," ")))))</f>
        <v>0.68421052631578949</v>
      </c>
      <c r="S158" s="70" t="str">
        <f>IF($L158=" "," ",(IF($M158=FALSE," ",(IF($M158&gt;0,INDEX('Bin Analysis'!$C$3:$S$10110,MATCH($L158,'Bin Analysis'!$L$3:$L$10110,0),MATCH(S$5,'Bin Analysis'!$C$2:$S$2,0))," ")))))</f>
        <v>no</v>
      </c>
      <c r="T158" s="70">
        <f>Assignments!K157</f>
        <v>0.36417230768421061</v>
      </c>
      <c r="U158" s="70">
        <f>Assignments!L157</f>
        <v>0.35550622749499383</v>
      </c>
      <c r="V158" s="76" t="str">
        <f>Assignments!V157</f>
        <v>Adverse</v>
      </c>
    </row>
    <row r="159" spans="2:23" x14ac:dyDescent="0.45">
      <c r="B159" s="52">
        <v>10</v>
      </c>
      <c r="C159" t="s">
        <v>150</v>
      </c>
      <c r="D159">
        <v>0.30687362499999998</v>
      </c>
      <c r="E159" s="7">
        <v>7.8889301999999994E-2</v>
      </c>
      <c r="G159" s="40">
        <f>IFERROR('Data Transformation'!M157," ")</f>
        <v>152</v>
      </c>
      <c r="L159" s="68">
        <f t="shared" si="3"/>
        <v>153</v>
      </c>
      <c r="M159" s="69">
        <f>IF(L159=" "," ",(IF($L159&gt;0,INDEX('Bin Analysis'!$C$3:$S$10110,MATCH($L159,'Bin Analysis'!$L$3:$L$10110,0),MATCH(M$5,'Bin Analysis'!$C$2:$S$2,0))," ")))</f>
        <v>20</v>
      </c>
      <c r="N159" s="70">
        <f>IF($L159=" "," ",(IF($M159=FALSE," ",(IF($M159&gt;0,INDEX('Bin Analysis'!$C$3:$S$10110,MATCH($L159,'Bin Analysis'!$L$3:$L$10110,0),MATCH(N$5,'Bin Analysis'!$C$2:$S$2,0))," ")))))</f>
        <v>0</v>
      </c>
      <c r="O159" s="70">
        <f>IF($L159=" "," ",(IF($M159=FALSE," ",(IF($M159&gt;0,INDEX('Bin Analysis'!$C$3:$S$10110,MATCH($L159,'Bin Analysis'!$L$3:$L$10110,0),MATCH(O$5,'Bin Analysis'!$C$2:$S$2,0))," ")))))</f>
        <v>0.10526315789473684</v>
      </c>
      <c r="P159" s="70">
        <f>IF($L159=" "," ",(IF($M159=FALSE," ",(IF($M159&gt;0,INDEX('Bin Analysis'!$C$3:$S$10110,MATCH($L159,'Bin Analysis'!$L$3:$L$10110,0),MATCH(P$5,'Bin Analysis'!$C$2:$S$2,0))," ")))))</f>
        <v>0.5</v>
      </c>
      <c r="Q159" s="70">
        <f>IF($L159=" "," ",(IF($M159=FALSE," ",(IF($M159&gt;0,INDEX('Bin Analysis'!$C$3:$S$10110,MATCH($L159,'Bin Analysis'!$L$3:$L$10110,0),MATCH(Q$5,'Bin Analysis'!$C$2:$S$2,0))," ")))))</f>
        <v>0.47826086956521741</v>
      </c>
      <c r="R159" s="70">
        <f>IF($L159=" "," ",(IF($M159=FALSE," ",(IF($M159&gt;0,INDEX('Bin Analysis'!$C$3:$S$10110,MATCH($L159,'Bin Analysis'!$L$3:$L$10110,0),MATCH(R$5,'Bin Analysis'!$C$2:$S$2,0))," ")))))</f>
        <v>0.73684210526315785</v>
      </c>
      <c r="S159" s="70" t="str">
        <f>IF($L159=" "," ",(IF($M159=FALSE," ",(IF($M159&gt;0,INDEX('Bin Analysis'!$C$3:$S$10110,MATCH($L159,'Bin Analysis'!$L$3:$L$10110,0),MATCH(S$5,'Bin Analysis'!$C$2:$S$2,0))," ")))))</f>
        <v>no</v>
      </c>
      <c r="T159" s="70">
        <f>Assignments!K158</f>
        <v>0.2631241935789474</v>
      </c>
      <c r="U159" s="70">
        <f>Assignments!L158</f>
        <v>0.27883915531119308</v>
      </c>
      <c r="V159" s="76" t="str">
        <f>Assignments!V158</f>
        <v>Adverse</v>
      </c>
    </row>
    <row r="160" spans="2:23" x14ac:dyDescent="0.45">
      <c r="B160" s="52">
        <v>10</v>
      </c>
      <c r="C160" t="s">
        <v>159</v>
      </c>
      <c r="D160">
        <v>0.38299636300000001</v>
      </c>
      <c r="E160" s="7">
        <v>6.5125895000000003E-2</v>
      </c>
      <c r="G160" s="40">
        <f>IFERROR('Data Transformation'!M158," ")</f>
        <v>153</v>
      </c>
      <c r="L160" s="68">
        <f t="shared" si="3"/>
        <v>154</v>
      </c>
      <c r="M160" s="69">
        <f>IF(L160=" "," ",(IF($L160&gt;0,INDEX('Bin Analysis'!$C$3:$S$10110,MATCH($L160,'Bin Analysis'!$L$3:$L$10110,0),MATCH(M$5,'Bin Analysis'!$C$2:$S$2,0))," ")))</f>
        <v>20</v>
      </c>
      <c r="N160" s="70">
        <f>IF($L160=" "," ",(IF($M160=FALSE," ",(IF($M160&gt;0,INDEX('Bin Analysis'!$C$3:$S$10110,MATCH($L160,'Bin Analysis'!$L$3:$L$10110,0),MATCH(N$5,'Bin Analysis'!$C$2:$S$2,0))," ")))))</f>
        <v>0</v>
      </c>
      <c r="O160" s="70">
        <f>IF($L160=" "," ",(IF($M160=FALSE," ",(IF($M160&gt;0,INDEX('Bin Analysis'!$C$3:$S$10110,MATCH($L160,'Bin Analysis'!$L$3:$L$10110,0),MATCH(O$5,'Bin Analysis'!$C$2:$S$2,0))," ")))))</f>
        <v>0</v>
      </c>
      <c r="P160" s="70">
        <f>IF($L160=" "," ",(IF($M160=FALSE," ",(IF($M160&gt;0,INDEX('Bin Analysis'!$C$3:$S$10110,MATCH($L160,'Bin Analysis'!$L$3:$L$10110,0),MATCH(P$5,'Bin Analysis'!$C$2:$S$2,0))," ")))))</f>
        <v>0.3</v>
      </c>
      <c r="Q160" s="70">
        <f>IF($L160=" "," ",(IF($M160=FALSE," ",(IF($M160&gt;0,INDEX('Bin Analysis'!$C$3:$S$10110,MATCH($L160,'Bin Analysis'!$L$3:$L$10110,0),MATCH(Q$5,'Bin Analysis'!$C$2:$S$2,0))," ")))))</f>
        <v>0.17391304347826086</v>
      </c>
      <c r="R160" s="70">
        <f>IF($L160=" "," ",(IF($M160=FALSE," ",(IF($M160&gt;0,INDEX('Bin Analysis'!$C$3:$S$10110,MATCH($L160,'Bin Analysis'!$L$3:$L$10110,0),MATCH(R$5,'Bin Analysis'!$C$2:$S$2,0))," ")))))</f>
        <v>0.94736842105263153</v>
      </c>
      <c r="S160" s="70" t="str">
        <f>IF($L160=" "," ",(IF($M160=FALSE," ",(IF($M160&gt;0,INDEX('Bin Analysis'!$C$3:$S$10110,MATCH($L160,'Bin Analysis'!$L$3:$L$10110,0),MATCH(S$5,'Bin Analysis'!$C$2:$S$2,0))," ")))))</f>
        <v>no</v>
      </c>
      <c r="T160" s="70">
        <f>Assignments!K159</f>
        <v>0.1445670139473684</v>
      </c>
      <c r="U160" s="70">
        <f>Assignments!L159</f>
        <v>0.1119460648037866</v>
      </c>
      <c r="V160" s="76" t="str">
        <f>Assignments!V159</f>
        <v>Toggle</v>
      </c>
    </row>
    <row r="161" spans="2:22" x14ac:dyDescent="0.45">
      <c r="B161" s="52">
        <v>10</v>
      </c>
      <c r="C161" t="s">
        <v>153</v>
      </c>
      <c r="D161">
        <v>0.48322710699999999</v>
      </c>
      <c r="E161" s="7">
        <v>6.1093070999999999E-2</v>
      </c>
      <c r="G161" s="40">
        <f>IFERROR('Data Transformation'!M159," ")</f>
        <v>154</v>
      </c>
      <c r="L161" s="68">
        <f t="shared" si="3"/>
        <v>155</v>
      </c>
      <c r="M161" s="69">
        <f>IF(L161=" "," ",(IF($L161&gt;0,INDEX('Bin Analysis'!$C$3:$S$10110,MATCH($L161,'Bin Analysis'!$L$3:$L$10110,0),MATCH(M$5,'Bin Analysis'!$C$2:$S$2,0))," ")))</f>
        <v>20</v>
      </c>
      <c r="N161" s="70">
        <f>IF($L161=" "," ",(IF($M161=FALSE," ",(IF($M161&gt;0,INDEX('Bin Analysis'!$C$3:$S$10110,MATCH($L161,'Bin Analysis'!$L$3:$L$10110,0),MATCH(N$5,'Bin Analysis'!$C$2:$S$2,0))," ")))))</f>
        <v>0</v>
      </c>
      <c r="O161" s="70">
        <f>IF($L161=" "," ",(IF($M161=FALSE," ",(IF($M161&gt;0,INDEX('Bin Analysis'!$C$3:$S$10110,MATCH($L161,'Bin Analysis'!$L$3:$L$10110,0),MATCH(O$5,'Bin Analysis'!$C$2:$S$2,0))," ")))))</f>
        <v>0.31578947368421051</v>
      </c>
      <c r="P161" s="70">
        <f>IF($L161=" "," ",(IF($M161=FALSE," ",(IF($M161&gt;0,INDEX('Bin Analysis'!$C$3:$S$10110,MATCH($L161,'Bin Analysis'!$L$3:$L$10110,0),MATCH(P$5,'Bin Analysis'!$C$2:$S$2,0))," ")))))</f>
        <v>0.7</v>
      </c>
      <c r="Q161" s="70">
        <f>IF($L161=" "," ",(IF($M161=FALSE," ",(IF($M161&gt;0,INDEX('Bin Analysis'!$C$3:$S$10110,MATCH($L161,'Bin Analysis'!$L$3:$L$10110,0),MATCH(Q$5,'Bin Analysis'!$C$2:$S$2,0))," ")))))</f>
        <v>0.69565217391304346</v>
      </c>
      <c r="R161" s="70">
        <f>IF($L161=" "," ",(IF($M161=FALSE," ",(IF($M161&gt;0,INDEX('Bin Analysis'!$C$3:$S$10110,MATCH($L161,'Bin Analysis'!$L$3:$L$10110,0),MATCH(R$5,'Bin Analysis'!$C$2:$S$2,0))," ")))))</f>
        <v>0.47368421052631576</v>
      </c>
      <c r="S161" s="70" t="str">
        <f>IF($L161=" "," ",(IF($M161=FALSE," ",(IF($M161&gt;0,INDEX('Bin Analysis'!$C$3:$S$10110,MATCH($L161,'Bin Analysis'!$L$3:$L$10110,0),MATCH(S$5,'Bin Analysis'!$C$2:$S$2,0))," ")))))</f>
        <v>no</v>
      </c>
      <c r="T161" s="70">
        <f>Assignments!K160</f>
        <v>0.50116748036842107</v>
      </c>
      <c r="U161" s="70">
        <f>Assignments!L160</f>
        <v>0.37184560561018626</v>
      </c>
      <c r="V161" s="76" t="str">
        <f>Assignments!V160</f>
        <v>Rheostat</v>
      </c>
    </row>
    <row r="162" spans="2:22" x14ac:dyDescent="0.45">
      <c r="B162" s="52">
        <v>10</v>
      </c>
      <c r="C162" t="s">
        <v>9</v>
      </c>
      <c r="D162">
        <v>0.534757763</v>
      </c>
      <c r="E162" s="7">
        <v>5.8385502999999998E-2</v>
      </c>
      <c r="G162" s="40">
        <f>IFERROR('Data Transformation'!M160," ")</f>
        <v>155</v>
      </c>
      <c r="L162" s="68">
        <f t="shared" si="3"/>
        <v>156</v>
      </c>
      <c r="M162" s="69">
        <f>IF(L162=" "," ",(IF($L162&gt;0,INDEX('Bin Analysis'!$C$3:$S$10110,MATCH($L162,'Bin Analysis'!$L$3:$L$10110,0),MATCH(M$5,'Bin Analysis'!$C$2:$S$2,0))," ")))</f>
        <v>19</v>
      </c>
      <c r="N162" s="70">
        <f>IF($L162=" "," ",(IF($M162=FALSE," ",(IF($M162&gt;0,INDEX('Bin Analysis'!$C$3:$S$10110,MATCH($L162,'Bin Analysis'!$L$3:$L$10110,0),MATCH(N$5,'Bin Analysis'!$C$2:$S$2,0))," ")))))</f>
        <v>0</v>
      </c>
      <c r="O162" s="70">
        <f>IF($L162=" "," ",(IF($M162=FALSE," ",(IF($M162&gt;0,INDEX('Bin Analysis'!$C$3:$S$10110,MATCH($L162,'Bin Analysis'!$L$3:$L$10110,0),MATCH(O$5,'Bin Analysis'!$C$2:$S$2,0))," ")))))</f>
        <v>0.61111111111111116</v>
      </c>
      <c r="P162" s="70">
        <f>IF($L162=" "," ",(IF($M162=FALSE," ",(IF($M162&gt;0,INDEX('Bin Analysis'!$C$3:$S$10110,MATCH($L162,'Bin Analysis'!$L$3:$L$10110,0),MATCH(P$5,'Bin Analysis'!$C$2:$S$2,0))," ")))))</f>
        <v>0.6</v>
      </c>
      <c r="Q162" s="70">
        <f>IF($L162=" "," ",(IF($M162=FALSE," ",(IF($M162&gt;0,INDEX('Bin Analysis'!$C$3:$S$10110,MATCH($L162,'Bin Analysis'!$L$3:$L$10110,0),MATCH(Q$5,'Bin Analysis'!$C$2:$S$2,0))," ")))))</f>
        <v>0.56521739130434778</v>
      </c>
      <c r="R162" s="70">
        <f>IF($L162=" "," ",(IF($M162=FALSE," ",(IF($M162&gt;0,INDEX('Bin Analysis'!$C$3:$S$10110,MATCH($L162,'Bin Analysis'!$L$3:$L$10110,0),MATCH(R$5,'Bin Analysis'!$C$2:$S$2,0))," ")))))</f>
        <v>0.22222222222222221</v>
      </c>
      <c r="S162" s="70" t="str">
        <f>IF($L162=" "," ",(IF($M162=FALSE," ",(IF($M162&gt;0,INDEX('Bin Analysis'!$C$3:$S$10110,MATCH($L162,'Bin Analysis'!$L$3:$L$10110,0),MATCH(S$5,'Bin Analysis'!$C$2:$S$2,0))," ")))))</f>
        <v>no</v>
      </c>
      <c r="T162" s="70">
        <f>Assignments!K161</f>
        <v>0.70136809199999994</v>
      </c>
      <c r="U162" s="70">
        <f>Assignments!L161</f>
        <v>0.31875790684859845</v>
      </c>
      <c r="V162" s="76" t="str">
        <f>Assignments!V161</f>
        <v>Rheostat</v>
      </c>
    </row>
    <row r="163" spans="2:22" x14ac:dyDescent="0.45">
      <c r="B163" s="52">
        <v>10</v>
      </c>
      <c r="C163" t="s">
        <v>155</v>
      </c>
      <c r="D163">
        <v>0.35964008600000003</v>
      </c>
      <c r="E163" s="7">
        <v>5.7856283000000001E-2</v>
      </c>
      <c r="G163" s="40">
        <f>IFERROR('Data Transformation'!M161," ")</f>
        <v>156</v>
      </c>
      <c r="L163" s="68">
        <f t="shared" si="3"/>
        <v>157</v>
      </c>
      <c r="M163" s="69">
        <f>IF(L163=" "," ",(IF($L163&gt;0,INDEX('Bin Analysis'!$C$3:$S$10110,MATCH($L163,'Bin Analysis'!$L$3:$L$10110,0),MATCH(M$5,'Bin Analysis'!$C$2:$S$2,0))," ")))</f>
        <v>19</v>
      </c>
      <c r="N163" s="70">
        <f>IF($L163=" "," ",(IF($M163=FALSE," ",(IF($M163&gt;0,INDEX('Bin Analysis'!$C$3:$S$10110,MATCH($L163,'Bin Analysis'!$L$3:$L$10110,0),MATCH(N$5,'Bin Analysis'!$C$2:$S$2,0))," ")))))</f>
        <v>0</v>
      </c>
      <c r="O163" s="70">
        <f>IF($L163=" "," ",(IF($M163=FALSE," ",(IF($M163&gt;0,INDEX('Bin Analysis'!$C$3:$S$10110,MATCH($L163,'Bin Analysis'!$L$3:$L$10110,0),MATCH(O$5,'Bin Analysis'!$C$2:$S$2,0))," ")))))</f>
        <v>0</v>
      </c>
      <c r="P163" s="70">
        <f>IF($L163=" "," ",(IF($M163=FALSE," ",(IF($M163&gt;0,INDEX('Bin Analysis'!$C$3:$S$10110,MATCH($L163,'Bin Analysis'!$L$3:$L$10110,0),MATCH(P$5,'Bin Analysis'!$C$2:$S$2,0))," ")))))</f>
        <v>0.4</v>
      </c>
      <c r="Q163" s="70">
        <f>IF($L163=" "," ",(IF($M163=FALSE," ",(IF($M163&gt;0,INDEX('Bin Analysis'!$C$3:$S$10110,MATCH($L163,'Bin Analysis'!$L$3:$L$10110,0),MATCH(Q$5,'Bin Analysis'!$C$2:$S$2,0))," ")))))</f>
        <v>0.30434782608695654</v>
      </c>
      <c r="R163" s="70">
        <f>IF($L163=" "," ",(IF($M163=FALSE," ",(IF($M163&gt;0,INDEX('Bin Analysis'!$C$3:$S$10110,MATCH($L163,'Bin Analysis'!$L$3:$L$10110,0),MATCH(R$5,'Bin Analysis'!$C$2:$S$2,0))," ")))))</f>
        <v>0.83333333333333337</v>
      </c>
      <c r="S163" s="70" t="str">
        <f>IF($L163=" "," ",(IF($M163=FALSE," ",(IF($M163&gt;0,INDEX('Bin Analysis'!$C$3:$S$10110,MATCH($L163,'Bin Analysis'!$L$3:$L$10110,0),MATCH(S$5,'Bin Analysis'!$C$2:$S$2,0))," ")))))</f>
        <v>no</v>
      </c>
      <c r="T163" s="70">
        <f>Assignments!K162</f>
        <v>0.20243657133333331</v>
      </c>
      <c r="U163" s="70">
        <f>Assignments!L162</f>
        <v>0.1259881373803578</v>
      </c>
      <c r="V163" s="76" t="str">
        <f>Assignments!V162</f>
        <v>Adverse</v>
      </c>
    </row>
    <row r="164" spans="2:22" x14ac:dyDescent="0.45">
      <c r="B164" s="52">
        <v>10</v>
      </c>
      <c r="C164" t="s">
        <v>148</v>
      </c>
      <c r="D164">
        <v>0.44279793000000001</v>
      </c>
      <c r="E164" s="7">
        <v>5.7838709000000002E-2</v>
      </c>
      <c r="G164" s="40">
        <f>IFERROR('Data Transformation'!M162," ")</f>
        <v>157</v>
      </c>
      <c r="L164" s="68">
        <f t="shared" si="3"/>
        <v>158</v>
      </c>
      <c r="M164" s="69">
        <f>IF(L164=" "," ",(IF($L164&gt;0,INDEX('Bin Analysis'!$C$3:$S$10110,MATCH($L164,'Bin Analysis'!$L$3:$L$10110,0),MATCH(M$5,'Bin Analysis'!$C$2:$S$2,0))," ")))</f>
        <v>17</v>
      </c>
      <c r="N164" s="70">
        <f>IF($L164=" "," ",(IF($M164=FALSE," ",(IF($M164&gt;0,INDEX('Bin Analysis'!$C$3:$S$10110,MATCH($L164,'Bin Analysis'!$L$3:$L$10110,0),MATCH(N$5,'Bin Analysis'!$C$2:$S$2,0))," ")))))</f>
        <v>0</v>
      </c>
      <c r="O164" s="70">
        <f>IF($L164=" "," ",(IF($M164=FALSE," ",(IF($M164&gt;0,INDEX('Bin Analysis'!$C$3:$S$10110,MATCH($L164,'Bin Analysis'!$L$3:$L$10110,0),MATCH(O$5,'Bin Analysis'!$C$2:$S$2,0))," ")))))</f>
        <v>1</v>
      </c>
      <c r="P164" s="70">
        <f>IF($L164=" "," ",(IF($M164=FALSE," ",(IF($M164&gt;0,INDEX('Bin Analysis'!$C$3:$S$10110,MATCH($L164,'Bin Analysis'!$L$3:$L$10110,0),MATCH(P$5,'Bin Analysis'!$C$2:$S$2,0))," ")))))</f>
        <v>0.4</v>
      </c>
      <c r="Q164" s="70">
        <f>IF($L164=" "," ",(IF($M164=FALSE," ",(IF($M164&gt;0,INDEX('Bin Analysis'!$C$3:$S$10110,MATCH($L164,'Bin Analysis'!$L$3:$L$10110,0),MATCH(Q$5,'Bin Analysis'!$C$2:$S$2,0))," ")))))</f>
        <v>0.34782608695652173</v>
      </c>
      <c r="R164" s="70">
        <f>IF($L164=" "," ",(IF($M164=FALSE," ",(IF($M164&gt;0,INDEX('Bin Analysis'!$C$3:$S$10110,MATCH($L164,'Bin Analysis'!$L$3:$L$10110,0),MATCH(R$5,'Bin Analysis'!$C$2:$S$2,0))," ")))))</f>
        <v>0</v>
      </c>
      <c r="S164" s="70" t="str">
        <f>IF($L164=" "," ",(IF($M164=FALSE," ",(IF($M164&gt;0,INDEX('Bin Analysis'!$C$3:$S$10110,MATCH($L164,'Bin Analysis'!$L$3:$L$10110,0),MATCH(S$5,'Bin Analysis'!$C$2:$S$2,0))," ")))))</f>
        <v>no</v>
      </c>
      <c r="T164" s="70">
        <f>Assignments!K163</f>
        <v>0.98459419212499988</v>
      </c>
      <c r="U164" s="70">
        <f>Assignments!L163</f>
        <v>8.0980300622437912E-2</v>
      </c>
      <c r="V164" s="76" t="str">
        <f>Assignments!V163</f>
        <v>Neutral</v>
      </c>
    </row>
    <row r="165" spans="2:22" x14ac:dyDescent="0.45">
      <c r="B165" s="52">
        <v>10</v>
      </c>
      <c r="C165" t="s">
        <v>163</v>
      </c>
      <c r="D165">
        <v>1.049277332</v>
      </c>
      <c r="E165" s="7">
        <v>5.1249224000000003E-2</v>
      </c>
      <c r="G165" s="40">
        <f>IFERROR('Data Transformation'!M163," ")</f>
        <v>158</v>
      </c>
      <c r="L165" s="68">
        <f t="shared" si="3"/>
        <v>159</v>
      </c>
      <c r="M165" s="69">
        <f>IF(L165=" "," ",(IF($L165&gt;0,INDEX('Bin Analysis'!$C$3:$S$10110,MATCH($L165,'Bin Analysis'!$L$3:$L$10110,0),MATCH(M$5,'Bin Analysis'!$C$2:$S$2,0))," ")))</f>
        <v>17</v>
      </c>
      <c r="N165" s="70">
        <f>IF($L165=" "," ",(IF($M165=FALSE," ",(IF($M165&gt;0,INDEX('Bin Analysis'!$C$3:$S$10110,MATCH($L165,'Bin Analysis'!$L$3:$L$10110,0),MATCH(N$5,'Bin Analysis'!$C$2:$S$2,0))," ")))))</f>
        <v>0</v>
      </c>
      <c r="O165" s="70">
        <f>IF($L165=" "," ",(IF($M165=FALSE," ",(IF($M165&gt;0,INDEX('Bin Analysis'!$C$3:$S$10110,MATCH($L165,'Bin Analysis'!$L$3:$L$10110,0),MATCH(O$5,'Bin Analysis'!$C$2:$S$2,0))," ")))))</f>
        <v>0.125</v>
      </c>
      <c r="P165" s="70">
        <f>IF($L165=" "," ",(IF($M165=FALSE," ",(IF($M165&gt;0,INDEX('Bin Analysis'!$C$3:$S$10110,MATCH($L165,'Bin Analysis'!$L$3:$L$10110,0),MATCH(P$5,'Bin Analysis'!$C$2:$S$2,0))," ")))))</f>
        <v>0.6</v>
      </c>
      <c r="Q165" s="70">
        <f>IF($L165=" "," ",(IF($M165=FALSE," ",(IF($M165&gt;0,INDEX('Bin Analysis'!$C$3:$S$10110,MATCH($L165,'Bin Analysis'!$L$3:$L$10110,0),MATCH(Q$5,'Bin Analysis'!$C$2:$S$2,0))," ")))))</f>
        <v>0.52173913043478259</v>
      </c>
      <c r="R165" s="70">
        <f>IF($L165=" "," ",(IF($M165=FALSE," ",(IF($M165&gt;0,INDEX('Bin Analysis'!$C$3:$S$10110,MATCH($L165,'Bin Analysis'!$L$3:$L$10110,0),MATCH(R$5,'Bin Analysis'!$C$2:$S$2,0))," ")))))</f>
        <v>0.75</v>
      </c>
      <c r="S165" s="70" t="str">
        <f>IF($L165=" "," ",(IF($M165=FALSE," ",(IF($M165&gt;0,INDEX('Bin Analysis'!$C$3:$S$10110,MATCH($L165,'Bin Analysis'!$L$3:$L$10110,0),MATCH(S$5,'Bin Analysis'!$C$2:$S$2,0))," ")))))</f>
        <v>no</v>
      </c>
      <c r="T165" s="70">
        <f>Assignments!K164</f>
        <v>0.29385134312500011</v>
      </c>
      <c r="U165" s="70">
        <f>Assignments!L164</f>
        <v>0.25333645805805938</v>
      </c>
      <c r="V165" s="76" t="str">
        <f>Assignments!V164</f>
        <v>Rheostat</v>
      </c>
    </row>
    <row r="166" spans="2:22" x14ac:dyDescent="0.45">
      <c r="B166" s="52">
        <v>10</v>
      </c>
      <c r="C166" t="s">
        <v>161</v>
      </c>
      <c r="D166">
        <v>0.35771015099999998</v>
      </c>
      <c r="E166" s="7">
        <v>5.0801631999999999E-2</v>
      </c>
      <c r="G166" s="40">
        <f>IFERROR('Data Transformation'!M164," ")</f>
        <v>159</v>
      </c>
      <c r="L166" s="68">
        <f t="shared" si="3"/>
        <v>160</v>
      </c>
      <c r="M166" s="69">
        <f>IF(L166=" "," ",(IF($L166&gt;0,INDEX('Bin Analysis'!$C$3:$S$10110,MATCH($L166,'Bin Analysis'!$L$3:$L$10110,0),MATCH(M$5,'Bin Analysis'!$C$2:$S$2,0))," ")))</f>
        <v>20</v>
      </c>
      <c r="N166" s="70">
        <f>IF($L166=" "," ",(IF($M166=FALSE," ",(IF($M166&gt;0,INDEX('Bin Analysis'!$C$3:$S$10110,MATCH($L166,'Bin Analysis'!$L$3:$L$10110,0),MATCH(N$5,'Bin Analysis'!$C$2:$S$2,0))," ")))))</f>
        <v>0</v>
      </c>
      <c r="O166" s="70">
        <f>IF($L166=" "," ",(IF($M166=FALSE," ",(IF($M166&gt;0,INDEX('Bin Analysis'!$C$3:$S$10110,MATCH($L166,'Bin Analysis'!$L$3:$L$10110,0),MATCH(O$5,'Bin Analysis'!$C$2:$S$2,0))," ")))))</f>
        <v>0</v>
      </c>
      <c r="P166" s="70">
        <f>IF($L166=" "," ",(IF($M166=FALSE," ",(IF($M166&gt;0,INDEX('Bin Analysis'!$C$3:$S$10110,MATCH($L166,'Bin Analysis'!$L$3:$L$10110,0),MATCH(P$5,'Bin Analysis'!$C$2:$S$2,0))," ")))))</f>
        <v>0.5</v>
      </c>
      <c r="Q166" s="70">
        <f>IF($L166=" "," ",(IF($M166=FALSE," ",(IF($M166&gt;0,INDEX('Bin Analysis'!$C$3:$S$10110,MATCH($L166,'Bin Analysis'!$L$3:$L$10110,0),MATCH(Q$5,'Bin Analysis'!$C$2:$S$2,0))," ")))))</f>
        <v>0.43478260869565216</v>
      </c>
      <c r="R166" s="70">
        <f>IF($L166=" "," ",(IF($M166=FALSE," ",(IF($M166&gt;0,INDEX('Bin Analysis'!$C$3:$S$10110,MATCH($L166,'Bin Analysis'!$L$3:$L$10110,0),MATCH(R$5,'Bin Analysis'!$C$2:$S$2,0))," ")))))</f>
        <v>0.73684210526315785</v>
      </c>
      <c r="S166" s="70" t="str">
        <f>IF($L166=" "," ",(IF($M166=FALSE," ",(IF($M166&gt;0,INDEX('Bin Analysis'!$C$3:$S$10110,MATCH($L166,'Bin Analysis'!$L$3:$L$10110,0),MATCH(S$5,'Bin Analysis'!$C$2:$S$2,0))," ")))))</f>
        <v>no</v>
      </c>
      <c r="T166" s="70">
        <f>Assignments!K165</f>
        <v>0.25773494142105263</v>
      </c>
      <c r="U166" s="70">
        <f>Assignments!L165</f>
        <v>0.13681861840129542</v>
      </c>
      <c r="V166" s="76" t="str">
        <f>Assignments!V165</f>
        <v>Adverse</v>
      </c>
    </row>
    <row r="167" spans="2:22" x14ac:dyDescent="0.45">
      <c r="B167" s="52">
        <v>10</v>
      </c>
      <c r="C167" t="s">
        <v>152</v>
      </c>
      <c r="D167">
        <v>0.53055713999999998</v>
      </c>
      <c r="E167" s="7">
        <v>4.7579784E-2</v>
      </c>
      <c r="G167" s="40">
        <f>IFERROR('Data Transformation'!M165," ")</f>
        <v>160</v>
      </c>
      <c r="L167" s="68">
        <f t="shared" si="3"/>
        <v>161</v>
      </c>
      <c r="M167" s="69">
        <f>IF(L167=" "," ",(IF($L167&gt;0,INDEX('Bin Analysis'!$C$3:$S$10110,MATCH($L167,'Bin Analysis'!$L$3:$L$10110,0),MATCH(M$5,'Bin Analysis'!$C$2:$S$2,0))," ")))</f>
        <v>20</v>
      </c>
      <c r="N167" s="70">
        <f>IF($L167=" "," ",(IF($M167=FALSE," ",(IF($M167&gt;0,INDEX('Bin Analysis'!$C$3:$S$10110,MATCH($L167,'Bin Analysis'!$L$3:$L$10110,0),MATCH(N$5,'Bin Analysis'!$C$2:$S$2,0))," ")))))</f>
        <v>0</v>
      </c>
      <c r="O167" s="70">
        <f>IF($L167=" "," ",(IF($M167=FALSE," ",(IF($M167&gt;0,INDEX('Bin Analysis'!$C$3:$S$10110,MATCH($L167,'Bin Analysis'!$L$3:$L$10110,0),MATCH(O$5,'Bin Analysis'!$C$2:$S$2,0))," ")))))</f>
        <v>0.26315789473684209</v>
      </c>
      <c r="P167" s="70">
        <f>IF($L167=" "," ",(IF($M167=FALSE," ",(IF($M167&gt;0,INDEX('Bin Analysis'!$C$3:$S$10110,MATCH($L167,'Bin Analysis'!$L$3:$L$10110,0),MATCH(P$5,'Bin Analysis'!$C$2:$S$2,0))," ")))))</f>
        <v>0.7</v>
      </c>
      <c r="Q167" s="70">
        <f>IF($L167=" "," ",(IF($M167=FALSE," ",(IF($M167&gt;0,INDEX('Bin Analysis'!$C$3:$S$10110,MATCH($L167,'Bin Analysis'!$L$3:$L$10110,0),MATCH(Q$5,'Bin Analysis'!$C$2:$S$2,0))," ")))))</f>
        <v>0.60869565217391308</v>
      </c>
      <c r="R167" s="70">
        <f>IF($L167=" "," ",(IF($M167=FALSE," ",(IF($M167&gt;0,INDEX('Bin Analysis'!$C$3:$S$10110,MATCH($L167,'Bin Analysis'!$L$3:$L$10110,0),MATCH(R$5,'Bin Analysis'!$C$2:$S$2,0))," ")))))</f>
        <v>0.47368421052631576</v>
      </c>
      <c r="S167" s="70" t="str">
        <f>IF($L167=" "," ",(IF($M167=FALSE," ",(IF($M167&gt;0,INDEX('Bin Analysis'!$C$3:$S$10110,MATCH($L167,'Bin Analysis'!$L$3:$L$10110,0),MATCH(S$5,'Bin Analysis'!$C$2:$S$2,0))," ")))))</f>
        <v>no</v>
      </c>
      <c r="T167" s="70">
        <f>Assignments!K166</f>
        <v>0.41600519989473672</v>
      </c>
      <c r="U167" s="70">
        <f>Assignments!L166</f>
        <v>0.33892571099303126</v>
      </c>
      <c r="V167" s="76" t="str">
        <f>Assignments!V166</f>
        <v>Rheostat</v>
      </c>
    </row>
    <row r="168" spans="2:22" x14ac:dyDescent="0.45">
      <c r="B168" s="52">
        <v>10</v>
      </c>
      <c r="C168" t="s">
        <v>164</v>
      </c>
      <c r="D168">
        <v>0.49252693400000003</v>
      </c>
      <c r="E168" s="7">
        <v>4.4188394999999998E-2</v>
      </c>
      <c r="G168" s="40">
        <f>IFERROR('Data Transformation'!M166," ")</f>
        <v>161</v>
      </c>
      <c r="L168" s="68">
        <f t="shared" si="3"/>
        <v>162</v>
      </c>
      <c r="M168" s="69">
        <f>IF(L168=" "," ",(IF($L168&gt;0,INDEX('Bin Analysis'!$C$3:$S$10110,MATCH($L168,'Bin Analysis'!$L$3:$L$10110,0),MATCH(M$5,'Bin Analysis'!$C$2:$S$2,0))," ")))</f>
        <v>18</v>
      </c>
      <c r="N168" s="70">
        <f>IF($L168=" "," ",(IF($M168=FALSE," ",(IF($M168&gt;0,INDEX('Bin Analysis'!$C$3:$S$10110,MATCH($L168,'Bin Analysis'!$L$3:$L$10110,0),MATCH(N$5,'Bin Analysis'!$C$2:$S$2,0))," ")))))</f>
        <v>0</v>
      </c>
      <c r="O168" s="70">
        <f>IF($L168=" "," ",(IF($M168=FALSE," ",(IF($M168&gt;0,INDEX('Bin Analysis'!$C$3:$S$10110,MATCH($L168,'Bin Analysis'!$L$3:$L$10110,0),MATCH(O$5,'Bin Analysis'!$C$2:$S$2,0))," ")))))</f>
        <v>0.47058823529411764</v>
      </c>
      <c r="P168" s="70">
        <f>IF($L168=" "," ",(IF($M168=FALSE," ",(IF($M168&gt;0,INDEX('Bin Analysis'!$C$3:$S$10110,MATCH($L168,'Bin Analysis'!$L$3:$L$10110,0),MATCH(P$5,'Bin Analysis'!$C$2:$S$2,0))," ")))))</f>
        <v>0.7</v>
      </c>
      <c r="Q168" s="70">
        <f>IF($L168=" "," ",(IF($M168=FALSE," ",(IF($M168&gt;0,INDEX('Bin Analysis'!$C$3:$S$10110,MATCH($L168,'Bin Analysis'!$L$3:$L$10110,0),MATCH(Q$5,'Bin Analysis'!$C$2:$S$2,0))," ")))))</f>
        <v>0.69565217391304346</v>
      </c>
      <c r="R168" s="70">
        <f>IF($L168=" "," ",(IF($M168=FALSE," ",(IF($M168&gt;0,INDEX('Bin Analysis'!$C$3:$S$10110,MATCH($L168,'Bin Analysis'!$L$3:$L$10110,0),MATCH(R$5,'Bin Analysis'!$C$2:$S$2,0))," ")))))</f>
        <v>0.17647058823529413</v>
      </c>
      <c r="S168" s="70" t="str">
        <f>IF($L168=" "," ",(IF($M168=FALSE," ",(IF($M168&gt;0,INDEX('Bin Analysis'!$C$3:$S$10110,MATCH($L168,'Bin Analysis'!$L$3:$L$10110,0),MATCH(S$5,'Bin Analysis'!$C$2:$S$2,0))," ")))))</f>
        <v>no</v>
      </c>
      <c r="T168" s="70">
        <f>Assignments!K167</f>
        <v>0.69632019841176473</v>
      </c>
      <c r="U168" s="70">
        <f>Assignments!L167</f>
        <v>0.30325312997159609</v>
      </c>
      <c r="V168" s="76" t="str">
        <f>Assignments!V167</f>
        <v>Rheostat</v>
      </c>
    </row>
    <row r="169" spans="2:22" x14ac:dyDescent="0.45">
      <c r="B169" s="52">
        <v>10</v>
      </c>
      <c r="C169" t="s">
        <v>160</v>
      </c>
      <c r="D169">
        <v>0.40151558900000001</v>
      </c>
      <c r="E169" s="7">
        <v>4.1041201999999999E-2</v>
      </c>
      <c r="G169" s="40">
        <f>IFERROR('Data Transformation'!M167," ")</f>
        <v>162</v>
      </c>
      <c r="L169" s="68">
        <f t="shared" si="3"/>
        <v>163</v>
      </c>
      <c r="M169" s="69">
        <f>IF(L169=" "," ",(IF($L169&gt;0,INDEX('Bin Analysis'!$C$3:$S$10110,MATCH($L169,'Bin Analysis'!$L$3:$L$10110,0),MATCH(M$5,'Bin Analysis'!$C$2:$S$2,0))," ")))</f>
        <v>18</v>
      </c>
      <c r="N169" s="70">
        <f>IF($L169=" "," ",(IF($M169=FALSE," ",(IF($M169&gt;0,INDEX('Bin Analysis'!$C$3:$S$10110,MATCH($L169,'Bin Analysis'!$L$3:$L$10110,0),MATCH(N$5,'Bin Analysis'!$C$2:$S$2,0))," ")))))</f>
        <v>0</v>
      </c>
      <c r="O169" s="70">
        <f>IF($L169=" "," ",(IF($M169=FALSE," ",(IF($M169&gt;0,INDEX('Bin Analysis'!$C$3:$S$10110,MATCH($L169,'Bin Analysis'!$L$3:$L$10110,0),MATCH(O$5,'Bin Analysis'!$C$2:$S$2,0))," ")))))</f>
        <v>0</v>
      </c>
      <c r="P169" s="70">
        <f>IF($L169=" "," ",(IF($M169=FALSE," ",(IF($M169&gt;0,INDEX('Bin Analysis'!$C$3:$S$10110,MATCH($L169,'Bin Analysis'!$L$3:$L$10110,0),MATCH(P$5,'Bin Analysis'!$C$2:$S$2,0))," ")))))</f>
        <v>0.2</v>
      </c>
      <c r="Q169" s="70">
        <f>IF($L169=" "," ",(IF($M169=FALSE," ",(IF($M169&gt;0,INDEX('Bin Analysis'!$C$3:$S$10110,MATCH($L169,'Bin Analysis'!$L$3:$L$10110,0),MATCH(Q$5,'Bin Analysis'!$C$2:$S$2,0))," ")))))</f>
        <v>8.6956521739130432E-2</v>
      </c>
      <c r="R169" s="70">
        <f>IF($L169=" "," ",(IF($M169=FALSE," ",(IF($M169&gt;0,INDEX('Bin Analysis'!$C$3:$S$10110,MATCH($L169,'Bin Analysis'!$L$3:$L$10110,0),MATCH(R$5,'Bin Analysis'!$C$2:$S$2,0))," ")))))</f>
        <v>1</v>
      </c>
      <c r="S169" s="70" t="str">
        <f>IF($L169=" "," ",(IF($M169=FALSE," ",(IF($M169&gt;0,INDEX('Bin Analysis'!$C$3:$S$10110,MATCH($L169,'Bin Analysis'!$L$3:$L$10110,0),MATCH(S$5,'Bin Analysis'!$C$2:$S$2,0))," ")))))</f>
        <v>yes</v>
      </c>
      <c r="T169" s="70">
        <f>Assignments!K168</f>
        <v>0.11213670417647059</v>
      </c>
      <c r="U169" s="70">
        <f>Assignments!L168</f>
        <v>8.8571599671053894E-2</v>
      </c>
      <c r="V169" s="76" t="str">
        <f>Assignments!V168</f>
        <v>Toggle</v>
      </c>
    </row>
    <row r="170" spans="2:22" x14ac:dyDescent="0.45">
      <c r="B170" s="52">
        <v>11</v>
      </c>
      <c r="C170" t="s">
        <v>156</v>
      </c>
      <c r="D170">
        <v>0.73952006100000001</v>
      </c>
      <c r="E170" s="7">
        <v>0.12450857</v>
      </c>
      <c r="G170" s="40">
        <f>IFERROR('Data Transformation'!M168," ")</f>
        <v>163</v>
      </c>
      <c r="L170" s="68">
        <f t="shared" si="3"/>
        <v>164</v>
      </c>
      <c r="M170" s="69">
        <f>IF(L170=" "," ",(IF($L170&gt;0,INDEX('Bin Analysis'!$C$3:$S$10110,MATCH($L170,'Bin Analysis'!$L$3:$L$10110,0),MATCH(M$5,'Bin Analysis'!$C$2:$S$2,0))," ")))</f>
        <v>16</v>
      </c>
      <c r="N170" s="70">
        <f>IF($L170=" "," ",(IF($M170=FALSE," ",(IF($M170&gt;0,INDEX('Bin Analysis'!$C$3:$S$10110,MATCH($L170,'Bin Analysis'!$L$3:$L$10110,0),MATCH(N$5,'Bin Analysis'!$C$2:$S$2,0))," ")))))</f>
        <v>0</v>
      </c>
      <c r="O170" s="70">
        <f>IF($L170=" "," ",(IF($M170=FALSE," ",(IF($M170&gt;0,INDEX('Bin Analysis'!$C$3:$S$10110,MATCH($L170,'Bin Analysis'!$L$3:$L$10110,0),MATCH(O$5,'Bin Analysis'!$C$2:$S$2,0))," ")))))</f>
        <v>0.13333333333333333</v>
      </c>
      <c r="P170" s="70">
        <f>IF($L170=" "," ",(IF($M170=FALSE," ",(IF($M170&gt;0,INDEX('Bin Analysis'!$C$3:$S$10110,MATCH($L170,'Bin Analysis'!$L$3:$L$10110,0),MATCH(P$5,'Bin Analysis'!$C$2:$S$2,0))," ")))))</f>
        <v>0.5</v>
      </c>
      <c r="Q170" s="70">
        <f>IF($L170=" "," ",(IF($M170=FALSE," ",(IF($M170&gt;0,INDEX('Bin Analysis'!$C$3:$S$10110,MATCH($L170,'Bin Analysis'!$L$3:$L$10110,0),MATCH(Q$5,'Bin Analysis'!$C$2:$S$2,0))," ")))))</f>
        <v>0.43478260869565216</v>
      </c>
      <c r="R170" s="70">
        <f>IF($L170=" "," ",(IF($M170=FALSE," ",(IF($M170&gt;0,INDEX('Bin Analysis'!$C$3:$S$10110,MATCH($L170,'Bin Analysis'!$L$3:$L$10110,0),MATCH(R$5,'Bin Analysis'!$C$2:$S$2,0))," ")))))</f>
        <v>0.73333333333333328</v>
      </c>
      <c r="S170" s="70" t="str">
        <f>IF($L170=" "," ",(IF($M170=FALSE," ",(IF($M170&gt;0,INDEX('Bin Analysis'!$C$3:$S$10110,MATCH($L170,'Bin Analysis'!$L$3:$L$10110,0),MATCH(S$5,'Bin Analysis'!$C$2:$S$2,0))," ")))))</f>
        <v>no</v>
      </c>
      <c r="T170" s="70">
        <f>Assignments!K169</f>
        <v>0.31030548213333337</v>
      </c>
      <c r="U170" s="70">
        <f>Assignments!L169</f>
        <v>0.30562440894733045</v>
      </c>
      <c r="V170" s="76" t="str">
        <f>Assignments!V169</f>
        <v>Adverse</v>
      </c>
    </row>
    <row r="171" spans="2:22" x14ac:dyDescent="0.45">
      <c r="B171" s="52">
        <v>11</v>
      </c>
      <c r="C171" t="s">
        <v>153</v>
      </c>
      <c r="D171">
        <v>1.0949054279999999</v>
      </c>
      <c r="E171" s="7">
        <v>0.115001306</v>
      </c>
      <c r="G171" s="40">
        <f>IFERROR('Data Transformation'!M169," ")</f>
        <v>164</v>
      </c>
      <c r="L171" s="68">
        <f t="shared" si="3"/>
        <v>165</v>
      </c>
      <c r="M171" s="69">
        <f>IF(L171=" "," ",(IF($L171&gt;0,INDEX('Bin Analysis'!$C$3:$S$10110,MATCH($L171,'Bin Analysis'!$L$3:$L$10110,0),MATCH(M$5,'Bin Analysis'!$C$2:$S$2,0))," ")))</f>
        <v>19</v>
      </c>
      <c r="N171" s="70">
        <f>IF($L171=" "," ",(IF($M171=FALSE," ",(IF($M171&gt;0,INDEX('Bin Analysis'!$C$3:$S$10110,MATCH($L171,'Bin Analysis'!$L$3:$L$10110,0),MATCH(N$5,'Bin Analysis'!$C$2:$S$2,0))," ")))))</f>
        <v>0</v>
      </c>
      <c r="O171" s="70">
        <f>IF($L171=" "," ",(IF($M171=FALSE," ",(IF($M171&gt;0,INDEX('Bin Analysis'!$C$3:$S$10110,MATCH($L171,'Bin Analysis'!$L$3:$L$10110,0),MATCH(O$5,'Bin Analysis'!$C$2:$S$2,0))," ")))))</f>
        <v>0.22222222222222221</v>
      </c>
      <c r="P171" s="70">
        <f>IF($L171=" "," ",(IF($M171=FALSE," ",(IF($M171&gt;0,INDEX('Bin Analysis'!$C$3:$S$10110,MATCH($L171,'Bin Analysis'!$L$3:$L$10110,0),MATCH(P$5,'Bin Analysis'!$C$2:$S$2,0))," ")))))</f>
        <v>0.6</v>
      </c>
      <c r="Q171" s="70">
        <f>IF($L171=" "," ",(IF($M171=FALSE," ",(IF($M171&gt;0,INDEX('Bin Analysis'!$C$3:$S$10110,MATCH($L171,'Bin Analysis'!$L$3:$L$10110,0),MATCH(Q$5,'Bin Analysis'!$C$2:$S$2,0))," ")))))</f>
        <v>0.52173913043478259</v>
      </c>
      <c r="R171" s="70">
        <f>IF($L171=" "," ",(IF($M171=FALSE," ",(IF($M171&gt;0,INDEX('Bin Analysis'!$C$3:$S$10110,MATCH($L171,'Bin Analysis'!$L$3:$L$10110,0),MATCH(R$5,'Bin Analysis'!$C$2:$S$2,0))," ")))))</f>
        <v>0.61111111111111116</v>
      </c>
      <c r="S171" s="70" t="str">
        <f>IF($L171=" "," ",(IF($M171=FALSE," ",(IF($M171&gt;0,INDEX('Bin Analysis'!$C$3:$S$10110,MATCH($L171,'Bin Analysis'!$L$3:$L$10110,0),MATCH(S$5,'Bin Analysis'!$C$2:$S$2,0))," ")))))</f>
        <v>no</v>
      </c>
      <c r="T171" s="70">
        <f>Assignments!K170</f>
        <v>0.3775042403333333</v>
      </c>
      <c r="U171" s="70">
        <f>Assignments!L170</f>
        <v>0.32382275677396433</v>
      </c>
      <c r="V171" s="76" t="str">
        <f>Assignments!V170</f>
        <v>Rheostat</v>
      </c>
    </row>
    <row r="172" spans="2:22" x14ac:dyDescent="0.45">
      <c r="B172" s="52">
        <v>11</v>
      </c>
      <c r="C172" t="s">
        <v>148</v>
      </c>
      <c r="D172">
        <v>0.68230263700000005</v>
      </c>
      <c r="E172" s="7">
        <v>0.114678352</v>
      </c>
      <c r="G172" s="40">
        <f>IFERROR('Data Transformation'!M170," ")</f>
        <v>165</v>
      </c>
      <c r="L172" s="68">
        <f t="shared" si="3"/>
        <v>166</v>
      </c>
      <c r="M172" s="69">
        <f>IF(L172=" "," ",(IF($L172&gt;0,INDEX('Bin Analysis'!$C$3:$S$10110,MATCH($L172,'Bin Analysis'!$L$3:$L$10110,0),MATCH(M$5,'Bin Analysis'!$C$2:$S$2,0))," ")))</f>
        <v>18</v>
      </c>
      <c r="N172" s="70">
        <f>IF($L172=" "," ",(IF($M172=FALSE," ",(IF($M172&gt;0,INDEX('Bin Analysis'!$C$3:$S$10110,MATCH($L172,'Bin Analysis'!$L$3:$L$10110,0),MATCH(N$5,'Bin Analysis'!$C$2:$S$2,0))," ")))))</f>
        <v>0</v>
      </c>
      <c r="O172" s="70">
        <f>IF($L172=" "," ",(IF($M172=FALSE," ",(IF($M172&gt;0,INDEX('Bin Analysis'!$C$3:$S$10110,MATCH($L172,'Bin Analysis'!$L$3:$L$10110,0),MATCH(O$5,'Bin Analysis'!$C$2:$S$2,0))," ")))))</f>
        <v>0</v>
      </c>
      <c r="P172" s="70">
        <f>IF($L172=" "," ",(IF($M172=FALSE," ",(IF($M172&gt;0,INDEX('Bin Analysis'!$C$3:$S$10110,MATCH($L172,'Bin Analysis'!$L$3:$L$10110,0),MATCH(P$5,'Bin Analysis'!$C$2:$S$2,0))," ")))))</f>
        <v>0.4</v>
      </c>
      <c r="Q172" s="70">
        <f>IF($L172=" "," ",(IF($M172=FALSE," ",(IF($M172&gt;0,INDEX('Bin Analysis'!$C$3:$S$10110,MATCH($L172,'Bin Analysis'!$L$3:$L$10110,0),MATCH(Q$5,'Bin Analysis'!$C$2:$S$2,0))," ")))))</f>
        <v>0.34782608695652173</v>
      </c>
      <c r="R172" s="70">
        <f>IF($L172=" "," ",(IF($M172=FALSE," ",(IF($M172&gt;0,INDEX('Bin Analysis'!$C$3:$S$10110,MATCH($L172,'Bin Analysis'!$L$3:$L$10110,0),MATCH(R$5,'Bin Analysis'!$C$2:$S$2,0))," ")))))</f>
        <v>0.82352941176470584</v>
      </c>
      <c r="S172" s="70" t="str">
        <f>IF($L172=" "," ",(IF($M172=FALSE," ",(IF($M172&gt;0,INDEX('Bin Analysis'!$C$3:$S$10110,MATCH($L172,'Bin Analysis'!$L$3:$L$10110,0),MATCH(S$5,'Bin Analysis'!$C$2:$S$2,0))," ")))))</f>
        <v>no</v>
      </c>
      <c r="T172" s="70">
        <f>Assignments!K171</f>
        <v>0.211359877</v>
      </c>
      <c r="U172" s="70">
        <f>Assignments!L171</f>
        <v>0.15572071111289865</v>
      </c>
      <c r="V172" s="76" t="str">
        <f>Assignments!V171</f>
        <v>Adverse</v>
      </c>
    </row>
    <row r="173" spans="2:22" x14ac:dyDescent="0.45">
      <c r="B173" s="52">
        <v>11</v>
      </c>
      <c r="C173" t="s">
        <v>158</v>
      </c>
      <c r="D173">
        <v>0.88842431600000005</v>
      </c>
      <c r="E173" s="7">
        <v>8.1529744000000001E-2</v>
      </c>
      <c r="G173" s="40">
        <f>IFERROR('Data Transformation'!M171," ")</f>
        <v>166</v>
      </c>
      <c r="L173" s="68">
        <f t="shared" si="3"/>
        <v>167</v>
      </c>
      <c r="M173" s="69">
        <f>IF(L173=" "," ",(IF($L173&gt;0,INDEX('Bin Analysis'!$C$3:$S$10110,MATCH($L173,'Bin Analysis'!$L$3:$L$10110,0),MATCH(M$5,'Bin Analysis'!$C$2:$S$2,0))," ")))</f>
        <v>20</v>
      </c>
      <c r="N173" s="70">
        <f>IF($L173=" "," ",(IF($M173=FALSE," ",(IF($M173&gt;0,INDEX('Bin Analysis'!$C$3:$S$10110,MATCH($L173,'Bin Analysis'!$L$3:$L$10110,0),MATCH(N$5,'Bin Analysis'!$C$2:$S$2,0))," ")))))</f>
        <v>0</v>
      </c>
      <c r="O173" s="70">
        <f>IF($L173=" "," ",(IF($M173=FALSE," ",(IF($M173&gt;0,INDEX('Bin Analysis'!$C$3:$S$10110,MATCH($L173,'Bin Analysis'!$L$3:$L$10110,0),MATCH(O$5,'Bin Analysis'!$C$2:$S$2,0))," ")))))</f>
        <v>0.63157894736842102</v>
      </c>
      <c r="P173" s="70">
        <f>IF($L173=" "," ",(IF($M173=FALSE," ",(IF($M173&gt;0,INDEX('Bin Analysis'!$C$3:$S$10110,MATCH($L173,'Bin Analysis'!$L$3:$L$10110,0),MATCH(P$5,'Bin Analysis'!$C$2:$S$2,0))," ")))))</f>
        <v>0.8</v>
      </c>
      <c r="Q173" s="70">
        <f>IF($L173=" "," ",(IF($M173=FALSE," ",(IF($M173&gt;0,INDEX('Bin Analysis'!$C$3:$S$10110,MATCH($L173,'Bin Analysis'!$L$3:$L$10110,0),MATCH(Q$5,'Bin Analysis'!$C$2:$S$2,0))," ")))))</f>
        <v>0.78260869565217395</v>
      </c>
      <c r="R173" s="70">
        <f>IF($L173=" "," ",(IF($M173=FALSE," ",(IF($M173&gt;0,INDEX('Bin Analysis'!$C$3:$S$10110,MATCH($L173,'Bin Analysis'!$L$3:$L$10110,0),MATCH(R$5,'Bin Analysis'!$C$2:$S$2,0))," ")))))</f>
        <v>5.2631578947368418E-2</v>
      </c>
      <c r="S173" s="70" t="str">
        <f>IF($L173=" "," ",(IF($M173=FALSE," ",(IF($M173&gt;0,INDEX('Bin Analysis'!$C$3:$S$10110,MATCH($L173,'Bin Analysis'!$L$3:$L$10110,0),MATCH(S$5,'Bin Analysis'!$C$2:$S$2,0))," ")))))</f>
        <v>no</v>
      </c>
      <c r="T173" s="70">
        <f>Assignments!K172</f>
        <v>0.81113373184210524</v>
      </c>
      <c r="U173" s="70">
        <f>Assignments!L172</f>
        <v>0.25065864715304942</v>
      </c>
      <c r="V173" s="76" t="str">
        <f>Assignments!V172</f>
        <v>Rheostat</v>
      </c>
    </row>
    <row r="174" spans="2:22" x14ac:dyDescent="0.45">
      <c r="B174" s="52">
        <v>11</v>
      </c>
      <c r="C174" t="s">
        <v>149</v>
      </c>
      <c r="D174">
        <v>0.98054960199999996</v>
      </c>
      <c r="E174" s="7">
        <v>8.0700431000000003E-2</v>
      </c>
      <c r="G174" s="40">
        <f>IFERROR('Data Transformation'!M172," ")</f>
        <v>167</v>
      </c>
      <c r="L174" s="68">
        <f t="shared" si="3"/>
        <v>168</v>
      </c>
      <c r="M174" s="69">
        <f>IF(L174=" "," ",(IF($L174&gt;0,INDEX('Bin Analysis'!$C$3:$S$10110,MATCH($L174,'Bin Analysis'!$L$3:$L$10110,0),MATCH(M$5,'Bin Analysis'!$C$2:$S$2,0))," ")))</f>
        <v>19</v>
      </c>
      <c r="N174" s="70">
        <f>IF($L174=" "," ",(IF($M174=FALSE," ",(IF($M174&gt;0,INDEX('Bin Analysis'!$C$3:$S$10110,MATCH($L174,'Bin Analysis'!$L$3:$L$10110,0),MATCH(N$5,'Bin Analysis'!$C$2:$S$2,0))," ")))))</f>
        <v>0</v>
      </c>
      <c r="O174" s="70">
        <f>IF($L174=" "," ",(IF($M174=FALSE," ",(IF($M174&gt;0,INDEX('Bin Analysis'!$C$3:$S$10110,MATCH($L174,'Bin Analysis'!$L$3:$L$10110,0),MATCH(O$5,'Bin Analysis'!$C$2:$S$2,0))," ")))))</f>
        <v>0.27777777777777779</v>
      </c>
      <c r="P174" s="70">
        <f>IF($L174=" "," ",(IF($M174=FALSE," ",(IF($M174&gt;0,INDEX('Bin Analysis'!$C$3:$S$10110,MATCH($L174,'Bin Analysis'!$L$3:$L$10110,0),MATCH(P$5,'Bin Analysis'!$C$2:$S$2,0))," ")))))</f>
        <v>0.5</v>
      </c>
      <c r="Q174" s="70">
        <f>IF($L174=" "," ",(IF($M174=FALSE," ",(IF($M174&gt;0,INDEX('Bin Analysis'!$C$3:$S$10110,MATCH($L174,'Bin Analysis'!$L$3:$L$10110,0),MATCH(Q$5,'Bin Analysis'!$C$2:$S$2,0))," ")))))</f>
        <v>0.43478260869565216</v>
      </c>
      <c r="R174" s="70">
        <f>IF($L174=" "," ",(IF($M174=FALSE," ",(IF($M174&gt;0,INDEX('Bin Analysis'!$C$3:$S$10110,MATCH($L174,'Bin Analysis'!$L$3:$L$10110,0),MATCH(R$5,'Bin Analysis'!$C$2:$S$2,0))," ")))))</f>
        <v>0.61111111111111116</v>
      </c>
      <c r="S174" s="70" t="str">
        <f>IF($L174=" "," ",(IF($M174=FALSE," ",(IF($M174&gt;0,INDEX('Bin Analysis'!$C$3:$S$10110,MATCH($L174,'Bin Analysis'!$L$3:$L$10110,0),MATCH(S$5,'Bin Analysis'!$C$2:$S$2,0))," ")))))</f>
        <v>no</v>
      </c>
      <c r="T174" s="70">
        <f>Assignments!K173</f>
        <v>0.39104887555555545</v>
      </c>
      <c r="U174" s="70">
        <f>Assignments!L173</f>
        <v>0.4030145236770073</v>
      </c>
      <c r="V174" s="76" t="str">
        <f>Assignments!V173</f>
        <v>Adverse</v>
      </c>
    </row>
    <row r="175" spans="2:22" x14ac:dyDescent="0.45">
      <c r="B175" s="52">
        <v>11</v>
      </c>
      <c r="C175" t="s">
        <v>9</v>
      </c>
      <c r="D175">
        <v>0.95415182700000001</v>
      </c>
      <c r="E175" s="7">
        <v>8.0184382999999998E-2</v>
      </c>
      <c r="G175" s="40">
        <f>IFERROR('Data Transformation'!M173," ")</f>
        <v>168</v>
      </c>
      <c r="L175" s="68">
        <f t="shared" si="3"/>
        <v>169</v>
      </c>
      <c r="M175" s="69">
        <f>IF(L175=" "," ",(IF($L175&gt;0,INDEX('Bin Analysis'!$C$3:$S$10110,MATCH($L175,'Bin Analysis'!$L$3:$L$10110,0),MATCH(M$5,'Bin Analysis'!$C$2:$S$2,0))," ")))</f>
        <v>18</v>
      </c>
      <c r="N175" s="70">
        <f>IF($L175=" "," ",(IF($M175=FALSE," ",(IF($M175&gt;0,INDEX('Bin Analysis'!$C$3:$S$10110,MATCH($L175,'Bin Analysis'!$L$3:$L$10110,0),MATCH(N$5,'Bin Analysis'!$C$2:$S$2,0))," ")))))</f>
        <v>0</v>
      </c>
      <c r="O175" s="70">
        <f>IF($L175=" "," ",(IF($M175=FALSE," ",(IF($M175&gt;0,INDEX('Bin Analysis'!$C$3:$S$10110,MATCH($L175,'Bin Analysis'!$L$3:$L$10110,0),MATCH(O$5,'Bin Analysis'!$C$2:$S$2,0))," ")))))</f>
        <v>0.17647058823529413</v>
      </c>
      <c r="P175" s="70">
        <f>IF($L175=" "," ",(IF($M175=FALSE," ",(IF($M175&gt;0,INDEX('Bin Analysis'!$C$3:$S$10110,MATCH($L175,'Bin Analysis'!$L$3:$L$10110,0),MATCH(P$5,'Bin Analysis'!$C$2:$S$2,0))," ")))))</f>
        <v>0.5</v>
      </c>
      <c r="Q175" s="70">
        <f>IF($L175=" "," ",(IF($M175=FALSE," ",(IF($M175&gt;0,INDEX('Bin Analysis'!$C$3:$S$10110,MATCH($L175,'Bin Analysis'!$L$3:$L$10110,0),MATCH(Q$5,'Bin Analysis'!$C$2:$S$2,0))," ")))))</f>
        <v>0.43478260869565216</v>
      </c>
      <c r="R175" s="70">
        <f>IF($L175=" "," ",(IF($M175=FALSE," ",(IF($M175&gt;0,INDEX('Bin Analysis'!$C$3:$S$10110,MATCH($L175,'Bin Analysis'!$L$3:$L$10110,0),MATCH(R$5,'Bin Analysis'!$C$2:$S$2,0))," ")))))</f>
        <v>0.76470588235294112</v>
      </c>
      <c r="S175" s="70" t="str">
        <f>IF($L175=" "," ",(IF($M175=FALSE," ",(IF($M175&gt;0,INDEX('Bin Analysis'!$C$3:$S$10110,MATCH($L175,'Bin Analysis'!$L$3:$L$10110,0),MATCH(S$5,'Bin Analysis'!$C$2:$S$2,0))," ")))))</f>
        <v>no</v>
      </c>
      <c r="T175" s="70">
        <f>Assignments!K174</f>
        <v>0.26975708741176468</v>
      </c>
      <c r="U175" s="70">
        <f>Assignments!L174</f>
        <v>0.3105670716488132</v>
      </c>
      <c r="V175" s="76" t="str">
        <f>Assignments!V174</f>
        <v>Adverse</v>
      </c>
    </row>
    <row r="176" spans="2:22" x14ac:dyDescent="0.45">
      <c r="B176" s="52">
        <v>11</v>
      </c>
      <c r="C176" t="s">
        <v>154</v>
      </c>
      <c r="D176">
        <v>1.0054367390000001</v>
      </c>
      <c r="E176" s="7">
        <v>7.7176439999999999E-2</v>
      </c>
      <c r="G176" s="40">
        <f>IFERROR('Data Transformation'!M174," ")</f>
        <v>169</v>
      </c>
      <c r="L176" s="68">
        <f t="shared" si="3"/>
        <v>170</v>
      </c>
      <c r="M176" s="69">
        <f>IF(L176=" "," ",(IF($L176&gt;0,INDEX('Bin Analysis'!$C$3:$S$10110,MATCH($L176,'Bin Analysis'!$L$3:$L$10110,0),MATCH(M$5,'Bin Analysis'!$C$2:$S$2,0))," ")))</f>
        <v>20</v>
      </c>
      <c r="N176" s="70">
        <f>IF($L176=" "," ",(IF($M176=FALSE," ",(IF($M176&gt;0,INDEX('Bin Analysis'!$C$3:$S$10110,MATCH($L176,'Bin Analysis'!$L$3:$L$10110,0),MATCH(N$5,'Bin Analysis'!$C$2:$S$2,0))," ")))))</f>
        <v>5.2631578947368418E-2</v>
      </c>
      <c r="O176" s="70">
        <f>IF($L176=" "," ",(IF($M176=FALSE," ",(IF($M176&gt;0,INDEX('Bin Analysis'!$C$3:$S$10110,MATCH($L176,'Bin Analysis'!$L$3:$L$10110,0),MATCH(O$5,'Bin Analysis'!$C$2:$S$2,0))," ")))))</f>
        <v>0.84210526315789469</v>
      </c>
      <c r="P176" s="70">
        <f>IF($L176=" "," ",(IF($M176=FALSE," ",(IF($M176&gt;0,INDEX('Bin Analysis'!$C$3:$S$10110,MATCH($L176,'Bin Analysis'!$L$3:$L$10110,0),MATCH(P$5,'Bin Analysis'!$C$2:$S$2,0))," ")))))</f>
        <v>0.7</v>
      </c>
      <c r="Q176" s="70">
        <f>IF($L176=" "," ",(IF($M176=FALSE," ",(IF($M176&gt;0,INDEX('Bin Analysis'!$C$3:$S$10110,MATCH($L176,'Bin Analysis'!$L$3:$L$10110,0),MATCH(Q$5,'Bin Analysis'!$C$2:$S$2,0))," ")))))</f>
        <v>0.65217391304347827</v>
      </c>
      <c r="R176" s="70">
        <f>IF($L176=" "," ",(IF($M176=FALSE," ",(IF($M176&gt;0,INDEX('Bin Analysis'!$C$3:$S$10110,MATCH($L176,'Bin Analysis'!$L$3:$L$10110,0),MATCH(R$5,'Bin Analysis'!$C$2:$S$2,0))," ")))))</f>
        <v>5.2631578947368418E-2</v>
      </c>
      <c r="S176" s="70" t="str">
        <f>IF($L176=" "," ",(IF($M176=FALSE," ",(IF($M176&gt;0,INDEX('Bin Analysis'!$C$3:$S$10110,MATCH($L176,'Bin Analysis'!$L$3:$L$10110,0),MATCH(S$5,'Bin Analysis'!$C$2:$S$2,0))," ")))))</f>
        <v>no</v>
      </c>
      <c r="T176" s="70">
        <f>Assignments!K175</f>
        <v>0.92918968705263161</v>
      </c>
      <c r="U176" s="70">
        <f>Assignments!L175</f>
        <v>0.25751260002761744</v>
      </c>
      <c r="V176" s="76" t="str">
        <f>Assignments!V175</f>
        <v>Rheostat</v>
      </c>
    </row>
    <row r="177" spans="2:22" x14ac:dyDescent="0.45">
      <c r="B177" s="52">
        <v>11</v>
      </c>
      <c r="C177" t="s">
        <v>161</v>
      </c>
      <c r="D177">
        <v>0.86418325799999995</v>
      </c>
      <c r="E177" s="7">
        <v>6.5962122999999998E-2</v>
      </c>
      <c r="G177" s="40">
        <f>IFERROR('Data Transformation'!M175," ")</f>
        <v>170</v>
      </c>
      <c r="L177" s="68">
        <f t="shared" si="3"/>
        <v>171</v>
      </c>
      <c r="M177" s="69">
        <f>IF(L177=" "," ",(IF($L177&gt;0,INDEX('Bin Analysis'!$C$3:$S$10110,MATCH($L177,'Bin Analysis'!$L$3:$L$10110,0),MATCH(M$5,'Bin Analysis'!$C$2:$S$2,0))," ")))</f>
        <v>18</v>
      </c>
      <c r="N177" s="70">
        <f>IF($L177=" "," ",(IF($M177=FALSE," ",(IF($M177&gt;0,INDEX('Bin Analysis'!$C$3:$S$10110,MATCH($L177,'Bin Analysis'!$L$3:$L$10110,0),MATCH(N$5,'Bin Analysis'!$C$2:$S$2,0))," ")))))</f>
        <v>0</v>
      </c>
      <c r="O177" s="70">
        <f>IF($L177=" "," ",(IF($M177=FALSE," ",(IF($M177&gt;0,INDEX('Bin Analysis'!$C$3:$S$10110,MATCH($L177,'Bin Analysis'!$L$3:$L$10110,0),MATCH(O$5,'Bin Analysis'!$C$2:$S$2,0))," ")))))</f>
        <v>0.94117647058823528</v>
      </c>
      <c r="P177" s="70">
        <f>IF($L177=" "," ",(IF($M177=FALSE," ",(IF($M177&gt;0,INDEX('Bin Analysis'!$C$3:$S$10110,MATCH($L177,'Bin Analysis'!$L$3:$L$10110,0),MATCH(P$5,'Bin Analysis'!$C$2:$S$2,0))," ")))))</f>
        <v>0.4</v>
      </c>
      <c r="Q177" s="70">
        <f>IF($L177=" "," ",(IF($M177=FALSE," ",(IF($M177&gt;0,INDEX('Bin Analysis'!$C$3:$S$10110,MATCH($L177,'Bin Analysis'!$L$3:$L$10110,0),MATCH(Q$5,'Bin Analysis'!$C$2:$S$2,0))," ")))))</f>
        <v>0.30434782608695654</v>
      </c>
      <c r="R177" s="70">
        <f>IF($L177=" "," ",(IF($M177=FALSE," ",(IF($M177&gt;0,INDEX('Bin Analysis'!$C$3:$S$10110,MATCH($L177,'Bin Analysis'!$L$3:$L$10110,0),MATCH(R$5,'Bin Analysis'!$C$2:$S$2,0))," ")))))</f>
        <v>5.8823529411764705E-2</v>
      </c>
      <c r="S177" s="70" t="str">
        <f>IF($L177=" "," ",(IF($M177=FALSE," ",(IF($M177&gt;0,INDEX('Bin Analysis'!$C$3:$S$10110,MATCH($L177,'Bin Analysis'!$L$3:$L$10110,0),MATCH(S$5,'Bin Analysis'!$C$2:$S$2,0))," ")))))</f>
        <v>no</v>
      </c>
      <c r="T177" s="70">
        <f>Assignments!K176</f>
        <v>0.89757345235294117</v>
      </c>
      <c r="U177" s="70">
        <f>Assignments!L176</f>
        <v>0.21266116160264897</v>
      </c>
      <c r="V177" s="76" t="str">
        <f>Assignments!V176</f>
        <v>Neutral</v>
      </c>
    </row>
    <row r="178" spans="2:22" x14ac:dyDescent="0.45">
      <c r="B178" s="52">
        <v>11</v>
      </c>
      <c r="C178" t="s">
        <v>159</v>
      </c>
      <c r="D178">
        <v>0.80993572599999997</v>
      </c>
      <c r="E178" s="7">
        <v>6.5569829999999996E-2</v>
      </c>
      <c r="G178" s="40">
        <f>IFERROR('Data Transformation'!M176," ")</f>
        <v>171</v>
      </c>
      <c r="L178" s="68">
        <f t="shared" si="3"/>
        <v>172</v>
      </c>
      <c r="M178" s="69">
        <f>IF(L178=" "," ",(IF($L178&gt;0,INDEX('Bin Analysis'!$C$3:$S$10110,MATCH($L178,'Bin Analysis'!$L$3:$L$10110,0),MATCH(M$5,'Bin Analysis'!$C$2:$S$2,0))," ")))</f>
        <v>20</v>
      </c>
      <c r="N178" s="70">
        <f>IF($L178=" "," ",(IF($M178=FALSE," ",(IF($M178&gt;0,INDEX('Bin Analysis'!$C$3:$S$10110,MATCH($L178,'Bin Analysis'!$L$3:$L$10110,0),MATCH(N$5,'Bin Analysis'!$C$2:$S$2,0))," ")))))</f>
        <v>0</v>
      </c>
      <c r="O178" s="70">
        <f>IF($L178=" "," ",(IF($M178=FALSE," ",(IF($M178&gt;0,INDEX('Bin Analysis'!$C$3:$S$10110,MATCH($L178,'Bin Analysis'!$L$3:$L$10110,0),MATCH(O$5,'Bin Analysis'!$C$2:$S$2,0))," ")))))</f>
        <v>0.15789473684210525</v>
      </c>
      <c r="P178" s="70">
        <f>IF($L178=" "," ",(IF($M178=FALSE," ",(IF($M178&gt;0,INDEX('Bin Analysis'!$C$3:$S$10110,MATCH($L178,'Bin Analysis'!$L$3:$L$10110,0),MATCH(P$5,'Bin Analysis'!$C$2:$S$2,0))," ")))))</f>
        <v>0.5</v>
      </c>
      <c r="Q178" s="70">
        <f>IF($L178=" "," ",(IF($M178=FALSE," ",(IF($M178&gt;0,INDEX('Bin Analysis'!$C$3:$S$10110,MATCH($L178,'Bin Analysis'!$L$3:$L$10110,0),MATCH(Q$5,'Bin Analysis'!$C$2:$S$2,0))," ")))))</f>
        <v>0.39130434782608697</v>
      </c>
      <c r="R178" s="70">
        <f>IF($L178=" "," ",(IF($M178=FALSE," ",(IF($M178&gt;0,INDEX('Bin Analysis'!$C$3:$S$10110,MATCH($L178,'Bin Analysis'!$L$3:$L$10110,0),MATCH(R$5,'Bin Analysis'!$C$2:$S$2,0))," ")))))</f>
        <v>0.78947368421052633</v>
      </c>
      <c r="S178" s="70" t="str">
        <f>IF($L178=" "," ",(IF($M178=FALSE," ",(IF($M178&gt;0,INDEX('Bin Analysis'!$C$3:$S$10110,MATCH($L178,'Bin Analysis'!$L$3:$L$10110,0),MATCH(S$5,'Bin Analysis'!$C$2:$S$2,0))," ")))))</f>
        <v>no</v>
      </c>
      <c r="T178" s="70">
        <f>Assignments!K177</f>
        <v>0.25364349700000005</v>
      </c>
      <c r="U178" s="70">
        <f>Assignments!L177</f>
        <v>0.3826907023674101</v>
      </c>
      <c r="V178" s="76" t="str">
        <f>Assignments!V177</f>
        <v>Adverse</v>
      </c>
    </row>
    <row r="179" spans="2:22" x14ac:dyDescent="0.45">
      <c r="B179" s="52">
        <v>11</v>
      </c>
      <c r="C179" t="s">
        <v>155</v>
      </c>
      <c r="D179">
        <v>0.72078611500000001</v>
      </c>
      <c r="E179" s="7">
        <v>6.5361524000000004E-2</v>
      </c>
      <c r="G179" s="40">
        <f>IFERROR('Data Transformation'!M177," ")</f>
        <v>172</v>
      </c>
      <c r="L179" s="68">
        <f t="shared" si="3"/>
        <v>173</v>
      </c>
      <c r="M179" s="69">
        <f>IF(L179=" "," ",(IF($L179&gt;0,INDEX('Bin Analysis'!$C$3:$S$10110,MATCH($L179,'Bin Analysis'!$L$3:$L$10110,0),MATCH(M$5,'Bin Analysis'!$C$2:$S$2,0))," ")))</f>
        <v>18</v>
      </c>
      <c r="N179" s="70">
        <f>IF($L179=" "," ",(IF($M179=FALSE," ",(IF($M179&gt;0,INDEX('Bin Analysis'!$C$3:$S$10110,MATCH($L179,'Bin Analysis'!$L$3:$L$10110,0),MATCH(N$5,'Bin Analysis'!$C$2:$S$2,0))," ")))))</f>
        <v>0</v>
      </c>
      <c r="O179" s="70">
        <f>IF($L179=" "," ",(IF($M179=FALSE," ",(IF($M179&gt;0,INDEX('Bin Analysis'!$C$3:$S$10110,MATCH($L179,'Bin Analysis'!$L$3:$L$10110,0),MATCH(O$5,'Bin Analysis'!$C$2:$S$2,0))," ")))))</f>
        <v>0.11764705882352941</v>
      </c>
      <c r="P179" s="70">
        <f>IF($L179=" "," ",(IF($M179=FALSE," ",(IF($M179&gt;0,INDEX('Bin Analysis'!$C$3:$S$10110,MATCH($L179,'Bin Analysis'!$L$3:$L$10110,0),MATCH(P$5,'Bin Analysis'!$C$2:$S$2,0))," ")))))</f>
        <v>0.6</v>
      </c>
      <c r="Q179" s="70">
        <f>IF($L179=" "," ",(IF($M179=FALSE," ",(IF($M179&gt;0,INDEX('Bin Analysis'!$C$3:$S$10110,MATCH($L179,'Bin Analysis'!$L$3:$L$10110,0),MATCH(Q$5,'Bin Analysis'!$C$2:$S$2,0))," ")))))</f>
        <v>0.52173913043478259</v>
      </c>
      <c r="R179" s="70">
        <f>IF($L179=" "," ",(IF($M179=FALSE," ",(IF($M179&gt;0,INDEX('Bin Analysis'!$C$3:$S$10110,MATCH($L179,'Bin Analysis'!$L$3:$L$10110,0),MATCH(R$5,'Bin Analysis'!$C$2:$S$2,0))," ")))))</f>
        <v>0.76470588235294112</v>
      </c>
      <c r="S179" s="70" t="str">
        <f>IF($L179=" "," ",(IF($M179=FALSE," ",(IF($M179&gt;0,INDEX('Bin Analysis'!$C$3:$S$10110,MATCH($L179,'Bin Analysis'!$L$3:$L$10110,0),MATCH(S$5,'Bin Analysis'!$C$2:$S$2,0))," ")))))</f>
        <v>no</v>
      </c>
      <c r="T179" s="70">
        <f>Assignments!K178</f>
        <v>0.24389096899999999</v>
      </c>
      <c r="U179" s="70">
        <f>Assignments!L178</f>
        <v>0.28286880177048085</v>
      </c>
      <c r="V179" s="76" t="str">
        <f>Assignments!V178</f>
        <v>Rheostat</v>
      </c>
    </row>
    <row r="180" spans="2:22" x14ac:dyDescent="0.45">
      <c r="B180" s="52">
        <v>11</v>
      </c>
      <c r="C180" t="s">
        <v>147</v>
      </c>
      <c r="D180">
        <v>0.89027686900000003</v>
      </c>
      <c r="E180" s="7">
        <v>6.1754300999999998E-2</v>
      </c>
      <c r="G180" s="40">
        <f>IFERROR('Data Transformation'!M178," ")</f>
        <v>173</v>
      </c>
      <c r="L180" s="68">
        <f t="shared" si="3"/>
        <v>174</v>
      </c>
      <c r="M180" s="69">
        <f>IF(L180=" "," ",(IF($L180&gt;0,INDEX('Bin Analysis'!$C$3:$S$10110,MATCH($L180,'Bin Analysis'!$L$3:$L$10110,0),MATCH(M$5,'Bin Analysis'!$C$2:$S$2,0))," ")))</f>
        <v>16</v>
      </c>
      <c r="N180" s="70">
        <f>IF($L180=" "," ",(IF($M180=FALSE," ",(IF($M180&gt;0,INDEX('Bin Analysis'!$C$3:$S$10110,MATCH($L180,'Bin Analysis'!$L$3:$L$10110,0),MATCH(N$5,'Bin Analysis'!$C$2:$S$2,0))," ")))))</f>
        <v>0</v>
      </c>
      <c r="O180" s="70">
        <f>IF($L180=" "," ",(IF($M180=FALSE," ",(IF($M180&gt;0,INDEX('Bin Analysis'!$C$3:$S$10110,MATCH($L180,'Bin Analysis'!$L$3:$L$10110,0),MATCH(O$5,'Bin Analysis'!$C$2:$S$2,0))," ")))))</f>
        <v>0.73333333333333328</v>
      </c>
      <c r="P180" s="70">
        <f>IF($L180=" "," ",(IF($M180=FALSE," ",(IF($M180&gt;0,INDEX('Bin Analysis'!$C$3:$S$10110,MATCH($L180,'Bin Analysis'!$L$3:$L$10110,0),MATCH(P$5,'Bin Analysis'!$C$2:$S$2,0))," ")))))</f>
        <v>0.6</v>
      </c>
      <c r="Q180" s="70">
        <f>IF($L180=" "," ",(IF($M180=FALSE," ",(IF($M180&gt;0,INDEX('Bin Analysis'!$C$3:$S$10110,MATCH($L180,'Bin Analysis'!$L$3:$L$10110,0),MATCH(Q$5,'Bin Analysis'!$C$2:$S$2,0))," ")))))</f>
        <v>0.60869565217391308</v>
      </c>
      <c r="R180" s="70">
        <f>IF($L180=" "," ",(IF($M180=FALSE," ",(IF($M180&gt;0,INDEX('Bin Analysis'!$C$3:$S$10110,MATCH($L180,'Bin Analysis'!$L$3:$L$10110,0),MATCH(R$5,'Bin Analysis'!$C$2:$S$2,0))," ")))))</f>
        <v>0</v>
      </c>
      <c r="S180" s="70" t="str">
        <f>IF($L180=" "," ",(IF($M180=FALSE," ",(IF($M180&gt;0,INDEX('Bin Analysis'!$C$3:$S$10110,MATCH($L180,'Bin Analysis'!$L$3:$L$10110,0),MATCH(S$5,'Bin Analysis'!$C$2:$S$2,0))," ")))))</f>
        <v>no</v>
      </c>
      <c r="T180" s="70">
        <f>Assignments!K179</f>
        <v>0.82724563279999996</v>
      </c>
      <c r="U180" s="70">
        <f>Assignments!L179</f>
        <v>0.15178311002760045</v>
      </c>
      <c r="V180" s="76" t="str">
        <f>Assignments!V179</f>
        <v>Rheostat</v>
      </c>
    </row>
    <row r="181" spans="2:22" x14ac:dyDescent="0.45">
      <c r="B181" s="52">
        <v>11</v>
      </c>
      <c r="C181" t="s">
        <v>165</v>
      </c>
      <c r="D181">
        <v>0.90315281599999997</v>
      </c>
      <c r="E181" s="7">
        <v>5.563862E-2</v>
      </c>
      <c r="G181" s="40">
        <f>IFERROR('Data Transformation'!M179," ")</f>
        <v>174</v>
      </c>
      <c r="L181" s="68">
        <f t="shared" si="3"/>
        <v>175</v>
      </c>
      <c r="M181" s="69">
        <f>IF(L181=" "," ",(IF($L181&gt;0,INDEX('Bin Analysis'!$C$3:$S$10110,MATCH($L181,'Bin Analysis'!$L$3:$L$10110,0),MATCH(M$5,'Bin Analysis'!$C$2:$S$2,0))," ")))</f>
        <v>19</v>
      </c>
      <c r="N181" s="70">
        <f>IF($L181=" "," ",(IF($M181=FALSE," ",(IF($M181&gt;0,INDEX('Bin Analysis'!$C$3:$S$10110,MATCH($L181,'Bin Analysis'!$L$3:$L$10110,0),MATCH(N$5,'Bin Analysis'!$C$2:$S$2,0))," ")))))</f>
        <v>0</v>
      </c>
      <c r="O181" s="70">
        <f>IF($L181=" "," ",(IF($M181=FALSE," ",(IF($M181&gt;0,INDEX('Bin Analysis'!$C$3:$S$10110,MATCH($L181,'Bin Analysis'!$L$3:$L$10110,0),MATCH(O$5,'Bin Analysis'!$C$2:$S$2,0))," ")))))</f>
        <v>0.55555555555555558</v>
      </c>
      <c r="P181" s="70">
        <f>IF($L181=" "," ",(IF($M181=FALSE," ",(IF($M181&gt;0,INDEX('Bin Analysis'!$C$3:$S$10110,MATCH($L181,'Bin Analysis'!$L$3:$L$10110,0),MATCH(P$5,'Bin Analysis'!$C$2:$S$2,0))," ")))))</f>
        <v>0.7</v>
      </c>
      <c r="Q181" s="70">
        <f>IF($L181=" "," ",(IF($M181=FALSE," ",(IF($M181&gt;0,INDEX('Bin Analysis'!$C$3:$S$10110,MATCH($L181,'Bin Analysis'!$L$3:$L$10110,0),MATCH(Q$5,'Bin Analysis'!$C$2:$S$2,0))," ")))))</f>
        <v>0.65217391304347827</v>
      </c>
      <c r="R181" s="70">
        <f>IF($L181=" "," ",(IF($M181=FALSE," ",(IF($M181&gt;0,INDEX('Bin Analysis'!$C$3:$S$10110,MATCH($L181,'Bin Analysis'!$L$3:$L$10110,0),MATCH(R$5,'Bin Analysis'!$C$2:$S$2,0))," ")))))</f>
        <v>0.16666666666666666</v>
      </c>
      <c r="S181" s="70" t="str">
        <f>IF($L181=" "," ",(IF($M181=FALSE," ",(IF($M181&gt;0,INDEX('Bin Analysis'!$C$3:$S$10110,MATCH($L181,'Bin Analysis'!$L$3:$L$10110,0),MATCH(S$5,'Bin Analysis'!$C$2:$S$2,0))," ")))))</f>
        <v>no</v>
      </c>
      <c r="T181" s="70">
        <f>Assignments!K180</f>
        <v>0.69011875944444434</v>
      </c>
      <c r="U181" s="70">
        <f>Assignments!L180</f>
        <v>0.33587571143610617</v>
      </c>
      <c r="V181" s="76" t="str">
        <f>Assignments!V180</f>
        <v>Rheostat</v>
      </c>
    </row>
    <row r="182" spans="2:22" x14ac:dyDescent="0.45">
      <c r="B182" s="52">
        <v>11</v>
      </c>
      <c r="C182" t="s">
        <v>150</v>
      </c>
      <c r="D182">
        <v>0.87684373199999999</v>
      </c>
      <c r="E182" s="7">
        <v>5.5230301000000002E-2</v>
      </c>
      <c r="G182" s="40">
        <f>IFERROR('Data Transformation'!M180," ")</f>
        <v>175</v>
      </c>
      <c r="L182" s="68">
        <f t="shared" si="3"/>
        <v>176</v>
      </c>
      <c r="M182" s="69">
        <f>IF(L182=" "," ",(IF($L182&gt;0,INDEX('Bin Analysis'!$C$3:$S$10110,MATCH($L182,'Bin Analysis'!$L$3:$L$10110,0),MATCH(M$5,'Bin Analysis'!$C$2:$S$2,0))," ")))</f>
        <v>19</v>
      </c>
      <c r="N182" s="70">
        <f>IF($L182=" "," ",(IF($M182=FALSE," ",(IF($M182&gt;0,INDEX('Bin Analysis'!$C$3:$S$10110,MATCH($L182,'Bin Analysis'!$L$3:$L$10110,0),MATCH(N$5,'Bin Analysis'!$C$2:$S$2,0))," ")))))</f>
        <v>0</v>
      </c>
      <c r="O182" s="70">
        <f>IF($L182=" "," ",(IF($M182=FALSE," ",(IF($M182&gt;0,INDEX('Bin Analysis'!$C$3:$S$10110,MATCH($L182,'Bin Analysis'!$L$3:$L$10110,0),MATCH(O$5,'Bin Analysis'!$C$2:$S$2,0))," ")))))</f>
        <v>0.16666666666666666</v>
      </c>
      <c r="P182" s="70">
        <f>IF($L182=" "," ",(IF($M182=FALSE," ",(IF($M182&gt;0,INDEX('Bin Analysis'!$C$3:$S$10110,MATCH($L182,'Bin Analysis'!$L$3:$L$10110,0),MATCH(P$5,'Bin Analysis'!$C$2:$S$2,0))," ")))))</f>
        <v>0.6</v>
      </c>
      <c r="Q182" s="70">
        <f>IF($L182=" "," ",(IF($M182=FALSE," ",(IF($M182&gt;0,INDEX('Bin Analysis'!$C$3:$S$10110,MATCH($L182,'Bin Analysis'!$L$3:$L$10110,0),MATCH(Q$5,'Bin Analysis'!$C$2:$S$2,0))," ")))))</f>
        <v>0.52173913043478259</v>
      </c>
      <c r="R182" s="70">
        <f>IF($L182=" "," ",(IF($M182=FALSE," ",(IF($M182&gt;0,INDEX('Bin Analysis'!$C$3:$S$10110,MATCH($L182,'Bin Analysis'!$L$3:$L$10110,0),MATCH(R$5,'Bin Analysis'!$C$2:$S$2,0))," ")))))</f>
        <v>0.66666666666666663</v>
      </c>
      <c r="S182" s="70" t="str">
        <f>IF($L182=" "," ",(IF($M182=FALSE," ",(IF($M182&gt;0,INDEX('Bin Analysis'!$C$3:$S$10110,MATCH($L182,'Bin Analysis'!$L$3:$L$10110,0),MATCH(S$5,'Bin Analysis'!$C$2:$S$2,0))," ")))))</f>
        <v>no</v>
      </c>
      <c r="T182" s="70">
        <f>Assignments!K181</f>
        <v>0.29293333861111115</v>
      </c>
      <c r="U182" s="70">
        <f>Assignments!L181</f>
        <v>0.28738570507308464</v>
      </c>
      <c r="V182" s="76" t="str">
        <f>Assignments!V181</f>
        <v>Rheostat</v>
      </c>
    </row>
    <row r="183" spans="2:22" x14ac:dyDescent="0.45">
      <c r="B183" s="52">
        <v>11</v>
      </c>
      <c r="C183" t="s">
        <v>160</v>
      </c>
      <c r="D183">
        <v>0.92499988399999999</v>
      </c>
      <c r="E183" s="7">
        <v>5.3636359000000002E-2</v>
      </c>
      <c r="G183" s="40">
        <f>IFERROR('Data Transformation'!M181," ")</f>
        <v>176</v>
      </c>
      <c r="L183" s="68">
        <f t="shared" si="3"/>
        <v>177</v>
      </c>
      <c r="M183" s="69">
        <f>IF(L183=" "," ",(IF($L183&gt;0,INDEX('Bin Analysis'!$C$3:$S$10110,MATCH($L183,'Bin Analysis'!$L$3:$L$10110,0),MATCH(M$5,'Bin Analysis'!$C$2:$S$2,0))," ")))</f>
        <v>20</v>
      </c>
      <c r="N183" s="70">
        <f>IF($L183=" "," ",(IF($M183=FALSE," ",(IF($M183&gt;0,INDEX('Bin Analysis'!$C$3:$S$10110,MATCH($L183,'Bin Analysis'!$L$3:$L$10110,0),MATCH(N$5,'Bin Analysis'!$C$2:$S$2,0))," ")))))</f>
        <v>0</v>
      </c>
      <c r="O183" s="70">
        <f>IF($L183=" "," ",(IF($M183=FALSE," ",(IF($M183&gt;0,INDEX('Bin Analysis'!$C$3:$S$10110,MATCH($L183,'Bin Analysis'!$L$3:$L$10110,0),MATCH(O$5,'Bin Analysis'!$C$2:$S$2,0))," ")))))</f>
        <v>0.57894736842105265</v>
      </c>
      <c r="P183" s="70">
        <f>IF($L183=" "," ",(IF($M183=FALSE," ",(IF($M183&gt;0,INDEX('Bin Analysis'!$C$3:$S$10110,MATCH($L183,'Bin Analysis'!$L$3:$L$10110,0),MATCH(P$5,'Bin Analysis'!$C$2:$S$2,0))," ")))))</f>
        <v>0.7</v>
      </c>
      <c r="Q183" s="70">
        <f>IF($L183=" "," ",(IF($M183=FALSE," ",(IF($M183&gt;0,INDEX('Bin Analysis'!$C$3:$S$10110,MATCH($L183,'Bin Analysis'!$L$3:$L$10110,0),MATCH(Q$5,'Bin Analysis'!$C$2:$S$2,0))," ")))))</f>
        <v>0.60869565217391308</v>
      </c>
      <c r="R183" s="70">
        <f>IF($L183=" "," ",(IF($M183=FALSE," ",(IF($M183&gt;0,INDEX('Bin Analysis'!$C$3:$S$10110,MATCH($L183,'Bin Analysis'!$L$3:$L$10110,0),MATCH(R$5,'Bin Analysis'!$C$2:$S$2,0))," ")))))</f>
        <v>0.10526315789473684</v>
      </c>
      <c r="S183" s="70" t="str">
        <f>IF($L183=" "," ",(IF($M183=FALSE," ",(IF($M183&gt;0,INDEX('Bin Analysis'!$C$3:$S$10110,MATCH($L183,'Bin Analysis'!$L$3:$L$10110,0),MATCH(S$5,'Bin Analysis'!$C$2:$S$2,0))," ")))))</f>
        <v>no</v>
      </c>
      <c r="T183" s="70">
        <f>Assignments!K182</f>
        <v>0.75118979005263176</v>
      </c>
      <c r="U183" s="70">
        <f>Assignments!L182</f>
        <v>0.28162461640727277</v>
      </c>
      <c r="V183" s="76" t="str">
        <f>Assignments!V182</f>
        <v>Rheostat</v>
      </c>
    </row>
    <row r="184" spans="2:22" x14ac:dyDescent="0.45">
      <c r="B184" s="52">
        <v>11</v>
      </c>
      <c r="C184" t="s">
        <v>162</v>
      </c>
      <c r="D184">
        <v>1.0049245</v>
      </c>
      <c r="E184" s="7">
        <v>5.2314975E-2</v>
      </c>
      <c r="G184" s="40">
        <f>IFERROR('Data Transformation'!M182," ")</f>
        <v>177</v>
      </c>
      <c r="L184" s="68">
        <f t="shared" si="3"/>
        <v>178</v>
      </c>
      <c r="M184" s="69">
        <f>IF(L184=" "," ",(IF($L184&gt;0,INDEX('Bin Analysis'!$C$3:$S$10110,MATCH($L184,'Bin Analysis'!$L$3:$L$10110,0),MATCH(M$5,'Bin Analysis'!$C$2:$S$2,0))," ")))</f>
        <v>13</v>
      </c>
      <c r="N184" s="70">
        <f>IF($L184=" "," ",(IF($M184=FALSE," ",(IF($M184&gt;0,INDEX('Bin Analysis'!$C$3:$S$10110,MATCH($L184,'Bin Analysis'!$L$3:$L$10110,0),MATCH(N$5,'Bin Analysis'!$C$2:$S$2,0))," ")))))</f>
        <v>0</v>
      </c>
      <c r="O184" s="70">
        <f>IF($L184=" "," ",(IF($M184=FALSE," ",(IF($M184&gt;0,INDEX('Bin Analysis'!$C$3:$S$10110,MATCH($L184,'Bin Analysis'!$L$3:$L$10110,0),MATCH(O$5,'Bin Analysis'!$C$2:$S$2,0))," ")))))</f>
        <v>0</v>
      </c>
      <c r="P184" s="70">
        <f>IF($L184=" "," ",(IF($M184=FALSE," ",(IF($M184&gt;0,INDEX('Bin Analysis'!$C$3:$S$10110,MATCH($L184,'Bin Analysis'!$L$3:$L$10110,0),MATCH(P$5,'Bin Analysis'!$C$2:$S$2,0))," ")))))</f>
        <v>0.6</v>
      </c>
      <c r="Q184" s="70">
        <f>IF($L184=" "," ",(IF($M184=FALSE," ",(IF($M184&gt;0,INDEX('Bin Analysis'!$C$3:$S$10110,MATCH($L184,'Bin Analysis'!$L$3:$L$10110,0),MATCH(Q$5,'Bin Analysis'!$C$2:$S$2,0))," ")))))</f>
        <v>0.56521739130434778</v>
      </c>
      <c r="R184" s="70">
        <f>IF($L184=" "," ",(IF($M184=FALSE," ",(IF($M184&gt;0,INDEX('Bin Analysis'!$C$3:$S$10110,MATCH($L184,'Bin Analysis'!$L$3:$L$10110,0),MATCH(R$5,'Bin Analysis'!$C$2:$S$2,0))," ")))))</f>
        <v>0.66666666666666663</v>
      </c>
      <c r="S184" s="70" t="str">
        <f>IF($L184=" "," ",(IF($M184=FALSE," ",(IF($M184&gt;0,INDEX('Bin Analysis'!$C$3:$S$10110,MATCH($L184,'Bin Analysis'!$L$3:$L$10110,0),MATCH(S$5,'Bin Analysis'!$C$2:$S$2,0))," ")))))</f>
        <v>no</v>
      </c>
      <c r="T184" s="70">
        <f>Assignments!K183</f>
        <v>0.28683552033333332</v>
      </c>
      <c r="U184" s="70">
        <f>Assignments!L183</f>
        <v>0.22847994478951147</v>
      </c>
      <c r="V184" s="76" t="str">
        <f>Assignments!V183</f>
        <v>Rheostat</v>
      </c>
    </row>
    <row r="185" spans="2:22" x14ac:dyDescent="0.45">
      <c r="B185" s="52">
        <v>11</v>
      </c>
      <c r="C185" t="s">
        <v>164</v>
      </c>
      <c r="D185">
        <v>0.92012845399999998</v>
      </c>
      <c r="E185" s="7">
        <v>4.8467110000000001E-2</v>
      </c>
      <c r="G185" s="40">
        <f>IFERROR('Data Transformation'!M183," ")</f>
        <v>178</v>
      </c>
      <c r="L185" s="68">
        <f t="shared" si="3"/>
        <v>179</v>
      </c>
      <c r="M185" s="69">
        <f>IF(L185=" "," ",(IF($L185&gt;0,INDEX('Bin Analysis'!$C$3:$S$10110,MATCH($L185,'Bin Analysis'!$L$3:$L$10110,0),MATCH(M$5,'Bin Analysis'!$C$2:$S$2,0))," ")))</f>
        <v>18</v>
      </c>
      <c r="N185" s="70">
        <f>IF($L185=" "," ",(IF($M185=FALSE," ",(IF($M185&gt;0,INDEX('Bin Analysis'!$C$3:$S$10110,MATCH($L185,'Bin Analysis'!$L$3:$L$10110,0),MATCH(N$5,'Bin Analysis'!$C$2:$S$2,0))," ")))))</f>
        <v>0</v>
      </c>
      <c r="O185" s="70">
        <f>IF($L185=" "," ",(IF($M185=FALSE," ",(IF($M185&gt;0,INDEX('Bin Analysis'!$C$3:$S$10110,MATCH($L185,'Bin Analysis'!$L$3:$L$10110,0),MATCH(O$5,'Bin Analysis'!$C$2:$S$2,0))," ")))))</f>
        <v>0.88235294117647056</v>
      </c>
      <c r="P185" s="70">
        <f>IF($L185=" "," ",(IF($M185=FALSE," ",(IF($M185&gt;0,INDEX('Bin Analysis'!$C$3:$S$10110,MATCH($L185,'Bin Analysis'!$L$3:$L$10110,0),MATCH(P$5,'Bin Analysis'!$C$2:$S$2,0))," ")))))</f>
        <v>0.5</v>
      </c>
      <c r="Q185" s="70">
        <f>IF($L185=" "," ",(IF($M185=FALSE," ",(IF($M185&gt;0,INDEX('Bin Analysis'!$C$3:$S$10110,MATCH($L185,'Bin Analysis'!$L$3:$L$10110,0),MATCH(Q$5,'Bin Analysis'!$C$2:$S$2,0))," ")))))</f>
        <v>0.43478260869565216</v>
      </c>
      <c r="R185" s="70">
        <f>IF($L185=" "," ",(IF($M185=FALSE," ",(IF($M185&gt;0,INDEX('Bin Analysis'!$C$3:$S$10110,MATCH($L185,'Bin Analysis'!$L$3:$L$10110,0),MATCH(R$5,'Bin Analysis'!$C$2:$S$2,0))," ")))))</f>
        <v>5.8823529411764705E-2</v>
      </c>
      <c r="S185" s="70" t="str">
        <f>IF($L185=" "," ",(IF($M185=FALSE," ",(IF($M185&gt;0,INDEX('Bin Analysis'!$C$3:$S$10110,MATCH($L185,'Bin Analysis'!$L$3:$L$10110,0),MATCH(S$5,'Bin Analysis'!$C$2:$S$2,0))," ")))))</f>
        <v>no</v>
      </c>
      <c r="T185" s="70">
        <f>Assignments!K184</f>
        <v>0.85251008811764728</v>
      </c>
      <c r="U185" s="70">
        <f>Assignments!L184</f>
        <v>0.21263738747831762</v>
      </c>
      <c r="V185" s="76" t="str">
        <f>Assignments!V184</f>
        <v>Moderate</v>
      </c>
    </row>
    <row r="186" spans="2:22" x14ac:dyDescent="0.45">
      <c r="B186" s="52">
        <v>11</v>
      </c>
      <c r="C186" t="s">
        <v>151</v>
      </c>
      <c r="D186">
        <v>0.95533678600000005</v>
      </c>
      <c r="E186" s="7">
        <v>4.6101996999999999E-2</v>
      </c>
      <c r="G186" s="40">
        <f>IFERROR('Data Transformation'!M184," ")</f>
        <v>179</v>
      </c>
      <c r="L186" s="68">
        <f t="shared" si="3"/>
        <v>180</v>
      </c>
      <c r="M186" s="69">
        <f>IF(L186=" "," ",(IF($L186&gt;0,INDEX('Bin Analysis'!$C$3:$S$10110,MATCH($L186,'Bin Analysis'!$L$3:$L$10110,0),MATCH(M$5,'Bin Analysis'!$C$2:$S$2,0))," ")))</f>
        <v>17</v>
      </c>
      <c r="N186" s="70">
        <f>IF($L186=" "," ",(IF($M186=FALSE," ",(IF($M186&gt;0,INDEX('Bin Analysis'!$C$3:$S$10110,MATCH($L186,'Bin Analysis'!$L$3:$L$10110,0),MATCH(N$5,'Bin Analysis'!$C$2:$S$2,0))," ")))))</f>
        <v>0</v>
      </c>
      <c r="O186" s="70">
        <f>IF($L186=" "," ",(IF($M186=FALSE," ",(IF($M186&gt;0,INDEX('Bin Analysis'!$C$3:$S$10110,MATCH($L186,'Bin Analysis'!$L$3:$L$10110,0),MATCH(O$5,'Bin Analysis'!$C$2:$S$2,0))," ")))))</f>
        <v>0.9375</v>
      </c>
      <c r="P186" s="70">
        <f>IF($L186=" "," ",(IF($M186=FALSE," ",(IF($M186&gt;0,INDEX('Bin Analysis'!$C$3:$S$10110,MATCH($L186,'Bin Analysis'!$L$3:$L$10110,0),MATCH(P$5,'Bin Analysis'!$C$2:$S$2,0))," ")))))</f>
        <v>0.5</v>
      </c>
      <c r="Q186" s="70">
        <f>IF($L186=" "," ",(IF($M186=FALSE," ",(IF($M186&gt;0,INDEX('Bin Analysis'!$C$3:$S$10110,MATCH($L186,'Bin Analysis'!$L$3:$L$10110,0),MATCH(Q$5,'Bin Analysis'!$C$2:$S$2,0))," ")))))</f>
        <v>0.47826086956521741</v>
      </c>
      <c r="R186" s="70">
        <f>IF($L186=" "," ",(IF($M186=FALSE," ",(IF($M186&gt;0,INDEX('Bin Analysis'!$C$3:$S$10110,MATCH($L186,'Bin Analysis'!$L$3:$L$10110,0),MATCH(R$5,'Bin Analysis'!$C$2:$S$2,0))," ")))))</f>
        <v>0</v>
      </c>
      <c r="S186" s="70" t="str">
        <f>IF($L186=" "," ",(IF($M186=FALSE," ",(IF($M186&gt;0,INDEX('Bin Analysis'!$C$3:$S$10110,MATCH($L186,'Bin Analysis'!$L$3:$L$10110,0),MATCH(S$5,'Bin Analysis'!$C$2:$S$2,0))," ")))))</f>
        <v>no</v>
      </c>
      <c r="T186" s="70">
        <f>Assignments!K185</f>
        <v>0.9567645975625001</v>
      </c>
      <c r="U186" s="70">
        <f>Assignments!L185</f>
        <v>0.1112975639958291</v>
      </c>
      <c r="V186" s="76" t="str">
        <f>Assignments!V185</f>
        <v>Neutral</v>
      </c>
    </row>
    <row r="187" spans="2:22" x14ac:dyDescent="0.45">
      <c r="B187" s="52">
        <v>11</v>
      </c>
      <c r="C187" t="s">
        <v>163</v>
      </c>
      <c r="D187">
        <v>0.95101232599999996</v>
      </c>
      <c r="E187" s="7">
        <v>3.7907924000000003E-2</v>
      </c>
      <c r="G187" s="40">
        <f>IFERROR('Data Transformation'!M185," ")</f>
        <v>180</v>
      </c>
      <c r="L187" s="68">
        <f t="shared" si="3"/>
        <v>181</v>
      </c>
      <c r="M187" s="69">
        <f>IF(L187=" "," ",(IF($L187&gt;0,INDEX('Bin Analysis'!$C$3:$S$10110,MATCH($L187,'Bin Analysis'!$L$3:$L$10110,0),MATCH(M$5,'Bin Analysis'!$C$2:$S$2,0))," ")))</f>
        <v>15</v>
      </c>
      <c r="N187" s="70">
        <f>IF($L187=" "," ",(IF($M187=FALSE," ",(IF($M187&gt;0,INDEX('Bin Analysis'!$C$3:$S$10110,MATCH($L187,'Bin Analysis'!$L$3:$L$10110,0),MATCH(N$5,'Bin Analysis'!$C$2:$S$2,0))," ")))))</f>
        <v>0</v>
      </c>
      <c r="O187" s="70">
        <f>IF($L187=" "," ",(IF($M187=FALSE," ",(IF($M187&gt;0,INDEX('Bin Analysis'!$C$3:$S$10110,MATCH($L187,'Bin Analysis'!$L$3:$L$10110,0),MATCH(O$5,'Bin Analysis'!$C$2:$S$2,0))," ")))))</f>
        <v>7.1428571428571425E-2</v>
      </c>
      <c r="P187" s="70">
        <f>IF($L187=" "," ",(IF($M187=FALSE," ",(IF($M187&gt;0,INDEX('Bin Analysis'!$C$3:$S$10110,MATCH($L187,'Bin Analysis'!$L$3:$L$10110,0),MATCH(P$5,'Bin Analysis'!$C$2:$S$2,0))," ")))))</f>
        <v>0.6</v>
      </c>
      <c r="Q187" s="70">
        <f>IF($L187=" "," ",(IF($M187=FALSE," ",(IF($M187&gt;0,INDEX('Bin Analysis'!$C$3:$S$10110,MATCH($L187,'Bin Analysis'!$L$3:$L$10110,0),MATCH(Q$5,'Bin Analysis'!$C$2:$S$2,0))," ")))))</f>
        <v>0.52173913043478259</v>
      </c>
      <c r="R187" s="70">
        <f>IF($L187=" "," ",(IF($M187=FALSE," ",(IF($M187&gt;0,INDEX('Bin Analysis'!$C$3:$S$10110,MATCH($L187,'Bin Analysis'!$L$3:$L$10110,0),MATCH(R$5,'Bin Analysis'!$C$2:$S$2,0))," ")))))</f>
        <v>0.5</v>
      </c>
      <c r="S187" s="70" t="str">
        <f>IF($L187=" "," ",(IF($M187=FALSE," ",(IF($M187&gt;0,INDEX('Bin Analysis'!$C$3:$S$10110,MATCH($L187,'Bin Analysis'!$L$3:$L$10110,0),MATCH(S$5,'Bin Analysis'!$C$2:$S$2,0))," ")))))</f>
        <v>no</v>
      </c>
      <c r="T187" s="70">
        <f>Assignments!K186</f>
        <v>0.34862040542857142</v>
      </c>
      <c r="U187" s="70">
        <f>Assignments!L186</f>
        <v>0.28465022772151277</v>
      </c>
      <c r="V187" s="76" t="str">
        <f>Assignments!V186</f>
        <v>Rheostat</v>
      </c>
    </row>
    <row r="188" spans="2:22" x14ac:dyDescent="0.45">
      <c r="B188" s="52">
        <v>12</v>
      </c>
      <c r="C188" t="s">
        <v>150</v>
      </c>
      <c r="D188">
        <v>0.254143173</v>
      </c>
      <c r="E188" s="7">
        <v>0.16967026499999999</v>
      </c>
      <c r="G188" s="40">
        <f>IFERROR('Data Transformation'!M186," ")</f>
        <v>181</v>
      </c>
      <c r="L188" s="68">
        <f t="shared" si="3"/>
        <v>182</v>
      </c>
      <c r="M188" s="69">
        <f>IF(L188=" "," ",(IF($L188&gt;0,INDEX('Bin Analysis'!$C$3:$S$10110,MATCH($L188,'Bin Analysis'!$L$3:$L$10110,0),MATCH(M$5,'Bin Analysis'!$C$2:$S$2,0))," ")))</f>
        <v>19</v>
      </c>
      <c r="N188" s="70">
        <f>IF($L188=" "," ",(IF($M188=FALSE," ",(IF($M188&gt;0,INDEX('Bin Analysis'!$C$3:$S$10110,MATCH($L188,'Bin Analysis'!$L$3:$L$10110,0),MATCH(N$5,'Bin Analysis'!$C$2:$S$2,0))," ")))))</f>
        <v>0</v>
      </c>
      <c r="O188" s="70">
        <f>IF($L188=" "," ",(IF($M188=FALSE," ",(IF($M188&gt;0,INDEX('Bin Analysis'!$C$3:$S$10110,MATCH($L188,'Bin Analysis'!$L$3:$L$10110,0),MATCH(O$5,'Bin Analysis'!$C$2:$S$2,0))," ")))))</f>
        <v>0.61111111111111116</v>
      </c>
      <c r="P188" s="70">
        <f>IF($L188=" "," ",(IF($M188=FALSE," ",(IF($M188&gt;0,INDEX('Bin Analysis'!$C$3:$S$10110,MATCH($L188,'Bin Analysis'!$L$3:$L$10110,0),MATCH(P$5,'Bin Analysis'!$C$2:$S$2,0))," ")))))</f>
        <v>0.5</v>
      </c>
      <c r="Q188" s="70">
        <f>IF($L188=" "," ",(IF($M188=FALSE," ",(IF($M188&gt;0,INDEX('Bin Analysis'!$C$3:$S$10110,MATCH($L188,'Bin Analysis'!$L$3:$L$10110,0),MATCH(Q$5,'Bin Analysis'!$C$2:$S$2,0))," ")))))</f>
        <v>0.43478260869565216</v>
      </c>
      <c r="R188" s="70">
        <f>IF($L188=" "," ",(IF($M188=FALSE," ",(IF($M188&gt;0,INDEX('Bin Analysis'!$C$3:$S$10110,MATCH($L188,'Bin Analysis'!$L$3:$L$10110,0),MATCH(R$5,'Bin Analysis'!$C$2:$S$2,0))," ")))))</f>
        <v>0.16666666666666666</v>
      </c>
      <c r="S188" s="70" t="str">
        <f>IF($L188=" "," ",(IF($M188=FALSE," ",(IF($M188&gt;0,INDEX('Bin Analysis'!$C$3:$S$10110,MATCH($L188,'Bin Analysis'!$L$3:$L$10110,0),MATCH(S$5,'Bin Analysis'!$C$2:$S$2,0))," ")))))</f>
        <v>no</v>
      </c>
      <c r="T188" s="70">
        <f>Assignments!K187</f>
        <v>0.7630097048333333</v>
      </c>
      <c r="U188" s="70">
        <f>Assignments!L187</f>
        <v>0.29961428137647228</v>
      </c>
      <c r="V188" s="76" t="str">
        <f>Assignments!V187</f>
        <v>Moderate</v>
      </c>
    </row>
    <row r="189" spans="2:22" x14ac:dyDescent="0.45">
      <c r="B189" s="52">
        <v>12</v>
      </c>
      <c r="C189" t="s">
        <v>160</v>
      </c>
      <c r="D189">
        <v>0.18265820999999999</v>
      </c>
      <c r="E189" s="7">
        <v>0.111213175</v>
      </c>
      <c r="G189" s="40">
        <f>IFERROR('Data Transformation'!M187," ")</f>
        <v>182</v>
      </c>
      <c r="L189" s="68">
        <f t="shared" si="3"/>
        <v>183</v>
      </c>
      <c r="M189" s="69">
        <f>IF(L189=" "," ",(IF($L189&gt;0,INDEX('Bin Analysis'!$C$3:$S$10110,MATCH($L189,'Bin Analysis'!$L$3:$L$10110,0),MATCH(M$5,'Bin Analysis'!$C$2:$S$2,0))," ")))</f>
        <v>20</v>
      </c>
      <c r="N189" s="70">
        <f>IF($L189=" "," ",(IF($M189=FALSE," ",(IF($M189&gt;0,INDEX('Bin Analysis'!$C$3:$S$10110,MATCH($L189,'Bin Analysis'!$L$3:$L$10110,0),MATCH(N$5,'Bin Analysis'!$C$2:$S$2,0))," ")))))</f>
        <v>0</v>
      </c>
      <c r="O189" s="70">
        <f>IF($L189=" "," ",(IF($M189=FALSE," ",(IF($M189&gt;0,INDEX('Bin Analysis'!$C$3:$S$10110,MATCH($L189,'Bin Analysis'!$L$3:$L$10110,0),MATCH(O$5,'Bin Analysis'!$C$2:$S$2,0))," ")))))</f>
        <v>0.15789473684210525</v>
      </c>
      <c r="P189" s="70">
        <f>IF($L189=" "," ",(IF($M189=FALSE," ",(IF($M189&gt;0,INDEX('Bin Analysis'!$C$3:$S$10110,MATCH($L189,'Bin Analysis'!$L$3:$L$10110,0),MATCH(P$5,'Bin Analysis'!$C$2:$S$2,0))," ")))))</f>
        <v>0.4</v>
      </c>
      <c r="Q189" s="70">
        <f>IF($L189=" "," ",(IF($M189=FALSE," ",(IF($M189&gt;0,INDEX('Bin Analysis'!$C$3:$S$10110,MATCH($L189,'Bin Analysis'!$L$3:$L$10110,0),MATCH(Q$5,'Bin Analysis'!$C$2:$S$2,0))," ")))))</f>
        <v>0.30434782608695654</v>
      </c>
      <c r="R189" s="70">
        <f>IF($L189=" "," ",(IF($M189=FALSE," ",(IF($M189&gt;0,INDEX('Bin Analysis'!$C$3:$S$10110,MATCH($L189,'Bin Analysis'!$L$3:$L$10110,0),MATCH(R$5,'Bin Analysis'!$C$2:$S$2,0))," ")))))</f>
        <v>0.78947368421052633</v>
      </c>
      <c r="S189" s="70" t="str">
        <f>IF($L189=" "," ",(IF($M189=FALSE," ",(IF($M189&gt;0,INDEX('Bin Analysis'!$C$3:$S$10110,MATCH($L189,'Bin Analysis'!$L$3:$L$10110,0),MATCH(S$5,'Bin Analysis'!$C$2:$S$2,0))," ")))))</f>
        <v>no</v>
      </c>
      <c r="T189" s="70">
        <f>Assignments!K188</f>
        <v>0.26400224326315791</v>
      </c>
      <c r="U189" s="70">
        <f>Assignments!L188</f>
        <v>0.33279382329071766</v>
      </c>
      <c r="V189" s="76" t="str">
        <f>Assignments!V188</f>
        <v>Adverse</v>
      </c>
    </row>
    <row r="190" spans="2:22" x14ac:dyDescent="0.45">
      <c r="B190" s="52">
        <v>12</v>
      </c>
      <c r="C190" t="s">
        <v>9</v>
      </c>
      <c r="D190">
        <v>0.43446636399999999</v>
      </c>
      <c r="E190" s="7">
        <v>9.9015725999999998E-2</v>
      </c>
      <c r="G190" s="40">
        <f>IFERROR('Data Transformation'!M188," ")</f>
        <v>183</v>
      </c>
      <c r="L190" s="68">
        <f t="shared" si="3"/>
        <v>184</v>
      </c>
      <c r="M190" s="69">
        <f>IF(L190=" "," ",(IF($L190&gt;0,INDEX('Bin Analysis'!$C$3:$S$10110,MATCH($L190,'Bin Analysis'!$L$3:$L$10110,0),MATCH(M$5,'Bin Analysis'!$C$2:$S$2,0))," ")))</f>
        <v>20</v>
      </c>
      <c r="N190" s="70">
        <f>IF($L190=" "," ",(IF($M190=FALSE," ",(IF($M190&gt;0,INDEX('Bin Analysis'!$C$3:$S$10110,MATCH($L190,'Bin Analysis'!$L$3:$L$10110,0),MATCH(N$5,'Bin Analysis'!$C$2:$S$2,0))," ")))))</f>
        <v>0</v>
      </c>
      <c r="O190" s="70">
        <f>IF($L190=" "," ",(IF($M190=FALSE," ",(IF($M190&gt;0,INDEX('Bin Analysis'!$C$3:$S$10110,MATCH($L190,'Bin Analysis'!$L$3:$L$10110,0),MATCH(O$5,'Bin Analysis'!$C$2:$S$2,0))," ")))))</f>
        <v>0.15789473684210525</v>
      </c>
      <c r="P190" s="70">
        <f>IF($L190=" "," ",(IF($M190=FALSE," ",(IF($M190&gt;0,INDEX('Bin Analysis'!$C$3:$S$10110,MATCH($L190,'Bin Analysis'!$L$3:$L$10110,0),MATCH(P$5,'Bin Analysis'!$C$2:$S$2,0))," ")))))</f>
        <v>0.8</v>
      </c>
      <c r="Q190" s="70">
        <f>IF($L190=" "," ",(IF($M190=FALSE," ",(IF($M190&gt;0,INDEX('Bin Analysis'!$C$3:$S$10110,MATCH($L190,'Bin Analysis'!$L$3:$L$10110,0),MATCH(Q$5,'Bin Analysis'!$C$2:$S$2,0))," ")))))</f>
        <v>0.78260869565217395</v>
      </c>
      <c r="R190" s="70">
        <f>IF($L190=" "," ",(IF($M190=FALSE," ",(IF($M190&gt;0,INDEX('Bin Analysis'!$C$3:$S$10110,MATCH($L190,'Bin Analysis'!$L$3:$L$10110,0),MATCH(R$5,'Bin Analysis'!$C$2:$S$2,0))," ")))))</f>
        <v>0.47368421052631576</v>
      </c>
      <c r="S190" s="70" t="str">
        <f>IF($L190=" "," ",(IF($M190=FALSE," ",(IF($M190&gt;0,INDEX('Bin Analysis'!$C$3:$S$10110,MATCH($L190,'Bin Analysis'!$L$3:$L$10110,0),MATCH(S$5,'Bin Analysis'!$C$2:$S$2,0))," ")))))</f>
        <v>no</v>
      </c>
      <c r="T190" s="70">
        <f>Assignments!K189</f>
        <v>0.43255903142105262</v>
      </c>
      <c r="U190" s="70">
        <f>Assignments!L189</f>
        <v>0.29396525946139762</v>
      </c>
      <c r="V190" s="76" t="str">
        <f>Assignments!V189</f>
        <v>Rheostat</v>
      </c>
    </row>
    <row r="191" spans="2:22" x14ac:dyDescent="0.45">
      <c r="B191" s="52">
        <v>12</v>
      </c>
      <c r="C191" t="s">
        <v>158</v>
      </c>
      <c r="D191">
        <v>0.221281423</v>
      </c>
      <c r="E191" s="7">
        <v>9.7290154000000004E-2</v>
      </c>
      <c r="G191" s="40">
        <f>IFERROR('Data Transformation'!M189," ")</f>
        <v>184</v>
      </c>
      <c r="L191" s="68">
        <f t="shared" si="3"/>
        <v>185</v>
      </c>
      <c r="M191" s="69">
        <f>IF(L191=" "," ",(IF($L191&gt;0,INDEX('Bin Analysis'!$C$3:$S$10110,MATCH($L191,'Bin Analysis'!$L$3:$L$10110,0),MATCH(M$5,'Bin Analysis'!$C$2:$S$2,0))," ")))</f>
        <v>18</v>
      </c>
      <c r="N191" s="70">
        <f>IF($L191=" "," ",(IF($M191=FALSE," ",(IF($M191&gt;0,INDEX('Bin Analysis'!$C$3:$S$10110,MATCH($L191,'Bin Analysis'!$L$3:$L$10110,0),MATCH(N$5,'Bin Analysis'!$C$2:$S$2,0))," ")))))</f>
        <v>0</v>
      </c>
      <c r="O191" s="70">
        <f>IF($L191=" "," ",(IF($M191=FALSE," ",(IF($M191&gt;0,INDEX('Bin Analysis'!$C$3:$S$10110,MATCH($L191,'Bin Analysis'!$L$3:$L$10110,0),MATCH(O$5,'Bin Analysis'!$C$2:$S$2,0))," ")))))</f>
        <v>0.6470588235294118</v>
      </c>
      <c r="P191" s="70">
        <f>IF($L191=" "," ",(IF($M191=FALSE," ",(IF($M191&gt;0,INDEX('Bin Analysis'!$C$3:$S$10110,MATCH($L191,'Bin Analysis'!$L$3:$L$10110,0),MATCH(P$5,'Bin Analysis'!$C$2:$S$2,0))," ")))))</f>
        <v>0.6</v>
      </c>
      <c r="Q191" s="70">
        <f>IF($L191=" "," ",(IF($M191=FALSE," ",(IF($M191&gt;0,INDEX('Bin Analysis'!$C$3:$S$10110,MATCH($L191,'Bin Analysis'!$L$3:$L$10110,0),MATCH(Q$5,'Bin Analysis'!$C$2:$S$2,0))," ")))))</f>
        <v>0.52173913043478259</v>
      </c>
      <c r="R191" s="70">
        <f>IF($L191=" "," ",(IF($M191=FALSE," ",(IF($M191&gt;0,INDEX('Bin Analysis'!$C$3:$S$10110,MATCH($L191,'Bin Analysis'!$L$3:$L$10110,0),MATCH(R$5,'Bin Analysis'!$C$2:$S$2,0))," ")))))</f>
        <v>0.17647058823529413</v>
      </c>
      <c r="S191" s="70" t="str">
        <f>IF($L191=" "," ",(IF($M191=FALSE," ",(IF($M191&gt;0,INDEX('Bin Analysis'!$C$3:$S$10110,MATCH($L191,'Bin Analysis'!$L$3:$L$10110,0),MATCH(S$5,'Bin Analysis'!$C$2:$S$2,0))," ")))))</f>
        <v>no</v>
      </c>
      <c r="T191" s="70">
        <f>Assignments!K190</f>
        <v>0.7336752675294117</v>
      </c>
      <c r="U191" s="70">
        <f>Assignments!L190</f>
        <v>0.36043612776019801</v>
      </c>
      <c r="V191" s="76" t="str">
        <f>Assignments!V190</f>
        <v>Rheostat</v>
      </c>
    </row>
    <row r="192" spans="2:22" x14ac:dyDescent="0.45">
      <c r="B192" s="52">
        <v>12</v>
      </c>
      <c r="C192" t="s">
        <v>157</v>
      </c>
      <c r="D192">
        <v>0.22322969500000001</v>
      </c>
      <c r="E192" s="7">
        <v>9.5086555000000003E-2</v>
      </c>
      <c r="G192" s="40">
        <f>IFERROR('Data Transformation'!M190," ")</f>
        <v>185</v>
      </c>
      <c r="L192" s="68">
        <f t="shared" si="3"/>
        <v>186</v>
      </c>
      <c r="M192" s="69">
        <f>IF(L192=" "," ",(IF($L192&gt;0,INDEX('Bin Analysis'!$C$3:$S$10110,MATCH($L192,'Bin Analysis'!$L$3:$L$10110,0),MATCH(M$5,'Bin Analysis'!$C$2:$S$2,0))," ")))</f>
        <v>19</v>
      </c>
      <c r="N192" s="70">
        <f>IF($L192=" "," ",(IF($M192=FALSE," ",(IF($M192&gt;0,INDEX('Bin Analysis'!$C$3:$S$10110,MATCH($L192,'Bin Analysis'!$L$3:$L$10110,0),MATCH(N$5,'Bin Analysis'!$C$2:$S$2,0))," ")))))</f>
        <v>0</v>
      </c>
      <c r="O192" s="70">
        <f>IF($L192=" "," ",(IF($M192=FALSE," ",(IF($M192&gt;0,INDEX('Bin Analysis'!$C$3:$S$10110,MATCH($L192,'Bin Analysis'!$L$3:$L$10110,0),MATCH(O$5,'Bin Analysis'!$C$2:$S$2,0))," ")))))</f>
        <v>0.88888888888888884</v>
      </c>
      <c r="P192" s="70">
        <f>IF($L192=" "," ",(IF($M192=FALSE," ",(IF($M192&gt;0,INDEX('Bin Analysis'!$C$3:$S$10110,MATCH($L192,'Bin Analysis'!$L$3:$L$10110,0),MATCH(P$5,'Bin Analysis'!$C$2:$S$2,0))," ")))))</f>
        <v>0.5</v>
      </c>
      <c r="Q192" s="70">
        <f>IF($L192=" "," ",(IF($M192=FALSE," ",(IF($M192&gt;0,INDEX('Bin Analysis'!$C$3:$S$10110,MATCH($L192,'Bin Analysis'!$L$3:$L$10110,0),MATCH(Q$5,'Bin Analysis'!$C$2:$S$2,0))," ")))))</f>
        <v>0.43478260869565216</v>
      </c>
      <c r="R192" s="70">
        <f>IF($L192=" "," ",(IF($M192=FALSE," ",(IF($M192&gt;0,INDEX('Bin Analysis'!$C$3:$S$10110,MATCH($L192,'Bin Analysis'!$L$3:$L$10110,0),MATCH(R$5,'Bin Analysis'!$C$2:$S$2,0))," ")))))</f>
        <v>5.5555555555555552E-2</v>
      </c>
      <c r="S192" s="70" t="str">
        <f>IF($L192=" "," ",(IF($M192=FALSE," ",(IF($M192&gt;0,INDEX('Bin Analysis'!$C$3:$S$10110,MATCH($L192,'Bin Analysis'!$L$3:$L$10110,0),MATCH(S$5,'Bin Analysis'!$C$2:$S$2,0))," ")))))</f>
        <v>no</v>
      </c>
      <c r="T192" s="70">
        <f>Assignments!K191</f>
        <v>0.88001942005555556</v>
      </c>
      <c r="U192" s="70">
        <f>Assignments!L191</f>
        <v>0.21990671259408637</v>
      </c>
      <c r="V192" s="76" t="str">
        <f>Assignments!V191</f>
        <v>Moderate</v>
      </c>
    </row>
    <row r="193" spans="2:22" x14ac:dyDescent="0.45">
      <c r="B193" s="52">
        <v>12</v>
      </c>
      <c r="C193" t="s">
        <v>153</v>
      </c>
      <c r="D193">
        <v>0.30311180300000001</v>
      </c>
      <c r="E193" s="7">
        <v>9.3023437E-2</v>
      </c>
      <c r="G193" s="40">
        <f>IFERROR('Data Transformation'!M191," ")</f>
        <v>186</v>
      </c>
      <c r="L193" s="68">
        <f t="shared" si="3"/>
        <v>187</v>
      </c>
      <c r="M193" s="69">
        <f>IF(L193=" "," ",(IF($L193&gt;0,INDEX('Bin Analysis'!$C$3:$S$10110,MATCH($L193,'Bin Analysis'!$L$3:$L$10110,0),MATCH(M$5,'Bin Analysis'!$C$2:$S$2,0))," ")))</f>
        <v>16</v>
      </c>
      <c r="N193" s="70">
        <f>IF($L193=" "," ",(IF($M193=FALSE," ",(IF($M193&gt;0,INDEX('Bin Analysis'!$C$3:$S$10110,MATCH($L193,'Bin Analysis'!$L$3:$L$10110,0),MATCH(N$5,'Bin Analysis'!$C$2:$S$2,0))," ")))))</f>
        <v>0</v>
      </c>
      <c r="O193" s="70">
        <f>IF($L193=" "," ",(IF($M193=FALSE," ",(IF($M193&gt;0,INDEX('Bin Analysis'!$C$3:$S$10110,MATCH($L193,'Bin Analysis'!$L$3:$L$10110,0),MATCH(O$5,'Bin Analysis'!$C$2:$S$2,0))," ")))))</f>
        <v>0.66666666666666663</v>
      </c>
      <c r="P193" s="70">
        <f>IF($L193=" "," ",(IF($M193=FALSE," ",(IF($M193&gt;0,INDEX('Bin Analysis'!$C$3:$S$10110,MATCH($L193,'Bin Analysis'!$L$3:$L$10110,0),MATCH(P$5,'Bin Analysis'!$C$2:$S$2,0))," ")))))</f>
        <v>0.6</v>
      </c>
      <c r="Q193" s="70">
        <f>IF($L193=" "," ",(IF($M193=FALSE," ",(IF($M193&gt;0,INDEX('Bin Analysis'!$C$3:$S$10110,MATCH($L193,'Bin Analysis'!$L$3:$L$10110,0),MATCH(Q$5,'Bin Analysis'!$C$2:$S$2,0))," ")))))</f>
        <v>0.52173913043478259</v>
      </c>
      <c r="R193" s="70">
        <f>IF($L193=" "," ",(IF($M193=FALSE," ",(IF($M193&gt;0,INDEX('Bin Analysis'!$C$3:$S$10110,MATCH($L193,'Bin Analysis'!$L$3:$L$10110,0),MATCH(R$5,'Bin Analysis'!$C$2:$S$2,0))," ")))))</f>
        <v>0.13333333333333333</v>
      </c>
      <c r="S193" s="70" t="str">
        <f>IF($L193=" "," ",(IF($M193=FALSE," ",(IF($M193&gt;0,INDEX('Bin Analysis'!$C$3:$S$10110,MATCH($L193,'Bin Analysis'!$L$3:$L$10110,0),MATCH(S$5,'Bin Analysis'!$C$2:$S$2,0))," ")))))</f>
        <v>no</v>
      </c>
      <c r="T193" s="70">
        <f>Assignments!K192</f>
        <v>0.76275277426666688</v>
      </c>
      <c r="U193" s="70">
        <f>Assignments!L192</f>
        <v>0.29730866123660749</v>
      </c>
      <c r="V193" s="76" t="str">
        <f>Assignments!V192</f>
        <v>Rheostat</v>
      </c>
    </row>
    <row r="194" spans="2:22" x14ac:dyDescent="0.45">
      <c r="B194" s="52">
        <v>12</v>
      </c>
      <c r="C194" t="s">
        <v>147</v>
      </c>
      <c r="D194">
        <v>0.65572516700000005</v>
      </c>
      <c r="E194" s="7">
        <v>8.3282470999999997E-2</v>
      </c>
      <c r="G194" s="40">
        <f>IFERROR('Data Transformation'!M192," ")</f>
        <v>187</v>
      </c>
      <c r="L194" s="68">
        <f t="shared" si="3"/>
        <v>188</v>
      </c>
      <c r="M194" s="69">
        <f>IF(L194=" "," ",(IF($L194&gt;0,INDEX('Bin Analysis'!$C$3:$S$10110,MATCH($L194,'Bin Analysis'!$L$3:$L$10110,0),MATCH(M$5,'Bin Analysis'!$C$2:$S$2,0))," ")))</f>
        <v>19</v>
      </c>
      <c r="N194" s="70">
        <f>IF($L194=" "," ",(IF($M194=FALSE," ",(IF($M194&gt;0,INDEX('Bin Analysis'!$C$3:$S$10110,MATCH($L194,'Bin Analysis'!$L$3:$L$10110,0),MATCH(N$5,'Bin Analysis'!$C$2:$S$2,0))," ")))))</f>
        <v>0</v>
      </c>
      <c r="O194" s="70">
        <f>IF($L194=" "," ",(IF($M194=FALSE," ",(IF($M194&gt;0,INDEX('Bin Analysis'!$C$3:$S$10110,MATCH($L194,'Bin Analysis'!$L$3:$L$10110,0),MATCH(O$5,'Bin Analysis'!$C$2:$S$2,0))," ")))))</f>
        <v>0.88888888888888884</v>
      </c>
      <c r="P194" s="70">
        <f>IF($L194=" "," ",(IF($M194=FALSE," ",(IF($M194&gt;0,INDEX('Bin Analysis'!$C$3:$S$10110,MATCH($L194,'Bin Analysis'!$L$3:$L$10110,0),MATCH(P$5,'Bin Analysis'!$C$2:$S$2,0))," ")))))</f>
        <v>0.5</v>
      </c>
      <c r="Q194" s="70">
        <f>IF($L194=" "," ",(IF($M194=FALSE," ",(IF($M194&gt;0,INDEX('Bin Analysis'!$C$3:$S$10110,MATCH($L194,'Bin Analysis'!$L$3:$L$10110,0),MATCH(Q$5,'Bin Analysis'!$C$2:$S$2,0))," ")))))</f>
        <v>0.43478260869565216</v>
      </c>
      <c r="R194" s="70">
        <f>IF($L194=" "," ",(IF($M194=FALSE," ",(IF($M194&gt;0,INDEX('Bin Analysis'!$C$3:$S$10110,MATCH($L194,'Bin Analysis'!$L$3:$L$10110,0),MATCH(R$5,'Bin Analysis'!$C$2:$S$2,0))," ")))))</f>
        <v>5.5555555555555552E-2</v>
      </c>
      <c r="S194" s="70" t="str">
        <f>IF($L194=" "," ",(IF($M194=FALSE," ",(IF($M194&gt;0,INDEX('Bin Analysis'!$C$3:$S$10110,MATCH($L194,'Bin Analysis'!$L$3:$L$10110,0),MATCH(S$5,'Bin Analysis'!$C$2:$S$2,0))," ")))))</f>
        <v>no</v>
      </c>
      <c r="T194" s="70">
        <f>Assignments!K193</f>
        <v>0.88984761494444442</v>
      </c>
      <c r="U194" s="70">
        <f>Assignments!L193</f>
        <v>0.23679212728727844</v>
      </c>
      <c r="V194" s="76" t="str">
        <f>Assignments!V193</f>
        <v>Moderate</v>
      </c>
    </row>
    <row r="195" spans="2:22" x14ac:dyDescent="0.45">
      <c r="B195" s="52">
        <v>12</v>
      </c>
      <c r="C195" t="s">
        <v>152</v>
      </c>
      <c r="D195">
        <v>0.25391609900000001</v>
      </c>
      <c r="E195" s="7">
        <v>8.1003115000000001E-2</v>
      </c>
      <c r="G195" s="40">
        <f>IFERROR('Data Transformation'!M193," ")</f>
        <v>188</v>
      </c>
      <c r="L195" s="68">
        <f t="shared" si="3"/>
        <v>189</v>
      </c>
      <c r="M195" s="69">
        <f>IF(L195=" "," ",(IF($L195&gt;0,INDEX('Bin Analysis'!$C$3:$S$10110,MATCH($L195,'Bin Analysis'!$L$3:$L$10110,0),MATCH(M$5,'Bin Analysis'!$C$2:$S$2,0))," ")))</f>
        <v>20</v>
      </c>
      <c r="N195" s="70">
        <f>IF($L195=" "," ",(IF($M195=FALSE," ",(IF($M195&gt;0,INDEX('Bin Analysis'!$C$3:$S$10110,MATCH($L195,'Bin Analysis'!$L$3:$L$10110,0),MATCH(N$5,'Bin Analysis'!$C$2:$S$2,0))," ")))))</f>
        <v>0</v>
      </c>
      <c r="O195" s="70">
        <f>IF($L195=" "," ",(IF($M195=FALSE," ",(IF($M195&gt;0,INDEX('Bin Analysis'!$C$3:$S$10110,MATCH($L195,'Bin Analysis'!$L$3:$L$10110,0),MATCH(O$5,'Bin Analysis'!$C$2:$S$2,0))," ")))))</f>
        <v>0</v>
      </c>
      <c r="P195" s="70">
        <f>IF($L195=" "," ",(IF($M195=FALSE," ",(IF($M195&gt;0,INDEX('Bin Analysis'!$C$3:$S$10110,MATCH($L195,'Bin Analysis'!$L$3:$L$10110,0),MATCH(P$5,'Bin Analysis'!$C$2:$S$2,0))," ")))))</f>
        <v>0.2</v>
      </c>
      <c r="Q195" s="70">
        <f>IF($L195=" "," ",(IF($M195=FALSE," ",(IF($M195&gt;0,INDEX('Bin Analysis'!$C$3:$S$10110,MATCH($L195,'Bin Analysis'!$L$3:$L$10110,0),MATCH(Q$5,'Bin Analysis'!$C$2:$S$2,0))," ")))))</f>
        <v>8.6956521739130432E-2</v>
      </c>
      <c r="R195" s="70">
        <f>IF($L195=" "," ",(IF($M195=FALSE," ",(IF($M195&gt;0,INDEX('Bin Analysis'!$C$3:$S$10110,MATCH($L195,'Bin Analysis'!$L$3:$L$10110,0),MATCH(R$5,'Bin Analysis'!$C$2:$S$2,0))," ")))))</f>
        <v>1</v>
      </c>
      <c r="S195" s="70" t="str">
        <f>IF($L195=" "," ",(IF($M195=FALSE," ",(IF($M195&gt;0,INDEX('Bin Analysis'!$C$3:$S$10110,MATCH($L195,'Bin Analysis'!$L$3:$L$10110,0),MATCH(S$5,'Bin Analysis'!$C$2:$S$2,0))," ")))))</f>
        <v>yes</v>
      </c>
      <c r="T195" s="70">
        <f>Assignments!K194</f>
        <v>7.4235913842105261E-2</v>
      </c>
      <c r="U195" s="70">
        <f>Assignments!L194</f>
        <v>5.831180383307405E-2</v>
      </c>
      <c r="V195" s="76" t="str">
        <f>Assignments!V194</f>
        <v>Toggle</v>
      </c>
    </row>
    <row r="196" spans="2:22" x14ac:dyDescent="0.45">
      <c r="B196" s="52">
        <v>12</v>
      </c>
      <c r="C196" t="s">
        <v>162</v>
      </c>
      <c r="D196">
        <v>0.98917259400000002</v>
      </c>
      <c r="E196" s="7">
        <v>6.9041317000000005E-2</v>
      </c>
      <c r="G196" s="40">
        <f>IFERROR('Data Transformation'!M194," ")</f>
        <v>189</v>
      </c>
      <c r="L196" s="68">
        <f t="shared" si="3"/>
        <v>190</v>
      </c>
      <c r="M196" s="69">
        <f>IF(L196=" "," ",(IF($L196&gt;0,INDEX('Bin Analysis'!$C$3:$S$10110,MATCH($L196,'Bin Analysis'!$L$3:$L$10110,0),MATCH(M$5,'Bin Analysis'!$C$2:$S$2,0))," ")))</f>
        <v>15</v>
      </c>
      <c r="N196" s="70">
        <f>IF($L196=" "," ",(IF($M196=FALSE," ",(IF($M196&gt;0,INDEX('Bin Analysis'!$C$3:$S$10110,MATCH($L196,'Bin Analysis'!$L$3:$L$10110,0),MATCH(N$5,'Bin Analysis'!$C$2:$S$2,0))," ")))))</f>
        <v>7.1428571428571425E-2</v>
      </c>
      <c r="O196" s="70">
        <f>IF($L196=" "," ",(IF($M196=FALSE," ",(IF($M196&gt;0,INDEX('Bin Analysis'!$C$3:$S$10110,MATCH($L196,'Bin Analysis'!$L$3:$L$10110,0),MATCH(O$5,'Bin Analysis'!$C$2:$S$2,0))," ")))))</f>
        <v>0.9285714285714286</v>
      </c>
      <c r="P196" s="70">
        <f>IF($L196=" "," ",(IF($M196=FALSE," ",(IF($M196&gt;0,INDEX('Bin Analysis'!$C$3:$S$10110,MATCH($L196,'Bin Analysis'!$L$3:$L$10110,0),MATCH(P$5,'Bin Analysis'!$C$2:$S$2,0))," ")))))</f>
        <v>0.5</v>
      </c>
      <c r="Q196" s="70">
        <f>IF($L196=" "," ",(IF($M196=FALSE," ",(IF($M196&gt;0,INDEX('Bin Analysis'!$C$3:$S$10110,MATCH($L196,'Bin Analysis'!$L$3:$L$10110,0),MATCH(Q$5,'Bin Analysis'!$C$2:$S$2,0))," ")))))</f>
        <v>0.47826086956521741</v>
      </c>
      <c r="R196" s="70">
        <f>IF($L196=" "," ",(IF($M196=FALSE," ",(IF($M196&gt;0,INDEX('Bin Analysis'!$C$3:$S$10110,MATCH($L196,'Bin Analysis'!$L$3:$L$10110,0),MATCH(R$5,'Bin Analysis'!$C$2:$S$2,0))," ")))))</f>
        <v>0</v>
      </c>
      <c r="S196" s="70" t="str">
        <f>IF($L196=" "," ",(IF($M196=FALSE," ",(IF($M196&gt;0,INDEX('Bin Analysis'!$C$3:$S$10110,MATCH($L196,'Bin Analysis'!$L$3:$L$10110,0),MATCH(S$5,'Bin Analysis'!$C$2:$S$2,0))," ")))))</f>
        <v>no</v>
      </c>
      <c r="T196" s="70">
        <f>Assignments!K195</f>
        <v>0.98081415128571436</v>
      </c>
      <c r="U196" s="70">
        <f>Assignments!L195</f>
        <v>0.11856621076207721</v>
      </c>
      <c r="V196" s="76" t="str">
        <f>Assignments!V195</f>
        <v>Neutral</v>
      </c>
    </row>
    <row r="197" spans="2:22" x14ac:dyDescent="0.45">
      <c r="B197" s="52">
        <v>12</v>
      </c>
      <c r="C197" t="s">
        <v>159</v>
      </c>
      <c r="D197">
        <v>0.27249135499999999</v>
      </c>
      <c r="E197" s="7">
        <v>6.8623926000000002E-2</v>
      </c>
      <c r="G197" s="40">
        <f>IFERROR('Data Transformation'!M195," ")</f>
        <v>190</v>
      </c>
      <c r="L197" s="68">
        <f t="shared" si="3"/>
        <v>191</v>
      </c>
      <c r="M197" s="69">
        <f>IF(L197=" "," ",(IF($L197&gt;0,INDEX('Bin Analysis'!$C$3:$S$10110,MATCH($L197,'Bin Analysis'!$L$3:$L$10110,0),MATCH(M$5,'Bin Analysis'!$C$2:$S$2,0))," ")))</f>
        <v>19</v>
      </c>
      <c r="N197" s="70">
        <f>IF($L197=" "," ",(IF($M197=FALSE," ",(IF($M197&gt;0,INDEX('Bin Analysis'!$C$3:$S$10110,MATCH($L197,'Bin Analysis'!$L$3:$L$10110,0),MATCH(N$5,'Bin Analysis'!$C$2:$S$2,0))," ")))))</f>
        <v>0</v>
      </c>
      <c r="O197" s="70">
        <f>IF($L197=" "," ",(IF($M197=FALSE," ",(IF($M197&gt;0,INDEX('Bin Analysis'!$C$3:$S$10110,MATCH($L197,'Bin Analysis'!$L$3:$L$10110,0),MATCH(O$5,'Bin Analysis'!$C$2:$S$2,0))," ")))))</f>
        <v>0.94444444444444442</v>
      </c>
      <c r="P197" s="70">
        <f>IF($L197=" "," ",(IF($M197=FALSE," ",(IF($M197&gt;0,INDEX('Bin Analysis'!$C$3:$S$10110,MATCH($L197,'Bin Analysis'!$L$3:$L$10110,0),MATCH(P$5,'Bin Analysis'!$C$2:$S$2,0))," ")))))</f>
        <v>0.5</v>
      </c>
      <c r="Q197" s="70">
        <f>IF($L197=" "," ",(IF($M197=FALSE," ",(IF($M197&gt;0,INDEX('Bin Analysis'!$C$3:$S$10110,MATCH($L197,'Bin Analysis'!$L$3:$L$10110,0),MATCH(Q$5,'Bin Analysis'!$C$2:$S$2,0))," ")))))</f>
        <v>0.39130434782608697</v>
      </c>
      <c r="R197" s="70">
        <f>IF($L197=" "," ",(IF($M197=FALSE," ",(IF($M197&gt;0,INDEX('Bin Analysis'!$C$3:$S$10110,MATCH($L197,'Bin Analysis'!$L$3:$L$10110,0),MATCH(R$5,'Bin Analysis'!$C$2:$S$2,0))," ")))))</f>
        <v>5.5555555555555552E-2</v>
      </c>
      <c r="S197" s="70" t="str">
        <f>IF($L197=" "," ",(IF($M197=FALSE," ",(IF($M197&gt;0,INDEX('Bin Analysis'!$C$3:$S$10110,MATCH($L197,'Bin Analysis'!$L$3:$L$10110,0),MATCH(S$5,'Bin Analysis'!$C$2:$S$2,0))," ")))))</f>
        <v>no</v>
      </c>
      <c r="T197" s="70">
        <f>Assignments!K196</f>
        <v>0.9273876477777776</v>
      </c>
      <c r="U197" s="70">
        <f>Assignments!L196</f>
        <v>0.200551147000712</v>
      </c>
      <c r="V197" s="76" t="str">
        <f>Assignments!V196</f>
        <v>Neutral</v>
      </c>
    </row>
    <row r="198" spans="2:22" x14ac:dyDescent="0.45">
      <c r="B198" s="52">
        <v>12</v>
      </c>
      <c r="C198" t="s">
        <v>164</v>
      </c>
      <c r="D198">
        <v>0.23685235599999999</v>
      </c>
      <c r="E198" s="7">
        <v>6.0746190999999998E-2</v>
      </c>
      <c r="G198" s="40">
        <f>IFERROR('Data Transformation'!M196," ")</f>
        <v>191</v>
      </c>
      <c r="L198" s="68">
        <f t="shared" si="3"/>
        <v>192</v>
      </c>
      <c r="M198" s="69">
        <f>IF(L198=" "," ",(IF($L198&gt;0,INDEX('Bin Analysis'!$C$3:$S$10110,MATCH($L198,'Bin Analysis'!$L$3:$L$10110,0),MATCH(M$5,'Bin Analysis'!$C$2:$S$2,0))," ")))</f>
        <v>20</v>
      </c>
      <c r="N198" s="70">
        <f>IF($L198=" "," ",(IF($M198=FALSE," ",(IF($M198&gt;0,INDEX('Bin Analysis'!$C$3:$S$10110,MATCH($L198,'Bin Analysis'!$L$3:$L$10110,0),MATCH(N$5,'Bin Analysis'!$C$2:$S$2,0))," ")))))</f>
        <v>0</v>
      </c>
      <c r="O198" s="70">
        <f>IF($L198=" "," ",(IF($M198=FALSE," ",(IF($M198&gt;0,INDEX('Bin Analysis'!$C$3:$S$10110,MATCH($L198,'Bin Analysis'!$L$3:$L$10110,0),MATCH(O$5,'Bin Analysis'!$C$2:$S$2,0))," ")))))</f>
        <v>0</v>
      </c>
      <c r="P198" s="70">
        <f>IF($L198=" "," ",(IF($M198=FALSE," ",(IF($M198&gt;0,INDEX('Bin Analysis'!$C$3:$S$10110,MATCH($L198,'Bin Analysis'!$L$3:$L$10110,0),MATCH(P$5,'Bin Analysis'!$C$2:$S$2,0))," ")))))</f>
        <v>0.2</v>
      </c>
      <c r="Q198" s="70">
        <f>IF($L198=" "," ",(IF($M198=FALSE," ",(IF($M198&gt;0,INDEX('Bin Analysis'!$C$3:$S$10110,MATCH($L198,'Bin Analysis'!$L$3:$L$10110,0),MATCH(Q$5,'Bin Analysis'!$C$2:$S$2,0))," ")))))</f>
        <v>8.6956521739130432E-2</v>
      </c>
      <c r="R198" s="70">
        <f>IF($L198=" "," ",(IF($M198=FALSE," ",(IF($M198&gt;0,INDEX('Bin Analysis'!$C$3:$S$10110,MATCH($L198,'Bin Analysis'!$L$3:$L$10110,0),MATCH(R$5,'Bin Analysis'!$C$2:$S$2,0))," ")))))</f>
        <v>1</v>
      </c>
      <c r="S198" s="70" t="str">
        <f>IF($L198=" "," ",(IF($M198=FALSE," ",(IF($M198&gt;0,INDEX('Bin Analysis'!$C$3:$S$10110,MATCH($L198,'Bin Analysis'!$L$3:$L$10110,0),MATCH(S$5,'Bin Analysis'!$C$2:$S$2,0))," ")))))</f>
        <v>yes</v>
      </c>
      <c r="T198" s="70">
        <f>Assignments!K197</f>
        <v>9.6919034210526292E-2</v>
      </c>
      <c r="U198" s="70">
        <f>Assignments!L197</f>
        <v>5.0218288829738576E-2</v>
      </c>
      <c r="V198" s="76" t="str">
        <f>Assignments!V197</f>
        <v>Toggle</v>
      </c>
    </row>
    <row r="199" spans="2:22" x14ac:dyDescent="0.45">
      <c r="B199" s="52">
        <v>12</v>
      </c>
      <c r="C199" t="s">
        <v>149</v>
      </c>
      <c r="D199">
        <v>0.48572029300000003</v>
      </c>
      <c r="E199" s="7">
        <v>5.5183916E-2</v>
      </c>
      <c r="G199" s="40">
        <f>IFERROR('Data Transformation'!M197," ")</f>
        <v>192</v>
      </c>
      <c r="L199" s="68">
        <f t="shared" ref="L199:L262" si="4">$G200</f>
        <v>193</v>
      </c>
      <c r="M199" s="69">
        <f>IF(L199=" "," ",(IF($L199&gt;0,INDEX('Bin Analysis'!$C$3:$S$10110,MATCH($L199,'Bin Analysis'!$L$3:$L$10110,0),MATCH(M$5,'Bin Analysis'!$C$2:$S$2,0))," ")))</f>
        <v>18</v>
      </c>
      <c r="N199" s="70">
        <f>IF($L199=" "," ",(IF($M199=FALSE," ",(IF($M199&gt;0,INDEX('Bin Analysis'!$C$3:$S$10110,MATCH($L199,'Bin Analysis'!$L$3:$L$10110,0),MATCH(N$5,'Bin Analysis'!$C$2:$S$2,0))," ")))))</f>
        <v>0</v>
      </c>
      <c r="O199" s="70">
        <f>IF($L199=" "," ",(IF($M199=FALSE," ",(IF($M199&gt;0,INDEX('Bin Analysis'!$C$3:$S$10110,MATCH($L199,'Bin Analysis'!$L$3:$L$10110,0),MATCH(O$5,'Bin Analysis'!$C$2:$S$2,0))," ")))))</f>
        <v>5.8823529411764705E-2</v>
      </c>
      <c r="P199" s="70">
        <f>IF($L199=" "," ",(IF($M199=FALSE," ",(IF($M199&gt;0,INDEX('Bin Analysis'!$C$3:$S$10110,MATCH($L199,'Bin Analysis'!$L$3:$L$10110,0),MATCH(P$5,'Bin Analysis'!$C$2:$S$2,0))," ")))))</f>
        <v>0.5</v>
      </c>
      <c r="Q199" s="70">
        <f>IF($L199=" "," ",(IF($M199=FALSE," ",(IF($M199&gt;0,INDEX('Bin Analysis'!$C$3:$S$10110,MATCH($L199,'Bin Analysis'!$L$3:$L$10110,0),MATCH(Q$5,'Bin Analysis'!$C$2:$S$2,0))," ")))))</f>
        <v>0.43478260869565216</v>
      </c>
      <c r="R199" s="70">
        <f>IF($L199=" "," ",(IF($M199=FALSE," ",(IF($M199&gt;0,INDEX('Bin Analysis'!$C$3:$S$10110,MATCH($L199,'Bin Analysis'!$L$3:$L$10110,0),MATCH(R$5,'Bin Analysis'!$C$2:$S$2,0))," ")))))</f>
        <v>0.82352941176470584</v>
      </c>
      <c r="S199" s="70" t="str">
        <f>IF($L199=" "," ",(IF($M199=FALSE," ",(IF($M199&gt;0,INDEX('Bin Analysis'!$C$3:$S$10110,MATCH($L199,'Bin Analysis'!$L$3:$L$10110,0),MATCH(S$5,'Bin Analysis'!$C$2:$S$2,0))," ")))))</f>
        <v>no</v>
      </c>
      <c r="T199" s="70">
        <f>Assignments!K198</f>
        <v>0.25927504782352945</v>
      </c>
      <c r="U199" s="70">
        <f>Assignments!L198</f>
        <v>0.17143530054824138</v>
      </c>
      <c r="V199" s="76" t="str">
        <f>Assignments!V198</f>
        <v>Adverse</v>
      </c>
    </row>
    <row r="200" spans="2:22" x14ac:dyDescent="0.45">
      <c r="B200" s="52">
        <v>12</v>
      </c>
      <c r="C200" t="s">
        <v>163</v>
      </c>
      <c r="D200">
        <v>0.58140958899999995</v>
      </c>
      <c r="E200" s="7">
        <v>4.8672695000000002E-2</v>
      </c>
      <c r="G200" s="40">
        <f>IFERROR('Data Transformation'!M198," ")</f>
        <v>193</v>
      </c>
      <c r="L200" s="68">
        <f t="shared" si="4"/>
        <v>194</v>
      </c>
      <c r="M200" s="69">
        <f>IF(L200=" "," ",(IF($L200&gt;0,INDEX('Bin Analysis'!$C$3:$S$10110,MATCH($L200,'Bin Analysis'!$L$3:$L$10110,0),MATCH(M$5,'Bin Analysis'!$C$2:$S$2,0))," ")))</f>
        <v>19</v>
      </c>
      <c r="N200" s="70">
        <f>IF($L200=" "," ",(IF($M200=FALSE," ",(IF($M200&gt;0,INDEX('Bin Analysis'!$C$3:$S$10110,MATCH($L200,'Bin Analysis'!$L$3:$L$10110,0),MATCH(N$5,'Bin Analysis'!$C$2:$S$2,0))," ")))))</f>
        <v>0</v>
      </c>
      <c r="O200" s="70">
        <f>IF($L200=" "," ",(IF($M200=FALSE," ",(IF($M200&gt;0,INDEX('Bin Analysis'!$C$3:$S$10110,MATCH($L200,'Bin Analysis'!$L$3:$L$10110,0),MATCH(O$5,'Bin Analysis'!$C$2:$S$2,0))," ")))))</f>
        <v>1</v>
      </c>
      <c r="P200" s="70">
        <f>IF($L200=" "," ",(IF($M200=FALSE," ",(IF($M200&gt;0,INDEX('Bin Analysis'!$C$3:$S$10110,MATCH($L200,'Bin Analysis'!$L$3:$L$10110,0),MATCH(P$5,'Bin Analysis'!$C$2:$S$2,0))," ")))))</f>
        <v>0.4</v>
      </c>
      <c r="Q200" s="70">
        <f>IF($L200=" "," ",(IF($M200=FALSE," ",(IF($M200&gt;0,INDEX('Bin Analysis'!$C$3:$S$10110,MATCH($L200,'Bin Analysis'!$L$3:$L$10110,0),MATCH(Q$5,'Bin Analysis'!$C$2:$S$2,0))," ")))))</f>
        <v>0.34782608695652173</v>
      </c>
      <c r="R200" s="70">
        <f>IF($L200=" "," ",(IF($M200=FALSE," ",(IF($M200&gt;0,INDEX('Bin Analysis'!$C$3:$S$10110,MATCH($L200,'Bin Analysis'!$L$3:$L$10110,0),MATCH(R$5,'Bin Analysis'!$C$2:$S$2,0))," ")))))</f>
        <v>0</v>
      </c>
      <c r="S200" s="70" t="str">
        <f>IF($L200=" "," ",(IF($M200=FALSE," ",(IF($M200&gt;0,INDEX('Bin Analysis'!$C$3:$S$10110,MATCH($L200,'Bin Analysis'!$L$3:$L$10110,0),MATCH(S$5,'Bin Analysis'!$C$2:$S$2,0))," ")))))</f>
        <v>no</v>
      </c>
      <c r="T200" s="70">
        <f>Assignments!K199</f>
        <v>1.0046894237222221</v>
      </c>
      <c r="U200" s="70">
        <f>Assignments!L199</f>
        <v>7.8127718480726763E-2</v>
      </c>
      <c r="V200" s="76" t="str">
        <f>Assignments!V199</f>
        <v>Neutral</v>
      </c>
    </row>
    <row r="201" spans="2:22" x14ac:dyDescent="0.45">
      <c r="B201" s="52">
        <v>13</v>
      </c>
      <c r="C201" t="s">
        <v>9</v>
      </c>
      <c r="D201">
        <v>0.70309626000000003</v>
      </c>
      <c r="E201" s="7">
        <v>0.139855536</v>
      </c>
      <c r="G201" s="40">
        <f>IFERROR('Data Transformation'!M199," ")</f>
        <v>194</v>
      </c>
      <c r="L201" s="68">
        <f t="shared" si="4"/>
        <v>195</v>
      </c>
      <c r="M201" s="69">
        <f>IF(L201=" "," ",(IF($L201&gt;0,INDEX('Bin Analysis'!$C$3:$S$10110,MATCH($L201,'Bin Analysis'!$L$3:$L$10110,0),MATCH(M$5,'Bin Analysis'!$C$2:$S$2,0))," ")))</f>
        <v>20</v>
      </c>
      <c r="N201" s="70">
        <f>IF($L201=" "," ",(IF($M201=FALSE," ",(IF($M201&gt;0,INDEX('Bin Analysis'!$C$3:$S$10110,MATCH($L201,'Bin Analysis'!$L$3:$L$10110,0),MATCH(N$5,'Bin Analysis'!$C$2:$S$2,0))," ")))))</f>
        <v>0</v>
      </c>
      <c r="O201" s="70">
        <f>IF($L201=" "," ",(IF($M201=FALSE," ",(IF($M201&gt;0,INDEX('Bin Analysis'!$C$3:$S$10110,MATCH($L201,'Bin Analysis'!$L$3:$L$10110,0),MATCH(O$5,'Bin Analysis'!$C$2:$S$2,0))," ")))))</f>
        <v>0.94736842105263153</v>
      </c>
      <c r="P201" s="70">
        <f>IF($L201=" "," ",(IF($M201=FALSE," ",(IF($M201&gt;0,INDEX('Bin Analysis'!$C$3:$S$10110,MATCH($L201,'Bin Analysis'!$L$3:$L$10110,0),MATCH(P$5,'Bin Analysis'!$C$2:$S$2,0))," ")))))</f>
        <v>0.5</v>
      </c>
      <c r="Q201" s="70">
        <f>IF($L201=" "," ",(IF($M201=FALSE," ",(IF($M201&gt;0,INDEX('Bin Analysis'!$C$3:$S$10110,MATCH($L201,'Bin Analysis'!$L$3:$L$10110,0),MATCH(Q$5,'Bin Analysis'!$C$2:$S$2,0))," ")))))</f>
        <v>0.39130434782608697</v>
      </c>
      <c r="R201" s="70">
        <f>IF($L201=" "," ",(IF($M201=FALSE," ",(IF($M201&gt;0,INDEX('Bin Analysis'!$C$3:$S$10110,MATCH($L201,'Bin Analysis'!$L$3:$L$10110,0),MATCH(R$5,'Bin Analysis'!$C$2:$S$2,0))," ")))))</f>
        <v>5.2631578947368418E-2</v>
      </c>
      <c r="S201" s="70" t="str">
        <f>IF($L201=" "," ",(IF($M201=FALSE," ",(IF($M201&gt;0,INDEX('Bin Analysis'!$C$3:$S$10110,MATCH($L201,'Bin Analysis'!$L$3:$L$10110,0),MATCH(S$5,'Bin Analysis'!$C$2:$S$2,0))," ")))))</f>
        <v>no</v>
      </c>
      <c r="T201" s="70">
        <f>Assignments!K200</f>
        <v>0.93073564768421047</v>
      </c>
      <c r="U201" s="70">
        <f>Assignments!L200</f>
        <v>0.21218023011651119</v>
      </c>
      <c r="V201" s="76" t="str">
        <f>Assignments!V200</f>
        <v>Neutral</v>
      </c>
    </row>
    <row r="202" spans="2:22" x14ac:dyDescent="0.45">
      <c r="B202" s="52">
        <v>13</v>
      </c>
      <c r="C202" t="s">
        <v>161</v>
      </c>
      <c r="D202">
        <v>0.63932992399999999</v>
      </c>
      <c r="E202" s="7">
        <v>0.13285401499999999</v>
      </c>
      <c r="G202" s="40">
        <f>IFERROR('Data Transformation'!M200," ")</f>
        <v>195</v>
      </c>
      <c r="L202" s="68">
        <f t="shared" si="4"/>
        <v>196</v>
      </c>
      <c r="M202" s="69">
        <f>IF(L202=" "," ",(IF($L202&gt;0,INDEX('Bin Analysis'!$C$3:$S$10110,MATCH($L202,'Bin Analysis'!$L$3:$L$10110,0),MATCH(M$5,'Bin Analysis'!$C$2:$S$2,0))," ")))</f>
        <v>19</v>
      </c>
      <c r="N202" s="70">
        <f>IF($L202=" "," ",(IF($M202=FALSE," ",(IF($M202&gt;0,INDEX('Bin Analysis'!$C$3:$S$10110,MATCH($L202,'Bin Analysis'!$L$3:$L$10110,0),MATCH(N$5,'Bin Analysis'!$C$2:$S$2,0))," ")))))</f>
        <v>0</v>
      </c>
      <c r="O202" s="70">
        <f>IF($L202=" "," ",(IF($M202=FALSE," ",(IF($M202&gt;0,INDEX('Bin Analysis'!$C$3:$S$10110,MATCH($L202,'Bin Analysis'!$L$3:$L$10110,0),MATCH(O$5,'Bin Analysis'!$C$2:$S$2,0))," ")))))</f>
        <v>0.83333333333333337</v>
      </c>
      <c r="P202" s="70">
        <f>IF($L202=" "," ",(IF($M202=FALSE," ",(IF($M202&gt;0,INDEX('Bin Analysis'!$C$3:$S$10110,MATCH($L202,'Bin Analysis'!$L$3:$L$10110,0),MATCH(P$5,'Bin Analysis'!$C$2:$S$2,0))," ")))))</f>
        <v>0.4</v>
      </c>
      <c r="Q202" s="70">
        <f>IF($L202=" "," ",(IF($M202=FALSE," ",(IF($M202&gt;0,INDEX('Bin Analysis'!$C$3:$S$10110,MATCH($L202,'Bin Analysis'!$L$3:$L$10110,0),MATCH(Q$5,'Bin Analysis'!$C$2:$S$2,0))," ")))))</f>
        <v>0.39130434782608697</v>
      </c>
      <c r="R202" s="70">
        <f>IF($L202=" "," ",(IF($M202=FALSE," ",(IF($M202&gt;0,INDEX('Bin Analysis'!$C$3:$S$10110,MATCH($L202,'Bin Analysis'!$L$3:$L$10110,0),MATCH(R$5,'Bin Analysis'!$C$2:$S$2,0))," ")))))</f>
        <v>0</v>
      </c>
      <c r="S202" s="70" t="str">
        <f>IF($L202=" "," ",(IF($M202=FALSE," ",(IF($M202&gt;0,INDEX('Bin Analysis'!$C$3:$S$10110,MATCH($L202,'Bin Analysis'!$L$3:$L$10110,0),MATCH(S$5,'Bin Analysis'!$C$2:$S$2,0))," ")))))</f>
        <v>no</v>
      </c>
      <c r="T202" s="70">
        <f>Assignments!K201</f>
        <v>0.87436422405555569</v>
      </c>
      <c r="U202" s="70">
        <f>Assignments!L201</f>
        <v>0.10735552367001783</v>
      </c>
      <c r="V202" s="76" t="str">
        <f>Assignments!V201</f>
        <v>Moderate</v>
      </c>
    </row>
    <row r="203" spans="2:22" x14ac:dyDescent="0.45">
      <c r="B203" s="52">
        <v>13</v>
      </c>
      <c r="C203" t="s">
        <v>160</v>
      </c>
      <c r="D203">
        <v>0.82366139100000002</v>
      </c>
      <c r="E203" s="7">
        <v>0.12834889999999999</v>
      </c>
      <c r="G203" s="40">
        <f>IFERROR('Data Transformation'!M201," ")</f>
        <v>196</v>
      </c>
      <c r="L203" s="68">
        <f t="shared" si="4"/>
        <v>197</v>
      </c>
      <c r="M203" s="69">
        <f>IF(L203=" "," ",(IF($L203&gt;0,INDEX('Bin Analysis'!$C$3:$S$10110,MATCH($L203,'Bin Analysis'!$L$3:$L$10110,0),MATCH(M$5,'Bin Analysis'!$C$2:$S$2,0))," ")))</f>
        <v>18</v>
      </c>
      <c r="N203" s="70">
        <f>IF($L203=" "," ",(IF($M203=FALSE," ",(IF($M203&gt;0,INDEX('Bin Analysis'!$C$3:$S$10110,MATCH($L203,'Bin Analysis'!$L$3:$L$10110,0),MATCH(N$5,'Bin Analysis'!$C$2:$S$2,0))," ")))))</f>
        <v>0</v>
      </c>
      <c r="O203" s="70">
        <f>IF($L203=" "," ",(IF($M203=FALSE," ",(IF($M203&gt;0,INDEX('Bin Analysis'!$C$3:$S$10110,MATCH($L203,'Bin Analysis'!$L$3:$L$10110,0),MATCH(O$5,'Bin Analysis'!$C$2:$S$2,0))," ")))))</f>
        <v>0.88235294117647056</v>
      </c>
      <c r="P203" s="70">
        <f>IF($L203=" "," ",(IF($M203=FALSE," ",(IF($M203&gt;0,INDEX('Bin Analysis'!$C$3:$S$10110,MATCH($L203,'Bin Analysis'!$L$3:$L$10110,0),MATCH(P$5,'Bin Analysis'!$C$2:$S$2,0))," ")))))</f>
        <v>0.5</v>
      </c>
      <c r="Q203" s="70">
        <f>IF($L203=" "," ",(IF($M203=FALSE," ",(IF($M203&gt;0,INDEX('Bin Analysis'!$C$3:$S$10110,MATCH($L203,'Bin Analysis'!$L$3:$L$10110,0),MATCH(Q$5,'Bin Analysis'!$C$2:$S$2,0))," ")))))</f>
        <v>0.34782608695652173</v>
      </c>
      <c r="R203" s="70">
        <f>IF($L203=" "," ",(IF($M203=FALSE," ",(IF($M203&gt;0,INDEX('Bin Analysis'!$C$3:$S$10110,MATCH($L203,'Bin Analysis'!$L$3:$L$10110,0),MATCH(R$5,'Bin Analysis'!$C$2:$S$2,0))," ")))))</f>
        <v>5.8823529411764705E-2</v>
      </c>
      <c r="S203" s="70" t="str">
        <f>IF($L203=" "," ",(IF($M203=FALSE," ",(IF($M203&gt;0,INDEX('Bin Analysis'!$C$3:$S$10110,MATCH($L203,'Bin Analysis'!$L$3:$L$10110,0),MATCH(S$5,'Bin Analysis'!$C$2:$S$2,0))," ")))))</f>
        <v>no</v>
      </c>
      <c r="T203" s="70">
        <f>Assignments!K202</f>
        <v>0.90882955841176494</v>
      </c>
      <c r="U203" s="70">
        <f>Assignments!L202</f>
        <v>0.24099426115733877</v>
      </c>
      <c r="V203" s="76" t="str">
        <f>Assignments!V202</f>
        <v>Moderate</v>
      </c>
    </row>
    <row r="204" spans="2:22" x14ac:dyDescent="0.45">
      <c r="B204" s="52">
        <v>13</v>
      </c>
      <c r="C204" t="s">
        <v>155</v>
      </c>
      <c r="D204">
        <v>1.0576331240000001</v>
      </c>
      <c r="E204" s="7">
        <v>0.118095451</v>
      </c>
      <c r="G204" s="40">
        <f>IFERROR('Data Transformation'!M202," ")</f>
        <v>197</v>
      </c>
      <c r="L204" s="68">
        <f t="shared" si="4"/>
        <v>198</v>
      </c>
      <c r="M204" s="69">
        <f>IF(L204=" "," ",(IF($L204&gt;0,INDEX('Bin Analysis'!$C$3:$S$10110,MATCH($L204,'Bin Analysis'!$L$3:$L$10110,0),MATCH(M$5,'Bin Analysis'!$C$2:$S$2,0))," ")))</f>
        <v>17</v>
      </c>
      <c r="N204" s="70">
        <f>IF($L204=" "," ",(IF($M204=FALSE," ",(IF($M204&gt;0,INDEX('Bin Analysis'!$C$3:$S$10110,MATCH($L204,'Bin Analysis'!$L$3:$L$10110,0),MATCH(N$5,'Bin Analysis'!$C$2:$S$2,0))," ")))))</f>
        <v>0</v>
      </c>
      <c r="O204" s="70">
        <f>IF($L204=" "," ",(IF($M204=FALSE," ",(IF($M204&gt;0,INDEX('Bin Analysis'!$C$3:$S$10110,MATCH($L204,'Bin Analysis'!$L$3:$L$10110,0),MATCH(O$5,'Bin Analysis'!$C$2:$S$2,0))," ")))))</f>
        <v>0.875</v>
      </c>
      <c r="P204" s="70">
        <f>IF($L204=" "," ",(IF($M204=FALSE," ",(IF($M204&gt;0,INDEX('Bin Analysis'!$C$3:$S$10110,MATCH($L204,'Bin Analysis'!$L$3:$L$10110,0),MATCH(P$5,'Bin Analysis'!$C$2:$S$2,0))," ")))))</f>
        <v>0.4</v>
      </c>
      <c r="Q204" s="70">
        <f>IF($L204=" "," ",(IF($M204=FALSE," ",(IF($M204&gt;0,INDEX('Bin Analysis'!$C$3:$S$10110,MATCH($L204,'Bin Analysis'!$L$3:$L$10110,0),MATCH(Q$5,'Bin Analysis'!$C$2:$S$2,0))," ")))))</f>
        <v>0.30434782608695654</v>
      </c>
      <c r="R204" s="70">
        <f>IF($L204=" "," ",(IF($M204=FALSE," ",(IF($M204&gt;0,INDEX('Bin Analysis'!$C$3:$S$10110,MATCH($L204,'Bin Analysis'!$L$3:$L$10110,0),MATCH(R$5,'Bin Analysis'!$C$2:$S$2,0))," ")))))</f>
        <v>0.125</v>
      </c>
      <c r="S204" s="70" t="str">
        <f>IF($L204=" "," ",(IF($M204=FALSE," ",(IF($M204&gt;0,INDEX('Bin Analysis'!$C$3:$S$10110,MATCH($L204,'Bin Analysis'!$L$3:$L$10110,0),MATCH(S$5,'Bin Analysis'!$C$2:$S$2,0))," ")))))</f>
        <v>no</v>
      </c>
      <c r="T204" s="70">
        <f>Assignments!K203</f>
        <v>0.82798473699999997</v>
      </c>
      <c r="U204" s="70">
        <f>Assignments!L203</f>
        <v>0.24098886852993051</v>
      </c>
      <c r="V204" s="76" t="str">
        <f>Assignments!V203</f>
        <v>Moderate</v>
      </c>
    </row>
    <row r="205" spans="2:22" x14ac:dyDescent="0.45">
      <c r="B205" s="52">
        <v>13</v>
      </c>
      <c r="C205" t="s">
        <v>163</v>
      </c>
      <c r="D205">
        <v>0.93046942200000005</v>
      </c>
      <c r="E205" s="7">
        <v>0.10319563399999999</v>
      </c>
      <c r="G205" s="40">
        <f>IFERROR('Data Transformation'!M203," ")</f>
        <v>198</v>
      </c>
      <c r="L205" s="68">
        <f t="shared" si="4"/>
        <v>199</v>
      </c>
      <c r="M205" s="69">
        <f>IF(L205=" "," ",(IF($L205&gt;0,INDEX('Bin Analysis'!$C$3:$S$10110,MATCH($L205,'Bin Analysis'!$L$3:$L$10110,0),MATCH(M$5,'Bin Analysis'!$C$2:$S$2,0))," ")))</f>
        <v>20</v>
      </c>
      <c r="N205" s="70">
        <f>IF($L205=" "," ",(IF($M205=FALSE," ",(IF($M205&gt;0,INDEX('Bin Analysis'!$C$3:$S$10110,MATCH($L205,'Bin Analysis'!$L$3:$L$10110,0),MATCH(N$5,'Bin Analysis'!$C$2:$S$2,0))," ")))))</f>
        <v>0</v>
      </c>
      <c r="O205" s="70">
        <f>IF($L205=" "," ",(IF($M205=FALSE," ",(IF($M205&gt;0,INDEX('Bin Analysis'!$C$3:$S$10110,MATCH($L205,'Bin Analysis'!$L$3:$L$10110,0),MATCH(O$5,'Bin Analysis'!$C$2:$S$2,0))," ")))))</f>
        <v>0.84210526315789469</v>
      </c>
      <c r="P205" s="70">
        <f>IF($L205=" "," ",(IF($M205=FALSE," ",(IF($M205&gt;0,INDEX('Bin Analysis'!$C$3:$S$10110,MATCH($L205,'Bin Analysis'!$L$3:$L$10110,0),MATCH(P$5,'Bin Analysis'!$C$2:$S$2,0))," ")))))</f>
        <v>0.6</v>
      </c>
      <c r="Q205" s="70">
        <f>IF($L205=" "," ",(IF($M205=FALSE," ",(IF($M205&gt;0,INDEX('Bin Analysis'!$C$3:$S$10110,MATCH($L205,'Bin Analysis'!$L$3:$L$10110,0),MATCH(Q$5,'Bin Analysis'!$C$2:$S$2,0))," ")))))</f>
        <v>0.52173913043478259</v>
      </c>
      <c r="R205" s="70">
        <f>IF($L205=" "," ",(IF($M205=FALSE," ",(IF($M205&gt;0,INDEX('Bin Analysis'!$C$3:$S$10110,MATCH($L205,'Bin Analysis'!$L$3:$L$10110,0),MATCH(R$5,'Bin Analysis'!$C$2:$S$2,0))," ")))))</f>
        <v>0.10526315789473684</v>
      </c>
      <c r="S205" s="70" t="str">
        <f>IF($L205=" "," ",(IF($M205=FALSE," ",(IF($M205&gt;0,INDEX('Bin Analysis'!$C$3:$S$10110,MATCH($L205,'Bin Analysis'!$L$3:$L$10110,0),MATCH(S$5,'Bin Analysis'!$C$2:$S$2,0))," ")))))</f>
        <v>no</v>
      </c>
      <c r="T205" s="70">
        <f>Assignments!K204</f>
        <v>0.8662231384210527</v>
      </c>
      <c r="U205" s="70">
        <f>Assignments!L204</f>
        <v>0.28020170997470556</v>
      </c>
      <c r="V205" s="76" t="str">
        <f>Assignments!V204</f>
        <v>Rheostat</v>
      </c>
    </row>
    <row r="206" spans="2:22" x14ac:dyDescent="0.45">
      <c r="B206" s="52">
        <v>13</v>
      </c>
      <c r="C206" t="s">
        <v>158</v>
      </c>
      <c r="D206">
        <v>0.96856945299999997</v>
      </c>
      <c r="E206" s="7">
        <v>9.7020462000000002E-2</v>
      </c>
      <c r="G206" s="40">
        <f>IFERROR('Data Transformation'!M204," ")</f>
        <v>199</v>
      </c>
      <c r="L206" s="68">
        <f t="shared" si="4"/>
        <v>200</v>
      </c>
      <c r="M206" s="69">
        <f>IF(L206=" "," ",(IF($L206&gt;0,INDEX('Bin Analysis'!$C$3:$S$10110,MATCH($L206,'Bin Analysis'!$L$3:$L$10110,0),MATCH(M$5,'Bin Analysis'!$C$2:$S$2,0))," ")))</f>
        <v>18</v>
      </c>
      <c r="N206" s="70">
        <f>IF($L206=" "," ",(IF($M206=FALSE," ",(IF($M206&gt;0,INDEX('Bin Analysis'!$C$3:$S$10110,MATCH($L206,'Bin Analysis'!$L$3:$L$10110,0),MATCH(N$5,'Bin Analysis'!$C$2:$S$2,0))," ")))))</f>
        <v>0</v>
      </c>
      <c r="O206" s="70">
        <f>IF($L206=" "," ",(IF($M206=FALSE," ",(IF($M206&gt;0,INDEX('Bin Analysis'!$C$3:$S$10110,MATCH($L206,'Bin Analysis'!$L$3:$L$10110,0),MATCH(O$5,'Bin Analysis'!$C$2:$S$2,0))," ")))))</f>
        <v>0.94117647058823528</v>
      </c>
      <c r="P206" s="70">
        <f>IF($L206=" "," ",(IF($M206=FALSE," ",(IF($M206&gt;0,INDEX('Bin Analysis'!$C$3:$S$10110,MATCH($L206,'Bin Analysis'!$L$3:$L$10110,0),MATCH(P$5,'Bin Analysis'!$C$2:$S$2,0))," ")))))</f>
        <v>0.4</v>
      </c>
      <c r="Q206" s="70">
        <f>IF($L206=" "," ",(IF($M206=FALSE," ",(IF($M206&gt;0,INDEX('Bin Analysis'!$C$3:$S$10110,MATCH($L206,'Bin Analysis'!$L$3:$L$10110,0),MATCH(Q$5,'Bin Analysis'!$C$2:$S$2,0))," ")))))</f>
        <v>0.30434782608695654</v>
      </c>
      <c r="R206" s="70">
        <f>IF($L206=" "," ",(IF($M206=FALSE," ",(IF($M206&gt;0,INDEX('Bin Analysis'!$C$3:$S$10110,MATCH($L206,'Bin Analysis'!$L$3:$L$10110,0),MATCH(R$5,'Bin Analysis'!$C$2:$S$2,0))," ")))))</f>
        <v>5.8823529411764705E-2</v>
      </c>
      <c r="S206" s="70" t="str">
        <f>IF($L206=" "," ",(IF($M206=FALSE," ",(IF($M206&gt;0,INDEX('Bin Analysis'!$C$3:$S$10110,MATCH($L206,'Bin Analysis'!$L$3:$L$10110,0),MATCH(S$5,'Bin Analysis'!$C$2:$S$2,0))," ")))))</f>
        <v>no</v>
      </c>
      <c r="T206" s="70">
        <f>Assignments!K205</f>
        <v>0.91686694117647061</v>
      </c>
      <c r="U206" s="70">
        <f>Assignments!L205</f>
        <v>0.21177789967936442</v>
      </c>
      <c r="V206" s="76" t="str">
        <f>Assignments!V205</f>
        <v>Neutral</v>
      </c>
    </row>
    <row r="207" spans="2:22" x14ac:dyDescent="0.45">
      <c r="B207" s="52">
        <v>13</v>
      </c>
      <c r="C207" t="s">
        <v>148</v>
      </c>
      <c r="D207">
        <v>0.83799681800000003</v>
      </c>
      <c r="E207" s="7">
        <v>8.5781758E-2</v>
      </c>
      <c r="G207" s="40">
        <f>IFERROR('Data Transformation'!M205," ")</f>
        <v>200</v>
      </c>
      <c r="L207" s="68">
        <f t="shared" si="4"/>
        <v>201</v>
      </c>
      <c r="M207" s="69">
        <f>IF(L207=" "," ",(IF($L207&gt;0,INDEX('Bin Analysis'!$C$3:$S$10110,MATCH($L207,'Bin Analysis'!$L$3:$L$10110,0),MATCH(M$5,'Bin Analysis'!$C$2:$S$2,0))," ")))</f>
        <v>20</v>
      </c>
      <c r="N207" s="70">
        <f>IF($L207=" "," ",(IF($M207=FALSE," ",(IF($M207&gt;0,INDEX('Bin Analysis'!$C$3:$S$10110,MATCH($L207,'Bin Analysis'!$L$3:$L$10110,0),MATCH(N$5,'Bin Analysis'!$C$2:$S$2,0))," ")))))</f>
        <v>0</v>
      </c>
      <c r="O207" s="70">
        <f>IF($L207=" "," ",(IF($M207=FALSE," ",(IF($M207&gt;0,INDEX('Bin Analysis'!$C$3:$S$10110,MATCH($L207,'Bin Analysis'!$L$3:$L$10110,0),MATCH(O$5,'Bin Analysis'!$C$2:$S$2,0))," ")))))</f>
        <v>0</v>
      </c>
      <c r="P207" s="70">
        <f>IF($L207=" "," ",(IF($M207=FALSE," ",(IF($M207&gt;0,INDEX('Bin Analysis'!$C$3:$S$10110,MATCH($L207,'Bin Analysis'!$L$3:$L$10110,0),MATCH(P$5,'Bin Analysis'!$C$2:$S$2,0))," ")))))</f>
        <v>0.5</v>
      </c>
      <c r="Q207" s="70">
        <f>IF($L207=" "," ",(IF($M207=FALSE," ",(IF($M207&gt;0,INDEX('Bin Analysis'!$C$3:$S$10110,MATCH($L207,'Bin Analysis'!$L$3:$L$10110,0),MATCH(Q$5,'Bin Analysis'!$C$2:$S$2,0))," ")))))</f>
        <v>0.43478260869565216</v>
      </c>
      <c r="R207" s="70">
        <f>IF($L207=" "," ",(IF($M207=FALSE," ",(IF($M207&gt;0,INDEX('Bin Analysis'!$C$3:$S$10110,MATCH($L207,'Bin Analysis'!$L$3:$L$10110,0),MATCH(R$5,'Bin Analysis'!$C$2:$S$2,0))," ")))))</f>
        <v>0.68421052631578949</v>
      </c>
      <c r="S207" s="70" t="str">
        <f>IF($L207=" "," ",(IF($M207=FALSE," ",(IF($M207&gt;0,INDEX('Bin Analysis'!$C$3:$S$10110,MATCH($L207,'Bin Analysis'!$L$3:$L$10110,0),MATCH(S$5,'Bin Analysis'!$C$2:$S$2,0))," ")))))</f>
        <v>no</v>
      </c>
      <c r="T207" s="70">
        <f>Assignments!K206</f>
        <v>0.25163200805263164</v>
      </c>
      <c r="U207" s="70">
        <f>Assignments!L206</f>
        <v>0.20357656709524463</v>
      </c>
      <c r="V207" s="76" t="str">
        <f>Assignments!V206</f>
        <v>Adverse</v>
      </c>
    </row>
    <row r="208" spans="2:22" x14ac:dyDescent="0.45">
      <c r="B208" s="52">
        <v>13</v>
      </c>
      <c r="C208" t="s">
        <v>152</v>
      </c>
      <c r="D208">
        <v>0.77484430999999998</v>
      </c>
      <c r="E208" s="7">
        <v>7.9551894999999997E-2</v>
      </c>
      <c r="G208" s="40">
        <f>IFERROR('Data Transformation'!M206," ")</f>
        <v>201</v>
      </c>
      <c r="L208" s="68">
        <f t="shared" si="4"/>
        <v>202</v>
      </c>
      <c r="M208" s="69">
        <f>IF(L208=" "," ",(IF($L208&gt;0,INDEX('Bin Analysis'!$C$3:$S$10110,MATCH($L208,'Bin Analysis'!$L$3:$L$10110,0),MATCH(M$5,'Bin Analysis'!$C$2:$S$2,0))," ")))</f>
        <v>17</v>
      </c>
      <c r="N208" s="70">
        <f>IF($L208=" "," ",(IF($M208=FALSE," ",(IF($M208&gt;0,INDEX('Bin Analysis'!$C$3:$S$10110,MATCH($L208,'Bin Analysis'!$L$3:$L$10110,0),MATCH(N$5,'Bin Analysis'!$C$2:$S$2,0))," ")))))</f>
        <v>0</v>
      </c>
      <c r="O208" s="70">
        <f>IF($L208=" "," ",(IF($M208=FALSE," ",(IF($M208&gt;0,INDEX('Bin Analysis'!$C$3:$S$10110,MATCH($L208,'Bin Analysis'!$L$3:$L$10110,0),MATCH(O$5,'Bin Analysis'!$C$2:$S$2,0))," ")))))</f>
        <v>0.8125</v>
      </c>
      <c r="P208" s="70">
        <f>IF($L208=" "," ",(IF($M208=FALSE," ",(IF($M208&gt;0,INDEX('Bin Analysis'!$C$3:$S$10110,MATCH($L208,'Bin Analysis'!$L$3:$L$10110,0),MATCH(P$5,'Bin Analysis'!$C$2:$S$2,0))," ")))))</f>
        <v>0.5</v>
      </c>
      <c r="Q208" s="70">
        <f>IF($L208=" "," ",(IF($M208=FALSE," ",(IF($M208&gt;0,INDEX('Bin Analysis'!$C$3:$S$10110,MATCH($L208,'Bin Analysis'!$L$3:$L$10110,0),MATCH(Q$5,'Bin Analysis'!$C$2:$S$2,0))," ")))))</f>
        <v>0.47826086956521741</v>
      </c>
      <c r="R208" s="70">
        <f>IF($L208=" "," ",(IF($M208=FALSE," ",(IF($M208&gt;0,INDEX('Bin Analysis'!$C$3:$S$10110,MATCH($L208,'Bin Analysis'!$L$3:$L$10110,0),MATCH(R$5,'Bin Analysis'!$C$2:$S$2,0))," ")))))</f>
        <v>0</v>
      </c>
      <c r="S208" s="70" t="str">
        <f>IF($L208=" "," ",(IF($M208=FALSE," ",(IF($M208&gt;0,INDEX('Bin Analysis'!$C$3:$S$10110,MATCH($L208,'Bin Analysis'!$L$3:$L$10110,0),MATCH(S$5,'Bin Analysis'!$C$2:$S$2,0))," ")))))</f>
        <v>no</v>
      </c>
      <c r="T208" s="70">
        <f>Assignments!K207</f>
        <v>0.93341511050000003</v>
      </c>
      <c r="U208" s="70">
        <f>Assignments!L207</f>
        <v>0.13179058030531274</v>
      </c>
      <c r="V208" s="76" t="str">
        <f>Assignments!V207</f>
        <v>Moderate</v>
      </c>
    </row>
    <row r="209" spans="2:22" x14ac:dyDescent="0.45">
      <c r="B209" s="52">
        <v>13</v>
      </c>
      <c r="C209" t="s">
        <v>149</v>
      </c>
      <c r="D209">
        <v>1.0285881910000001</v>
      </c>
      <c r="E209" s="7">
        <v>7.9378573999999993E-2</v>
      </c>
      <c r="G209" s="40">
        <f>IFERROR('Data Transformation'!M207," ")</f>
        <v>202</v>
      </c>
      <c r="L209" s="68">
        <f t="shared" si="4"/>
        <v>203</v>
      </c>
      <c r="M209" s="69">
        <f>IF(L209=" "," ",(IF($L209&gt;0,INDEX('Bin Analysis'!$C$3:$S$10110,MATCH($L209,'Bin Analysis'!$L$3:$L$10110,0),MATCH(M$5,'Bin Analysis'!$C$2:$S$2,0))," ")))</f>
        <v>18</v>
      </c>
      <c r="N209" s="70">
        <f>IF($L209=" "," ",(IF($M209=FALSE," ",(IF($M209&gt;0,INDEX('Bin Analysis'!$C$3:$S$10110,MATCH($L209,'Bin Analysis'!$L$3:$L$10110,0),MATCH(N$5,'Bin Analysis'!$C$2:$S$2,0))," ")))))</f>
        <v>0</v>
      </c>
      <c r="O209" s="70">
        <f>IF($L209=" "," ",(IF($M209=FALSE," ",(IF($M209&gt;0,INDEX('Bin Analysis'!$C$3:$S$10110,MATCH($L209,'Bin Analysis'!$L$3:$L$10110,0),MATCH(O$5,'Bin Analysis'!$C$2:$S$2,0))," ")))))</f>
        <v>0.82352941176470584</v>
      </c>
      <c r="P209" s="70">
        <f>IF($L209=" "," ",(IF($M209=FALSE," ",(IF($M209&gt;0,INDEX('Bin Analysis'!$C$3:$S$10110,MATCH($L209,'Bin Analysis'!$L$3:$L$10110,0),MATCH(P$5,'Bin Analysis'!$C$2:$S$2,0))," ")))))</f>
        <v>0.6</v>
      </c>
      <c r="Q209" s="70">
        <f>IF($L209=" "," ",(IF($M209=FALSE," ",(IF($M209&gt;0,INDEX('Bin Analysis'!$C$3:$S$10110,MATCH($L209,'Bin Analysis'!$L$3:$L$10110,0),MATCH(Q$5,'Bin Analysis'!$C$2:$S$2,0))," ")))))</f>
        <v>0.52173913043478259</v>
      </c>
      <c r="R209" s="70">
        <f>IF($L209=" "," ",(IF($M209=FALSE," ",(IF($M209&gt;0,INDEX('Bin Analysis'!$C$3:$S$10110,MATCH($L209,'Bin Analysis'!$L$3:$L$10110,0),MATCH(R$5,'Bin Analysis'!$C$2:$S$2,0))," ")))))</f>
        <v>5.8823529411764705E-2</v>
      </c>
      <c r="S209" s="70" t="str">
        <f>IF($L209=" "," ",(IF($M209=FALSE," ",(IF($M209&gt;0,INDEX('Bin Analysis'!$C$3:$S$10110,MATCH($L209,'Bin Analysis'!$L$3:$L$10110,0),MATCH(S$5,'Bin Analysis'!$C$2:$S$2,0))," ")))))</f>
        <v>no</v>
      </c>
      <c r="T209" s="70">
        <f>Assignments!K208</f>
        <v>0.86453390294117649</v>
      </c>
      <c r="U209" s="70">
        <f>Assignments!L208</f>
        <v>0.21935034276937304</v>
      </c>
      <c r="V209" s="76" t="str">
        <f>Assignments!V208</f>
        <v>Rheostat</v>
      </c>
    </row>
    <row r="210" spans="2:22" x14ac:dyDescent="0.45">
      <c r="B210" s="52">
        <v>13</v>
      </c>
      <c r="C210" t="s">
        <v>151</v>
      </c>
      <c r="D210">
        <v>1.0825930070000001</v>
      </c>
      <c r="E210" s="7">
        <v>7.4846650000000001E-2</v>
      </c>
      <c r="G210" s="40">
        <f>IFERROR('Data Transformation'!M208," ")</f>
        <v>203</v>
      </c>
      <c r="L210" s="68">
        <f t="shared" si="4"/>
        <v>204</v>
      </c>
      <c r="M210" s="69">
        <f>IF(L210=" "," ",(IF($L210&gt;0,INDEX('Bin Analysis'!$C$3:$S$10110,MATCH($L210,'Bin Analysis'!$L$3:$L$10110,0),MATCH(M$5,'Bin Analysis'!$C$2:$S$2,0))," ")))</f>
        <v>20</v>
      </c>
      <c r="N210" s="70">
        <f>IF($L210=" "," ",(IF($M210=FALSE," ",(IF($M210&gt;0,INDEX('Bin Analysis'!$C$3:$S$10110,MATCH($L210,'Bin Analysis'!$L$3:$L$10110,0),MATCH(N$5,'Bin Analysis'!$C$2:$S$2,0))," ")))))</f>
        <v>0</v>
      </c>
      <c r="O210" s="70">
        <f>IF($L210=" "," ",(IF($M210=FALSE," ",(IF($M210&gt;0,INDEX('Bin Analysis'!$C$3:$S$10110,MATCH($L210,'Bin Analysis'!$L$3:$L$10110,0),MATCH(O$5,'Bin Analysis'!$C$2:$S$2,0))," ")))))</f>
        <v>5.2631578947368418E-2</v>
      </c>
      <c r="P210" s="70">
        <f>IF($L210=" "," ",(IF($M210=FALSE," ",(IF($M210&gt;0,INDEX('Bin Analysis'!$C$3:$S$10110,MATCH($L210,'Bin Analysis'!$L$3:$L$10110,0),MATCH(P$5,'Bin Analysis'!$C$2:$S$2,0))," ")))))</f>
        <v>0.3</v>
      </c>
      <c r="Q210" s="70">
        <f>IF($L210=" "," ",(IF($M210=FALSE," ",(IF($M210&gt;0,INDEX('Bin Analysis'!$C$3:$S$10110,MATCH($L210,'Bin Analysis'!$L$3:$L$10110,0),MATCH(Q$5,'Bin Analysis'!$C$2:$S$2,0))," ")))))</f>
        <v>0.17391304347826086</v>
      </c>
      <c r="R210" s="70">
        <f>IF($L210=" "," ",(IF($M210=FALSE," ",(IF($M210&gt;0,INDEX('Bin Analysis'!$C$3:$S$10110,MATCH($L210,'Bin Analysis'!$L$3:$L$10110,0),MATCH(R$5,'Bin Analysis'!$C$2:$S$2,0))," ")))))</f>
        <v>0.94736842105263153</v>
      </c>
      <c r="S210" s="70" t="str">
        <f>IF($L210=" "," ",(IF($M210=FALSE," ",(IF($M210&gt;0,INDEX('Bin Analysis'!$C$3:$S$10110,MATCH($L210,'Bin Analysis'!$L$3:$L$10110,0),MATCH(S$5,'Bin Analysis'!$C$2:$S$2,0))," ")))))</f>
        <v>no</v>
      </c>
      <c r="T210" s="70">
        <f>Assignments!K209</f>
        <v>0.11998099299999998</v>
      </c>
      <c r="U210" s="70">
        <f>Assignments!L209</f>
        <v>0.2173605747046623</v>
      </c>
      <c r="V210" s="76" t="str">
        <f>Assignments!V209</f>
        <v>Toggle</v>
      </c>
    </row>
    <row r="211" spans="2:22" x14ac:dyDescent="0.45">
      <c r="B211" s="52">
        <v>13</v>
      </c>
      <c r="C211" t="s">
        <v>164</v>
      </c>
      <c r="D211">
        <v>0.76220549500000001</v>
      </c>
      <c r="E211" s="7">
        <v>5.9767077000000002E-2</v>
      </c>
      <c r="G211" s="40">
        <f>IFERROR('Data Transformation'!M209," ")</f>
        <v>204</v>
      </c>
      <c r="L211" s="68">
        <f t="shared" si="4"/>
        <v>205</v>
      </c>
      <c r="M211" s="69">
        <f>IF(L211=" "," ",(IF($L211&gt;0,INDEX('Bin Analysis'!$C$3:$S$10110,MATCH($L211,'Bin Analysis'!$L$3:$L$10110,0),MATCH(M$5,'Bin Analysis'!$C$2:$S$2,0))," ")))</f>
        <v>18</v>
      </c>
      <c r="N211" s="70">
        <f>IF($L211=" "," ",(IF($M211=FALSE," ",(IF($M211&gt;0,INDEX('Bin Analysis'!$C$3:$S$10110,MATCH($L211,'Bin Analysis'!$L$3:$L$10110,0),MATCH(N$5,'Bin Analysis'!$C$2:$S$2,0))," ")))))</f>
        <v>0</v>
      </c>
      <c r="O211" s="70">
        <f>IF($L211=" "," ",(IF($M211=FALSE," ",(IF($M211&gt;0,INDEX('Bin Analysis'!$C$3:$S$10110,MATCH($L211,'Bin Analysis'!$L$3:$L$10110,0),MATCH(O$5,'Bin Analysis'!$C$2:$S$2,0))," ")))))</f>
        <v>0.11764705882352941</v>
      </c>
      <c r="P211" s="70">
        <f>IF($L211=" "," ",(IF($M211=FALSE," ",(IF($M211&gt;0,INDEX('Bin Analysis'!$C$3:$S$10110,MATCH($L211,'Bin Analysis'!$L$3:$L$10110,0),MATCH(P$5,'Bin Analysis'!$C$2:$S$2,0))," ")))))</f>
        <v>0.5</v>
      </c>
      <c r="Q211" s="70">
        <f>IF($L211=" "," ",(IF($M211=FALSE," ",(IF($M211&gt;0,INDEX('Bin Analysis'!$C$3:$S$10110,MATCH($L211,'Bin Analysis'!$L$3:$L$10110,0),MATCH(Q$5,'Bin Analysis'!$C$2:$S$2,0))," ")))))</f>
        <v>0.39130434782608697</v>
      </c>
      <c r="R211" s="70">
        <f>IF($L211=" "," ",(IF($M211=FALSE," ",(IF($M211&gt;0,INDEX('Bin Analysis'!$C$3:$S$10110,MATCH($L211,'Bin Analysis'!$L$3:$L$10110,0),MATCH(R$5,'Bin Analysis'!$C$2:$S$2,0))," ")))))</f>
        <v>0.76470588235294112</v>
      </c>
      <c r="S211" s="70" t="str">
        <f>IF($L211=" "," ",(IF($M211=FALSE," ",(IF($M211&gt;0,INDEX('Bin Analysis'!$C$3:$S$10110,MATCH($L211,'Bin Analysis'!$L$3:$L$10110,0),MATCH(S$5,'Bin Analysis'!$C$2:$S$2,0))," ")))))</f>
        <v>no</v>
      </c>
      <c r="T211" s="70">
        <f>Assignments!K210</f>
        <v>0.19379370035294119</v>
      </c>
      <c r="U211" s="70">
        <f>Assignments!L210</f>
        <v>0.30432920737028152</v>
      </c>
      <c r="V211" s="76" t="str">
        <f>Assignments!V210</f>
        <v>Adverse</v>
      </c>
    </row>
    <row r="212" spans="2:22" x14ac:dyDescent="0.45">
      <c r="B212" s="52">
        <v>14</v>
      </c>
      <c r="C212" t="s">
        <v>164</v>
      </c>
      <c r="D212">
        <v>0.80021212100000005</v>
      </c>
      <c r="E212" s="7">
        <v>0.14825587200000001</v>
      </c>
      <c r="G212" s="40">
        <f>IFERROR('Data Transformation'!M210," ")</f>
        <v>205</v>
      </c>
      <c r="L212" s="68">
        <f t="shared" si="4"/>
        <v>206</v>
      </c>
      <c r="M212" s="69">
        <f>IF(L212=" "," ",(IF($L212&gt;0,INDEX('Bin Analysis'!$C$3:$S$10110,MATCH($L212,'Bin Analysis'!$L$3:$L$10110,0),MATCH(M$5,'Bin Analysis'!$C$2:$S$2,0))," ")))</f>
        <v>19</v>
      </c>
      <c r="N212" s="70">
        <f>IF($L212=" "," ",(IF($M212=FALSE," ",(IF($M212&gt;0,INDEX('Bin Analysis'!$C$3:$S$10110,MATCH($L212,'Bin Analysis'!$L$3:$L$10110,0),MATCH(N$5,'Bin Analysis'!$C$2:$S$2,0))," ")))))</f>
        <v>0</v>
      </c>
      <c r="O212" s="70">
        <f>IF($L212=" "," ",(IF($M212=FALSE," ",(IF($M212&gt;0,INDEX('Bin Analysis'!$C$3:$S$10110,MATCH($L212,'Bin Analysis'!$L$3:$L$10110,0),MATCH(O$5,'Bin Analysis'!$C$2:$S$2,0))," ")))))</f>
        <v>0.33333333333333331</v>
      </c>
      <c r="P212" s="70">
        <f>IF($L212=" "," ",(IF($M212=FALSE," ",(IF($M212&gt;0,INDEX('Bin Analysis'!$C$3:$S$10110,MATCH($L212,'Bin Analysis'!$L$3:$L$10110,0),MATCH(P$5,'Bin Analysis'!$C$2:$S$2,0))," ")))))</f>
        <v>0.7</v>
      </c>
      <c r="Q212" s="70">
        <f>IF($L212=" "," ",(IF($M212=FALSE," ",(IF($M212&gt;0,INDEX('Bin Analysis'!$C$3:$S$10110,MATCH($L212,'Bin Analysis'!$L$3:$L$10110,0),MATCH(Q$5,'Bin Analysis'!$C$2:$S$2,0))," ")))))</f>
        <v>0.65217391304347827</v>
      </c>
      <c r="R212" s="70">
        <f>IF($L212=" "," ",(IF($M212=FALSE," ",(IF($M212&gt;0,INDEX('Bin Analysis'!$C$3:$S$10110,MATCH($L212,'Bin Analysis'!$L$3:$L$10110,0),MATCH(R$5,'Bin Analysis'!$C$2:$S$2,0))," ")))))</f>
        <v>0.33333333333333331</v>
      </c>
      <c r="S212" s="70" t="str">
        <f>IF($L212=" "," ",(IF($M212=FALSE," ",(IF($M212&gt;0,INDEX('Bin Analysis'!$C$3:$S$10110,MATCH($L212,'Bin Analysis'!$L$3:$L$10110,0),MATCH(S$5,'Bin Analysis'!$C$2:$S$2,0))," ")))))</f>
        <v>no</v>
      </c>
      <c r="T212" s="70">
        <f>Assignments!K211</f>
        <v>0.55486572049999994</v>
      </c>
      <c r="U212" s="70">
        <f>Assignments!L211</f>
        <v>0.31281348104003104</v>
      </c>
      <c r="V212" s="76" t="str">
        <f>Assignments!V211</f>
        <v>Rheostat</v>
      </c>
    </row>
    <row r="213" spans="2:22" x14ac:dyDescent="0.45">
      <c r="B213" s="6">
        <v>14</v>
      </c>
      <c r="C213" t="s">
        <v>163</v>
      </c>
      <c r="D213">
        <v>0.82831886700000001</v>
      </c>
      <c r="E213" s="7">
        <v>0.10638618800000001</v>
      </c>
      <c r="G213" s="40">
        <f>IFERROR('Data Transformation'!M211," ")</f>
        <v>206</v>
      </c>
      <c r="L213" s="68">
        <f t="shared" si="4"/>
        <v>207</v>
      </c>
      <c r="M213" s="69">
        <f>IF(L213=" "," ",(IF($L213&gt;0,INDEX('Bin Analysis'!$C$3:$S$10110,MATCH($L213,'Bin Analysis'!$L$3:$L$10110,0),MATCH(M$5,'Bin Analysis'!$C$2:$S$2,0))," ")))</f>
        <v>15</v>
      </c>
      <c r="N213" s="70">
        <f>IF($L213=" "," ",(IF($M213=FALSE," ",(IF($M213&gt;0,INDEX('Bin Analysis'!$C$3:$S$10110,MATCH($L213,'Bin Analysis'!$L$3:$L$10110,0),MATCH(N$5,'Bin Analysis'!$C$2:$S$2,0))," ")))))</f>
        <v>0</v>
      </c>
      <c r="O213" s="70">
        <f>IF($L213=" "," ",(IF($M213=FALSE," ",(IF($M213&gt;0,INDEX('Bin Analysis'!$C$3:$S$10110,MATCH($L213,'Bin Analysis'!$L$3:$L$10110,0),MATCH(O$5,'Bin Analysis'!$C$2:$S$2,0))," ")))))</f>
        <v>0.35714285714285715</v>
      </c>
      <c r="P213" s="70">
        <f>IF($L213=" "," ",(IF($M213=FALSE," ",(IF($M213&gt;0,INDEX('Bin Analysis'!$C$3:$S$10110,MATCH($L213,'Bin Analysis'!$L$3:$L$10110,0),MATCH(P$5,'Bin Analysis'!$C$2:$S$2,0))," ")))))</f>
        <v>0.8</v>
      </c>
      <c r="Q213" s="70">
        <f>IF($L213=" "," ",(IF($M213=FALSE," ",(IF($M213&gt;0,INDEX('Bin Analysis'!$C$3:$S$10110,MATCH($L213,'Bin Analysis'!$L$3:$L$10110,0),MATCH(Q$5,'Bin Analysis'!$C$2:$S$2,0))," ")))))</f>
        <v>0.78260869565217395</v>
      </c>
      <c r="R213" s="70">
        <f>IF($L213=" "," ",(IF($M213=FALSE," ",(IF($M213&gt;0,INDEX('Bin Analysis'!$C$3:$S$10110,MATCH($L213,'Bin Analysis'!$L$3:$L$10110,0),MATCH(R$5,'Bin Analysis'!$C$2:$S$2,0))," ")))))</f>
        <v>0.14285714285714285</v>
      </c>
      <c r="S213" s="70" t="str">
        <f>IF($L213=" "," ",(IF($M213=FALSE," ",(IF($M213&gt;0,INDEX('Bin Analysis'!$C$3:$S$10110,MATCH($L213,'Bin Analysis'!$L$3:$L$10110,0),MATCH(S$5,'Bin Analysis'!$C$2:$S$2,0))," ")))))</f>
        <v>no</v>
      </c>
      <c r="T213" s="70">
        <f>Assignments!K212</f>
        <v>0.62018029171428568</v>
      </c>
      <c r="U213" s="70">
        <f>Assignments!L212</f>
        <v>0.27695480837478126</v>
      </c>
      <c r="V213" s="76" t="str">
        <f>Assignments!V212</f>
        <v>Rheostat</v>
      </c>
    </row>
    <row r="214" spans="2:22" x14ac:dyDescent="0.45">
      <c r="B214" s="6">
        <v>14</v>
      </c>
      <c r="C214" t="s">
        <v>150</v>
      </c>
      <c r="D214">
        <v>0.87162741600000004</v>
      </c>
      <c r="E214" s="7">
        <v>0.10029671800000001</v>
      </c>
      <c r="G214" s="40">
        <f>IFERROR('Data Transformation'!M212," ")</f>
        <v>207</v>
      </c>
      <c r="L214" s="68">
        <f t="shared" si="4"/>
        <v>208</v>
      </c>
      <c r="M214" s="69">
        <f>IF(L214=" "," ",(IF($L214&gt;0,INDEX('Bin Analysis'!$C$3:$S$10110,MATCH($L214,'Bin Analysis'!$L$3:$L$10110,0),MATCH(M$5,'Bin Analysis'!$C$2:$S$2,0))," ")))</f>
        <v>18</v>
      </c>
      <c r="N214" s="70">
        <f>IF($L214=" "," ",(IF($M214=FALSE," ",(IF($M214&gt;0,INDEX('Bin Analysis'!$C$3:$S$10110,MATCH($L214,'Bin Analysis'!$L$3:$L$10110,0),MATCH(N$5,'Bin Analysis'!$C$2:$S$2,0))," ")))))</f>
        <v>0</v>
      </c>
      <c r="O214" s="70">
        <f>IF($L214=" "," ",(IF($M214=FALSE," ",(IF($M214&gt;0,INDEX('Bin Analysis'!$C$3:$S$10110,MATCH($L214,'Bin Analysis'!$L$3:$L$10110,0),MATCH(O$5,'Bin Analysis'!$C$2:$S$2,0))," ")))))</f>
        <v>0.88235294117647056</v>
      </c>
      <c r="P214" s="70">
        <f>IF($L214=" "," ",(IF($M214=FALSE," ",(IF($M214&gt;0,INDEX('Bin Analysis'!$C$3:$S$10110,MATCH($L214,'Bin Analysis'!$L$3:$L$10110,0),MATCH(P$5,'Bin Analysis'!$C$2:$S$2,0))," ")))))</f>
        <v>0.6</v>
      </c>
      <c r="Q214" s="70">
        <f>IF($L214=" "," ",(IF($M214=FALSE," ",(IF($M214&gt;0,INDEX('Bin Analysis'!$C$3:$S$10110,MATCH($L214,'Bin Analysis'!$L$3:$L$10110,0),MATCH(Q$5,'Bin Analysis'!$C$2:$S$2,0))," ")))))</f>
        <v>0.52173913043478259</v>
      </c>
      <c r="R214" s="70">
        <f>IF($L214=" "," ",(IF($M214=FALSE," ",(IF($M214&gt;0,INDEX('Bin Analysis'!$C$3:$S$10110,MATCH($L214,'Bin Analysis'!$L$3:$L$10110,0),MATCH(R$5,'Bin Analysis'!$C$2:$S$2,0))," ")))))</f>
        <v>5.8823529411764705E-2</v>
      </c>
      <c r="S214" s="70" t="str">
        <f>IF($L214=" "," ",(IF($M214=FALSE," ",(IF($M214&gt;0,INDEX('Bin Analysis'!$C$3:$S$10110,MATCH($L214,'Bin Analysis'!$L$3:$L$10110,0),MATCH(S$5,'Bin Analysis'!$C$2:$S$2,0))," ")))))</f>
        <v>no</v>
      </c>
      <c r="T214" s="70">
        <f>Assignments!K213</f>
        <v>0.88716277647058828</v>
      </c>
      <c r="U214" s="70">
        <f>Assignments!L213</f>
        <v>0.21323973554645756</v>
      </c>
      <c r="V214" s="76" t="str">
        <f>Assignments!V213</f>
        <v>Rheostat</v>
      </c>
    </row>
    <row r="215" spans="2:22" x14ac:dyDescent="0.45">
      <c r="B215" s="6">
        <v>14</v>
      </c>
      <c r="C215" t="s">
        <v>9</v>
      </c>
      <c r="D215">
        <v>0.88494824299999997</v>
      </c>
      <c r="E215" s="7">
        <v>9.136321E-2</v>
      </c>
      <c r="G215" s="40">
        <f>IFERROR('Data Transformation'!M213," ")</f>
        <v>208</v>
      </c>
      <c r="L215" s="68">
        <f t="shared" si="4"/>
        <v>209</v>
      </c>
      <c r="M215" s="69">
        <f>IF(L215=" "," ",(IF($L215&gt;0,INDEX('Bin Analysis'!$C$3:$S$10110,MATCH($L215,'Bin Analysis'!$L$3:$L$10110,0),MATCH(M$5,'Bin Analysis'!$C$2:$S$2,0))," ")))</f>
        <v>19</v>
      </c>
      <c r="N215" s="70">
        <f>IF($L215=" "," ",(IF($M215=FALSE," ",(IF($M215&gt;0,INDEX('Bin Analysis'!$C$3:$S$10110,MATCH($L215,'Bin Analysis'!$L$3:$L$10110,0),MATCH(N$5,'Bin Analysis'!$C$2:$S$2,0))," ")))))</f>
        <v>0</v>
      </c>
      <c r="O215" s="70">
        <f>IF($L215=" "," ",(IF($M215=FALSE," ",(IF($M215&gt;0,INDEX('Bin Analysis'!$C$3:$S$10110,MATCH($L215,'Bin Analysis'!$L$3:$L$10110,0),MATCH(O$5,'Bin Analysis'!$C$2:$S$2,0))," ")))))</f>
        <v>0</v>
      </c>
      <c r="P215" s="70">
        <f>IF($L215=" "," ",(IF($M215=FALSE," ",(IF($M215&gt;0,INDEX('Bin Analysis'!$C$3:$S$10110,MATCH($L215,'Bin Analysis'!$L$3:$L$10110,0),MATCH(P$5,'Bin Analysis'!$C$2:$S$2,0))," ")))))</f>
        <v>0.3</v>
      </c>
      <c r="Q215" s="70">
        <f>IF($L215=" "," ",(IF($M215=FALSE," ",(IF($M215&gt;0,INDEX('Bin Analysis'!$C$3:$S$10110,MATCH($L215,'Bin Analysis'!$L$3:$L$10110,0),MATCH(Q$5,'Bin Analysis'!$C$2:$S$2,0))," ")))))</f>
        <v>0.17391304347826086</v>
      </c>
      <c r="R215" s="70">
        <f>IF($L215=" "," ",(IF($M215=FALSE," ",(IF($M215&gt;0,INDEX('Bin Analysis'!$C$3:$S$10110,MATCH($L215,'Bin Analysis'!$L$3:$L$10110,0),MATCH(R$5,'Bin Analysis'!$C$2:$S$2,0))," ")))))</f>
        <v>0.94444444444444442</v>
      </c>
      <c r="S215" s="70" t="str">
        <f>IF($L215=" "," ",(IF($M215=FALSE," ",(IF($M215&gt;0,INDEX('Bin Analysis'!$C$3:$S$10110,MATCH($L215,'Bin Analysis'!$L$3:$L$10110,0),MATCH(S$5,'Bin Analysis'!$C$2:$S$2,0))," ")))))</f>
        <v>no</v>
      </c>
      <c r="T215" s="70">
        <f>Assignments!K214</f>
        <v>9.8484430222222211E-2</v>
      </c>
      <c r="U215" s="70">
        <f>Assignments!L214</f>
        <v>8.5758418987256682E-2</v>
      </c>
      <c r="V215" s="76" t="str">
        <f>Assignments!V214</f>
        <v>Toggle</v>
      </c>
    </row>
    <row r="216" spans="2:22" x14ac:dyDescent="0.45">
      <c r="B216" s="6">
        <v>14</v>
      </c>
      <c r="C216" t="s">
        <v>149</v>
      </c>
      <c r="D216">
        <v>0.94700921999999998</v>
      </c>
      <c r="E216" s="7">
        <v>9.0944021999999999E-2</v>
      </c>
      <c r="G216" s="40">
        <f>IFERROR('Data Transformation'!M214," ")</f>
        <v>209</v>
      </c>
      <c r="L216" s="68">
        <f t="shared" si="4"/>
        <v>210</v>
      </c>
      <c r="M216" s="69">
        <f>IF(L216=" "," ",(IF($L216&gt;0,INDEX('Bin Analysis'!$C$3:$S$10110,MATCH($L216,'Bin Analysis'!$L$3:$L$10110,0),MATCH(M$5,'Bin Analysis'!$C$2:$S$2,0))," ")))</f>
        <v>19</v>
      </c>
      <c r="N216" s="70">
        <f>IF($L216=" "," ",(IF($M216=FALSE," ",(IF($M216&gt;0,INDEX('Bin Analysis'!$C$3:$S$10110,MATCH($L216,'Bin Analysis'!$L$3:$L$10110,0),MATCH(N$5,'Bin Analysis'!$C$2:$S$2,0))," ")))))</f>
        <v>0</v>
      </c>
      <c r="O216" s="70">
        <f>IF($L216=" "," ",(IF($M216=FALSE," ",(IF($M216&gt;0,INDEX('Bin Analysis'!$C$3:$S$10110,MATCH($L216,'Bin Analysis'!$L$3:$L$10110,0),MATCH(O$5,'Bin Analysis'!$C$2:$S$2,0))," ")))))</f>
        <v>0.66666666666666663</v>
      </c>
      <c r="P216" s="70">
        <f>IF($L216=" "," ",(IF($M216=FALSE," ",(IF($M216&gt;0,INDEX('Bin Analysis'!$C$3:$S$10110,MATCH($L216,'Bin Analysis'!$L$3:$L$10110,0),MATCH(P$5,'Bin Analysis'!$C$2:$S$2,0))," ")))))</f>
        <v>0.5</v>
      </c>
      <c r="Q216" s="70">
        <f>IF($L216=" "," ",(IF($M216=FALSE," ",(IF($M216&gt;0,INDEX('Bin Analysis'!$C$3:$S$10110,MATCH($L216,'Bin Analysis'!$L$3:$L$10110,0),MATCH(Q$5,'Bin Analysis'!$C$2:$S$2,0))," ")))))</f>
        <v>0.43478260869565216</v>
      </c>
      <c r="R216" s="70">
        <f>IF($L216=" "," ",(IF($M216=FALSE," ",(IF($M216&gt;0,INDEX('Bin Analysis'!$C$3:$S$10110,MATCH($L216,'Bin Analysis'!$L$3:$L$10110,0),MATCH(R$5,'Bin Analysis'!$C$2:$S$2,0))," ")))))</f>
        <v>0.22222222222222221</v>
      </c>
      <c r="S216" s="70" t="str">
        <f>IF($L216=" "," ",(IF($M216=FALSE," ",(IF($M216&gt;0,INDEX('Bin Analysis'!$C$3:$S$10110,MATCH($L216,'Bin Analysis'!$L$3:$L$10110,0),MATCH(S$5,'Bin Analysis'!$C$2:$S$2,0))," ")))))</f>
        <v>no</v>
      </c>
      <c r="T216" s="70">
        <f>Assignments!K215</f>
        <v>0.75073212072222217</v>
      </c>
      <c r="U216" s="70">
        <f>Assignments!L215</f>
        <v>0.34281821103940685</v>
      </c>
      <c r="V216" s="76" t="str">
        <f>Assignments!V215</f>
        <v>Moderate</v>
      </c>
    </row>
    <row r="217" spans="2:22" x14ac:dyDescent="0.45">
      <c r="B217" s="6">
        <v>14</v>
      </c>
      <c r="C217" t="s">
        <v>161</v>
      </c>
      <c r="D217">
        <v>0.39520168500000002</v>
      </c>
      <c r="E217" s="7">
        <v>8.8356014999999996E-2</v>
      </c>
      <c r="G217" s="40">
        <f>IFERROR('Data Transformation'!M215," ")</f>
        <v>210</v>
      </c>
      <c r="L217" s="68">
        <f t="shared" si="4"/>
        <v>211</v>
      </c>
      <c r="M217" s="69">
        <f>IF(L217=" "," ",(IF($L217&gt;0,INDEX('Bin Analysis'!$C$3:$S$10110,MATCH($L217,'Bin Analysis'!$L$3:$L$10110,0),MATCH(M$5,'Bin Analysis'!$C$2:$S$2,0))," ")))</f>
        <v>19</v>
      </c>
      <c r="N217" s="70">
        <f>IF($L217=" "," ",(IF($M217=FALSE," ",(IF($M217&gt;0,INDEX('Bin Analysis'!$C$3:$S$10110,MATCH($L217,'Bin Analysis'!$L$3:$L$10110,0),MATCH(N$5,'Bin Analysis'!$C$2:$S$2,0))," ")))))</f>
        <v>0</v>
      </c>
      <c r="O217" s="70">
        <f>IF($L217=" "," ",(IF($M217=FALSE," ",(IF($M217&gt;0,INDEX('Bin Analysis'!$C$3:$S$10110,MATCH($L217,'Bin Analysis'!$L$3:$L$10110,0),MATCH(O$5,'Bin Analysis'!$C$2:$S$2,0))," ")))))</f>
        <v>0.16666666666666666</v>
      </c>
      <c r="P217" s="70">
        <f>IF($L217=" "," ",(IF($M217=FALSE," ",(IF($M217&gt;0,INDEX('Bin Analysis'!$C$3:$S$10110,MATCH($L217,'Bin Analysis'!$L$3:$L$10110,0),MATCH(P$5,'Bin Analysis'!$C$2:$S$2,0))," ")))))</f>
        <v>0.4</v>
      </c>
      <c r="Q217" s="70">
        <f>IF($L217=" "," ",(IF($M217=FALSE," ",(IF($M217&gt;0,INDEX('Bin Analysis'!$C$3:$S$10110,MATCH($L217,'Bin Analysis'!$L$3:$L$10110,0),MATCH(Q$5,'Bin Analysis'!$C$2:$S$2,0))," ")))))</f>
        <v>0.30434782608695654</v>
      </c>
      <c r="R217" s="70">
        <f>IF($L217=" "," ",(IF($M217=FALSE," ",(IF($M217&gt;0,INDEX('Bin Analysis'!$C$3:$S$10110,MATCH($L217,'Bin Analysis'!$L$3:$L$10110,0),MATCH(R$5,'Bin Analysis'!$C$2:$S$2,0))," ")))))</f>
        <v>0.77777777777777779</v>
      </c>
      <c r="S217" s="70" t="str">
        <f>IF($L217=" "," ",(IF($M217=FALSE," ",(IF($M217&gt;0,INDEX('Bin Analysis'!$C$3:$S$10110,MATCH($L217,'Bin Analysis'!$L$3:$L$10110,0),MATCH(S$5,'Bin Analysis'!$C$2:$S$2,0))," ")))))</f>
        <v>no</v>
      </c>
      <c r="T217" s="70">
        <f>Assignments!K216</f>
        <v>0.30623779727777778</v>
      </c>
      <c r="U217" s="70">
        <f>Assignments!L216</f>
        <v>0.30927756417287772</v>
      </c>
      <c r="V217" s="76" t="str">
        <f>Assignments!V216</f>
        <v>Adverse</v>
      </c>
    </row>
    <row r="218" spans="2:22" x14ac:dyDescent="0.45">
      <c r="B218" s="6">
        <v>14</v>
      </c>
      <c r="C218" t="s">
        <v>162</v>
      </c>
      <c r="D218">
        <v>0.96129084099999995</v>
      </c>
      <c r="E218" s="7">
        <v>8.3549693999999994E-2</v>
      </c>
      <c r="G218" s="40">
        <f>IFERROR('Data Transformation'!M216," ")</f>
        <v>211</v>
      </c>
      <c r="L218" s="68">
        <f t="shared" si="4"/>
        <v>212</v>
      </c>
      <c r="M218" s="69">
        <f>IF(L218=" "," ",(IF($L218&gt;0,INDEX('Bin Analysis'!$C$3:$S$10110,MATCH($L218,'Bin Analysis'!$L$3:$L$10110,0),MATCH(M$5,'Bin Analysis'!$C$2:$S$2,0))," ")))</f>
        <v>18</v>
      </c>
      <c r="N218" s="70">
        <f>IF($L218=" "," ",(IF($M218=FALSE," ",(IF($M218&gt;0,INDEX('Bin Analysis'!$C$3:$S$10110,MATCH($L218,'Bin Analysis'!$L$3:$L$10110,0),MATCH(N$5,'Bin Analysis'!$C$2:$S$2,0))," ")))))</f>
        <v>0</v>
      </c>
      <c r="O218" s="70">
        <f>IF($L218=" "," ",(IF($M218=FALSE," ",(IF($M218&gt;0,INDEX('Bin Analysis'!$C$3:$S$10110,MATCH($L218,'Bin Analysis'!$L$3:$L$10110,0),MATCH(O$5,'Bin Analysis'!$C$2:$S$2,0))," ")))))</f>
        <v>0.17647058823529413</v>
      </c>
      <c r="P218" s="70">
        <f>IF($L218=" "," ",(IF($M218=FALSE," ",(IF($M218&gt;0,INDEX('Bin Analysis'!$C$3:$S$10110,MATCH($L218,'Bin Analysis'!$L$3:$L$10110,0),MATCH(P$5,'Bin Analysis'!$C$2:$S$2,0))," ")))))</f>
        <v>0.5</v>
      </c>
      <c r="Q218" s="70">
        <f>IF($L218=" "," ",(IF($M218=FALSE," ",(IF($M218&gt;0,INDEX('Bin Analysis'!$C$3:$S$10110,MATCH($L218,'Bin Analysis'!$L$3:$L$10110,0),MATCH(Q$5,'Bin Analysis'!$C$2:$S$2,0))," ")))))</f>
        <v>0.43478260869565216</v>
      </c>
      <c r="R218" s="70">
        <f>IF($L218=" "," ",(IF($M218=FALSE," ",(IF($M218&gt;0,INDEX('Bin Analysis'!$C$3:$S$10110,MATCH($L218,'Bin Analysis'!$L$3:$L$10110,0),MATCH(R$5,'Bin Analysis'!$C$2:$S$2,0))," ")))))</f>
        <v>0.76470588235294112</v>
      </c>
      <c r="S218" s="70" t="str">
        <f>IF($L218=" "," ",(IF($M218=FALSE," ",(IF($M218&gt;0,INDEX('Bin Analysis'!$C$3:$S$10110,MATCH($L218,'Bin Analysis'!$L$3:$L$10110,0),MATCH(S$5,'Bin Analysis'!$C$2:$S$2,0))," ")))))</f>
        <v>no</v>
      </c>
      <c r="T218" s="70">
        <f>Assignments!K217</f>
        <v>0.31284694276470598</v>
      </c>
      <c r="U218" s="70">
        <f>Assignments!L217</f>
        <v>0.34434503503304126</v>
      </c>
      <c r="V218" s="76" t="str">
        <f>Assignments!V217</f>
        <v>Adverse</v>
      </c>
    </row>
    <row r="219" spans="2:22" x14ac:dyDescent="0.45">
      <c r="B219" s="6">
        <v>14</v>
      </c>
      <c r="C219" t="s">
        <v>148</v>
      </c>
      <c r="D219">
        <v>0.84464209099999998</v>
      </c>
      <c r="E219" s="7">
        <v>8.3336251E-2</v>
      </c>
      <c r="G219" s="40">
        <f>IFERROR('Data Transformation'!M217," ")</f>
        <v>212</v>
      </c>
      <c r="L219" s="68">
        <f t="shared" si="4"/>
        <v>213</v>
      </c>
      <c r="M219" s="69">
        <f>IF(L219=" "," ",(IF($L219&gt;0,INDEX('Bin Analysis'!$C$3:$S$10110,MATCH($L219,'Bin Analysis'!$L$3:$L$10110,0),MATCH(M$5,'Bin Analysis'!$C$2:$S$2,0))," ")))</f>
        <v>20</v>
      </c>
      <c r="N219" s="70">
        <f>IF($L219=" "," ",(IF($M219=FALSE," ",(IF($M219&gt;0,INDEX('Bin Analysis'!$C$3:$S$10110,MATCH($L219,'Bin Analysis'!$L$3:$L$10110,0),MATCH(N$5,'Bin Analysis'!$C$2:$S$2,0))," ")))))</f>
        <v>0</v>
      </c>
      <c r="O219" s="70">
        <f>IF($L219=" "," ",(IF($M219=FALSE," ",(IF($M219&gt;0,INDEX('Bin Analysis'!$C$3:$S$10110,MATCH($L219,'Bin Analysis'!$L$3:$L$10110,0),MATCH(O$5,'Bin Analysis'!$C$2:$S$2,0))," ")))))</f>
        <v>0.31578947368421051</v>
      </c>
      <c r="P219" s="70">
        <f>IF($L219=" "," ",(IF($M219=FALSE," ",(IF($M219&gt;0,INDEX('Bin Analysis'!$C$3:$S$10110,MATCH($L219,'Bin Analysis'!$L$3:$L$10110,0),MATCH(P$5,'Bin Analysis'!$C$2:$S$2,0))," ")))))</f>
        <v>0.4</v>
      </c>
      <c r="Q219" s="70">
        <f>IF($L219=" "," ",(IF($M219=FALSE," ",(IF($M219&gt;0,INDEX('Bin Analysis'!$C$3:$S$10110,MATCH($L219,'Bin Analysis'!$L$3:$L$10110,0),MATCH(Q$5,'Bin Analysis'!$C$2:$S$2,0))," ")))))</f>
        <v>0.30434782608695654</v>
      </c>
      <c r="R219" s="70">
        <f>IF($L219=" "," ",(IF($M219=FALSE," ",(IF($M219&gt;0,INDEX('Bin Analysis'!$C$3:$S$10110,MATCH($L219,'Bin Analysis'!$L$3:$L$10110,0),MATCH(R$5,'Bin Analysis'!$C$2:$S$2,0))," ")))))</f>
        <v>0.68421052631578949</v>
      </c>
      <c r="S219" s="70" t="str">
        <f>IF($L219=" "," ",(IF($M219=FALSE," ",(IF($M219&gt;0,INDEX('Bin Analysis'!$C$3:$S$10110,MATCH($L219,'Bin Analysis'!$L$3:$L$10110,0),MATCH(S$5,'Bin Analysis'!$C$2:$S$2,0))," ")))))</f>
        <v>no</v>
      </c>
      <c r="T219" s="70">
        <f>Assignments!K218</f>
        <v>0.35247454310526316</v>
      </c>
      <c r="U219" s="70">
        <f>Assignments!L218</f>
        <v>0.3854345886228121</v>
      </c>
      <c r="V219" s="76" t="str">
        <f>Assignments!V218</f>
        <v>Adverse</v>
      </c>
    </row>
    <row r="220" spans="2:22" x14ac:dyDescent="0.45">
      <c r="B220" s="6">
        <v>14</v>
      </c>
      <c r="C220" t="s">
        <v>151</v>
      </c>
      <c r="D220">
        <v>0.89915430900000004</v>
      </c>
      <c r="E220" s="7">
        <v>6.9344794000000001E-2</v>
      </c>
      <c r="G220" s="40">
        <f>IFERROR('Data Transformation'!M218," ")</f>
        <v>213</v>
      </c>
      <c r="L220" s="68">
        <f t="shared" si="4"/>
        <v>214</v>
      </c>
      <c r="M220" s="69">
        <f>IF(L220=" "," ",(IF($L220&gt;0,INDEX('Bin Analysis'!$C$3:$S$10110,MATCH($L220,'Bin Analysis'!$L$3:$L$10110,0),MATCH(M$5,'Bin Analysis'!$C$2:$S$2,0))," ")))</f>
        <v>19</v>
      </c>
      <c r="N220" s="70">
        <f>IF($L220=" "," ",(IF($M220=FALSE," ",(IF($M220&gt;0,INDEX('Bin Analysis'!$C$3:$S$10110,MATCH($L220,'Bin Analysis'!$L$3:$L$10110,0),MATCH(N$5,'Bin Analysis'!$C$2:$S$2,0))," ")))))</f>
        <v>0</v>
      </c>
      <c r="O220" s="70">
        <f>IF($L220=" "," ",(IF($M220=FALSE," ",(IF($M220&gt;0,INDEX('Bin Analysis'!$C$3:$S$10110,MATCH($L220,'Bin Analysis'!$L$3:$L$10110,0),MATCH(O$5,'Bin Analysis'!$C$2:$S$2,0))," ")))))</f>
        <v>0.3888888888888889</v>
      </c>
      <c r="P220" s="70">
        <f>IF($L220=" "," ",(IF($M220=FALSE," ",(IF($M220&gt;0,INDEX('Bin Analysis'!$C$3:$S$10110,MATCH($L220,'Bin Analysis'!$L$3:$L$10110,0),MATCH(P$5,'Bin Analysis'!$C$2:$S$2,0))," ")))))</f>
        <v>0.8</v>
      </c>
      <c r="Q220" s="70">
        <f>IF($L220=" "," ",(IF($M220=FALSE," ",(IF($M220&gt;0,INDEX('Bin Analysis'!$C$3:$S$10110,MATCH($L220,'Bin Analysis'!$L$3:$L$10110,0),MATCH(Q$5,'Bin Analysis'!$C$2:$S$2,0))," ")))))</f>
        <v>0.78260869565217395</v>
      </c>
      <c r="R220" s="70">
        <f>IF($L220=" "," ",(IF($M220=FALSE," ",(IF($M220&gt;0,INDEX('Bin Analysis'!$C$3:$S$10110,MATCH($L220,'Bin Analysis'!$L$3:$L$10110,0),MATCH(R$5,'Bin Analysis'!$C$2:$S$2,0))," ")))))</f>
        <v>5.5555555555555552E-2</v>
      </c>
      <c r="S220" s="70" t="str">
        <f>IF($L220=" "," ",(IF($M220=FALSE," ",(IF($M220&gt;0,INDEX('Bin Analysis'!$C$3:$S$10110,MATCH($L220,'Bin Analysis'!$L$3:$L$10110,0),MATCH(S$5,'Bin Analysis'!$C$2:$S$2,0))," ")))))</f>
        <v>no</v>
      </c>
      <c r="T220" s="70">
        <f>Assignments!K219</f>
        <v>0.65974902333333318</v>
      </c>
      <c r="U220" s="70">
        <f>Assignments!L219</f>
        <v>0.20713637554596864</v>
      </c>
      <c r="V220" s="76" t="str">
        <f>Assignments!V219</f>
        <v>Rheostat</v>
      </c>
    </row>
    <row r="221" spans="2:22" x14ac:dyDescent="0.45">
      <c r="B221" s="6">
        <v>14</v>
      </c>
      <c r="C221" t="s">
        <v>165</v>
      </c>
      <c r="D221">
        <v>0.91816284699999995</v>
      </c>
      <c r="E221" s="7">
        <v>6.3291846999999998E-2</v>
      </c>
      <c r="G221" s="40">
        <f>IFERROR('Data Transformation'!M219," ")</f>
        <v>214</v>
      </c>
      <c r="L221" s="68">
        <f t="shared" si="4"/>
        <v>215</v>
      </c>
      <c r="M221" s="69">
        <f>IF(L221=" "," ",(IF($L221&gt;0,INDEX('Bin Analysis'!$C$3:$S$10110,MATCH($L221,'Bin Analysis'!$L$3:$L$10110,0),MATCH(M$5,'Bin Analysis'!$C$2:$S$2,0))," ")))</f>
        <v>18</v>
      </c>
      <c r="N221" s="70">
        <f>IF($L221=" "," ",(IF($M221=FALSE," ",(IF($M221&gt;0,INDEX('Bin Analysis'!$C$3:$S$10110,MATCH($L221,'Bin Analysis'!$L$3:$L$10110,0),MATCH(N$5,'Bin Analysis'!$C$2:$S$2,0))," ")))))</f>
        <v>0</v>
      </c>
      <c r="O221" s="70">
        <f>IF($L221=" "," ",(IF($M221=FALSE," ",(IF($M221&gt;0,INDEX('Bin Analysis'!$C$3:$S$10110,MATCH($L221,'Bin Analysis'!$L$3:$L$10110,0),MATCH(O$5,'Bin Analysis'!$C$2:$S$2,0))," ")))))</f>
        <v>0.76470588235294112</v>
      </c>
      <c r="P221" s="70">
        <f>IF($L221=" "," ",(IF($M221=FALSE," ",(IF($M221&gt;0,INDEX('Bin Analysis'!$C$3:$S$10110,MATCH($L221,'Bin Analysis'!$L$3:$L$10110,0),MATCH(P$5,'Bin Analysis'!$C$2:$S$2,0))," ")))))</f>
        <v>0.5</v>
      </c>
      <c r="Q221" s="70">
        <f>IF($L221=" "," ",(IF($M221=FALSE," ",(IF($M221&gt;0,INDEX('Bin Analysis'!$C$3:$S$10110,MATCH($L221,'Bin Analysis'!$L$3:$L$10110,0),MATCH(Q$5,'Bin Analysis'!$C$2:$S$2,0))," ")))))</f>
        <v>0.43478260869565216</v>
      </c>
      <c r="R221" s="70">
        <f>IF($L221=" "," ",(IF($M221=FALSE," ",(IF($M221&gt;0,INDEX('Bin Analysis'!$C$3:$S$10110,MATCH($L221,'Bin Analysis'!$L$3:$L$10110,0),MATCH(R$5,'Bin Analysis'!$C$2:$S$2,0))," ")))))</f>
        <v>0.11764705882352941</v>
      </c>
      <c r="S221" s="70" t="str">
        <f>IF($L221=" "," ",(IF($M221=FALSE," ",(IF($M221&gt;0,INDEX('Bin Analysis'!$C$3:$S$10110,MATCH($L221,'Bin Analysis'!$L$3:$L$10110,0),MATCH(S$5,'Bin Analysis'!$C$2:$S$2,0))," ")))))</f>
        <v>no</v>
      </c>
      <c r="T221" s="70">
        <f>Assignments!K220</f>
        <v>0.81390731535294103</v>
      </c>
      <c r="U221" s="70">
        <f>Assignments!L220</f>
        <v>0.21974725709316548</v>
      </c>
      <c r="V221" s="76" t="str">
        <f>Assignments!V220</f>
        <v>Moderate</v>
      </c>
    </row>
    <row r="222" spans="2:22" x14ac:dyDescent="0.45">
      <c r="B222" s="6">
        <v>14</v>
      </c>
      <c r="C222" t="s">
        <v>153</v>
      </c>
      <c r="D222">
        <v>0.94856447300000002</v>
      </c>
      <c r="E222" s="7">
        <v>6.0019901000000001E-2</v>
      </c>
      <c r="G222" s="40">
        <f>IFERROR('Data Transformation'!M220," ")</f>
        <v>215</v>
      </c>
      <c r="L222" s="68">
        <f t="shared" si="4"/>
        <v>216</v>
      </c>
      <c r="M222" s="69">
        <f>IF(L222=" "," ",(IF($L222&gt;0,INDEX('Bin Analysis'!$C$3:$S$10110,MATCH($L222,'Bin Analysis'!$L$3:$L$10110,0),MATCH(M$5,'Bin Analysis'!$C$2:$S$2,0))," ")))</f>
        <v>20</v>
      </c>
      <c r="N222" s="70">
        <f>IF($L222=" "," ",(IF($M222=FALSE," ",(IF($M222&gt;0,INDEX('Bin Analysis'!$C$3:$S$10110,MATCH($L222,'Bin Analysis'!$L$3:$L$10110,0),MATCH(N$5,'Bin Analysis'!$C$2:$S$2,0))," ")))))</f>
        <v>0</v>
      </c>
      <c r="O222" s="70">
        <f>IF($L222=" "," ",(IF($M222=FALSE," ",(IF($M222&gt;0,INDEX('Bin Analysis'!$C$3:$S$10110,MATCH($L222,'Bin Analysis'!$L$3:$L$10110,0),MATCH(O$5,'Bin Analysis'!$C$2:$S$2,0))," ")))))</f>
        <v>0.26315789473684209</v>
      </c>
      <c r="P222" s="70">
        <f>IF($L222=" "," ",(IF($M222=FALSE," ",(IF($M222&gt;0,INDEX('Bin Analysis'!$C$3:$S$10110,MATCH($L222,'Bin Analysis'!$L$3:$L$10110,0),MATCH(P$5,'Bin Analysis'!$C$2:$S$2,0))," ")))))</f>
        <v>0.6</v>
      </c>
      <c r="Q222" s="70">
        <f>IF($L222=" "," ",(IF($M222=FALSE," ",(IF($M222&gt;0,INDEX('Bin Analysis'!$C$3:$S$10110,MATCH($L222,'Bin Analysis'!$L$3:$L$10110,0),MATCH(Q$5,'Bin Analysis'!$C$2:$S$2,0))," ")))))</f>
        <v>0.52173913043478259</v>
      </c>
      <c r="R222" s="70">
        <f>IF($L222=" "," ",(IF($M222=FALSE," ",(IF($M222&gt;0,INDEX('Bin Analysis'!$C$3:$S$10110,MATCH($L222,'Bin Analysis'!$L$3:$L$10110,0),MATCH(R$5,'Bin Analysis'!$C$2:$S$2,0))," ")))))</f>
        <v>0.57894736842105265</v>
      </c>
      <c r="S222" s="70" t="str">
        <f>IF($L222=" "," ",(IF($M222=FALSE," ",(IF($M222&gt;0,INDEX('Bin Analysis'!$C$3:$S$10110,MATCH($L222,'Bin Analysis'!$L$3:$L$10110,0),MATCH(S$5,'Bin Analysis'!$C$2:$S$2,0))," ")))))</f>
        <v>no</v>
      </c>
      <c r="T222" s="70">
        <f>Assignments!K221</f>
        <v>0.37360262836842112</v>
      </c>
      <c r="U222" s="70">
        <f>Assignments!L221</f>
        <v>0.37209978782994402</v>
      </c>
      <c r="V222" s="76" t="str">
        <f>Assignments!V221</f>
        <v>Rheostat</v>
      </c>
    </row>
    <row r="223" spans="2:22" x14ac:dyDescent="0.45">
      <c r="B223" s="6">
        <v>14</v>
      </c>
      <c r="C223" t="s">
        <v>160</v>
      </c>
      <c r="D223">
        <v>0.97671931000000001</v>
      </c>
      <c r="E223" s="7">
        <v>5.2641647999999999E-2</v>
      </c>
      <c r="G223" s="40">
        <f>IFERROR('Data Transformation'!M221," ")</f>
        <v>216</v>
      </c>
      <c r="L223" s="68">
        <f t="shared" si="4"/>
        <v>217</v>
      </c>
      <c r="M223" s="69">
        <f>IF(L223=" "," ",(IF($L223&gt;0,INDEX('Bin Analysis'!$C$3:$S$10110,MATCH($L223,'Bin Analysis'!$L$3:$L$10110,0),MATCH(M$5,'Bin Analysis'!$C$2:$S$2,0))," ")))</f>
        <v>20</v>
      </c>
      <c r="N223" s="70">
        <f>IF($L223=" "," ",(IF($M223=FALSE," ",(IF($M223&gt;0,INDEX('Bin Analysis'!$C$3:$S$10110,MATCH($L223,'Bin Analysis'!$L$3:$L$10110,0),MATCH(N$5,'Bin Analysis'!$C$2:$S$2,0))," ")))))</f>
        <v>0</v>
      </c>
      <c r="O223" s="70">
        <f>IF($L223=" "," ",(IF($M223=FALSE," ",(IF($M223&gt;0,INDEX('Bin Analysis'!$C$3:$S$10110,MATCH($L223,'Bin Analysis'!$L$3:$L$10110,0),MATCH(O$5,'Bin Analysis'!$C$2:$S$2,0))," ")))))</f>
        <v>0</v>
      </c>
      <c r="P223" s="70">
        <f>IF($L223=" "," ",(IF($M223=FALSE," ",(IF($M223&gt;0,INDEX('Bin Analysis'!$C$3:$S$10110,MATCH($L223,'Bin Analysis'!$L$3:$L$10110,0),MATCH(P$5,'Bin Analysis'!$C$2:$S$2,0))," ")))))</f>
        <v>0.6</v>
      </c>
      <c r="Q223" s="70">
        <f>IF($L223=" "," ",(IF($M223=FALSE," ",(IF($M223&gt;0,INDEX('Bin Analysis'!$C$3:$S$10110,MATCH($L223,'Bin Analysis'!$L$3:$L$10110,0),MATCH(Q$5,'Bin Analysis'!$C$2:$S$2,0))," ")))))</f>
        <v>0.56521739130434778</v>
      </c>
      <c r="R223" s="70">
        <f>IF($L223=" "," ",(IF($M223=FALSE," ",(IF($M223&gt;0,INDEX('Bin Analysis'!$C$3:$S$10110,MATCH($L223,'Bin Analysis'!$L$3:$L$10110,0),MATCH(R$5,'Bin Analysis'!$C$2:$S$2,0))," ")))))</f>
        <v>0.52631578947368418</v>
      </c>
      <c r="S223" s="70" t="str">
        <f>IF($L223=" "," ",(IF($M223=FALSE," ",(IF($M223&gt;0,INDEX('Bin Analysis'!$C$3:$S$10110,MATCH($L223,'Bin Analysis'!$L$3:$L$10110,0),MATCH(S$5,'Bin Analysis'!$C$2:$S$2,0))," ")))))</f>
        <v>no</v>
      </c>
      <c r="T223" s="70">
        <f>Assignments!K222</f>
        <v>0.35618155121052625</v>
      </c>
      <c r="U223" s="70">
        <f>Assignments!L222</f>
        <v>0.23240936222885206</v>
      </c>
      <c r="V223" s="76" t="str">
        <f>Assignments!V222</f>
        <v>Rheostat</v>
      </c>
    </row>
    <row r="224" spans="2:22" x14ac:dyDescent="0.45">
      <c r="B224" s="6">
        <v>15</v>
      </c>
      <c r="C224" t="s">
        <v>150</v>
      </c>
      <c r="D224">
        <v>0.84722250700000001</v>
      </c>
      <c r="E224" s="7">
        <v>0.141972876</v>
      </c>
      <c r="G224" s="40">
        <f>IFERROR('Data Transformation'!M222," ")</f>
        <v>217</v>
      </c>
      <c r="L224" s="68">
        <f t="shared" si="4"/>
        <v>218</v>
      </c>
      <c r="M224" s="69">
        <f>IF(L224=" "," ",(IF($L224&gt;0,INDEX('Bin Analysis'!$C$3:$S$10110,MATCH($L224,'Bin Analysis'!$L$3:$L$10110,0),MATCH(M$5,'Bin Analysis'!$C$2:$S$2,0))," ")))</f>
        <v>19</v>
      </c>
      <c r="N224" s="70">
        <f>IF($L224=" "," ",(IF($M224=FALSE," ",(IF($M224&gt;0,INDEX('Bin Analysis'!$C$3:$S$10110,MATCH($L224,'Bin Analysis'!$L$3:$L$10110,0),MATCH(N$5,'Bin Analysis'!$C$2:$S$2,0))," ")))))</f>
        <v>0</v>
      </c>
      <c r="O224" s="70">
        <f>IF($L224=" "," ",(IF($M224=FALSE," ",(IF($M224&gt;0,INDEX('Bin Analysis'!$C$3:$S$10110,MATCH($L224,'Bin Analysis'!$L$3:$L$10110,0),MATCH(O$5,'Bin Analysis'!$C$2:$S$2,0))," ")))))</f>
        <v>0.77777777777777779</v>
      </c>
      <c r="P224" s="70">
        <f>IF($L224=" "," ",(IF($M224=FALSE," ",(IF($M224&gt;0,INDEX('Bin Analysis'!$C$3:$S$10110,MATCH($L224,'Bin Analysis'!$L$3:$L$10110,0),MATCH(P$5,'Bin Analysis'!$C$2:$S$2,0))," ")))))</f>
        <v>0.6</v>
      </c>
      <c r="Q224" s="70">
        <f>IF($L224=" "," ",(IF($M224=FALSE," ",(IF($M224&gt;0,INDEX('Bin Analysis'!$C$3:$S$10110,MATCH($L224,'Bin Analysis'!$L$3:$L$10110,0),MATCH(Q$5,'Bin Analysis'!$C$2:$S$2,0))," ")))))</f>
        <v>0.56521739130434778</v>
      </c>
      <c r="R224" s="70">
        <f>IF($L224=" "," ",(IF($M224=FALSE," ",(IF($M224&gt;0,INDEX('Bin Analysis'!$C$3:$S$10110,MATCH($L224,'Bin Analysis'!$L$3:$L$10110,0),MATCH(R$5,'Bin Analysis'!$C$2:$S$2,0))," ")))))</f>
        <v>5.5555555555555552E-2</v>
      </c>
      <c r="S224" s="70" t="str">
        <f>IF($L224=" "," ",(IF($M224=FALSE," ",(IF($M224&gt;0,INDEX('Bin Analysis'!$C$3:$S$10110,MATCH($L224,'Bin Analysis'!$L$3:$L$10110,0),MATCH(S$5,'Bin Analysis'!$C$2:$S$2,0))," ")))))</f>
        <v>no</v>
      </c>
      <c r="T224" s="70">
        <f>Assignments!K223</f>
        <v>0.85657873622222214</v>
      </c>
      <c r="U224" s="70">
        <f>Assignments!L223</f>
        <v>0.2231134912275605</v>
      </c>
      <c r="V224" s="76" t="str">
        <f>Assignments!V223</f>
        <v>Rheostat</v>
      </c>
    </row>
    <row r="225" spans="2:22" x14ac:dyDescent="0.45">
      <c r="B225" s="6">
        <v>15</v>
      </c>
      <c r="C225" t="s">
        <v>157</v>
      </c>
      <c r="D225">
        <v>0.92370884499999995</v>
      </c>
      <c r="E225" s="7">
        <v>0.123343045</v>
      </c>
      <c r="G225" s="40">
        <f>IFERROR('Data Transformation'!M223," ")</f>
        <v>218</v>
      </c>
      <c r="L225" s="68">
        <f t="shared" si="4"/>
        <v>219</v>
      </c>
      <c r="M225" s="69">
        <f>IF(L225=" "," ",(IF($L225&gt;0,INDEX('Bin Analysis'!$C$3:$S$10110,MATCH($L225,'Bin Analysis'!$L$3:$L$10110,0),MATCH(M$5,'Bin Analysis'!$C$2:$S$2,0))," ")))</f>
        <v>20</v>
      </c>
      <c r="N225" s="70">
        <f>IF($L225=" "," ",(IF($M225=FALSE," ",(IF($M225&gt;0,INDEX('Bin Analysis'!$C$3:$S$10110,MATCH($L225,'Bin Analysis'!$L$3:$L$10110,0),MATCH(N$5,'Bin Analysis'!$C$2:$S$2,0))," ")))))</f>
        <v>0</v>
      </c>
      <c r="O225" s="70">
        <f>IF($L225=" "," ",(IF($M225=FALSE," ",(IF($M225&gt;0,INDEX('Bin Analysis'!$C$3:$S$10110,MATCH($L225,'Bin Analysis'!$L$3:$L$10110,0),MATCH(O$5,'Bin Analysis'!$C$2:$S$2,0))," ")))))</f>
        <v>5.2631578947368418E-2</v>
      </c>
      <c r="P225" s="70">
        <f>IF($L225=" "," ",(IF($M225=FALSE," ",(IF($M225&gt;0,INDEX('Bin Analysis'!$C$3:$S$10110,MATCH($L225,'Bin Analysis'!$L$3:$L$10110,0),MATCH(P$5,'Bin Analysis'!$C$2:$S$2,0))," ")))))</f>
        <v>0.5</v>
      </c>
      <c r="Q225" s="70">
        <f>IF($L225=" "," ",(IF($M225=FALSE," ",(IF($M225&gt;0,INDEX('Bin Analysis'!$C$3:$S$10110,MATCH($L225,'Bin Analysis'!$L$3:$L$10110,0),MATCH(Q$5,'Bin Analysis'!$C$2:$S$2,0))," ")))))</f>
        <v>0.39130434782608697</v>
      </c>
      <c r="R225" s="70">
        <f>IF($L225=" "," ",(IF($M225=FALSE," ",(IF($M225&gt;0,INDEX('Bin Analysis'!$C$3:$S$10110,MATCH($L225,'Bin Analysis'!$L$3:$L$10110,0),MATCH(R$5,'Bin Analysis'!$C$2:$S$2,0))," ")))))</f>
        <v>0.84210526315789469</v>
      </c>
      <c r="S225" s="70" t="str">
        <f>IF($L225=" "," ",(IF($M225=FALSE," ",(IF($M225&gt;0,INDEX('Bin Analysis'!$C$3:$S$10110,MATCH($L225,'Bin Analysis'!$L$3:$L$10110,0),MATCH(S$5,'Bin Analysis'!$C$2:$S$2,0))," ")))))</f>
        <v>no</v>
      </c>
      <c r="T225" s="70">
        <f>Assignments!K224</f>
        <v>0.18222909400000004</v>
      </c>
      <c r="U225" s="70">
        <f>Assignments!L224</f>
        <v>0.2131044007248106</v>
      </c>
      <c r="V225" s="76" t="str">
        <f>Assignments!V224</f>
        <v>Adverse</v>
      </c>
    </row>
    <row r="226" spans="2:22" x14ac:dyDescent="0.45">
      <c r="B226" s="6">
        <v>15</v>
      </c>
      <c r="C226" t="s">
        <v>147</v>
      </c>
      <c r="D226">
        <v>0.89524816699999998</v>
      </c>
      <c r="E226" s="7">
        <v>0.10447430000000001</v>
      </c>
      <c r="G226" s="40">
        <f>IFERROR('Data Transformation'!M224," ")</f>
        <v>219</v>
      </c>
      <c r="L226" s="68">
        <f t="shared" si="4"/>
        <v>220</v>
      </c>
      <c r="M226" s="69">
        <f>IF(L226=" "," ",(IF($L226&gt;0,INDEX('Bin Analysis'!$C$3:$S$10110,MATCH($L226,'Bin Analysis'!$L$3:$L$10110,0),MATCH(M$5,'Bin Analysis'!$C$2:$S$2,0))," ")))</f>
        <v>20</v>
      </c>
      <c r="N226" s="70">
        <f>IF($L226=" "," ",(IF($M226=FALSE," ",(IF($M226&gt;0,INDEX('Bin Analysis'!$C$3:$S$10110,MATCH($L226,'Bin Analysis'!$L$3:$L$10110,0),MATCH(N$5,'Bin Analysis'!$C$2:$S$2,0))," ")))))</f>
        <v>0</v>
      </c>
      <c r="O226" s="70">
        <f>IF($L226=" "," ",(IF($M226=FALSE," ",(IF($M226&gt;0,INDEX('Bin Analysis'!$C$3:$S$10110,MATCH($L226,'Bin Analysis'!$L$3:$L$10110,0),MATCH(O$5,'Bin Analysis'!$C$2:$S$2,0))," ")))))</f>
        <v>0.42105263157894735</v>
      </c>
      <c r="P226" s="70">
        <f>IF($L226=" "," ",(IF($M226=FALSE," ",(IF($M226&gt;0,INDEX('Bin Analysis'!$C$3:$S$10110,MATCH($L226,'Bin Analysis'!$L$3:$L$10110,0),MATCH(P$5,'Bin Analysis'!$C$2:$S$2,0))," ")))))</f>
        <v>0.6</v>
      </c>
      <c r="Q226" s="70">
        <f>IF($L226=" "," ",(IF($M226=FALSE," ",(IF($M226&gt;0,INDEX('Bin Analysis'!$C$3:$S$10110,MATCH($L226,'Bin Analysis'!$L$3:$L$10110,0),MATCH(Q$5,'Bin Analysis'!$C$2:$S$2,0))," ")))))</f>
        <v>0.56521739130434778</v>
      </c>
      <c r="R226" s="70">
        <f>IF($L226=" "," ",(IF($M226=FALSE," ",(IF($M226&gt;0,INDEX('Bin Analysis'!$C$3:$S$10110,MATCH($L226,'Bin Analysis'!$L$3:$L$10110,0),MATCH(R$5,'Bin Analysis'!$C$2:$S$2,0))," ")))))</f>
        <v>0.42105263157894735</v>
      </c>
      <c r="S226" s="70" t="str">
        <f>IF($L226=" "," ",(IF($M226=FALSE," ",(IF($M226&gt;0,INDEX('Bin Analysis'!$C$3:$S$10110,MATCH($L226,'Bin Analysis'!$L$3:$L$10110,0),MATCH(S$5,'Bin Analysis'!$C$2:$S$2,0))," ")))))</f>
        <v>no</v>
      </c>
      <c r="T226" s="70">
        <f>Assignments!K225</f>
        <v>0.5741709681578947</v>
      </c>
      <c r="U226" s="70">
        <f>Assignments!L225</f>
        <v>0.33021051223981573</v>
      </c>
      <c r="V226" s="76" t="str">
        <f>Assignments!V225</f>
        <v>Rheostat</v>
      </c>
    </row>
    <row r="227" spans="2:22" x14ac:dyDescent="0.45">
      <c r="B227" s="6">
        <v>15</v>
      </c>
      <c r="C227" t="s">
        <v>158</v>
      </c>
      <c r="D227">
        <v>0.86789290600000002</v>
      </c>
      <c r="E227" s="7">
        <v>0.104174801</v>
      </c>
      <c r="G227" s="40">
        <f>IFERROR('Data Transformation'!M225," ")</f>
        <v>220</v>
      </c>
      <c r="L227" s="68">
        <f t="shared" si="4"/>
        <v>221</v>
      </c>
      <c r="M227" s="69">
        <f>IF(L227=" "," ",(IF($L227&gt;0,INDEX('Bin Analysis'!$C$3:$S$10110,MATCH($L227,'Bin Analysis'!$L$3:$L$10110,0),MATCH(M$5,'Bin Analysis'!$C$2:$S$2,0))," ")))</f>
        <v>18</v>
      </c>
      <c r="N227" s="70">
        <f>IF($L227=" "," ",(IF($M227=FALSE," ",(IF($M227&gt;0,INDEX('Bin Analysis'!$C$3:$S$10110,MATCH($L227,'Bin Analysis'!$L$3:$L$10110,0),MATCH(N$5,'Bin Analysis'!$C$2:$S$2,0))," ")))))</f>
        <v>0</v>
      </c>
      <c r="O227" s="70">
        <f>IF($L227=" "," ",(IF($M227=FALSE," ",(IF($M227&gt;0,INDEX('Bin Analysis'!$C$3:$S$10110,MATCH($L227,'Bin Analysis'!$L$3:$L$10110,0),MATCH(O$5,'Bin Analysis'!$C$2:$S$2,0))," ")))))</f>
        <v>1</v>
      </c>
      <c r="P227" s="70">
        <f>IF($L227=" "," ",(IF($M227=FALSE," ",(IF($M227&gt;0,INDEX('Bin Analysis'!$C$3:$S$10110,MATCH($L227,'Bin Analysis'!$L$3:$L$10110,0),MATCH(P$5,'Bin Analysis'!$C$2:$S$2,0))," ")))))</f>
        <v>0.4</v>
      </c>
      <c r="Q227" s="70">
        <f>IF($L227=" "," ",(IF($M227=FALSE," ",(IF($M227&gt;0,INDEX('Bin Analysis'!$C$3:$S$10110,MATCH($L227,'Bin Analysis'!$L$3:$L$10110,0),MATCH(Q$5,'Bin Analysis'!$C$2:$S$2,0))," ")))))</f>
        <v>0.34782608695652173</v>
      </c>
      <c r="R227" s="70">
        <f>IF($L227=" "," ",(IF($M227=FALSE," ",(IF($M227&gt;0,INDEX('Bin Analysis'!$C$3:$S$10110,MATCH($L227,'Bin Analysis'!$L$3:$L$10110,0),MATCH(R$5,'Bin Analysis'!$C$2:$S$2,0))," ")))))</f>
        <v>0</v>
      </c>
      <c r="S227" s="70" t="str">
        <f>IF($L227=" "," ",(IF($M227=FALSE," ",(IF($M227&gt;0,INDEX('Bin Analysis'!$C$3:$S$10110,MATCH($L227,'Bin Analysis'!$L$3:$L$10110,0),MATCH(S$5,'Bin Analysis'!$C$2:$S$2,0))," ")))))</f>
        <v>no</v>
      </c>
      <c r="T227" s="70">
        <f>Assignments!K226</f>
        <v>0.95263625117647066</v>
      </c>
      <c r="U227" s="70">
        <f>Assignments!L226</f>
        <v>7.2579493029142461E-2</v>
      </c>
      <c r="V227" s="76" t="str">
        <f>Assignments!V226</f>
        <v>Neutral</v>
      </c>
    </row>
    <row r="228" spans="2:22" x14ac:dyDescent="0.45">
      <c r="B228" s="6">
        <v>15</v>
      </c>
      <c r="C228" t="s">
        <v>148</v>
      </c>
      <c r="D228">
        <v>0.71914115000000001</v>
      </c>
      <c r="E228" s="7">
        <v>8.9178404000000003E-2</v>
      </c>
      <c r="G228" s="40">
        <f>IFERROR('Data Transformation'!M226," ")</f>
        <v>221</v>
      </c>
      <c r="L228" s="68">
        <f t="shared" si="4"/>
        <v>222</v>
      </c>
      <c r="M228" s="69">
        <f>IF(L228=" "," ",(IF($L228&gt;0,INDEX('Bin Analysis'!$C$3:$S$10110,MATCH($L228,'Bin Analysis'!$L$3:$L$10110,0),MATCH(M$5,'Bin Analysis'!$C$2:$S$2,0))," ")))</f>
        <v>20</v>
      </c>
      <c r="N228" s="70">
        <f>IF($L228=" "," ",(IF($M228=FALSE," ",(IF($M228&gt;0,INDEX('Bin Analysis'!$C$3:$S$10110,MATCH($L228,'Bin Analysis'!$L$3:$L$10110,0),MATCH(N$5,'Bin Analysis'!$C$2:$S$2,0))," ")))))</f>
        <v>0</v>
      </c>
      <c r="O228" s="70">
        <f>IF($L228=" "," ",(IF($M228=FALSE," ",(IF($M228&gt;0,INDEX('Bin Analysis'!$C$3:$S$10110,MATCH($L228,'Bin Analysis'!$L$3:$L$10110,0),MATCH(O$5,'Bin Analysis'!$C$2:$S$2,0))," ")))))</f>
        <v>0.78947368421052633</v>
      </c>
      <c r="P228" s="70">
        <f>IF($L228=" "," ",(IF($M228=FALSE," ",(IF($M228&gt;0,INDEX('Bin Analysis'!$C$3:$S$10110,MATCH($L228,'Bin Analysis'!$L$3:$L$10110,0),MATCH(P$5,'Bin Analysis'!$C$2:$S$2,0))," ")))))</f>
        <v>0.6</v>
      </c>
      <c r="Q228" s="70">
        <f>IF($L228=" "," ",(IF($M228=FALSE," ",(IF($M228&gt;0,INDEX('Bin Analysis'!$C$3:$S$10110,MATCH($L228,'Bin Analysis'!$L$3:$L$10110,0),MATCH(Q$5,'Bin Analysis'!$C$2:$S$2,0))," ")))))</f>
        <v>0.56521739130434778</v>
      </c>
      <c r="R228" s="70">
        <f>IF($L228=" "," ",(IF($M228=FALSE," ",(IF($M228&gt;0,INDEX('Bin Analysis'!$C$3:$S$10110,MATCH($L228,'Bin Analysis'!$L$3:$L$10110,0),MATCH(R$5,'Bin Analysis'!$C$2:$S$2,0))," ")))))</f>
        <v>5.2631578947368418E-2</v>
      </c>
      <c r="S228" s="70" t="str">
        <f>IF($L228=" "," ",(IF($M228=FALSE," ",(IF($M228&gt;0,INDEX('Bin Analysis'!$C$3:$S$10110,MATCH($L228,'Bin Analysis'!$L$3:$L$10110,0),MATCH(S$5,'Bin Analysis'!$C$2:$S$2,0))," ")))))</f>
        <v>no</v>
      </c>
      <c r="T228" s="70">
        <f>Assignments!K227</f>
        <v>0.86415797363157876</v>
      </c>
      <c r="U228" s="70">
        <f>Assignments!L227</f>
        <v>0.24964332758444302</v>
      </c>
      <c r="V228" s="76" t="str">
        <f>Assignments!V227</f>
        <v>Rheostat</v>
      </c>
    </row>
    <row r="229" spans="2:22" x14ac:dyDescent="0.45">
      <c r="B229" s="6">
        <v>15</v>
      </c>
      <c r="C229" t="s">
        <v>165</v>
      </c>
      <c r="D229">
        <v>0.79414098700000002</v>
      </c>
      <c r="E229" s="7">
        <v>7.4116351999999996E-2</v>
      </c>
      <c r="G229" s="40">
        <f>IFERROR('Data Transformation'!M227," ")</f>
        <v>222</v>
      </c>
      <c r="L229" s="68">
        <f t="shared" si="4"/>
        <v>223</v>
      </c>
      <c r="M229" s="69">
        <f>IF(L229=" "," ",(IF($L229&gt;0,INDEX('Bin Analysis'!$C$3:$S$10110,MATCH($L229,'Bin Analysis'!$L$3:$L$10110,0),MATCH(M$5,'Bin Analysis'!$C$2:$S$2,0))," ")))</f>
        <v>20</v>
      </c>
      <c r="N229" s="70">
        <f>IF($L229=" "," ",(IF($M229=FALSE," ",(IF($M229&gt;0,INDEX('Bin Analysis'!$C$3:$S$10110,MATCH($L229,'Bin Analysis'!$L$3:$L$10110,0),MATCH(N$5,'Bin Analysis'!$C$2:$S$2,0))," ")))))</f>
        <v>0</v>
      </c>
      <c r="O229" s="70">
        <f>IF($L229=" "," ",(IF($M229=FALSE," ",(IF($M229&gt;0,INDEX('Bin Analysis'!$C$3:$S$10110,MATCH($L229,'Bin Analysis'!$L$3:$L$10110,0),MATCH(O$5,'Bin Analysis'!$C$2:$S$2,0))," ")))))</f>
        <v>1</v>
      </c>
      <c r="P229" s="70">
        <f>IF($L229=" "," ",(IF($M229=FALSE," ",(IF($M229&gt;0,INDEX('Bin Analysis'!$C$3:$S$10110,MATCH($L229,'Bin Analysis'!$L$3:$L$10110,0),MATCH(P$5,'Bin Analysis'!$C$2:$S$2,0))," ")))))</f>
        <v>0.3</v>
      </c>
      <c r="Q229" s="70">
        <f>IF($L229=" "," ",(IF($M229=FALSE," ",(IF($M229&gt;0,INDEX('Bin Analysis'!$C$3:$S$10110,MATCH($L229,'Bin Analysis'!$L$3:$L$10110,0),MATCH(Q$5,'Bin Analysis'!$C$2:$S$2,0))," ")))))</f>
        <v>0.21739130434782608</v>
      </c>
      <c r="R229" s="70">
        <f>IF($L229=" "," ",(IF($M229=FALSE," ",(IF($M229&gt;0,INDEX('Bin Analysis'!$C$3:$S$10110,MATCH($L229,'Bin Analysis'!$L$3:$L$10110,0),MATCH(R$5,'Bin Analysis'!$C$2:$S$2,0))," ")))))</f>
        <v>0</v>
      </c>
      <c r="S229" s="70" t="str">
        <f>IF($L229=" "," ",(IF($M229=FALSE," ",(IF($M229&gt;0,INDEX('Bin Analysis'!$C$3:$S$10110,MATCH($L229,'Bin Analysis'!$L$3:$L$10110,0),MATCH(S$5,'Bin Analysis'!$C$2:$S$2,0))," ")))))</f>
        <v>no</v>
      </c>
      <c r="T229" s="70">
        <f>Assignments!K228</f>
        <v>0.99567691589473717</v>
      </c>
      <c r="U229" s="70">
        <f>Assignments!L228</f>
        <v>6.1513714028382793E-2</v>
      </c>
      <c r="V229" s="76" t="str">
        <f>Assignments!V228</f>
        <v>Neutral</v>
      </c>
    </row>
    <row r="230" spans="2:22" x14ac:dyDescent="0.45">
      <c r="B230" s="6">
        <v>15</v>
      </c>
      <c r="C230" t="s">
        <v>164</v>
      </c>
      <c r="D230">
        <v>0.89811168500000005</v>
      </c>
      <c r="E230" s="7">
        <v>7.2476845999999998E-2</v>
      </c>
      <c r="G230" s="40">
        <f>IFERROR('Data Transformation'!M228," ")</f>
        <v>223</v>
      </c>
      <c r="L230" s="68">
        <f t="shared" si="4"/>
        <v>224</v>
      </c>
      <c r="M230" s="69">
        <f>IF(L230=" "," ",(IF($L230&gt;0,INDEX('Bin Analysis'!$C$3:$S$10110,MATCH($L230,'Bin Analysis'!$L$3:$L$10110,0),MATCH(M$5,'Bin Analysis'!$C$2:$S$2,0))," ")))</f>
        <v>20</v>
      </c>
      <c r="N230" s="70">
        <f>IF($L230=" "," ",(IF($M230=FALSE," ",(IF($M230&gt;0,INDEX('Bin Analysis'!$C$3:$S$10110,MATCH($L230,'Bin Analysis'!$L$3:$L$10110,0),MATCH(N$5,'Bin Analysis'!$C$2:$S$2,0))," ")))))</f>
        <v>0</v>
      </c>
      <c r="O230" s="70">
        <f>IF($L230=" "," ",(IF($M230=FALSE," ",(IF($M230&gt;0,INDEX('Bin Analysis'!$C$3:$S$10110,MATCH($L230,'Bin Analysis'!$L$3:$L$10110,0),MATCH(O$5,'Bin Analysis'!$C$2:$S$2,0))," ")))))</f>
        <v>5.2631578947368418E-2</v>
      </c>
      <c r="P230" s="70">
        <f>IF($L230=" "," ",(IF($M230=FALSE," ",(IF($M230&gt;0,INDEX('Bin Analysis'!$C$3:$S$10110,MATCH($L230,'Bin Analysis'!$L$3:$L$10110,0),MATCH(P$5,'Bin Analysis'!$C$2:$S$2,0))," ")))))</f>
        <v>0.3</v>
      </c>
      <c r="Q230" s="70">
        <f>IF($L230=" "," ",(IF($M230=FALSE," ",(IF($M230&gt;0,INDEX('Bin Analysis'!$C$3:$S$10110,MATCH($L230,'Bin Analysis'!$L$3:$L$10110,0),MATCH(Q$5,'Bin Analysis'!$C$2:$S$2,0))," ")))))</f>
        <v>0.17391304347826086</v>
      </c>
      <c r="R230" s="70">
        <f>IF($L230=" "," ",(IF($M230=FALSE," ",(IF($M230&gt;0,INDEX('Bin Analysis'!$C$3:$S$10110,MATCH($L230,'Bin Analysis'!$L$3:$L$10110,0),MATCH(R$5,'Bin Analysis'!$C$2:$S$2,0))," ")))))</f>
        <v>0.94736842105263153</v>
      </c>
      <c r="S230" s="70" t="str">
        <f>IF($L230=" "," ",(IF($M230=FALSE," ",(IF($M230&gt;0,INDEX('Bin Analysis'!$C$3:$S$10110,MATCH($L230,'Bin Analysis'!$L$3:$L$10110,0),MATCH(S$5,'Bin Analysis'!$C$2:$S$2,0))," ")))))</f>
        <v>no</v>
      </c>
      <c r="T230" s="70">
        <f>Assignments!K229</f>
        <v>7.6232516789473681E-2</v>
      </c>
      <c r="U230" s="70">
        <f>Assignments!L229</f>
        <v>0.20574183674556729</v>
      </c>
      <c r="V230" s="76" t="str">
        <f>Assignments!V229</f>
        <v>Toggle</v>
      </c>
    </row>
    <row r="231" spans="2:22" x14ac:dyDescent="0.45">
      <c r="B231" s="6">
        <v>15</v>
      </c>
      <c r="C231" t="s">
        <v>160</v>
      </c>
      <c r="D231">
        <v>0.82835855800000002</v>
      </c>
      <c r="E231" s="7">
        <v>7.0017015000000002E-2</v>
      </c>
      <c r="G231" s="40">
        <f>IFERROR('Data Transformation'!M229," ")</f>
        <v>224</v>
      </c>
      <c r="L231" s="68">
        <f t="shared" si="4"/>
        <v>225</v>
      </c>
      <c r="M231" s="69">
        <f>IF(L231=" "," ",(IF($L231&gt;0,INDEX('Bin Analysis'!$C$3:$S$10110,MATCH($L231,'Bin Analysis'!$L$3:$L$10110,0),MATCH(M$5,'Bin Analysis'!$C$2:$S$2,0))," ")))</f>
        <v>20</v>
      </c>
      <c r="N231" s="70">
        <f>IF($L231=" "," ",(IF($M231=FALSE," ",(IF($M231&gt;0,INDEX('Bin Analysis'!$C$3:$S$10110,MATCH($L231,'Bin Analysis'!$L$3:$L$10110,0),MATCH(N$5,'Bin Analysis'!$C$2:$S$2,0))," ")))))</f>
        <v>0</v>
      </c>
      <c r="O231" s="70">
        <f>IF($L231=" "," ",(IF($M231=FALSE," ",(IF($M231&gt;0,INDEX('Bin Analysis'!$C$3:$S$10110,MATCH($L231,'Bin Analysis'!$L$3:$L$10110,0),MATCH(O$5,'Bin Analysis'!$C$2:$S$2,0))," ")))))</f>
        <v>0.94736842105263153</v>
      </c>
      <c r="P231" s="70">
        <f>IF($L231=" "," ",(IF($M231=FALSE," ",(IF($M231&gt;0,INDEX('Bin Analysis'!$C$3:$S$10110,MATCH($L231,'Bin Analysis'!$L$3:$L$10110,0),MATCH(P$5,'Bin Analysis'!$C$2:$S$2,0))," ")))))</f>
        <v>0.5</v>
      </c>
      <c r="Q231" s="70">
        <f>IF($L231=" "," ",(IF($M231=FALSE," ",(IF($M231&gt;0,INDEX('Bin Analysis'!$C$3:$S$10110,MATCH($L231,'Bin Analysis'!$L$3:$L$10110,0),MATCH(Q$5,'Bin Analysis'!$C$2:$S$2,0))," ")))))</f>
        <v>0.47826086956521741</v>
      </c>
      <c r="R231" s="70">
        <f>IF($L231=" "," ",(IF($M231=FALSE," ",(IF($M231&gt;0,INDEX('Bin Analysis'!$C$3:$S$10110,MATCH($L231,'Bin Analysis'!$L$3:$L$10110,0),MATCH(R$5,'Bin Analysis'!$C$2:$S$2,0))," ")))))</f>
        <v>0</v>
      </c>
      <c r="S231" s="70" t="str">
        <f>IF($L231=" "," ",(IF($M231=FALSE," ",(IF($M231&gt;0,INDEX('Bin Analysis'!$C$3:$S$10110,MATCH($L231,'Bin Analysis'!$L$3:$L$10110,0),MATCH(S$5,'Bin Analysis'!$C$2:$S$2,0))," ")))))</f>
        <v>no</v>
      </c>
      <c r="T231" s="70">
        <f>Assignments!K230</f>
        <v>0.97001263694736817</v>
      </c>
      <c r="U231" s="70">
        <f>Assignments!L230</f>
        <v>8.555415699524252E-2</v>
      </c>
      <c r="V231" s="76" t="str">
        <f>Assignments!V230</f>
        <v>Neutral</v>
      </c>
    </row>
    <row r="232" spans="2:22" x14ac:dyDescent="0.45">
      <c r="B232" s="6">
        <v>15</v>
      </c>
      <c r="C232" t="s">
        <v>162</v>
      </c>
      <c r="D232">
        <v>0.88186733399999995</v>
      </c>
      <c r="E232" s="7">
        <v>6.8258298999999995E-2</v>
      </c>
      <c r="G232" s="40">
        <f>IFERROR('Data Transformation'!M230," ")</f>
        <v>225</v>
      </c>
      <c r="L232" s="68">
        <f t="shared" si="4"/>
        <v>226</v>
      </c>
      <c r="M232" s="69">
        <f>IF(L232=" "," ",(IF($L232&gt;0,INDEX('Bin Analysis'!$C$3:$S$10110,MATCH($L232,'Bin Analysis'!$L$3:$L$10110,0),MATCH(M$5,'Bin Analysis'!$C$2:$S$2,0))," ")))</f>
        <v>20</v>
      </c>
      <c r="N232" s="70">
        <f>IF($L232=" "," ",(IF($M232=FALSE," ",(IF($M232&gt;0,INDEX('Bin Analysis'!$C$3:$S$10110,MATCH($L232,'Bin Analysis'!$L$3:$L$10110,0),MATCH(N$5,'Bin Analysis'!$C$2:$S$2,0))," ")))))</f>
        <v>0</v>
      </c>
      <c r="O232" s="70">
        <f>IF($L232=" "," ",(IF($M232=FALSE," ",(IF($M232&gt;0,INDEX('Bin Analysis'!$C$3:$S$10110,MATCH($L232,'Bin Analysis'!$L$3:$L$10110,0),MATCH(O$5,'Bin Analysis'!$C$2:$S$2,0))," ")))))</f>
        <v>0</v>
      </c>
      <c r="P232" s="70">
        <f>IF($L232=" "," ",(IF($M232=FALSE," ",(IF($M232&gt;0,INDEX('Bin Analysis'!$C$3:$S$10110,MATCH($L232,'Bin Analysis'!$L$3:$L$10110,0),MATCH(P$5,'Bin Analysis'!$C$2:$S$2,0))," ")))))</f>
        <v>0.2</v>
      </c>
      <c r="Q232" s="70">
        <f>IF($L232=" "," ",(IF($M232=FALSE," ",(IF($M232&gt;0,INDEX('Bin Analysis'!$C$3:$S$10110,MATCH($L232,'Bin Analysis'!$L$3:$L$10110,0),MATCH(Q$5,'Bin Analysis'!$C$2:$S$2,0))," ")))))</f>
        <v>8.6956521739130432E-2</v>
      </c>
      <c r="R232" s="70">
        <f>IF($L232=" "," ",(IF($M232=FALSE," ",(IF($M232&gt;0,INDEX('Bin Analysis'!$C$3:$S$10110,MATCH($L232,'Bin Analysis'!$L$3:$L$10110,0),MATCH(R$5,'Bin Analysis'!$C$2:$S$2,0))," ")))))</f>
        <v>1</v>
      </c>
      <c r="S232" s="70" t="str">
        <f>IF($L232=" "," ",(IF($M232=FALSE," ",(IF($M232&gt;0,INDEX('Bin Analysis'!$C$3:$S$10110,MATCH($L232,'Bin Analysis'!$L$3:$L$10110,0),MATCH(S$5,'Bin Analysis'!$C$2:$S$2,0))," ")))))</f>
        <v>yes</v>
      </c>
      <c r="T232" s="70">
        <f>Assignments!K231</f>
        <v>4.4554238315789467E-2</v>
      </c>
      <c r="U232" s="70">
        <f>Assignments!L231</f>
        <v>3.2186418413973537E-2</v>
      </c>
      <c r="V232" s="76" t="str">
        <f>Assignments!V231</f>
        <v>Toggle</v>
      </c>
    </row>
    <row r="233" spans="2:22" x14ac:dyDescent="0.45">
      <c r="B233" s="6">
        <v>15</v>
      </c>
      <c r="C233" t="s">
        <v>163</v>
      </c>
      <c r="D233">
        <v>0.81073305299999998</v>
      </c>
      <c r="E233" s="7">
        <v>6.0855032000000003E-2</v>
      </c>
      <c r="G233" s="40">
        <f>IFERROR('Data Transformation'!M231," ")</f>
        <v>226</v>
      </c>
      <c r="L233" s="68">
        <f t="shared" si="4"/>
        <v>227</v>
      </c>
      <c r="M233" s="69">
        <f>IF(L233=" "," ",(IF($L233&gt;0,INDEX('Bin Analysis'!$C$3:$S$10110,MATCH($L233,'Bin Analysis'!$L$3:$L$10110,0),MATCH(M$5,'Bin Analysis'!$C$2:$S$2,0))," ")))</f>
        <v>20</v>
      </c>
      <c r="N233" s="70">
        <f>IF($L233=" "," ",(IF($M233=FALSE," ",(IF($M233&gt;0,INDEX('Bin Analysis'!$C$3:$S$10110,MATCH($L233,'Bin Analysis'!$L$3:$L$10110,0),MATCH(N$5,'Bin Analysis'!$C$2:$S$2,0))," ")))))</f>
        <v>0</v>
      </c>
      <c r="O233" s="70">
        <f>IF($L233=" "," ",(IF($M233=FALSE," ",(IF($M233&gt;0,INDEX('Bin Analysis'!$C$3:$S$10110,MATCH($L233,'Bin Analysis'!$L$3:$L$10110,0),MATCH(O$5,'Bin Analysis'!$C$2:$S$2,0))," ")))))</f>
        <v>0</v>
      </c>
      <c r="P233" s="70">
        <f>IF($L233=" "," ",(IF($M233=FALSE," ",(IF($M233&gt;0,INDEX('Bin Analysis'!$C$3:$S$10110,MATCH($L233,'Bin Analysis'!$L$3:$L$10110,0),MATCH(P$5,'Bin Analysis'!$C$2:$S$2,0))," ")))))</f>
        <v>0.2</v>
      </c>
      <c r="Q233" s="70">
        <f>IF($L233=" "," ",(IF($M233=FALSE," ",(IF($M233&gt;0,INDEX('Bin Analysis'!$C$3:$S$10110,MATCH($L233,'Bin Analysis'!$L$3:$L$10110,0),MATCH(Q$5,'Bin Analysis'!$C$2:$S$2,0))," ")))))</f>
        <v>8.6956521739130432E-2</v>
      </c>
      <c r="R233" s="70">
        <f>IF($L233=" "," ",(IF($M233=FALSE," ",(IF($M233&gt;0,INDEX('Bin Analysis'!$C$3:$S$10110,MATCH($L233,'Bin Analysis'!$L$3:$L$10110,0),MATCH(R$5,'Bin Analysis'!$C$2:$S$2,0))," ")))))</f>
        <v>1</v>
      </c>
      <c r="S233" s="70" t="str">
        <f>IF($L233=" "," ",(IF($M233=FALSE," ",(IF($M233&gt;0,INDEX('Bin Analysis'!$C$3:$S$10110,MATCH($L233,'Bin Analysis'!$L$3:$L$10110,0),MATCH(S$5,'Bin Analysis'!$C$2:$S$2,0))," ")))))</f>
        <v>yes</v>
      </c>
      <c r="T233" s="70">
        <f>Assignments!K232</f>
        <v>0.13357399715789475</v>
      </c>
      <c r="U233" s="70">
        <f>Assignments!L232</f>
        <v>8.1261421778871676E-2</v>
      </c>
      <c r="V233" s="76" t="str">
        <f>Assignments!V232</f>
        <v>Toggle</v>
      </c>
    </row>
    <row r="234" spans="2:22" x14ac:dyDescent="0.45">
      <c r="B234" s="6">
        <v>15</v>
      </c>
      <c r="C234" t="s">
        <v>159</v>
      </c>
      <c r="D234">
        <v>0.76483488799999999</v>
      </c>
      <c r="E234" s="7">
        <v>5.7309430000000001E-2</v>
      </c>
      <c r="G234" s="40">
        <f>IFERROR('Data Transformation'!M232," ")</f>
        <v>227</v>
      </c>
      <c r="L234" s="68">
        <f t="shared" si="4"/>
        <v>228</v>
      </c>
      <c r="M234" s="69">
        <f>IF(L234=" "," ",(IF($L234&gt;0,INDEX('Bin Analysis'!$C$3:$S$10110,MATCH($L234,'Bin Analysis'!$L$3:$L$10110,0),MATCH(M$5,'Bin Analysis'!$C$2:$S$2,0))," ")))</f>
        <v>19</v>
      </c>
      <c r="N234" s="70">
        <f>IF($L234=" "," ",(IF($M234=FALSE," ",(IF($M234&gt;0,INDEX('Bin Analysis'!$C$3:$S$10110,MATCH($L234,'Bin Analysis'!$L$3:$L$10110,0),MATCH(N$5,'Bin Analysis'!$C$2:$S$2,0))," ")))))</f>
        <v>0</v>
      </c>
      <c r="O234" s="70">
        <f>IF($L234=" "," ",(IF($M234=FALSE," ",(IF($M234&gt;0,INDEX('Bin Analysis'!$C$3:$S$10110,MATCH($L234,'Bin Analysis'!$L$3:$L$10110,0),MATCH(O$5,'Bin Analysis'!$C$2:$S$2,0))," ")))))</f>
        <v>0.94444444444444442</v>
      </c>
      <c r="P234" s="70">
        <f>IF($L234=" "," ",(IF($M234=FALSE," ",(IF($M234&gt;0,INDEX('Bin Analysis'!$C$3:$S$10110,MATCH($L234,'Bin Analysis'!$L$3:$L$10110,0),MATCH(P$5,'Bin Analysis'!$C$2:$S$2,0))," ")))))</f>
        <v>0.5</v>
      </c>
      <c r="Q234" s="70">
        <f>IF($L234=" "," ",(IF($M234=FALSE," ",(IF($M234&gt;0,INDEX('Bin Analysis'!$C$3:$S$10110,MATCH($L234,'Bin Analysis'!$L$3:$L$10110,0),MATCH(Q$5,'Bin Analysis'!$C$2:$S$2,0))," ")))))</f>
        <v>0.39130434782608697</v>
      </c>
      <c r="R234" s="70">
        <f>IF($L234=" "," ",(IF($M234=FALSE," ",(IF($M234&gt;0,INDEX('Bin Analysis'!$C$3:$S$10110,MATCH($L234,'Bin Analysis'!$L$3:$L$10110,0),MATCH(R$5,'Bin Analysis'!$C$2:$S$2,0))," ")))))</f>
        <v>5.5555555555555552E-2</v>
      </c>
      <c r="S234" s="70" t="str">
        <f>IF($L234=" "," ",(IF($M234=FALSE," ",(IF($M234&gt;0,INDEX('Bin Analysis'!$C$3:$S$10110,MATCH($L234,'Bin Analysis'!$L$3:$L$10110,0),MATCH(S$5,'Bin Analysis'!$C$2:$S$2,0))," ")))))</f>
        <v>no</v>
      </c>
      <c r="T234" s="70">
        <f>Assignments!K233</f>
        <v>0.91304415133333328</v>
      </c>
      <c r="U234" s="70">
        <f>Assignments!L233</f>
        <v>0.22342966810535939</v>
      </c>
      <c r="V234" s="76" t="str">
        <f>Assignments!V233</f>
        <v>Neutral</v>
      </c>
    </row>
    <row r="235" spans="2:22" x14ac:dyDescent="0.45">
      <c r="B235" s="6">
        <v>15</v>
      </c>
      <c r="C235" t="s">
        <v>149</v>
      </c>
      <c r="D235">
        <v>0.84466006800000004</v>
      </c>
      <c r="E235" s="7">
        <v>5.5193644E-2</v>
      </c>
      <c r="G235" s="40">
        <f>IFERROR('Data Transformation'!M233," ")</f>
        <v>228</v>
      </c>
      <c r="L235" s="68">
        <f t="shared" si="4"/>
        <v>229</v>
      </c>
      <c r="M235" s="69">
        <f>IF(L235=" "," ",(IF($L235&gt;0,INDEX('Bin Analysis'!$C$3:$S$10110,MATCH($L235,'Bin Analysis'!$L$3:$L$10110,0),MATCH(M$5,'Bin Analysis'!$C$2:$S$2,0))," ")))</f>
        <v>19</v>
      </c>
      <c r="N235" s="70">
        <f>IF($L235=" "," ",(IF($M235=FALSE," ",(IF($M235&gt;0,INDEX('Bin Analysis'!$C$3:$S$10110,MATCH($L235,'Bin Analysis'!$L$3:$L$10110,0),MATCH(N$5,'Bin Analysis'!$C$2:$S$2,0))," ")))))</f>
        <v>0</v>
      </c>
      <c r="O235" s="70">
        <f>IF($L235=" "," ",(IF($M235=FALSE," ",(IF($M235&gt;0,INDEX('Bin Analysis'!$C$3:$S$10110,MATCH($L235,'Bin Analysis'!$L$3:$L$10110,0),MATCH(O$5,'Bin Analysis'!$C$2:$S$2,0))," ")))))</f>
        <v>0.94444444444444442</v>
      </c>
      <c r="P235" s="70">
        <f>IF($L235=" "," ",(IF($M235=FALSE," ",(IF($M235&gt;0,INDEX('Bin Analysis'!$C$3:$S$10110,MATCH($L235,'Bin Analysis'!$L$3:$L$10110,0),MATCH(P$5,'Bin Analysis'!$C$2:$S$2,0))," ")))))</f>
        <v>0.4</v>
      </c>
      <c r="Q235" s="70">
        <f>IF($L235=" "," ",(IF($M235=FALSE," ",(IF($M235&gt;0,INDEX('Bin Analysis'!$C$3:$S$10110,MATCH($L235,'Bin Analysis'!$L$3:$L$10110,0),MATCH(Q$5,'Bin Analysis'!$C$2:$S$2,0))," ")))))</f>
        <v>0.39130434782608697</v>
      </c>
      <c r="R235" s="70">
        <f>IF($L235=" "," ",(IF($M235=FALSE," ",(IF($M235&gt;0,INDEX('Bin Analysis'!$C$3:$S$10110,MATCH($L235,'Bin Analysis'!$L$3:$L$10110,0),MATCH(R$5,'Bin Analysis'!$C$2:$S$2,0))," ")))))</f>
        <v>0</v>
      </c>
      <c r="S235" s="70" t="str">
        <f>IF($L235=" "," ",(IF($M235=FALSE," ",(IF($M235&gt;0,INDEX('Bin Analysis'!$C$3:$S$10110,MATCH($L235,'Bin Analysis'!$L$3:$L$10110,0),MATCH(S$5,'Bin Analysis'!$C$2:$S$2,0))," ")))))</f>
        <v>no</v>
      </c>
      <c r="T235" s="70">
        <f>Assignments!K234</f>
        <v>0.94557628783333336</v>
      </c>
      <c r="U235" s="70">
        <f>Assignments!L234</f>
        <v>0.10099038760766982</v>
      </c>
      <c r="V235" s="76" t="str">
        <f>Assignments!V234</f>
        <v>Neutral</v>
      </c>
    </row>
    <row r="236" spans="2:22" x14ac:dyDescent="0.45">
      <c r="B236" s="6">
        <v>15</v>
      </c>
      <c r="C236" t="s">
        <v>9</v>
      </c>
      <c r="D236">
        <v>0.82968238400000005</v>
      </c>
      <c r="E236" s="7">
        <v>5.3564949000000001E-2</v>
      </c>
      <c r="G236" s="40">
        <f>IFERROR('Data Transformation'!M234," ")</f>
        <v>229</v>
      </c>
      <c r="L236" s="68">
        <f t="shared" si="4"/>
        <v>230</v>
      </c>
      <c r="M236" s="69">
        <f>IF(L236=" "," ",(IF($L236&gt;0,INDEX('Bin Analysis'!$C$3:$S$10110,MATCH($L236,'Bin Analysis'!$L$3:$L$10110,0),MATCH(M$5,'Bin Analysis'!$C$2:$S$2,0))," ")))</f>
        <v>20</v>
      </c>
      <c r="N236" s="70">
        <f>IF($L236=" "," ",(IF($M236=FALSE," ",(IF($M236&gt;0,INDEX('Bin Analysis'!$C$3:$S$10110,MATCH($L236,'Bin Analysis'!$L$3:$L$10110,0),MATCH(N$5,'Bin Analysis'!$C$2:$S$2,0))," ")))))</f>
        <v>0</v>
      </c>
      <c r="O236" s="70">
        <f>IF($L236=" "," ",(IF($M236=FALSE," ",(IF($M236&gt;0,INDEX('Bin Analysis'!$C$3:$S$10110,MATCH($L236,'Bin Analysis'!$L$3:$L$10110,0),MATCH(O$5,'Bin Analysis'!$C$2:$S$2,0))," ")))))</f>
        <v>5.2631578947368418E-2</v>
      </c>
      <c r="P236" s="70">
        <f>IF($L236=" "," ",(IF($M236=FALSE," ",(IF($M236&gt;0,INDEX('Bin Analysis'!$C$3:$S$10110,MATCH($L236,'Bin Analysis'!$L$3:$L$10110,0),MATCH(P$5,'Bin Analysis'!$C$2:$S$2,0))," ")))))</f>
        <v>0.5</v>
      </c>
      <c r="Q236" s="70">
        <f>IF($L236=" "," ",(IF($M236=FALSE," ",(IF($M236&gt;0,INDEX('Bin Analysis'!$C$3:$S$10110,MATCH($L236,'Bin Analysis'!$L$3:$L$10110,0),MATCH(Q$5,'Bin Analysis'!$C$2:$S$2,0))," ")))))</f>
        <v>0.43478260869565216</v>
      </c>
      <c r="R236" s="70">
        <f>IF($L236=" "," ",(IF($M236=FALSE," ",(IF($M236&gt;0,INDEX('Bin Analysis'!$C$3:$S$10110,MATCH($L236,'Bin Analysis'!$L$3:$L$10110,0),MATCH(R$5,'Bin Analysis'!$C$2:$S$2,0))," ")))))</f>
        <v>0.63157894736842102</v>
      </c>
      <c r="S236" s="70" t="str">
        <f>IF($L236=" "," ",(IF($M236=FALSE," ",(IF($M236&gt;0,INDEX('Bin Analysis'!$C$3:$S$10110,MATCH($L236,'Bin Analysis'!$L$3:$L$10110,0),MATCH(S$5,'Bin Analysis'!$C$2:$S$2,0))," ")))))</f>
        <v>no</v>
      </c>
      <c r="T236" s="70">
        <f>Assignments!K235</f>
        <v>0.26477395121052633</v>
      </c>
      <c r="U236" s="70">
        <f>Assignments!L235</f>
        <v>0.29531699802927036</v>
      </c>
      <c r="V236" s="76" t="str">
        <f>Assignments!V235</f>
        <v>Adverse</v>
      </c>
    </row>
    <row r="237" spans="2:22" x14ac:dyDescent="0.45">
      <c r="B237" s="6">
        <v>15</v>
      </c>
      <c r="C237" t="s">
        <v>161</v>
      </c>
      <c r="D237">
        <v>0.297133431</v>
      </c>
      <c r="E237" s="7">
        <v>4.4102883000000002E-2</v>
      </c>
      <c r="G237" s="40">
        <f>IFERROR('Data Transformation'!M235," ")</f>
        <v>230</v>
      </c>
      <c r="L237" s="68">
        <f t="shared" si="4"/>
        <v>231</v>
      </c>
      <c r="M237" s="69">
        <f>IF(L237=" "," ",(IF($L237&gt;0,INDEX('Bin Analysis'!$C$3:$S$10110,MATCH($L237,'Bin Analysis'!$L$3:$L$10110,0),MATCH(M$5,'Bin Analysis'!$C$2:$S$2,0))," ")))</f>
        <v>20</v>
      </c>
      <c r="N237" s="70">
        <f>IF($L237=" "," ",(IF($M237=FALSE," ",(IF($M237&gt;0,INDEX('Bin Analysis'!$C$3:$S$10110,MATCH($L237,'Bin Analysis'!$L$3:$L$10110,0),MATCH(N$5,'Bin Analysis'!$C$2:$S$2,0))," ")))))</f>
        <v>0</v>
      </c>
      <c r="O237" s="70">
        <f>IF($L237=" "," ",(IF($M237=FALSE," ",(IF($M237&gt;0,INDEX('Bin Analysis'!$C$3:$S$10110,MATCH($L237,'Bin Analysis'!$L$3:$L$10110,0),MATCH(O$5,'Bin Analysis'!$C$2:$S$2,0))," ")))))</f>
        <v>0.78947368421052633</v>
      </c>
      <c r="P237" s="70">
        <f>IF($L237=" "," ",(IF($M237=FALSE," ",(IF($M237&gt;0,INDEX('Bin Analysis'!$C$3:$S$10110,MATCH($L237,'Bin Analysis'!$L$3:$L$10110,0),MATCH(P$5,'Bin Analysis'!$C$2:$S$2,0))," ")))))</f>
        <v>0.6</v>
      </c>
      <c r="Q237" s="70">
        <f>IF($L237=" "," ",(IF($M237=FALSE," ",(IF($M237&gt;0,INDEX('Bin Analysis'!$C$3:$S$10110,MATCH($L237,'Bin Analysis'!$L$3:$L$10110,0),MATCH(Q$5,'Bin Analysis'!$C$2:$S$2,0))," ")))))</f>
        <v>0.56521739130434778</v>
      </c>
      <c r="R237" s="70">
        <f>IF($L237=" "," ",(IF($M237=FALSE," ",(IF($M237&gt;0,INDEX('Bin Analysis'!$C$3:$S$10110,MATCH($L237,'Bin Analysis'!$L$3:$L$10110,0),MATCH(R$5,'Bin Analysis'!$C$2:$S$2,0))," ")))))</f>
        <v>0.10526315789473684</v>
      </c>
      <c r="S237" s="70" t="str">
        <f>IF($L237=" "," ",(IF($M237=FALSE," ",(IF($M237&gt;0,INDEX('Bin Analysis'!$C$3:$S$10110,MATCH($L237,'Bin Analysis'!$L$3:$L$10110,0),MATCH(S$5,'Bin Analysis'!$C$2:$S$2,0))," ")))))</f>
        <v>no</v>
      </c>
      <c r="T237" s="70">
        <f>Assignments!K236</f>
        <v>0.78740941984210533</v>
      </c>
      <c r="U237" s="70">
        <f>Assignments!L236</f>
        <v>0.28886815376650671</v>
      </c>
      <c r="V237" s="76" t="str">
        <f>Assignments!V236</f>
        <v>Rheostat</v>
      </c>
    </row>
    <row r="238" spans="2:22" x14ac:dyDescent="0.45">
      <c r="B238" s="6">
        <v>16</v>
      </c>
      <c r="C238" t="s">
        <v>161</v>
      </c>
      <c r="D238">
        <v>0.60370883399999997</v>
      </c>
      <c r="E238" s="7">
        <v>0.14648549699999999</v>
      </c>
      <c r="G238" s="40">
        <f>IFERROR('Data Transformation'!M236," ")</f>
        <v>231</v>
      </c>
      <c r="L238" s="68">
        <f t="shared" si="4"/>
        <v>232</v>
      </c>
      <c r="M238" s="69">
        <f>IF(L238=" "," ",(IF($L238&gt;0,INDEX('Bin Analysis'!$C$3:$S$10110,MATCH($L238,'Bin Analysis'!$L$3:$L$10110,0),MATCH(M$5,'Bin Analysis'!$C$2:$S$2,0))," ")))</f>
        <v>17</v>
      </c>
      <c r="N238" s="70">
        <f>IF($L238=" "," ",(IF($M238=FALSE," ",(IF($M238&gt;0,INDEX('Bin Analysis'!$C$3:$S$10110,MATCH($L238,'Bin Analysis'!$L$3:$L$10110,0),MATCH(N$5,'Bin Analysis'!$C$2:$S$2,0))," ")))))</f>
        <v>0</v>
      </c>
      <c r="O238" s="70">
        <f>IF($L238=" "," ",(IF($M238=FALSE," ",(IF($M238&gt;0,INDEX('Bin Analysis'!$C$3:$S$10110,MATCH($L238,'Bin Analysis'!$L$3:$L$10110,0),MATCH(O$5,'Bin Analysis'!$C$2:$S$2,0))," ")))))</f>
        <v>0.75</v>
      </c>
      <c r="P238" s="70">
        <f>IF($L238=" "," ",(IF($M238=FALSE," ",(IF($M238&gt;0,INDEX('Bin Analysis'!$C$3:$S$10110,MATCH($L238,'Bin Analysis'!$L$3:$L$10110,0),MATCH(P$5,'Bin Analysis'!$C$2:$S$2,0))," ")))))</f>
        <v>0.4</v>
      </c>
      <c r="Q238" s="70">
        <f>IF($L238=" "," ",(IF($M238=FALSE," ",(IF($M238&gt;0,INDEX('Bin Analysis'!$C$3:$S$10110,MATCH($L238,'Bin Analysis'!$L$3:$L$10110,0),MATCH(Q$5,'Bin Analysis'!$C$2:$S$2,0))," ")))))</f>
        <v>0.30434782608695654</v>
      </c>
      <c r="R238" s="70">
        <f>IF($L238=" "," ",(IF($M238=FALSE," ",(IF($M238&gt;0,INDEX('Bin Analysis'!$C$3:$S$10110,MATCH($L238,'Bin Analysis'!$L$3:$L$10110,0),MATCH(R$5,'Bin Analysis'!$C$2:$S$2,0))," ")))))</f>
        <v>0.125</v>
      </c>
      <c r="S238" s="70" t="str">
        <f>IF($L238=" "," ",(IF($M238=FALSE," ",(IF($M238&gt;0,INDEX('Bin Analysis'!$C$3:$S$10110,MATCH($L238,'Bin Analysis'!$L$3:$L$10110,0),MATCH(S$5,'Bin Analysis'!$C$2:$S$2,0))," ")))))</f>
        <v>no</v>
      </c>
      <c r="T238" s="70">
        <f>Assignments!K237</f>
        <v>0.81599645812499999</v>
      </c>
      <c r="U238" s="70">
        <f>Assignments!L237</f>
        <v>0.32726332498051253</v>
      </c>
      <c r="V238" s="76" t="str">
        <f>Assignments!V237</f>
        <v>Moderate</v>
      </c>
    </row>
    <row r="239" spans="2:22" x14ac:dyDescent="0.45">
      <c r="B239" s="6">
        <v>16</v>
      </c>
      <c r="C239" t="s">
        <v>163</v>
      </c>
      <c r="D239">
        <v>0.89546256499999999</v>
      </c>
      <c r="E239" s="7">
        <v>0.10735950599999999</v>
      </c>
      <c r="G239" s="40">
        <f>IFERROR('Data Transformation'!M237," ")</f>
        <v>232</v>
      </c>
      <c r="L239" s="68">
        <f t="shared" si="4"/>
        <v>233</v>
      </c>
      <c r="M239" s="69">
        <f>IF(L239=" "," ",(IF($L239&gt;0,INDEX('Bin Analysis'!$C$3:$S$10110,MATCH($L239,'Bin Analysis'!$L$3:$L$10110,0),MATCH(M$5,'Bin Analysis'!$C$2:$S$2,0))," ")))</f>
        <v>20</v>
      </c>
      <c r="N239" s="70">
        <f>IF($L239=" "," ",(IF($M239=FALSE," ",(IF($M239&gt;0,INDEX('Bin Analysis'!$C$3:$S$10110,MATCH($L239,'Bin Analysis'!$L$3:$L$10110,0),MATCH(N$5,'Bin Analysis'!$C$2:$S$2,0))," ")))))</f>
        <v>0</v>
      </c>
      <c r="O239" s="70">
        <f>IF($L239=" "," ",(IF($M239=FALSE," ",(IF($M239&gt;0,INDEX('Bin Analysis'!$C$3:$S$10110,MATCH($L239,'Bin Analysis'!$L$3:$L$10110,0),MATCH(O$5,'Bin Analysis'!$C$2:$S$2,0))," ")))))</f>
        <v>0.68421052631578949</v>
      </c>
      <c r="P239" s="70">
        <f>IF($L239=" "," ",(IF($M239=FALSE," ",(IF($M239&gt;0,INDEX('Bin Analysis'!$C$3:$S$10110,MATCH($L239,'Bin Analysis'!$L$3:$L$10110,0),MATCH(P$5,'Bin Analysis'!$C$2:$S$2,0))," ")))))</f>
        <v>0.5</v>
      </c>
      <c r="Q239" s="70">
        <f>IF($L239=" "," ",(IF($M239=FALSE," ",(IF($M239&gt;0,INDEX('Bin Analysis'!$C$3:$S$10110,MATCH($L239,'Bin Analysis'!$L$3:$L$10110,0),MATCH(Q$5,'Bin Analysis'!$C$2:$S$2,0))," ")))))</f>
        <v>0.43478260869565216</v>
      </c>
      <c r="R239" s="70">
        <f>IF($L239=" "," ",(IF($M239=FALSE," ",(IF($M239&gt;0,INDEX('Bin Analysis'!$C$3:$S$10110,MATCH($L239,'Bin Analysis'!$L$3:$L$10110,0),MATCH(R$5,'Bin Analysis'!$C$2:$S$2,0))," ")))))</f>
        <v>0.21052631578947367</v>
      </c>
      <c r="S239" s="70" t="str">
        <f>IF($L239=" "," ",(IF($M239=FALSE," ",(IF($M239&gt;0,INDEX('Bin Analysis'!$C$3:$S$10110,MATCH($L239,'Bin Analysis'!$L$3:$L$10110,0),MATCH(S$5,'Bin Analysis'!$C$2:$S$2,0))," ")))))</f>
        <v>no</v>
      </c>
      <c r="T239" s="70">
        <f>Assignments!K238</f>
        <v>0.70635928815789484</v>
      </c>
      <c r="U239" s="70">
        <f>Assignments!L238</f>
        <v>0.33934300403506429</v>
      </c>
      <c r="V239" s="76" t="str">
        <f>Assignments!V238</f>
        <v>Moderate</v>
      </c>
    </row>
    <row r="240" spans="2:22" x14ac:dyDescent="0.45">
      <c r="B240" s="6">
        <v>16</v>
      </c>
      <c r="C240" t="s">
        <v>155</v>
      </c>
      <c r="D240">
        <v>0.95787687200000005</v>
      </c>
      <c r="E240" s="7">
        <v>8.7717100000000006E-2</v>
      </c>
      <c r="G240" s="40">
        <f>IFERROR('Data Transformation'!M238," ")</f>
        <v>233</v>
      </c>
      <c r="L240" s="68">
        <f t="shared" si="4"/>
        <v>234</v>
      </c>
      <c r="M240" s="69">
        <f>IF(L240=" "," ",(IF($L240&gt;0,INDEX('Bin Analysis'!$C$3:$S$10110,MATCH($L240,'Bin Analysis'!$L$3:$L$10110,0),MATCH(M$5,'Bin Analysis'!$C$2:$S$2,0))," ")))</f>
        <v>19</v>
      </c>
      <c r="N240" s="70">
        <f>IF($L240=" "," ",(IF($M240=FALSE," ",(IF($M240&gt;0,INDEX('Bin Analysis'!$C$3:$S$10110,MATCH($L240,'Bin Analysis'!$L$3:$L$10110,0),MATCH(N$5,'Bin Analysis'!$C$2:$S$2,0))," ")))))</f>
        <v>0</v>
      </c>
      <c r="O240" s="70">
        <f>IF($L240=" "," ",(IF($M240=FALSE," ",(IF($M240&gt;0,INDEX('Bin Analysis'!$C$3:$S$10110,MATCH($L240,'Bin Analysis'!$L$3:$L$10110,0),MATCH(O$5,'Bin Analysis'!$C$2:$S$2,0))," ")))))</f>
        <v>0.1111111111111111</v>
      </c>
      <c r="P240" s="70">
        <f>IF($L240=" "," ",(IF($M240=FALSE," ",(IF($M240&gt;0,INDEX('Bin Analysis'!$C$3:$S$10110,MATCH($L240,'Bin Analysis'!$L$3:$L$10110,0),MATCH(P$5,'Bin Analysis'!$C$2:$S$2,0))," ")))))</f>
        <v>0.5</v>
      </c>
      <c r="Q240" s="70">
        <f>IF($L240=" "," ",(IF($M240=FALSE," ",(IF($M240&gt;0,INDEX('Bin Analysis'!$C$3:$S$10110,MATCH($L240,'Bin Analysis'!$L$3:$L$10110,0),MATCH(Q$5,'Bin Analysis'!$C$2:$S$2,0))," ")))))</f>
        <v>0.43478260869565216</v>
      </c>
      <c r="R240" s="70">
        <f>IF($L240=" "," ",(IF($M240=FALSE," ",(IF($M240&gt;0,INDEX('Bin Analysis'!$C$3:$S$10110,MATCH($L240,'Bin Analysis'!$L$3:$L$10110,0),MATCH(R$5,'Bin Analysis'!$C$2:$S$2,0))," ")))))</f>
        <v>0.83333333333333337</v>
      </c>
      <c r="S240" s="70" t="str">
        <f>IF($L240=" "," ",(IF($M240=FALSE," ",(IF($M240&gt;0,INDEX('Bin Analysis'!$C$3:$S$10110,MATCH($L240,'Bin Analysis'!$L$3:$L$10110,0),MATCH(S$5,'Bin Analysis'!$C$2:$S$2,0))," ")))))</f>
        <v>no</v>
      </c>
      <c r="T240" s="70">
        <f>Assignments!K239</f>
        <v>0.17001684461111111</v>
      </c>
      <c r="U240" s="70">
        <f>Assignments!L239</f>
        <v>0.28781660463811465</v>
      </c>
      <c r="V240" s="76" t="str">
        <f>Assignments!V239</f>
        <v>Adverse</v>
      </c>
    </row>
    <row r="241" spans="2:22" x14ac:dyDescent="0.45">
      <c r="B241" s="6">
        <v>16</v>
      </c>
      <c r="C241" t="s">
        <v>160</v>
      </c>
      <c r="D241">
        <v>0.826660332</v>
      </c>
      <c r="E241" s="7">
        <v>8.3607531999999998E-2</v>
      </c>
      <c r="G241" s="40">
        <f>IFERROR('Data Transformation'!M239," ")</f>
        <v>234</v>
      </c>
      <c r="L241" s="68">
        <f t="shared" si="4"/>
        <v>235</v>
      </c>
      <c r="M241" s="69">
        <f>IF(L241=" "," ",(IF($L241&gt;0,INDEX('Bin Analysis'!$C$3:$S$10110,MATCH($L241,'Bin Analysis'!$L$3:$L$10110,0),MATCH(M$5,'Bin Analysis'!$C$2:$S$2,0))," ")))</f>
        <v>19</v>
      </c>
      <c r="N241" s="70">
        <f>IF($L241=" "," ",(IF($M241=FALSE," ",(IF($M241&gt;0,INDEX('Bin Analysis'!$C$3:$S$10110,MATCH($L241,'Bin Analysis'!$L$3:$L$10110,0),MATCH(N$5,'Bin Analysis'!$C$2:$S$2,0))," ")))))</f>
        <v>0</v>
      </c>
      <c r="O241" s="70">
        <f>IF($L241=" "," ",(IF($M241=FALSE," ",(IF($M241&gt;0,INDEX('Bin Analysis'!$C$3:$S$10110,MATCH($L241,'Bin Analysis'!$L$3:$L$10110,0),MATCH(O$5,'Bin Analysis'!$C$2:$S$2,0))," ")))))</f>
        <v>0.44444444444444442</v>
      </c>
      <c r="P241" s="70">
        <f>IF($L241=" "," ",(IF($M241=FALSE," ",(IF($M241&gt;0,INDEX('Bin Analysis'!$C$3:$S$10110,MATCH($L241,'Bin Analysis'!$L$3:$L$10110,0),MATCH(P$5,'Bin Analysis'!$C$2:$S$2,0))," ")))))</f>
        <v>0.6</v>
      </c>
      <c r="Q241" s="70">
        <f>IF($L241=" "," ",(IF($M241=FALSE," ",(IF($M241&gt;0,INDEX('Bin Analysis'!$C$3:$S$10110,MATCH($L241,'Bin Analysis'!$L$3:$L$10110,0),MATCH(Q$5,'Bin Analysis'!$C$2:$S$2,0))," ")))))</f>
        <v>0.52173913043478259</v>
      </c>
      <c r="R241" s="70">
        <f>IF($L241=" "," ",(IF($M241=FALSE," ",(IF($M241&gt;0,INDEX('Bin Analysis'!$C$3:$S$10110,MATCH($L241,'Bin Analysis'!$L$3:$L$10110,0),MATCH(R$5,'Bin Analysis'!$C$2:$S$2,0))," ")))))</f>
        <v>0.22222222222222221</v>
      </c>
      <c r="S241" s="70" t="str">
        <f>IF($L241=" "," ",(IF($M241=FALSE," ",(IF($M241&gt;0,INDEX('Bin Analysis'!$C$3:$S$10110,MATCH($L241,'Bin Analysis'!$L$3:$L$10110,0),MATCH(S$5,'Bin Analysis'!$C$2:$S$2,0))," ")))))</f>
        <v>no</v>
      </c>
      <c r="T241" s="70">
        <f>Assignments!K240</f>
        <v>0.64650605744444445</v>
      </c>
      <c r="U241" s="70">
        <f>Assignments!L240</f>
        <v>0.30286682394143227</v>
      </c>
      <c r="V241" s="76" t="str">
        <f>Assignments!V240</f>
        <v>Rheostat</v>
      </c>
    </row>
    <row r="242" spans="2:22" x14ac:dyDescent="0.45">
      <c r="B242" s="6">
        <v>16</v>
      </c>
      <c r="C242" t="s">
        <v>165</v>
      </c>
      <c r="D242">
        <v>0.97385878100000001</v>
      </c>
      <c r="E242" s="7">
        <v>8.1120106999999997E-2</v>
      </c>
      <c r="G242" s="40">
        <f>IFERROR('Data Transformation'!M240," ")</f>
        <v>235</v>
      </c>
      <c r="L242" s="68">
        <f t="shared" si="4"/>
        <v>236</v>
      </c>
      <c r="M242" s="69">
        <f>IF(L242=" "," ",(IF($L242&gt;0,INDEX('Bin Analysis'!$C$3:$S$10110,MATCH($L242,'Bin Analysis'!$L$3:$L$10110,0),MATCH(M$5,'Bin Analysis'!$C$2:$S$2,0))," ")))</f>
        <v>20</v>
      </c>
      <c r="N242" s="70">
        <f>IF($L242=" "," ",(IF($M242=FALSE," ",(IF($M242&gt;0,INDEX('Bin Analysis'!$C$3:$S$10110,MATCH($L242,'Bin Analysis'!$L$3:$L$10110,0),MATCH(N$5,'Bin Analysis'!$C$2:$S$2,0))," ")))))</f>
        <v>0</v>
      </c>
      <c r="O242" s="70">
        <f>IF($L242=" "," ",(IF($M242=FALSE," ",(IF($M242&gt;0,INDEX('Bin Analysis'!$C$3:$S$10110,MATCH($L242,'Bin Analysis'!$L$3:$L$10110,0),MATCH(O$5,'Bin Analysis'!$C$2:$S$2,0))," ")))))</f>
        <v>0.89473684210526316</v>
      </c>
      <c r="P242" s="70">
        <f>IF($L242=" "," ",(IF($M242=FALSE," ",(IF($M242&gt;0,INDEX('Bin Analysis'!$C$3:$S$10110,MATCH($L242,'Bin Analysis'!$L$3:$L$10110,0),MATCH(P$5,'Bin Analysis'!$C$2:$S$2,0))," ")))))</f>
        <v>0.6</v>
      </c>
      <c r="Q242" s="70">
        <f>IF($L242=" "," ",(IF($M242=FALSE," ",(IF($M242&gt;0,INDEX('Bin Analysis'!$C$3:$S$10110,MATCH($L242,'Bin Analysis'!$L$3:$L$10110,0),MATCH(Q$5,'Bin Analysis'!$C$2:$S$2,0))," ")))))</f>
        <v>0.52173913043478259</v>
      </c>
      <c r="R242" s="70">
        <f>IF($L242=" "," ",(IF($M242=FALSE," ",(IF($M242&gt;0,INDEX('Bin Analysis'!$C$3:$S$10110,MATCH($L242,'Bin Analysis'!$L$3:$L$10110,0),MATCH(R$5,'Bin Analysis'!$C$2:$S$2,0))," ")))))</f>
        <v>5.2631578947368418E-2</v>
      </c>
      <c r="S242" s="70" t="str">
        <f>IF($L242=" "," ",(IF($M242=FALSE," ",(IF($M242&gt;0,INDEX('Bin Analysis'!$C$3:$S$10110,MATCH($L242,'Bin Analysis'!$L$3:$L$10110,0),MATCH(S$5,'Bin Analysis'!$C$2:$S$2,0))," ")))))</f>
        <v>no</v>
      </c>
      <c r="T242" s="70">
        <f>Assignments!K241</f>
        <v>0.90358022273684213</v>
      </c>
      <c r="U242" s="70">
        <f>Assignments!L241</f>
        <v>0.23156700180038628</v>
      </c>
      <c r="V242" s="76" t="str">
        <f>Assignments!V241</f>
        <v>Rheostat</v>
      </c>
    </row>
    <row r="243" spans="2:22" x14ac:dyDescent="0.45">
      <c r="B243" s="6">
        <v>16</v>
      </c>
      <c r="C243" t="s">
        <v>153</v>
      </c>
      <c r="D243">
        <v>0.93883606200000003</v>
      </c>
      <c r="E243" s="7">
        <v>7.9674140000000004E-2</v>
      </c>
      <c r="G243" s="40">
        <f>IFERROR('Data Transformation'!M241," ")</f>
        <v>236</v>
      </c>
      <c r="L243" s="68">
        <f t="shared" si="4"/>
        <v>237</v>
      </c>
      <c r="M243" s="69">
        <f>IF(L243=" "," ",(IF($L243&gt;0,INDEX('Bin Analysis'!$C$3:$S$10110,MATCH($L243,'Bin Analysis'!$L$3:$L$10110,0),MATCH(M$5,'Bin Analysis'!$C$2:$S$2,0))," ")))</f>
        <v>20</v>
      </c>
      <c r="N243" s="70">
        <f>IF($L243=" "," ",(IF($M243=FALSE," ",(IF($M243&gt;0,INDEX('Bin Analysis'!$C$3:$S$10110,MATCH($L243,'Bin Analysis'!$L$3:$L$10110,0),MATCH(N$5,'Bin Analysis'!$C$2:$S$2,0))," ")))))</f>
        <v>0</v>
      </c>
      <c r="O243" s="70">
        <f>IF($L243=" "," ",(IF($M243=FALSE," ",(IF($M243&gt;0,INDEX('Bin Analysis'!$C$3:$S$10110,MATCH($L243,'Bin Analysis'!$L$3:$L$10110,0),MATCH(O$5,'Bin Analysis'!$C$2:$S$2,0))," ")))))</f>
        <v>0</v>
      </c>
      <c r="P243" s="70">
        <f>IF($L243=" "," ",(IF($M243=FALSE," ",(IF($M243&gt;0,INDEX('Bin Analysis'!$C$3:$S$10110,MATCH($L243,'Bin Analysis'!$L$3:$L$10110,0),MATCH(P$5,'Bin Analysis'!$C$2:$S$2,0))," ")))))</f>
        <v>0.2</v>
      </c>
      <c r="Q243" s="70">
        <f>IF($L243=" "," ",(IF($M243=FALSE," ",(IF($M243&gt;0,INDEX('Bin Analysis'!$C$3:$S$10110,MATCH($L243,'Bin Analysis'!$L$3:$L$10110,0),MATCH(Q$5,'Bin Analysis'!$C$2:$S$2,0))," ")))))</f>
        <v>8.6956521739130432E-2</v>
      </c>
      <c r="R243" s="70">
        <f>IF($L243=" "," ",(IF($M243=FALSE," ",(IF($M243&gt;0,INDEX('Bin Analysis'!$C$3:$S$10110,MATCH($L243,'Bin Analysis'!$L$3:$L$10110,0),MATCH(R$5,'Bin Analysis'!$C$2:$S$2,0))," ")))))</f>
        <v>1</v>
      </c>
      <c r="S243" s="70" t="str">
        <f>IF($L243=" "," ",(IF($M243=FALSE," ",(IF($M243&gt;0,INDEX('Bin Analysis'!$C$3:$S$10110,MATCH($L243,'Bin Analysis'!$L$3:$L$10110,0),MATCH(S$5,'Bin Analysis'!$C$2:$S$2,0))," ")))))</f>
        <v>yes</v>
      </c>
      <c r="T243" s="70">
        <f>Assignments!K242</f>
        <v>4.5568708157894738E-2</v>
      </c>
      <c r="U243" s="70">
        <f>Assignments!L242</f>
        <v>2.3555040386832517E-2</v>
      </c>
      <c r="V243" s="76" t="str">
        <f>Assignments!V242</f>
        <v>Toggle</v>
      </c>
    </row>
    <row r="244" spans="2:22" x14ac:dyDescent="0.45">
      <c r="B244" s="6">
        <v>16</v>
      </c>
      <c r="C244" t="s">
        <v>154</v>
      </c>
      <c r="D244">
        <v>0.989737015</v>
      </c>
      <c r="E244" s="7">
        <v>6.283118E-2</v>
      </c>
      <c r="G244" s="40">
        <f>IFERROR('Data Transformation'!M242," ")</f>
        <v>237</v>
      </c>
      <c r="L244" s="68">
        <f t="shared" si="4"/>
        <v>238</v>
      </c>
      <c r="M244" s="69">
        <f>IF(L244=" "," ",(IF($L244&gt;0,INDEX('Bin Analysis'!$C$3:$S$10110,MATCH($L244,'Bin Analysis'!$L$3:$L$10110,0),MATCH(M$5,'Bin Analysis'!$C$2:$S$2,0))," ")))</f>
        <v>20</v>
      </c>
      <c r="N244" s="70">
        <f>IF($L244=" "," ",(IF($M244=FALSE," ",(IF($M244&gt;0,INDEX('Bin Analysis'!$C$3:$S$10110,MATCH($L244,'Bin Analysis'!$L$3:$L$10110,0),MATCH(N$5,'Bin Analysis'!$C$2:$S$2,0))," ")))))</f>
        <v>0</v>
      </c>
      <c r="O244" s="70">
        <f>IF($L244=" "," ",(IF($M244=FALSE," ",(IF($M244&gt;0,INDEX('Bin Analysis'!$C$3:$S$10110,MATCH($L244,'Bin Analysis'!$L$3:$L$10110,0),MATCH(O$5,'Bin Analysis'!$C$2:$S$2,0))," ")))))</f>
        <v>0.78947368421052633</v>
      </c>
      <c r="P244" s="70">
        <f>IF($L244=" "," ",(IF($M244=FALSE," ",(IF($M244&gt;0,INDEX('Bin Analysis'!$C$3:$S$10110,MATCH($L244,'Bin Analysis'!$L$3:$L$10110,0),MATCH(P$5,'Bin Analysis'!$C$2:$S$2,0))," ")))))</f>
        <v>0.5</v>
      </c>
      <c r="Q244" s="70">
        <f>IF($L244=" "," ",(IF($M244=FALSE," ",(IF($M244&gt;0,INDEX('Bin Analysis'!$C$3:$S$10110,MATCH($L244,'Bin Analysis'!$L$3:$L$10110,0),MATCH(Q$5,'Bin Analysis'!$C$2:$S$2,0))," ")))))</f>
        <v>0.43478260869565216</v>
      </c>
      <c r="R244" s="70">
        <f>IF($L244=" "," ",(IF($M244=FALSE," ",(IF($M244&gt;0,INDEX('Bin Analysis'!$C$3:$S$10110,MATCH($L244,'Bin Analysis'!$L$3:$L$10110,0),MATCH(R$5,'Bin Analysis'!$C$2:$S$2,0))," ")))))</f>
        <v>0.10526315789473684</v>
      </c>
      <c r="S244" s="70" t="str">
        <f>IF($L244=" "," ",(IF($M244=FALSE," ",(IF($M244&gt;0,INDEX('Bin Analysis'!$C$3:$S$10110,MATCH($L244,'Bin Analysis'!$L$3:$L$10110,0),MATCH(S$5,'Bin Analysis'!$C$2:$S$2,0))," ")))))</f>
        <v>no</v>
      </c>
      <c r="T244" s="70">
        <f>Assignments!K243</f>
        <v>0.85750072921052622</v>
      </c>
      <c r="U244" s="70">
        <f>Assignments!L243</f>
        <v>0.29030176106921757</v>
      </c>
      <c r="V244" s="76" t="str">
        <f>Assignments!V243</f>
        <v>Moderate</v>
      </c>
    </row>
    <row r="245" spans="2:22" x14ac:dyDescent="0.45">
      <c r="B245" s="6">
        <v>16</v>
      </c>
      <c r="C245" t="s">
        <v>147</v>
      </c>
      <c r="D245">
        <v>0.75763845399999996</v>
      </c>
      <c r="E245" s="7">
        <v>5.6256013000000001E-2</v>
      </c>
      <c r="G245" s="40">
        <f>IFERROR('Data Transformation'!M243," ")</f>
        <v>238</v>
      </c>
      <c r="L245" s="68">
        <f t="shared" si="4"/>
        <v>239</v>
      </c>
      <c r="M245" s="69">
        <f>IF(L245=" "," ",(IF($L245&gt;0,INDEX('Bin Analysis'!$C$3:$S$10110,MATCH($L245,'Bin Analysis'!$L$3:$L$10110,0),MATCH(M$5,'Bin Analysis'!$C$2:$S$2,0))," ")))</f>
        <v>20</v>
      </c>
      <c r="N245" s="70">
        <f>IF($L245=" "," ",(IF($M245=FALSE," ",(IF($M245&gt;0,INDEX('Bin Analysis'!$C$3:$S$10110,MATCH($L245,'Bin Analysis'!$L$3:$L$10110,0),MATCH(N$5,'Bin Analysis'!$C$2:$S$2,0))," ")))))</f>
        <v>0</v>
      </c>
      <c r="O245" s="70">
        <f>IF($L245=" "," ",(IF($M245=FALSE," ",(IF($M245&gt;0,INDEX('Bin Analysis'!$C$3:$S$10110,MATCH($L245,'Bin Analysis'!$L$3:$L$10110,0),MATCH(O$5,'Bin Analysis'!$C$2:$S$2,0))," ")))))</f>
        <v>0</v>
      </c>
      <c r="P245" s="70">
        <f>IF($L245=" "," ",(IF($M245=FALSE," ",(IF($M245&gt;0,INDEX('Bin Analysis'!$C$3:$S$10110,MATCH($L245,'Bin Analysis'!$L$3:$L$10110,0),MATCH(P$5,'Bin Analysis'!$C$2:$S$2,0))," ")))))</f>
        <v>0.4</v>
      </c>
      <c r="Q245" s="70">
        <f>IF($L245=" "," ",(IF($M245=FALSE," ",(IF($M245&gt;0,INDEX('Bin Analysis'!$C$3:$S$10110,MATCH($L245,'Bin Analysis'!$L$3:$L$10110,0),MATCH(Q$5,'Bin Analysis'!$C$2:$S$2,0))," ")))))</f>
        <v>0.34782608695652173</v>
      </c>
      <c r="R245" s="70">
        <f>IF($L245=" "," ",(IF($M245=FALSE," ",(IF($M245&gt;0,INDEX('Bin Analysis'!$C$3:$S$10110,MATCH($L245,'Bin Analysis'!$L$3:$L$10110,0),MATCH(R$5,'Bin Analysis'!$C$2:$S$2,0))," ")))))</f>
        <v>0.89473684210526316</v>
      </c>
      <c r="S245" s="70" t="str">
        <f>IF($L245=" "," ",(IF($M245=FALSE," ",(IF($M245&gt;0,INDEX('Bin Analysis'!$C$3:$S$10110,MATCH($L245,'Bin Analysis'!$L$3:$L$10110,0),MATCH(S$5,'Bin Analysis'!$C$2:$S$2,0))," ")))))</f>
        <v>no</v>
      </c>
      <c r="T245" s="70">
        <f>Assignments!K244</f>
        <v>0.10538785236842105</v>
      </c>
      <c r="U245" s="70">
        <f>Assignments!L244</f>
        <v>0.2103513153378902</v>
      </c>
      <c r="V245" s="76" t="str">
        <f>Assignments!V244</f>
        <v>Adverse</v>
      </c>
    </row>
    <row r="246" spans="2:22" x14ac:dyDescent="0.45">
      <c r="B246" s="6">
        <v>16</v>
      </c>
      <c r="C246" t="s">
        <v>152</v>
      </c>
      <c r="D246">
        <v>0.90555896300000005</v>
      </c>
      <c r="E246" s="7">
        <v>5.5159324000000003E-2</v>
      </c>
      <c r="G246" s="40">
        <f>IFERROR('Data Transformation'!M244," ")</f>
        <v>239</v>
      </c>
      <c r="L246" s="68">
        <f t="shared" si="4"/>
        <v>240</v>
      </c>
      <c r="M246" s="69">
        <f>IF(L246=" "," ",(IF($L246&gt;0,INDEX('Bin Analysis'!$C$3:$S$10110,MATCH($L246,'Bin Analysis'!$L$3:$L$10110,0),MATCH(M$5,'Bin Analysis'!$C$2:$S$2,0))," ")))</f>
        <v>18</v>
      </c>
      <c r="N246" s="70">
        <f>IF($L246=" "," ",(IF($M246=FALSE," ",(IF($M246&gt;0,INDEX('Bin Analysis'!$C$3:$S$10110,MATCH($L246,'Bin Analysis'!$L$3:$L$10110,0),MATCH(N$5,'Bin Analysis'!$C$2:$S$2,0))," ")))))</f>
        <v>0</v>
      </c>
      <c r="O246" s="70">
        <f>IF($L246=" "," ",(IF($M246=FALSE," ",(IF($M246&gt;0,INDEX('Bin Analysis'!$C$3:$S$10110,MATCH($L246,'Bin Analysis'!$L$3:$L$10110,0),MATCH(O$5,'Bin Analysis'!$C$2:$S$2,0))," ")))))</f>
        <v>0.47058823529411764</v>
      </c>
      <c r="P246" s="70">
        <f>IF($L246=" "," ",(IF($M246=FALSE," ",(IF($M246&gt;0,INDEX('Bin Analysis'!$C$3:$S$10110,MATCH($L246,'Bin Analysis'!$L$3:$L$10110,0),MATCH(P$5,'Bin Analysis'!$C$2:$S$2,0))," ")))))</f>
        <v>0.6</v>
      </c>
      <c r="Q246" s="70">
        <f>IF($L246=" "," ",(IF($M246=FALSE," ",(IF($M246&gt;0,INDEX('Bin Analysis'!$C$3:$S$10110,MATCH($L246,'Bin Analysis'!$L$3:$L$10110,0),MATCH(Q$5,'Bin Analysis'!$C$2:$S$2,0))," ")))))</f>
        <v>0.56521739130434778</v>
      </c>
      <c r="R246" s="70">
        <f>IF($L246=" "," ",(IF($M246=FALSE," ",(IF($M246&gt;0,INDEX('Bin Analysis'!$C$3:$S$10110,MATCH($L246,'Bin Analysis'!$L$3:$L$10110,0),MATCH(R$5,'Bin Analysis'!$C$2:$S$2,0))," ")))))</f>
        <v>0.29411764705882354</v>
      </c>
      <c r="S246" s="70" t="str">
        <f>IF($L246=" "," ",(IF($M246=FALSE," ",(IF($M246&gt;0,INDEX('Bin Analysis'!$C$3:$S$10110,MATCH($L246,'Bin Analysis'!$L$3:$L$10110,0),MATCH(S$5,'Bin Analysis'!$C$2:$S$2,0))," ")))))</f>
        <v>no</v>
      </c>
      <c r="T246" s="70">
        <f>Assignments!K245</f>
        <v>0.60151429523529409</v>
      </c>
      <c r="U246" s="70">
        <f>Assignments!L245</f>
        <v>0.34834716590956544</v>
      </c>
      <c r="V246" s="76" t="str">
        <f>Assignments!V245</f>
        <v>Rheostat</v>
      </c>
    </row>
    <row r="247" spans="2:22" x14ac:dyDescent="0.45">
      <c r="B247" s="6">
        <v>17</v>
      </c>
      <c r="C247" t="s">
        <v>158</v>
      </c>
      <c r="D247">
        <v>0.96373618999999999</v>
      </c>
      <c r="E247" s="7">
        <v>0.11406622900000001</v>
      </c>
      <c r="G247" s="40">
        <f>IFERROR('Data Transformation'!M245," ")</f>
        <v>240</v>
      </c>
      <c r="L247" s="68">
        <f t="shared" si="4"/>
        <v>241</v>
      </c>
      <c r="M247" s="69">
        <f>IF(L247=" "," ",(IF($L247&gt;0,INDEX('Bin Analysis'!$C$3:$S$10110,MATCH($L247,'Bin Analysis'!$L$3:$L$10110,0),MATCH(M$5,'Bin Analysis'!$C$2:$S$2,0))," ")))</f>
        <v>19</v>
      </c>
      <c r="N247" s="70">
        <f>IF($L247=" "," ",(IF($M247=FALSE," ",(IF($M247&gt;0,INDEX('Bin Analysis'!$C$3:$S$10110,MATCH($L247,'Bin Analysis'!$L$3:$L$10110,0),MATCH(N$5,'Bin Analysis'!$C$2:$S$2,0))," ")))))</f>
        <v>0</v>
      </c>
      <c r="O247" s="70">
        <f>IF($L247=" "," ",(IF($M247=FALSE," ",(IF($M247&gt;0,INDEX('Bin Analysis'!$C$3:$S$10110,MATCH($L247,'Bin Analysis'!$L$3:$L$10110,0),MATCH(O$5,'Bin Analysis'!$C$2:$S$2,0))," ")))))</f>
        <v>5.5555555555555552E-2</v>
      </c>
      <c r="P247" s="70">
        <f>IF($L247=" "," ",(IF($M247=FALSE," ",(IF($M247&gt;0,INDEX('Bin Analysis'!$C$3:$S$10110,MATCH($L247,'Bin Analysis'!$L$3:$L$10110,0),MATCH(P$5,'Bin Analysis'!$C$2:$S$2,0))," ")))))</f>
        <v>0.3</v>
      </c>
      <c r="Q247" s="70">
        <f>IF($L247=" "," ",(IF($M247=FALSE," ",(IF($M247&gt;0,INDEX('Bin Analysis'!$C$3:$S$10110,MATCH($L247,'Bin Analysis'!$L$3:$L$10110,0),MATCH(Q$5,'Bin Analysis'!$C$2:$S$2,0))," ")))))</f>
        <v>0.17391304347826086</v>
      </c>
      <c r="R247" s="70">
        <f>IF($L247=" "," ",(IF($M247=FALSE," ",(IF($M247&gt;0,INDEX('Bin Analysis'!$C$3:$S$10110,MATCH($L247,'Bin Analysis'!$L$3:$L$10110,0),MATCH(R$5,'Bin Analysis'!$C$2:$S$2,0))," ")))))</f>
        <v>0.94444444444444442</v>
      </c>
      <c r="S247" s="70" t="str">
        <f>IF($L247=" "," ",(IF($M247=FALSE," ",(IF($M247&gt;0,INDEX('Bin Analysis'!$C$3:$S$10110,MATCH($L247,'Bin Analysis'!$L$3:$L$10110,0),MATCH(S$5,'Bin Analysis'!$C$2:$S$2,0))," ")))))</f>
        <v>no</v>
      </c>
      <c r="T247" s="70">
        <f>Assignments!K246</f>
        <v>0.11216586177777775</v>
      </c>
      <c r="U247" s="70">
        <f>Assignments!L246</f>
        <v>0.22091541106969645</v>
      </c>
      <c r="V247" s="76" t="str">
        <f>Assignments!V246</f>
        <v>Toggle</v>
      </c>
    </row>
    <row r="248" spans="2:22" x14ac:dyDescent="0.45">
      <c r="B248" s="6">
        <v>17</v>
      </c>
      <c r="C248" t="s">
        <v>154</v>
      </c>
      <c r="D248">
        <v>0.775809266</v>
      </c>
      <c r="E248" s="7">
        <v>9.8038244999999996E-2</v>
      </c>
      <c r="G248" s="40">
        <f>IFERROR('Data Transformation'!M246," ")</f>
        <v>241</v>
      </c>
      <c r="L248" s="68">
        <f t="shared" si="4"/>
        <v>242</v>
      </c>
      <c r="M248" s="69">
        <f>IF(L248=" "," ",(IF($L248&gt;0,INDEX('Bin Analysis'!$C$3:$S$10110,MATCH($L248,'Bin Analysis'!$L$3:$L$10110,0),MATCH(M$5,'Bin Analysis'!$C$2:$S$2,0))," ")))</f>
        <v>20</v>
      </c>
      <c r="N248" s="70">
        <f>IF($L248=" "," ",(IF($M248=FALSE," ",(IF($M248&gt;0,INDEX('Bin Analysis'!$C$3:$S$10110,MATCH($L248,'Bin Analysis'!$L$3:$L$10110,0),MATCH(N$5,'Bin Analysis'!$C$2:$S$2,0))," ")))))</f>
        <v>0</v>
      </c>
      <c r="O248" s="70">
        <f>IF($L248=" "," ",(IF($M248=FALSE," ",(IF($M248&gt;0,INDEX('Bin Analysis'!$C$3:$S$10110,MATCH($L248,'Bin Analysis'!$L$3:$L$10110,0),MATCH(O$5,'Bin Analysis'!$C$2:$S$2,0))," ")))))</f>
        <v>0.10526315789473684</v>
      </c>
      <c r="P248" s="70">
        <f>IF($L248=" "," ",(IF($M248=FALSE," ",(IF($M248&gt;0,INDEX('Bin Analysis'!$C$3:$S$10110,MATCH($L248,'Bin Analysis'!$L$3:$L$10110,0),MATCH(P$5,'Bin Analysis'!$C$2:$S$2,0))," ")))))</f>
        <v>0.6</v>
      </c>
      <c r="Q248" s="70">
        <f>IF($L248=" "," ",(IF($M248=FALSE," ",(IF($M248&gt;0,INDEX('Bin Analysis'!$C$3:$S$10110,MATCH($L248,'Bin Analysis'!$L$3:$L$10110,0),MATCH(Q$5,'Bin Analysis'!$C$2:$S$2,0))," ")))))</f>
        <v>0.52173913043478259</v>
      </c>
      <c r="R248" s="70">
        <f>IF($L248=" "," ",(IF($M248=FALSE," ",(IF($M248&gt;0,INDEX('Bin Analysis'!$C$3:$S$10110,MATCH($L248,'Bin Analysis'!$L$3:$L$10110,0),MATCH(R$5,'Bin Analysis'!$C$2:$S$2,0))," ")))))</f>
        <v>0.78947368421052633</v>
      </c>
      <c r="S248" s="70" t="str">
        <f>IF($L248=" "," ",(IF($M248=FALSE," ",(IF($M248&gt;0,INDEX('Bin Analysis'!$C$3:$S$10110,MATCH($L248,'Bin Analysis'!$L$3:$L$10110,0),MATCH(S$5,'Bin Analysis'!$C$2:$S$2,0))," ")))))</f>
        <v>no</v>
      </c>
      <c r="T248" s="70">
        <f>Assignments!K247</f>
        <v>0.18506434805263161</v>
      </c>
      <c r="U248" s="70">
        <f>Assignments!L247</f>
        <v>0.28121156231207345</v>
      </c>
      <c r="V248" s="76" t="str">
        <f>Assignments!V247</f>
        <v>Rheostat</v>
      </c>
    </row>
    <row r="249" spans="2:22" x14ac:dyDescent="0.45">
      <c r="B249" s="6">
        <v>17</v>
      </c>
      <c r="C249" t="s">
        <v>157</v>
      </c>
      <c r="D249">
        <v>0.97755027900000002</v>
      </c>
      <c r="E249" s="7">
        <v>8.9260737000000007E-2</v>
      </c>
      <c r="G249" s="40">
        <f>IFERROR('Data Transformation'!M247," ")</f>
        <v>242</v>
      </c>
      <c r="L249" s="68">
        <f t="shared" si="4"/>
        <v>243</v>
      </c>
      <c r="M249" s="69">
        <f>IF(L249=" "," ",(IF($L249&gt;0,INDEX('Bin Analysis'!$C$3:$S$10110,MATCH($L249,'Bin Analysis'!$L$3:$L$10110,0),MATCH(M$5,'Bin Analysis'!$C$2:$S$2,0))," ")))</f>
        <v>20</v>
      </c>
      <c r="N249" s="70">
        <f>IF($L249=" "," ",(IF($M249=FALSE," ",(IF($M249&gt;0,INDEX('Bin Analysis'!$C$3:$S$10110,MATCH($L249,'Bin Analysis'!$L$3:$L$10110,0),MATCH(N$5,'Bin Analysis'!$C$2:$S$2,0))," ")))))</f>
        <v>0</v>
      </c>
      <c r="O249" s="70">
        <f>IF($L249=" "," ",(IF($M249=FALSE," ",(IF($M249&gt;0,INDEX('Bin Analysis'!$C$3:$S$10110,MATCH($L249,'Bin Analysis'!$L$3:$L$10110,0),MATCH(O$5,'Bin Analysis'!$C$2:$S$2,0))," ")))))</f>
        <v>0</v>
      </c>
      <c r="P249" s="70">
        <f>IF($L249=" "," ",(IF($M249=FALSE," ",(IF($M249&gt;0,INDEX('Bin Analysis'!$C$3:$S$10110,MATCH($L249,'Bin Analysis'!$L$3:$L$10110,0),MATCH(P$5,'Bin Analysis'!$C$2:$S$2,0))," ")))))</f>
        <v>0.6</v>
      </c>
      <c r="Q249" s="70">
        <f>IF($L249=" "," ",(IF($M249=FALSE," ",(IF($M249&gt;0,INDEX('Bin Analysis'!$C$3:$S$10110,MATCH($L249,'Bin Analysis'!$L$3:$L$10110,0),MATCH(Q$5,'Bin Analysis'!$C$2:$S$2,0))," ")))))</f>
        <v>0.56521739130434778</v>
      </c>
      <c r="R249" s="70">
        <f>IF($L249=" "," ",(IF($M249=FALSE," ",(IF($M249&gt;0,INDEX('Bin Analysis'!$C$3:$S$10110,MATCH($L249,'Bin Analysis'!$L$3:$L$10110,0),MATCH(R$5,'Bin Analysis'!$C$2:$S$2,0))," ")))))</f>
        <v>0.78947368421052633</v>
      </c>
      <c r="S249" s="70" t="str">
        <f>IF($L249=" "," ",(IF($M249=FALSE," ",(IF($M249&gt;0,INDEX('Bin Analysis'!$C$3:$S$10110,MATCH($L249,'Bin Analysis'!$L$3:$L$10110,0),MATCH(S$5,'Bin Analysis'!$C$2:$S$2,0))," ")))))</f>
        <v>no</v>
      </c>
      <c r="T249" s="70">
        <f>Assignments!K248</f>
        <v>0.17336291152631578</v>
      </c>
      <c r="U249" s="70">
        <f>Assignments!L248</f>
        <v>0.21996721940130903</v>
      </c>
      <c r="V249" s="76" t="str">
        <f>Assignments!V248</f>
        <v>Rheostat</v>
      </c>
    </row>
    <row r="250" spans="2:22" x14ac:dyDescent="0.45">
      <c r="B250" s="6">
        <v>17</v>
      </c>
      <c r="C250" t="s">
        <v>153</v>
      </c>
      <c r="D250">
        <v>0.91249665999999996</v>
      </c>
      <c r="E250" s="7">
        <v>8.0114764000000005E-2</v>
      </c>
      <c r="G250" s="40">
        <f>IFERROR('Data Transformation'!M248," ")</f>
        <v>243</v>
      </c>
      <c r="L250" s="68">
        <f t="shared" si="4"/>
        <v>244</v>
      </c>
      <c r="M250" s="69">
        <f>IF(L250=" "," ",(IF($L250&gt;0,INDEX('Bin Analysis'!$C$3:$S$10110,MATCH($L250,'Bin Analysis'!$L$3:$L$10110,0),MATCH(M$5,'Bin Analysis'!$C$2:$S$2,0))," ")))</f>
        <v>18</v>
      </c>
      <c r="N250" s="70">
        <f>IF($L250=" "," ",(IF($M250=FALSE," ",(IF($M250&gt;0,INDEX('Bin Analysis'!$C$3:$S$10110,MATCH($L250,'Bin Analysis'!$L$3:$L$10110,0),MATCH(N$5,'Bin Analysis'!$C$2:$S$2,0))," ")))))</f>
        <v>0</v>
      </c>
      <c r="O250" s="70">
        <f>IF($L250=" "," ",(IF($M250=FALSE," ",(IF($M250&gt;0,INDEX('Bin Analysis'!$C$3:$S$10110,MATCH($L250,'Bin Analysis'!$L$3:$L$10110,0),MATCH(O$5,'Bin Analysis'!$C$2:$S$2,0))," ")))))</f>
        <v>0.17647058823529413</v>
      </c>
      <c r="P250" s="70">
        <f>IF($L250=" "," ",(IF($M250=FALSE," ",(IF($M250&gt;0,INDEX('Bin Analysis'!$C$3:$S$10110,MATCH($L250,'Bin Analysis'!$L$3:$L$10110,0),MATCH(P$5,'Bin Analysis'!$C$2:$S$2,0))," ")))))</f>
        <v>0.4</v>
      </c>
      <c r="Q250" s="70">
        <f>IF($L250=" "," ",(IF($M250=FALSE," ",(IF($M250&gt;0,INDEX('Bin Analysis'!$C$3:$S$10110,MATCH($L250,'Bin Analysis'!$L$3:$L$10110,0),MATCH(Q$5,'Bin Analysis'!$C$2:$S$2,0))," ")))))</f>
        <v>0.30434782608695654</v>
      </c>
      <c r="R250" s="70">
        <f>IF($L250=" "," ",(IF($M250=FALSE," ",(IF($M250&gt;0,INDEX('Bin Analysis'!$C$3:$S$10110,MATCH($L250,'Bin Analysis'!$L$3:$L$10110,0),MATCH(R$5,'Bin Analysis'!$C$2:$S$2,0))," ")))))</f>
        <v>0.82352941176470584</v>
      </c>
      <c r="S250" s="70" t="str">
        <f>IF($L250=" "," ",(IF($M250=FALSE," ",(IF($M250&gt;0,INDEX('Bin Analysis'!$C$3:$S$10110,MATCH($L250,'Bin Analysis'!$L$3:$L$10110,0),MATCH(S$5,'Bin Analysis'!$C$2:$S$2,0))," ")))))</f>
        <v>no</v>
      </c>
      <c r="T250" s="70">
        <f>Assignments!K249</f>
        <v>0.20989168558823534</v>
      </c>
      <c r="U250" s="70">
        <f>Assignments!L249</f>
        <v>0.35220072657905999</v>
      </c>
      <c r="V250" s="76" t="str">
        <f>Assignments!V249</f>
        <v>Adverse</v>
      </c>
    </row>
    <row r="251" spans="2:22" x14ac:dyDescent="0.45">
      <c r="B251" s="6">
        <v>17</v>
      </c>
      <c r="C251" t="s">
        <v>164</v>
      </c>
      <c r="D251">
        <v>0.76488803999999999</v>
      </c>
      <c r="E251" s="7">
        <v>6.5349991999999996E-2</v>
      </c>
      <c r="G251" s="40">
        <f>IFERROR('Data Transformation'!M249," ")</f>
        <v>244</v>
      </c>
      <c r="L251" s="68">
        <f t="shared" si="4"/>
        <v>245</v>
      </c>
      <c r="M251" s="69">
        <f>IF(L251=" "," ",(IF($L251&gt;0,INDEX('Bin Analysis'!$C$3:$S$10110,MATCH($L251,'Bin Analysis'!$L$3:$L$10110,0),MATCH(M$5,'Bin Analysis'!$C$2:$S$2,0))," ")))</f>
        <v>19</v>
      </c>
      <c r="N251" s="70">
        <f>IF($L251=" "," ",(IF($M251=FALSE," ",(IF($M251&gt;0,INDEX('Bin Analysis'!$C$3:$S$10110,MATCH($L251,'Bin Analysis'!$L$3:$L$10110,0),MATCH(N$5,'Bin Analysis'!$C$2:$S$2,0))," ")))))</f>
        <v>0</v>
      </c>
      <c r="O251" s="70">
        <f>IF($L251=" "," ",(IF($M251=FALSE," ",(IF($M251&gt;0,INDEX('Bin Analysis'!$C$3:$S$10110,MATCH($L251,'Bin Analysis'!$L$3:$L$10110,0),MATCH(O$5,'Bin Analysis'!$C$2:$S$2,0))," ")))))</f>
        <v>0</v>
      </c>
      <c r="P251" s="70">
        <f>IF($L251=" "," ",(IF($M251=FALSE," ",(IF($M251&gt;0,INDEX('Bin Analysis'!$C$3:$S$10110,MATCH($L251,'Bin Analysis'!$L$3:$L$10110,0),MATCH(P$5,'Bin Analysis'!$C$2:$S$2,0))," ")))))</f>
        <v>0.3</v>
      </c>
      <c r="Q251" s="70">
        <f>IF($L251=" "," ",(IF($M251=FALSE," ",(IF($M251&gt;0,INDEX('Bin Analysis'!$C$3:$S$10110,MATCH($L251,'Bin Analysis'!$L$3:$L$10110,0),MATCH(Q$5,'Bin Analysis'!$C$2:$S$2,0))," ")))))</f>
        <v>0.21739130434782608</v>
      </c>
      <c r="R251" s="70">
        <f>IF($L251=" "," ",(IF($M251=FALSE," ",(IF($M251&gt;0,INDEX('Bin Analysis'!$C$3:$S$10110,MATCH($L251,'Bin Analysis'!$L$3:$L$10110,0),MATCH(R$5,'Bin Analysis'!$C$2:$S$2,0))," ")))))</f>
        <v>0.94444444444444442</v>
      </c>
      <c r="S251" s="70" t="str">
        <f>IF($L251=" "," ",(IF($M251=FALSE," ",(IF($M251&gt;0,INDEX('Bin Analysis'!$C$3:$S$10110,MATCH($L251,'Bin Analysis'!$L$3:$L$10110,0),MATCH(S$5,'Bin Analysis'!$C$2:$S$2,0))," ")))))</f>
        <v>no</v>
      </c>
      <c r="T251" s="70">
        <f>Assignments!K250</f>
        <v>6.0963967555555554E-2</v>
      </c>
      <c r="U251" s="70">
        <f>Assignments!L250</f>
        <v>0.14079621180042373</v>
      </c>
      <c r="V251" s="76" t="str">
        <f>Assignments!V250</f>
        <v>Toggle</v>
      </c>
    </row>
    <row r="252" spans="2:22" x14ac:dyDescent="0.45">
      <c r="B252" s="6">
        <v>17</v>
      </c>
      <c r="C252" t="s">
        <v>149</v>
      </c>
      <c r="D252">
        <v>0.85420305399999996</v>
      </c>
      <c r="E252" s="7">
        <v>5.9075785999999998E-2</v>
      </c>
      <c r="G252" s="40">
        <f>IFERROR('Data Transformation'!M250," ")</f>
        <v>245</v>
      </c>
      <c r="L252" s="68">
        <f t="shared" si="4"/>
        <v>246</v>
      </c>
      <c r="M252" s="69">
        <f>IF(L252=" "," ",(IF($L252&gt;0,INDEX('Bin Analysis'!$C$3:$S$10110,MATCH($L252,'Bin Analysis'!$L$3:$L$10110,0),MATCH(M$5,'Bin Analysis'!$C$2:$S$2,0))," ")))</f>
        <v>18</v>
      </c>
      <c r="N252" s="70">
        <f>IF($L252=" "," ",(IF($M252=FALSE," ",(IF($M252&gt;0,INDEX('Bin Analysis'!$C$3:$S$10110,MATCH($L252,'Bin Analysis'!$L$3:$L$10110,0),MATCH(N$5,'Bin Analysis'!$C$2:$S$2,0))," ")))))</f>
        <v>0</v>
      </c>
      <c r="O252" s="70">
        <f>IF($L252=" "," ",(IF($M252=FALSE," ",(IF($M252&gt;0,INDEX('Bin Analysis'!$C$3:$S$10110,MATCH($L252,'Bin Analysis'!$L$3:$L$10110,0),MATCH(O$5,'Bin Analysis'!$C$2:$S$2,0))," ")))))</f>
        <v>0.17647058823529413</v>
      </c>
      <c r="P252" s="70">
        <f>IF($L252=" "," ",(IF($M252=FALSE," ",(IF($M252&gt;0,INDEX('Bin Analysis'!$C$3:$S$10110,MATCH($L252,'Bin Analysis'!$L$3:$L$10110,0),MATCH(P$5,'Bin Analysis'!$C$2:$S$2,0))," ")))))</f>
        <v>0.7</v>
      </c>
      <c r="Q252" s="70">
        <f>IF($L252=" "," ",(IF($M252=FALSE," ",(IF($M252&gt;0,INDEX('Bin Analysis'!$C$3:$S$10110,MATCH($L252,'Bin Analysis'!$L$3:$L$10110,0),MATCH(Q$5,'Bin Analysis'!$C$2:$S$2,0))," ")))))</f>
        <v>0.69565217391304346</v>
      </c>
      <c r="R252" s="70">
        <f>IF($L252=" "," ",(IF($M252=FALSE," ",(IF($M252&gt;0,INDEX('Bin Analysis'!$C$3:$S$10110,MATCH($L252,'Bin Analysis'!$L$3:$L$10110,0),MATCH(R$5,'Bin Analysis'!$C$2:$S$2,0))," ")))))</f>
        <v>0.58823529411764708</v>
      </c>
      <c r="S252" s="70" t="str">
        <f>IF($L252=" "," ",(IF($M252=FALSE," ",(IF($M252&gt;0,INDEX('Bin Analysis'!$C$3:$S$10110,MATCH($L252,'Bin Analysis'!$L$3:$L$10110,0),MATCH(S$5,'Bin Analysis'!$C$2:$S$2,0))," ")))))</f>
        <v>no</v>
      </c>
      <c r="T252" s="70">
        <f>Assignments!K251</f>
        <v>0.37507372611764705</v>
      </c>
      <c r="U252" s="70">
        <f>Assignments!L251</f>
        <v>0.29919025941781024</v>
      </c>
      <c r="V252" s="76" t="str">
        <f>Assignments!V251</f>
        <v>Rheostat</v>
      </c>
    </row>
    <row r="253" spans="2:22" x14ac:dyDescent="0.45">
      <c r="B253" s="6">
        <v>17</v>
      </c>
      <c r="C253" t="s">
        <v>152</v>
      </c>
      <c r="D253">
        <v>0.90240375500000003</v>
      </c>
      <c r="E253" s="7">
        <v>5.7922238000000001E-2</v>
      </c>
      <c r="G253" s="40">
        <f>IFERROR('Data Transformation'!M251," ")</f>
        <v>246</v>
      </c>
      <c r="L253" s="68">
        <f t="shared" si="4"/>
        <v>247</v>
      </c>
      <c r="M253" s="69">
        <f>IF(L253=" "," ",(IF($L253&gt;0,INDEX('Bin Analysis'!$C$3:$S$10110,MATCH($L253,'Bin Analysis'!$L$3:$L$10110,0),MATCH(M$5,'Bin Analysis'!$C$2:$S$2,0))," ")))</f>
        <v>15</v>
      </c>
      <c r="N253" s="70">
        <f>IF($L253=" "," ",(IF($M253=FALSE," ",(IF($M253&gt;0,INDEX('Bin Analysis'!$C$3:$S$10110,MATCH($L253,'Bin Analysis'!$L$3:$L$10110,0),MATCH(N$5,'Bin Analysis'!$C$2:$S$2,0))," ")))))</f>
        <v>0</v>
      </c>
      <c r="O253" s="70">
        <f>IF($L253=" "," ",(IF($M253=FALSE," ",(IF($M253&gt;0,INDEX('Bin Analysis'!$C$3:$S$10110,MATCH($L253,'Bin Analysis'!$L$3:$L$10110,0),MATCH(O$5,'Bin Analysis'!$C$2:$S$2,0))," ")))))</f>
        <v>0.7142857142857143</v>
      </c>
      <c r="P253" s="70">
        <f>IF($L253=" "," ",(IF($M253=FALSE," ",(IF($M253&gt;0,INDEX('Bin Analysis'!$C$3:$S$10110,MATCH($L253,'Bin Analysis'!$L$3:$L$10110,0),MATCH(P$5,'Bin Analysis'!$C$2:$S$2,0))," ")))))</f>
        <v>0.6</v>
      </c>
      <c r="Q253" s="70">
        <f>IF($L253=" "," ",(IF($M253=FALSE," ",(IF($M253&gt;0,INDEX('Bin Analysis'!$C$3:$S$10110,MATCH($L253,'Bin Analysis'!$L$3:$L$10110,0),MATCH(Q$5,'Bin Analysis'!$C$2:$S$2,0))," ")))))</f>
        <v>0.56521739130434778</v>
      </c>
      <c r="R253" s="70">
        <f>IF($L253=" "," ",(IF($M253=FALSE," ",(IF($M253&gt;0,INDEX('Bin Analysis'!$C$3:$S$10110,MATCH($L253,'Bin Analysis'!$L$3:$L$10110,0),MATCH(R$5,'Bin Analysis'!$C$2:$S$2,0))," ")))))</f>
        <v>7.1428571428571425E-2</v>
      </c>
      <c r="S253" s="70" t="str">
        <f>IF($L253=" "," ",(IF($M253=FALSE," ",(IF($M253&gt;0,INDEX('Bin Analysis'!$C$3:$S$10110,MATCH($L253,'Bin Analysis'!$L$3:$L$10110,0),MATCH(S$5,'Bin Analysis'!$C$2:$S$2,0))," ")))))</f>
        <v>no</v>
      </c>
      <c r="T253" s="70">
        <f>Assignments!K252</f>
        <v>0.81685191807142854</v>
      </c>
      <c r="U253" s="70">
        <f>Assignments!L252</f>
        <v>0.19218602271062052</v>
      </c>
      <c r="V253" s="76" t="str">
        <f>Assignments!V252</f>
        <v>Rheostat</v>
      </c>
    </row>
    <row r="254" spans="2:22" x14ac:dyDescent="0.45">
      <c r="B254" s="6">
        <v>17</v>
      </c>
      <c r="C254" t="s">
        <v>147</v>
      </c>
      <c r="D254">
        <v>0.73074369500000003</v>
      </c>
      <c r="E254" s="7">
        <v>5.7553761000000002E-2</v>
      </c>
      <c r="G254" s="40">
        <f>IFERROR('Data Transformation'!M252," ")</f>
        <v>247</v>
      </c>
      <c r="L254" s="68">
        <f t="shared" si="4"/>
        <v>248</v>
      </c>
      <c r="M254" s="69">
        <f>IF(L254=" "," ",(IF($L254&gt;0,INDEX('Bin Analysis'!$C$3:$S$10110,MATCH($L254,'Bin Analysis'!$L$3:$L$10110,0),MATCH(M$5,'Bin Analysis'!$C$2:$S$2,0))," ")))</f>
        <v>20</v>
      </c>
      <c r="N254" s="70">
        <f>IF($L254=" "," ",(IF($M254=FALSE," ",(IF($M254&gt;0,INDEX('Bin Analysis'!$C$3:$S$10110,MATCH($L254,'Bin Analysis'!$L$3:$L$10110,0),MATCH(N$5,'Bin Analysis'!$C$2:$S$2,0))," ")))))</f>
        <v>0</v>
      </c>
      <c r="O254" s="70">
        <f>IF($L254=" "," ",(IF($M254=FALSE," ",(IF($M254&gt;0,INDEX('Bin Analysis'!$C$3:$S$10110,MATCH($L254,'Bin Analysis'!$L$3:$L$10110,0),MATCH(O$5,'Bin Analysis'!$C$2:$S$2,0))," ")))))</f>
        <v>0</v>
      </c>
      <c r="P254" s="70">
        <f>IF($L254=" "," ",(IF($M254=FALSE," ",(IF($M254&gt;0,INDEX('Bin Analysis'!$C$3:$S$10110,MATCH($L254,'Bin Analysis'!$L$3:$L$10110,0),MATCH(P$5,'Bin Analysis'!$C$2:$S$2,0))," ")))))</f>
        <v>0.3</v>
      </c>
      <c r="Q254" s="70">
        <f>IF($L254=" "," ",(IF($M254=FALSE," ",(IF($M254&gt;0,INDEX('Bin Analysis'!$C$3:$S$10110,MATCH($L254,'Bin Analysis'!$L$3:$L$10110,0),MATCH(Q$5,'Bin Analysis'!$C$2:$S$2,0))," ")))))</f>
        <v>0.21739130434782608</v>
      </c>
      <c r="R254" s="70">
        <f>IF($L254=" "," ",(IF($M254=FALSE," ",(IF($M254&gt;0,INDEX('Bin Analysis'!$C$3:$S$10110,MATCH($L254,'Bin Analysis'!$L$3:$L$10110,0),MATCH(R$5,'Bin Analysis'!$C$2:$S$2,0))," ")))))</f>
        <v>0.94736842105263153</v>
      </c>
      <c r="S254" s="70" t="str">
        <f>IF($L254=" "," ",(IF($M254=FALSE," ",(IF($M254&gt;0,INDEX('Bin Analysis'!$C$3:$S$10110,MATCH($L254,'Bin Analysis'!$L$3:$L$10110,0),MATCH(S$5,'Bin Analysis'!$C$2:$S$2,0))," ")))))</f>
        <v>no</v>
      </c>
      <c r="T254" s="70">
        <f>Assignments!K253</f>
        <v>6.8149291684210522E-2</v>
      </c>
      <c r="U254" s="70">
        <f>Assignments!L253</f>
        <v>0.15348976897895375</v>
      </c>
      <c r="V254" s="76" t="str">
        <f>Assignments!V253</f>
        <v>Toggle</v>
      </c>
    </row>
    <row r="255" spans="2:22" x14ac:dyDescent="0.45">
      <c r="B255" s="6">
        <v>17</v>
      </c>
      <c r="C255" t="s">
        <v>9</v>
      </c>
      <c r="D255">
        <v>0.96564689999999997</v>
      </c>
      <c r="E255" s="7">
        <v>5.6773933999999998E-2</v>
      </c>
      <c r="G255" s="40">
        <f>IFERROR('Data Transformation'!M253," ")</f>
        <v>248</v>
      </c>
      <c r="L255" s="68">
        <f t="shared" si="4"/>
        <v>249</v>
      </c>
      <c r="M255" s="69">
        <f>IF(L255=" "," ",(IF($L255&gt;0,INDEX('Bin Analysis'!$C$3:$S$10110,MATCH($L255,'Bin Analysis'!$L$3:$L$10110,0),MATCH(M$5,'Bin Analysis'!$C$2:$S$2,0))," ")))</f>
        <v>17</v>
      </c>
      <c r="N255" s="70">
        <f>IF($L255=" "," ",(IF($M255=FALSE," ",(IF($M255&gt;0,INDEX('Bin Analysis'!$C$3:$S$10110,MATCH($L255,'Bin Analysis'!$L$3:$L$10110,0),MATCH(N$5,'Bin Analysis'!$C$2:$S$2,0))," ")))))</f>
        <v>0</v>
      </c>
      <c r="O255" s="70">
        <f>IF($L255=" "," ",(IF($M255=FALSE," ",(IF($M255&gt;0,INDEX('Bin Analysis'!$C$3:$S$10110,MATCH($L255,'Bin Analysis'!$L$3:$L$10110,0),MATCH(O$5,'Bin Analysis'!$C$2:$S$2,0))," ")))))</f>
        <v>0.875</v>
      </c>
      <c r="P255" s="70">
        <f>IF($L255=" "," ",(IF($M255=FALSE," ",(IF($M255&gt;0,INDEX('Bin Analysis'!$C$3:$S$10110,MATCH($L255,'Bin Analysis'!$L$3:$L$10110,0),MATCH(P$5,'Bin Analysis'!$C$2:$S$2,0))," ")))))</f>
        <v>0.6</v>
      </c>
      <c r="Q255" s="70">
        <f>IF($L255=" "," ",(IF($M255=FALSE," ",(IF($M255&gt;0,INDEX('Bin Analysis'!$C$3:$S$10110,MATCH($L255,'Bin Analysis'!$L$3:$L$10110,0),MATCH(Q$5,'Bin Analysis'!$C$2:$S$2,0))," ")))))</f>
        <v>0.47826086956521741</v>
      </c>
      <c r="R255" s="70">
        <f>IF($L255=" "," ",(IF($M255=FALSE," ",(IF($M255&gt;0,INDEX('Bin Analysis'!$C$3:$S$10110,MATCH($L255,'Bin Analysis'!$L$3:$L$10110,0),MATCH(R$5,'Bin Analysis'!$C$2:$S$2,0))," ")))))</f>
        <v>6.25E-2</v>
      </c>
      <c r="S255" s="70" t="str">
        <f>IF($L255=" "," ",(IF($M255=FALSE," ",(IF($M255&gt;0,INDEX('Bin Analysis'!$C$3:$S$10110,MATCH($L255,'Bin Analysis'!$L$3:$L$10110,0),MATCH(S$5,'Bin Analysis'!$C$2:$S$2,0))," ")))))</f>
        <v>no</v>
      </c>
      <c r="T255" s="70">
        <f>Assignments!K254</f>
        <v>0.8539162881250002</v>
      </c>
      <c r="U255" s="70">
        <f>Assignments!L254</f>
        <v>0.27904330251034187</v>
      </c>
      <c r="V255" s="76" t="str">
        <f>Assignments!V254</f>
        <v>Moderate</v>
      </c>
    </row>
    <row r="256" spans="2:22" x14ac:dyDescent="0.45">
      <c r="B256" s="6">
        <v>17</v>
      </c>
      <c r="C256" t="s">
        <v>162</v>
      </c>
      <c r="D256">
        <v>0.99374552999999999</v>
      </c>
      <c r="E256" s="7">
        <v>5.4124829999999999E-2</v>
      </c>
      <c r="G256" s="40">
        <f>IFERROR('Data Transformation'!M254," ")</f>
        <v>249</v>
      </c>
      <c r="L256" s="68">
        <f t="shared" si="4"/>
        <v>250</v>
      </c>
      <c r="M256" s="69">
        <f>IF(L256=" "," ",(IF($L256&gt;0,INDEX('Bin Analysis'!$C$3:$S$10110,MATCH($L256,'Bin Analysis'!$L$3:$L$10110,0),MATCH(M$5,'Bin Analysis'!$C$2:$S$2,0))," ")))</f>
        <v>17</v>
      </c>
      <c r="N256" s="70">
        <f>IF($L256=" "," ",(IF($M256=FALSE," ",(IF($M256&gt;0,INDEX('Bin Analysis'!$C$3:$S$10110,MATCH($L256,'Bin Analysis'!$L$3:$L$10110,0),MATCH(N$5,'Bin Analysis'!$C$2:$S$2,0))," ")))))</f>
        <v>0</v>
      </c>
      <c r="O256" s="70">
        <f>IF($L256=" "," ",(IF($M256=FALSE," ",(IF($M256&gt;0,INDEX('Bin Analysis'!$C$3:$S$10110,MATCH($L256,'Bin Analysis'!$L$3:$L$10110,0),MATCH(O$5,'Bin Analysis'!$C$2:$S$2,0))," ")))))</f>
        <v>0.9375</v>
      </c>
      <c r="P256" s="70">
        <f>IF($L256=" "," ",(IF($M256=FALSE," ",(IF($M256&gt;0,INDEX('Bin Analysis'!$C$3:$S$10110,MATCH($L256,'Bin Analysis'!$L$3:$L$10110,0),MATCH(P$5,'Bin Analysis'!$C$2:$S$2,0))," ")))))</f>
        <v>0.4</v>
      </c>
      <c r="Q256" s="70">
        <f>IF($L256=" "," ",(IF($M256=FALSE," ",(IF($M256&gt;0,INDEX('Bin Analysis'!$C$3:$S$10110,MATCH($L256,'Bin Analysis'!$L$3:$L$10110,0),MATCH(Q$5,'Bin Analysis'!$C$2:$S$2,0))," ")))))</f>
        <v>0.39130434782608697</v>
      </c>
      <c r="R256" s="70">
        <f>IF($L256=" "," ",(IF($M256=FALSE," ",(IF($M256&gt;0,INDEX('Bin Analysis'!$C$3:$S$10110,MATCH($L256,'Bin Analysis'!$L$3:$L$10110,0),MATCH(R$5,'Bin Analysis'!$C$2:$S$2,0))," ")))))</f>
        <v>0</v>
      </c>
      <c r="S256" s="70" t="str">
        <f>IF($L256=" "," ",(IF($M256=FALSE," ",(IF($M256&gt;0,INDEX('Bin Analysis'!$C$3:$S$10110,MATCH($L256,'Bin Analysis'!$L$3:$L$10110,0),MATCH(S$5,'Bin Analysis'!$C$2:$S$2,0))," ")))))</f>
        <v>no</v>
      </c>
      <c r="T256" s="70">
        <f>Assignments!K255</f>
        <v>0.96678806868750011</v>
      </c>
      <c r="U256" s="70">
        <f>Assignments!L255</f>
        <v>8.1397043367694127E-2</v>
      </c>
      <c r="V256" s="76" t="str">
        <f>Assignments!V255</f>
        <v>Neutral</v>
      </c>
    </row>
    <row r="257" spans="2:22" x14ac:dyDescent="0.45">
      <c r="B257" s="6">
        <v>17</v>
      </c>
      <c r="C257" t="s">
        <v>155</v>
      </c>
      <c r="D257">
        <v>0.83802728000000004</v>
      </c>
      <c r="E257" s="7">
        <v>5.3196052000000001E-2</v>
      </c>
      <c r="G257" s="40">
        <f>IFERROR('Data Transformation'!M255," ")</f>
        <v>250</v>
      </c>
      <c r="L257" s="68">
        <f t="shared" si="4"/>
        <v>251</v>
      </c>
      <c r="M257" s="69">
        <f>IF(L257=" "," ",(IF($L257&gt;0,INDEX('Bin Analysis'!$C$3:$S$10110,MATCH($L257,'Bin Analysis'!$L$3:$L$10110,0),MATCH(M$5,'Bin Analysis'!$C$2:$S$2,0))," ")))</f>
        <v>19</v>
      </c>
      <c r="N257" s="70">
        <f>IF($L257=" "," ",(IF($M257=FALSE," ",(IF($M257&gt;0,INDEX('Bin Analysis'!$C$3:$S$10110,MATCH($L257,'Bin Analysis'!$L$3:$L$10110,0),MATCH(N$5,'Bin Analysis'!$C$2:$S$2,0))," ")))))</f>
        <v>0</v>
      </c>
      <c r="O257" s="70">
        <f>IF($L257=" "," ",(IF($M257=FALSE," ",(IF($M257&gt;0,INDEX('Bin Analysis'!$C$3:$S$10110,MATCH($L257,'Bin Analysis'!$L$3:$L$10110,0),MATCH(O$5,'Bin Analysis'!$C$2:$S$2,0))," ")))))</f>
        <v>0.44444444444444442</v>
      </c>
      <c r="P257" s="70">
        <f>IF($L257=" "," ",(IF($M257=FALSE," ",(IF($M257&gt;0,INDEX('Bin Analysis'!$C$3:$S$10110,MATCH($L257,'Bin Analysis'!$L$3:$L$10110,0),MATCH(P$5,'Bin Analysis'!$C$2:$S$2,0))," ")))))</f>
        <v>0.5</v>
      </c>
      <c r="Q257" s="70">
        <f>IF($L257=" "," ",(IF($M257=FALSE," ",(IF($M257&gt;0,INDEX('Bin Analysis'!$C$3:$S$10110,MATCH($L257,'Bin Analysis'!$L$3:$L$10110,0),MATCH(Q$5,'Bin Analysis'!$C$2:$S$2,0))," ")))))</f>
        <v>0.39130434782608697</v>
      </c>
      <c r="R257" s="70">
        <f>IF($L257=" "," ",(IF($M257=FALSE," ",(IF($M257&gt;0,INDEX('Bin Analysis'!$C$3:$S$10110,MATCH($L257,'Bin Analysis'!$L$3:$L$10110,0),MATCH(R$5,'Bin Analysis'!$C$2:$S$2,0))," ")))))</f>
        <v>0.33333333333333331</v>
      </c>
      <c r="S257" s="70" t="str">
        <f>IF($L257=" "," ",(IF($M257=FALSE," ",(IF($M257&gt;0,INDEX('Bin Analysis'!$C$3:$S$10110,MATCH($L257,'Bin Analysis'!$L$3:$L$10110,0),MATCH(S$5,'Bin Analysis'!$C$2:$S$2,0))," ")))))</f>
        <v>no</v>
      </c>
      <c r="T257" s="70">
        <f>Assignments!K256</f>
        <v>0.56856574533333326</v>
      </c>
      <c r="U257" s="70">
        <f>Assignments!L256</f>
        <v>0.4128244581494912</v>
      </c>
      <c r="V257" s="76" t="str">
        <f>Assignments!V256</f>
        <v>Adverse</v>
      </c>
    </row>
    <row r="258" spans="2:22" x14ac:dyDescent="0.45">
      <c r="B258" s="6">
        <v>17</v>
      </c>
      <c r="C258" t="s">
        <v>163</v>
      </c>
      <c r="D258">
        <v>0.88082027799999996</v>
      </c>
      <c r="E258" s="7">
        <v>5.1541389999999999E-2</v>
      </c>
      <c r="G258" s="40">
        <f>IFERROR('Data Transformation'!M256," ")</f>
        <v>251</v>
      </c>
      <c r="L258" s="68">
        <f t="shared" si="4"/>
        <v>252</v>
      </c>
      <c r="M258" s="69">
        <f>IF(L258=" "," ",(IF($L258&gt;0,INDEX('Bin Analysis'!$C$3:$S$10110,MATCH($L258,'Bin Analysis'!$L$3:$L$10110,0),MATCH(M$5,'Bin Analysis'!$C$2:$S$2,0))," ")))</f>
        <v>17</v>
      </c>
      <c r="N258" s="70">
        <f>IF($L258=" "," ",(IF($M258=FALSE," ",(IF($M258&gt;0,INDEX('Bin Analysis'!$C$3:$S$10110,MATCH($L258,'Bin Analysis'!$L$3:$L$10110,0),MATCH(N$5,'Bin Analysis'!$C$2:$S$2,0))," ")))))</f>
        <v>0</v>
      </c>
      <c r="O258" s="70">
        <f>IF($L258=" "," ",(IF($M258=FALSE," ",(IF($M258&gt;0,INDEX('Bin Analysis'!$C$3:$S$10110,MATCH($L258,'Bin Analysis'!$L$3:$L$10110,0),MATCH(O$5,'Bin Analysis'!$C$2:$S$2,0))," ")))))</f>
        <v>0.8125</v>
      </c>
      <c r="P258" s="70">
        <f>IF($L258=" "," ",(IF($M258=FALSE," ",(IF($M258&gt;0,INDEX('Bin Analysis'!$C$3:$S$10110,MATCH($L258,'Bin Analysis'!$L$3:$L$10110,0),MATCH(P$5,'Bin Analysis'!$C$2:$S$2,0))," ")))))</f>
        <v>0.7</v>
      </c>
      <c r="Q258" s="70">
        <f>IF($L258=" "," ",(IF($M258=FALSE," ",(IF($M258&gt;0,INDEX('Bin Analysis'!$C$3:$S$10110,MATCH($L258,'Bin Analysis'!$L$3:$L$10110,0),MATCH(Q$5,'Bin Analysis'!$C$2:$S$2,0))," ")))))</f>
        <v>0.69565217391304346</v>
      </c>
      <c r="R258" s="70">
        <f>IF($L258=" "," ",(IF($M258=FALSE," ",(IF($M258&gt;0,INDEX('Bin Analysis'!$C$3:$S$10110,MATCH($L258,'Bin Analysis'!$L$3:$L$10110,0),MATCH(R$5,'Bin Analysis'!$C$2:$S$2,0))," ")))))</f>
        <v>0</v>
      </c>
      <c r="S258" s="70" t="str">
        <f>IF($L258=" "," ",(IF($M258=FALSE," ",(IF($M258&gt;0,INDEX('Bin Analysis'!$C$3:$S$10110,MATCH($L258,'Bin Analysis'!$L$3:$L$10110,0),MATCH(S$5,'Bin Analysis'!$C$2:$S$2,0))," ")))))</f>
        <v>no</v>
      </c>
      <c r="T258" s="70">
        <f>Assignments!K257</f>
        <v>0.88006771549999996</v>
      </c>
      <c r="U258" s="70">
        <f>Assignments!L257</f>
        <v>0.1718983722314186</v>
      </c>
      <c r="V258" s="76" t="str">
        <f>Assignments!V257</f>
        <v>Rheostat</v>
      </c>
    </row>
    <row r="259" spans="2:22" x14ac:dyDescent="0.45">
      <c r="B259" s="6">
        <v>17</v>
      </c>
      <c r="C259" t="s">
        <v>160</v>
      </c>
      <c r="D259">
        <v>0.97415206099999996</v>
      </c>
      <c r="E259" s="7">
        <v>5.0287556999999997E-2</v>
      </c>
      <c r="G259" s="40">
        <f>IFERROR('Data Transformation'!M257," ")</f>
        <v>252</v>
      </c>
      <c r="L259" s="68">
        <f t="shared" si="4"/>
        <v>253</v>
      </c>
      <c r="M259" s="69">
        <f>IF(L259=" "," ",(IF($L259&gt;0,INDEX('Bin Analysis'!$C$3:$S$10110,MATCH($L259,'Bin Analysis'!$L$3:$L$10110,0),MATCH(M$5,'Bin Analysis'!$C$2:$S$2,0))," ")))</f>
        <v>20</v>
      </c>
      <c r="N259" s="70">
        <f>IF($L259=" "," ",(IF($M259=FALSE," ",(IF($M259&gt;0,INDEX('Bin Analysis'!$C$3:$S$10110,MATCH($L259,'Bin Analysis'!$L$3:$L$10110,0),MATCH(N$5,'Bin Analysis'!$C$2:$S$2,0))," ")))))</f>
        <v>0</v>
      </c>
      <c r="O259" s="70">
        <f>IF($L259=" "," ",(IF($M259=FALSE," ",(IF($M259&gt;0,INDEX('Bin Analysis'!$C$3:$S$10110,MATCH($L259,'Bin Analysis'!$L$3:$L$10110,0),MATCH(O$5,'Bin Analysis'!$C$2:$S$2,0))," ")))))</f>
        <v>0</v>
      </c>
      <c r="P259" s="70">
        <f>IF($L259=" "," ",(IF($M259=FALSE," ",(IF($M259&gt;0,INDEX('Bin Analysis'!$C$3:$S$10110,MATCH($L259,'Bin Analysis'!$L$3:$L$10110,0),MATCH(P$5,'Bin Analysis'!$C$2:$S$2,0))," ")))))</f>
        <v>0.2</v>
      </c>
      <c r="Q259" s="70">
        <f>IF($L259=" "," ",(IF($M259=FALSE," ",(IF($M259&gt;0,INDEX('Bin Analysis'!$C$3:$S$10110,MATCH($L259,'Bin Analysis'!$L$3:$L$10110,0),MATCH(Q$5,'Bin Analysis'!$C$2:$S$2,0))," ")))))</f>
        <v>8.6956521739130432E-2</v>
      </c>
      <c r="R259" s="70">
        <f>IF($L259=" "," ",(IF($M259=FALSE," ",(IF($M259&gt;0,INDEX('Bin Analysis'!$C$3:$S$10110,MATCH($L259,'Bin Analysis'!$L$3:$L$10110,0),MATCH(R$5,'Bin Analysis'!$C$2:$S$2,0))," ")))))</f>
        <v>1</v>
      </c>
      <c r="S259" s="70" t="str">
        <f>IF($L259=" "," ",(IF($M259=FALSE," ",(IF($M259&gt;0,INDEX('Bin Analysis'!$C$3:$S$10110,MATCH($L259,'Bin Analysis'!$L$3:$L$10110,0),MATCH(S$5,'Bin Analysis'!$C$2:$S$2,0))," ")))))</f>
        <v>yes</v>
      </c>
      <c r="T259" s="70">
        <f>Assignments!K258</f>
        <v>3.3918856000000004E-2</v>
      </c>
      <c r="U259" s="70">
        <f>Assignments!L258</f>
        <v>5.8136773544750164E-2</v>
      </c>
      <c r="V259" s="76" t="str">
        <f>Assignments!V258</f>
        <v>Toggle</v>
      </c>
    </row>
    <row r="260" spans="2:22" x14ac:dyDescent="0.45">
      <c r="B260" s="6">
        <v>17</v>
      </c>
      <c r="C260" t="s">
        <v>151</v>
      </c>
      <c r="D260">
        <v>0.91052571900000001</v>
      </c>
      <c r="E260" s="7">
        <v>4.8604524000000003E-2</v>
      </c>
      <c r="G260" s="40">
        <f>IFERROR('Data Transformation'!M258," ")</f>
        <v>253</v>
      </c>
      <c r="L260" s="68">
        <f t="shared" si="4"/>
        <v>254</v>
      </c>
      <c r="M260" s="69">
        <f>IF(L260=" "," ",(IF($L260&gt;0,INDEX('Bin Analysis'!$C$3:$S$10110,MATCH($L260,'Bin Analysis'!$L$3:$L$10110,0),MATCH(M$5,'Bin Analysis'!$C$2:$S$2,0))," ")))</f>
        <v>19</v>
      </c>
      <c r="N260" s="70">
        <f>IF($L260=" "," ",(IF($M260=FALSE," ",(IF($M260&gt;0,INDEX('Bin Analysis'!$C$3:$S$10110,MATCH($L260,'Bin Analysis'!$L$3:$L$10110,0),MATCH(N$5,'Bin Analysis'!$C$2:$S$2,0))," ")))))</f>
        <v>0</v>
      </c>
      <c r="O260" s="70">
        <f>IF($L260=" "," ",(IF($M260=FALSE," ",(IF($M260&gt;0,INDEX('Bin Analysis'!$C$3:$S$10110,MATCH($L260,'Bin Analysis'!$L$3:$L$10110,0),MATCH(O$5,'Bin Analysis'!$C$2:$S$2,0))," ")))))</f>
        <v>0.77777777777777779</v>
      </c>
      <c r="P260" s="70">
        <f>IF($L260=" "," ",(IF($M260=FALSE," ",(IF($M260&gt;0,INDEX('Bin Analysis'!$C$3:$S$10110,MATCH($L260,'Bin Analysis'!$L$3:$L$10110,0),MATCH(P$5,'Bin Analysis'!$C$2:$S$2,0))," ")))))</f>
        <v>0.5</v>
      </c>
      <c r="Q260" s="70">
        <f>IF($L260=" "," ",(IF($M260=FALSE," ",(IF($M260&gt;0,INDEX('Bin Analysis'!$C$3:$S$10110,MATCH($L260,'Bin Analysis'!$L$3:$L$10110,0),MATCH(Q$5,'Bin Analysis'!$C$2:$S$2,0))," ")))))</f>
        <v>0.47826086956521741</v>
      </c>
      <c r="R260" s="70">
        <f>IF($L260=" "," ",(IF($M260=FALSE," ",(IF($M260&gt;0,INDEX('Bin Analysis'!$C$3:$S$10110,MATCH($L260,'Bin Analysis'!$L$3:$L$10110,0),MATCH(R$5,'Bin Analysis'!$C$2:$S$2,0))," ")))))</f>
        <v>0</v>
      </c>
      <c r="S260" s="70" t="str">
        <f>IF($L260=" "," ",(IF($M260=FALSE," ",(IF($M260&gt;0,INDEX('Bin Analysis'!$C$3:$S$10110,MATCH($L260,'Bin Analysis'!$L$3:$L$10110,0),MATCH(S$5,'Bin Analysis'!$C$2:$S$2,0))," ")))))</f>
        <v>no</v>
      </c>
      <c r="T260" s="70">
        <f>Assignments!K259</f>
        <v>0.80097702544444438</v>
      </c>
      <c r="U260" s="70">
        <f>Assignments!L259</f>
        <v>0.18602116181945083</v>
      </c>
      <c r="V260" s="76" t="str">
        <f>Assignments!V259</f>
        <v>Moderate</v>
      </c>
    </row>
    <row r="261" spans="2:22" x14ac:dyDescent="0.45">
      <c r="B261" s="6">
        <v>18</v>
      </c>
      <c r="C261" t="s">
        <v>165</v>
      </c>
      <c r="D261">
        <v>0.81363513899999995</v>
      </c>
      <c r="E261" s="7">
        <v>0.135070792</v>
      </c>
      <c r="G261" s="40">
        <f>IFERROR('Data Transformation'!M259," ")</f>
        <v>254</v>
      </c>
      <c r="L261" s="68">
        <f t="shared" si="4"/>
        <v>255</v>
      </c>
      <c r="M261" s="69">
        <f>IF(L261=" "," ",(IF($L261&gt;0,INDEX('Bin Analysis'!$C$3:$S$10110,MATCH($L261,'Bin Analysis'!$L$3:$L$10110,0),MATCH(M$5,'Bin Analysis'!$C$2:$S$2,0))," ")))</f>
        <v>18</v>
      </c>
      <c r="N261" s="70">
        <f>IF($L261=" "," ",(IF($M261=FALSE," ",(IF($M261&gt;0,INDEX('Bin Analysis'!$C$3:$S$10110,MATCH($L261,'Bin Analysis'!$L$3:$L$10110,0),MATCH(N$5,'Bin Analysis'!$C$2:$S$2,0))," ")))))</f>
        <v>0</v>
      </c>
      <c r="O261" s="70">
        <f>IF($L261=" "," ",(IF($M261=FALSE," ",(IF($M261&gt;0,INDEX('Bin Analysis'!$C$3:$S$10110,MATCH($L261,'Bin Analysis'!$L$3:$L$10110,0),MATCH(O$5,'Bin Analysis'!$C$2:$S$2,0))," ")))))</f>
        <v>0.88235294117647056</v>
      </c>
      <c r="P261" s="70">
        <f>IF($L261=" "," ",(IF($M261=FALSE," ",(IF($M261&gt;0,INDEX('Bin Analysis'!$C$3:$S$10110,MATCH($L261,'Bin Analysis'!$L$3:$L$10110,0),MATCH(P$5,'Bin Analysis'!$C$2:$S$2,0))," ")))))</f>
        <v>0.6</v>
      </c>
      <c r="Q261" s="70">
        <f>IF($L261=" "," ",(IF($M261=FALSE," ",(IF($M261&gt;0,INDEX('Bin Analysis'!$C$3:$S$10110,MATCH($L261,'Bin Analysis'!$L$3:$L$10110,0),MATCH(Q$5,'Bin Analysis'!$C$2:$S$2,0))," ")))))</f>
        <v>0.60869565217391308</v>
      </c>
      <c r="R261" s="70">
        <f>IF($L261=" "," ",(IF($M261=FALSE," ",(IF($M261&gt;0,INDEX('Bin Analysis'!$C$3:$S$10110,MATCH($L261,'Bin Analysis'!$L$3:$L$10110,0),MATCH(R$5,'Bin Analysis'!$C$2:$S$2,0))," ")))))</f>
        <v>0</v>
      </c>
      <c r="S261" s="70" t="str">
        <f>IF($L261=" "," ",(IF($M261=FALSE," ",(IF($M261&gt;0,INDEX('Bin Analysis'!$C$3:$S$10110,MATCH($L261,'Bin Analysis'!$L$3:$L$10110,0),MATCH(S$5,'Bin Analysis'!$C$2:$S$2,0))," ")))))</f>
        <v>no</v>
      </c>
      <c r="T261" s="70">
        <f>Assignments!K260</f>
        <v>0.92433795576470579</v>
      </c>
      <c r="U261" s="70">
        <f>Assignments!L260</f>
        <v>0.15289437449605686</v>
      </c>
      <c r="V261" s="76" t="str">
        <f>Assignments!V260</f>
        <v>Rheostat</v>
      </c>
    </row>
    <row r="262" spans="2:22" x14ac:dyDescent="0.45">
      <c r="B262" s="6">
        <v>18</v>
      </c>
      <c r="C262" t="s">
        <v>149</v>
      </c>
      <c r="D262">
        <v>0.95982917800000001</v>
      </c>
      <c r="E262" s="7">
        <v>0.13311598699999999</v>
      </c>
      <c r="G262" s="40">
        <f>IFERROR('Data Transformation'!M260," ")</f>
        <v>255</v>
      </c>
      <c r="L262" s="68">
        <f t="shared" si="4"/>
        <v>256</v>
      </c>
      <c r="M262" s="69">
        <f>IF(L262=" "," ",(IF($L262&gt;0,INDEX('Bin Analysis'!$C$3:$S$10110,MATCH($L262,'Bin Analysis'!$L$3:$L$10110,0),MATCH(M$5,'Bin Analysis'!$C$2:$S$2,0))," ")))</f>
        <v>20</v>
      </c>
      <c r="N262" s="70">
        <f>IF($L262=" "," ",(IF($M262=FALSE," ",(IF($M262&gt;0,INDEX('Bin Analysis'!$C$3:$S$10110,MATCH($L262,'Bin Analysis'!$L$3:$L$10110,0),MATCH(N$5,'Bin Analysis'!$C$2:$S$2,0))," ")))))</f>
        <v>0</v>
      </c>
      <c r="O262" s="70">
        <f>IF($L262=" "," ",(IF($M262=FALSE," ",(IF($M262&gt;0,INDEX('Bin Analysis'!$C$3:$S$10110,MATCH($L262,'Bin Analysis'!$L$3:$L$10110,0),MATCH(O$5,'Bin Analysis'!$C$2:$S$2,0))," ")))))</f>
        <v>0.15789473684210525</v>
      </c>
      <c r="P262" s="70">
        <f>IF($L262=" "," ",(IF($M262=FALSE," ",(IF($M262&gt;0,INDEX('Bin Analysis'!$C$3:$S$10110,MATCH($L262,'Bin Analysis'!$L$3:$L$10110,0),MATCH(P$5,'Bin Analysis'!$C$2:$S$2,0))," ")))))</f>
        <v>0.8</v>
      </c>
      <c r="Q262" s="70">
        <f>IF($L262=" "," ",(IF($M262=FALSE," ",(IF($M262&gt;0,INDEX('Bin Analysis'!$C$3:$S$10110,MATCH($L262,'Bin Analysis'!$L$3:$L$10110,0),MATCH(Q$5,'Bin Analysis'!$C$2:$S$2,0))," ")))))</f>
        <v>0.78260869565217395</v>
      </c>
      <c r="R262" s="70">
        <f>IF($L262=" "," ",(IF($M262=FALSE," ",(IF($M262&gt;0,INDEX('Bin Analysis'!$C$3:$S$10110,MATCH($L262,'Bin Analysis'!$L$3:$L$10110,0),MATCH(R$5,'Bin Analysis'!$C$2:$S$2,0))," ")))))</f>
        <v>0.42105263157894735</v>
      </c>
      <c r="S262" s="70" t="str">
        <f>IF($L262=" "," ",(IF($M262=FALSE," ",(IF($M262&gt;0,INDEX('Bin Analysis'!$C$3:$S$10110,MATCH($L262,'Bin Analysis'!$L$3:$L$10110,0),MATCH(S$5,'Bin Analysis'!$C$2:$S$2,0))," ")))))</f>
        <v>no</v>
      </c>
      <c r="T262" s="70">
        <f>Assignments!K261</f>
        <v>0.42190871642105254</v>
      </c>
      <c r="U262" s="70">
        <f>Assignments!L261</f>
        <v>0.31829679376168946</v>
      </c>
      <c r="V262" s="76" t="str">
        <f>Assignments!V261</f>
        <v>Rheostat</v>
      </c>
    </row>
    <row r="263" spans="2:22" x14ac:dyDescent="0.45">
      <c r="B263" s="6">
        <v>18</v>
      </c>
      <c r="C263" t="s">
        <v>148</v>
      </c>
      <c r="D263">
        <v>0.94392714200000005</v>
      </c>
      <c r="E263" s="7">
        <v>0.12097169200000001</v>
      </c>
      <c r="G263" s="40">
        <f>IFERROR('Data Transformation'!M261," ")</f>
        <v>256</v>
      </c>
      <c r="L263" s="68">
        <f t="shared" ref="L263:L326" si="5">$G264</f>
        <v>257</v>
      </c>
      <c r="M263" s="69">
        <f>IF(L263=" "," ",(IF($L263&gt;0,INDEX('Bin Analysis'!$C$3:$S$10110,MATCH($L263,'Bin Analysis'!$L$3:$L$10110,0),MATCH(M$5,'Bin Analysis'!$C$2:$S$2,0))," ")))</f>
        <v>18</v>
      </c>
      <c r="N263" s="70">
        <f>IF($L263=" "," ",(IF($M263=FALSE," ",(IF($M263&gt;0,INDEX('Bin Analysis'!$C$3:$S$10110,MATCH($L263,'Bin Analysis'!$L$3:$L$10110,0),MATCH(N$5,'Bin Analysis'!$C$2:$S$2,0))," ")))))</f>
        <v>0</v>
      </c>
      <c r="O263" s="70">
        <f>IF($L263=" "," ",(IF($M263=FALSE," ",(IF($M263&gt;0,INDEX('Bin Analysis'!$C$3:$S$10110,MATCH($L263,'Bin Analysis'!$L$3:$L$10110,0),MATCH(O$5,'Bin Analysis'!$C$2:$S$2,0))," ")))))</f>
        <v>0.6470588235294118</v>
      </c>
      <c r="P263" s="70">
        <f>IF($L263=" "," ",(IF($M263=FALSE," ",(IF($M263&gt;0,INDEX('Bin Analysis'!$C$3:$S$10110,MATCH($L263,'Bin Analysis'!$L$3:$L$10110,0),MATCH(P$5,'Bin Analysis'!$C$2:$S$2,0))," ")))))</f>
        <v>0.7</v>
      </c>
      <c r="Q263" s="70">
        <f>IF($L263=" "," ",(IF($M263=FALSE," ",(IF($M263&gt;0,INDEX('Bin Analysis'!$C$3:$S$10110,MATCH($L263,'Bin Analysis'!$L$3:$L$10110,0),MATCH(Q$5,'Bin Analysis'!$C$2:$S$2,0))," ")))))</f>
        <v>0.60869565217391308</v>
      </c>
      <c r="R263" s="70">
        <f>IF($L263=" "," ",(IF($M263=FALSE," ",(IF($M263&gt;0,INDEX('Bin Analysis'!$C$3:$S$10110,MATCH($L263,'Bin Analysis'!$L$3:$L$10110,0),MATCH(R$5,'Bin Analysis'!$C$2:$S$2,0))," ")))))</f>
        <v>0.11764705882352941</v>
      </c>
      <c r="S263" s="70" t="str">
        <f>IF($L263=" "," ",(IF($M263=FALSE," ",(IF($M263&gt;0,INDEX('Bin Analysis'!$C$3:$S$10110,MATCH($L263,'Bin Analysis'!$L$3:$L$10110,0),MATCH(S$5,'Bin Analysis'!$C$2:$S$2,0))," ")))))</f>
        <v>no</v>
      </c>
      <c r="T263" s="70">
        <f>Assignments!K262</f>
        <v>0.77094266411764711</v>
      </c>
      <c r="U263" s="70">
        <f>Assignments!L262</f>
        <v>0.29475637487953116</v>
      </c>
      <c r="V263" s="76" t="str">
        <f>Assignments!V262</f>
        <v>Rheostat</v>
      </c>
    </row>
    <row r="264" spans="2:22" x14ac:dyDescent="0.45">
      <c r="B264" s="6">
        <v>18</v>
      </c>
      <c r="C264" t="s">
        <v>150</v>
      </c>
      <c r="D264">
        <v>0.89307579400000003</v>
      </c>
      <c r="E264" s="7">
        <v>0.106624963</v>
      </c>
      <c r="G264" s="40">
        <f>IFERROR('Data Transformation'!M262," ")</f>
        <v>257</v>
      </c>
      <c r="L264" s="68">
        <f t="shared" si="5"/>
        <v>258</v>
      </c>
      <c r="M264" s="69">
        <f>IF(L264=" "," ",(IF($L264&gt;0,INDEX('Bin Analysis'!$C$3:$S$10110,MATCH($L264,'Bin Analysis'!$L$3:$L$10110,0),MATCH(M$5,'Bin Analysis'!$C$2:$S$2,0))," ")))</f>
        <v>20</v>
      </c>
      <c r="N264" s="70">
        <f>IF($L264=" "," ",(IF($M264=FALSE," ",(IF($M264&gt;0,INDEX('Bin Analysis'!$C$3:$S$10110,MATCH($L264,'Bin Analysis'!$L$3:$L$10110,0),MATCH(N$5,'Bin Analysis'!$C$2:$S$2,0))," ")))))</f>
        <v>0</v>
      </c>
      <c r="O264" s="70">
        <f>IF($L264=" "," ",(IF($M264=FALSE," ",(IF($M264&gt;0,INDEX('Bin Analysis'!$C$3:$S$10110,MATCH($L264,'Bin Analysis'!$L$3:$L$10110,0),MATCH(O$5,'Bin Analysis'!$C$2:$S$2,0))," ")))))</f>
        <v>0</v>
      </c>
      <c r="P264" s="70">
        <f>IF($L264=" "," ",(IF($M264=FALSE," ",(IF($M264&gt;0,INDEX('Bin Analysis'!$C$3:$S$10110,MATCH($L264,'Bin Analysis'!$L$3:$L$10110,0),MATCH(P$5,'Bin Analysis'!$C$2:$S$2,0))," ")))))</f>
        <v>0.2</v>
      </c>
      <c r="Q264" s="70">
        <f>IF($L264=" "," ",(IF($M264=FALSE," ",(IF($M264&gt;0,INDEX('Bin Analysis'!$C$3:$S$10110,MATCH($L264,'Bin Analysis'!$L$3:$L$10110,0),MATCH(Q$5,'Bin Analysis'!$C$2:$S$2,0))," ")))))</f>
        <v>8.6956521739130432E-2</v>
      </c>
      <c r="R264" s="70">
        <f>IF($L264=" "," ",(IF($M264=FALSE," ",(IF($M264&gt;0,INDEX('Bin Analysis'!$C$3:$S$10110,MATCH($L264,'Bin Analysis'!$L$3:$L$10110,0),MATCH(R$5,'Bin Analysis'!$C$2:$S$2,0))," ")))))</f>
        <v>1</v>
      </c>
      <c r="S264" s="70" t="str">
        <f>IF($L264=" "," ",(IF($M264=FALSE," ",(IF($M264&gt;0,INDEX('Bin Analysis'!$C$3:$S$10110,MATCH($L264,'Bin Analysis'!$L$3:$L$10110,0),MATCH(S$5,'Bin Analysis'!$C$2:$S$2,0))," ")))))</f>
        <v>yes</v>
      </c>
      <c r="T264" s="70">
        <f>Assignments!K263</f>
        <v>2.1066905736842102E-2</v>
      </c>
      <c r="U264" s="70">
        <f>Assignments!L263</f>
        <v>6.297038493842827E-2</v>
      </c>
      <c r="V264" s="76" t="str">
        <f>Assignments!V263</f>
        <v>Toggle</v>
      </c>
    </row>
    <row r="265" spans="2:22" x14ac:dyDescent="0.45">
      <c r="B265" s="6">
        <v>18</v>
      </c>
      <c r="C265" t="s">
        <v>9</v>
      </c>
      <c r="D265">
        <v>1.044288941</v>
      </c>
      <c r="E265" s="7">
        <v>0.10147095</v>
      </c>
      <c r="G265" s="40">
        <f>IFERROR('Data Transformation'!M263," ")</f>
        <v>258</v>
      </c>
      <c r="L265" s="68">
        <f t="shared" si="5"/>
        <v>259</v>
      </c>
      <c r="M265" s="69">
        <f>IF(L265=" "," ",(IF($L265&gt;0,INDEX('Bin Analysis'!$C$3:$S$10110,MATCH($L265,'Bin Analysis'!$L$3:$L$10110,0),MATCH(M$5,'Bin Analysis'!$C$2:$S$2,0))," ")))</f>
        <v>15</v>
      </c>
      <c r="N265" s="70">
        <f>IF($L265=" "," ",(IF($M265=FALSE," ",(IF($M265&gt;0,INDEX('Bin Analysis'!$C$3:$S$10110,MATCH($L265,'Bin Analysis'!$L$3:$L$10110,0),MATCH(N$5,'Bin Analysis'!$C$2:$S$2,0))," ")))))</f>
        <v>0</v>
      </c>
      <c r="O265" s="70">
        <f>IF($L265=" "," ",(IF($M265=FALSE," ",(IF($M265&gt;0,INDEX('Bin Analysis'!$C$3:$S$10110,MATCH($L265,'Bin Analysis'!$L$3:$L$10110,0),MATCH(O$5,'Bin Analysis'!$C$2:$S$2,0))," ")))))</f>
        <v>0.5714285714285714</v>
      </c>
      <c r="P265" s="70">
        <f>IF($L265=" "," ",(IF($M265=FALSE," ",(IF($M265&gt;0,INDEX('Bin Analysis'!$C$3:$S$10110,MATCH($L265,'Bin Analysis'!$L$3:$L$10110,0),MATCH(P$5,'Bin Analysis'!$C$2:$S$2,0))," ")))))</f>
        <v>0.8</v>
      </c>
      <c r="Q265" s="70">
        <f>IF($L265=" "," ",(IF($M265=FALSE," ",(IF($M265&gt;0,INDEX('Bin Analysis'!$C$3:$S$10110,MATCH($L265,'Bin Analysis'!$L$3:$L$10110,0),MATCH(Q$5,'Bin Analysis'!$C$2:$S$2,0))," ")))))</f>
        <v>0.78260869565217395</v>
      </c>
      <c r="R265" s="70">
        <f>IF($L265=" "," ",(IF($M265=FALSE," ",(IF($M265&gt;0,INDEX('Bin Analysis'!$C$3:$S$10110,MATCH($L265,'Bin Analysis'!$L$3:$L$10110,0),MATCH(R$5,'Bin Analysis'!$C$2:$S$2,0))," ")))))</f>
        <v>0.14285714285714285</v>
      </c>
      <c r="S265" s="70" t="str">
        <f>IF($L265=" "," ",(IF($M265=FALSE," ",(IF($M265&gt;0,INDEX('Bin Analysis'!$C$3:$S$10110,MATCH($L265,'Bin Analysis'!$L$3:$L$10110,0),MATCH(S$5,'Bin Analysis'!$C$2:$S$2,0))," ")))))</f>
        <v>no</v>
      </c>
      <c r="T265" s="70">
        <f>Assignments!K264</f>
        <v>0.74063575164285711</v>
      </c>
      <c r="U265" s="70">
        <f>Assignments!L264</f>
        <v>0.36176588797409526</v>
      </c>
      <c r="V265" s="76" t="str">
        <f>Assignments!V264</f>
        <v>Rheostat</v>
      </c>
    </row>
    <row r="266" spans="2:22" x14ac:dyDescent="0.45">
      <c r="B266" s="6">
        <v>18</v>
      </c>
      <c r="C266" t="s">
        <v>154</v>
      </c>
      <c r="D266">
        <v>1.03753918</v>
      </c>
      <c r="E266" s="7">
        <v>9.2811454000000002E-2</v>
      </c>
      <c r="G266" s="40">
        <f>IFERROR('Data Transformation'!M264," ")</f>
        <v>259</v>
      </c>
      <c r="L266" s="68">
        <f t="shared" si="5"/>
        <v>260</v>
      </c>
      <c r="M266" s="69">
        <f>IF(L266=" "," ",(IF($L266&gt;0,INDEX('Bin Analysis'!$C$3:$S$10110,MATCH($L266,'Bin Analysis'!$L$3:$L$10110,0),MATCH(M$5,'Bin Analysis'!$C$2:$S$2,0))," ")))</f>
        <v>18</v>
      </c>
      <c r="N266" s="70">
        <f>IF($L266=" "," ",(IF($M266=FALSE," ",(IF($M266&gt;0,INDEX('Bin Analysis'!$C$3:$S$10110,MATCH($L266,'Bin Analysis'!$L$3:$L$10110,0),MATCH(N$5,'Bin Analysis'!$C$2:$S$2,0))," ")))))</f>
        <v>0</v>
      </c>
      <c r="O266" s="70">
        <f>IF($L266=" "," ",(IF($M266=FALSE," ",(IF($M266&gt;0,INDEX('Bin Analysis'!$C$3:$S$10110,MATCH($L266,'Bin Analysis'!$L$3:$L$10110,0),MATCH(O$5,'Bin Analysis'!$C$2:$S$2,0))," ")))))</f>
        <v>0</v>
      </c>
      <c r="P266" s="70">
        <f>IF($L266=" "," ",(IF($M266=FALSE," ",(IF($M266&gt;0,INDEX('Bin Analysis'!$C$3:$S$10110,MATCH($L266,'Bin Analysis'!$L$3:$L$10110,0),MATCH(P$5,'Bin Analysis'!$C$2:$S$2,0))," ")))))</f>
        <v>0.2</v>
      </c>
      <c r="Q266" s="70">
        <f>IF($L266=" "," ",(IF($M266=FALSE," ",(IF($M266&gt;0,INDEX('Bin Analysis'!$C$3:$S$10110,MATCH($L266,'Bin Analysis'!$L$3:$L$10110,0),MATCH(Q$5,'Bin Analysis'!$C$2:$S$2,0))," ")))))</f>
        <v>8.6956521739130432E-2</v>
      </c>
      <c r="R266" s="70">
        <f>IF($L266=" "," ",(IF($M266=FALSE," ",(IF($M266&gt;0,INDEX('Bin Analysis'!$C$3:$S$10110,MATCH($L266,'Bin Analysis'!$L$3:$L$10110,0),MATCH(R$5,'Bin Analysis'!$C$2:$S$2,0))," ")))))</f>
        <v>1</v>
      </c>
      <c r="S266" s="70" t="str">
        <f>IF($L266=" "," ",(IF($M266=FALSE," ",(IF($M266&gt;0,INDEX('Bin Analysis'!$C$3:$S$10110,MATCH($L266,'Bin Analysis'!$L$3:$L$10110,0),MATCH(S$5,'Bin Analysis'!$C$2:$S$2,0))," ")))))</f>
        <v>yes</v>
      </c>
      <c r="T266" s="70">
        <f>Assignments!K265</f>
        <v>2.7307522529411765E-2</v>
      </c>
      <c r="U266" s="70">
        <f>Assignments!L265</f>
        <v>7.9024073031729217E-2</v>
      </c>
      <c r="V266" s="76" t="str">
        <f>Assignments!V265</f>
        <v>Toggle</v>
      </c>
    </row>
    <row r="267" spans="2:22" x14ac:dyDescent="0.45">
      <c r="B267" s="6">
        <v>18</v>
      </c>
      <c r="C267" t="s">
        <v>152</v>
      </c>
      <c r="D267">
        <v>1.1430488700000001</v>
      </c>
      <c r="E267" s="7">
        <v>8.2643670000000002E-2</v>
      </c>
      <c r="G267" s="40">
        <f>IFERROR('Data Transformation'!M265," ")</f>
        <v>260</v>
      </c>
      <c r="L267" s="68">
        <f t="shared" si="5"/>
        <v>261</v>
      </c>
      <c r="M267" s="69">
        <f>IF(L267=" "," ",(IF($L267&gt;0,INDEX('Bin Analysis'!$C$3:$S$10110,MATCH($L267,'Bin Analysis'!$L$3:$L$10110,0),MATCH(M$5,'Bin Analysis'!$C$2:$S$2,0))," ")))</f>
        <v>19</v>
      </c>
      <c r="N267" s="70">
        <f>IF($L267=" "," ",(IF($M267=FALSE," ",(IF($M267&gt;0,INDEX('Bin Analysis'!$C$3:$S$10110,MATCH($L267,'Bin Analysis'!$L$3:$L$10110,0),MATCH(N$5,'Bin Analysis'!$C$2:$S$2,0))," ")))))</f>
        <v>0</v>
      </c>
      <c r="O267" s="70">
        <f>IF($L267=" "," ",(IF($M267=FALSE," ",(IF($M267&gt;0,INDEX('Bin Analysis'!$C$3:$S$10110,MATCH($L267,'Bin Analysis'!$L$3:$L$10110,0),MATCH(O$5,'Bin Analysis'!$C$2:$S$2,0))," ")))))</f>
        <v>0</v>
      </c>
      <c r="P267" s="70">
        <f>IF($L267=" "," ",(IF($M267=FALSE," ",(IF($M267&gt;0,INDEX('Bin Analysis'!$C$3:$S$10110,MATCH($L267,'Bin Analysis'!$L$3:$L$10110,0),MATCH(P$5,'Bin Analysis'!$C$2:$S$2,0))," ")))))</f>
        <v>0.2</v>
      </c>
      <c r="Q267" s="70">
        <f>IF($L267=" "," ",(IF($M267=FALSE," ",(IF($M267&gt;0,INDEX('Bin Analysis'!$C$3:$S$10110,MATCH($L267,'Bin Analysis'!$L$3:$L$10110,0),MATCH(Q$5,'Bin Analysis'!$C$2:$S$2,0))," ")))))</f>
        <v>8.6956521739130432E-2</v>
      </c>
      <c r="R267" s="70">
        <f>IF($L267=" "," ",(IF($M267=FALSE," ",(IF($M267&gt;0,INDEX('Bin Analysis'!$C$3:$S$10110,MATCH($L267,'Bin Analysis'!$L$3:$L$10110,0),MATCH(R$5,'Bin Analysis'!$C$2:$S$2,0))," ")))))</f>
        <v>1</v>
      </c>
      <c r="S267" s="70" t="str">
        <f>IF($L267=" "," ",(IF($M267=FALSE," ",(IF($M267&gt;0,INDEX('Bin Analysis'!$C$3:$S$10110,MATCH($L267,'Bin Analysis'!$L$3:$L$10110,0),MATCH(S$5,'Bin Analysis'!$C$2:$S$2,0))," ")))))</f>
        <v>yes</v>
      </c>
      <c r="T267" s="70">
        <f>Assignments!K266</f>
        <v>1.8399762888888886E-2</v>
      </c>
      <c r="U267" s="70">
        <f>Assignments!L266</f>
        <v>5.9202345705240154E-2</v>
      </c>
      <c r="V267" s="76" t="str">
        <f>Assignments!V266</f>
        <v>Toggle</v>
      </c>
    </row>
    <row r="268" spans="2:22" x14ac:dyDescent="0.45">
      <c r="B268" s="6">
        <v>18</v>
      </c>
      <c r="C268" t="s">
        <v>156</v>
      </c>
      <c r="D268">
        <v>0.87814599000000004</v>
      </c>
      <c r="E268" s="7">
        <v>7.7966937E-2</v>
      </c>
      <c r="G268" s="40">
        <f>IFERROR('Data Transformation'!M266," ")</f>
        <v>261</v>
      </c>
      <c r="L268" s="68">
        <f t="shared" si="5"/>
        <v>262</v>
      </c>
      <c r="M268" s="69">
        <f>IF(L268=" "," ",(IF($L268&gt;0,INDEX('Bin Analysis'!$C$3:$S$10110,MATCH($L268,'Bin Analysis'!$L$3:$L$10110,0),MATCH(M$5,'Bin Analysis'!$C$2:$S$2,0))," ")))</f>
        <v>17</v>
      </c>
      <c r="N268" s="70">
        <f>IF($L268=" "," ",(IF($M268=FALSE," ",(IF($M268&gt;0,INDEX('Bin Analysis'!$C$3:$S$10110,MATCH($L268,'Bin Analysis'!$L$3:$L$10110,0),MATCH(N$5,'Bin Analysis'!$C$2:$S$2,0))," ")))))</f>
        <v>0</v>
      </c>
      <c r="O268" s="70">
        <f>IF($L268=" "," ",(IF($M268=FALSE," ",(IF($M268&gt;0,INDEX('Bin Analysis'!$C$3:$S$10110,MATCH($L268,'Bin Analysis'!$L$3:$L$10110,0),MATCH(O$5,'Bin Analysis'!$C$2:$S$2,0))," ")))))</f>
        <v>0.25</v>
      </c>
      <c r="P268" s="70">
        <f>IF($L268=" "," ",(IF($M268=FALSE," ",(IF($M268&gt;0,INDEX('Bin Analysis'!$C$3:$S$10110,MATCH($L268,'Bin Analysis'!$L$3:$L$10110,0),MATCH(P$5,'Bin Analysis'!$C$2:$S$2,0))," ")))))</f>
        <v>0.6</v>
      </c>
      <c r="Q268" s="70">
        <f>IF($L268=" "," ",(IF($M268=FALSE," ",(IF($M268&gt;0,INDEX('Bin Analysis'!$C$3:$S$10110,MATCH($L268,'Bin Analysis'!$L$3:$L$10110,0),MATCH(Q$5,'Bin Analysis'!$C$2:$S$2,0))," ")))))</f>
        <v>0.56521739130434778</v>
      </c>
      <c r="R268" s="70">
        <f>IF($L268=" "," ",(IF($M268=FALSE," ",(IF($M268&gt;0,INDEX('Bin Analysis'!$C$3:$S$10110,MATCH($L268,'Bin Analysis'!$L$3:$L$10110,0),MATCH(R$5,'Bin Analysis'!$C$2:$S$2,0))," ")))))</f>
        <v>0.625</v>
      </c>
      <c r="S268" s="70" t="str">
        <f>IF($L268=" "," ",(IF($M268=FALSE," ",(IF($M268&gt;0,INDEX('Bin Analysis'!$C$3:$S$10110,MATCH($L268,'Bin Analysis'!$L$3:$L$10110,0),MATCH(S$5,'Bin Analysis'!$C$2:$S$2,0))," ")))))</f>
        <v>no</v>
      </c>
      <c r="T268" s="70">
        <f>Assignments!K267</f>
        <v>0.34316929862500001</v>
      </c>
      <c r="U268" s="70">
        <f>Assignments!L267</f>
        <v>0.40025070193808754</v>
      </c>
      <c r="V268" s="76" t="str">
        <f>Assignments!V267</f>
        <v>Rheostat</v>
      </c>
    </row>
    <row r="269" spans="2:22" x14ac:dyDescent="0.45">
      <c r="B269" s="6">
        <v>18</v>
      </c>
      <c r="C269" t="s">
        <v>161</v>
      </c>
      <c r="D269">
        <v>0.96700266599999996</v>
      </c>
      <c r="E269" s="7">
        <v>7.7489249999999996E-2</v>
      </c>
      <c r="G269" s="40">
        <f>IFERROR('Data Transformation'!M267," ")</f>
        <v>262</v>
      </c>
      <c r="L269" s="68">
        <f t="shared" si="5"/>
        <v>263</v>
      </c>
      <c r="M269" s="69">
        <f>IF(L269=" "," ",(IF($L269&gt;0,INDEX('Bin Analysis'!$C$3:$S$10110,MATCH($L269,'Bin Analysis'!$L$3:$L$10110,0),MATCH(M$5,'Bin Analysis'!$C$2:$S$2,0))," ")))</f>
        <v>18</v>
      </c>
      <c r="N269" s="70">
        <f>IF($L269=" "," ",(IF($M269=FALSE," ",(IF($M269&gt;0,INDEX('Bin Analysis'!$C$3:$S$10110,MATCH($L269,'Bin Analysis'!$L$3:$L$10110,0),MATCH(N$5,'Bin Analysis'!$C$2:$S$2,0))," ")))))</f>
        <v>0</v>
      </c>
      <c r="O269" s="70">
        <f>IF($L269=" "," ",(IF($M269=FALSE," ",(IF($M269&gt;0,INDEX('Bin Analysis'!$C$3:$S$10110,MATCH($L269,'Bin Analysis'!$L$3:$L$10110,0),MATCH(O$5,'Bin Analysis'!$C$2:$S$2,0))," ")))))</f>
        <v>0.11764705882352941</v>
      </c>
      <c r="P269" s="70">
        <f>IF($L269=" "," ",(IF($M269=FALSE," ",(IF($M269&gt;0,INDEX('Bin Analysis'!$C$3:$S$10110,MATCH($L269,'Bin Analysis'!$L$3:$L$10110,0),MATCH(P$5,'Bin Analysis'!$C$2:$S$2,0))," ")))))</f>
        <v>0.7</v>
      </c>
      <c r="Q269" s="70">
        <f>IF($L269=" "," ",(IF($M269=FALSE," ",(IF($M269&gt;0,INDEX('Bin Analysis'!$C$3:$S$10110,MATCH($L269,'Bin Analysis'!$L$3:$L$10110,0),MATCH(Q$5,'Bin Analysis'!$C$2:$S$2,0))," ")))))</f>
        <v>0.65217391304347827</v>
      </c>
      <c r="R269" s="70">
        <f>IF($L269=" "," ",(IF($M269=FALSE," ",(IF($M269&gt;0,INDEX('Bin Analysis'!$C$3:$S$10110,MATCH($L269,'Bin Analysis'!$L$3:$L$10110,0),MATCH(R$5,'Bin Analysis'!$C$2:$S$2,0))," ")))))</f>
        <v>0.52941176470588236</v>
      </c>
      <c r="S269" s="70" t="str">
        <f>IF($L269=" "," ",(IF($M269=FALSE," ",(IF($M269&gt;0,INDEX('Bin Analysis'!$C$3:$S$10110,MATCH($L269,'Bin Analysis'!$L$3:$L$10110,0),MATCH(S$5,'Bin Analysis'!$C$2:$S$2,0))," ")))))</f>
        <v>no</v>
      </c>
      <c r="T269" s="70">
        <f>Assignments!K268</f>
        <v>0.36622187229411773</v>
      </c>
      <c r="U269" s="70">
        <f>Assignments!L268</f>
        <v>0.30213114148798809</v>
      </c>
      <c r="V269" s="76" t="str">
        <f>Assignments!V268</f>
        <v>Rheostat</v>
      </c>
    </row>
    <row r="270" spans="2:22" x14ac:dyDescent="0.45">
      <c r="B270" s="6">
        <v>18</v>
      </c>
      <c r="C270" t="s">
        <v>159</v>
      </c>
      <c r="D270">
        <v>0.90472469200000005</v>
      </c>
      <c r="E270" s="7">
        <v>7.4343498999999993E-2</v>
      </c>
      <c r="G270" s="40">
        <f>IFERROR('Data Transformation'!M268," ")</f>
        <v>263</v>
      </c>
      <c r="L270" s="68">
        <f t="shared" si="5"/>
        <v>264</v>
      </c>
      <c r="M270" s="69">
        <f>IF(L270=" "," ",(IF($L270&gt;0,INDEX('Bin Analysis'!$C$3:$S$10110,MATCH($L270,'Bin Analysis'!$L$3:$L$10110,0),MATCH(M$5,'Bin Analysis'!$C$2:$S$2,0))," ")))</f>
        <v>19</v>
      </c>
      <c r="N270" s="70">
        <f>IF($L270=" "," ",(IF($M270=FALSE," ",(IF($M270&gt;0,INDEX('Bin Analysis'!$C$3:$S$10110,MATCH($L270,'Bin Analysis'!$L$3:$L$10110,0),MATCH(N$5,'Bin Analysis'!$C$2:$S$2,0))," ")))))</f>
        <v>0</v>
      </c>
      <c r="O270" s="70">
        <f>IF($L270=" "," ",(IF($M270=FALSE," ",(IF($M270&gt;0,INDEX('Bin Analysis'!$C$3:$S$10110,MATCH($L270,'Bin Analysis'!$L$3:$L$10110,0),MATCH(O$5,'Bin Analysis'!$C$2:$S$2,0))," ")))))</f>
        <v>5.5555555555555552E-2</v>
      </c>
      <c r="P270" s="70">
        <f>IF($L270=" "," ",(IF($M270=FALSE," ",(IF($M270&gt;0,INDEX('Bin Analysis'!$C$3:$S$10110,MATCH($L270,'Bin Analysis'!$L$3:$L$10110,0),MATCH(P$5,'Bin Analysis'!$C$2:$S$2,0))," ")))))</f>
        <v>0.3</v>
      </c>
      <c r="Q270" s="70">
        <f>IF($L270=" "," ",(IF($M270=FALSE," ",(IF($M270&gt;0,INDEX('Bin Analysis'!$C$3:$S$10110,MATCH($L270,'Bin Analysis'!$L$3:$L$10110,0),MATCH(Q$5,'Bin Analysis'!$C$2:$S$2,0))," ")))))</f>
        <v>0.17391304347826086</v>
      </c>
      <c r="R270" s="70">
        <f>IF($L270=" "," ",(IF($M270=FALSE," ",(IF($M270&gt;0,INDEX('Bin Analysis'!$C$3:$S$10110,MATCH($L270,'Bin Analysis'!$L$3:$L$10110,0),MATCH(R$5,'Bin Analysis'!$C$2:$S$2,0))," ")))))</f>
        <v>0.94444444444444442</v>
      </c>
      <c r="S270" s="70" t="str">
        <f>IF($L270=" "," ",(IF($M270=FALSE," ",(IF($M270&gt;0,INDEX('Bin Analysis'!$C$3:$S$10110,MATCH($L270,'Bin Analysis'!$L$3:$L$10110,0),MATCH(S$5,'Bin Analysis'!$C$2:$S$2,0))," ")))))</f>
        <v>no</v>
      </c>
      <c r="T270" s="70">
        <f>Assignments!K269</f>
        <v>9.8033656722222223E-2</v>
      </c>
      <c r="U270" s="70">
        <f>Assignments!L269</f>
        <v>0.22943102319174091</v>
      </c>
      <c r="V270" s="76" t="str">
        <f>Assignments!V269</f>
        <v>Toggle</v>
      </c>
    </row>
    <row r="271" spans="2:22" x14ac:dyDescent="0.45">
      <c r="B271" s="6">
        <v>18</v>
      </c>
      <c r="C271" t="s">
        <v>155</v>
      </c>
      <c r="D271">
        <v>0.83889977400000004</v>
      </c>
      <c r="E271" s="7">
        <v>7.1614255000000002E-2</v>
      </c>
      <c r="G271" s="40">
        <f>IFERROR('Data Transformation'!M269," ")</f>
        <v>264</v>
      </c>
      <c r="L271" s="68">
        <f t="shared" si="5"/>
        <v>265</v>
      </c>
      <c r="M271" s="69">
        <f>IF(L271=" "," ",(IF($L271&gt;0,INDEX('Bin Analysis'!$C$3:$S$10110,MATCH($L271,'Bin Analysis'!$L$3:$L$10110,0),MATCH(M$5,'Bin Analysis'!$C$2:$S$2,0))," ")))</f>
        <v>16</v>
      </c>
      <c r="N271" s="70">
        <f>IF($L271=" "," ",(IF($M271=FALSE," ",(IF($M271&gt;0,INDEX('Bin Analysis'!$C$3:$S$10110,MATCH($L271,'Bin Analysis'!$L$3:$L$10110,0),MATCH(N$5,'Bin Analysis'!$C$2:$S$2,0))," ")))))</f>
        <v>0</v>
      </c>
      <c r="O271" s="70">
        <f>IF($L271=" "," ",(IF($M271=FALSE," ",(IF($M271&gt;0,INDEX('Bin Analysis'!$C$3:$S$10110,MATCH($L271,'Bin Analysis'!$L$3:$L$10110,0),MATCH(O$5,'Bin Analysis'!$C$2:$S$2,0))," ")))))</f>
        <v>0.73333333333333328</v>
      </c>
      <c r="P271" s="70">
        <f>IF($L271=" "," ",(IF($M271=FALSE," ",(IF($M271&gt;0,INDEX('Bin Analysis'!$C$3:$S$10110,MATCH($L271,'Bin Analysis'!$L$3:$L$10110,0),MATCH(P$5,'Bin Analysis'!$C$2:$S$2,0))," ")))))</f>
        <v>0.5</v>
      </c>
      <c r="Q271" s="70">
        <f>IF($L271=" "," ",(IF($M271=FALSE," ",(IF($M271&gt;0,INDEX('Bin Analysis'!$C$3:$S$10110,MATCH($L271,'Bin Analysis'!$L$3:$L$10110,0),MATCH(Q$5,'Bin Analysis'!$C$2:$S$2,0))," ")))))</f>
        <v>0.43478260869565216</v>
      </c>
      <c r="R271" s="70">
        <f>IF($L271=" "," ",(IF($M271=FALSE," ",(IF($M271&gt;0,INDEX('Bin Analysis'!$C$3:$S$10110,MATCH($L271,'Bin Analysis'!$L$3:$L$10110,0),MATCH(R$5,'Bin Analysis'!$C$2:$S$2,0))," ")))))</f>
        <v>6.6666666666666666E-2</v>
      </c>
      <c r="S271" s="70" t="str">
        <f>IF($L271=" "," ",(IF($M271=FALSE," ",(IF($M271&gt;0,INDEX('Bin Analysis'!$C$3:$S$10110,MATCH($L271,'Bin Analysis'!$L$3:$L$10110,0),MATCH(S$5,'Bin Analysis'!$C$2:$S$2,0))," ")))))</f>
        <v>no</v>
      </c>
      <c r="T271" s="70">
        <f>Assignments!K270</f>
        <v>0.82865536253333327</v>
      </c>
      <c r="U271" s="70">
        <f>Assignments!L270</f>
        <v>0.26240320087325925</v>
      </c>
      <c r="V271" s="76" t="str">
        <f>Assignments!V270</f>
        <v>Moderate</v>
      </c>
    </row>
    <row r="272" spans="2:22" x14ac:dyDescent="0.45">
      <c r="B272" s="6">
        <v>18</v>
      </c>
      <c r="C272" t="s">
        <v>147</v>
      </c>
      <c r="D272">
        <v>0.98933290100000004</v>
      </c>
      <c r="E272" s="7">
        <v>6.5518114000000002E-2</v>
      </c>
      <c r="G272" s="40">
        <f>IFERROR('Data Transformation'!M270," ")</f>
        <v>265</v>
      </c>
      <c r="L272" s="68">
        <f t="shared" si="5"/>
        <v>266</v>
      </c>
      <c r="M272" s="69">
        <f>IF(L272=" "," ",(IF($L272&gt;0,INDEX('Bin Analysis'!$C$3:$S$10110,MATCH($L272,'Bin Analysis'!$L$3:$L$10110,0),MATCH(M$5,'Bin Analysis'!$C$2:$S$2,0))," ")))</f>
        <v>13</v>
      </c>
      <c r="N272" s="70">
        <f>IF($L272=" "," ",(IF($M272=FALSE," ",(IF($M272&gt;0,INDEX('Bin Analysis'!$C$3:$S$10110,MATCH($L272,'Bin Analysis'!$L$3:$L$10110,0),MATCH(N$5,'Bin Analysis'!$C$2:$S$2,0))," ")))))</f>
        <v>0</v>
      </c>
      <c r="O272" s="70">
        <f>IF($L272=" "," ",(IF($M272=FALSE," ",(IF($M272&gt;0,INDEX('Bin Analysis'!$C$3:$S$10110,MATCH($L272,'Bin Analysis'!$L$3:$L$10110,0),MATCH(O$5,'Bin Analysis'!$C$2:$S$2,0))," ")))))</f>
        <v>8.3333333333333329E-2</v>
      </c>
      <c r="P272" s="70">
        <f>IF($L272=" "," ",(IF($M272=FALSE," ",(IF($M272&gt;0,INDEX('Bin Analysis'!$C$3:$S$10110,MATCH($L272,'Bin Analysis'!$L$3:$L$10110,0),MATCH(P$5,'Bin Analysis'!$C$2:$S$2,0))," ")))))</f>
        <v>0.6</v>
      </c>
      <c r="Q272" s="70">
        <f>IF($L272=" "," ",(IF($M272=FALSE," ",(IF($M272&gt;0,INDEX('Bin Analysis'!$C$3:$S$10110,MATCH($L272,'Bin Analysis'!$L$3:$L$10110,0),MATCH(Q$5,'Bin Analysis'!$C$2:$S$2,0))," ")))))</f>
        <v>0.56521739130434778</v>
      </c>
      <c r="R272" s="70">
        <f>IF($L272=" "," ",(IF($M272=FALSE," ",(IF($M272&gt;0,INDEX('Bin Analysis'!$C$3:$S$10110,MATCH($L272,'Bin Analysis'!$L$3:$L$10110,0),MATCH(R$5,'Bin Analysis'!$C$2:$S$2,0))," ")))))</f>
        <v>0.5</v>
      </c>
      <c r="S272" s="70" t="str">
        <f>IF($L272=" "," ",(IF($M272=FALSE," ",(IF($M272&gt;0,INDEX('Bin Analysis'!$C$3:$S$10110,MATCH($L272,'Bin Analysis'!$L$3:$L$10110,0),MATCH(S$5,'Bin Analysis'!$C$2:$S$2,0))," ")))))</f>
        <v>no</v>
      </c>
      <c r="T272" s="70">
        <f>Assignments!K271</f>
        <v>0.41190206550000003</v>
      </c>
      <c r="U272" s="70">
        <f>Assignments!L271</f>
        <v>0.20449011181899313</v>
      </c>
      <c r="V272" s="76" t="str">
        <f>Assignments!V271</f>
        <v>Rheostat</v>
      </c>
    </row>
    <row r="273" spans="2:22" x14ac:dyDescent="0.45">
      <c r="B273" s="6">
        <v>18</v>
      </c>
      <c r="C273" t="s">
        <v>157</v>
      </c>
      <c r="D273">
        <v>1.018110447</v>
      </c>
      <c r="E273" s="7">
        <v>6.5295022999999994E-2</v>
      </c>
      <c r="G273" s="40">
        <f>IFERROR('Data Transformation'!M271," ")</f>
        <v>266</v>
      </c>
      <c r="L273" s="68">
        <f t="shared" si="5"/>
        <v>267</v>
      </c>
      <c r="M273" s="69">
        <f>IF(L273=" "," ",(IF($L273&gt;0,INDEX('Bin Analysis'!$C$3:$S$10110,MATCH($L273,'Bin Analysis'!$L$3:$L$10110,0),MATCH(M$5,'Bin Analysis'!$C$2:$S$2,0))," ")))</f>
        <v>14</v>
      </c>
      <c r="N273" s="70">
        <f>IF($L273=" "," ",(IF($M273=FALSE," ",(IF($M273&gt;0,INDEX('Bin Analysis'!$C$3:$S$10110,MATCH($L273,'Bin Analysis'!$L$3:$L$10110,0),MATCH(N$5,'Bin Analysis'!$C$2:$S$2,0))," ")))))</f>
        <v>0</v>
      </c>
      <c r="O273" s="70">
        <f>IF($L273=" "," ",(IF($M273=FALSE," ",(IF($M273&gt;0,INDEX('Bin Analysis'!$C$3:$S$10110,MATCH($L273,'Bin Analysis'!$L$3:$L$10110,0),MATCH(O$5,'Bin Analysis'!$C$2:$S$2,0))," ")))))</f>
        <v>0.84615384615384615</v>
      </c>
      <c r="P273" s="70">
        <f>IF($L273=" "," ",(IF($M273=FALSE," ",(IF($M273&gt;0,INDEX('Bin Analysis'!$C$3:$S$10110,MATCH($L273,'Bin Analysis'!$L$3:$L$10110,0),MATCH(P$5,'Bin Analysis'!$C$2:$S$2,0))," ")))))</f>
        <v>0.5</v>
      </c>
      <c r="Q273" s="70">
        <f>IF($L273=" "," ",(IF($M273=FALSE," ",(IF($M273&gt;0,INDEX('Bin Analysis'!$C$3:$S$10110,MATCH($L273,'Bin Analysis'!$L$3:$L$10110,0),MATCH(Q$5,'Bin Analysis'!$C$2:$S$2,0))," ")))))</f>
        <v>0.52173913043478259</v>
      </c>
      <c r="R273" s="70">
        <f>IF($L273=" "," ",(IF($M273=FALSE," ",(IF($M273&gt;0,INDEX('Bin Analysis'!$C$3:$S$10110,MATCH($L273,'Bin Analysis'!$L$3:$L$10110,0),MATCH(R$5,'Bin Analysis'!$C$2:$S$2,0))," ")))))</f>
        <v>0</v>
      </c>
      <c r="S273" s="70" t="str">
        <f>IF($L273=" "," ",(IF($M273=FALSE," ",(IF($M273&gt;0,INDEX('Bin Analysis'!$C$3:$S$10110,MATCH($L273,'Bin Analysis'!$L$3:$L$10110,0),MATCH(S$5,'Bin Analysis'!$C$2:$S$2,0))," ")))))</f>
        <v>no</v>
      </c>
      <c r="T273" s="70">
        <f>Assignments!K272</f>
        <v>0.84515818799999987</v>
      </c>
      <c r="U273" s="70">
        <f>Assignments!L272</f>
        <v>0.1204108347074508</v>
      </c>
      <c r="V273" s="76" t="str">
        <f>Assignments!V272</f>
        <v>Rheostat</v>
      </c>
    </row>
    <row r="274" spans="2:22" x14ac:dyDescent="0.45">
      <c r="B274" s="6">
        <v>18</v>
      </c>
      <c r="C274" t="s">
        <v>158</v>
      </c>
      <c r="D274">
        <v>0.98193608700000001</v>
      </c>
      <c r="E274" s="7">
        <v>6.5277135E-2</v>
      </c>
      <c r="G274" s="40">
        <f>IFERROR('Data Transformation'!M272," ")</f>
        <v>267</v>
      </c>
      <c r="L274" s="68">
        <f t="shared" si="5"/>
        <v>268</v>
      </c>
      <c r="M274" s="69">
        <f>IF(L274=" "," ",(IF($L274&gt;0,INDEX('Bin Analysis'!$C$3:$S$10110,MATCH($L274,'Bin Analysis'!$L$3:$L$10110,0),MATCH(M$5,'Bin Analysis'!$C$2:$S$2,0))," ")))</f>
        <v>16</v>
      </c>
      <c r="N274" s="70">
        <f>IF($L274=" "," ",(IF($M274=FALSE," ",(IF($M274&gt;0,INDEX('Bin Analysis'!$C$3:$S$10110,MATCH($L274,'Bin Analysis'!$L$3:$L$10110,0),MATCH(N$5,'Bin Analysis'!$C$2:$S$2,0))," ")))))</f>
        <v>0</v>
      </c>
      <c r="O274" s="70">
        <f>IF($L274=" "," ",(IF($M274=FALSE," ",(IF($M274&gt;0,INDEX('Bin Analysis'!$C$3:$S$10110,MATCH($L274,'Bin Analysis'!$L$3:$L$10110,0),MATCH(O$5,'Bin Analysis'!$C$2:$S$2,0))," ")))))</f>
        <v>0.93333333333333335</v>
      </c>
      <c r="P274" s="70">
        <f>IF($L274=" "," ",(IF($M274=FALSE," ",(IF($M274&gt;0,INDEX('Bin Analysis'!$C$3:$S$10110,MATCH($L274,'Bin Analysis'!$L$3:$L$10110,0),MATCH(P$5,'Bin Analysis'!$C$2:$S$2,0))," ")))))</f>
        <v>0.5</v>
      </c>
      <c r="Q274" s="70">
        <f>IF($L274=" "," ",(IF($M274=FALSE," ",(IF($M274&gt;0,INDEX('Bin Analysis'!$C$3:$S$10110,MATCH($L274,'Bin Analysis'!$L$3:$L$10110,0),MATCH(Q$5,'Bin Analysis'!$C$2:$S$2,0))," ")))))</f>
        <v>0.47826086956521741</v>
      </c>
      <c r="R274" s="70">
        <f>IF($L274=" "," ",(IF($M274=FALSE," ",(IF($M274&gt;0,INDEX('Bin Analysis'!$C$3:$S$10110,MATCH($L274,'Bin Analysis'!$L$3:$L$10110,0),MATCH(R$5,'Bin Analysis'!$C$2:$S$2,0))," ")))))</f>
        <v>0</v>
      </c>
      <c r="S274" s="70" t="str">
        <f>IF($L274=" "," ",(IF($M274=FALSE," ",(IF($M274&gt;0,INDEX('Bin Analysis'!$C$3:$S$10110,MATCH($L274,'Bin Analysis'!$L$3:$L$10110,0),MATCH(S$5,'Bin Analysis'!$C$2:$S$2,0))," ")))))</f>
        <v>no</v>
      </c>
      <c r="T274" s="70">
        <f>Assignments!K273</f>
        <v>0.94767659620000011</v>
      </c>
      <c r="U274" s="70">
        <f>Assignments!L273</f>
        <v>0.10453597082031479</v>
      </c>
      <c r="V274" s="76" t="str">
        <f>Assignments!V273</f>
        <v>Neutral</v>
      </c>
    </row>
    <row r="275" spans="2:22" x14ac:dyDescent="0.45">
      <c r="B275" s="6">
        <v>18</v>
      </c>
      <c r="C275" t="s">
        <v>164</v>
      </c>
      <c r="D275">
        <v>0.97341119799999998</v>
      </c>
      <c r="E275" s="7">
        <v>5.6872436999999998E-2</v>
      </c>
      <c r="G275" s="40">
        <f>IFERROR('Data Transformation'!M273," ")</f>
        <v>268</v>
      </c>
      <c r="L275" s="68">
        <f t="shared" si="5"/>
        <v>269</v>
      </c>
      <c r="M275" s="69">
        <f>IF(L275=" "," ",(IF($L275&gt;0,INDEX('Bin Analysis'!$C$3:$S$10110,MATCH($L275,'Bin Analysis'!$L$3:$L$10110,0),MATCH(M$5,'Bin Analysis'!$C$2:$S$2,0))," ")))</f>
        <v>19</v>
      </c>
      <c r="N275" s="70">
        <f>IF($L275=" "," ",(IF($M275=FALSE," ",(IF($M275&gt;0,INDEX('Bin Analysis'!$C$3:$S$10110,MATCH($L275,'Bin Analysis'!$L$3:$L$10110,0),MATCH(N$5,'Bin Analysis'!$C$2:$S$2,0))," ")))))</f>
        <v>0</v>
      </c>
      <c r="O275" s="70">
        <f>IF($L275=" "," ",(IF($M275=FALSE," ",(IF($M275&gt;0,INDEX('Bin Analysis'!$C$3:$S$10110,MATCH($L275,'Bin Analysis'!$L$3:$L$10110,0),MATCH(O$5,'Bin Analysis'!$C$2:$S$2,0))," ")))))</f>
        <v>0.88888888888888884</v>
      </c>
      <c r="P275" s="70">
        <f>IF($L275=" "," ",(IF($M275=FALSE," ",(IF($M275&gt;0,INDEX('Bin Analysis'!$C$3:$S$10110,MATCH($L275,'Bin Analysis'!$L$3:$L$10110,0),MATCH(P$5,'Bin Analysis'!$C$2:$S$2,0))," ")))))</f>
        <v>0.5</v>
      </c>
      <c r="Q275" s="70">
        <f>IF($L275=" "," ",(IF($M275=FALSE," ",(IF($M275&gt;0,INDEX('Bin Analysis'!$C$3:$S$10110,MATCH($L275,'Bin Analysis'!$L$3:$L$10110,0),MATCH(Q$5,'Bin Analysis'!$C$2:$S$2,0))," ")))))</f>
        <v>0.43478260869565216</v>
      </c>
      <c r="R275" s="70">
        <f>IF($L275=" "," ",(IF($M275=FALSE," ",(IF($M275&gt;0,INDEX('Bin Analysis'!$C$3:$S$10110,MATCH($L275,'Bin Analysis'!$L$3:$L$10110,0),MATCH(R$5,'Bin Analysis'!$C$2:$S$2,0))," ")))))</f>
        <v>5.5555555555555552E-2</v>
      </c>
      <c r="S275" s="70" t="str">
        <f>IF($L275=" "," ",(IF($M275=FALSE," ",(IF($M275&gt;0,INDEX('Bin Analysis'!$C$3:$S$10110,MATCH($L275,'Bin Analysis'!$L$3:$L$10110,0),MATCH(S$5,'Bin Analysis'!$C$2:$S$2,0))," ")))))</f>
        <v>no</v>
      </c>
      <c r="T275" s="70">
        <f>Assignments!K274</f>
        <v>0.90566690444444431</v>
      </c>
      <c r="U275" s="70">
        <f>Assignments!L274</f>
        <v>0.22637661178094146</v>
      </c>
      <c r="V275" s="76" t="str">
        <f>Assignments!V274</f>
        <v>Moderate</v>
      </c>
    </row>
    <row r="276" spans="2:22" x14ac:dyDescent="0.45">
      <c r="B276" s="6">
        <v>18</v>
      </c>
      <c r="C276" t="s">
        <v>160</v>
      </c>
      <c r="D276">
        <v>1.0495373649999999</v>
      </c>
      <c r="E276" s="7">
        <v>5.4758604000000002E-2</v>
      </c>
      <c r="G276" s="40">
        <f>IFERROR('Data Transformation'!M274," ")</f>
        <v>269</v>
      </c>
      <c r="L276" s="68">
        <f t="shared" si="5"/>
        <v>270</v>
      </c>
      <c r="M276" s="69">
        <f>IF(L276=" "," ",(IF($L276&gt;0,INDEX('Bin Analysis'!$C$3:$S$10110,MATCH($L276,'Bin Analysis'!$L$3:$L$10110,0),MATCH(M$5,'Bin Analysis'!$C$2:$S$2,0))," ")))</f>
        <v>17</v>
      </c>
      <c r="N276" s="70">
        <f>IF($L276=" "," ",(IF($M276=FALSE," ",(IF($M276&gt;0,INDEX('Bin Analysis'!$C$3:$S$10110,MATCH($L276,'Bin Analysis'!$L$3:$L$10110,0),MATCH(N$5,'Bin Analysis'!$C$2:$S$2,0))," ")))))</f>
        <v>0</v>
      </c>
      <c r="O276" s="70">
        <f>IF($L276=" "," ",(IF($M276=FALSE," ",(IF($M276&gt;0,INDEX('Bin Analysis'!$C$3:$S$10110,MATCH($L276,'Bin Analysis'!$L$3:$L$10110,0),MATCH(O$5,'Bin Analysis'!$C$2:$S$2,0))," ")))))</f>
        <v>0.9375</v>
      </c>
      <c r="P276" s="70">
        <f>IF($L276=" "," ",(IF($M276=FALSE," ",(IF($M276&gt;0,INDEX('Bin Analysis'!$C$3:$S$10110,MATCH($L276,'Bin Analysis'!$L$3:$L$10110,0),MATCH(P$5,'Bin Analysis'!$C$2:$S$2,0))," ")))))</f>
        <v>0.4</v>
      </c>
      <c r="Q276" s="70">
        <f>IF($L276=" "," ",(IF($M276=FALSE," ",(IF($M276&gt;0,INDEX('Bin Analysis'!$C$3:$S$10110,MATCH($L276,'Bin Analysis'!$L$3:$L$10110,0),MATCH(Q$5,'Bin Analysis'!$C$2:$S$2,0))," ")))))</f>
        <v>0.30434782608695654</v>
      </c>
      <c r="R276" s="70">
        <f>IF($L276=" "," ",(IF($M276=FALSE," ",(IF($M276&gt;0,INDEX('Bin Analysis'!$C$3:$S$10110,MATCH($L276,'Bin Analysis'!$L$3:$L$10110,0),MATCH(R$5,'Bin Analysis'!$C$2:$S$2,0))," ")))))</f>
        <v>6.25E-2</v>
      </c>
      <c r="S276" s="70" t="str">
        <f>IF($L276=" "," ",(IF($M276=FALSE," ",(IF($M276&gt;0,INDEX('Bin Analysis'!$C$3:$S$10110,MATCH($L276,'Bin Analysis'!$L$3:$L$10110,0),MATCH(S$5,'Bin Analysis'!$C$2:$S$2,0))," ")))))</f>
        <v>no</v>
      </c>
      <c r="T276" s="70">
        <f>Assignments!K275</f>
        <v>0.89272317350000008</v>
      </c>
      <c r="U276" s="70">
        <f>Assignments!L275</f>
        <v>0.26456665717848976</v>
      </c>
      <c r="V276" s="76" t="str">
        <f>Assignments!V275</f>
        <v>Neutral</v>
      </c>
    </row>
    <row r="277" spans="2:22" x14ac:dyDescent="0.45">
      <c r="B277" s="6">
        <v>18</v>
      </c>
      <c r="C277" t="s">
        <v>163</v>
      </c>
      <c r="D277">
        <v>1.0552852740000001</v>
      </c>
      <c r="E277" s="7">
        <v>4.9983989E-2</v>
      </c>
      <c r="G277" s="40">
        <f>IFERROR('Data Transformation'!M275," ")</f>
        <v>270</v>
      </c>
      <c r="L277" s="68">
        <f t="shared" si="5"/>
        <v>271</v>
      </c>
      <c r="M277" s="69">
        <f>IF(L277=" "," ",(IF($L277&gt;0,INDEX('Bin Analysis'!$C$3:$S$10110,MATCH($L277,'Bin Analysis'!$L$3:$L$10110,0),MATCH(M$5,'Bin Analysis'!$C$2:$S$2,0))," ")))</f>
        <v>19</v>
      </c>
      <c r="N277" s="70">
        <f>IF($L277=" "," ",(IF($M277=FALSE," ",(IF($M277&gt;0,INDEX('Bin Analysis'!$C$3:$S$10110,MATCH($L277,'Bin Analysis'!$L$3:$L$10110,0),MATCH(N$5,'Bin Analysis'!$C$2:$S$2,0))," ")))))</f>
        <v>0</v>
      </c>
      <c r="O277" s="70">
        <f>IF($L277=" "," ",(IF($M277=FALSE," ",(IF($M277&gt;0,INDEX('Bin Analysis'!$C$3:$S$10110,MATCH($L277,'Bin Analysis'!$L$3:$L$10110,0),MATCH(O$5,'Bin Analysis'!$C$2:$S$2,0))," ")))))</f>
        <v>0</v>
      </c>
      <c r="P277" s="70">
        <f>IF($L277=" "," ",(IF($M277=FALSE," ",(IF($M277&gt;0,INDEX('Bin Analysis'!$C$3:$S$10110,MATCH($L277,'Bin Analysis'!$L$3:$L$10110,0),MATCH(P$5,'Bin Analysis'!$C$2:$S$2,0))," ")))))</f>
        <v>0.2</v>
      </c>
      <c r="Q277" s="70">
        <f>IF($L277=" "," ",(IF($M277=FALSE," ",(IF($M277&gt;0,INDEX('Bin Analysis'!$C$3:$S$10110,MATCH($L277,'Bin Analysis'!$L$3:$L$10110,0),MATCH(Q$5,'Bin Analysis'!$C$2:$S$2,0))," ")))))</f>
        <v>8.6956521739130432E-2</v>
      </c>
      <c r="R277" s="70">
        <f>IF($L277=" "," ",(IF($M277=FALSE," ",(IF($M277&gt;0,INDEX('Bin Analysis'!$C$3:$S$10110,MATCH($L277,'Bin Analysis'!$L$3:$L$10110,0),MATCH(R$5,'Bin Analysis'!$C$2:$S$2,0))," ")))))</f>
        <v>1</v>
      </c>
      <c r="S277" s="70" t="str">
        <f>IF($L277=" "," ",(IF($M277=FALSE," ",(IF($M277&gt;0,INDEX('Bin Analysis'!$C$3:$S$10110,MATCH($L277,'Bin Analysis'!$L$3:$L$10110,0),MATCH(S$5,'Bin Analysis'!$C$2:$S$2,0))," ")))))</f>
        <v>yes</v>
      </c>
      <c r="T277" s="70">
        <f>Assignments!K276</f>
        <v>-2.0584538888888699E-4</v>
      </c>
      <c r="U277" s="70">
        <f>Assignments!L276</f>
        <v>7.348755126026961E-2</v>
      </c>
      <c r="V277" s="76" t="str">
        <f>Assignments!V276</f>
        <v>Toggle</v>
      </c>
    </row>
    <row r="278" spans="2:22" x14ac:dyDescent="0.45">
      <c r="B278" s="6">
        <v>19</v>
      </c>
      <c r="C278" t="s">
        <v>153</v>
      </c>
      <c r="D278">
        <v>1.0554305930000001</v>
      </c>
      <c r="E278" s="7">
        <v>8.8372812999999995E-2</v>
      </c>
      <c r="G278" s="40">
        <f>IFERROR('Data Transformation'!M276," ")</f>
        <v>271</v>
      </c>
      <c r="L278" s="68">
        <f t="shared" si="5"/>
        <v>272</v>
      </c>
      <c r="M278" s="69">
        <f>IF(L278=" "," ",(IF($L278&gt;0,INDEX('Bin Analysis'!$C$3:$S$10110,MATCH($L278,'Bin Analysis'!$L$3:$L$10110,0),MATCH(M$5,'Bin Analysis'!$C$2:$S$2,0))," ")))</f>
        <v>20</v>
      </c>
      <c r="N278" s="70">
        <f>IF($L278=" "," ",(IF($M278=FALSE," ",(IF($M278&gt;0,INDEX('Bin Analysis'!$C$3:$S$10110,MATCH($L278,'Bin Analysis'!$L$3:$L$10110,0),MATCH(N$5,'Bin Analysis'!$C$2:$S$2,0))," ")))))</f>
        <v>0</v>
      </c>
      <c r="O278" s="70">
        <f>IF($L278=" "," ",(IF($M278=FALSE," ",(IF($M278&gt;0,INDEX('Bin Analysis'!$C$3:$S$10110,MATCH($L278,'Bin Analysis'!$L$3:$L$10110,0),MATCH(O$5,'Bin Analysis'!$C$2:$S$2,0))," ")))))</f>
        <v>0</v>
      </c>
      <c r="P278" s="70">
        <f>IF($L278=" "," ",(IF($M278=FALSE," ",(IF($M278&gt;0,INDEX('Bin Analysis'!$C$3:$S$10110,MATCH($L278,'Bin Analysis'!$L$3:$L$10110,0),MATCH(P$5,'Bin Analysis'!$C$2:$S$2,0))," ")))))</f>
        <v>0.2</v>
      </c>
      <c r="Q278" s="70">
        <f>IF($L278=" "," ",(IF($M278=FALSE," ",(IF($M278&gt;0,INDEX('Bin Analysis'!$C$3:$S$10110,MATCH($L278,'Bin Analysis'!$L$3:$L$10110,0),MATCH(Q$5,'Bin Analysis'!$C$2:$S$2,0))," ")))))</f>
        <v>8.6956521739130432E-2</v>
      </c>
      <c r="R278" s="70">
        <f>IF($L278=" "," ",(IF($M278=FALSE," ",(IF($M278&gt;0,INDEX('Bin Analysis'!$C$3:$S$10110,MATCH($L278,'Bin Analysis'!$L$3:$L$10110,0),MATCH(R$5,'Bin Analysis'!$C$2:$S$2,0))," ")))))</f>
        <v>1</v>
      </c>
      <c r="S278" s="70" t="str">
        <f>IF($L278=" "," ",(IF($M278=FALSE," ",(IF($M278&gt;0,INDEX('Bin Analysis'!$C$3:$S$10110,MATCH($L278,'Bin Analysis'!$L$3:$L$10110,0),MATCH(S$5,'Bin Analysis'!$C$2:$S$2,0))," ")))))</f>
        <v>yes</v>
      </c>
      <c r="T278" s="70">
        <f>Assignments!K277</f>
        <v>1.102579657894737E-2</v>
      </c>
      <c r="U278" s="70">
        <f>Assignments!L277</f>
        <v>9.2038257530840287E-2</v>
      </c>
      <c r="V278" s="76" t="str">
        <f>Assignments!V277</f>
        <v>Toggle</v>
      </c>
    </row>
    <row r="279" spans="2:22" x14ac:dyDescent="0.45">
      <c r="B279" s="6">
        <v>19</v>
      </c>
      <c r="C279" t="s">
        <v>165</v>
      </c>
      <c r="D279">
        <v>1.0019239230000001</v>
      </c>
      <c r="E279" s="7">
        <v>7.3408945000000003E-2</v>
      </c>
      <c r="G279" s="40">
        <f>IFERROR('Data Transformation'!M277," ")</f>
        <v>272</v>
      </c>
      <c r="L279" s="68">
        <f t="shared" si="5"/>
        <v>273</v>
      </c>
      <c r="M279" s="69">
        <f>IF(L279=" "," ",(IF($L279&gt;0,INDEX('Bin Analysis'!$C$3:$S$10110,MATCH($L279,'Bin Analysis'!$L$3:$L$10110,0),MATCH(M$5,'Bin Analysis'!$C$2:$S$2,0))," ")))</f>
        <v>17</v>
      </c>
      <c r="N279" s="70">
        <f>IF($L279=" "," ",(IF($M279=FALSE," ",(IF($M279&gt;0,INDEX('Bin Analysis'!$C$3:$S$10110,MATCH($L279,'Bin Analysis'!$L$3:$L$10110,0),MATCH(N$5,'Bin Analysis'!$C$2:$S$2,0))," ")))))</f>
        <v>0</v>
      </c>
      <c r="O279" s="70">
        <f>IF($L279=" "," ",(IF($M279=FALSE," ",(IF($M279&gt;0,INDEX('Bin Analysis'!$C$3:$S$10110,MATCH($L279,'Bin Analysis'!$L$3:$L$10110,0),MATCH(O$5,'Bin Analysis'!$C$2:$S$2,0))," ")))))</f>
        <v>0</v>
      </c>
      <c r="P279" s="70">
        <f>IF($L279=" "," ",(IF($M279=FALSE," ",(IF($M279&gt;0,INDEX('Bin Analysis'!$C$3:$S$10110,MATCH($L279,'Bin Analysis'!$L$3:$L$10110,0),MATCH(P$5,'Bin Analysis'!$C$2:$S$2,0))," ")))))</f>
        <v>0.2</v>
      </c>
      <c r="Q279" s="70">
        <f>IF($L279=" "," ",(IF($M279=FALSE," ",(IF($M279&gt;0,INDEX('Bin Analysis'!$C$3:$S$10110,MATCH($L279,'Bin Analysis'!$L$3:$L$10110,0),MATCH(Q$5,'Bin Analysis'!$C$2:$S$2,0))," ")))))</f>
        <v>8.6956521739130432E-2</v>
      </c>
      <c r="R279" s="70">
        <f>IF($L279=" "," ",(IF($M279=FALSE," ",(IF($M279&gt;0,INDEX('Bin Analysis'!$C$3:$S$10110,MATCH($L279,'Bin Analysis'!$L$3:$L$10110,0),MATCH(R$5,'Bin Analysis'!$C$2:$S$2,0))," ")))))</f>
        <v>1</v>
      </c>
      <c r="S279" s="70" t="str">
        <f>IF($L279=" "," ",(IF($M279=FALSE," ",(IF($M279&gt;0,INDEX('Bin Analysis'!$C$3:$S$10110,MATCH($L279,'Bin Analysis'!$L$3:$L$10110,0),MATCH(S$5,'Bin Analysis'!$C$2:$S$2,0))," ")))))</f>
        <v>yes</v>
      </c>
      <c r="T279" s="70">
        <f>Assignments!K278</f>
        <v>-6.4238181875000012E-3</v>
      </c>
      <c r="U279" s="70">
        <f>Assignments!L278</f>
        <v>7.6134828116368278E-2</v>
      </c>
      <c r="V279" s="76" t="str">
        <f>Assignments!V278</f>
        <v>Toggle</v>
      </c>
    </row>
    <row r="280" spans="2:22" x14ac:dyDescent="0.45">
      <c r="B280" s="6">
        <v>19</v>
      </c>
      <c r="C280" t="s">
        <v>157</v>
      </c>
      <c r="D280">
        <v>1.058418493</v>
      </c>
      <c r="E280" s="7">
        <v>7.2765905000000006E-2</v>
      </c>
      <c r="G280" s="40">
        <f>IFERROR('Data Transformation'!M278," ")</f>
        <v>273</v>
      </c>
      <c r="L280" s="68">
        <f t="shared" si="5"/>
        <v>274</v>
      </c>
      <c r="M280" s="69">
        <f>IF(L280=" "," ",(IF($L280&gt;0,INDEX('Bin Analysis'!$C$3:$S$10110,MATCH($L280,'Bin Analysis'!$L$3:$L$10110,0),MATCH(M$5,'Bin Analysis'!$C$2:$S$2,0))," ")))</f>
        <v>19</v>
      </c>
      <c r="N280" s="70">
        <f>IF($L280=" "," ",(IF($M280=FALSE," ",(IF($M280&gt;0,INDEX('Bin Analysis'!$C$3:$S$10110,MATCH($L280,'Bin Analysis'!$L$3:$L$10110,0),MATCH(N$5,'Bin Analysis'!$C$2:$S$2,0))," ")))))</f>
        <v>0</v>
      </c>
      <c r="O280" s="70">
        <f>IF($L280=" "," ",(IF($M280=FALSE," ",(IF($M280&gt;0,INDEX('Bin Analysis'!$C$3:$S$10110,MATCH($L280,'Bin Analysis'!$L$3:$L$10110,0),MATCH(O$5,'Bin Analysis'!$C$2:$S$2,0))," ")))))</f>
        <v>0.22222222222222221</v>
      </c>
      <c r="P280" s="70">
        <f>IF($L280=" "," ",(IF($M280=FALSE," ",(IF($M280&gt;0,INDEX('Bin Analysis'!$C$3:$S$10110,MATCH($L280,'Bin Analysis'!$L$3:$L$10110,0),MATCH(P$5,'Bin Analysis'!$C$2:$S$2,0))," ")))))</f>
        <v>0.8</v>
      </c>
      <c r="Q280" s="70">
        <f>IF($L280=" "," ",(IF($M280=FALSE," ",(IF($M280&gt;0,INDEX('Bin Analysis'!$C$3:$S$10110,MATCH($L280,'Bin Analysis'!$L$3:$L$10110,0),MATCH(Q$5,'Bin Analysis'!$C$2:$S$2,0))," ")))))</f>
        <v>0.78260869565217395</v>
      </c>
      <c r="R280" s="70">
        <f>IF($L280=" "," ",(IF($M280=FALSE," ",(IF($M280&gt;0,INDEX('Bin Analysis'!$C$3:$S$10110,MATCH($L280,'Bin Analysis'!$L$3:$L$10110,0),MATCH(R$5,'Bin Analysis'!$C$2:$S$2,0))," ")))))</f>
        <v>0.55555555555555558</v>
      </c>
      <c r="S280" s="70" t="str">
        <f>IF($L280=" "," ",(IF($M280=FALSE," ",(IF($M280&gt;0,INDEX('Bin Analysis'!$C$3:$S$10110,MATCH($L280,'Bin Analysis'!$L$3:$L$10110,0),MATCH(S$5,'Bin Analysis'!$C$2:$S$2,0))," ")))))</f>
        <v>no</v>
      </c>
      <c r="T280" s="70">
        <f>Assignments!K279</f>
        <v>0.32300419122222235</v>
      </c>
      <c r="U280" s="70">
        <f>Assignments!L279</f>
        <v>0.38358891668764977</v>
      </c>
      <c r="V280" s="76" t="str">
        <f>Assignments!V279</f>
        <v>Rheostat</v>
      </c>
    </row>
    <row r="281" spans="2:22" x14ac:dyDescent="0.45">
      <c r="B281" s="6">
        <v>19</v>
      </c>
      <c r="C281" t="s">
        <v>154</v>
      </c>
      <c r="D281">
        <v>0.95624357599999998</v>
      </c>
      <c r="E281" s="7">
        <v>7.1592279999999994E-2</v>
      </c>
      <c r="G281" s="40">
        <f>IFERROR('Data Transformation'!M279," ")</f>
        <v>274</v>
      </c>
      <c r="L281" s="68">
        <f t="shared" si="5"/>
        <v>275</v>
      </c>
      <c r="M281" s="69">
        <f>IF(L281=" "," ",(IF($L281&gt;0,INDEX('Bin Analysis'!$C$3:$S$10110,MATCH($L281,'Bin Analysis'!$L$3:$L$10110,0),MATCH(M$5,'Bin Analysis'!$C$2:$S$2,0))," ")))</f>
        <v>19</v>
      </c>
      <c r="N281" s="70">
        <f>IF($L281=" "," ",(IF($M281=FALSE," ",(IF($M281&gt;0,INDEX('Bin Analysis'!$C$3:$S$10110,MATCH($L281,'Bin Analysis'!$L$3:$L$10110,0),MATCH(N$5,'Bin Analysis'!$C$2:$S$2,0))," ")))))</f>
        <v>0</v>
      </c>
      <c r="O281" s="70">
        <f>IF($L281=" "," ",(IF($M281=FALSE," ",(IF($M281&gt;0,INDEX('Bin Analysis'!$C$3:$S$10110,MATCH($L281,'Bin Analysis'!$L$3:$L$10110,0),MATCH(O$5,'Bin Analysis'!$C$2:$S$2,0))," ")))))</f>
        <v>0.1111111111111111</v>
      </c>
      <c r="P281" s="70">
        <f>IF($L281=" "," ",(IF($M281=FALSE," ",(IF($M281&gt;0,INDEX('Bin Analysis'!$C$3:$S$10110,MATCH($L281,'Bin Analysis'!$L$3:$L$10110,0),MATCH(P$5,'Bin Analysis'!$C$2:$S$2,0))," ")))))</f>
        <v>0.7</v>
      </c>
      <c r="Q281" s="70">
        <f>IF($L281=" "," ",(IF($M281=FALSE," ",(IF($M281&gt;0,INDEX('Bin Analysis'!$C$3:$S$10110,MATCH($L281,'Bin Analysis'!$L$3:$L$10110,0),MATCH(Q$5,'Bin Analysis'!$C$2:$S$2,0))," ")))))</f>
        <v>0.65217391304347827</v>
      </c>
      <c r="R281" s="70">
        <f>IF($L281=" "," ",(IF($M281=FALSE," ",(IF($M281&gt;0,INDEX('Bin Analysis'!$C$3:$S$10110,MATCH($L281,'Bin Analysis'!$L$3:$L$10110,0),MATCH(R$5,'Bin Analysis'!$C$2:$S$2,0))," ")))))</f>
        <v>0.72222222222222221</v>
      </c>
      <c r="S281" s="70" t="str">
        <f>IF($L281=" "," ",(IF($M281=FALSE," ",(IF($M281&gt;0,INDEX('Bin Analysis'!$C$3:$S$10110,MATCH($L281,'Bin Analysis'!$L$3:$L$10110,0),MATCH(S$5,'Bin Analysis'!$C$2:$S$2,0))," ")))))</f>
        <v>no</v>
      </c>
      <c r="T281" s="70">
        <f>Assignments!K280</f>
        <v>0.25737755766666665</v>
      </c>
      <c r="U281" s="70">
        <f>Assignments!L280</f>
        <v>0.29467279914680317</v>
      </c>
      <c r="V281" s="76" t="str">
        <f>Assignments!V280</f>
        <v>Rheostat</v>
      </c>
    </row>
    <row r="282" spans="2:22" x14ac:dyDescent="0.45">
      <c r="B282" s="6">
        <v>19</v>
      </c>
      <c r="C282" t="s">
        <v>156</v>
      </c>
      <c r="D282">
        <v>1.0129288009999999</v>
      </c>
      <c r="E282" s="7">
        <v>5.9843528E-2</v>
      </c>
      <c r="G282" s="40">
        <f>IFERROR('Data Transformation'!M280," ")</f>
        <v>275</v>
      </c>
      <c r="L282" s="68">
        <f t="shared" si="5"/>
        <v>276</v>
      </c>
      <c r="M282" s="69">
        <f>IF(L282=" "," ",(IF($L282&gt;0,INDEX('Bin Analysis'!$C$3:$S$10110,MATCH($L282,'Bin Analysis'!$L$3:$L$10110,0),MATCH(M$5,'Bin Analysis'!$C$2:$S$2,0))," ")))</f>
        <v>19</v>
      </c>
      <c r="N282" s="70">
        <f>IF($L282=" "," ",(IF($M282=FALSE," ",(IF($M282&gt;0,INDEX('Bin Analysis'!$C$3:$S$10110,MATCH($L282,'Bin Analysis'!$L$3:$L$10110,0),MATCH(N$5,'Bin Analysis'!$C$2:$S$2,0))," ")))))</f>
        <v>0</v>
      </c>
      <c r="O282" s="70">
        <f>IF($L282=" "," ",(IF($M282=FALSE," ",(IF($M282&gt;0,INDEX('Bin Analysis'!$C$3:$S$10110,MATCH($L282,'Bin Analysis'!$L$3:$L$10110,0),MATCH(O$5,'Bin Analysis'!$C$2:$S$2,0))," ")))))</f>
        <v>0.1111111111111111</v>
      </c>
      <c r="P282" s="70">
        <f>IF($L282=" "," ",(IF($M282=FALSE," ",(IF($M282&gt;0,INDEX('Bin Analysis'!$C$3:$S$10110,MATCH($L282,'Bin Analysis'!$L$3:$L$10110,0),MATCH(P$5,'Bin Analysis'!$C$2:$S$2,0))," ")))))</f>
        <v>0.5</v>
      </c>
      <c r="Q282" s="70">
        <f>IF($L282=" "," ",(IF($M282=FALSE," ",(IF($M282&gt;0,INDEX('Bin Analysis'!$C$3:$S$10110,MATCH($L282,'Bin Analysis'!$L$3:$L$10110,0),MATCH(Q$5,'Bin Analysis'!$C$2:$S$2,0))," ")))))</f>
        <v>0.43478260869565216</v>
      </c>
      <c r="R282" s="70">
        <f>IF($L282=" "," ",(IF($M282=FALSE," ",(IF($M282&gt;0,INDEX('Bin Analysis'!$C$3:$S$10110,MATCH($L282,'Bin Analysis'!$L$3:$L$10110,0),MATCH(R$5,'Bin Analysis'!$C$2:$S$2,0))," ")))))</f>
        <v>0.83333333333333337</v>
      </c>
      <c r="S282" s="70" t="str">
        <f>IF($L282=" "," ",(IF($M282=FALSE," ",(IF($M282&gt;0,INDEX('Bin Analysis'!$C$3:$S$10110,MATCH($L282,'Bin Analysis'!$L$3:$L$10110,0),MATCH(S$5,'Bin Analysis'!$C$2:$S$2,0))," ")))))</f>
        <v>no</v>
      </c>
      <c r="T282" s="70">
        <f>Assignments!K281</f>
        <v>0.1731334552222222</v>
      </c>
      <c r="U282" s="70">
        <f>Assignments!L281</f>
        <v>0.28297183475511267</v>
      </c>
      <c r="V282" s="76" t="str">
        <f>Assignments!V281</f>
        <v>Adverse</v>
      </c>
    </row>
    <row r="283" spans="2:22" x14ac:dyDescent="0.45">
      <c r="B283" s="6">
        <v>19</v>
      </c>
      <c r="C283" t="s">
        <v>148</v>
      </c>
      <c r="D283">
        <v>0.89423639200000005</v>
      </c>
      <c r="E283" s="7">
        <v>5.7317646999999999E-2</v>
      </c>
      <c r="G283" s="40">
        <f>IFERROR('Data Transformation'!M281," ")</f>
        <v>276</v>
      </c>
      <c r="L283" s="68">
        <f t="shared" si="5"/>
        <v>277</v>
      </c>
      <c r="M283" s="69">
        <f>IF(L283=" "," ",(IF($L283&gt;0,INDEX('Bin Analysis'!$C$3:$S$10110,MATCH($L283,'Bin Analysis'!$L$3:$L$10110,0),MATCH(M$5,'Bin Analysis'!$C$2:$S$2,0))," ")))</f>
        <v>19</v>
      </c>
      <c r="N283" s="70">
        <f>IF($L283=" "," ",(IF($M283=FALSE," ",(IF($M283&gt;0,INDEX('Bin Analysis'!$C$3:$S$10110,MATCH($L283,'Bin Analysis'!$L$3:$L$10110,0),MATCH(N$5,'Bin Analysis'!$C$2:$S$2,0))," ")))))</f>
        <v>0</v>
      </c>
      <c r="O283" s="70">
        <f>IF($L283=" "," ",(IF($M283=FALSE," ",(IF($M283&gt;0,INDEX('Bin Analysis'!$C$3:$S$10110,MATCH($L283,'Bin Analysis'!$L$3:$L$10110,0),MATCH(O$5,'Bin Analysis'!$C$2:$S$2,0))," ")))))</f>
        <v>0.5</v>
      </c>
      <c r="P283" s="70">
        <f>IF($L283=" "," ",(IF($M283=FALSE," ",(IF($M283&gt;0,INDEX('Bin Analysis'!$C$3:$S$10110,MATCH($L283,'Bin Analysis'!$L$3:$L$10110,0),MATCH(P$5,'Bin Analysis'!$C$2:$S$2,0))," ")))))</f>
        <v>0.8</v>
      </c>
      <c r="Q283" s="70">
        <f>IF($L283=" "," ",(IF($M283=FALSE," ",(IF($M283&gt;0,INDEX('Bin Analysis'!$C$3:$S$10110,MATCH($L283,'Bin Analysis'!$L$3:$L$10110,0),MATCH(Q$5,'Bin Analysis'!$C$2:$S$2,0))," ")))))</f>
        <v>0.73913043478260865</v>
      </c>
      <c r="R283" s="70">
        <f>IF($L283=" "," ",(IF($M283=FALSE," ",(IF($M283&gt;0,INDEX('Bin Analysis'!$C$3:$S$10110,MATCH($L283,'Bin Analysis'!$L$3:$L$10110,0),MATCH(R$5,'Bin Analysis'!$C$2:$S$2,0))," ")))))</f>
        <v>0.16666666666666666</v>
      </c>
      <c r="S283" s="70" t="str">
        <f>IF($L283=" "," ",(IF($M283=FALSE," ",(IF($M283&gt;0,INDEX('Bin Analysis'!$C$3:$S$10110,MATCH($L283,'Bin Analysis'!$L$3:$L$10110,0),MATCH(S$5,'Bin Analysis'!$C$2:$S$2,0))," ")))))</f>
        <v>no</v>
      </c>
      <c r="T283" s="70">
        <f>Assignments!K282</f>
        <v>0.68355091916666677</v>
      </c>
      <c r="U283" s="70">
        <f>Assignments!L282</f>
        <v>0.37005420881665152</v>
      </c>
      <c r="V283" s="76" t="str">
        <f>Assignments!V282</f>
        <v>Rheostat</v>
      </c>
    </row>
    <row r="284" spans="2:22" x14ac:dyDescent="0.45">
      <c r="B284" s="6">
        <v>19</v>
      </c>
      <c r="C284" t="s">
        <v>149</v>
      </c>
      <c r="D284">
        <v>0.99573087900000001</v>
      </c>
      <c r="E284" s="7">
        <v>5.5632840000000003E-2</v>
      </c>
      <c r="G284" s="40">
        <f>IFERROR('Data Transformation'!M282," ")</f>
        <v>277</v>
      </c>
      <c r="L284" s="68">
        <f t="shared" si="5"/>
        <v>278</v>
      </c>
      <c r="M284" s="69">
        <f>IF(L284=" "," ",(IF($L284&gt;0,INDEX('Bin Analysis'!$C$3:$S$10110,MATCH($L284,'Bin Analysis'!$L$3:$L$10110,0),MATCH(M$5,'Bin Analysis'!$C$2:$S$2,0))," ")))</f>
        <v>19</v>
      </c>
      <c r="N284" s="70">
        <f>IF($L284=" "," ",(IF($M284=FALSE," ",(IF($M284&gt;0,INDEX('Bin Analysis'!$C$3:$S$10110,MATCH($L284,'Bin Analysis'!$L$3:$L$10110,0),MATCH(N$5,'Bin Analysis'!$C$2:$S$2,0))," ")))))</f>
        <v>0</v>
      </c>
      <c r="O284" s="70">
        <f>IF($L284=" "," ",(IF($M284=FALSE," ",(IF($M284&gt;0,INDEX('Bin Analysis'!$C$3:$S$10110,MATCH($L284,'Bin Analysis'!$L$3:$L$10110,0),MATCH(O$5,'Bin Analysis'!$C$2:$S$2,0))," ")))))</f>
        <v>0.16666666666666666</v>
      </c>
      <c r="P284" s="70">
        <f>IF($L284=" "," ",(IF($M284=FALSE," ",(IF($M284&gt;0,INDEX('Bin Analysis'!$C$3:$S$10110,MATCH($L284,'Bin Analysis'!$L$3:$L$10110,0),MATCH(P$5,'Bin Analysis'!$C$2:$S$2,0))," ")))))</f>
        <v>0.7</v>
      </c>
      <c r="Q284" s="70">
        <f>IF($L284=" "," ",(IF($M284=FALSE," ",(IF($M284&gt;0,INDEX('Bin Analysis'!$C$3:$S$10110,MATCH($L284,'Bin Analysis'!$L$3:$L$10110,0),MATCH(Q$5,'Bin Analysis'!$C$2:$S$2,0))," ")))))</f>
        <v>0.65217391304347827</v>
      </c>
      <c r="R284" s="70">
        <f>IF($L284=" "," ",(IF($M284=FALSE," ",(IF($M284&gt;0,INDEX('Bin Analysis'!$C$3:$S$10110,MATCH($L284,'Bin Analysis'!$L$3:$L$10110,0),MATCH(R$5,'Bin Analysis'!$C$2:$S$2,0))," ")))))</f>
        <v>0.55555555555555558</v>
      </c>
      <c r="S284" s="70" t="str">
        <f>IF($L284=" "," ",(IF($M284=FALSE," ",(IF($M284&gt;0,INDEX('Bin Analysis'!$C$3:$S$10110,MATCH($L284,'Bin Analysis'!$L$3:$L$10110,0),MATCH(S$5,'Bin Analysis'!$C$2:$S$2,0))," ")))))</f>
        <v>no</v>
      </c>
      <c r="T284" s="70">
        <f>Assignments!K283</f>
        <v>0.3560552047222223</v>
      </c>
      <c r="U284" s="70">
        <f>Assignments!L283</f>
        <v>0.35578871204369322</v>
      </c>
      <c r="V284" s="76" t="str">
        <f>Assignments!V283</f>
        <v>Rheostat</v>
      </c>
    </row>
    <row r="285" spans="2:22" x14ac:dyDescent="0.45">
      <c r="B285" s="6">
        <v>19</v>
      </c>
      <c r="C285" t="s">
        <v>155</v>
      </c>
      <c r="D285">
        <v>1.016146816</v>
      </c>
      <c r="E285" s="7">
        <v>5.4289559000000001E-2</v>
      </c>
      <c r="G285" s="40">
        <f>IFERROR('Data Transformation'!M283," ")</f>
        <v>278</v>
      </c>
      <c r="L285" s="68">
        <f t="shared" si="5"/>
        <v>279</v>
      </c>
      <c r="M285" s="69">
        <f>IF(L285=" "," ",(IF($L285&gt;0,INDEX('Bin Analysis'!$C$3:$S$10110,MATCH($L285,'Bin Analysis'!$L$3:$L$10110,0),MATCH(M$5,'Bin Analysis'!$C$2:$S$2,0))," ")))</f>
        <v>20</v>
      </c>
      <c r="N285" s="70">
        <f>IF($L285=" "," ",(IF($M285=FALSE," ",(IF($M285&gt;0,INDEX('Bin Analysis'!$C$3:$S$10110,MATCH($L285,'Bin Analysis'!$L$3:$L$10110,0),MATCH(N$5,'Bin Analysis'!$C$2:$S$2,0))," ")))))</f>
        <v>0</v>
      </c>
      <c r="O285" s="70">
        <f>IF($L285=" "," ",(IF($M285=FALSE," ",(IF($M285&gt;0,INDEX('Bin Analysis'!$C$3:$S$10110,MATCH($L285,'Bin Analysis'!$L$3:$L$10110,0),MATCH(O$5,'Bin Analysis'!$C$2:$S$2,0))," ")))))</f>
        <v>0.89473684210526316</v>
      </c>
      <c r="P285" s="70">
        <f>IF($L285=" "," ",(IF($M285=FALSE," ",(IF($M285&gt;0,INDEX('Bin Analysis'!$C$3:$S$10110,MATCH($L285,'Bin Analysis'!$L$3:$L$10110,0),MATCH(P$5,'Bin Analysis'!$C$2:$S$2,0))," ")))))</f>
        <v>0.5</v>
      </c>
      <c r="Q285" s="70">
        <f>IF($L285=" "," ",(IF($M285=FALSE," ",(IF($M285&gt;0,INDEX('Bin Analysis'!$C$3:$S$10110,MATCH($L285,'Bin Analysis'!$L$3:$L$10110,0),MATCH(Q$5,'Bin Analysis'!$C$2:$S$2,0))," ")))))</f>
        <v>0.43478260869565216</v>
      </c>
      <c r="R285" s="70">
        <f>IF($L285=" "," ",(IF($M285=FALSE," ",(IF($M285&gt;0,INDEX('Bin Analysis'!$C$3:$S$10110,MATCH($L285,'Bin Analysis'!$L$3:$L$10110,0),MATCH(R$5,'Bin Analysis'!$C$2:$S$2,0))," ")))))</f>
        <v>5.2631578947368418E-2</v>
      </c>
      <c r="S285" s="70" t="str">
        <f>IF($L285=" "," ",(IF($M285=FALSE," ",(IF($M285&gt;0,INDEX('Bin Analysis'!$C$3:$S$10110,MATCH($L285,'Bin Analysis'!$L$3:$L$10110,0),MATCH(S$5,'Bin Analysis'!$C$2:$S$2,0))," ")))))</f>
        <v>no</v>
      </c>
      <c r="T285" s="70">
        <f>Assignments!K284</f>
        <v>0.85126991410526309</v>
      </c>
      <c r="U285" s="70">
        <f>Assignments!L284</f>
        <v>0.23558388507976416</v>
      </c>
      <c r="V285" s="76" t="str">
        <f>Assignments!V284</f>
        <v>Moderate</v>
      </c>
    </row>
    <row r="286" spans="2:22" x14ac:dyDescent="0.45">
      <c r="B286" s="6">
        <v>19</v>
      </c>
      <c r="C286" t="s">
        <v>161</v>
      </c>
      <c r="D286">
        <v>0.676520923</v>
      </c>
      <c r="E286" s="7">
        <v>5.3746140999999997E-2</v>
      </c>
      <c r="G286" s="40">
        <f>IFERROR('Data Transformation'!M284," ")</f>
        <v>279</v>
      </c>
      <c r="L286" s="68">
        <f t="shared" si="5"/>
        <v>280</v>
      </c>
      <c r="M286" s="69">
        <f>IF(L286=" "," ",(IF($L286&gt;0,INDEX('Bin Analysis'!$C$3:$S$10110,MATCH($L286,'Bin Analysis'!$L$3:$L$10110,0),MATCH(M$5,'Bin Analysis'!$C$2:$S$2,0))," ")))</f>
        <v>18</v>
      </c>
      <c r="N286" s="70">
        <f>IF($L286=" "," ",(IF($M286=FALSE," ",(IF($M286&gt;0,INDEX('Bin Analysis'!$C$3:$S$10110,MATCH($L286,'Bin Analysis'!$L$3:$L$10110,0),MATCH(N$5,'Bin Analysis'!$C$2:$S$2,0))," ")))))</f>
        <v>0</v>
      </c>
      <c r="O286" s="70">
        <f>IF($L286=" "," ",(IF($M286=FALSE," ",(IF($M286&gt;0,INDEX('Bin Analysis'!$C$3:$S$10110,MATCH($L286,'Bin Analysis'!$L$3:$L$10110,0),MATCH(O$5,'Bin Analysis'!$C$2:$S$2,0))," ")))))</f>
        <v>5.8823529411764705E-2</v>
      </c>
      <c r="P286" s="70">
        <f>IF($L286=" "," ",(IF($M286=FALSE," ",(IF($M286&gt;0,INDEX('Bin Analysis'!$C$3:$S$10110,MATCH($L286,'Bin Analysis'!$L$3:$L$10110,0),MATCH(P$5,'Bin Analysis'!$C$2:$S$2,0))," ")))))</f>
        <v>0.7</v>
      </c>
      <c r="Q286" s="70">
        <f>IF($L286=" "," ",(IF($M286=FALSE," ",(IF($M286&gt;0,INDEX('Bin Analysis'!$C$3:$S$10110,MATCH($L286,'Bin Analysis'!$L$3:$L$10110,0),MATCH(Q$5,'Bin Analysis'!$C$2:$S$2,0))," ")))))</f>
        <v>0.65217391304347827</v>
      </c>
      <c r="R286" s="70">
        <f>IF($L286=" "," ",(IF($M286=FALSE," ",(IF($M286&gt;0,INDEX('Bin Analysis'!$C$3:$S$10110,MATCH($L286,'Bin Analysis'!$L$3:$L$10110,0),MATCH(R$5,'Bin Analysis'!$C$2:$S$2,0))," ")))))</f>
        <v>0.58823529411764708</v>
      </c>
      <c r="S286" s="70" t="str">
        <f>IF($L286=" "," ",(IF($M286=FALSE," ",(IF($M286&gt;0,INDEX('Bin Analysis'!$C$3:$S$10110,MATCH($L286,'Bin Analysis'!$L$3:$L$10110,0),MATCH(S$5,'Bin Analysis'!$C$2:$S$2,0))," ")))))</f>
        <v>no</v>
      </c>
      <c r="T286" s="70">
        <f>Assignments!K285</f>
        <v>0.29607653776470588</v>
      </c>
      <c r="U286" s="70">
        <f>Assignments!L285</f>
        <v>0.29198992334137075</v>
      </c>
      <c r="V286" s="76" t="str">
        <f>Assignments!V285</f>
        <v>Rheostat</v>
      </c>
    </row>
    <row r="287" spans="2:22" x14ac:dyDescent="0.45">
      <c r="B287" s="6">
        <v>19</v>
      </c>
      <c r="C287" t="s">
        <v>147</v>
      </c>
      <c r="D287">
        <v>0.96462005399999995</v>
      </c>
      <c r="E287" s="7">
        <v>5.3358062999999997E-2</v>
      </c>
      <c r="G287" s="40">
        <f>IFERROR('Data Transformation'!M285," ")</f>
        <v>280</v>
      </c>
      <c r="L287" s="68">
        <f t="shared" si="5"/>
        <v>281</v>
      </c>
      <c r="M287" s="69">
        <f>IF(L287=" "," ",(IF($L287&gt;0,INDEX('Bin Analysis'!$C$3:$S$10110,MATCH($L287,'Bin Analysis'!$L$3:$L$10110,0),MATCH(M$5,'Bin Analysis'!$C$2:$S$2,0))," ")))</f>
        <v>19</v>
      </c>
      <c r="N287" s="70">
        <f>IF($L287=" "," ",(IF($M287=FALSE," ",(IF($M287&gt;0,INDEX('Bin Analysis'!$C$3:$S$10110,MATCH($L287,'Bin Analysis'!$L$3:$L$10110,0),MATCH(N$5,'Bin Analysis'!$C$2:$S$2,0))," ")))))</f>
        <v>0</v>
      </c>
      <c r="O287" s="70">
        <f>IF($L287=" "," ",(IF($M287=FALSE," ",(IF($M287&gt;0,INDEX('Bin Analysis'!$C$3:$S$10110,MATCH($L287,'Bin Analysis'!$L$3:$L$10110,0),MATCH(O$5,'Bin Analysis'!$C$2:$S$2,0))," ")))))</f>
        <v>0.94444444444444442</v>
      </c>
      <c r="P287" s="70">
        <f>IF($L287=" "," ",(IF($M287=FALSE," ",(IF($M287&gt;0,INDEX('Bin Analysis'!$C$3:$S$10110,MATCH($L287,'Bin Analysis'!$L$3:$L$10110,0),MATCH(P$5,'Bin Analysis'!$C$2:$S$2,0))," ")))))</f>
        <v>0.4</v>
      </c>
      <c r="Q287" s="70">
        <f>IF($L287=" "," ",(IF($M287=FALSE," ",(IF($M287&gt;0,INDEX('Bin Analysis'!$C$3:$S$10110,MATCH($L287,'Bin Analysis'!$L$3:$L$10110,0),MATCH(Q$5,'Bin Analysis'!$C$2:$S$2,0))," ")))))</f>
        <v>0.30434782608695654</v>
      </c>
      <c r="R287" s="70">
        <f>IF($L287=" "," ",(IF($M287=FALSE," ",(IF($M287&gt;0,INDEX('Bin Analysis'!$C$3:$S$10110,MATCH($L287,'Bin Analysis'!$L$3:$L$10110,0),MATCH(R$5,'Bin Analysis'!$C$2:$S$2,0))," ")))))</f>
        <v>5.5555555555555552E-2</v>
      </c>
      <c r="S287" s="70" t="str">
        <f>IF($L287=" "," ",(IF($M287=FALSE," ",(IF($M287&gt;0,INDEX('Bin Analysis'!$C$3:$S$10110,MATCH($L287,'Bin Analysis'!$L$3:$L$10110,0),MATCH(S$5,'Bin Analysis'!$C$2:$S$2,0))," ")))))</f>
        <v>no</v>
      </c>
      <c r="T287" s="70">
        <f>Assignments!K286</f>
        <v>0.88554173777777789</v>
      </c>
      <c r="U287" s="70">
        <f>Assignments!L286</f>
        <v>0.23208077193679857</v>
      </c>
      <c r="V287" s="76" t="str">
        <f>Assignments!V286</f>
        <v>Neutral</v>
      </c>
    </row>
    <row r="288" spans="2:22" x14ac:dyDescent="0.45">
      <c r="B288" s="6">
        <v>19</v>
      </c>
      <c r="C288" t="s">
        <v>159</v>
      </c>
      <c r="D288">
        <v>0.95684411599999997</v>
      </c>
      <c r="E288" s="7">
        <v>4.9614476999999997E-2</v>
      </c>
      <c r="G288" s="40">
        <f>IFERROR('Data Transformation'!M286," ")</f>
        <v>281</v>
      </c>
      <c r="L288" s="68">
        <f t="shared" si="5"/>
        <v>282</v>
      </c>
      <c r="M288" s="69">
        <f>IF(L288=" "," ",(IF($L288&gt;0,INDEX('Bin Analysis'!$C$3:$S$10110,MATCH($L288,'Bin Analysis'!$L$3:$L$10110,0),MATCH(M$5,'Bin Analysis'!$C$2:$S$2,0))," ")))</f>
        <v>20</v>
      </c>
      <c r="N288" s="70">
        <f>IF($L288=" "," ",(IF($M288=FALSE," ",(IF($M288&gt;0,INDEX('Bin Analysis'!$C$3:$S$10110,MATCH($L288,'Bin Analysis'!$L$3:$L$10110,0),MATCH(N$5,'Bin Analysis'!$C$2:$S$2,0))," ")))))</f>
        <v>0</v>
      </c>
      <c r="O288" s="70">
        <f>IF($L288=" "," ",(IF($M288=FALSE," ",(IF($M288&gt;0,INDEX('Bin Analysis'!$C$3:$S$10110,MATCH($L288,'Bin Analysis'!$L$3:$L$10110,0),MATCH(O$5,'Bin Analysis'!$C$2:$S$2,0))," ")))))</f>
        <v>0.21052631578947367</v>
      </c>
      <c r="P288" s="70">
        <f>IF($L288=" "," ",(IF($M288=FALSE," ",(IF($M288&gt;0,INDEX('Bin Analysis'!$C$3:$S$10110,MATCH($L288,'Bin Analysis'!$L$3:$L$10110,0),MATCH(P$5,'Bin Analysis'!$C$2:$S$2,0))," ")))))</f>
        <v>0.6</v>
      </c>
      <c r="Q288" s="70">
        <f>IF($L288=" "," ",(IF($M288=FALSE," ",(IF($M288&gt;0,INDEX('Bin Analysis'!$C$3:$S$10110,MATCH($L288,'Bin Analysis'!$L$3:$L$10110,0),MATCH(Q$5,'Bin Analysis'!$C$2:$S$2,0))," ")))))</f>
        <v>0.52173913043478259</v>
      </c>
      <c r="R288" s="70">
        <f>IF($L288=" "," ",(IF($M288=FALSE," ",(IF($M288&gt;0,INDEX('Bin Analysis'!$C$3:$S$10110,MATCH($L288,'Bin Analysis'!$L$3:$L$10110,0),MATCH(R$5,'Bin Analysis'!$C$2:$S$2,0))," ")))))</f>
        <v>0.68421052631578949</v>
      </c>
      <c r="S288" s="70" t="str">
        <f>IF($L288=" "," ",(IF($M288=FALSE," ",(IF($M288&gt;0,INDEX('Bin Analysis'!$C$3:$S$10110,MATCH($L288,'Bin Analysis'!$L$3:$L$10110,0),MATCH(S$5,'Bin Analysis'!$C$2:$S$2,0))," ")))))</f>
        <v>no</v>
      </c>
      <c r="T288" s="70">
        <f>Assignments!K287</f>
        <v>0.28267805484210529</v>
      </c>
      <c r="U288" s="70">
        <f>Assignments!L287</f>
        <v>0.38395681513849633</v>
      </c>
      <c r="V288" s="76" t="str">
        <f>Assignments!V287</f>
        <v>Rheostat</v>
      </c>
    </row>
    <row r="289" spans="2:22" x14ac:dyDescent="0.45">
      <c r="B289" s="6">
        <v>19</v>
      </c>
      <c r="C289" t="s">
        <v>9</v>
      </c>
      <c r="D289">
        <v>1.081408215</v>
      </c>
      <c r="E289" s="7">
        <v>4.7018929000000001E-2</v>
      </c>
      <c r="G289" s="40">
        <f>IFERROR('Data Transformation'!M287," ")</f>
        <v>282</v>
      </c>
      <c r="L289" s="68">
        <f t="shared" si="5"/>
        <v>283</v>
      </c>
      <c r="M289" s="69">
        <f>IF(L289=" "," ",(IF($L289&gt;0,INDEX('Bin Analysis'!$C$3:$S$10110,MATCH($L289,'Bin Analysis'!$L$3:$L$10110,0),MATCH(M$5,'Bin Analysis'!$C$2:$S$2,0))," ")))</f>
        <v>20</v>
      </c>
      <c r="N289" s="70">
        <f>IF($L289=" "," ",(IF($M289=FALSE," ",(IF($M289&gt;0,INDEX('Bin Analysis'!$C$3:$S$10110,MATCH($L289,'Bin Analysis'!$L$3:$L$10110,0),MATCH(N$5,'Bin Analysis'!$C$2:$S$2,0))," ")))))</f>
        <v>0</v>
      </c>
      <c r="O289" s="70">
        <f>IF($L289=" "," ",(IF($M289=FALSE," ",(IF($M289&gt;0,INDEX('Bin Analysis'!$C$3:$S$10110,MATCH($L289,'Bin Analysis'!$L$3:$L$10110,0),MATCH(O$5,'Bin Analysis'!$C$2:$S$2,0))," ")))))</f>
        <v>0.57894736842105265</v>
      </c>
      <c r="P289" s="70">
        <f>IF($L289=" "," ",(IF($M289=FALSE," ",(IF($M289&gt;0,INDEX('Bin Analysis'!$C$3:$S$10110,MATCH($L289,'Bin Analysis'!$L$3:$L$10110,0),MATCH(P$5,'Bin Analysis'!$C$2:$S$2,0))," ")))))</f>
        <v>0.5</v>
      </c>
      <c r="Q289" s="70">
        <f>IF($L289=" "," ",(IF($M289=FALSE," ",(IF($M289&gt;0,INDEX('Bin Analysis'!$C$3:$S$10110,MATCH($L289,'Bin Analysis'!$L$3:$L$10110,0),MATCH(Q$5,'Bin Analysis'!$C$2:$S$2,0))," ")))))</f>
        <v>0.43478260869565216</v>
      </c>
      <c r="R289" s="70">
        <f>IF($L289=" "," ",(IF($M289=FALSE," ",(IF($M289&gt;0,INDEX('Bin Analysis'!$C$3:$S$10110,MATCH($L289,'Bin Analysis'!$L$3:$L$10110,0),MATCH(R$5,'Bin Analysis'!$C$2:$S$2,0))," ")))))</f>
        <v>0.21052631578947367</v>
      </c>
      <c r="S289" s="70" t="str">
        <f>IF($L289=" "," ",(IF($M289=FALSE," ",(IF($M289&gt;0,INDEX('Bin Analysis'!$C$3:$S$10110,MATCH($L289,'Bin Analysis'!$L$3:$L$10110,0),MATCH(S$5,'Bin Analysis'!$C$2:$S$2,0))," ")))))</f>
        <v>no</v>
      </c>
      <c r="T289" s="70">
        <f>Assignments!K288</f>
        <v>0.68509446963157883</v>
      </c>
      <c r="U289" s="70">
        <f>Assignments!L288</f>
        <v>0.3255599506427827</v>
      </c>
      <c r="V289" s="76" t="str">
        <f>Assignments!V288</f>
        <v>Moderate</v>
      </c>
    </row>
    <row r="290" spans="2:22" x14ac:dyDescent="0.45">
      <c r="B290" s="6">
        <v>19</v>
      </c>
      <c r="C290" t="s">
        <v>152</v>
      </c>
      <c r="D290">
        <v>1.024608819</v>
      </c>
      <c r="E290" s="7">
        <v>4.5942655999999998E-2</v>
      </c>
      <c r="G290" s="40">
        <f>IFERROR('Data Transformation'!M288," ")</f>
        <v>283</v>
      </c>
      <c r="L290" s="68">
        <f t="shared" si="5"/>
        <v>284</v>
      </c>
      <c r="M290" s="69">
        <f>IF(L290=" "," ",(IF($L290&gt;0,INDEX('Bin Analysis'!$C$3:$S$10110,MATCH($L290,'Bin Analysis'!$L$3:$L$10110,0),MATCH(M$5,'Bin Analysis'!$C$2:$S$2,0))," ")))</f>
        <v>16</v>
      </c>
      <c r="N290" s="70">
        <f>IF($L290=" "," ",(IF($M290=FALSE," ",(IF($M290&gt;0,INDEX('Bin Analysis'!$C$3:$S$10110,MATCH($L290,'Bin Analysis'!$L$3:$L$10110,0),MATCH(N$5,'Bin Analysis'!$C$2:$S$2,0))," ")))))</f>
        <v>0</v>
      </c>
      <c r="O290" s="70">
        <f>IF($L290=" "," ",(IF($M290=FALSE," ",(IF($M290&gt;0,INDEX('Bin Analysis'!$C$3:$S$10110,MATCH($L290,'Bin Analysis'!$L$3:$L$10110,0),MATCH(O$5,'Bin Analysis'!$C$2:$S$2,0))," ")))))</f>
        <v>0.53333333333333333</v>
      </c>
      <c r="P290" s="70">
        <f>IF($L290=" "," ",(IF($M290=FALSE," ",(IF($M290&gt;0,INDEX('Bin Analysis'!$C$3:$S$10110,MATCH($L290,'Bin Analysis'!$L$3:$L$10110,0),MATCH(P$5,'Bin Analysis'!$C$2:$S$2,0))," ")))))</f>
        <v>0.7</v>
      </c>
      <c r="Q290" s="70">
        <f>IF($L290=" "," ",(IF($M290=FALSE," ",(IF($M290&gt;0,INDEX('Bin Analysis'!$C$3:$S$10110,MATCH($L290,'Bin Analysis'!$L$3:$L$10110,0),MATCH(Q$5,'Bin Analysis'!$C$2:$S$2,0))," ")))))</f>
        <v>0.69565217391304346</v>
      </c>
      <c r="R290" s="70">
        <f>IF($L290=" "," ",(IF($M290=FALSE," ",(IF($M290&gt;0,INDEX('Bin Analysis'!$C$3:$S$10110,MATCH($L290,'Bin Analysis'!$L$3:$L$10110,0),MATCH(R$5,'Bin Analysis'!$C$2:$S$2,0))," ")))))</f>
        <v>0.2</v>
      </c>
      <c r="S290" s="70" t="str">
        <f>IF($L290=" "," ",(IF($M290=FALSE," ",(IF($M290&gt;0,INDEX('Bin Analysis'!$C$3:$S$10110,MATCH($L290,'Bin Analysis'!$L$3:$L$10110,0),MATCH(S$5,'Bin Analysis'!$C$2:$S$2,0))," ")))))</f>
        <v>no</v>
      </c>
      <c r="T290" s="70">
        <f>Assignments!K289</f>
        <v>0.69454507973333368</v>
      </c>
      <c r="U290" s="70">
        <f>Assignments!L289</f>
        <v>0.30789108364335754</v>
      </c>
      <c r="V290" s="76" t="str">
        <f>Assignments!V289</f>
        <v>Rheostat</v>
      </c>
    </row>
    <row r="291" spans="2:22" x14ac:dyDescent="0.45">
      <c r="B291" s="6">
        <v>19</v>
      </c>
      <c r="C291" t="s">
        <v>160</v>
      </c>
      <c r="D291">
        <v>0.96769847600000003</v>
      </c>
      <c r="E291" s="7">
        <v>4.5756733000000001E-2</v>
      </c>
      <c r="G291" s="40">
        <f>IFERROR('Data Transformation'!M289," ")</f>
        <v>284</v>
      </c>
      <c r="L291" s="68">
        <f t="shared" si="5"/>
        <v>285</v>
      </c>
      <c r="M291" s="69">
        <f>IF(L291=" "," ",(IF($L291&gt;0,INDEX('Bin Analysis'!$C$3:$S$10110,MATCH($L291,'Bin Analysis'!$L$3:$L$10110,0),MATCH(M$5,'Bin Analysis'!$C$2:$S$2,0))," ")))</f>
        <v>18</v>
      </c>
      <c r="N291" s="70">
        <f>IF($L291=" "," ",(IF($M291=FALSE," ",(IF($M291&gt;0,INDEX('Bin Analysis'!$C$3:$S$10110,MATCH($L291,'Bin Analysis'!$L$3:$L$10110,0),MATCH(N$5,'Bin Analysis'!$C$2:$S$2,0))," ")))))</f>
        <v>0</v>
      </c>
      <c r="O291" s="70">
        <f>IF($L291=" "," ",(IF($M291=FALSE," ",(IF($M291&gt;0,INDEX('Bin Analysis'!$C$3:$S$10110,MATCH($L291,'Bin Analysis'!$L$3:$L$10110,0),MATCH(O$5,'Bin Analysis'!$C$2:$S$2,0))," ")))))</f>
        <v>0</v>
      </c>
      <c r="P291" s="70">
        <f>IF($L291=" "," ",(IF($M291=FALSE," ",(IF($M291&gt;0,INDEX('Bin Analysis'!$C$3:$S$10110,MATCH($L291,'Bin Analysis'!$L$3:$L$10110,0),MATCH(P$5,'Bin Analysis'!$C$2:$S$2,0))," ")))))</f>
        <v>0.3</v>
      </c>
      <c r="Q291" s="70">
        <f>IF($L291=" "," ",(IF($M291=FALSE," ",(IF($M291&gt;0,INDEX('Bin Analysis'!$C$3:$S$10110,MATCH($L291,'Bin Analysis'!$L$3:$L$10110,0),MATCH(Q$5,'Bin Analysis'!$C$2:$S$2,0))," ")))))</f>
        <v>0.21739130434782608</v>
      </c>
      <c r="R291" s="70">
        <f>IF($L291=" "," ",(IF($M291=FALSE," ",(IF($M291&gt;0,INDEX('Bin Analysis'!$C$3:$S$10110,MATCH($L291,'Bin Analysis'!$L$3:$L$10110,0),MATCH(R$5,'Bin Analysis'!$C$2:$S$2,0))," ")))))</f>
        <v>0.88235294117647056</v>
      </c>
      <c r="S291" s="70" t="str">
        <f>IF($L291=" "," ",(IF($M291=FALSE," ",(IF($M291&gt;0,INDEX('Bin Analysis'!$C$3:$S$10110,MATCH($L291,'Bin Analysis'!$L$3:$L$10110,0),MATCH(S$5,'Bin Analysis'!$C$2:$S$2,0))," ")))))</f>
        <v>no</v>
      </c>
      <c r="T291" s="70">
        <f>Assignments!K290</f>
        <v>0.1390724591764706</v>
      </c>
      <c r="U291" s="70">
        <f>Assignments!L290</f>
        <v>0.25257500817268458</v>
      </c>
      <c r="V291" s="76" t="str">
        <f>Assignments!V290</f>
        <v>Adverse</v>
      </c>
    </row>
    <row r="292" spans="2:22" x14ac:dyDescent="0.45">
      <c r="B292" s="6">
        <v>19</v>
      </c>
      <c r="C292" t="s">
        <v>150</v>
      </c>
      <c r="D292">
        <v>0.94746814300000004</v>
      </c>
      <c r="E292" s="7">
        <v>4.3154955000000002E-2</v>
      </c>
      <c r="G292" s="40">
        <f>IFERROR('Data Transformation'!M290," ")</f>
        <v>285</v>
      </c>
      <c r="L292" s="68">
        <f t="shared" si="5"/>
        <v>286</v>
      </c>
      <c r="M292" s="69">
        <f>IF(L292=" "," ",(IF($L292&gt;0,INDEX('Bin Analysis'!$C$3:$S$10110,MATCH($L292,'Bin Analysis'!$L$3:$L$10110,0),MATCH(M$5,'Bin Analysis'!$C$2:$S$2,0))," ")))</f>
        <v>16</v>
      </c>
      <c r="N292" s="70">
        <f>IF($L292=" "," ",(IF($M292=FALSE," ",(IF($M292&gt;0,INDEX('Bin Analysis'!$C$3:$S$10110,MATCH($L292,'Bin Analysis'!$L$3:$L$10110,0),MATCH(N$5,'Bin Analysis'!$C$2:$S$2,0))," ")))))</f>
        <v>0</v>
      </c>
      <c r="O292" s="70">
        <f>IF($L292=" "," ",(IF($M292=FALSE," ",(IF($M292&gt;0,INDEX('Bin Analysis'!$C$3:$S$10110,MATCH($L292,'Bin Analysis'!$L$3:$L$10110,0),MATCH(O$5,'Bin Analysis'!$C$2:$S$2,0))," ")))))</f>
        <v>0</v>
      </c>
      <c r="P292" s="70">
        <f>IF($L292=" "," ",(IF($M292=FALSE," ",(IF($M292&gt;0,INDEX('Bin Analysis'!$C$3:$S$10110,MATCH($L292,'Bin Analysis'!$L$3:$L$10110,0),MATCH(P$5,'Bin Analysis'!$C$2:$S$2,0))," ")))))</f>
        <v>0.2</v>
      </c>
      <c r="Q292" s="70">
        <f>IF($L292=" "," ",(IF($M292=FALSE," ",(IF($M292&gt;0,INDEX('Bin Analysis'!$C$3:$S$10110,MATCH($L292,'Bin Analysis'!$L$3:$L$10110,0),MATCH(Q$5,'Bin Analysis'!$C$2:$S$2,0))," ")))))</f>
        <v>8.6956521739130432E-2</v>
      </c>
      <c r="R292" s="70">
        <f>IF($L292=" "," ",(IF($M292=FALSE," ",(IF($M292&gt;0,INDEX('Bin Analysis'!$C$3:$S$10110,MATCH($L292,'Bin Analysis'!$L$3:$L$10110,0),MATCH(R$5,'Bin Analysis'!$C$2:$S$2,0))," ")))))</f>
        <v>1</v>
      </c>
      <c r="S292" s="70" t="str">
        <f>IF($L292=" "," ",(IF($M292=FALSE," ",(IF($M292&gt;0,INDEX('Bin Analysis'!$C$3:$S$10110,MATCH($L292,'Bin Analysis'!$L$3:$L$10110,0),MATCH(S$5,'Bin Analysis'!$C$2:$S$2,0))," ")))))</f>
        <v>yes</v>
      </c>
      <c r="T292" s="70">
        <f>Assignments!K291</f>
        <v>2.1977786599999993E-2</v>
      </c>
      <c r="U292" s="70">
        <f>Assignments!L291</f>
        <v>0.10907561097526534</v>
      </c>
      <c r="V292" s="76" t="str">
        <f>Assignments!V291</f>
        <v>Toggle</v>
      </c>
    </row>
    <row r="293" spans="2:22" x14ac:dyDescent="0.45">
      <c r="B293" s="6">
        <v>19</v>
      </c>
      <c r="C293" t="s">
        <v>162</v>
      </c>
      <c r="D293">
        <v>1.0264993469999999</v>
      </c>
      <c r="E293" s="7">
        <v>4.2315526999999999E-2</v>
      </c>
      <c r="G293" s="40">
        <f>IFERROR('Data Transformation'!M291," ")</f>
        <v>286</v>
      </c>
      <c r="L293" s="68">
        <f t="shared" si="5"/>
        <v>287</v>
      </c>
      <c r="M293" s="69">
        <f>IF(L293=" "," ",(IF($L293&gt;0,INDEX('Bin Analysis'!$C$3:$S$10110,MATCH($L293,'Bin Analysis'!$L$3:$L$10110,0),MATCH(M$5,'Bin Analysis'!$C$2:$S$2,0))," ")))</f>
        <v>18</v>
      </c>
      <c r="N293" s="70">
        <f>IF($L293=" "," ",(IF($M293=FALSE," ",(IF($M293&gt;0,INDEX('Bin Analysis'!$C$3:$S$10110,MATCH($L293,'Bin Analysis'!$L$3:$L$10110,0),MATCH(N$5,'Bin Analysis'!$C$2:$S$2,0))," ")))))</f>
        <v>0</v>
      </c>
      <c r="O293" s="70">
        <f>IF($L293=" "," ",(IF($M293=FALSE," ",(IF($M293&gt;0,INDEX('Bin Analysis'!$C$3:$S$10110,MATCH($L293,'Bin Analysis'!$L$3:$L$10110,0),MATCH(O$5,'Bin Analysis'!$C$2:$S$2,0))," ")))))</f>
        <v>0</v>
      </c>
      <c r="P293" s="70">
        <f>IF($L293=" "," ",(IF($M293=FALSE," ",(IF($M293&gt;0,INDEX('Bin Analysis'!$C$3:$S$10110,MATCH($L293,'Bin Analysis'!$L$3:$L$10110,0),MATCH(P$5,'Bin Analysis'!$C$2:$S$2,0))," ")))))</f>
        <v>0.2</v>
      </c>
      <c r="Q293" s="70">
        <f>IF($L293=" "," ",(IF($M293=FALSE," ",(IF($M293&gt;0,INDEX('Bin Analysis'!$C$3:$S$10110,MATCH($L293,'Bin Analysis'!$L$3:$L$10110,0),MATCH(Q$5,'Bin Analysis'!$C$2:$S$2,0))," ")))))</f>
        <v>8.6956521739130432E-2</v>
      </c>
      <c r="R293" s="70">
        <f>IF($L293=" "," ",(IF($M293=FALSE," ",(IF($M293&gt;0,INDEX('Bin Analysis'!$C$3:$S$10110,MATCH($L293,'Bin Analysis'!$L$3:$L$10110,0),MATCH(R$5,'Bin Analysis'!$C$2:$S$2,0))," ")))))</f>
        <v>1</v>
      </c>
      <c r="S293" s="70" t="str">
        <f>IF($L293=" "," ",(IF($M293=FALSE," ",(IF($M293&gt;0,INDEX('Bin Analysis'!$C$3:$S$10110,MATCH($L293,'Bin Analysis'!$L$3:$L$10110,0),MATCH(S$5,'Bin Analysis'!$C$2:$S$2,0))," ")))))</f>
        <v>yes</v>
      </c>
      <c r="T293" s="70">
        <f>Assignments!K292</f>
        <v>3.6233947352941186E-2</v>
      </c>
      <c r="U293" s="70">
        <f>Assignments!L292</f>
        <v>7.2975879449026768E-2</v>
      </c>
      <c r="V293" s="76" t="str">
        <f>Assignments!V292</f>
        <v>Toggle</v>
      </c>
    </row>
    <row r="294" spans="2:22" x14ac:dyDescent="0.45">
      <c r="B294" s="6">
        <v>19</v>
      </c>
      <c r="C294" t="s">
        <v>158</v>
      </c>
      <c r="D294">
        <v>0.93841820099999995</v>
      </c>
      <c r="E294" s="7">
        <v>4.1684135999999997E-2</v>
      </c>
      <c r="G294" s="40">
        <f>IFERROR('Data Transformation'!M292," ")</f>
        <v>287</v>
      </c>
      <c r="L294" s="68">
        <f t="shared" si="5"/>
        <v>288</v>
      </c>
      <c r="M294" s="69">
        <f>IF(L294=" "," ",(IF($L294&gt;0,INDEX('Bin Analysis'!$C$3:$S$10110,MATCH($L294,'Bin Analysis'!$L$3:$L$10110,0),MATCH(M$5,'Bin Analysis'!$C$2:$S$2,0))," ")))</f>
        <v>18</v>
      </c>
      <c r="N294" s="70">
        <f>IF($L294=" "," ",(IF($M294=FALSE," ",(IF($M294&gt;0,INDEX('Bin Analysis'!$C$3:$S$10110,MATCH($L294,'Bin Analysis'!$L$3:$L$10110,0),MATCH(N$5,'Bin Analysis'!$C$2:$S$2,0))," ")))))</f>
        <v>0</v>
      </c>
      <c r="O294" s="70">
        <f>IF($L294=" "," ",(IF($M294=FALSE," ",(IF($M294&gt;0,INDEX('Bin Analysis'!$C$3:$S$10110,MATCH($L294,'Bin Analysis'!$L$3:$L$10110,0),MATCH(O$5,'Bin Analysis'!$C$2:$S$2,0))," ")))))</f>
        <v>0.58823529411764708</v>
      </c>
      <c r="P294" s="70">
        <f>IF($L294=" "," ",(IF($M294=FALSE," ",(IF($M294&gt;0,INDEX('Bin Analysis'!$C$3:$S$10110,MATCH($L294,'Bin Analysis'!$L$3:$L$10110,0),MATCH(P$5,'Bin Analysis'!$C$2:$S$2,0))," ")))))</f>
        <v>0.7</v>
      </c>
      <c r="Q294" s="70">
        <f>IF($L294=" "," ",(IF($M294=FALSE," ",(IF($M294&gt;0,INDEX('Bin Analysis'!$C$3:$S$10110,MATCH($L294,'Bin Analysis'!$L$3:$L$10110,0),MATCH(Q$5,'Bin Analysis'!$C$2:$S$2,0))," ")))))</f>
        <v>0.65217391304347827</v>
      </c>
      <c r="R294" s="70">
        <f>IF($L294=" "," ",(IF($M294=FALSE," ",(IF($M294&gt;0,INDEX('Bin Analysis'!$C$3:$S$10110,MATCH($L294,'Bin Analysis'!$L$3:$L$10110,0),MATCH(R$5,'Bin Analysis'!$C$2:$S$2,0))," ")))))</f>
        <v>0.11764705882352941</v>
      </c>
      <c r="S294" s="70" t="str">
        <f>IF($L294=" "," ",(IF($M294=FALSE," ",(IF($M294&gt;0,INDEX('Bin Analysis'!$C$3:$S$10110,MATCH($L294,'Bin Analysis'!$L$3:$L$10110,0),MATCH(S$5,'Bin Analysis'!$C$2:$S$2,0))," ")))))</f>
        <v>no</v>
      </c>
      <c r="T294" s="70">
        <f>Assignments!K293</f>
        <v>0.75641448470588235</v>
      </c>
      <c r="U294" s="70">
        <f>Assignments!L293</f>
        <v>0.2569322177979857</v>
      </c>
      <c r="V294" s="76" t="str">
        <f>Assignments!V293</f>
        <v>Rheostat</v>
      </c>
    </row>
    <row r="295" spans="2:22" x14ac:dyDescent="0.45">
      <c r="B295" s="6">
        <v>19</v>
      </c>
      <c r="C295" t="s">
        <v>164</v>
      </c>
      <c r="D295">
        <v>0.87430300599999999</v>
      </c>
      <c r="E295" s="7">
        <v>3.9472733000000003E-2</v>
      </c>
      <c r="G295" s="40">
        <f>IFERROR('Data Transformation'!M293," ")</f>
        <v>288</v>
      </c>
      <c r="L295" s="68">
        <f t="shared" si="5"/>
        <v>289</v>
      </c>
      <c r="M295" s="69">
        <f>IF(L295=" "," ",(IF($L295&gt;0,INDEX('Bin Analysis'!$C$3:$S$10110,MATCH($L295,'Bin Analysis'!$L$3:$L$10110,0),MATCH(M$5,'Bin Analysis'!$C$2:$S$2,0))," ")))</f>
        <v>20</v>
      </c>
      <c r="N295" s="70">
        <f>IF($L295=" "," ",(IF($M295=FALSE," ",(IF($M295&gt;0,INDEX('Bin Analysis'!$C$3:$S$10110,MATCH($L295,'Bin Analysis'!$L$3:$L$10110,0),MATCH(N$5,'Bin Analysis'!$C$2:$S$2,0))," ")))))</f>
        <v>0</v>
      </c>
      <c r="O295" s="70">
        <f>IF($L295=" "," ",(IF($M295=FALSE," ",(IF($M295&gt;0,INDEX('Bin Analysis'!$C$3:$S$10110,MATCH($L295,'Bin Analysis'!$L$3:$L$10110,0),MATCH(O$5,'Bin Analysis'!$C$2:$S$2,0))," ")))))</f>
        <v>0.94736842105263153</v>
      </c>
      <c r="P295" s="70">
        <f>IF($L295=" "," ",(IF($M295=FALSE," ",(IF($M295&gt;0,INDEX('Bin Analysis'!$C$3:$S$10110,MATCH($L295,'Bin Analysis'!$L$3:$L$10110,0),MATCH(P$5,'Bin Analysis'!$C$2:$S$2,0))," ")))))</f>
        <v>0.5</v>
      </c>
      <c r="Q295" s="70">
        <f>IF($L295=" "," ",(IF($M295=FALSE," ",(IF($M295&gt;0,INDEX('Bin Analysis'!$C$3:$S$10110,MATCH($L295,'Bin Analysis'!$L$3:$L$10110,0),MATCH(Q$5,'Bin Analysis'!$C$2:$S$2,0))," ")))))</f>
        <v>0.39130434782608697</v>
      </c>
      <c r="R295" s="70">
        <f>IF($L295=" "," ",(IF($M295=FALSE," ",(IF($M295&gt;0,INDEX('Bin Analysis'!$C$3:$S$10110,MATCH($L295,'Bin Analysis'!$L$3:$L$10110,0),MATCH(R$5,'Bin Analysis'!$C$2:$S$2,0))," ")))))</f>
        <v>5.2631578947368418E-2</v>
      </c>
      <c r="S295" s="70" t="str">
        <f>IF($L295=" "," ",(IF($M295=FALSE," ",(IF($M295&gt;0,INDEX('Bin Analysis'!$C$3:$S$10110,MATCH($L295,'Bin Analysis'!$L$3:$L$10110,0),MATCH(S$5,'Bin Analysis'!$C$2:$S$2,0))," ")))))</f>
        <v>no</v>
      </c>
      <c r="T295" s="70">
        <f>Assignments!K294</f>
        <v>0.94359001321052627</v>
      </c>
      <c r="U295" s="70">
        <f>Assignments!L294</f>
        <v>0.25708948456615505</v>
      </c>
      <c r="V295" s="76" t="str">
        <f>Assignments!V294</f>
        <v>Neutral</v>
      </c>
    </row>
    <row r="296" spans="2:22" x14ac:dyDescent="0.45">
      <c r="B296" s="6">
        <v>19</v>
      </c>
      <c r="C296" t="s">
        <v>163</v>
      </c>
      <c r="D296">
        <v>1.066940102</v>
      </c>
      <c r="E296" s="7">
        <v>3.4371079999999998E-2</v>
      </c>
      <c r="G296" s="40">
        <f>IFERROR('Data Transformation'!M294," ")</f>
        <v>289</v>
      </c>
      <c r="L296" s="68">
        <f t="shared" si="5"/>
        <v>290</v>
      </c>
      <c r="M296" s="69">
        <f>IF(L296=" "," ",(IF($L296&gt;0,INDEX('Bin Analysis'!$C$3:$S$10110,MATCH($L296,'Bin Analysis'!$L$3:$L$10110,0),MATCH(M$5,'Bin Analysis'!$C$2:$S$2,0))," ")))</f>
        <v>19</v>
      </c>
      <c r="N296" s="70">
        <f>IF($L296=" "," ",(IF($M296=FALSE," ",(IF($M296&gt;0,INDEX('Bin Analysis'!$C$3:$S$10110,MATCH($L296,'Bin Analysis'!$L$3:$L$10110,0),MATCH(N$5,'Bin Analysis'!$C$2:$S$2,0))," ")))))</f>
        <v>0</v>
      </c>
      <c r="O296" s="70">
        <f>IF($L296=" "," ",(IF($M296=FALSE," ",(IF($M296&gt;0,INDEX('Bin Analysis'!$C$3:$S$10110,MATCH($L296,'Bin Analysis'!$L$3:$L$10110,0),MATCH(O$5,'Bin Analysis'!$C$2:$S$2,0))," ")))))</f>
        <v>0.72222222222222221</v>
      </c>
      <c r="P296" s="70">
        <f>IF($L296=" "," ",(IF($M296=FALSE," ",(IF($M296&gt;0,INDEX('Bin Analysis'!$C$3:$S$10110,MATCH($L296,'Bin Analysis'!$L$3:$L$10110,0),MATCH(P$5,'Bin Analysis'!$C$2:$S$2,0))," ")))))</f>
        <v>0.6</v>
      </c>
      <c r="Q296" s="70">
        <f>IF($L296=" "," ",(IF($M296=FALSE," ",(IF($M296&gt;0,INDEX('Bin Analysis'!$C$3:$S$10110,MATCH($L296,'Bin Analysis'!$L$3:$L$10110,0),MATCH(Q$5,'Bin Analysis'!$C$2:$S$2,0))," ")))))</f>
        <v>0.56521739130434778</v>
      </c>
      <c r="R296" s="70">
        <f>IF($L296=" "," ",(IF($M296=FALSE," ",(IF($M296&gt;0,INDEX('Bin Analysis'!$C$3:$S$10110,MATCH($L296,'Bin Analysis'!$L$3:$L$10110,0),MATCH(R$5,'Bin Analysis'!$C$2:$S$2,0))," ")))))</f>
        <v>5.5555555555555552E-2</v>
      </c>
      <c r="S296" s="70" t="str">
        <f>IF($L296=" "," ",(IF($M296=FALSE," ",(IF($M296&gt;0,INDEX('Bin Analysis'!$C$3:$S$10110,MATCH($L296,'Bin Analysis'!$L$3:$L$10110,0),MATCH(S$5,'Bin Analysis'!$C$2:$S$2,0))," ")))))</f>
        <v>no</v>
      </c>
      <c r="T296" s="70">
        <f>Assignments!K295</f>
        <v>0.8117623873333335</v>
      </c>
      <c r="U296" s="70">
        <f>Assignments!L295</f>
        <v>0.2054554847311259</v>
      </c>
      <c r="V296" s="76" t="str">
        <f>Assignments!V295</f>
        <v>Rheostat</v>
      </c>
    </row>
    <row r="297" spans="2:22" x14ac:dyDescent="0.45">
      <c r="B297" s="6">
        <v>20</v>
      </c>
      <c r="C297" t="s">
        <v>151</v>
      </c>
      <c r="D297">
        <v>0.92232276599999996</v>
      </c>
      <c r="E297" s="7">
        <v>0.100377064</v>
      </c>
      <c r="G297" s="40">
        <f>IFERROR('Data Transformation'!M295," ")</f>
        <v>290</v>
      </c>
      <c r="L297" s="68">
        <f t="shared" si="5"/>
        <v>291</v>
      </c>
      <c r="M297" s="69">
        <f>IF(L297=" "," ",(IF($L297&gt;0,INDEX('Bin Analysis'!$C$3:$S$10110,MATCH($L297,'Bin Analysis'!$L$3:$L$10110,0),MATCH(M$5,'Bin Analysis'!$C$2:$S$2,0))," ")))</f>
        <v>19</v>
      </c>
      <c r="N297" s="70">
        <f>IF($L297=" "," ",(IF($M297=FALSE," ",(IF($M297&gt;0,INDEX('Bin Analysis'!$C$3:$S$10110,MATCH($L297,'Bin Analysis'!$L$3:$L$10110,0),MATCH(N$5,'Bin Analysis'!$C$2:$S$2,0))," ")))))</f>
        <v>0</v>
      </c>
      <c r="O297" s="70">
        <f>IF($L297=" "," ",(IF($M297=FALSE," ",(IF($M297&gt;0,INDEX('Bin Analysis'!$C$3:$S$10110,MATCH($L297,'Bin Analysis'!$L$3:$L$10110,0),MATCH(O$5,'Bin Analysis'!$C$2:$S$2,0))," ")))))</f>
        <v>0.72222222222222221</v>
      </c>
      <c r="P297" s="70">
        <f>IF($L297=" "," ",(IF($M297=FALSE," ",(IF($M297&gt;0,INDEX('Bin Analysis'!$C$3:$S$10110,MATCH($L297,'Bin Analysis'!$L$3:$L$10110,0),MATCH(P$5,'Bin Analysis'!$C$2:$S$2,0))," ")))))</f>
        <v>0.6</v>
      </c>
      <c r="Q297" s="70">
        <f>IF($L297=" "," ",(IF($M297=FALSE," ",(IF($M297&gt;0,INDEX('Bin Analysis'!$C$3:$S$10110,MATCH($L297,'Bin Analysis'!$L$3:$L$10110,0),MATCH(Q$5,'Bin Analysis'!$C$2:$S$2,0))," ")))))</f>
        <v>0.56521739130434778</v>
      </c>
      <c r="R297" s="70">
        <f>IF($L297=" "," ",(IF($M297=FALSE," ",(IF($M297&gt;0,INDEX('Bin Analysis'!$C$3:$S$10110,MATCH($L297,'Bin Analysis'!$L$3:$L$10110,0),MATCH(R$5,'Bin Analysis'!$C$2:$S$2,0))," ")))))</f>
        <v>5.5555555555555552E-2</v>
      </c>
      <c r="S297" s="70" t="str">
        <f>IF($L297=" "," ",(IF($M297=FALSE," ",(IF($M297&gt;0,INDEX('Bin Analysis'!$C$3:$S$10110,MATCH($L297,'Bin Analysis'!$L$3:$L$10110,0),MATCH(S$5,'Bin Analysis'!$C$2:$S$2,0))," ")))))</f>
        <v>no</v>
      </c>
      <c r="T297" s="70">
        <f>Assignments!K296</f>
        <v>0.78265170005555573</v>
      </c>
      <c r="U297" s="70">
        <f>Assignments!L296</f>
        <v>0.25883781640115311</v>
      </c>
      <c r="V297" s="76" t="str">
        <f>Assignments!V296</f>
        <v>Rheostat</v>
      </c>
    </row>
    <row r="298" spans="2:22" x14ac:dyDescent="0.45">
      <c r="B298" s="6">
        <v>20</v>
      </c>
      <c r="C298" t="s">
        <v>158</v>
      </c>
      <c r="D298">
        <v>1.1129782829999999</v>
      </c>
      <c r="E298" s="7">
        <v>9.2269105000000004E-2</v>
      </c>
      <c r="G298" s="40">
        <f>IFERROR('Data Transformation'!M296," ")</f>
        <v>291</v>
      </c>
      <c r="L298" s="68">
        <f t="shared" si="5"/>
        <v>292</v>
      </c>
      <c r="M298" s="69">
        <f>IF(L298=" "," ",(IF($L298&gt;0,INDEX('Bin Analysis'!$C$3:$S$10110,MATCH($L298,'Bin Analysis'!$L$3:$L$10110,0),MATCH(M$5,'Bin Analysis'!$C$2:$S$2,0))," ")))</f>
        <v>19</v>
      </c>
      <c r="N298" s="70">
        <f>IF($L298=" "," ",(IF($M298=FALSE," ",(IF($M298&gt;0,INDEX('Bin Analysis'!$C$3:$S$10110,MATCH($L298,'Bin Analysis'!$L$3:$L$10110,0),MATCH(N$5,'Bin Analysis'!$C$2:$S$2,0))," ")))))</f>
        <v>0</v>
      </c>
      <c r="O298" s="70">
        <f>IF($L298=" "," ",(IF($M298=FALSE," ",(IF($M298&gt;0,INDEX('Bin Analysis'!$C$3:$S$10110,MATCH($L298,'Bin Analysis'!$L$3:$L$10110,0),MATCH(O$5,'Bin Analysis'!$C$2:$S$2,0))," ")))))</f>
        <v>0.83333333333333337</v>
      </c>
      <c r="P298" s="70">
        <f>IF($L298=" "," ",(IF($M298=FALSE," ",(IF($M298&gt;0,INDEX('Bin Analysis'!$C$3:$S$10110,MATCH($L298,'Bin Analysis'!$L$3:$L$10110,0),MATCH(P$5,'Bin Analysis'!$C$2:$S$2,0))," ")))))</f>
        <v>0.5</v>
      </c>
      <c r="Q298" s="70">
        <f>IF($L298=" "," ",(IF($M298=FALSE," ",(IF($M298&gt;0,INDEX('Bin Analysis'!$C$3:$S$10110,MATCH($L298,'Bin Analysis'!$L$3:$L$10110,0),MATCH(Q$5,'Bin Analysis'!$C$2:$S$2,0))," ")))))</f>
        <v>0.52173913043478259</v>
      </c>
      <c r="R298" s="70">
        <f>IF($L298=" "," ",(IF($M298=FALSE," ",(IF($M298&gt;0,INDEX('Bin Analysis'!$C$3:$S$10110,MATCH($L298,'Bin Analysis'!$L$3:$L$10110,0),MATCH(R$5,'Bin Analysis'!$C$2:$S$2,0))," ")))))</f>
        <v>0</v>
      </c>
      <c r="S298" s="70" t="str">
        <f>IF($L298=" "," ",(IF($M298=FALSE," ",(IF($M298&gt;0,INDEX('Bin Analysis'!$C$3:$S$10110,MATCH($L298,'Bin Analysis'!$L$3:$L$10110,0),MATCH(S$5,'Bin Analysis'!$C$2:$S$2,0))," ")))))</f>
        <v>no</v>
      </c>
      <c r="T298" s="70">
        <f>Assignments!K297</f>
        <v>0.91703365516666657</v>
      </c>
      <c r="U298" s="70">
        <f>Assignments!L297</f>
        <v>0.10759837623189988</v>
      </c>
      <c r="V298" s="76" t="str">
        <f>Assignments!V297</f>
        <v>Rheostat</v>
      </c>
    </row>
    <row r="299" spans="2:22" x14ac:dyDescent="0.45">
      <c r="B299" s="6">
        <v>20</v>
      </c>
      <c r="C299" t="s">
        <v>148</v>
      </c>
      <c r="D299">
        <v>1.0513451599999999</v>
      </c>
      <c r="E299" s="7">
        <v>6.7898497000000002E-2</v>
      </c>
      <c r="G299" s="40">
        <f>IFERROR('Data Transformation'!M297," ")</f>
        <v>292</v>
      </c>
      <c r="L299" s="68">
        <f t="shared" si="5"/>
        <v>293</v>
      </c>
      <c r="M299" s="69">
        <f>IF(L299=" "," ",(IF($L299&gt;0,INDEX('Bin Analysis'!$C$3:$S$10110,MATCH($L299,'Bin Analysis'!$L$3:$L$10110,0),MATCH(M$5,'Bin Analysis'!$C$2:$S$2,0))," ")))</f>
        <v>20</v>
      </c>
      <c r="N299" s="70">
        <f>IF($L299=" "," ",(IF($M299=FALSE," ",(IF($M299&gt;0,INDEX('Bin Analysis'!$C$3:$S$10110,MATCH($L299,'Bin Analysis'!$L$3:$L$10110,0),MATCH(N$5,'Bin Analysis'!$C$2:$S$2,0))," ")))))</f>
        <v>0</v>
      </c>
      <c r="O299" s="70">
        <f>IF($L299=" "," ",(IF($M299=FALSE," ",(IF($M299&gt;0,INDEX('Bin Analysis'!$C$3:$S$10110,MATCH($L299,'Bin Analysis'!$L$3:$L$10110,0),MATCH(O$5,'Bin Analysis'!$C$2:$S$2,0))," ")))))</f>
        <v>1</v>
      </c>
      <c r="P299" s="70">
        <f>IF($L299=" "," ",(IF($M299=FALSE," ",(IF($M299&gt;0,INDEX('Bin Analysis'!$C$3:$S$10110,MATCH($L299,'Bin Analysis'!$L$3:$L$10110,0),MATCH(P$5,'Bin Analysis'!$C$2:$S$2,0))," ")))))</f>
        <v>0.3</v>
      </c>
      <c r="Q299" s="70">
        <f>IF($L299=" "," ",(IF($M299=FALSE," ",(IF($M299&gt;0,INDEX('Bin Analysis'!$C$3:$S$10110,MATCH($L299,'Bin Analysis'!$L$3:$L$10110,0),MATCH(Q$5,'Bin Analysis'!$C$2:$S$2,0))," ")))))</f>
        <v>0.2608695652173913</v>
      </c>
      <c r="R299" s="70">
        <f>IF($L299=" "," ",(IF($M299=FALSE," ",(IF($M299&gt;0,INDEX('Bin Analysis'!$C$3:$S$10110,MATCH($L299,'Bin Analysis'!$L$3:$L$10110,0),MATCH(R$5,'Bin Analysis'!$C$2:$S$2,0))," ")))))</f>
        <v>0</v>
      </c>
      <c r="S299" s="70" t="str">
        <f>IF($L299=" "," ",(IF($M299=FALSE," ",(IF($M299&gt;0,INDEX('Bin Analysis'!$C$3:$S$10110,MATCH($L299,'Bin Analysis'!$L$3:$L$10110,0),MATCH(S$5,'Bin Analysis'!$C$2:$S$2,0))," ")))))</f>
        <v>no</v>
      </c>
      <c r="T299" s="70">
        <f>Assignments!K298</f>
        <v>0.97908674963157905</v>
      </c>
      <c r="U299" s="70">
        <f>Assignments!L298</f>
        <v>6.4835881603637097E-2</v>
      </c>
      <c r="V299" s="76" t="str">
        <f>Assignments!V298</f>
        <v>Neutral</v>
      </c>
    </row>
    <row r="300" spans="2:22" x14ac:dyDescent="0.45">
      <c r="B300" s="6">
        <v>20</v>
      </c>
      <c r="C300" t="s">
        <v>154</v>
      </c>
      <c r="D300">
        <v>1.0083643600000001</v>
      </c>
      <c r="E300" s="7">
        <v>5.7375225000000002E-2</v>
      </c>
      <c r="G300" s="40">
        <f>IFERROR('Data Transformation'!M298," ")</f>
        <v>293</v>
      </c>
      <c r="L300" s="68">
        <f t="shared" si="5"/>
        <v>294</v>
      </c>
      <c r="M300" s="69">
        <f>IF(L300=" "," ",(IF($L300&gt;0,INDEX('Bin Analysis'!$C$3:$S$10110,MATCH($L300,'Bin Analysis'!$L$3:$L$10110,0),MATCH(M$5,'Bin Analysis'!$C$2:$S$2,0))," ")))</f>
        <v>17</v>
      </c>
      <c r="N300" s="70">
        <f>IF($L300=" "," ",(IF($M300=FALSE," ",(IF($M300&gt;0,INDEX('Bin Analysis'!$C$3:$S$10110,MATCH($L300,'Bin Analysis'!$L$3:$L$10110,0),MATCH(N$5,'Bin Analysis'!$C$2:$S$2,0))," ")))))</f>
        <v>0</v>
      </c>
      <c r="O300" s="70">
        <f>IF($L300=" "," ",(IF($M300=FALSE," ",(IF($M300&gt;0,INDEX('Bin Analysis'!$C$3:$S$10110,MATCH($L300,'Bin Analysis'!$L$3:$L$10110,0),MATCH(O$5,'Bin Analysis'!$C$2:$S$2,0))," ")))))</f>
        <v>1</v>
      </c>
      <c r="P300" s="70">
        <f>IF($L300=" "," ",(IF($M300=FALSE," ",(IF($M300&gt;0,INDEX('Bin Analysis'!$C$3:$S$10110,MATCH($L300,'Bin Analysis'!$L$3:$L$10110,0),MATCH(P$5,'Bin Analysis'!$C$2:$S$2,0))," ")))))</f>
        <v>0.4</v>
      </c>
      <c r="Q300" s="70">
        <f>IF($L300=" "," ",(IF($M300=FALSE," ",(IF($M300&gt;0,INDEX('Bin Analysis'!$C$3:$S$10110,MATCH($L300,'Bin Analysis'!$L$3:$L$10110,0),MATCH(Q$5,'Bin Analysis'!$C$2:$S$2,0))," ")))))</f>
        <v>0.34782608695652173</v>
      </c>
      <c r="R300" s="70">
        <f>IF($L300=" "," ",(IF($M300=FALSE," ",(IF($M300&gt;0,INDEX('Bin Analysis'!$C$3:$S$10110,MATCH($L300,'Bin Analysis'!$L$3:$L$10110,0),MATCH(R$5,'Bin Analysis'!$C$2:$S$2,0))," ")))))</f>
        <v>0</v>
      </c>
      <c r="S300" s="70" t="str">
        <f>IF($L300=" "," ",(IF($M300=FALSE," ",(IF($M300&gt;0,INDEX('Bin Analysis'!$C$3:$S$10110,MATCH($L300,'Bin Analysis'!$L$3:$L$10110,0),MATCH(S$5,'Bin Analysis'!$C$2:$S$2,0))," ")))))</f>
        <v>no</v>
      </c>
      <c r="T300" s="70">
        <f>Assignments!K299</f>
        <v>0.9637906194375</v>
      </c>
      <c r="U300" s="70">
        <f>Assignments!L299</f>
        <v>9.9323059388310014E-2</v>
      </c>
      <c r="V300" s="76" t="str">
        <f>Assignments!V299</f>
        <v>Neutral</v>
      </c>
    </row>
    <row r="301" spans="2:22" x14ac:dyDescent="0.45">
      <c r="B301" s="6">
        <v>20</v>
      </c>
      <c r="C301" t="s">
        <v>159</v>
      </c>
      <c r="D301">
        <v>1.0097726929999999</v>
      </c>
      <c r="E301" s="7">
        <v>5.7230326999999998E-2</v>
      </c>
      <c r="G301" s="40">
        <f>IFERROR('Data Transformation'!M299," ")</f>
        <v>294</v>
      </c>
      <c r="L301" s="68">
        <f t="shared" si="5"/>
        <v>295</v>
      </c>
      <c r="M301" s="69">
        <f>IF(L301=" "," ",(IF($L301&gt;0,INDEX('Bin Analysis'!$C$3:$S$10110,MATCH($L301,'Bin Analysis'!$L$3:$L$10110,0),MATCH(M$5,'Bin Analysis'!$C$2:$S$2,0))," ")))</f>
        <v>18</v>
      </c>
      <c r="N301" s="70">
        <f>IF($L301=" "," ",(IF($M301=FALSE," ",(IF($M301&gt;0,INDEX('Bin Analysis'!$C$3:$S$10110,MATCH($L301,'Bin Analysis'!$L$3:$L$10110,0),MATCH(N$5,'Bin Analysis'!$C$2:$S$2,0))," ")))))</f>
        <v>0</v>
      </c>
      <c r="O301" s="70">
        <f>IF($L301=" "," ",(IF($M301=FALSE," ",(IF($M301&gt;0,INDEX('Bin Analysis'!$C$3:$S$10110,MATCH($L301,'Bin Analysis'!$L$3:$L$10110,0),MATCH(O$5,'Bin Analysis'!$C$2:$S$2,0))," ")))))</f>
        <v>0.88235294117647056</v>
      </c>
      <c r="P301" s="70">
        <f>IF($L301=" "," ",(IF($M301=FALSE," ",(IF($M301&gt;0,INDEX('Bin Analysis'!$C$3:$S$10110,MATCH($L301,'Bin Analysis'!$L$3:$L$10110,0),MATCH(P$5,'Bin Analysis'!$C$2:$S$2,0))," ")))))</f>
        <v>0.5</v>
      </c>
      <c r="Q301" s="70">
        <f>IF($L301=" "," ",(IF($M301=FALSE," ",(IF($M301&gt;0,INDEX('Bin Analysis'!$C$3:$S$10110,MATCH($L301,'Bin Analysis'!$L$3:$L$10110,0),MATCH(Q$5,'Bin Analysis'!$C$2:$S$2,0))," ")))))</f>
        <v>0.47826086956521741</v>
      </c>
      <c r="R301" s="70">
        <f>IF($L301=" "," ",(IF($M301=FALSE," ",(IF($M301&gt;0,INDEX('Bin Analysis'!$C$3:$S$10110,MATCH($L301,'Bin Analysis'!$L$3:$L$10110,0),MATCH(R$5,'Bin Analysis'!$C$2:$S$2,0))," ")))))</f>
        <v>0</v>
      </c>
      <c r="S301" s="70" t="str">
        <f>IF($L301=" "," ",(IF($M301=FALSE," ",(IF($M301&gt;0,INDEX('Bin Analysis'!$C$3:$S$10110,MATCH($L301,'Bin Analysis'!$L$3:$L$10110,0),MATCH(S$5,'Bin Analysis'!$C$2:$S$2,0))," ")))))</f>
        <v>no</v>
      </c>
      <c r="T301" s="70">
        <f>Assignments!K300</f>
        <v>0.94141473311764701</v>
      </c>
      <c r="U301" s="70">
        <f>Assignments!L300</f>
        <v>0.11949235213881132</v>
      </c>
      <c r="V301" s="76" t="str">
        <f>Assignments!V300</f>
        <v>Moderate</v>
      </c>
    </row>
    <row r="302" spans="2:22" x14ac:dyDescent="0.45">
      <c r="B302" s="6">
        <v>20</v>
      </c>
      <c r="C302" t="s">
        <v>157</v>
      </c>
      <c r="D302">
        <v>0.97824727199999995</v>
      </c>
      <c r="E302" s="7">
        <v>5.6248284000000003E-2</v>
      </c>
      <c r="G302" s="40">
        <f>IFERROR('Data Transformation'!M300," ")</f>
        <v>295</v>
      </c>
      <c r="L302" s="68">
        <f t="shared" si="5"/>
        <v>296</v>
      </c>
      <c r="M302" s="69">
        <f>IF(L302=" "," ",(IF($L302&gt;0,INDEX('Bin Analysis'!$C$3:$S$10110,MATCH($L302,'Bin Analysis'!$L$3:$L$10110,0),MATCH(M$5,'Bin Analysis'!$C$2:$S$2,0))," ")))</f>
        <v>20</v>
      </c>
      <c r="N302" s="70">
        <f>IF($L302=" "," ",(IF($M302=FALSE," ",(IF($M302&gt;0,INDEX('Bin Analysis'!$C$3:$S$10110,MATCH($L302,'Bin Analysis'!$L$3:$L$10110,0),MATCH(N$5,'Bin Analysis'!$C$2:$S$2,0))," ")))))</f>
        <v>0</v>
      </c>
      <c r="O302" s="70">
        <f>IF($L302=" "," ",(IF($M302=FALSE," ",(IF($M302&gt;0,INDEX('Bin Analysis'!$C$3:$S$10110,MATCH($L302,'Bin Analysis'!$L$3:$L$10110,0),MATCH(O$5,'Bin Analysis'!$C$2:$S$2,0))," ")))))</f>
        <v>0.10526315789473684</v>
      </c>
      <c r="P302" s="70">
        <f>IF($L302=" "," ",(IF($M302=FALSE," ",(IF($M302&gt;0,INDEX('Bin Analysis'!$C$3:$S$10110,MATCH($L302,'Bin Analysis'!$L$3:$L$10110,0),MATCH(P$5,'Bin Analysis'!$C$2:$S$2,0))," ")))))</f>
        <v>0.4</v>
      </c>
      <c r="Q302" s="70">
        <f>IF($L302=" "," ",(IF($M302=FALSE," ",(IF($M302&gt;0,INDEX('Bin Analysis'!$C$3:$S$10110,MATCH($L302,'Bin Analysis'!$L$3:$L$10110,0),MATCH(Q$5,'Bin Analysis'!$C$2:$S$2,0))," ")))))</f>
        <v>0.30434782608695654</v>
      </c>
      <c r="R302" s="70">
        <f>IF($L302=" "," ",(IF($M302=FALSE," ",(IF($M302&gt;0,INDEX('Bin Analysis'!$C$3:$S$10110,MATCH($L302,'Bin Analysis'!$L$3:$L$10110,0),MATCH(R$5,'Bin Analysis'!$C$2:$S$2,0))," ")))))</f>
        <v>0.84210526315789469</v>
      </c>
      <c r="S302" s="70" t="str">
        <f>IF($L302=" "," ",(IF($M302=FALSE," ",(IF($M302&gt;0,INDEX('Bin Analysis'!$C$3:$S$10110,MATCH($L302,'Bin Analysis'!$L$3:$L$10110,0),MATCH(S$5,'Bin Analysis'!$C$2:$S$2,0))," ")))))</f>
        <v>no</v>
      </c>
      <c r="T302" s="70">
        <f>Assignments!K301</f>
        <v>0.21768419805263162</v>
      </c>
      <c r="U302" s="70">
        <f>Assignments!L301</f>
        <v>0.30680999434186534</v>
      </c>
      <c r="V302" s="76" t="str">
        <f>Assignments!V301</f>
        <v>Adverse</v>
      </c>
    </row>
    <row r="303" spans="2:22" x14ac:dyDescent="0.45">
      <c r="B303" s="6">
        <v>20</v>
      </c>
      <c r="C303" t="s">
        <v>150</v>
      </c>
      <c r="D303">
        <v>1.0151818530000001</v>
      </c>
      <c r="E303" s="7">
        <v>5.2193627999999999E-2</v>
      </c>
      <c r="G303" s="40">
        <f>IFERROR('Data Transformation'!M301," ")</f>
        <v>296</v>
      </c>
      <c r="L303" s="68">
        <f t="shared" si="5"/>
        <v>297</v>
      </c>
      <c r="M303" s="69">
        <f>IF(L303=" "," ",(IF($L303&gt;0,INDEX('Bin Analysis'!$C$3:$S$10110,MATCH($L303,'Bin Analysis'!$L$3:$L$10110,0),MATCH(M$5,'Bin Analysis'!$C$2:$S$2,0))," ")))</f>
        <v>19</v>
      </c>
      <c r="N303" s="70">
        <f>IF($L303=" "," ",(IF($M303=FALSE," ",(IF($M303&gt;0,INDEX('Bin Analysis'!$C$3:$S$10110,MATCH($L303,'Bin Analysis'!$L$3:$L$10110,0),MATCH(N$5,'Bin Analysis'!$C$2:$S$2,0))," ")))))</f>
        <v>0</v>
      </c>
      <c r="O303" s="70">
        <f>IF($L303=" "," ",(IF($M303=FALSE," ",(IF($M303&gt;0,INDEX('Bin Analysis'!$C$3:$S$10110,MATCH($L303,'Bin Analysis'!$L$3:$L$10110,0),MATCH(O$5,'Bin Analysis'!$C$2:$S$2,0))," ")))))</f>
        <v>0.88888888888888884</v>
      </c>
      <c r="P303" s="70">
        <f>IF($L303=" "," ",(IF($M303=FALSE," ",(IF($M303&gt;0,INDEX('Bin Analysis'!$C$3:$S$10110,MATCH($L303,'Bin Analysis'!$L$3:$L$10110,0),MATCH(P$5,'Bin Analysis'!$C$2:$S$2,0))," ")))))</f>
        <v>0.6</v>
      </c>
      <c r="Q303" s="70">
        <f>IF($L303=" "," ",(IF($M303=FALSE," ",(IF($M303&gt;0,INDEX('Bin Analysis'!$C$3:$S$10110,MATCH($L303,'Bin Analysis'!$L$3:$L$10110,0),MATCH(Q$5,'Bin Analysis'!$C$2:$S$2,0))," ")))))</f>
        <v>0.52173913043478259</v>
      </c>
      <c r="R303" s="70">
        <f>IF($L303=" "," ",(IF($M303=FALSE," ",(IF($M303&gt;0,INDEX('Bin Analysis'!$C$3:$S$10110,MATCH($L303,'Bin Analysis'!$L$3:$L$10110,0),MATCH(R$5,'Bin Analysis'!$C$2:$S$2,0))," ")))))</f>
        <v>5.5555555555555552E-2</v>
      </c>
      <c r="S303" s="70" t="str">
        <f>IF($L303=" "," ",(IF($M303=FALSE," ",(IF($M303&gt;0,INDEX('Bin Analysis'!$C$3:$S$10110,MATCH($L303,'Bin Analysis'!$L$3:$L$10110,0),MATCH(S$5,'Bin Analysis'!$C$2:$S$2,0))," ")))))</f>
        <v>no</v>
      </c>
      <c r="T303" s="70">
        <f>Assignments!K302</f>
        <v>0.89264211416666683</v>
      </c>
      <c r="U303" s="70">
        <f>Assignments!L302</f>
        <v>0.19596202965243498</v>
      </c>
      <c r="V303" s="76" t="str">
        <f>Assignments!V302</f>
        <v>Rheostat</v>
      </c>
    </row>
    <row r="304" spans="2:22" x14ac:dyDescent="0.45">
      <c r="B304" s="6">
        <v>20</v>
      </c>
      <c r="C304" t="s">
        <v>165</v>
      </c>
      <c r="D304">
        <v>1.0234993889999999</v>
      </c>
      <c r="E304" s="7">
        <v>5.1637690999999999E-2</v>
      </c>
      <c r="G304" s="40">
        <f>IFERROR('Data Transformation'!M302," ")</f>
        <v>297</v>
      </c>
      <c r="L304" s="68">
        <f t="shared" si="5"/>
        <v>298</v>
      </c>
      <c r="M304" s="69">
        <f>IF(L304=" "," ",(IF($L304&gt;0,INDEX('Bin Analysis'!$C$3:$S$10110,MATCH($L304,'Bin Analysis'!$L$3:$L$10110,0),MATCH(M$5,'Bin Analysis'!$C$2:$S$2,0))," ")))</f>
        <v>20</v>
      </c>
      <c r="N304" s="70">
        <f>IF($L304=" "," ",(IF($M304=FALSE," ",(IF($M304&gt;0,INDEX('Bin Analysis'!$C$3:$S$10110,MATCH($L304,'Bin Analysis'!$L$3:$L$10110,0),MATCH(N$5,'Bin Analysis'!$C$2:$S$2,0))," ")))))</f>
        <v>0</v>
      </c>
      <c r="O304" s="70">
        <f>IF($L304=" "," ",(IF($M304=FALSE," ",(IF($M304&gt;0,INDEX('Bin Analysis'!$C$3:$S$10110,MATCH($L304,'Bin Analysis'!$L$3:$L$10110,0),MATCH(O$5,'Bin Analysis'!$C$2:$S$2,0))," ")))))</f>
        <v>0</v>
      </c>
      <c r="P304" s="70">
        <f>IF($L304=" "," ",(IF($M304=FALSE," ",(IF($M304&gt;0,INDEX('Bin Analysis'!$C$3:$S$10110,MATCH($L304,'Bin Analysis'!$L$3:$L$10110,0),MATCH(P$5,'Bin Analysis'!$C$2:$S$2,0))," ")))))</f>
        <v>0.4</v>
      </c>
      <c r="Q304" s="70">
        <f>IF($L304=" "," ",(IF($M304=FALSE," ",(IF($M304&gt;0,INDEX('Bin Analysis'!$C$3:$S$10110,MATCH($L304,'Bin Analysis'!$L$3:$L$10110,0),MATCH(Q$5,'Bin Analysis'!$C$2:$S$2,0))," ")))))</f>
        <v>0.30434782608695654</v>
      </c>
      <c r="R304" s="70">
        <f>IF($L304=" "," ",(IF($M304=FALSE," ",(IF($M304&gt;0,INDEX('Bin Analysis'!$C$3:$S$10110,MATCH($L304,'Bin Analysis'!$L$3:$L$10110,0),MATCH(R$5,'Bin Analysis'!$C$2:$S$2,0))," ")))))</f>
        <v>0.89473684210526316</v>
      </c>
      <c r="S304" s="70" t="str">
        <f>IF($L304=" "," ",(IF($M304=FALSE," ",(IF($M304&gt;0,INDEX('Bin Analysis'!$C$3:$S$10110,MATCH($L304,'Bin Analysis'!$L$3:$L$10110,0),MATCH(S$5,'Bin Analysis'!$C$2:$S$2,0))," ")))))</f>
        <v>no</v>
      </c>
      <c r="T304" s="70">
        <f>Assignments!K303</f>
        <v>8.1817848526315795E-2</v>
      </c>
      <c r="U304" s="70">
        <f>Assignments!L303</f>
        <v>0.1591347570857129</v>
      </c>
      <c r="V304" s="76" t="str">
        <f>Assignments!V303</f>
        <v>Adverse</v>
      </c>
    </row>
    <row r="305" spans="2:22" x14ac:dyDescent="0.45">
      <c r="B305" s="6">
        <v>20</v>
      </c>
      <c r="C305" t="s">
        <v>153</v>
      </c>
      <c r="D305">
        <v>1.0773881729999999</v>
      </c>
      <c r="E305" s="7">
        <v>5.0358093999999999E-2</v>
      </c>
      <c r="G305" s="40">
        <f>IFERROR('Data Transformation'!M303," ")</f>
        <v>298</v>
      </c>
      <c r="L305" s="68">
        <f t="shared" si="5"/>
        <v>299</v>
      </c>
      <c r="M305" s="69">
        <f>IF(L305=" "," ",(IF($L305&gt;0,INDEX('Bin Analysis'!$C$3:$S$10110,MATCH($L305,'Bin Analysis'!$L$3:$L$10110,0),MATCH(M$5,'Bin Analysis'!$C$2:$S$2,0))," ")))</f>
        <v>17</v>
      </c>
      <c r="N305" s="70">
        <f>IF($L305=" "," ",(IF($M305=FALSE," ",(IF($M305&gt;0,INDEX('Bin Analysis'!$C$3:$S$10110,MATCH($L305,'Bin Analysis'!$L$3:$L$10110,0),MATCH(N$5,'Bin Analysis'!$C$2:$S$2,0))," ")))))</f>
        <v>6.25E-2</v>
      </c>
      <c r="O305" s="70">
        <f>IF($L305=" "," ",(IF($M305=FALSE," ",(IF($M305&gt;0,INDEX('Bin Analysis'!$C$3:$S$10110,MATCH($L305,'Bin Analysis'!$L$3:$L$10110,0),MATCH(O$5,'Bin Analysis'!$C$2:$S$2,0))," ")))))</f>
        <v>0.75</v>
      </c>
      <c r="P305" s="70">
        <f>IF($L305=" "," ",(IF($M305=FALSE," ",(IF($M305&gt;0,INDEX('Bin Analysis'!$C$3:$S$10110,MATCH($L305,'Bin Analysis'!$L$3:$L$10110,0),MATCH(P$5,'Bin Analysis'!$C$2:$S$2,0))," ")))))</f>
        <v>0.6</v>
      </c>
      <c r="Q305" s="70">
        <f>IF($L305=" "," ",(IF($M305=FALSE," ",(IF($M305&gt;0,INDEX('Bin Analysis'!$C$3:$S$10110,MATCH($L305,'Bin Analysis'!$L$3:$L$10110,0),MATCH(Q$5,'Bin Analysis'!$C$2:$S$2,0))," ")))))</f>
        <v>0.56521739130434778</v>
      </c>
      <c r="R305" s="70">
        <f>IF($L305=" "," ",(IF($M305=FALSE," ",(IF($M305&gt;0,INDEX('Bin Analysis'!$C$3:$S$10110,MATCH($L305,'Bin Analysis'!$L$3:$L$10110,0),MATCH(R$5,'Bin Analysis'!$C$2:$S$2,0))," ")))))</f>
        <v>0</v>
      </c>
      <c r="S305" s="70" t="str">
        <f>IF($L305=" "," ",(IF($M305=FALSE," ",(IF($M305&gt;0,INDEX('Bin Analysis'!$C$3:$S$10110,MATCH($L305,'Bin Analysis'!$L$3:$L$10110,0),MATCH(S$5,'Bin Analysis'!$C$2:$S$2,0))," ")))))</f>
        <v>no</v>
      </c>
      <c r="T305" s="70">
        <f>Assignments!K304</f>
        <v>0.92188135906249991</v>
      </c>
      <c r="U305" s="70">
        <f>Assignments!L304</f>
        <v>0.18342396118349472</v>
      </c>
      <c r="V305" s="76" t="str">
        <f>Assignments!V304</f>
        <v>Rheostat</v>
      </c>
    </row>
    <row r="306" spans="2:22" x14ac:dyDescent="0.45">
      <c r="B306" s="6">
        <v>20</v>
      </c>
      <c r="C306" t="s">
        <v>155</v>
      </c>
      <c r="D306">
        <v>1.0006863969999999</v>
      </c>
      <c r="E306" s="7">
        <v>4.7657596000000003E-2</v>
      </c>
      <c r="G306" s="40">
        <f>IFERROR('Data Transformation'!M304," ")</f>
        <v>299</v>
      </c>
      <c r="L306" s="68">
        <f t="shared" si="5"/>
        <v>300</v>
      </c>
      <c r="M306" s="69">
        <f>IF(L306=" "," ",(IF($L306&gt;0,INDEX('Bin Analysis'!$C$3:$S$10110,MATCH($L306,'Bin Analysis'!$L$3:$L$10110,0),MATCH(M$5,'Bin Analysis'!$C$2:$S$2,0))," ")))</f>
        <v>19</v>
      </c>
      <c r="N306" s="70">
        <f>IF($L306=" "," ",(IF($M306=FALSE," ",(IF($M306&gt;0,INDEX('Bin Analysis'!$C$3:$S$10110,MATCH($L306,'Bin Analysis'!$L$3:$L$10110,0),MATCH(N$5,'Bin Analysis'!$C$2:$S$2,0))," ")))))</f>
        <v>0</v>
      </c>
      <c r="O306" s="70">
        <f>IF($L306=" "," ",(IF($M306=FALSE," ",(IF($M306&gt;0,INDEX('Bin Analysis'!$C$3:$S$10110,MATCH($L306,'Bin Analysis'!$L$3:$L$10110,0),MATCH(O$5,'Bin Analysis'!$C$2:$S$2,0))," ")))))</f>
        <v>5.5555555555555552E-2</v>
      </c>
      <c r="P306" s="70">
        <f>IF($L306=" "," ",(IF($M306=FALSE," ",(IF($M306&gt;0,INDEX('Bin Analysis'!$C$3:$S$10110,MATCH($L306,'Bin Analysis'!$L$3:$L$10110,0),MATCH(P$5,'Bin Analysis'!$C$2:$S$2,0))," ")))))</f>
        <v>0.4</v>
      </c>
      <c r="Q306" s="70">
        <f>IF($L306=" "," ",(IF($M306=FALSE," ",(IF($M306&gt;0,INDEX('Bin Analysis'!$C$3:$S$10110,MATCH($L306,'Bin Analysis'!$L$3:$L$10110,0),MATCH(Q$5,'Bin Analysis'!$C$2:$S$2,0))," ")))))</f>
        <v>0.30434782608695654</v>
      </c>
      <c r="R306" s="70">
        <f>IF($L306=" "," ",(IF($M306=FALSE," ",(IF($M306&gt;0,INDEX('Bin Analysis'!$C$3:$S$10110,MATCH($L306,'Bin Analysis'!$L$3:$L$10110,0),MATCH(R$5,'Bin Analysis'!$C$2:$S$2,0))," ")))))</f>
        <v>0.88888888888888884</v>
      </c>
      <c r="S306" s="70" t="str">
        <f>IF($L306=" "," ",(IF($M306=FALSE," ",(IF($M306&gt;0,INDEX('Bin Analysis'!$C$3:$S$10110,MATCH($L306,'Bin Analysis'!$L$3:$L$10110,0),MATCH(S$5,'Bin Analysis'!$C$2:$S$2,0))," ")))))</f>
        <v>no</v>
      </c>
      <c r="T306" s="70">
        <f>Assignments!K305</f>
        <v>6.6948809833333345E-2</v>
      </c>
      <c r="U306" s="70">
        <f>Assignments!L305</f>
        <v>0.24158651404252277</v>
      </c>
      <c r="V306" s="76" t="str">
        <f>Assignments!V305</f>
        <v>Adverse</v>
      </c>
    </row>
    <row r="307" spans="2:22" x14ac:dyDescent="0.45">
      <c r="B307" s="6">
        <v>20</v>
      </c>
      <c r="C307" t="s">
        <v>156</v>
      </c>
      <c r="D307">
        <v>0.89437325000000001</v>
      </c>
      <c r="E307" s="7">
        <v>4.7362772999999997E-2</v>
      </c>
      <c r="G307" s="40">
        <f>IFERROR('Data Transformation'!M305," ")</f>
        <v>300</v>
      </c>
      <c r="L307" s="68">
        <f t="shared" si="5"/>
        <v>301</v>
      </c>
      <c r="M307" s="69">
        <f>IF(L307=" "," ",(IF($L307&gt;0,INDEX('Bin Analysis'!$C$3:$S$10110,MATCH($L307,'Bin Analysis'!$L$3:$L$10110,0),MATCH(M$5,'Bin Analysis'!$C$2:$S$2,0))," ")))</f>
        <v>20</v>
      </c>
      <c r="N307" s="70">
        <f>IF($L307=" "," ",(IF($M307=FALSE," ",(IF($M307&gt;0,INDEX('Bin Analysis'!$C$3:$S$10110,MATCH($L307,'Bin Analysis'!$L$3:$L$10110,0),MATCH(N$5,'Bin Analysis'!$C$2:$S$2,0))," ")))))</f>
        <v>0</v>
      </c>
      <c r="O307" s="70">
        <f>IF($L307=" "," ",(IF($M307=FALSE," ",(IF($M307&gt;0,INDEX('Bin Analysis'!$C$3:$S$10110,MATCH($L307,'Bin Analysis'!$L$3:$L$10110,0),MATCH(O$5,'Bin Analysis'!$C$2:$S$2,0))," ")))))</f>
        <v>0.10526315789473684</v>
      </c>
      <c r="P307" s="70">
        <f>IF($L307=" "," ",(IF($M307=FALSE," ",(IF($M307&gt;0,INDEX('Bin Analysis'!$C$3:$S$10110,MATCH($L307,'Bin Analysis'!$L$3:$L$10110,0),MATCH(P$5,'Bin Analysis'!$C$2:$S$2,0))," ")))))</f>
        <v>0.5</v>
      </c>
      <c r="Q307" s="70">
        <f>IF($L307=" "," ",(IF($M307=FALSE," ",(IF($M307&gt;0,INDEX('Bin Analysis'!$C$3:$S$10110,MATCH($L307,'Bin Analysis'!$L$3:$L$10110,0),MATCH(Q$5,'Bin Analysis'!$C$2:$S$2,0))," ")))))</f>
        <v>0.47826086956521741</v>
      </c>
      <c r="R307" s="70">
        <f>IF($L307=" "," ",(IF($M307=FALSE," ",(IF($M307&gt;0,INDEX('Bin Analysis'!$C$3:$S$10110,MATCH($L307,'Bin Analysis'!$L$3:$L$10110,0),MATCH(R$5,'Bin Analysis'!$C$2:$S$2,0))," ")))))</f>
        <v>0.78947368421052633</v>
      </c>
      <c r="S307" s="70" t="str">
        <f>IF($L307=" "," ",(IF($M307=FALSE," ",(IF($M307&gt;0,INDEX('Bin Analysis'!$C$3:$S$10110,MATCH($L307,'Bin Analysis'!$L$3:$L$10110,0),MATCH(S$5,'Bin Analysis'!$C$2:$S$2,0))," ")))))</f>
        <v>no</v>
      </c>
      <c r="T307" s="70">
        <f>Assignments!K306</f>
        <v>0.1237601225263158</v>
      </c>
      <c r="U307" s="70">
        <f>Assignments!L306</f>
        <v>0.33017093316495738</v>
      </c>
      <c r="V307" s="76" t="str">
        <f>Assignments!V306</f>
        <v>Adverse</v>
      </c>
    </row>
    <row r="308" spans="2:22" x14ac:dyDescent="0.45">
      <c r="B308" s="6">
        <v>20</v>
      </c>
      <c r="C308" t="s">
        <v>149</v>
      </c>
      <c r="D308">
        <v>1.0619052529999999</v>
      </c>
      <c r="E308" s="7">
        <v>4.6017010999999997E-2</v>
      </c>
      <c r="G308" s="40">
        <f>IFERROR('Data Transformation'!M306," ")</f>
        <v>301</v>
      </c>
      <c r="L308" s="68">
        <f t="shared" si="5"/>
        <v>302</v>
      </c>
      <c r="M308" s="69">
        <f>IF(L308=" "," ",(IF($L308&gt;0,INDEX('Bin Analysis'!$C$3:$S$10110,MATCH($L308,'Bin Analysis'!$L$3:$L$10110,0),MATCH(M$5,'Bin Analysis'!$C$2:$S$2,0))," ")))</f>
        <v>19</v>
      </c>
      <c r="N308" s="70">
        <f>IF($L308=" "," ",(IF($M308=FALSE," ",(IF($M308&gt;0,INDEX('Bin Analysis'!$C$3:$S$10110,MATCH($L308,'Bin Analysis'!$L$3:$L$10110,0),MATCH(N$5,'Bin Analysis'!$C$2:$S$2,0))," ")))))</f>
        <v>0</v>
      </c>
      <c r="O308" s="70">
        <f>IF($L308=" "," ",(IF($M308=FALSE," ",(IF($M308&gt;0,INDEX('Bin Analysis'!$C$3:$S$10110,MATCH($L308,'Bin Analysis'!$L$3:$L$10110,0),MATCH(O$5,'Bin Analysis'!$C$2:$S$2,0))," ")))))</f>
        <v>0</v>
      </c>
      <c r="P308" s="70">
        <f>IF($L308=" "," ",(IF($M308=FALSE," ",(IF($M308&gt;0,INDEX('Bin Analysis'!$C$3:$S$10110,MATCH($L308,'Bin Analysis'!$L$3:$L$10110,0),MATCH(P$5,'Bin Analysis'!$C$2:$S$2,0))," ")))))</f>
        <v>0.2</v>
      </c>
      <c r="Q308" s="70">
        <f>IF($L308=" "," ",(IF($M308=FALSE," ",(IF($M308&gt;0,INDEX('Bin Analysis'!$C$3:$S$10110,MATCH($L308,'Bin Analysis'!$L$3:$L$10110,0),MATCH(Q$5,'Bin Analysis'!$C$2:$S$2,0))," ")))))</f>
        <v>8.6956521739130432E-2</v>
      </c>
      <c r="R308" s="70">
        <f>IF($L308=" "," ",(IF($M308=FALSE," ",(IF($M308&gt;0,INDEX('Bin Analysis'!$C$3:$S$10110,MATCH($L308,'Bin Analysis'!$L$3:$L$10110,0),MATCH(R$5,'Bin Analysis'!$C$2:$S$2,0))," ")))))</f>
        <v>1</v>
      </c>
      <c r="S308" s="70" t="str">
        <f>IF($L308=" "," ",(IF($M308=FALSE," ",(IF($M308&gt;0,INDEX('Bin Analysis'!$C$3:$S$10110,MATCH($L308,'Bin Analysis'!$L$3:$L$10110,0),MATCH(S$5,'Bin Analysis'!$C$2:$S$2,0))," ")))))</f>
        <v>yes</v>
      </c>
      <c r="T308" s="70">
        <f>Assignments!K307</f>
        <v>3.6725969000000004E-2</v>
      </c>
      <c r="U308" s="70">
        <f>Assignments!L307</f>
        <v>0.10616377979861376</v>
      </c>
      <c r="V308" s="76" t="str">
        <f>Assignments!V307</f>
        <v>Toggle</v>
      </c>
    </row>
    <row r="309" spans="2:22" x14ac:dyDescent="0.45">
      <c r="B309" s="6">
        <v>20</v>
      </c>
      <c r="C309" t="s">
        <v>161</v>
      </c>
      <c r="D309">
        <v>0.936561906</v>
      </c>
      <c r="E309" s="7">
        <v>4.0398148000000002E-2</v>
      </c>
      <c r="G309" s="40">
        <f>IFERROR('Data Transformation'!M307," ")</f>
        <v>302</v>
      </c>
      <c r="L309" s="68">
        <f t="shared" si="5"/>
        <v>303</v>
      </c>
      <c r="M309" s="69">
        <f>IF(L309=" "," ",(IF($L309&gt;0,INDEX('Bin Analysis'!$C$3:$S$10110,MATCH($L309,'Bin Analysis'!$L$3:$L$10110,0),MATCH(M$5,'Bin Analysis'!$C$2:$S$2,0))," ")))</f>
        <v>20</v>
      </c>
      <c r="N309" s="70">
        <f>IF($L309=" "," ",(IF($M309=FALSE," ",(IF($M309&gt;0,INDEX('Bin Analysis'!$C$3:$S$10110,MATCH($L309,'Bin Analysis'!$L$3:$L$10110,0),MATCH(N$5,'Bin Analysis'!$C$2:$S$2,0))," ")))))</f>
        <v>0</v>
      </c>
      <c r="O309" s="70">
        <f>IF($L309=" "," ",(IF($M309=FALSE," ",(IF($M309&gt;0,INDEX('Bin Analysis'!$C$3:$S$10110,MATCH($L309,'Bin Analysis'!$L$3:$L$10110,0),MATCH(O$5,'Bin Analysis'!$C$2:$S$2,0))," ")))))</f>
        <v>5.2631578947368418E-2</v>
      </c>
      <c r="P309" s="70">
        <f>IF($L309=" "," ",(IF($M309=FALSE," ",(IF($M309&gt;0,INDEX('Bin Analysis'!$C$3:$S$10110,MATCH($L309,'Bin Analysis'!$L$3:$L$10110,0),MATCH(P$5,'Bin Analysis'!$C$2:$S$2,0))," ")))))</f>
        <v>0.4</v>
      </c>
      <c r="Q309" s="70">
        <f>IF($L309=" "," ",(IF($M309=FALSE," ",(IF($M309&gt;0,INDEX('Bin Analysis'!$C$3:$S$10110,MATCH($L309,'Bin Analysis'!$L$3:$L$10110,0),MATCH(Q$5,'Bin Analysis'!$C$2:$S$2,0))," ")))))</f>
        <v>0.2608695652173913</v>
      </c>
      <c r="R309" s="70">
        <f>IF($L309=" "," ",(IF($M309=FALSE," ",(IF($M309&gt;0,INDEX('Bin Analysis'!$C$3:$S$10110,MATCH($L309,'Bin Analysis'!$L$3:$L$10110,0),MATCH(R$5,'Bin Analysis'!$C$2:$S$2,0))," ")))))</f>
        <v>0.84210526315789469</v>
      </c>
      <c r="S309" s="70" t="str">
        <f>IF($L309=" "," ",(IF($M309=FALSE," ",(IF($M309&gt;0,INDEX('Bin Analysis'!$C$3:$S$10110,MATCH($L309,'Bin Analysis'!$L$3:$L$10110,0),MATCH(S$5,'Bin Analysis'!$C$2:$S$2,0))," ")))))</f>
        <v>no</v>
      </c>
      <c r="T309" s="70">
        <f>Assignments!K308</f>
        <v>0.10266855031578949</v>
      </c>
      <c r="U309" s="70">
        <f>Assignments!L308</f>
        <v>0.27808615700915112</v>
      </c>
      <c r="V309" s="76" t="str">
        <f>Assignments!V308</f>
        <v>Adverse</v>
      </c>
    </row>
    <row r="310" spans="2:22" x14ac:dyDescent="0.45">
      <c r="B310" s="6">
        <v>20</v>
      </c>
      <c r="C310" t="s">
        <v>163</v>
      </c>
      <c r="D310">
        <v>0.96846446399999997</v>
      </c>
      <c r="E310" s="7">
        <v>3.8433561999999998E-2</v>
      </c>
      <c r="G310" s="40">
        <f>IFERROR('Data Transformation'!M308," ")</f>
        <v>303</v>
      </c>
      <c r="L310" s="68">
        <f t="shared" si="5"/>
        <v>304</v>
      </c>
      <c r="M310" s="69">
        <f>IF(L310=" "," ",(IF($L310&gt;0,INDEX('Bin Analysis'!$C$3:$S$10110,MATCH($L310,'Bin Analysis'!$L$3:$L$10110,0),MATCH(M$5,'Bin Analysis'!$C$2:$S$2,0))," ")))</f>
        <v>18</v>
      </c>
      <c r="N310" s="70">
        <f>IF($L310=" "," ",(IF($M310=FALSE," ",(IF($M310&gt;0,INDEX('Bin Analysis'!$C$3:$S$10110,MATCH($L310,'Bin Analysis'!$L$3:$L$10110,0),MATCH(N$5,'Bin Analysis'!$C$2:$S$2,0))," ")))))</f>
        <v>0</v>
      </c>
      <c r="O310" s="70">
        <f>IF($L310=" "," ",(IF($M310=FALSE," ",(IF($M310&gt;0,INDEX('Bin Analysis'!$C$3:$S$10110,MATCH($L310,'Bin Analysis'!$L$3:$L$10110,0),MATCH(O$5,'Bin Analysis'!$C$2:$S$2,0))," ")))))</f>
        <v>0.17647058823529413</v>
      </c>
      <c r="P310" s="70">
        <f>IF($L310=" "," ",(IF($M310=FALSE," ",(IF($M310&gt;0,INDEX('Bin Analysis'!$C$3:$S$10110,MATCH($L310,'Bin Analysis'!$L$3:$L$10110,0),MATCH(P$5,'Bin Analysis'!$C$2:$S$2,0))," ")))))</f>
        <v>0.4</v>
      </c>
      <c r="Q310" s="70">
        <f>IF($L310=" "," ",(IF($M310=FALSE," ",(IF($M310&gt;0,INDEX('Bin Analysis'!$C$3:$S$10110,MATCH($L310,'Bin Analysis'!$L$3:$L$10110,0),MATCH(Q$5,'Bin Analysis'!$C$2:$S$2,0))," ")))))</f>
        <v>0.30434782608695654</v>
      </c>
      <c r="R310" s="70">
        <f>IF($L310=" "," ",(IF($M310=FALSE," ",(IF($M310&gt;0,INDEX('Bin Analysis'!$C$3:$S$10110,MATCH($L310,'Bin Analysis'!$L$3:$L$10110,0),MATCH(R$5,'Bin Analysis'!$C$2:$S$2,0))," ")))))</f>
        <v>0.76470588235294112</v>
      </c>
      <c r="S310" s="70" t="str">
        <f>IF($L310=" "," ",(IF($M310=FALSE," ",(IF($M310&gt;0,INDEX('Bin Analysis'!$C$3:$S$10110,MATCH($L310,'Bin Analysis'!$L$3:$L$10110,0),MATCH(S$5,'Bin Analysis'!$C$2:$S$2,0))," ")))))</f>
        <v>no</v>
      </c>
      <c r="T310" s="70">
        <f>Assignments!K309</f>
        <v>0.22085266564705883</v>
      </c>
      <c r="U310" s="70">
        <f>Assignments!L309</f>
        <v>0.38578585439958779</v>
      </c>
      <c r="V310" s="76" t="str">
        <f>Assignments!V309</f>
        <v>Adverse</v>
      </c>
    </row>
    <row r="311" spans="2:22" x14ac:dyDescent="0.45">
      <c r="B311" s="6">
        <v>20</v>
      </c>
      <c r="C311" t="s">
        <v>160</v>
      </c>
      <c r="D311">
        <v>1.0089142639999999</v>
      </c>
      <c r="E311" s="7">
        <v>3.6993003000000003E-2</v>
      </c>
      <c r="G311" s="40">
        <f>IFERROR('Data Transformation'!M309," ")</f>
        <v>304</v>
      </c>
      <c r="L311" s="68">
        <f t="shared" si="5"/>
        <v>305</v>
      </c>
      <c r="M311" s="69">
        <f>IF(L311=" "," ",(IF($L311&gt;0,INDEX('Bin Analysis'!$C$3:$S$10110,MATCH($L311,'Bin Analysis'!$L$3:$L$10110,0),MATCH(M$5,'Bin Analysis'!$C$2:$S$2,0))," ")))</f>
        <v>18</v>
      </c>
      <c r="N311" s="70">
        <f>IF($L311=" "," ",(IF($M311=FALSE," ",(IF($M311&gt;0,INDEX('Bin Analysis'!$C$3:$S$10110,MATCH($L311,'Bin Analysis'!$L$3:$L$10110,0),MATCH(N$5,'Bin Analysis'!$C$2:$S$2,0))," ")))))</f>
        <v>0</v>
      </c>
      <c r="O311" s="70">
        <f>IF($L311=" "," ",(IF($M311=FALSE," ",(IF($M311&gt;0,INDEX('Bin Analysis'!$C$3:$S$10110,MATCH($L311,'Bin Analysis'!$L$3:$L$10110,0),MATCH(O$5,'Bin Analysis'!$C$2:$S$2,0))," ")))))</f>
        <v>0</v>
      </c>
      <c r="P311" s="70">
        <f>IF($L311=" "," ",(IF($M311=FALSE," ",(IF($M311&gt;0,INDEX('Bin Analysis'!$C$3:$S$10110,MATCH($L311,'Bin Analysis'!$L$3:$L$10110,0),MATCH(P$5,'Bin Analysis'!$C$2:$S$2,0))," ")))))</f>
        <v>0.2</v>
      </c>
      <c r="Q311" s="70">
        <f>IF($L311=" "," ",(IF($M311=FALSE," ",(IF($M311&gt;0,INDEX('Bin Analysis'!$C$3:$S$10110,MATCH($L311,'Bin Analysis'!$L$3:$L$10110,0),MATCH(Q$5,'Bin Analysis'!$C$2:$S$2,0))," ")))))</f>
        <v>8.6956521739130432E-2</v>
      </c>
      <c r="R311" s="70">
        <f>IF($L311=" "," ",(IF($M311=FALSE," ",(IF($M311&gt;0,INDEX('Bin Analysis'!$C$3:$S$10110,MATCH($L311,'Bin Analysis'!$L$3:$L$10110,0),MATCH(R$5,'Bin Analysis'!$C$2:$S$2,0))," ")))))</f>
        <v>1</v>
      </c>
      <c r="S311" s="70" t="str">
        <f>IF($L311=" "," ",(IF($M311=FALSE," ",(IF($M311&gt;0,INDEX('Bin Analysis'!$C$3:$S$10110,MATCH($L311,'Bin Analysis'!$L$3:$L$10110,0),MATCH(S$5,'Bin Analysis'!$C$2:$S$2,0))," ")))))</f>
        <v>yes</v>
      </c>
      <c r="T311" s="70">
        <f>Assignments!K310</f>
        <v>1.0141328999999999E-2</v>
      </c>
      <c r="U311" s="70">
        <f>Assignments!L310</f>
        <v>0.11243058174312347</v>
      </c>
      <c r="V311" s="76" t="str">
        <f>Assignments!V310</f>
        <v>Toggle</v>
      </c>
    </row>
    <row r="312" spans="2:22" x14ac:dyDescent="0.45">
      <c r="B312" s="6">
        <v>20</v>
      </c>
      <c r="C312" t="s">
        <v>9</v>
      </c>
      <c r="D312">
        <v>0.89535852500000002</v>
      </c>
      <c r="E312" s="7">
        <v>3.6745906000000002E-2</v>
      </c>
      <c r="G312" s="40">
        <f>IFERROR('Data Transformation'!M310," ")</f>
        <v>305</v>
      </c>
      <c r="L312" s="68">
        <f t="shared" si="5"/>
        <v>306</v>
      </c>
      <c r="M312" s="69">
        <f>IF(L312=" "," ",(IF($L312&gt;0,INDEX('Bin Analysis'!$C$3:$S$10110,MATCH($L312,'Bin Analysis'!$L$3:$L$10110,0),MATCH(M$5,'Bin Analysis'!$C$2:$S$2,0))," ")))</f>
        <v>20</v>
      </c>
      <c r="N312" s="70">
        <f>IF($L312=" "," ",(IF($M312=FALSE," ",(IF($M312&gt;0,INDEX('Bin Analysis'!$C$3:$S$10110,MATCH($L312,'Bin Analysis'!$L$3:$L$10110,0),MATCH(N$5,'Bin Analysis'!$C$2:$S$2,0))," ")))))</f>
        <v>0</v>
      </c>
      <c r="O312" s="70">
        <f>IF($L312=" "," ",(IF($M312=FALSE," ",(IF($M312&gt;0,INDEX('Bin Analysis'!$C$3:$S$10110,MATCH($L312,'Bin Analysis'!$L$3:$L$10110,0),MATCH(O$5,'Bin Analysis'!$C$2:$S$2,0))," ")))))</f>
        <v>0.84210526315789469</v>
      </c>
      <c r="P312" s="70">
        <f>IF($L312=" "," ",(IF($M312=FALSE," ",(IF($M312&gt;0,INDEX('Bin Analysis'!$C$3:$S$10110,MATCH($L312,'Bin Analysis'!$L$3:$L$10110,0),MATCH(P$5,'Bin Analysis'!$C$2:$S$2,0))," ")))))</f>
        <v>0.6</v>
      </c>
      <c r="Q312" s="70">
        <f>IF($L312=" "," ",(IF($M312=FALSE," ",(IF($M312&gt;0,INDEX('Bin Analysis'!$C$3:$S$10110,MATCH($L312,'Bin Analysis'!$L$3:$L$10110,0),MATCH(Q$5,'Bin Analysis'!$C$2:$S$2,0))," ")))))</f>
        <v>0.60869565217391308</v>
      </c>
      <c r="R312" s="70">
        <f>IF($L312=" "," ",(IF($M312=FALSE," ",(IF($M312&gt;0,INDEX('Bin Analysis'!$C$3:$S$10110,MATCH($L312,'Bin Analysis'!$L$3:$L$10110,0),MATCH(R$5,'Bin Analysis'!$C$2:$S$2,0))," ")))))</f>
        <v>0</v>
      </c>
      <c r="S312" s="70" t="str">
        <f>IF($L312=" "," ",(IF($M312=FALSE," ",(IF($M312&gt;0,INDEX('Bin Analysis'!$C$3:$S$10110,MATCH($L312,'Bin Analysis'!$L$3:$L$10110,0),MATCH(S$5,'Bin Analysis'!$C$2:$S$2,0))," ")))))</f>
        <v>no</v>
      </c>
      <c r="T312" s="70">
        <f>Assignments!K311</f>
        <v>0.92066352552631592</v>
      </c>
      <c r="U312" s="70">
        <f>Assignments!L311</f>
        <v>0.13805729181493748</v>
      </c>
      <c r="V312" s="76" t="str">
        <f>Assignments!V311</f>
        <v>Rheostat</v>
      </c>
    </row>
    <row r="313" spans="2:22" x14ac:dyDescent="0.45">
      <c r="B313" s="6">
        <v>20</v>
      </c>
      <c r="C313" t="s">
        <v>147</v>
      </c>
      <c r="D313">
        <v>0.92805830899999997</v>
      </c>
      <c r="E313" s="7">
        <v>3.5876799000000001E-2</v>
      </c>
      <c r="G313" s="40">
        <f>IFERROR('Data Transformation'!M311," ")</f>
        <v>306</v>
      </c>
      <c r="L313" s="68">
        <f t="shared" si="5"/>
        <v>307</v>
      </c>
      <c r="M313" s="69">
        <f>IF(L313=" "," ",(IF($L313&gt;0,INDEX('Bin Analysis'!$C$3:$S$10110,MATCH($L313,'Bin Analysis'!$L$3:$L$10110,0),MATCH(M$5,'Bin Analysis'!$C$2:$S$2,0))," ")))</f>
        <v>18</v>
      </c>
      <c r="N313" s="70">
        <f>IF($L313=" "," ",(IF($M313=FALSE," ",(IF($M313&gt;0,INDEX('Bin Analysis'!$C$3:$S$10110,MATCH($L313,'Bin Analysis'!$L$3:$L$10110,0),MATCH(N$5,'Bin Analysis'!$C$2:$S$2,0))," ")))))</f>
        <v>0</v>
      </c>
      <c r="O313" s="70">
        <f>IF($L313=" "," ",(IF($M313=FALSE," ",(IF($M313&gt;0,INDEX('Bin Analysis'!$C$3:$S$10110,MATCH($L313,'Bin Analysis'!$L$3:$L$10110,0),MATCH(O$5,'Bin Analysis'!$C$2:$S$2,0))," ")))))</f>
        <v>0.6470588235294118</v>
      </c>
      <c r="P313" s="70">
        <f>IF($L313=" "," ",(IF($M313=FALSE," ",(IF($M313&gt;0,INDEX('Bin Analysis'!$C$3:$S$10110,MATCH($L313,'Bin Analysis'!$L$3:$L$10110,0),MATCH(P$5,'Bin Analysis'!$C$2:$S$2,0))," ")))))</f>
        <v>0.7</v>
      </c>
      <c r="Q313" s="70">
        <f>IF($L313=" "," ",(IF($M313=FALSE," ",(IF($M313&gt;0,INDEX('Bin Analysis'!$C$3:$S$10110,MATCH($L313,'Bin Analysis'!$L$3:$L$10110,0),MATCH(Q$5,'Bin Analysis'!$C$2:$S$2,0))," ")))))</f>
        <v>0.69565217391304346</v>
      </c>
      <c r="R313" s="70">
        <f>IF($L313=" "," ",(IF($M313=FALSE," ",(IF($M313&gt;0,INDEX('Bin Analysis'!$C$3:$S$10110,MATCH($L313,'Bin Analysis'!$L$3:$L$10110,0),MATCH(R$5,'Bin Analysis'!$C$2:$S$2,0))," ")))))</f>
        <v>5.8823529411764705E-2</v>
      </c>
      <c r="S313" s="70" t="str">
        <f>IF($L313=" "," ",(IF($M313=FALSE," ",(IF($M313&gt;0,INDEX('Bin Analysis'!$C$3:$S$10110,MATCH($L313,'Bin Analysis'!$L$3:$L$10110,0),MATCH(S$5,'Bin Analysis'!$C$2:$S$2,0))," ")))))</f>
        <v>no</v>
      </c>
      <c r="T313" s="70">
        <f>Assignments!K312</f>
        <v>0.77554414011764694</v>
      </c>
      <c r="U313" s="70">
        <f>Assignments!L312</f>
        <v>0.22735420601025169</v>
      </c>
      <c r="V313" s="76" t="str">
        <f>Assignments!V312</f>
        <v>Rheostat</v>
      </c>
    </row>
    <row r="314" spans="2:22" x14ac:dyDescent="0.45">
      <c r="B314" s="6">
        <v>20</v>
      </c>
      <c r="C314" t="s">
        <v>162</v>
      </c>
      <c r="D314">
        <v>1.00219613</v>
      </c>
      <c r="E314" s="7">
        <v>3.5787792999999998E-2</v>
      </c>
      <c r="G314" s="40">
        <f>IFERROR('Data Transformation'!M312," ")</f>
        <v>307</v>
      </c>
      <c r="L314" s="68">
        <f t="shared" si="5"/>
        <v>308</v>
      </c>
      <c r="M314" s="69">
        <f>IF(L314=" "," ",(IF($L314&gt;0,INDEX('Bin Analysis'!$C$3:$S$10110,MATCH($L314,'Bin Analysis'!$L$3:$L$10110,0),MATCH(M$5,'Bin Analysis'!$C$2:$S$2,0))," ")))</f>
        <v>13</v>
      </c>
      <c r="N314" s="70">
        <f>IF($L314=" "," ",(IF($M314=FALSE," ",(IF($M314&gt;0,INDEX('Bin Analysis'!$C$3:$S$10110,MATCH($L314,'Bin Analysis'!$L$3:$L$10110,0),MATCH(N$5,'Bin Analysis'!$C$2:$S$2,0))," ")))))</f>
        <v>0</v>
      </c>
      <c r="O314" s="70">
        <f>IF($L314=" "," ",(IF($M314=FALSE," ",(IF($M314&gt;0,INDEX('Bin Analysis'!$C$3:$S$10110,MATCH($L314,'Bin Analysis'!$L$3:$L$10110,0),MATCH(O$5,'Bin Analysis'!$C$2:$S$2,0))," ")))))</f>
        <v>0.91666666666666663</v>
      </c>
      <c r="P314" s="70">
        <f>IF($L314=" "," ",(IF($M314=FALSE," ",(IF($M314&gt;0,INDEX('Bin Analysis'!$C$3:$S$10110,MATCH($L314,'Bin Analysis'!$L$3:$L$10110,0),MATCH(P$5,'Bin Analysis'!$C$2:$S$2,0))," ")))))</f>
        <v>0.4</v>
      </c>
      <c r="Q314" s="70">
        <f>IF($L314=" "," ",(IF($M314=FALSE," ",(IF($M314&gt;0,INDEX('Bin Analysis'!$C$3:$S$10110,MATCH($L314,'Bin Analysis'!$L$3:$L$10110,0),MATCH(Q$5,'Bin Analysis'!$C$2:$S$2,0))," ")))))</f>
        <v>0.39130434782608697</v>
      </c>
      <c r="R314" s="70">
        <f>IF($L314=" "," ",(IF($M314=FALSE," ",(IF($M314&gt;0,INDEX('Bin Analysis'!$C$3:$S$10110,MATCH($L314,'Bin Analysis'!$L$3:$L$10110,0),MATCH(R$5,'Bin Analysis'!$C$2:$S$2,0))," ")))))</f>
        <v>0</v>
      </c>
      <c r="S314" s="70" t="str">
        <f>IF($L314=" "," ",(IF($M314=FALSE," ",(IF($M314&gt;0,INDEX('Bin Analysis'!$C$3:$S$10110,MATCH($L314,'Bin Analysis'!$L$3:$L$10110,0),MATCH(S$5,'Bin Analysis'!$C$2:$S$2,0))," ")))))</f>
        <v>no</v>
      </c>
      <c r="T314" s="70">
        <f>Assignments!K313</f>
        <v>0.93308003683333329</v>
      </c>
      <c r="U314" s="70">
        <f>Assignments!L313</f>
        <v>0.10249149281599536</v>
      </c>
      <c r="V314" s="76" t="str">
        <f>Assignments!V313</f>
        <v>Neutral</v>
      </c>
    </row>
    <row r="315" spans="2:22" x14ac:dyDescent="0.45">
      <c r="B315" s="6">
        <v>20</v>
      </c>
      <c r="C315" t="s">
        <v>164</v>
      </c>
      <c r="D315">
        <v>0.986108345</v>
      </c>
      <c r="E315" s="7">
        <v>2.8143359E-2</v>
      </c>
      <c r="G315" s="40">
        <f>IFERROR('Data Transformation'!M313," ")</f>
        <v>308</v>
      </c>
      <c r="L315" s="68">
        <f t="shared" si="5"/>
        <v>309</v>
      </c>
      <c r="M315" s="69">
        <f>IF(L315=" "," ",(IF($L315&gt;0,INDEX('Bin Analysis'!$C$3:$S$10110,MATCH($L315,'Bin Analysis'!$L$3:$L$10110,0),MATCH(M$5,'Bin Analysis'!$C$2:$S$2,0))," ")))</f>
        <v>14</v>
      </c>
      <c r="N315" s="70">
        <f>IF($L315=" "," ",(IF($M315=FALSE," ",(IF($M315&gt;0,INDEX('Bin Analysis'!$C$3:$S$10110,MATCH($L315,'Bin Analysis'!$L$3:$L$10110,0),MATCH(N$5,'Bin Analysis'!$C$2:$S$2,0))," ")))))</f>
        <v>0</v>
      </c>
      <c r="O315" s="70">
        <f>IF($L315=" "," ",(IF($M315=FALSE," ",(IF($M315&gt;0,INDEX('Bin Analysis'!$C$3:$S$10110,MATCH($L315,'Bin Analysis'!$L$3:$L$10110,0),MATCH(O$5,'Bin Analysis'!$C$2:$S$2,0))," ")))))</f>
        <v>0.76923076923076927</v>
      </c>
      <c r="P315" s="70">
        <f>IF($L315=" "," ",(IF($M315=FALSE," ",(IF($M315&gt;0,INDEX('Bin Analysis'!$C$3:$S$10110,MATCH($L315,'Bin Analysis'!$L$3:$L$10110,0),MATCH(P$5,'Bin Analysis'!$C$2:$S$2,0))," ")))))</f>
        <v>0.5</v>
      </c>
      <c r="Q315" s="70">
        <f>IF($L315=" "," ",(IF($M315=FALSE," ",(IF($M315&gt;0,INDEX('Bin Analysis'!$C$3:$S$10110,MATCH($L315,'Bin Analysis'!$L$3:$L$10110,0),MATCH(Q$5,'Bin Analysis'!$C$2:$S$2,0))," ")))))</f>
        <v>0.52173913043478259</v>
      </c>
      <c r="R315" s="70">
        <f>IF($L315=" "," ",(IF($M315=FALSE," ",(IF($M315&gt;0,INDEX('Bin Analysis'!$C$3:$S$10110,MATCH($L315,'Bin Analysis'!$L$3:$L$10110,0),MATCH(R$5,'Bin Analysis'!$C$2:$S$2,0))," ")))))</f>
        <v>0</v>
      </c>
      <c r="S315" s="70" t="str">
        <f>IF($L315=" "," ",(IF($M315=FALSE," ",(IF($M315&gt;0,INDEX('Bin Analysis'!$C$3:$S$10110,MATCH($L315,'Bin Analysis'!$L$3:$L$10110,0),MATCH(S$5,'Bin Analysis'!$C$2:$S$2,0))," ")))))</f>
        <v>no</v>
      </c>
      <c r="T315" s="70">
        <f>Assignments!K314</f>
        <v>0.89575769984615394</v>
      </c>
      <c r="U315" s="70">
        <f>Assignments!L314</f>
        <v>0.16767021607546245</v>
      </c>
      <c r="V315" s="76" t="str">
        <f>Assignments!V314</f>
        <v>Rheostat</v>
      </c>
    </row>
    <row r="316" spans="2:22" x14ac:dyDescent="0.45">
      <c r="B316" s="6">
        <v>21</v>
      </c>
      <c r="C316" t="s">
        <v>165</v>
      </c>
      <c r="D316">
        <v>0.13487270300000001</v>
      </c>
      <c r="E316" s="7">
        <v>8.0180662E-2</v>
      </c>
      <c r="G316" s="40">
        <f>IFERROR('Data Transformation'!M314," ")</f>
        <v>309</v>
      </c>
      <c r="L316" s="68">
        <f t="shared" si="5"/>
        <v>310</v>
      </c>
      <c r="M316" s="69">
        <f>IF(L316=" "," ",(IF($L316&gt;0,INDEX('Bin Analysis'!$C$3:$S$10110,MATCH($L316,'Bin Analysis'!$L$3:$L$10110,0),MATCH(M$5,'Bin Analysis'!$C$2:$S$2,0))," ")))</f>
        <v>13</v>
      </c>
      <c r="N316" s="70">
        <f>IF($L316=" "," ",(IF($M316=FALSE," ",(IF($M316&gt;0,INDEX('Bin Analysis'!$C$3:$S$10110,MATCH($L316,'Bin Analysis'!$L$3:$L$10110,0),MATCH(N$5,'Bin Analysis'!$C$2:$S$2,0))," ")))))</f>
        <v>0</v>
      </c>
      <c r="O316" s="70">
        <f>IF($L316=" "," ",(IF($M316=FALSE," ",(IF($M316&gt;0,INDEX('Bin Analysis'!$C$3:$S$10110,MATCH($L316,'Bin Analysis'!$L$3:$L$10110,0),MATCH(O$5,'Bin Analysis'!$C$2:$S$2,0))," ")))))</f>
        <v>0.5</v>
      </c>
      <c r="P316" s="70">
        <f>IF($L316=" "," ",(IF($M316=FALSE," ",(IF($M316&gt;0,INDEX('Bin Analysis'!$C$3:$S$10110,MATCH($L316,'Bin Analysis'!$L$3:$L$10110,0),MATCH(P$5,'Bin Analysis'!$C$2:$S$2,0))," ")))))</f>
        <v>0.5</v>
      </c>
      <c r="Q316" s="70">
        <f>IF($L316=" "," ",(IF($M316=FALSE," ",(IF($M316&gt;0,INDEX('Bin Analysis'!$C$3:$S$10110,MATCH($L316,'Bin Analysis'!$L$3:$L$10110,0),MATCH(Q$5,'Bin Analysis'!$C$2:$S$2,0))," ")))))</f>
        <v>0.52173913043478259</v>
      </c>
      <c r="R316" s="70">
        <f>IF($L316=" "," ",(IF($M316=FALSE," ",(IF($M316&gt;0,INDEX('Bin Analysis'!$C$3:$S$10110,MATCH($L316,'Bin Analysis'!$L$3:$L$10110,0),MATCH(R$5,'Bin Analysis'!$C$2:$S$2,0))," ")))))</f>
        <v>0</v>
      </c>
      <c r="S316" s="70" t="str">
        <f>IF($L316=" "," ",(IF($M316=FALSE," ",(IF($M316&gt;0,INDEX('Bin Analysis'!$C$3:$S$10110,MATCH($L316,'Bin Analysis'!$L$3:$L$10110,0),MATCH(S$5,'Bin Analysis'!$C$2:$S$2,0))," ")))))</f>
        <v>no</v>
      </c>
      <c r="T316" s="70">
        <f>Assignments!K315</f>
        <v>0.75832610658333344</v>
      </c>
      <c r="U316" s="70">
        <f>Assignments!L315</f>
        <v>0.13881178969120031</v>
      </c>
      <c r="V316" s="76" t="str">
        <f>Assignments!V315</f>
        <v>Rheostat</v>
      </c>
    </row>
    <row r="317" spans="2:22" x14ac:dyDescent="0.45">
      <c r="B317" s="6">
        <v>21</v>
      </c>
      <c r="C317" t="s">
        <v>151</v>
      </c>
      <c r="D317">
        <v>0.42623745699999999</v>
      </c>
      <c r="E317" s="7">
        <v>7.6468307999999999E-2</v>
      </c>
      <c r="G317" s="40">
        <f>IFERROR('Data Transformation'!M315," ")</f>
        <v>310</v>
      </c>
      <c r="L317" s="68">
        <f t="shared" si="5"/>
        <v>311</v>
      </c>
      <c r="M317" s="69">
        <f>IF(L317=" "," ",(IF($L317&gt;0,INDEX('Bin Analysis'!$C$3:$S$10110,MATCH($L317,'Bin Analysis'!$L$3:$L$10110,0),MATCH(M$5,'Bin Analysis'!$C$2:$S$2,0))," ")))</f>
        <v>20</v>
      </c>
      <c r="N317" s="70">
        <f>IF($L317=" "," ",(IF($M317=FALSE," ",(IF($M317&gt;0,INDEX('Bin Analysis'!$C$3:$S$10110,MATCH($L317,'Bin Analysis'!$L$3:$L$10110,0),MATCH(N$5,'Bin Analysis'!$C$2:$S$2,0))," ")))))</f>
        <v>5.2631578947368418E-2</v>
      </c>
      <c r="O317" s="70">
        <f>IF($L317=" "," ",(IF($M317=FALSE," ",(IF($M317&gt;0,INDEX('Bin Analysis'!$C$3:$S$10110,MATCH($L317,'Bin Analysis'!$L$3:$L$10110,0),MATCH(O$5,'Bin Analysis'!$C$2:$S$2,0))," ")))))</f>
        <v>0.94736842105263153</v>
      </c>
      <c r="P317" s="70">
        <f>IF($L317=" "," ",(IF($M317=FALSE," ",(IF($M317&gt;0,INDEX('Bin Analysis'!$C$3:$S$10110,MATCH($L317,'Bin Analysis'!$L$3:$L$10110,0),MATCH(P$5,'Bin Analysis'!$C$2:$S$2,0))," ")))))</f>
        <v>0.5</v>
      </c>
      <c r="Q317" s="70">
        <f>IF($L317=" "," ",(IF($M317=FALSE," ",(IF($M317&gt;0,INDEX('Bin Analysis'!$C$3:$S$10110,MATCH($L317,'Bin Analysis'!$L$3:$L$10110,0),MATCH(Q$5,'Bin Analysis'!$C$2:$S$2,0))," ")))))</f>
        <v>0.47826086956521741</v>
      </c>
      <c r="R317" s="70">
        <f>IF($L317=" "," ",(IF($M317=FALSE," ",(IF($M317&gt;0,INDEX('Bin Analysis'!$C$3:$S$10110,MATCH($L317,'Bin Analysis'!$L$3:$L$10110,0),MATCH(R$5,'Bin Analysis'!$C$2:$S$2,0))," ")))))</f>
        <v>0</v>
      </c>
      <c r="S317" s="70" t="str">
        <f>IF($L317=" "," ",(IF($M317=FALSE," ",(IF($M317&gt;0,INDEX('Bin Analysis'!$C$3:$S$10110,MATCH($L317,'Bin Analysis'!$L$3:$L$10110,0),MATCH(S$5,'Bin Analysis'!$C$2:$S$2,0))," ")))))</f>
        <v>no</v>
      </c>
      <c r="T317" s="70">
        <f>Assignments!K316</f>
        <v>0.98016464510526335</v>
      </c>
      <c r="U317" s="70">
        <f>Assignments!L316</f>
        <v>0.1045648875346504</v>
      </c>
      <c r="V317" s="76" t="str">
        <f>Assignments!V316</f>
        <v>Neutral</v>
      </c>
    </row>
    <row r="318" spans="2:22" x14ac:dyDescent="0.45">
      <c r="B318" s="6">
        <v>21</v>
      </c>
      <c r="C318" t="s">
        <v>155</v>
      </c>
      <c r="D318">
        <v>0.28443021299999999</v>
      </c>
      <c r="E318" s="7">
        <v>7.2326669999999996E-2</v>
      </c>
      <c r="G318" s="40">
        <f>IFERROR('Data Transformation'!M316," ")</f>
        <v>311</v>
      </c>
      <c r="L318" s="68">
        <f t="shared" si="5"/>
        <v>312</v>
      </c>
      <c r="M318" s="69">
        <f>IF(L318=" "," ",(IF($L318&gt;0,INDEX('Bin Analysis'!$C$3:$S$10110,MATCH($L318,'Bin Analysis'!$L$3:$L$10110,0),MATCH(M$5,'Bin Analysis'!$C$2:$S$2,0))," ")))</f>
        <v>20</v>
      </c>
      <c r="N318" s="70">
        <f>IF($L318=" "," ",(IF($M318=FALSE," ",(IF($M318&gt;0,INDEX('Bin Analysis'!$C$3:$S$10110,MATCH($L318,'Bin Analysis'!$L$3:$L$10110,0),MATCH(N$5,'Bin Analysis'!$C$2:$S$2,0))," ")))))</f>
        <v>0</v>
      </c>
      <c r="O318" s="70">
        <f>IF($L318=" "," ",(IF($M318=FALSE," ",(IF($M318&gt;0,INDEX('Bin Analysis'!$C$3:$S$10110,MATCH($L318,'Bin Analysis'!$L$3:$L$10110,0),MATCH(O$5,'Bin Analysis'!$C$2:$S$2,0))," ")))))</f>
        <v>1</v>
      </c>
      <c r="P318" s="70">
        <f>IF($L318=" "," ",(IF($M318=FALSE," ",(IF($M318&gt;0,INDEX('Bin Analysis'!$C$3:$S$10110,MATCH($L318,'Bin Analysis'!$L$3:$L$10110,0),MATCH(P$5,'Bin Analysis'!$C$2:$S$2,0))," ")))))</f>
        <v>0.4</v>
      </c>
      <c r="Q318" s="70">
        <f>IF($L318=" "," ",(IF($M318=FALSE," ",(IF($M318&gt;0,INDEX('Bin Analysis'!$C$3:$S$10110,MATCH($L318,'Bin Analysis'!$L$3:$L$10110,0),MATCH(Q$5,'Bin Analysis'!$C$2:$S$2,0))," ")))))</f>
        <v>0.34782608695652173</v>
      </c>
      <c r="R318" s="70">
        <f>IF($L318=" "," ",(IF($M318=FALSE," ",(IF($M318&gt;0,INDEX('Bin Analysis'!$C$3:$S$10110,MATCH($L318,'Bin Analysis'!$L$3:$L$10110,0),MATCH(R$5,'Bin Analysis'!$C$2:$S$2,0))," ")))))</f>
        <v>0</v>
      </c>
      <c r="S318" s="70" t="str">
        <f>IF($L318=" "," ",(IF($M318=FALSE," ",(IF($M318&gt;0,INDEX('Bin Analysis'!$C$3:$S$10110,MATCH($L318,'Bin Analysis'!$L$3:$L$10110,0),MATCH(S$5,'Bin Analysis'!$C$2:$S$2,0))," ")))))</f>
        <v>no</v>
      </c>
      <c r="T318" s="70">
        <f>Assignments!K317</f>
        <v>0.94477787136842084</v>
      </c>
      <c r="U318" s="70">
        <f>Assignments!L317</f>
        <v>8.9402892958496627E-2</v>
      </c>
      <c r="V318" s="76" t="str">
        <f>Assignments!V317</f>
        <v>Neutral</v>
      </c>
    </row>
    <row r="319" spans="2:22" x14ac:dyDescent="0.45">
      <c r="B319" s="6">
        <v>21</v>
      </c>
      <c r="C319" t="s">
        <v>149</v>
      </c>
      <c r="D319">
        <v>1.0478604579999999</v>
      </c>
      <c r="E319" s="7">
        <v>6.7030676999999997E-2</v>
      </c>
      <c r="G319" s="40">
        <f>IFERROR('Data Transformation'!M317," ")</f>
        <v>312</v>
      </c>
      <c r="L319" s="68">
        <f t="shared" si="5"/>
        <v>313</v>
      </c>
      <c r="M319" s="69">
        <f>IF(L319=" "," ",(IF($L319&gt;0,INDEX('Bin Analysis'!$C$3:$S$10110,MATCH($L319,'Bin Analysis'!$L$3:$L$10110,0),MATCH(M$5,'Bin Analysis'!$C$2:$S$2,0))," ")))</f>
        <v>11</v>
      </c>
      <c r="N319" s="70">
        <f>IF($L319=" "," ",(IF($M319=FALSE," ",(IF($M319&gt;0,INDEX('Bin Analysis'!$C$3:$S$10110,MATCH($L319,'Bin Analysis'!$L$3:$L$10110,0),MATCH(N$5,'Bin Analysis'!$C$2:$S$2,0))," ")))))</f>
        <v>0</v>
      </c>
      <c r="O319" s="70">
        <f>IF($L319=" "," ",(IF($M319=FALSE," ",(IF($M319&gt;0,INDEX('Bin Analysis'!$C$3:$S$10110,MATCH($L319,'Bin Analysis'!$L$3:$L$10110,0),MATCH(O$5,'Bin Analysis'!$C$2:$S$2,0))," ")))))</f>
        <v>1</v>
      </c>
      <c r="P319" s="70">
        <f>IF($L319=" "," ",(IF($M319=FALSE," ",(IF($M319&gt;0,INDEX('Bin Analysis'!$C$3:$S$10110,MATCH($L319,'Bin Analysis'!$L$3:$L$10110,0),MATCH(P$5,'Bin Analysis'!$C$2:$S$2,0))," ")))))</f>
        <v>0.2</v>
      </c>
      <c r="Q319" s="70">
        <f>IF($L319=" "," ",(IF($M319=FALSE," ",(IF($M319&gt;0,INDEX('Bin Analysis'!$C$3:$S$10110,MATCH($L319,'Bin Analysis'!$L$3:$L$10110,0),MATCH(Q$5,'Bin Analysis'!$C$2:$S$2,0))," ")))))</f>
        <v>0.13043478260869565</v>
      </c>
      <c r="R319" s="70">
        <f>IF($L319=" "," ",(IF($M319=FALSE," ",(IF($M319&gt;0,INDEX('Bin Analysis'!$C$3:$S$10110,MATCH($L319,'Bin Analysis'!$L$3:$L$10110,0),MATCH(R$5,'Bin Analysis'!$C$2:$S$2,0))," ")))))</f>
        <v>0</v>
      </c>
      <c r="S319" s="70" t="str">
        <f>IF($L319=" "," ",(IF($M319=FALSE," ",(IF($M319&gt;0,INDEX('Bin Analysis'!$C$3:$S$10110,MATCH($L319,'Bin Analysis'!$L$3:$L$10110,0),MATCH(S$5,'Bin Analysis'!$C$2:$S$2,0))," ")))))</f>
        <v>yes</v>
      </c>
      <c r="T319" s="70">
        <f>Assignments!K318</f>
        <v>0.9741550563000001</v>
      </c>
      <c r="U319" s="70">
        <f>Assignments!L318</f>
        <v>6.1507900270111653E-2</v>
      </c>
      <c r="V319" s="76" t="str">
        <f>Assignments!V318</f>
        <v>Neutral</v>
      </c>
    </row>
    <row r="320" spans="2:22" x14ac:dyDescent="0.45">
      <c r="B320" s="6">
        <v>21</v>
      </c>
      <c r="C320" t="s">
        <v>157</v>
      </c>
      <c r="D320">
        <v>0.89237834999999999</v>
      </c>
      <c r="E320" s="7">
        <v>6.5918185000000004E-2</v>
      </c>
      <c r="G320" s="40">
        <f>IFERROR('Data Transformation'!M318," ")</f>
        <v>313</v>
      </c>
      <c r="L320" s="68">
        <f t="shared" si="5"/>
        <v>314</v>
      </c>
      <c r="M320" s="69">
        <f>IF(L320=" "," ",(IF($L320&gt;0,INDEX('Bin Analysis'!$C$3:$S$10110,MATCH($L320,'Bin Analysis'!$L$3:$L$10110,0),MATCH(M$5,'Bin Analysis'!$C$2:$S$2,0))," ")))</f>
        <v>14</v>
      </c>
      <c r="N320" s="70">
        <f>IF($L320=" "," ",(IF($M320=FALSE," ",(IF($M320&gt;0,INDEX('Bin Analysis'!$C$3:$S$10110,MATCH($L320,'Bin Analysis'!$L$3:$L$10110,0),MATCH(N$5,'Bin Analysis'!$C$2:$S$2,0))," ")))))</f>
        <v>0</v>
      </c>
      <c r="O320" s="70">
        <f>IF($L320=" "," ",(IF($M320=FALSE," ",(IF($M320&gt;0,INDEX('Bin Analysis'!$C$3:$S$10110,MATCH($L320,'Bin Analysis'!$L$3:$L$10110,0),MATCH(O$5,'Bin Analysis'!$C$2:$S$2,0))," ")))))</f>
        <v>0.92307692307692313</v>
      </c>
      <c r="P320" s="70">
        <f>IF($L320=" "," ",(IF($M320=FALSE," ",(IF($M320&gt;0,INDEX('Bin Analysis'!$C$3:$S$10110,MATCH($L320,'Bin Analysis'!$L$3:$L$10110,0),MATCH(P$5,'Bin Analysis'!$C$2:$S$2,0))," ")))))</f>
        <v>0.4</v>
      </c>
      <c r="Q320" s="70">
        <f>IF($L320=" "," ",(IF($M320=FALSE," ",(IF($M320&gt;0,INDEX('Bin Analysis'!$C$3:$S$10110,MATCH($L320,'Bin Analysis'!$L$3:$L$10110,0),MATCH(Q$5,'Bin Analysis'!$C$2:$S$2,0))," ")))))</f>
        <v>0.39130434782608697</v>
      </c>
      <c r="R320" s="70">
        <f>IF($L320=" "," ",(IF($M320=FALSE," ",(IF($M320&gt;0,INDEX('Bin Analysis'!$C$3:$S$10110,MATCH($L320,'Bin Analysis'!$L$3:$L$10110,0),MATCH(R$5,'Bin Analysis'!$C$2:$S$2,0))," ")))))</f>
        <v>0</v>
      </c>
      <c r="S320" s="70" t="str">
        <f>IF($L320=" "," ",(IF($M320=FALSE," ",(IF($M320&gt;0,INDEX('Bin Analysis'!$C$3:$S$10110,MATCH($L320,'Bin Analysis'!$L$3:$L$10110,0),MATCH(S$5,'Bin Analysis'!$C$2:$S$2,0))," ")))))</f>
        <v>no</v>
      </c>
      <c r="T320" s="70">
        <f>Assignments!K319</f>
        <v>0.92560530830769217</v>
      </c>
      <c r="U320" s="70">
        <f>Assignments!L319</f>
        <v>0.1233989846421642</v>
      </c>
      <c r="V320" s="76" t="str">
        <f>Assignments!V319</f>
        <v>Neutral</v>
      </c>
    </row>
    <row r="321" spans="2:22" x14ac:dyDescent="0.45">
      <c r="B321" s="6">
        <v>21</v>
      </c>
      <c r="C321" t="s">
        <v>162</v>
      </c>
      <c r="D321">
        <v>0.94787551199999998</v>
      </c>
      <c r="E321" s="7">
        <v>5.9357615000000002E-2</v>
      </c>
      <c r="G321" s="40">
        <f>IFERROR('Data Transformation'!M319," ")</f>
        <v>314</v>
      </c>
      <c r="L321" s="68">
        <f t="shared" si="5"/>
        <v>315</v>
      </c>
      <c r="M321" s="69">
        <f>IF(L321=" "," ",(IF($L321&gt;0,INDEX('Bin Analysis'!$C$3:$S$10110,MATCH($L321,'Bin Analysis'!$L$3:$L$10110,0),MATCH(M$5,'Bin Analysis'!$C$2:$S$2,0))," ")))</f>
        <v>17</v>
      </c>
      <c r="N321" s="70">
        <f>IF($L321=" "," ",(IF($M321=FALSE," ",(IF($M321&gt;0,INDEX('Bin Analysis'!$C$3:$S$10110,MATCH($L321,'Bin Analysis'!$L$3:$L$10110,0),MATCH(N$5,'Bin Analysis'!$C$2:$S$2,0))," ")))))</f>
        <v>0</v>
      </c>
      <c r="O321" s="70">
        <f>IF($L321=" "," ",(IF($M321=FALSE," ",(IF($M321&gt;0,INDEX('Bin Analysis'!$C$3:$S$10110,MATCH($L321,'Bin Analysis'!$L$3:$L$10110,0),MATCH(O$5,'Bin Analysis'!$C$2:$S$2,0))," ")))))</f>
        <v>0.9375</v>
      </c>
      <c r="P321" s="70">
        <f>IF($L321=" "," ",(IF($M321=FALSE," ",(IF($M321&gt;0,INDEX('Bin Analysis'!$C$3:$S$10110,MATCH($L321,'Bin Analysis'!$L$3:$L$10110,0),MATCH(P$5,'Bin Analysis'!$C$2:$S$2,0))," ")))))</f>
        <v>0.5</v>
      </c>
      <c r="Q321" s="70">
        <f>IF($L321=" "," ",(IF($M321=FALSE," ",(IF($M321&gt;0,INDEX('Bin Analysis'!$C$3:$S$10110,MATCH($L321,'Bin Analysis'!$L$3:$L$10110,0),MATCH(Q$5,'Bin Analysis'!$C$2:$S$2,0))," ")))))</f>
        <v>0.47826086956521741</v>
      </c>
      <c r="R321" s="70">
        <f>IF($L321=" "," ",(IF($M321=FALSE," ",(IF($M321&gt;0,INDEX('Bin Analysis'!$C$3:$S$10110,MATCH($L321,'Bin Analysis'!$L$3:$L$10110,0),MATCH(R$5,'Bin Analysis'!$C$2:$S$2,0))," ")))))</f>
        <v>0</v>
      </c>
      <c r="S321" s="70" t="str">
        <f>IF($L321=" "," ",(IF($M321=FALSE," ",(IF($M321&gt;0,INDEX('Bin Analysis'!$C$3:$S$10110,MATCH($L321,'Bin Analysis'!$L$3:$L$10110,0),MATCH(S$5,'Bin Analysis'!$C$2:$S$2,0))," ")))))</f>
        <v>no</v>
      </c>
      <c r="T321" s="70">
        <f>Assignments!K320</f>
        <v>0.97195713106249981</v>
      </c>
      <c r="U321" s="70">
        <f>Assignments!L320</f>
        <v>0.10597599575184907</v>
      </c>
      <c r="V321" s="76" t="str">
        <f>Assignments!V320</f>
        <v>Neutral</v>
      </c>
    </row>
    <row r="322" spans="2:22" x14ac:dyDescent="0.45">
      <c r="B322" s="6">
        <v>21</v>
      </c>
      <c r="C322" t="s">
        <v>154</v>
      </c>
      <c r="D322">
        <v>0.20017919200000001</v>
      </c>
      <c r="E322" s="7">
        <v>5.933335E-2</v>
      </c>
      <c r="G322" s="40">
        <f>IFERROR('Data Transformation'!M320," ")</f>
        <v>315</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45">
      <c r="B323" s="6">
        <v>21</v>
      </c>
      <c r="C323" t="s">
        <v>153</v>
      </c>
      <c r="D323">
        <v>0.93047654599999996</v>
      </c>
      <c r="E323" s="7">
        <v>5.1984917999999998E-2</v>
      </c>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45">
      <c r="B324" s="6">
        <v>21</v>
      </c>
      <c r="C324" t="s">
        <v>161</v>
      </c>
      <c r="D324">
        <v>0.91369087599999999</v>
      </c>
      <c r="E324" s="7">
        <v>5.1811869000000003E-2</v>
      </c>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45">
      <c r="B325" s="6">
        <v>21</v>
      </c>
      <c r="C325" t="s">
        <v>158</v>
      </c>
      <c r="D325">
        <v>0.304879646</v>
      </c>
      <c r="E325" s="7">
        <v>5.0841155999999998E-2</v>
      </c>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45">
      <c r="B326" s="6">
        <v>21</v>
      </c>
      <c r="C326" t="s">
        <v>159</v>
      </c>
      <c r="D326">
        <v>0.77727972999999995</v>
      </c>
      <c r="E326" s="7">
        <v>4.9361635000000001E-2</v>
      </c>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45">
      <c r="B327" s="6">
        <v>21</v>
      </c>
      <c r="C327" t="s">
        <v>156</v>
      </c>
      <c r="D327">
        <v>0.36426786799999999</v>
      </c>
      <c r="E327" s="7">
        <v>4.7268496E-2</v>
      </c>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45">
      <c r="B328" s="6">
        <v>21</v>
      </c>
      <c r="C328" t="s">
        <v>150</v>
      </c>
      <c r="D328">
        <v>0.78604091700000001</v>
      </c>
      <c r="E328" s="7">
        <v>4.6685525999999998E-2</v>
      </c>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45">
      <c r="B329" s="6">
        <v>21</v>
      </c>
      <c r="C329" t="s">
        <v>163</v>
      </c>
      <c r="D329">
        <v>0.91465218299999995</v>
      </c>
      <c r="E329" s="7">
        <v>4.4497567000000002E-2</v>
      </c>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45">
      <c r="B330" s="6">
        <v>21</v>
      </c>
      <c r="C330" t="s">
        <v>148</v>
      </c>
      <c r="D330">
        <v>0.17743073300000001</v>
      </c>
      <c r="E330" s="7">
        <v>4.1239742000000003E-2</v>
      </c>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45">
      <c r="B331" s="6">
        <v>21</v>
      </c>
      <c r="C331" t="s">
        <v>147</v>
      </c>
      <c r="D331">
        <v>0.921762784</v>
      </c>
      <c r="E331" s="7">
        <v>3.6487656E-2</v>
      </c>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45">
      <c r="B332" s="6">
        <v>21</v>
      </c>
      <c r="C332" t="s">
        <v>164</v>
      </c>
      <c r="D332">
        <v>1.0478535330000001</v>
      </c>
      <c r="E332" s="7">
        <v>3.0693205000000001E-2</v>
      </c>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45">
      <c r="B333" s="6">
        <v>21</v>
      </c>
      <c r="C333" t="s">
        <v>160</v>
      </c>
      <c r="D333">
        <v>0.25236015499999997</v>
      </c>
      <c r="E333" s="7">
        <v>2.5053916999999998E-2</v>
      </c>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45">
      <c r="B334" s="6">
        <v>22</v>
      </c>
      <c r="C334" t="s">
        <v>157</v>
      </c>
      <c r="D334">
        <v>0.95742198599999995</v>
      </c>
      <c r="E334" s="7">
        <v>0.105018959</v>
      </c>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45">
      <c r="B335" s="6">
        <v>22</v>
      </c>
      <c r="C335" t="s">
        <v>154</v>
      </c>
      <c r="D335">
        <v>1.045136193</v>
      </c>
      <c r="E335" s="7">
        <v>8.8787094999999996E-2</v>
      </c>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45">
      <c r="B336" s="6">
        <v>22</v>
      </c>
      <c r="C336" t="s">
        <v>148</v>
      </c>
      <c r="D336">
        <v>1.002084459</v>
      </c>
      <c r="E336" s="7">
        <v>8.4156389999999998E-2</v>
      </c>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45">
      <c r="B337" s="6">
        <v>22</v>
      </c>
      <c r="C337" t="s">
        <v>162</v>
      </c>
      <c r="D337">
        <v>1.1103633390000001</v>
      </c>
      <c r="E337" s="7">
        <v>8.3687426999999995E-2</v>
      </c>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45">
      <c r="B338" s="6">
        <v>22</v>
      </c>
      <c r="C338" t="s">
        <v>9</v>
      </c>
      <c r="D338">
        <v>0.94141401000000002</v>
      </c>
      <c r="E338" s="7">
        <v>7.2787576000000007E-2</v>
      </c>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45">
      <c r="B339" s="6">
        <v>22</v>
      </c>
      <c r="C339" t="s">
        <v>161</v>
      </c>
      <c r="D339">
        <v>0.88641380700000005</v>
      </c>
      <c r="E339" s="7">
        <v>6.4311459000000001E-2</v>
      </c>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45">
      <c r="B340" s="6">
        <v>22</v>
      </c>
      <c r="C340" t="s">
        <v>149</v>
      </c>
      <c r="D340">
        <v>1.0070119829999999</v>
      </c>
      <c r="E340" s="7">
        <v>6.3997676000000003E-2</v>
      </c>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45">
      <c r="B341" s="6">
        <v>22</v>
      </c>
      <c r="C341" t="s">
        <v>158</v>
      </c>
      <c r="D341">
        <v>1.0051689559999999</v>
      </c>
      <c r="E341" s="7">
        <v>6.3386199000000004E-2</v>
      </c>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45">
      <c r="B342" s="6">
        <v>22</v>
      </c>
      <c r="C342" t="s">
        <v>159</v>
      </c>
      <c r="D342">
        <v>1.045907801</v>
      </c>
      <c r="E342" s="7">
        <v>6.0895874000000003E-2</v>
      </c>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45">
      <c r="B343" s="6">
        <v>22</v>
      </c>
      <c r="C343" t="s">
        <v>164</v>
      </c>
      <c r="D343">
        <v>1.0035193680000001</v>
      </c>
      <c r="E343" s="7">
        <v>5.4985019000000003E-2</v>
      </c>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45">
      <c r="B344" s="6">
        <v>22</v>
      </c>
      <c r="C344" t="s">
        <v>163</v>
      </c>
      <c r="D344">
        <v>0.93748843299999995</v>
      </c>
      <c r="E344" s="7">
        <v>5.4664474999999997E-2</v>
      </c>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45">
      <c r="B345" s="6">
        <v>22</v>
      </c>
      <c r="C345" t="s">
        <v>165</v>
      </c>
      <c r="D345">
        <v>0.97340398500000003</v>
      </c>
      <c r="E345" s="7">
        <v>5.3989744999999999E-2</v>
      </c>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45">
      <c r="B346" s="6">
        <v>22</v>
      </c>
      <c r="C346" t="s">
        <v>151</v>
      </c>
      <c r="D346">
        <v>0.91671949699999999</v>
      </c>
      <c r="E346" s="7">
        <v>5.0975621999999998E-2</v>
      </c>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45">
      <c r="B347" s="6">
        <v>22</v>
      </c>
      <c r="C347" t="s">
        <v>153</v>
      </c>
      <c r="D347">
        <v>0.994096329</v>
      </c>
      <c r="E347" s="7">
        <v>4.6539683999999998E-2</v>
      </c>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45">
      <c r="B348" s="6">
        <v>22</v>
      </c>
      <c r="C348" t="s">
        <v>150</v>
      </c>
      <c r="D348">
        <v>0.90979290999999995</v>
      </c>
      <c r="E348" s="7">
        <v>4.4905365000000003E-2</v>
      </c>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45">
      <c r="B349" s="6">
        <v>22</v>
      </c>
      <c r="C349" t="s">
        <v>152</v>
      </c>
      <c r="D349">
        <v>1.0328509340000001</v>
      </c>
      <c r="E349" s="7">
        <v>4.4257128E-2</v>
      </c>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45">
      <c r="B350" s="6">
        <v>22</v>
      </c>
      <c r="C350" t="s">
        <v>147</v>
      </c>
      <c r="D350">
        <v>1.010767089</v>
      </c>
      <c r="E350" s="7">
        <v>3.6715802999999998E-2</v>
      </c>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45">
      <c r="B351" s="6">
        <v>22</v>
      </c>
      <c r="C351" t="s">
        <v>160</v>
      </c>
      <c r="D351">
        <v>1.029752166</v>
      </c>
      <c r="E351" s="7">
        <v>3.2006606E-2</v>
      </c>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45">
      <c r="B352" s="6">
        <v>23</v>
      </c>
      <c r="C352" t="s">
        <v>148</v>
      </c>
      <c r="D352">
        <v>0.96103436900000005</v>
      </c>
      <c r="E352" s="7">
        <v>0.12669365399999999</v>
      </c>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45">
      <c r="B353" s="6">
        <v>23</v>
      </c>
      <c r="C353" t="s">
        <v>152</v>
      </c>
      <c r="D353">
        <v>1.033277037</v>
      </c>
      <c r="E353" s="7">
        <v>0.102423769</v>
      </c>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45">
      <c r="B354" s="6">
        <v>23</v>
      </c>
      <c r="C354" t="s">
        <v>9</v>
      </c>
      <c r="D354">
        <v>1.159616215</v>
      </c>
      <c r="E354" s="7">
        <v>8.2192702000000006E-2</v>
      </c>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45">
      <c r="B355" s="6">
        <v>23</v>
      </c>
      <c r="C355" t="s">
        <v>159</v>
      </c>
      <c r="D355">
        <v>0.85680487299999997</v>
      </c>
      <c r="E355" s="7">
        <v>6.7626822000000003E-2</v>
      </c>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3" thickBot="1" x14ac:dyDescent="0.5">
      <c r="B356" s="6">
        <v>23</v>
      </c>
      <c r="C356" t="s">
        <v>147</v>
      </c>
      <c r="D356">
        <v>1.0198508180000001</v>
      </c>
      <c r="E356" s="7">
        <v>6.5868023999999997E-2</v>
      </c>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45">
      <c r="B357" s="6">
        <v>23</v>
      </c>
      <c r="C357" t="s">
        <v>149</v>
      </c>
      <c r="D357">
        <v>0.97597835499999996</v>
      </c>
      <c r="E357" s="7">
        <v>6.1228189000000002E-2</v>
      </c>
      <c r="G357" s="41" t="str">
        <f>IFERROR('Data Transformation'!M355," ")</f>
        <v xml:space="preserve"> </v>
      </c>
    </row>
    <row r="358" spans="2:22" x14ac:dyDescent="0.45">
      <c r="B358" s="6">
        <v>23</v>
      </c>
      <c r="C358" t="s">
        <v>162</v>
      </c>
      <c r="D358">
        <v>1.0381046119999999</v>
      </c>
      <c r="E358" s="7">
        <v>5.8328880999999999E-2</v>
      </c>
    </row>
    <row r="359" spans="2:22" x14ac:dyDescent="0.45">
      <c r="B359" s="6">
        <v>23</v>
      </c>
      <c r="C359" t="s">
        <v>150</v>
      </c>
      <c r="D359">
        <v>0.89456193100000003</v>
      </c>
      <c r="E359" s="7">
        <v>5.4754951000000003E-2</v>
      </c>
    </row>
    <row r="360" spans="2:22" x14ac:dyDescent="0.45">
      <c r="B360" s="6">
        <v>23</v>
      </c>
      <c r="C360" t="s">
        <v>158</v>
      </c>
      <c r="D360">
        <v>0.88906273599999996</v>
      </c>
      <c r="E360" s="7">
        <v>5.2257099000000001E-2</v>
      </c>
    </row>
    <row r="361" spans="2:22" x14ac:dyDescent="0.45">
      <c r="B361" s="6">
        <v>23</v>
      </c>
      <c r="C361" t="s">
        <v>157</v>
      </c>
      <c r="D361">
        <v>0.98149879200000001</v>
      </c>
      <c r="E361" s="7">
        <v>5.1038017999999997E-2</v>
      </c>
    </row>
    <row r="362" spans="2:22" x14ac:dyDescent="0.45">
      <c r="B362" s="6">
        <v>23</v>
      </c>
      <c r="C362" t="s">
        <v>160</v>
      </c>
      <c r="D362">
        <v>0.96775374800000002</v>
      </c>
      <c r="E362" s="7">
        <v>4.9926588000000001E-2</v>
      </c>
    </row>
    <row r="363" spans="2:22" x14ac:dyDescent="0.45">
      <c r="B363" s="6">
        <v>23</v>
      </c>
      <c r="C363" t="s">
        <v>164</v>
      </c>
      <c r="D363">
        <v>0.98956979199999995</v>
      </c>
      <c r="E363" s="7">
        <v>4.9345154000000002E-2</v>
      </c>
    </row>
    <row r="364" spans="2:22" x14ac:dyDescent="0.45">
      <c r="B364" s="6">
        <v>23</v>
      </c>
      <c r="C364" t="s">
        <v>163</v>
      </c>
      <c r="D364">
        <v>0.99059219600000004</v>
      </c>
      <c r="E364" s="7">
        <v>4.7530805000000002E-2</v>
      </c>
    </row>
    <row r="365" spans="2:22" x14ac:dyDescent="0.45">
      <c r="B365" s="6">
        <v>23</v>
      </c>
      <c r="C365" t="s">
        <v>161</v>
      </c>
      <c r="D365">
        <v>1.014469939</v>
      </c>
      <c r="E365" s="7">
        <v>4.5653609999999997E-2</v>
      </c>
    </row>
    <row r="366" spans="2:22" x14ac:dyDescent="0.45">
      <c r="B366" s="6">
        <v>23</v>
      </c>
      <c r="C366" t="s">
        <v>151</v>
      </c>
      <c r="D366">
        <v>0.947443653</v>
      </c>
      <c r="E366" s="7">
        <v>4.5584964999999998E-2</v>
      </c>
    </row>
    <row r="367" spans="2:22" x14ac:dyDescent="0.45">
      <c r="B367" s="6">
        <v>24</v>
      </c>
      <c r="C367" t="s">
        <v>151</v>
      </c>
      <c r="D367">
        <v>0.97259007900000005</v>
      </c>
      <c r="E367" s="7">
        <v>0.140339134</v>
      </c>
    </row>
    <row r="368" spans="2:22" x14ac:dyDescent="0.45">
      <c r="B368" s="6">
        <v>24</v>
      </c>
      <c r="C368" t="s">
        <v>147</v>
      </c>
      <c r="D368">
        <v>0.788430199</v>
      </c>
      <c r="E368" s="7">
        <v>0.101731477</v>
      </c>
    </row>
    <row r="369" spans="2:5" x14ac:dyDescent="0.45">
      <c r="B369" s="6">
        <v>24</v>
      </c>
      <c r="C369" t="s">
        <v>154</v>
      </c>
      <c r="D369">
        <v>0.95888256900000002</v>
      </c>
      <c r="E369" s="7">
        <v>9.1193509000000006E-2</v>
      </c>
    </row>
    <row r="370" spans="2:5" x14ac:dyDescent="0.45">
      <c r="B370" s="6">
        <v>24</v>
      </c>
      <c r="C370" t="s">
        <v>165</v>
      </c>
      <c r="D370">
        <v>0.86802773499999997</v>
      </c>
      <c r="E370" s="7">
        <v>9.1113212999999998E-2</v>
      </c>
    </row>
    <row r="371" spans="2:5" x14ac:dyDescent="0.45">
      <c r="B371" s="6">
        <v>24</v>
      </c>
      <c r="C371" t="s">
        <v>158</v>
      </c>
      <c r="D371">
        <v>0.92538919399999997</v>
      </c>
      <c r="E371" s="7">
        <v>8.5846855999999999E-2</v>
      </c>
    </row>
    <row r="372" spans="2:5" x14ac:dyDescent="0.45">
      <c r="B372" s="6">
        <v>24</v>
      </c>
      <c r="C372" t="s">
        <v>156</v>
      </c>
      <c r="D372">
        <v>0.90740316799999998</v>
      </c>
      <c r="E372" s="7">
        <v>8.5175958999999996E-2</v>
      </c>
    </row>
    <row r="373" spans="2:5" x14ac:dyDescent="0.45">
      <c r="B373" s="6">
        <v>24</v>
      </c>
      <c r="C373" t="s">
        <v>149</v>
      </c>
      <c r="D373">
        <v>1.0252880579999999</v>
      </c>
      <c r="E373" s="7">
        <v>8.1219646000000006E-2</v>
      </c>
    </row>
    <row r="374" spans="2:5" x14ac:dyDescent="0.45">
      <c r="B374" s="6">
        <v>24</v>
      </c>
      <c r="C374" t="s">
        <v>148</v>
      </c>
      <c r="D374">
        <v>1.0411058259999999</v>
      </c>
      <c r="E374" s="7">
        <v>8.1173076999999996E-2</v>
      </c>
    </row>
    <row r="375" spans="2:5" x14ac:dyDescent="0.45">
      <c r="B375" s="6">
        <v>24</v>
      </c>
      <c r="C375" t="s">
        <v>159</v>
      </c>
      <c r="D375">
        <v>0.93633035099999995</v>
      </c>
      <c r="E375" s="7">
        <v>7.8434095999999995E-2</v>
      </c>
    </row>
    <row r="376" spans="2:5" x14ac:dyDescent="0.45">
      <c r="B376" s="6">
        <v>24</v>
      </c>
      <c r="C376" t="s">
        <v>9</v>
      </c>
      <c r="D376">
        <v>0.96543674499999999</v>
      </c>
      <c r="E376" s="7">
        <v>6.1529527000000001E-2</v>
      </c>
    </row>
    <row r="377" spans="2:5" x14ac:dyDescent="0.45">
      <c r="B377" s="6">
        <v>24</v>
      </c>
      <c r="C377" t="s">
        <v>152</v>
      </c>
      <c r="D377">
        <v>0.78484770699999995</v>
      </c>
      <c r="E377" s="7">
        <v>6.1228748999999999E-2</v>
      </c>
    </row>
    <row r="378" spans="2:5" x14ac:dyDescent="0.45">
      <c r="B378" s="6">
        <v>24</v>
      </c>
      <c r="C378" t="s">
        <v>164</v>
      </c>
      <c r="D378">
        <v>0.965496201</v>
      </c>
      <c r="E378" s="7">
        <v>5.9402948999999997E-2</v>
      </c>
    </row>
    <row r="379" spans="2:5" x14ac:dyDescent="0.45">
      <c r="B379" s="6">
        <v>24</v>
      </c>
      <c r="C379" t="s">
        <v>160</v>
      </c>
      <c r="D379">
        <v>0.98234892699999998</v>
      </c>
      <c r="E379" s="7">
        <v>5.3970321000000002E-2</v>
      </c>
    </row>
    <row r="380" spans="2:5" x14ac:dyDescent="0.45">
      <c r="B380" s="6">
        <v>24</v>
      </c>
      <c r="C380" t="s">
        <v>162</v>
      </c>
      <c r="D380">
        <v>0.86991713900000001</v>
      </c>
      <c r="E380" s="7">
        <v>5.3542833999999997E-2</v>
      </c>
    </row>
    <row r="381" spans="2:5" x14ac:dyDescent="0.45">
      <c r="B381" s="6">
        <v>24</v>
      </c>
      <c r="C381" t="s">
        <v>161</v>
      </c>
      <c r="D381">
        <v>0.58151378300000001</v>
      </c>
      <c r="E381" s="7">
        <v>4.1759554999999997E-2</v>
      </c>
    </row>
    <row r="382" spans="2:5" x14ac:dyDescent="0.45">
      <c r="B382" s="6">
        <v>25</v>
      </c>
      <c r="C382" t="s">
        <v>9</v>
      </c>
      <c r="D382">
        <v>1.0814304509999999</v>
      </c>
      <c r="E382" s="7">
        <v>0.116516421</v>
      </c>
    </row>
    <row r="383" spans="2:5" x14ac:dyDescent="0.45">
      <c r="B383" s="6">
        <v>25</v>
      </c>
      <c r="C383" t="s">
        <v>163</v>
      </c>
      <c r="D383">
        <v>0.93400038299999999</v>
      </c>
      <c r="E383" s="7">
        <v>0.101107298</v>
      </c>
    </row>
    <row r="384" spans="2:5" x14ac:dyDescent="0.45">
      <c r="B384" s="6">
        <v>25</v>
      </c>
      <c r="C384" t="s">
        <v>149</v>
      </c>
      <c r="D384">
        <v>1.168527458</v>
      </c>
      <c r="E384" s="7">
        <v>9.2675356E-2</v>
      </c>
    </row>
    <row r="385" spans="2:5" x14ac:dyDescent="0.45">
      <c r="B385" s="6">
        <v>25</v>
      </c>
      <c r="C385" t="s">
        <v>154</v>
      </c>
      <c r="D385">
        <v>0.75958540500000005</v>
      </c>
      <c r="E385" s="7">
        <v>9.1822494000000004E-2</v>
      </c>
    </row>
    <row r="386" spans="2:5" x14ac:dyDescent="0.45">
      <c r="B386" s="6">
        <v>25</v>
      </c>
      <c r="C386" t="s">
        <v>150</v>
      </c>
      <c r="D386">
        <v>0.80702271599999997</v>
      </c>
      <c r="E386" s="7">
        <v>7.8183595999999994E-2</v>
      </c>
    </row>
    <row r="387" spans="2:5" x14ac:dyDescent="0.45">
      <c r="B387" s="6">
        <v>25</v>
      </c>
      <c r="C387" t="s">
        <v>164</v>
      </c>
      <c r="D387">
        <v>0.90791223600000004</v>
      </c>
      <c r="E387" s="7">
        <v>5.3933282999999999E-2</v>
      </c>
    </row>
    <row r="388" spans="2:5" x14ac:dyDescent="0.45">
      <c r="B388" s="6">
        <v>25</v>
      </c>
      <c r="C388" t="s">
        <v>161</v>
      </c>
      <c r="D388">
        <v>0.65552723599999996</v>
      </c>
      <c r="E388" s="7">
        <v>5.2729890000000001E-2</v>
      </c>
    </row>
    <row r="389" spans="2:5" x14ac:dyDescent="0.45">
      <c r="B389" s="6">
        <v>25</v>
      </c>
      <c r="C389" t="s">
        <v>158</v>
      </c>
      <c r="D389">
        <v>0.94563251000000004</v>
      </c>
      <c r="E389" s="7">
        <v>4.9518555999999998E-2</v>
      </c>
    </row>
    <row r="390" spans="2:5" x14ac:dyDescent="0.45">
      <c r="B390" s="6">
        <v>25</v>
      </c>
      <c r="C390" t="s">
        <v>157</v>
      </c>
      <c r="D390">
        <v>0.93676828199999995</v>
      </c>
      <c r="E390" s="7">
        <v>4.8453468999999999E-2</v>
      </c>
    </row>
    <row r="391" spans="2:5" x14ac:dyDescent="0.45">
      <c r="B391" s="6">
        <v>26</v>
      </c>
      <c r="C391" t="s">
        <v>156</v>
      </c>
      <c r="D391">
        <v>0.98206386199999995</v>
      </c>
      <c r="E391" s="7">
        <v>0.141298324</v>
      </c>
    </row>
    <row r="392" spans="2:5" x14ac:dyDescent="0.45">
      <c r="B392" s="6">
        <v>26</v>
      </c>
      <c r="C392" t="s">
        <v>152</v>
      </c>
      <c r="D392">
        <v>0.88922446300000002</v>
      </c>
      <c r="E392" s="7">
        <v>0.12439452300000001</v>
      </c>
    </row>
    <row r="393" spans="2:5" x14ac:dyDescent="0.45">
      <c r="B393" s="6">
        <v>26</v>
      </c>
      <c r="C393" t="s">
        <v>161</v>
      </c>
      <c r="D393">
        <v>0.974949803</v>
      </c>
      <c r="E393" s="7">
        <v>9.1127132999999999E-2</v>
      </c>
    </row>
    <row r="394" spans="2:5" x14ac:dyDescent="0.45">
      <c r="B394" s="6">
        <v>26</v>
      </c>
      <c r="C394" t="s">
        <v>164</v>
      </c>
      <c r="D394">
        <v>0.85317798099999997</v>
      </c>
      <c r="E394" s="7">
        <v>8.1225361999999995E-2</v>
      </c>
    </row>
    <row r="395" spans="2:5" x14ac:dyDescent="0.45">
      <c r="B395" s="6">
        <v>26</v>
      </c>
      <c r="C395" t="s">
        <v>154</v>
      </c>
      <c r="D395">
        <v>0.97566549700000005</v>
      </c>
      <c r="E395" s="7">
        <v>7.7498929999999994E-2</v>
      </c>
    </row>
    <row r="396" spans="2:5" x14ac:dyDescent="0.45">
      <c r="B396" s="6">
        <v>26</v>
      </c>
      <c r="C396" t="s">
        <v>158</v>
      </c>
      <c r="D396">
        <v>1.0011202809999999</v>
      </c>
      <c r="E396" s="7">
        <v>7.5241359999999993E-2</v>
      </c>
    </row>
    <row r="397" spans="2:5" x14ac:dyDescent="0.45">
      <c r="B397" s="6">
        <v>26</v>
      </c>
      <c r="C397" t="s">
        <v>151</v>
      </c>
      <c r="D397">
        <v>1.075867994</v>
      </c>
      <c r="E397" s="7">
        <v>6.8836427000000006E-2</v>
      </c>
    </row>
    <row r="398" spans="2:5" x14ac:dyDescent="0.45">
      <c r="B398" s="6">
        <v>26</v>
      </c>
      <c r="C398" t="s">
        <v>9</v>
      </c>
      <c r="D398">
        <v>1.047651173</v>
      </c>
      <c r="E398" s="7">
        <v>5.8535470999999999E-2</v>
      </c>
    </row>
    <row r="399" spans="2:5" x14ac:dyDescent="0.45">
      <c r="B399" s="6">
        <v>26</v>
      </c>
      <c r="C399" t="s">
        <v>160</v>
      </c>
      <c r="D399">
        <v>1.0101404890000001</v>
      </c>
      <c r="E399" s="7">
        <v>5.7736668999999997E-2</v>
      </c>
    </row>
    <row r="400" spans="2:5" x14ac:dyDescent="0.45">
      <c r="B400" s="6">
        <v>26</v>
      </c>
      <c r="C400" t="s">
        <v>155</v>
      </c>
      <c r="D400">
        <v>1.030758555</v>
      </c>
      <c r="E400" s="7">
        <v>5.6828416E-2</v>
      </c>
    </row>
    <row r="401" spans="2:5" x14ac:dyDescent="0.45">
      <c r="B401" s="6">
        <v>26</v>
      </c>
      <c r="C401" t="s">
        <v>150</v>
      </c>
      <c r="D401">
        <v>1.0052154719999999</v>
      </c>
      <c r="E401" s="7">
        <v>5.6299913E-2</v>
      </c>
    </row>
    <row r="402" spans="2:5" x14ac:dyDescent="0.45">
      <c r="B402" s="6">
        <v>26</v>
      </c>
      <c r="C402" t="s">
        <v>147</v>
      </c>
      <c r="D402">
        <v>0.89251267700000003</v>
      </c>
      <c r="E402" s="7">
        <v>4.7915087000000002E-2</v>
      </c>
    </row>
    <row r="403" spans="2:5" x14ac:dyDescent="0.45">
      <c r="B403" s="6">
        <v>26</v>
      </c>
      <c r="C403" t="s">
        <v>157</v>
      </c>
      <c r="D403">
        <v>0.98460379200000003</v>
      </c>
      <c r="E403" s="7">
        <v>4.4579853000000003E-2</v>
      </c>
    </row>
    <row r="404" spans="2:5" x14ac:dyDescent="0.45">
      <c r="B404" s="6">
        <v>26</v>
      </c>
      <c r="C404" t="s">
        <v>163</v>
      </c>
      <c r="D404">
        <v>0.70405213200000005</v>
      </c>
      <c r="E404" s="7">
        <v>4.3310804000000001E-2</v>
      </c>
    </row>
    <row r="405" spans="2:5" x14ac:dyDescent="0.45">
      <c r="B405" s="6">
        <v>27</v>
      </c>
      <c r="C405" t="s">
        <v>164</v>
      </c>
      <c r="D405">
        <v>0.96617207299999996</v>
      </c>
      <c r="E405" s="7">
        <v>0.137348782</v>
      </c>
    </row>
    <row r="406" spans="2:5" x14ac:dyDescent="0.45">
      <c r="B406" s="6">
        <v>27</v>
      </c>
      <c r="C406" t="s">
        <v>149</v>
      </c>
      <c r="D406">
        <v>0.24929967</v>
      </c>
      <c r="E406" s="7">
        <v>0.129008757</v>
      </c>
    </row>
    <row r="407" spans="2:5" x14ac:dyDescent="0.45">
      <c r="B407" s="6">
        <v>27</v>
      </c>
      <c r="C407" t="s">
        <v>153</v>
      </c>
      <c r="D407">
        <v>0.83717658100000003</v>
      </c>
      <c r="E407" s="7">
        <v>0.104890117</v>
      </c>
    </row>
    <row r="408" spans="2:5" x14ac:dyDescent="0.45">
      <c r="B408" s="6">
        <v>27</v>
      </c>
      <c r="C408" t="s">
        <v>161</v>
      </c>
      <c r="D408">
        <v>0.30189611500000002</v>
      </c>
      <c r="E408" s="7">
        <v>8.2730734E-2</v>
      </c>
    </row>
    <row r="409" spans="2:5" x14ac:dyDescent="0.45">
      <c r="B409" s="6">
        <v>27</v>
      </c>
      <c r="C409" t="s">
        <v>148</v>
      </c>
      <c r="D409">
        <v>0.77498708100000002</v>
      </c>
      <c r="E409" s="7">
        <v>7.9015463999999994E-2</v>
      </c>
    </row>
    <row r="410" spans="2:5" x14ac:dyDescent="0.45">
      <c r="B410" s="6">
        <v>27</v>
      </c>
      <c r="C410" t="s">
        <v>157</v>
      </c>
      <c r="D410">
        <v>0.63837488799999997</v>
      </c>
      <c r="E410" s="7">
        <v>7.2561732000000004E-2</v>
      </c>
    </row>
    <row r="411" spans="2:5" x14ac:dyDescent="0.45">
      <c r="B411" s="6">
        <v>27</v>
      </c>
      <c r="C411" t="s">
        <v>154</v>
      </c>
      <c r="D411">
        <v>0.25539023</v>
      </c>
      <c r="E411" s="7">
        <v>7.1804079000000007E-2</v>
      </c>
    </row>
    <row r="412" spans="2:5" x14ac:dyDescent="0.45">
      <c r="B412" s="6">
        <v>27</v>
      </c>
      <c r="C412" t="s">
        <v>155</v>
      </c>
      <c r="D412">
        <v>0.29740097500000001</v>
      </c>
      <c r="E412" s="7">
        <v>7.1394473999999999E-2</v>
      </c>
    </row>
    <row r="413" spans="2:5" x14ac:dyDescent="0.45">
      <c r="B413" s="6">
        <v>27</v>
      </c>
      <c r="C413" t="s">
        <v>151</v>
      </c>
      <c r="D413">
        <v>0.40813291499999999</v>
      </c>
      <c r="E413" s="7">
        <v>6.7137884999999994E-2</v>
      </c>
    </row>
    <row r="414" spans="2:5" x14ac:dyDescent="0.45">
      <c r="B414" s="6">
        <v>27</v>
      </c>
      <c r="C414" t="s">
        <v>156</v>
      </c>
      <c r="D414">
        <v>0.35971979399999998</v>
      </c>
      <c r="E414" s="7">
        <v>6.2349382000000002E-2</v>
      </c>
    </row>
    <row r="415" spans="2:5" x14ac:dyDescent="0.45">
      <c r="B415" s="6">
        <v>27</v>
      </c>
      <c r="C415" t="s">
        <v>163</v>
      </c>
      <c r="D415">
        <v>0.19797957599999999</v>
      </c>
      <c r="E415" s="7">
        <v>6.2130934999999998E-2</v>
      </c>
    </row>
    <row r="416" spans="2:5" x14ac:dyDescent="0.45">
      <c r="B416" s="6">
        <v>27</v>
      </c>
      <c r="C416" t="s">
        <v>160</v>
      </c>
      <c r="D416">
        <v>0.22502037</v>
      </c>
      <c r="E416" s="7">
        <v>5.4267755000000001E-2</v>
      </c>
    </row>
    <row r="417" spans="2:5" x14ac:dyDescent="0.45">
      <c r="B417" s="6">
        <v>27</v>
      </c>
      <c r="C417" t="s">
        <v>147</v>
      </c>
      <c r="D417">
        <v>0.15055749900000001</v>
      </c>
      <c r="E417" s="7">
        <v>5.2535316999999998E-2</v>
      </c>
    </row>
    <row r="418" spans="2:5" x14ac:dyDescent="0.45">
      <c r="B418" s="6">
        <v>27</v>
      </c>
      <c r="C418" t="s">
        <v>162</v>
      </c>
      <c r="D418">
        <v>0.254298725</v>
      </c>
      <c r="E418" s="7">
        <v>5.2027188000000002E-2</v>
      </c>
    </row>
    <row r="419" spans="2:5" x14ac:dyDescent="0.45">
      <c r="B419" s="6">
        <v>27</v>
      </c>
      <c r="C419" t="s">
        <v>150</v>
      </c>
      <c r="D419">
        <v>0.32004826199999997</v>
      </c>
      <c r="E419" s="7">
        <v>5.1057232000000001E-2</v>
      </c>
    </row>
    <row r="420" spans="2:5" x14ac:dyDescent="0.45">
      <c r="B420" s="6">
        <v>27</v>
      </c>
      <c r="C420" t="s">
        <v>9</v>
      </c>
      <c r="D420">
        <v>0.272744398</v>
      </c>
      <c r="E420" s="7">
        <v>4.0629318999999997E-2</v>
      </c>
    </row>
    <row r="421" spans="2:5" x14ac:dyDescent="0.45">
      <c r="B421" s="6">
        <v>27</v>
      </c>
      <c r="C421" t="s">
        <v>152</v>
      </c>
      <c r="D421">
        <v>0.29217785400000001</v>
      </c>
      <c r="E421" s="7">
        <v>3.5048338999999998E-2</v>
      </c>
    </row>
    <row r="422" spans="2:5" x14ac:dyDescent="0.45">
      <c r="B422" s="6">
        <v>28</v>
      </c>
      <c r="C422" t="s">
        <v>153</v>
      </c>
      <c r="D422">
        <v>0.98235662300000004</v>
      </c>
      <c r="E422" s="7">
        <v>0.13106632700000001</v>
      </c>
    </row>
    <row r="423" spans="2:5" x14ac:dyDescent="0.45">
      <c r="B423" s="6">
        <v>28</v>
      </c>
      <c r="C423" t="s">
        <v>159</v>
      </c>
      <c r="D423">
        <v>0.96388665200000001</v>
      </c>
      <c r="E423" s="7">
        <v>7.9910030000000007E-2</v>
      </c>
    </row>
    <row r="424" spans="2:5" x14ac:dyDescent="0.45">
      <c r="B424" s="6">
        <v>28</v>
      </c>
      <c r="C424" t="s">
        <v>160</v>
      </c>
      <c r="D424">
        <v>0.63935614399999996</v>
      </c>
      <c r="E424" s="7">
        <v>7.4824495000000005E-2</v>
      </c>
    </row>
    <row r="425" spans="2:5" x14ac:dyDescent="0.45">
      <c r="B425" s="6">
        <v>28</v>
      </c>
      <c r="C425" t="s">
        <v>148</v>
      </c>
      <c r="D425">
        <v>0.91821477900000004</v>
      </c>
      <c r="E425" s="7">
        <v>7.3680670000000004E-2</v>
      </c>
    </row>
    <row r="426" spans="2:5" x14ac:dyDescent="0.45">
      <c r="B426" s="6">
        <v>28</v>
      </c>
      <c r="C426" t="s">
        <v>151</v>
      </c>
      <c r="D426">
        <v>1.0090575349999999</v>
      </c>
      <c r="E426" s="7">
        <v>6.8974914999999998E-2</v>
      </c>
    </row>
    <row r="427" spans="2:5" x14ac:dyDescent="0.45">
      <c r="B427" s="6">
        <v>28</v>
      </c>
      <c r="C427" t="s">
        <v>157</v>
      </c>
      <c r="D427">
        <v>0.415259555</v>
      </c>
      <c r="E427" s="7">
        <v>6.7176346999999997E-2</v>
      </c>
    </row>
    <row r="428" spans="2:5" x14ac:dyDescent="0.45">
      <c r="B428" s="6">
        <v>28</v>
      </c>
      <c r="C428" t="s">
        <v>161</v>
      </c>
      <c r="D428">
        <v>0.31816973100000001</v>
      </c>
      <c r="E428" s="7">
        <v>6.5459694999999998E-2</v>
      </c>
    </row>
    <row r="429" spans="2:5" x14ac:dyDescent="0.45">
      <c r="B429" s="6">
        <v>28</v>
      </c>
      <c r="C429" t="s">
        <v>162</v>
      </c>
      <c r="D429">
        <v>0.31816732800000003</v>
      </c>
      <c r="E429" s="7">
        <v>5.6907655000000001E-2</v>
      </c>
    </row>
    <row r="430" spans="2:5" x14ac:dyDescent="0.45">
      <c r="B430" s="6">
        <v>28</v>
      </c>
      <c r="C430" t="s">
        <v>155</v>
      </c>
      <c r="D430">
        <v>0.90438730499999997</v>
      </c>
      <c r="E430" s="7">
        <v>5.685904E-2</v>
      </c>
    </row>
    <row r="431" spans="2:5" x14ac:dyDescent="0.45">
      <c r="B431" s="6">
        <v>28</v>
      </c>
      <c r="C431" t="s">
        <v>156</v>
      </c>
      <c r="D431">
        <v>0.94554556899999997</v>
      </c>
      <c r="E431" s="7">
        <v>5.4099584999999999E-2</v>
      </c>
    </row>
    <row r="432" spans="2:5" x14ac:dyDescent="0.45">
      <c r="B432" s="6">
        <v>28</v>
      </c>
      <c r="C432" t="s">
        <v>150</v>
      </c>
      <c r="D432">
        <v>0.89714107899999995</v>
      </c>
      <c r="E432" s="7">
        <v>4.9573293999999997E-2</v>
      </c>
    </row>
    <row r="433" spans="2:5" x14ac:dyDescent="0.45">
      <c r="B433" s="6">
        <v>28</v>
      </c>
      <c r="C433" t="s">
        <v>158</v>
      </c>
      <c r="D433">
        <v>0.96645113400000004</v>
      </c>
      <c r="E433" s="7">
        <v>4.8105393000000003E-2</v>
      </c>
    </row>
    <row r="434" spans="2:5" x14ac:dyDescent="0.45">
      <c r="B434" s="6">
        <v>28</v>
      </c>
      <c r="C434" t="s">
        <v>163</v>
      </c>
      <c r="D434">
        <v>0.87930187100000001</v>
      </c>
      <c r="E434" s="7">
        <v>4.3787817999999999E-2</v>
      </c>
    </row>
    <row r="435" spans="2:5" x14ac:dyDescent="0.45">
      <c r="B435" s="6">
        <v>28</v>
      </c>
      <c r="C435" t="s">
        <v>152</v>
      </c>
      <c r="D435">
        <v>0.55335990000000002</v>
      </c>
      <c r="E435" s="7">
        <v>4.1937279000000001E-2</v>
      </c>
    </row>
    <row r="436" spans="2:5" x14ac:dyDescent="0.45">
      <c r="B436" s="6">
        <v>28</v>
      </c>
      <c r="C436" t="s">
        <v>164</v>
      </c>
      <c r="D436">
        <v>0.85017166600000005</v>
      </c>
      <c r="E436" s="7">
        <v>3.5086783000000003E-2</v>
      </c>
    </row>
    <row r="437" spans="2:5" x14ac:dyDescent="0.45">
      <c r="B437" s="6">
        <v>28</v>
      </c>
      <c r="C437" t="s">
        <v>9</v>
      </c>
      <c r="D437">
        <v>0.701501504</v>
      </c>
      <c r="E437" s="7">
        <v>3.1764604000000002E-2</v>
      </c>
    </row>
    <row r="438" spans="2:5" x14ac:dyDescent="0.45">
      <c r="B438" s="6">
        <v>29</v>
      </c>
      <c r="C438" t="s">
        <v>149</v>
      </c>
      <c r="D438">
        <v>1.031080942</v>
      </c>
      <c r="E438" s="7">
        <v>0.102671289</v>
      </c>
    </row>
    <row r="439" spans="2:5" x14ac:dyDescent="0.45">
      <c r="B439" s="6">
        <v>29</v>
      </c>
      <c r="C439" t="s">
        <v>147</v>
      </c>
      <c r="D439">
        <v>0.75244978299999998</v>
      </c>
      <c r="E439" s="7">
        <v>8.8420755000000004E-2</v>
      </c>
    </row>
    <row r="440" spans="2:5" x14ac:dyDescent="0.45">
      <c r="B440" s="6">
        <v>29</v>
      </c>
      <c r="C440" t="s">
        <v>9</v>
      </c>
      <c r="D440">
        <v>1.04250105</v>
      </c>
      <c r="E440" s="7">
        <v>8.6720650999999996E-2</v>
      </c>
    </row>
    <row r="441" spans="2:5" x14ac:dyDescent="0.45">
      <c r="B441" s="6">
        <v>29</v>
      </c>
      <c r="C441" t="s">
        <v>156</v>
      </c>
      <c r="D441">
        <v>1.0939834100000001</v>
      </c>
      <c r="E441" s="7">
        <v>6.4985241999999999E-2</v>
      </c>
    </row>
    <row r="442" spans="2:5" x14ac:dyDescent="0.45">
      <c r="B442" s="6">
        <v>29</v>
      </c>
      <c r="C442" t="s">
        <v>165</v>
      </c>
      <c r="D442">
        <v>0.97586429799999996</v>
      </c>
      <c r="E442" s="7">
        <v>6.2358179E-2</v>
      </c>
    </row>
    <row r="443" spans="2:5" x14ac:dyDescent="0.45">
      <c r="B443" s="6">
        <v>29</v>
      </c>
      <c r="C443" t="s">
        <v>163</v>
      </c>
      <c r="D443">
        <v>0.88849153599999997</v>
      </c>
      <c r="E443" s="7">
        <v>5.4712800999999998E-2</v>
      </c>
    </row>
    <row r="444" spans="2:5" x14ac:dyDescent="0.45">
      <c r="B444" s="6">
        <v>29</v>
      </c>
      <c r="C444" t="s">
        <v>161</v>
      </c>
      <c r="D444">
        <v>0.80595267900000001</v>
      </c>
      <c r="E444" s="7">
        <v>5.4051517E-2</v>
      </c>
    </row>
    <row r="445" spans="2:5" x14ac:dyDescent="0.45">
      <c r="B445" s="6">
        <v>29</v>
      </c>
      <c r="C445" t="s">
        <v>155</v>
      </c>
      <c r="D445">
        <v>0.93435695900000004</v>
      </c>
      <c r="E445" s="7">
        <v>5.1647598000000003E-2</v>
      </c>
    </row>
    <row r="446" spans="2:5" x14ac:dyDescent="0.45">
      <c r="B446" s="6">
        <v>29</v>
      </c>
      <c r="C446" t="s">
        <v>159</v>
      </c>
      <c r="D446">
        <v>0.53320498599999999</v>
      </c>
      <c r="E446" s="7">
        <v>4.8395130000000001E-2</v>
      </c>
    </row>
    <row r="447" spans="2:5" x14ac:dyDescent="0.45">
      <c r="B447" s="6">
        <v>29</v>
      </c>
      <c r="C447" t="s">
        <v>164</v>
      </c>
      <c r="D447">
        <v>1.014066825</v>
      </c>
      <c r="E447" s="7">
        <v>4.5644956E-2</v>
      </c>
    </row>
    <row r="448" spans="2:5" x14ac:dyDescent="0.45">
      <c r="B448" s="6">
        <v>29</v>
      </c>
      <c r="C448" t="s">
        <v>152</v>
      </c>
      <c r="D448">
        <v>0.98332635199999996</v>
      </c>
      <c r="E448" s="7">
        <v>4.0938851999999998E-2</v>
      </c>
    </row>
    <row r="449" spans="2:5" x14ac:dyDescent="0.45">
      <c r="B449" s="6">
        <v>30</v>
      </c>
      <c r="C449" t="s">
        <v>155</v>
      </c>
      <c r="D449">
        <v>0.71309499499999995</v>
      </c>
      <c r="E449" s="7">
        <v>0.135829373</v>
      </c>
    </row>
    <row r="450" spans="2:5" x14ac:dyDescent="0.45">
      <c r="B450" s="6">
        <v>30</v>
      </c>
      <c r="C450" t="s">
        <v>148</v>
      </c>
      <c r="D450">
        <v>1.0194105440000001</v>
      </c>
      <c r="E450" s="7">
        <v>8.8384248999999998E-2</v>
      </c>
    </row>
    <row r="451" spans="2:5" x14ac:dyDescent="0.45">
      <c r="B451" s="6">
        <v>30</v>
      </c>
      <c r="C451" t="s">
        <v>147</v>
      </c>
      <c r="D451">
        <v>0.81257324399999997</v>
      </c>
      <c r="E451" s="7">
        <v>8.1494092000000004E-2</v>
      </c>
    </row>
    <row r="452" spans="2:5" x14ac:dyDescent="0.45">
      <c r="B452" s="6">
        <v>30</v>
      </c>
      <c r="C452" t="s">
        <v>149</v>
      </c>
      <c r="D452">
        <v>0.99425333199999999</v>
      </c>
      <c r="E452" s="7">
        <v>8.1285473999999996E-2</v>
      </c>
    </row>
    <row r="453" spans="2:5" x14ac:dyDescent="0.45">
      <c r="B453" s="6">
        <v>30</v>
      </c>
      <c r="C453" t="s">
        <v>157</v>
      </c>
      <c r="D453">
        <v>1.0592739529999999</v>
      </c>
      <c r="E453" s="7">
        <v>7.8411231999999997E-2</v>
      </c>
    </row>
    <row r="454" spans="2:5" x14ac:dyDescent="0.45">
      <c r="B454" s="6">
        <v>30</v>
      </c>
      <c r="C454" t="s">
        <v>153</v>
      </c>
      <c r="D454">
        <v>1.0781327949999999</v>
      </c>
      <c r="E454" s="7">
        <v>7.5586128000000002E-2</v>
      </c>
    </row>
    <row r="455" spans="2:5" x14ac:dyDescent="0.45">
      <c r="B455" s="6">
        <v>30</v>
      </c>
      <c r="C455" t="s">
        <v>161</v>
      </c>
      <c r="D455">
        <v>0.46253297700000001</v>
      </c>
      <c r="E455" s="7">
        <v>7.0467063999999996E-2</v>
      </c>
    </row>
    <row r="456" spans="2:5" x14ac:dyDescent="0.45">
      <c r="B456" s="6">
        <v>30</v>
      </c>
      <c r="C456" t="s">
        <v>152</v>
      </c>
      <c r="D456">
        <v>0.91493259400000004</v>
      </c>
      <c r="E456" s="7">
        <v>7.0263312999999994E-2</v>
      </c>
    </row>
    <row r="457" spans="2:5" x14ac:dyDescent="0.45">
      <c r="B457" s="6">
        <v>30</v>
      </c>
      <c r="C457" t="s">
        <v>162</v>
      </c>
      <c r="D457">
        <v>1.0146806829999999</v>
      </c>
      <c r="E457" s="7">
        <v>6.6373677000000006E-2</v>
      </c>
    </row>
    <row r="458" spans="2:5" x14ac:dyDescent="0.45">
      <c r="B458" s="6">
        <v>30</v>
      </c>
      <c r="C458" t="s">
        <v>159</v>
      </c>
      <c r="D458">
        <v>1.0484735650000001</v>
      </c>
      <c r="E458" s="7">
        <v>5.9036414000000002E-2</v>
      </c>
    </row>
    <row r="459" spans="2:5" x14ac:dyDescent="0.45">
      <c r="B459" s="6">
        <v>30</v>
      </c>
      <c r="C459" t="s">
        <v>165</v>
      </c>
      <c r="D459">
        <v>0.87830249699999996</v>
      </c>
      <c r="E459" s="7">
        <v>5.6898532000000002E-2</v>
      </c>
    </row>
    <row r="460" spans="2:5" x14ac:dyDescent="0.45">
      <c r="B460" s="6">
        <v>30</v>
      </c>
      <c r="C460" t="s">
        <v>158</v>
      </c>
      <c r="D460">
        <v>0.99521004899999999</v>
      </c>
      <c r="E460" s="7">
        <v>5.1982489E-2</v>
      </c>
    </row>
    <row r="461" spans="2:5" x14ac:dyDescent="0.45">
      <c r="B461" s="6">
        <v>30</v>
      </c>
      <c r="C461" t="s">
        <v>150</v>
      </c>
      <c r="D461">
        <v>0.98982368700000001</v>
      </c>
      <c r="E461" s="7">
        <v>5.1613460999999999E-2</v>
      </c>
    </row>
    <row r="462" spans="2:5" x14ac:dyDescent="0.45">
      <c r="B462" s="6">
        <v>30</v>
      </c>
      <c r="C462" t="s">
        <v>9</v>
      </c>
      <c r="D462">
        <v>0.93188985300000005</v>
      </c>
      <c r="E462" s="7">
        <v>5.1271322000000001E-2</v>
      </c>
    </row>
    <row r="463" spans="2:5" x14ac:dyDescent="0.45">
      <c r="B463" s="6">
        <v>30</v>
      </c>
      <c r="C463" t="s">
        <v>160</v>
      </c>
      <c r="D463">
        <v>0.96957264899999995</v>
      </c>
      <c r="E463" s="7">
        <v>4.8803196E-2</v>
      </c>
    </row>
    <row r="464" spans="2:5" x14ac:dyDescent="0.45">
      <c r="B464" s="6">
        <v>30</v>
      </c>
      <c r="C464" t="s">
        <v>154</v>
      </c>
      <c r="D464">
        <v>1.014817088</v>
      </c>
      <c r="E464" s="7">
        <v>4.7931557E-2</v>
      </c>
    </row>
    <row r="465" spans="2:5" x14ac:dyDescent="0.45">
      <c r="B465" s="6">
        <v>30</v>
      </c>
      <c r="C465" t="s">
        <v>163</v>
      </c>
      <c r="D465">
        <v>0.98832178999999998</v>
      </c>
      <c r="E465" s="7">
        <v>4.5562765999999998E-2</v>
      </c>
    </row>
    <row r="466" spans="2:5" x14ac:dyDescent="0.45">
      <c r="B466" s="6">
        <v>30</v>
      </c>
      <c r="C466" t="s">
        <v>164</v>
      </c>
      <c r="D466">
        <v>1.009377349</v>
      </c>
      <c r="E466" s="7">
        <v>3.5729698999999997E-2</v>
      </c>
    </row>
    <row r="467" spans="2:5" x14ac:dyDescent="0.45">
      <c r="B467" s="6">
        <v>31</v>
      </c>
      <c r="C467" t="s">
        <v>160</v>
      </c>
      <c r="D467">
        <v>0.74874655599999995</v>
      </c>
      <c r="E467" s="7">
        <v>8.3850514000000001E-2</v>
      </c>
    </row>
    <row r="468" spans="2:5" x14ac:dyDescent="0.45">
      <c r="B468" s="6">
        <v>31</v>
      </c>
      <c r="C468" t="s">
        <v>157</v>
      </c>
      <c r="D468">
        <v>0.909363955</v>
      </c>
      <c r="E468" s="7">
        <v>7.0359056000000003E-2</v>
      </c>
    </row>
    <row r="469" spans="2:5" x14ac:dyDescent="0.45">
      <c r="B469" s="6">
        <v>31</v>
      </c>
      <c r="C469" t="s">
        <v>161</v>
      </c>
      <c r="D469">
        <v>0.15184122799999999</v>
      </c>
      <c r="E469" s="7">
        <v>6.4252638000000001E-2</v>
      </c>
    </row>
    <row r="470" spans="2:5" x14ac:dyDescent="0.45">
      <c r="B470" s="6">
        <v>31</v>
      </c>
      <c r="C470" t="s">
        <v>9</v>
      </c>
      <c r="D470">
        <v>0.84116179099999999</v>
      </c>
      <c r="E470" s="7">
        <v>6.3735048000000002E-2</v>
      </c>
    </row>
    <row r="471" spans="2:5" x14ac:dyDescent="0.45">
      <c r="B471" s="6">
        <v>31</v>
      </c>
      <c r="C471" t="s">
        <v>158</v>
      </c>
      <c r="D471">
        <v>0.83065936600000001</v>
      </c>
      <c r="E471" s="7">
        <v>6.2419175E-2</v>
      </c>
    </row>
    <row r="472" spans="2:5" x14ac:dyDescent="0.45">
      <c r="B472" s="6">
        <v>31</v>
      </c>
      <c r="C472" t="s">
        <v>147</v>
      </c>
      <c r="D472">
        <v>0.76072652399999996</v>
      </c>
      <c r="E472" s="7">
        <v>4.2477329000000001E-2</v>
      </c>
    </row>
    <row r="473" spans="2:5" x14ac:dyDescent="0.45">
      <c r="B473" s="6">
        <v>32</v>
      </c>
      <c r="C473" t="s">
        <v>160</v>
      </c>
      <c r="D473">
        <v>0.28853384900000001</v>
      </c>
      <c r="E473" s="7">
        <v>0.115312678</v>
      </c>
    </row>
    <row r="474" spans="2:5" x14ac:dyDescent="0.45">
      <c r="B474" s="6">
        <v>32</v>
      </c>
      <c r="C474" t="s">
        <v>150</v>
      </c>
      <c r="D474">
        <v>0.31913161600000001</v>
      </c>
      <c r="E474" s="7">
        <v>7.5556646000000005E-2</v>
      </c>
    </row>
    <row r="475" spans="2:5" x14ac:dyDescent="0.45">
      <c r="B475" s="6">
        <v>32</v>
      </c>
      <c r="C475" t="s">
        <v>158</v>
      </c>
      <c r="D475">
        <v>0.20730231599999999</v>
      </c>
      <c r="E475" s="7">
        <v>6.8259710000000001E-2</v>
      </c>
    </row>
    <row r="476" spans="2:5" x14ac:dyDescent="0.45">
      <c r="B476" s="6">
        <v>32</v>
      </c>
      <c r="C476" t="s">
        <v>154</v>
      </c>
      <c r="D476">
        <v>0.23204841600000001</v>
      </c>
      <c r="E476" s="7">
        <v>5.9249806000000002E-2</v>
      </c>
    </row>
    <row r="477" spans="2:5" x14ac:dyDescent="0.45">
      <c r="B477" s="6">
        <v>32</v>
      </c>
      <c r="C477" t="s">
        <v>157</v>
      </c>
      <c r="D477">
        <v>0.15879625</v>
      </c>
      <c r="E477" s="7">
        <v>5.8715604999999997E-2</v>
      </c>
    </row>
    <row r="478" spans="2:5" x14ac:dyDescent="0.45">
      <c r="B478" s="6">
        <v>32</v>
      </c>
      <c r="C478" t="s">
        <v>151</v>
      </c>
      <c r="D478">
        <v>0.28351991300000001</v>
      </c>
      <c r="E478" s="7">
        <v>5.8224589E-2</v>
      </c>
    </row>
    <row r="479" spans="2:5" x14ac:dyDescent="0.45">
      <c r="B479" s="6">
        <v>32</v>
      </c>
      <c r="C479" t="s">
        <v>165</v>
      </c>
      <c r="D479">
        <v>0.29267732899999999</v>
      </c>
      <c r="E479" s="7">
        <v>5.7696484999999999E-2</v>
      </c>
    </row>
    <row r="480" spans="2:5" x14ac:dyDescent="0.45">
      <c r="B480" s="6">
        <v>32</v>
      </c>
      <c r="C480" t="s">
        <v>162</v>
      </c>
      <c r="D480">
        <v>0.29443513300000002</v>
      </c>
      <c r="E480" s="7">
        <v>5.7673540000000002E-2</v>
      </c>
    </row>
    <row r="481" spans="2:5" x14ac:dyDescent="0.45">
      <c r="B481" s="6">
        <v>32</v>
      </c>
      <c r="C481" t="s">
        <v>155</v>
      </c>
      <c r="D481">
        <v>0.32808962699999999</v>
      </c>
      <c r="E481" s="7">
        <v>5.6940255000000002E-2</v>
      </c>
    </row>
    <row r="482" spans="2:5" x14ac:dyDescent="0.45">
      <c r="B482" s="6">
        <v>32</v>
      </c>
      <c r="C482" t="s">
        <v>148</v>
      </c>
      <c r="D482">
        <v>0.33504455599999999</v>
      </c>
      <c r="E482" s="7">
        <v>5.5924869000000002E-2</v>
      </c>
    </row>
    <row r="483" spans="2:5" x14ac:dyDescent="0.45">
      <c r="B483" s="6">
        <v>32</v>
      </c>
      <c r="C483" t="s">
        <v>164</v>
      </c>
      <c r="D483">
        <v>0.27144633699999998</v>
      </c>
      <c r="E483" s="7">
        <v>4.8657243000000003E-2</v>
      </c>
    </row>
    <row r="484" spans="2:5" x14ac:dyDescent="0.45">
      <c r="B484" s="6">
        <v>32</v>
      </c>
      <c r="C484" t="s">
        <v>153</v>
      </c>
      <c r="D484">
        <v>0.178770017</v>
      </c>
      <c r="E484" s="7">
        <v>4.8278317000000001E-2</v>
      </c>
    </row>
    <row r="485" spans="2:5" x14ac:dyDescent="0.45">
      <c r="B485" s="6">
        <v>32</v>
      </c>
      <c r="C485" t="s">
        <v>9</v>
      </c>
      <c r="D485">
        <v>0.36870683700000001</v>
      </c>
      <c r="E485" s="7">
        <v>4.627241E-2</v>
      </c>
    </row>
    <row r="486" spans="2:5" x14ac:dyDescent="0.45">
      <c r="B486" s="6">
        <v>32</v>
      </c>
      <c r="C486" t="s">
        <v>149</v>
      </c>
      <c r="D486">
        <v>0.26149067999999998</v>
      </c>
      <c r="E486" s="7">
        <v>4.4264284000000001E-2</v>
      </c>
    </row>
    <row r="487" spans="2:5" x14ac:dyDescent="0.45">
      <c r="B487" s="6">
        <v>32</v>
      </c>
      <c r="C487" t="s">
        <v>159</v>
      </c>
      <c r="D487">
        <v>0.23050416600000001</v>
      </c>
      <c r="E487" s="7">
        <v>4.2386963999999999E-2</v>
      </c>
    </row>
    <row r="488" spans="2:5" x14ac:dyDescent="0.45">
      <c r="B488" s="6">
        <v>32</v>
      </c>
      <c r="C488" t="s">
        <v>152</v>
      </c>
      <c r="D488">
        <v>0.28881816399999999</v>
      </c>
      <c r="E488" s="7">
        <v>4.1042685000000002E-2</v>
      </c>
    </row>
    <row r="489" spans="2:5" x14ac:dyDescent="0.45">
      <c r="B489" s="6">
        <v>32</v>
      </c>
      <c r="C489" t="s">
        <v>163</v>
      </c>
      <c r="D489">
        <v>0.335993296</v>
      </c>
      <c r="E489" s="7">
        <v>3.7727379999999998E-2</v>
      </c>
    </row>
    <row r="490" spans="2:5" x14ac:dyDescent="0.45">
      <c r="B490" s="6">
        <v>33</v>
      </c>
      <c r="C490" t="s">
        <v>155</v>
      </c>
      <c r="D490">
        <v>0.88243590199999999</v>
      </c>
      <c r="E490" s="7">
        <v>0.111181248</v>
      </c>
    </row>
    <row r="491" spans="2:5" x14ac:dyDescent="0.45">
      <c r="B491" s="6">
        <v>33</v>
      </c>
      <c r="C491" t="s">
        <v>150</v>
      </c>
      <c r="D491">
        <v>0.95433347300000004</v>
      </c>
      <c r="E491" s="7">
        <v>0.10109313</v>
      </c>
    </row>
    <row r="492" spans="2:5" x14ac:dyDescent="0.45">
      <c r="B492" s="6">
        <v>33</v>
      </c>
      <c r="C492" t="s">
        <v>154</v>
      </c>
      <c r="D492">
        <v>0.94054648799999996</v>
      </c>
      <c r="E492" s="7">
        <v>9.8091733E-2</v>
      </c>
    </row>
    <row r="493" spans="2:5" x14ac:dyDescent="0.45">
      <c r="B493" s="6">
        <v>33</v>
      </c>
      <c r="C493" t="s">
        <v>152</v>
      </c>
      <c r="D493">
        <v>0.84477483600000003</v>
      </c>
      <c r="E493" s="7">
        <v>9.5684113000000001E-2</v>
      </c>
    </row>
    <row r="494" spans="2:5" x14ac:dyDescent="0.45">
      <c r="B494" s="6">
        <v>33</v>
      </c>
      <c r="C494" t="s">
        <v>147</v>
      </c>
      <c r="D494">
        <v>0.93270572900000004</v>
      </c>
      <c r="E494" s="7">
        <v>9.0975926999999998E-2</v>
      </c>
    </row>
    <row r="495" spans="2:5" x14ac:dyDescent="0.45">
      <c r="B495" s="6">
        <v>33</v>
      </c>
      <c r="C495" t="s">
        <v>156</v>
      </c>
      <c r="D495">
        <v>0.96360179700000004</v>
      </c>
      <c r="E495" s="7">
        <v>7.6411485000000001E-2</v>
      </c>
    </row>
    <row r="496" spans="2:5" x14ac:dyDescent="0.45">
      <c r="B496" s="6">
        <v>33</v>
      </c>
      <c r="C496" t="s">
        <v>160</v>
      </c>
      <c r="D496">
        <v>0.93052932300000002</v>
      </c>
      <c r="E496" s="7">
        <v>7.4438297E-2</v>
      </c>
    </row>
    <row r="497" spans="2:5" x14ac:dyDescent="0.45">
      <c r="B497" s="6">
        <v>33</v>
      </c>
      <c r="C497" t="s">
        <v>158</v>
      </c>
      <c r="D497">
        <v>0.84629451300000003</v>
      </c>
      <c r="E497" s="7">
        <v>6.9485046999999994E-2</v>
      </c>
    </row>
    <row r="498" spans="2:5" x14ac:dyDescent="0.45">
      <c r="B498" s="6">
        <v>33</v>
      </c>
      <c r="C498" t="s">
        <v>164</v>
      </c>
      <c r="D498">
        <v>0.89777847700000002</v>
      </c>
      <c r="E498" s="7">
        <v>6.6761940000000006E-2</v>
      </c>
    </row>
    <row r="499" spans="2:5" x14ac:dyDescent="0.45">
      <c r="B499" s="6">
        <v>33</v>
      </c>
      <c r="C499" t="s">
        <v>162</v>
      </c>
      <c r="D499">
        <v>0.97420103999999996</v>
      </c>
      <c r="E499" s="7">
        <v>4.7754166000000001E-2</v>
      </c>
    </row>
    <row r="500" spans="2:5" x14ac:dyDescent="0.45">
      <c r="B500" s="6">
        <v>33</v>
      </c>
      <c r="C500" t="s">
        <v>163</v>
      </c>
      <c r="D500">
        <v>0.97834052599999999</v>
      </c>
      <c r="E500" s="7">
        <v>4.7199234E-2</v>
      </c>
    </row>
    <row r="501" spans="2:5" x14ac:dyDescent="0.45">
      <c r="B501" s="6">
        <v>34</v>
      </c>
      <c r="C501" t="s">
        <v>9</v>
      </c>
      <c r="D501">
        <v>0.612647312</v>
      </c>
      <c r="E501" s="7">
        <v>0.18016037200000001</v>
      </c>
    </row>
    <row r="502" spans="2:5" x14ac:dyDescent="0.45">
      <c r="B502" s="6">
        <v>34</v>
      </c>
      <c r="C502" t="s">
        <v>159</v>
      </c>
      <c r="D502">
        <v>0.56439195799999997</v>
      </c>
      <c r="E502" s="7">
        <v>0.12740178399999999</v>
      </c>
    </row>
    <row r="503" spans="2:5" x14ac:dyDescent="0.45">
      <c r="B503" s="6">
        <v>34</v>
      </c>
      <c r="C503" t="s">
        <v>148</v>
      </c>
      <c r="D503">
        <v>0.44337823100000001</v>
      </c>
      <c r="E503" s="7">
        <v>0.125259338</v>
      </c>
    </row>
    <row r="504" spans="2:5" x14ac:dyDescent="0.45">
      <c r="B504" s="6">
        <v>34</v>
      </c>
      <c r="C504" t="s">
        <v>153</v>
      </c>
      <c r="D504">
        <v>0.90521455299999998</v>
      </c>
      <c r="E504" s="7">
        <v>0.100572222</v>
      </c>
    </row>
    <row r="505" spans="2:5" x14ac:dyDescent="0.45">
      <c r="B505" s="6">
        <v>34</v>
      </c>
      <c r="C505" t="s">
        <v>147</v>
      </c>
      <c r="D505">
        <v>0.76908738300000001</v>
      </c>
      <c r="E505" s="7">
        <v>9.7983310000000004E-2</v>
      </c>
    </row>
    <row r="506" spans="2:5" x14ac:dyDescent="0.45">
      <c r="B506" s="6">
        <v>34</v>
      </c>
      <c r="C506" t="s">
        <v>150</v>
      </c>
      <c r="D506">
        <v>0.24787770000000001</v>
      </c>
      <c r="E506" s="7">
        <v>8.8869181000000005E-2</v>
      </c>
    </row>
    <row r="507" spans="2:5" x14ac:dyDescent="0.45">
      <c r="B507" s="6">
        <v>34</v>
      </c>
      <c r="C507" t="s">
        <v>164</v>
      </c>
      <c r="D507">
        <v>0.88940721</v>
      </c>
      <c r="E507" s="7">
        <v>6.9873642999999999E-2</v>
      </c>
    </row>
    <row r="508" spans="2:5" x14ac:dyDescent="0.45">
      <c r="B508" s="6">
        <v>34</v>
      </c>
      <c r="C508" t="s">
        <v>154</v>
      </c>
      <c r="D508">
        <v>0.29150151800000002</v>
      </c>
      <c r="E508" s="7">
        <v>6.8478821999999995E-2</v>
      </c>
    </row>
    <row r="509" spans="2:5" x14ac:dyDescent="0.45">
      <c r="B509" s="6">
        <v>34</v>
      </c>
      <c r="C509" t="s">
        <v>163</v>
      </c>
      <c r="D509">
        <v>0.84780784499999995</v>
      </c>
      <c r="E509" s="7">
        <v>6.3090639000000004E-2</v>
      </c>
    </row>
    <row r="510" spans="2:5" x14ac:dyDescent="0.45">
      <c r="B510" s="6">
        <v>34</v>
      </c>
      <c r="C510" t="s">
        <v>158</v>
      </c>
      <c r="D510">
        <v>0.34261809500000001</v>
      </c>
      <c r="E510" s="7">
        <v>5.6728885999999999E-2</v>
      </c>
    </row>
    <row r="511" spans="2:5" x14ac:dyDescent="0.45">
      <c r="B511" s="6">
        <v>34</v>
      </c>
      <c r="C511" t="s">
        <v>151</v>
      </c>
      <c r="D511">
        <v>0.299887142</v>
      </c>
      <c r="E511" s="7">
        <v>5.2520832000000003E-2</v>
      </c>
    </row>
    <row r="512" spans="2:5" x14ac:dyDescent="0.45">
      <c r="B512" s="6">
        <v>35</v>
      </c>
      <c r="C512" t="s">
        <v>148</v>
      </c>
      <c r="D512">
        <v>1.0202497129999999</v>
      </c>
      <c r="E512" s="7">
        <v>0.11641211999999999</v>
      </c>
    </row>
    <row r="513" spans="2:5" x14ac:dyDescent="0.45">
      <c r="B513" s="6">
        <v>35</v>
      </c>
      <c r="C513" t="s">
        <v>151</v>
      </c>
      <c r="D513">
        <v>0.29054683999999997</v>
      </c>
      <c r="E513" s="7">
        <v>9.1263389E-2</v>
      </c>
    </row>
    <row r="514" spans="2:5" x14ac:dyDescent="0.45">
      <c r="B514" s="6">
        <v>35</v>
      </c>
      <c r="C514" t="s">
        <v>153</v>
      </c>
      <c r="D514">
        <v>0.51890286600000002</v>
      </c>
      <c r="E514" s="7">
        <v>8.8383371000000002E-2</v>
      </c>
    </row>
    <row r="515" spans="2:5" x14ac:dyDescent="0.45">
      <c r="B515" s="6">
        <v>35</v>
      </c>
      <c r="C515" t="s">
        <v>165</v>
      </c>
      <c r="D515">
        <v>0.165125156</v>
      </c>
      <c r="E515" s="7">
        <v>7.7239803999999995E-2</v>
      </c>
    </row>
    <row r="516" spans="2:5" x14ac:dyDescent="0.45">
      <c r="B516" s="6">
        <v>35</v>
      </c>
      <c r="C516" t="s">
        <v>156</v>
      </c>
      <c r="D516">
        <v>0.98384795300000005</v>
      </c>
      <c r="E516" s="7">
        <v>7.5020370000000003E-2</v>
      </c>
    </row>
    <row r="517" spans="2:5" x14ac:dyDescent="0.45">
      <c r="B517" s="6">
        <v>35</v>
      </c>
      <c r="C517" t="s">
        <v>161</v>
      </c>
      <c r="D517">
        <v>0.15658585999999999</v>
      </c>
      <c r="E517" s="7">
        <v>7.4473576E-2</v>
      </c>
    </row>
    <row r="518" spans="2:5" x14ac:dyDescent="0.45">
      <c r="B518" s="6">
        <v>35</v>
      </c>
      <c r="C518" t="s">
        <v>155</v>
      </c>
      <c r="D518">
        <v>0.42473649099999999</v>
      </c>
      <c r="E518" s="7">
        <v>7.1037816000000004E-2</v>
      </c>
    </row>
    <row r="519" spans="2:5" x14ac:dyDescent="0.45">
      <c r="B519" s="6">
        <v>35</v>
      </c>
      <c r="C519" t="s">
        <v>157</v>
      </c>
      <c r="D519">
        <v>0.41923770399999999</v>
      </c>
      <c r="E519" s="7">
        <v>6.3833785000000004E-2</v>
      </c>
    </row>
    <row r="520" spans="2:5" x14ac:dyDescent="0.45">
      <c r="B520" s="6">
        <v>35</v>
      </c>
      <c r="C520" t="s">
        <v>154</v>
      </c>
      <c r="D520">
        <v>0.561698005</v>
      </c>
      <c r="E520" s="7">
        <v>6.2059432999999997E-2</v>
      </c>
    </row>
    <row r="521" spans="2:5" x14ac:dyDescent="0.45">
      <c r="B521" s="6">
        <v>35</v>
      </c>
      <c r="C521" t="s">
        <v>149</v>
      </c>
      <c r="D521">
        <v>0.54725389000000002</v>
      </c>
      <c r="E521" s="7">
        <v>6.0115047999999997E-2</v>
      </c>
    </row>
    <row r="522" spans="2:5" x14ac:dyDescent="0.45">
      <c r="B522" s="6">
        <v>35</v>
      </c>
      <c r="C522" t="s">
        <v>150</v>
      </c>
      <c r="D522">
        <v>0.29220114200000002</v>
      </c>
      <c r="E522" s="7">
        <v>5.9841676000000003E-2</v>
      </c>
    </row>
    <row r="523" spans="2:5" x14ac:dyDescent="0.45">
      <c r="B523" s="6">
        <v>35</v>
      </c>
      <c r="C523" t="s">
        <v>9</v>
      </c>
      <c r="D523">
        <v>0.43714059100000002</v>
      </c>
      <c r="E523" s="7">
        <v>5.5523062999999998E-2</v>
      </c>
    </row>
    <row r="524" spans="2:5" x14ac:dyDescent="0.45">
      <c r="B524" s="6">
        <v>35</v>
      </c>
      <c r="C524" t="s">
        <v>159</v>
      </c>
      <c r="D524">
        <v>1.0654429270000001</v>
      </c>
      <c r="E524" s="7">
        <v>5.3672785000000001E-2</v>
      </c>
    </row>
    <row r="525" spans="2:5" x14ac:dyDescent="0.45">
      <c r="B525" s="6">
        <v>35</v>
      </c>
      <c r="C525" t="s">
        <v>152</v>
      </c>
      <c r="D525">
        <v>0.42199820199999999</v>
      </c>
      <c r="E525" s="7">
        <v>5.1092535000000001E-2</v>
      </c>
    </row>
    <row r="526" spans="2:5" x14ac:dyDescent="0.45">
      <c r="B526" s="6">
        <v>35</v>
      </c>
      <c r="C526" t="s">
        <v>162</v>
      </c>
      <c r="D526">
        <v>0.47903415599999999</v>
      </c>
      <c r="E526" s="7">
        <v>4.4971577999999998E-2</v>
      </c>
    </row>
    <row r="527" spans="2:5" x14ac:dyDescent="0.45">
      <c r="B527" s="6">
        <v>35</v>
      </c>
      <c r="C527" t="s">
        <v>147</v>
      </c>
      <c r="D527">
        <v>0.37292561600000002</v>
      </c>
      <c r="E527" s="7">
        <v>4.2442957000000003E-2</v>
      </c>
    </row>
    <row r="528" spans="2:5" x14ac:dyDescent="0.45">
      <c r="B528" s="6">
        <v>35</v>
      </c>
      <c r="C528" t="s">
        <v>164</v>
      </c>
      <c r="D528">
        <v>0.45193004799999997</v>
      </c>
      <c r="E528" s="7">
        <v>4.0818633999999999E-2</v>
      </c>
    </row>
    <row r="529" spans="2:5" x14ac:dyDescent="0.45">
      <c r="B529" s="6">
        <v>35</v>
      </c>
      <c r="C529" t="s">
        <v>160</v>
      </c>
      <c r="D529">
        <v>0.42834352199999998</v>
      </c>
      <c r="E529" s="7">
        <v>3.9400121000000003E-2</v>
      </c>
    </row>
    <row r="530" spans="2:5" x14ac:dyDescent="0.45">
      <c r="B530" s="6">
        <v>35</v>
      </c>
      <c r="C530" t="s">
        <v>163</v>
      </c>
      <c r="D530">
        <v>0.52227667499999997</v>
      </c>
      <c r="E530" s="7">
        <v>3.9174673E-2</v>
      </c>
    </row>
    <row r="531" spans="2:5" x14ac:dyDescent="0.45">
      <c r="B531" s="6">
        <v>36</v>
      </c>
      <c r="C531" t="s">
        <v>165</v>
      </c>
      <c r="D531">
        <v>0.93151810999999995</v>
      </c>
      <c r="E531" s="7">
        <v>5.0958445999999998E-2</v>
      </c>
    </row>
    <row r="532" spans="2:5" x14ac:dyDescent="0.45">
      <c r="B532" s="6">
        <v>36</v>
      </c>
      <c r="C532" t="s">
        <v>153</v>
      </c>
      <c r="D532">
        <v>1.011194071</v>
      </c>
      <c r="E532" s="7">
        <v>4.7242263E-2</v>
      </c>
    </row>
    <row r="533" spans="2:5" x14ac:dyDescent="0.45">
      <c r="B533" s="6">
        <v>36</v>
      </c>
      <c r="C533" t="s">
        <v>151</v>
      </c>
      <c r="D533">
        <v>0.98590392999999998</v>
      </c>
      <c r="E533" s="7">
        <v>4.6883961000000002E-2</v>
      </c>
    </row>
    <row r="534" spans="2:5" x14ac:dyDescent="0.45">
      <c r="B534" s="6">
        <v>36</v>
      </c>
      <c r="C534" t="s">
        <v>157</v>
      </c>
      <c r="D534">
        <v>1.0414223840000001</v>
      </c>
      <c r="E534" s="7">
        <v>3.8521262000000001E-2</v>
      </c>
    </row>
    <row r="535" spans="2:5" x14ac:dyDescent="0.45">
      <c r="B535" s="6">
        <v>36</v>
      </c>
      <c r="C535" t="s">
        <v>149</v>
      </c>
      <c r="D535">
        <v>0.97673748199999999</v>
      </c>
      <c r="E535" s="7">
        <v>3.8190251000000001E-2</v>
      </c>
    </row>
    <row r="536" spans="2:5" x14ac:dyDescent="0.45">
      <c r="B536" s="6">
        <v>36</v>
      </c>
      <c r="C536" t="s">
        <v>148</v>
      </c>
      <c r="D536">
        <v>0.96279501000000001</v>
      </c>
      <c r="E536" s="7">
        <v>3.7699354999999997E-2</v>
      </c>
    </row>
    <row r="537" spans="2:5" x14ac:dyDescent="0.45">
      <c r="B537" s="6">
        <v>36</v>
      </c>
      <c r="C537" t="s">
        <v>156</v>
      </c>
      <c r="D537">
        <v>1.002505625</v>
      </c>
      <c r="E537" s="7">
        <v>3.7319883999999998E-2</v>
      </c>
    </row>
    <row r="538" spans="2:5" x14ac:dyDescent="0.45">
      <c r="B538" s="6">
        <v>36</v>
      </c>
      <c r="C538" t="s">
        <v>150</v>
      </c>
      <c r="D538">
        <v>0.94681813100000001</v>
      </c>
      <c r="E538" s="7">
        <v>3.5472720999999999E-2</v>
      </c>
    </row>
    <row r="539" spans="2:5" x14ac:dyDescent="0.45">
      <c r="B539" s="6">
        <v>36</v>
      </c>
      <c r="C539" t="s">
        <v>159</v>
      </c>
      <c r="D539">
        <v>0.96707730300000005</v>
      </c>
      <c r="E539" s="7">
        <v>3.5150792E-2</v>
      </c>
    </row>
    <row r="540" spans="2:5" x14ac:dyDescent="0.45">
      <c r="B540" s="6">
        <v>36</v>
      </c>
      <c r="C540" t="s">
        <v>155</v>
      </c>
      <c r="D540">
        <v>1.0191943020000001</v>
      </c>
      <c r="E540" s="7">
        <v>3.4517284000000002E-2</v>
      </c>
    </row>
    <row r="541" spans="2:5" x14ac:dyDescent="0.45">
      <c r="B541" s="6">
        <v>36</v>
      </c>
      <c r="C541" t="s">
        <v>154</v>
      </c>
      <c r="D541">
        <v>0.96197069400000002</v>
      </c>
      <c r="E541" s="7">
        <v>3.3508670999999997E-2</v>
      </c>
    </row>
    <row r="542" spans="2:5" x14ac:dyDescent="0.45">
      <c r="B542" s="6">
        <v>36</v>
      </c>
      <c r="C542" t="s">
        <v>158</v>
      </c>
      <c r="D542">
        <v>0.99804344</v>
      </c>
      <c r="E542" s="7">
        <v>3.2975907999999998E-2</v>
      </c>
    </row>
    <row r="543" spans="2:5" x14ac:dyDescent="0.45">
      <c r="B543" s="6">
        <v>36</v>
      </c>
      <c r="C543" t="s">
        <v>152</v>
      </c>
      <c r="D543">
        <v>1.016564032</v>
      </c>
      <c r="E543" s="7">
        <v>2.9642795999999999E-2</v>
      </c>
    </row>
    <row r="544" spans="2:5" x14ac:dyDescent="0.45">
      <c r="B544" s="6">
        <v>36</v>
      </c>
      <c r="C544" t="s">
        <v>147</v>
      </c>
      <c r="D544">
        <v>0.85752341399999998</v>
      </c>
      <c r="E544" s="7">
        <v>2.5564842000000001E-2</v>
      </c>
    </row>
    <row r="545" spans="2:5" x14ac:dyDescent="0.45">
      <c r="B545" s="6">
        <v>36</v>
      </c>
      <c r="C545" t="s">
        <v>162</v>
      </c>
      <c r="D545">
        <v>0.95579519800000001</v>
      </c>
      <c r="E545" s="7">
        <v>2.5550838999999999E-2</v>
      </c>
    </row>
    <row r="546" spans="2:5" x14ac:dyDescent="0.45">
      <c r="B546" s="6">
        <v>36</v>
      </c>
      <c r="C546" t="s">
        <v>9</v>
      </c>
      <c r="D546">
        <v>0.96556711200000001</v>
      </c>
      <c r="E546" s="7">
        <v>2.3695076999999998E-2</v>
      </c>
    </row>
    <row r="547" spans="2:5" x14ac:dyDescent="0.45">
      <c r="B547" s="6">
        <v>36</v>
      </c>
      <c r="C547" t="s">
        <v>160</v>
      </c>
      <c r="D547">
        <v>0.95199438199999997</v>
      </c>
      <c r="E547" s="7">
        <v>2.3615977999999999E-2</v>
      </c>
    </row>
    <row r="548" spans="2:5" x14ac:dyDescent="0.45">
      <c r="B548" s="6">
        <v>36</v>
      </c>
      <c r="C548" t="s">
        <v>161</v>
      </c>
      <c r="D548">
        <v>0.25588818899999999</v>
      </c>
      <c r="E548" s="7">
        <v>2.2842774E-2</v>
      </c>
    </row>
    <row r="549" spans="2:5" x14ac:dyDescent="0.45">
      <c r="B549" s="6">
        <v>36</v>
      </c>
      <c r="C549" t="s">
        <v>163</v>
      </c>
      <c r="D549">
        <v>0.99953882599999999</v>
      </c>
      <c r="E549" s="7">
        <v>2.2371234E-2</v>
      </c>
    </row>
    <row r="550" spans="2:5" x14ac:dyDescent="0.45">
      <c r="B550" s="6">
        <v>37</v>
      </c>
      <c r="C550" t="s">
        <v>156</v>
      </c>
      <c r="D550">
        <v>0.91523585699999999</v>
      </c>
      <c r="E550" s="7">
        <v>3.8798694000000002E-2</v>
      </c>
    </row>
    <row r="551" spans="2:5" x14ac:dyDescent="0.45">
      <c r="B551" s="6">
        <v>37</v>
      </c>
      <c r="C551" t="s">
        <v>151</v>
      </c>
      <c r="D551">
        <v>1.023374966</v>
      </c>
      <c r="E551" s="7">
        <v>3.8795896000000003E-2</v>
      </c>
    </row>
    <row r="552" spans="2:5" x14ac:dyDescent="0.45">
      <c r="B552" s="6">
        <v>37</v>
      </c>
      <c r="C552" t="s">
        <v>165</v>
      </c>
      <c r="D552">
        <v>1.0174290850000001</v>
      </c>
      <c r="E552" s="7">
        <v>3.8125507000000003E-2</v>
      </c>
    </row>
    <row r="553" spans="2:5" x14ac:dyDescent="0.45">
      <c r="B553" s="6">
        <v>37</v>
      </c>
      <c r="C553" t="s">
        <v>149</v>
      </c>
      <c r="D553">
        <v>0.95764921700000005</v>
      </c>
      <c r="E553" s="7">
        <v>3.7838576999999998E-2</v>
      </c>
    </row>
    <row r="554" spans="2:5" x14ac:dyDescent="0.45">
      <c r="B554" s="6">
        <v>37</v>
      </c>
      <c r="C554" t="s">
        <v>148</v>
      </c>
      <c r="D554">
        <v>0.94987650499999998</v>
      </c>
      <c r="E554" s="7">
        <v>3.4720625999999997E-2</v>
      </c>
    </row>
    <row r="555" spans="2:5" x14ac:dyDescent="0.45">
      <c r="B555" s="6">
        <v>37</v>
      </c>
      <c r="C555" t="s">
        <v>152</v>
      </c>
      <c r="D555">
        <v>0.98338214599999996</v>
      </c>
      <c r="E555" s="7">
        <v>3.3821841999999998E-2</v>
      </c>
    </row>
    <row r="556" spans="2:5" x14ac:dyDescent="0.45">
      <c r="B556" s="6">
        <v>37</v>
      </c>
      <c r="C556" t="s">
        <v>153</v>
      </c>
      <c r="D556">
        <v>1.006481374</v>
      </c>
      <c r="E556" s="7">
        <v>3.3792643999999997E-2</v>
      </c>
    </row>
    <row r="557" spans="2:5" x14ac:dyDescent="0.45">
      <c r="B557" s="6">
        <v>37</v>
      </c>
      <c r="C557" t="s">
        <v>159</v>
      </c>
      <c r="D557">
        <v>0.98973889000000004</v>
      </c>
      <c r="E557" s="7">
        <v>3.3326621000000001E-2</v>
      </c>
    </row>
    <row r="558" spans="2:5" x14ac:dyDescent="0.45">
      <c r="B558" s="6">
        <v>37</v>
      </c>
      <c r="C558" t="s">
        <v>150</v>
      </c>
      <c r="D558">
        <v>0.98652980099999998</v>
      </c>
      <c r="E558" s="7">
        <v>3.2869099999999998E-2</v>
      </c>
    </row>
    <row r="559" spans="2:5" x14ac:dyDescent="0.45">
      <c r="B559" s="6">
        <v>37</v>
      </c>
      <c r="C559" t="s">
        <v>157</v>
      </c>
      <c r="D559">
        <v>0.94389005500000001</v>
      </c>
      <c r="E559" s="7">
        <v>3.2344643999999999E-2</v>
      </c>
    </row>
    <row r="560" spans="2:5" x14ac:dyDescent="0.45">
      <c r="B560" s="6">
        <v>37</v>
      </c>
      <c r="C560" t="s">
        <v>154</v>
      </c>
      <c r="D560">
        <v>0.98230070599999997</v>
      </c>
      <c r="E560" s="7">
        <v>2.9907011000000001E-2</v>
      </c>
    </row>
    <row r="561" spans="2:5" x14ac:dyDescent="0.45">
      <c r="B561" s="6">
        <v>37</v>
      </c>
      <c r="C561" t="s">
        <v>158</v>
      </c>
      <c r="D561">
        <v>0.89591547699999996</v>
      </c>
      <c r="E561" s="7">
        <v>2.9425656000000001E-2</v>
      </c>
    </row>
    <row r="562" spans="2:5" x14ac:dyDescent="0.45">
      <c r="B562" s="6">
        <v>37</v>
      </c>
      <c r="C562" t="s">
        <v>9</v>
      </c>
      <c r="D562">
        <v>0.976116294</v>
      </c>
      <c r="E562" s="7">
        <v>2.8993377000000001E-2</v>
      </c>
    </row>
    <row r="563" spans="2:5" x14ac:dyDescent="0.45">
      <c r="B563" s="6">
        <v>37</v>
      </c>
      <c r="C563" t="s">
        <v>162</v>
      </c>
      <c r="D563">
        <v>0.94861884500000004</v>
      </c>
      <c r="E563" s="7">
        <v>2.7295086E-2</v>
      </c>
    </row>
    <row r="564" spans="2:5" x14ac:dyDescent="0.45">
      <c r="B564" s="6">
        <v>37</v>
      </c>
      <c r="C564" t="s">
        <v>147</v>
      </c>
      <c r="D564">
        <v>0.97429583099999995</v>
      </c>
      <c r="E564" s="7">
        <v>2.6746025E-2</v>
      </c>
    </row>
    <row r="565" spans="2:5" x14ac:dyDescent="0.45">
      <c r="B565" s="6">
        <v>37</v>
      </c>
      <c r="C565" t="s">
        <v>161</v>
      </c>
      <c r="D565">
        <v>0.80710924799999995</v>
      </c>
      <c r="E565" s="7">
        <v>2.5820699999999999E-2</v>
      </c>
    </row>
    <row r="566" spans="2:5" x14ac:dyDescent="0.45">
      <c r="B566" s="6">
        <v>37</v>
      </c>
      <c r="C566" t="s">
        <v>163</v>
      </c>
      <c r="D566">
        <v>0.99931124900000001</v>
      </c>
      <c r="E566" s="7">
        <v>2.2518558000000001E-2</v>
      </c>
    </row>
    <row r="567" spans="2:5" x14ac:dyDescent="0.45">
      <c r="B567" s="6">
        <v>37</v>
      </c>
      <c r="C567" t="s">
        <v>164</v>
      </c>
      <c r="D567">
        <v>0.97196169300000002</v>
      </c>
      <c r="E567" s="7">
        <v>2.1088409999999998E-2</v>
      </c>
    </row>
    <row r="568" spans="2:5" x14ac:dyDescent="0.45">
      <c r="B568" s="6">
        <v>37</v>
      </c>
      <c r="C568" t="s">
        <v>160</v>
      </c>
      <c r="D568">
        <v>0.95564210000000005</v>
      </c>
      <c r="E568" s="7">
        <v>1.9115589999999998E-2</v>
      </c>
    </row>
    <row r="569" spans="2:5" x14ac:dyDescent="0.45">
      <c r="B569" s="6">
        <v>38</v>
      </c>
      <c r="C569" t="s">
        <v>149</v>
      </c>
      <c r="D569">
        <v>0.98007573699999995</v>
      </c>
      <c r="E569" s="7">
        <v>5.7971650999999999E-2</v>
      </c>
    </row>
    <row r="570" spans="2:5" x14ac:dyDescent="0.45">
      <c r="B570" s="6">
        <v>38</v>
      </c>
      <c r="C570" t="s">
        <v>156</v>
      </c>
      <c r="D570">
        <v>0.991039012</v>
      </c>
      <c r="E570" s="7">
        <v>5.3416542999999997E-2</v>
      </c>
    </row>
    <row r="571" spans="2:5" x14ac:dyDescent="0.45">
      <c r="B571" s="6">
        <v>38</v>
      </c>
      <c r="C571" t="s">
        <v>148</v>
      </c>
      <c r="D571">
        <v>0.92537553100000003</v>
      </c>
      <c r="E571" s="7">
        <v>4.8462924999999997E-2</v>
      </c>
    </row>
    <row r="572" spans="2:5" x14ac:dyDescent="0.45">
      <c r="B572" s="6">
        <v>38</v>
      </c>
      <c r="C572" t="s">
        <v>159</v>
      </c>
      <c r="D572">
        <v>0.96716716800000002</v>
      </c>
      <c r="E572" s="7">
        <v>4.7895235000000001E-2</v>
      </c>
    </row>
    <row r="573" spans="2:5" x14ac:dyDescent="0.45">
      <c r="B573" s="6">
        <v>38</v>
      </c>
      <c r="C573" t="s">
        <v>155</v>
      </c>
      <c r="D573">
        <v>0.92338986499999998</v>
      </c>
      <c r="E573" s="7">
        <v>4.6156849E-2</v>
      </c>
    </row>
    <row r="574" spans="2:5" x14ac:dyDescent="0.45">
      <c r="B574" s="6">
        <v>38</v>
      </c>
      <c r="C574" t="s">
        <v>154</v>
      </c>
      <c r="D574">
        <v>0.95574864100000001</v>
      </c>
      <c r="E574" s="7">
        <v>4.4739527000000001E-2</v>
      </c>
    </row>
    <row r="575" spans="2:5" x14ac:dyDescent="0.45">
      <c r="B575" s="6">
        <v>38</v>
      </c>
      <c r="C575" t="s">
        <v>150</v>
      </c>
      <c r="D575">
        <v>0.42307558899999997</v>
      </c>
      <c r="E575" s="7">
        <v>4.2664992999999998E-2</v>
      </c>
    </row>
    <row r="576" spans="2:5" x14ac:dyDescent="0.45">
      <c r="B576" s="6">
        <v>38</v>
      </c>
      <c r="C576" t="s">
        <v>165</v>
      </c>
      <c r="D576">
        <v>0.93005162299999999</v>
      </c>
      <c r="E576" s="7">
        <v>4.1992706999999997E-2</v>
      </c>
    </row>
    <row r="577" spans="2:5" x14ac:dyDescent="0.45">
      <c r="B577" s="6">
        <v>38</v>
      </c>
      <c r="C577" t="s">
        <v>151</v>
      </c>
      <c r="D577">
        <v>0.94038584700000005</v>
      </c>
      <c r="E577" s="7">
        <v>4.1260158999999998E-2</v>
      </c>
    </row>
    <row r="578" spans="2:5" x14ac:dyDescent="0.45">
      <c r="B578" s="6">
        <v>38</v>
      </c>
      <c r="C578" t="s">
        <v>158</v>
      </c>
      <c r="D578">
        <v>0.97751626700000005</v>
      </c>
      <c r="E578" s="7">
        <v>3.9970088000000001E-2</v>
      </c>
    </row>
    <row r="579" spans="2:5" x14ac:dyDescent="0.45">
      <c r="B579" s="6">
        <v>38</v>
      </c>
      <c r="C579" t="s">
        <v>9</v>
      </c>
      <c r="D579">
        <v>1.0641017479999999</v>
      </c>
      <c r="E579" s="7">
        <v>3.9121956999999999E-2</v>
      </c>
    </row>
    <row r="580" spans="2:5" x14ac:dyDescent="0.45">
      <c r="B580" s="6">
        <v>38</v>
      </c>
      <c r="C580" t="s">
        <v>157</v>
      </c>
      <c r="D580">
        <v>0.81054271300000003</v>
      </c>
      <c r="E580" s="7">
        <v>3.3686149999999998E-2</v>
      </c>
    </row>
    <row r="581" spans="2:5" x14ac:dyDescent="0.45">
      <c r="B581" s="6">
        <v>38</v>
      </c>
      <c r="C581" t="s">
        <v>161</v>
      </c>
      <c r="D581">
        <v>0.30358035100000003</v>
      </c>
      <c r="E581" s="7">
        <v>3.3215250000000002E-2</v>
      </c>
    </row>
    <row r="582" spans="2:5" x14ac:dyDescent="0.45">
      <c r="B582" s="6">
        <v>38</v>
      </c>
      <c r="C582" t="s">
        <v>153</v>
      </c>
      <c r="D582">
        <v>0.92813654400000001</v>
      </c>
      <c r="E582" s="7">
        <v>3.3065997999999999E-2</v>
      </c>
    </row>
    <row r="583" spans="2:5" x14ac:dyDescent="0.45">
      <c r="B583" s="6">
        <v>38</v>
      </c>
      <c r="C583" t="s">
        <v>162</v>
      </c>
      <c r="D583">
        <v>0.98034821900000002</v>
      </c>
      <c r="E583" s="7">
        <v>2.9126480999999999E-2</v>
      </c>
    </row>
    <row r="584" spans="2:5" x14ac:dyDescent="0.45">
      <c r="B584" s="6">
        <v>38</v>
      </c>
      <c r="C584" t="s">
        <v>152</v>
      </c>
      <c r="D584">
        <v>0.88845202099999998</v>
      </c>
      <c r="E584" s="7">
        <v>2.6675876000000001E-2</v>
      </c>
    </row>
    <row r="585" spans="2:5" x14ac:dyDescent="0.45">
      <c r="B585" s="6">
        <v>38</v>
      </c>
      <c r="C585" t="s">
        <v>163</v>
      </c>
      <c r="D585">
        <v>1.0293521910000001</v>
      </c>
      <c r="E585" s="7">
        <v>2.5460698E-2</v>
      </c>
    </row>
    <row r="586" spans="2:5" x14ac:dyDescent="0.45">
      <c r="B586" s="6">
        <v>38</v>
      </c>
      <c r="C586" t="s">
        <v>160</v>
      </c>
      <c r="D586">
        <v>0.52444869400000005</v>
      </c>
      <c r="E586" s="7">
        <v>2.4377519E-2</v>
      </c>
    </row>
    <row r="587" spans="2:5" x14ac:dyDescent="0.45">
      <c r="B587" s="6">
        <v>38</v>
      </c>
      <c r="C587" t="s">
        <v>164</v>
      </c>
      <c r="D587">
        <v>0.83408527600000004</v>
      </c>
      <c r="E587" s="7">
        <v>2.1808976000000001E-2</v>
      </c>
    </row>
    <row r="588" spans="2:5" x14ac:dyDescent="0.45">
      <c r="B588" s="6">
        <v>39</v>
      </c>
      <c r="C588" t="s">
        <v>149</v>
      </c>
      <c r="D588">
        <v>0.91011601499999994</v>
      </c>
      <c r="E588" s="7">
        <v>0.103048609</v>
      </c>
    </row>
    <row r="589" spans="2:5" x14ac:dyDescent="0.45">
      <c r="B589" s="6">
        <v>39</v>
      </c>
      <c r="C589" t="s">
        <v>162</v>
      </c>
      <c r="D589">
        <v>1.0366513310000001</v>
      </c>
      <c r="E589" s="7">
        <v>6.0346696999999998E-2</v>
      </c>
    </row>
    <row r="590" spans="2:5" x14ac:dyDescent="0.45">
      <c r="B590" s="6">
        <v>39</v>
      </c>
      <c r="C590" t="s">
        <v>154</v>
      </c>
      <c r="D590">
        <v>1.109627937</v>
      </c>
      <c r="E590" s="7">
        <v>5.5913399000000003E-2</v>
      </c>
    </row>
    <row r="591" spans="2:5" x14ac:dyDescent="0.45">
      <c r="B591" s="6">
        <v>39</v>
      </c>
      <c r="C591" t="s">
        <v>153</v>
      </c>
      <c r="D591">
        <v>0.97182942400000005</v>
      </c>
      <c r="E591" s="7">
        <v>5.2699663000000001E-2</v>
      </c>
    </row>
    <row r="592" spans="2:5" x14ac:dyDescent="0.45">
      <c r="B592" s="6">
        <v>39</v>
      </c>
      <c r="C592" t="s">
        <v>155</v>
      </c>
      <c r="D592">
        <v>0.90302774900000005</v>
      </c>
      <c r="E592" s="7">
        <v>5.1147162000000003E-2</v>
      </c>
    </row>
    <row r="593" spans="2:5" x14ac:dyDescent="0.45">
      <c r="B593" s="6">
        <v>39</v>
      </c>
      <c r="C593" t="s">
        <v>161</v>
      </c>
      <c r="D593">
        <v>0.87597000400000002</v>
      </c>
      <c r="E593" s="7">
        <v>4.9585547000000001E-2</v>
      </c>
    </row>
    <row r="594" spans="2:5" x14ac:dyDescent="0.45">
      <c r="B594" s="6">
        <v>39</v>
      </c>
      <c r="C594" t="s">
        <v>165</v>
      </c>
      <c r="D594">
        <v>0.878765346</v>
      </c>
      <c r="E594" s="7">
        <v>4.8780992000000002E-2</v>
      </c>
    </row>
    <row r="595" spans="2:5" x14ac:dyDescent="0.45">
      <c r="B595" s="6">
        <v>39</v>
      </c>
      <c r="C595" t="s">
        <v>151</v>
      </c>
      <c r="D595">
        <v>1.011920312</v>
      </c>
      <c r="E595" s="7">
        <v>4.8590433000000002E-2</v>
      </c>
    </row>
    <row r="596" spans="2:5" x14ac:dyDescent="0.45">
      <c r="B596" s="6">
        <v>39</v>
      </c>
      <c r="C596" t="s">
        <v>156</v>
      </c>
      <c r="D596">
        <v>0.99078561499999995</v>
      </c>
      <c r="E596" s="7">
        <v>4.8029928E-2</v>
      </c>
    </row>
    <row r="597" spans="2:5" x14ac:dyDescent="0.45">
      <c r="B597" s="6">
        <v>39</v>
      </c>
      <c r="C597" t="s">
        <v>159</v>
      </c>
      <c r="D597">
        <v>0.93855522499999999</v>
      </c>
      <c r="E597" s="7">
        <v>4.7404527000000002E-2</v>
      </c>
    </row>
    <row r="598" spans="2:5" x14ac:dyDescent="0.45">
      <c r="B598" s="6">
        <v>39</v>
      </c>
      <c r="C598" t="s">
        <v>148</v>
      </c>
      <c r="D598">
        <v>0.96122332799999999</v>
      </c>
      <c r="E598" s="7">
        <v>4.6997879999999999E-2</v>
      </c>
    </row>
    <row r="599" spans="2:5" x14ac:dyDescent="0.45">
      <c r="B599" s="6">
        <v>39</v>
      </c>
      <c r="C599" t="s">
        <v>157</v>
      </c>
      <c r="D599">
        <v>0.92742471900000001</v>
      </c>
      <c r="E599" s="7">
        <v>4.2814778999999997E-2</v>
      </c>
    </row>
    <row r="600" spans="2:5" x14ac:dyDescent="0.45">
      <c r="B600" s="6">
        <v>39</v>
      </c>
      <c r="C600" t="s">
        <v>150</v>
      </c>
      <c r="D600">
        <v>1.043128515</v>
      </c>
      <c r="E600" s="7">
        <v>4.2260794999999997E-2</v>
      </c>
    </row>
    <row r="601" spans="2:5" x14ac:dyDescent="0.45">
      <c r="B601" s="6">
        <v>39</v>
      </c>
      <c r="C601" t="s">
        <v>158</v>
      </c>
      <c r="D601">
        <v>1.0132105140000001</v>
      </c>
      <c r="E601" s="7">
        <v>3.9415262999999999E-2</v>
      </c>
    </row>
    <row r="602" spans="2:5" x14ac:dyDescent="0.45">
      <c r="B602" s="6">
        <v>39</v>
      </c>
      <c r="C602" t="s">
        <v>160</v>
      </c>
      <c r="D602">
        <v>0.93093417700000003</v>
      </c>
      <c r="E602" s="7">
        <v>3.4732107999999998E-2</v>
      </c>
    </row>
    <row r="603" spans="2:5" x14ac:dyDescent="0.45">
      <c r="B603" s="6">
        <v>39</v>
      </c>
      <c r="C603" t="s">
        <v>147</v>
      </c>
      <c r="D603">
        <v>1.029651206</v>
      </c>
      <c r="E603" s="7">
        <v>3.3651965999999998E-2</v>
      </c>
    </row>
    <row r="604" spans="2:5" x14ac:dyDescent="0.45">
      <c r="B604" s="6">
        <v>39</v>
      </c>
      <c r="C604" t="s">
        <v>152</v>
      </c>
      <c r="D604">
        <v>0.97610707200000002</v>
      </c>
      <c r="E604" s="7">
        <v>3.2216636999999999E-2</v>
      </c>
    </row>
    <row r="605" spans="2:5" x14ac:dyDescent="0.45">
      <c r="B605" s="6">
        <v>39</v>
      </c>
      <c r="C605" t="s">
        <v>163</v>
      </c>
      <c r="D605">
        <v>0.98051453799999999</v>
      </c>
      <c r="E605" s="7">
        <v>2.9719148000000001E-2</v>
      </c>
    </row>
    <row r="606" spans="2:5" x14ac:dyDescent="0.45">
      <c r="B606" s="6">
        <v>39</v>
      </c>
      <c r="C606" t="s">
        <v>164</v>
      </c>
      <c r="D606">
        <v>1.001963618</v>
      </c>
      <c r="E606" s="7">
        <v>2.6615342E-2</v>
      </c>
    </row>
    <row r="607" spans="2:5" x14ac:dyDescent="0.45">
      <c r="B607" s="6">
        <v>40</v>
      </c>
      <c r="C607" t="s">
        <v>151</v>
      </c>
      <c r="D607">
        <v>1.0547838300000001</v>
      </c>
      <c r="E607" s="7">
        <v>7.4393324999999996E-2</v>
      </c>
    </row>
    <row r="608" spans="2:5" x14ac:dyDescent="0.45">
      <c r="B608" s="6">
        <v>40</v>
      </c>
      <c r="C608" t="s">
        <v>152</v>
      </c>
      <c r="D608">
        <v>1.0082974920000001</v>
      </c>
      <c r="E608" s="7">
        <v>7.0087854000000005E-2</v>
      </c>
    </row>
    <row r="609" spans="2:5" x14ac:dyDescent="0.45">
      <c r="B609" s="6">
        <v>40</v>
      </c>
      <c r="C609" t="s">
        <v>165</v>
      </c>
      <c r="D609">
        <v>0.67884724500000004</v>
      </c>
      <c r="E609" s="7">
        <v>6.4706032999999996E-2</v>
      </c>
    </row>
    <row r="610" spans="2:5" x14ac:dyDescent="0.45">
      <c r="B610" s="6">
        <v>40</v>
      </c>
      <c r="C610" t="s">
        <v>149</v>
      </c>
      <c r="D610">
        <v>1.080916641</v>
      </c>
      <c r="E610" s="7">
        <v>5.9752605E-2</v>
      </c>
    </row>
    <row r="611" spans="2:5" x14ac:dyDescent="0.45">
      <c r="B611" s="6">
        <v>40</v>
      </c>
      <c r="C611" t="s">
        <v>154</v>
      </c>
      <c r="D611">
        <v>1.045699578</v>
      </c>
      <c r="E611" s="7">
        <v>5.3108530000000001E-2</v>
      </c>
    </row>
    <row r="612" spans="2:5" x14ac:dyDescent="0.45">
      <c r="B612" s="6">
        <v>40</v>
      </c>
      <c r="C612" t="s">
        <v>150</v>
      </c>
      <c r="D612">
        <v>0.92671261999999999</v>
      </c>
      <c r="E612" s="7">
        <v>4.6496576999999997E-2</v>
      </c>
    </row>
    <row r="613" spans="2:5" x14ac:dyDescent="0.45">
      <c r="B613" s="6">
        <v>40</v>
      </c>
      <c r="C613" t="s">
        <v>156</v>
      </c>
      <c r="D613">
        <v>0.87983609299999999</v>
      </c>
      <c r="E613" s="7">
        <v>4.6413728000000001E-2</v>
      </c>
    </row>
    <row r="614" spans="2:5" x14ac:dyDescent="0.45">
      <c r="B614" s="6">
        <v>40</v>
      </c>
      <c r="C614" t="s">
        <v>162</v>
      </c>
      <c r="D614">
        <v>0.96729401800000003</v>
      </c>
      <c r="E614" s="7">
        <v>4.3809074000000003E-2</v>
      </c>
    </row>
    <row r="615" spans="2:5" x14ac:dyDescent="0.45">
      <c r="B615" s="6">
        <v>40</v>
      </c>
      <c r="C615" t="s">
        <v>157</v>
      </c>
      <c r="D615">
        <v>0.95232814099999996</v>
      </c>
      <c r="E615" s="7">
        <v>4.3374018E-2</v>
      </c>
    </row>
    <row r="616" spans="2:5" x14ac:dyDescent="0.45">
      <c r="B616" s="6">
        <v>40</v>
      </c>
      <c r="C616" t="s">
        <v>153</v>
      </c>
      <c r="D616">
        <v>0.94770569699999996</v>
      </c>
      <c r="E616" s="7">
        <v>4.2346686000000001E-2</v>
      </c>
    </row>
    <row r="617" spans="2:5" x14ac:dyDescent="0.45">
      <c r="B617" s="6">
        <v>40</v>
      </c>
      <c r="C617" t="s">
        <v>9</v>
      </c>
      <c r="D617">
        <v>1.025402484</v>
      </c>
      <c r="E617" s="7">
        <v>4.1418723999999997E-2</v>
      </c>
    </row>
    <row r="618" spans="2:5" x14ac:dyDescent="0.45">
      <c r="B618" s="6">
        <v>40</v>
      </c>
      <c r="C618" t="s">
        <v>148</v>
      </c>
      <c r="D618">
        <v>0.64243383300000001</v>
      </c>
      <c r="E618" s="7">
        <v>4.0143244000000002E-2</v>
      </c>
    </row>
    <row r="619" spans="2:5" x14ac:dyDescent="0.45">
      <c r="B619" s="6">
        <v>40</v>
      </c>
      <c r="C619" t="s">
        <v>161</v>
      </c>
      <c r="D619">
        <v>0.99467484299999998</v>
      </c>
      <c r="E619" s="7">
        <v>3.8380787999999999E-2</v>
      </c>
    </row>
    <row r="620" spans="2:5" x14ac:dyDescent="0.45">
      <c r="B620" s="6">
        <v>40</v>
      </c>
      <c r="C620" t="s">
        <v>159</v>
      </c>
      <c r="D620">
        <v>0.66844722400000001</v>
      </c>
      <c r="E620" s="7">
        <v>3.7118275999999999E-2</v>
      </c>
    </row>
    <row r="621" spans="2:5" x14ac:dyDescent="0.45">
      <c r="B621" s="6">
        <v>40</v>
      </c>
      <c r="C621" t="s">
        <v>163</v>
      </c>
      <c r="D621">
        <v>0.956952158</v>
      </c>
      <c r="E621" s="7">
        <v>3.0169021000000001E-2</v>
      </c>
    </row>
    <row r="622" spans="2:5" x14ac:dyDescent="0.45">
      <c r="B622" s="6">
        <v>40</v>
      </c>
      <c r="C622" t="s">
        <v>160</v>
      </c>
      <c r="D622">
        <v>0.7918733</v>
      </c>
      <c r="E622" s="7">
        <v>2.9977035999999999E-2</v>
      </c>
    </row>
    <row r="623" spans="2:5" x14ac:dyDescent="0.45">
      <c r="B623" s="6">
        <v>40</v>
      </c>
      <c r="C623" t="s">
        <v>158</v>
      </c>
      <c r="D623">
        <v>0.83699022499999998</v>
      </c>
      <c r="E623" s="7">
        <v>2.9672401000000001E-2</v>
      </c>
    </row>
    <row r="624" spans="2:5" x14ac:dyDescent="0.45">
      <c r="B624" s="6">
        <v>40</v>
      </c>
      <c r="C624" t="s">
        <v>164</v>
      </c>
      <c r="D624">
        <v>0.99318620599999996</v>
      </c>
      <c r="E624" s="7">
        <v>2.6925195999999998E-2</v>
      </c>
    </row>
    <row r="625" spans="2:5" x14ac:dyDescent="0.45">
      <c r="B625" s="6">
        <v>41</v>
      </c>
      <c r="C625" t="s">
        <v>156</v>
      </c>
      <c r="D625">
        <v>1.040565113</v>
      </c>
      <c r="E625" s="7">
        <v>6.9266510000000003E-2</v>
      </c>
    </row>
    <row r="626" spans="2:5" x14ac:dyDescent="0.45">
      <c r="B626" s="6">
        <v>41</v>
      </c>
      <c r="C626" t="s">
        <v>154</v>
      </c>
      <c r="D626">
        <v>0.91199790199999997</v>
      </c>
      <c r="E626" s="7">
        <v>5.9731006000000003E-2</v>
      </c>
    </row>
    <row r="627" spans="2:5" x14ac:dyDescent="0.45">
      <c r="B627" s="6">
        <v>41</v>
      </c>
      <c r="C627" t="s">
        <v>165</v>
      </c>
      <c r="D627">
        <v>0.80919714799999998</v>
      </c>
      <c r="E627" s="7">
        <v>5.5625697000000002E-2</v>
      </c>
    </row>
    <row r="628" spans="2:5" x14ac:dyDescent="0.45">
      <c r="B628" s="6">
        <v>41</v>
      </c>
      <c r="C628" t="s">
        <v>150</v>
      </c>
      <c r="D628">
        <v>0.91085771000000004</v>
      </c>
      <c r="E628" s="7">
        <v>5.5486168000000002E-2</v>
      </c>
    </row>
    <row r="629" spans="2:5" x14ac:dyDescent="0.45">
      <c r="B629" s="6">
        <v>41</v>
      </c>
      <c r="C629" t="s">
        <v>157</v>
      </c>
      <c r="D629">
        <v>0.99791451900000006</v>
      </c>
      <c r="E629" s="7">
        <v>5.1824568000000001E-2</v>
      </c>
    </row>
    <row r="630" spans="2:5" x14ac:dyDescent="0.45">
      <c r="B630" s="6">
        <v>41</v>
      </c>
      <c r="C630" t="s">
        <v>149</v>
      </c>
      <c r="D630">
        <v>1.007772946</v>
      </c>
      <c r="E630" s="7">
        <v>5.1513470999999998E-2</v>
      </c>
    </row>
    <row r="631" spans="2:5" x14ac:dyDescent="0.45">
      <c r="B631" s="6">
        <v>41</v>
      </c>
      <c r="C631" t="s">
        <v>161</v>
      </c>
      <c r="D631">
        <v>0.22984147999999999</v>
      </c>
      <c r="E631" s="7">
        <v>5.0982513E-2</v>
      </c>
    </row>
    <row r="632" spans="2:5" x14ac:dyDescent="0.45">
      <c r="B632" s="6">
        <v>41</v>
      </c>
      <c r="C632" t="s">
        <v>158</v>
      </c>
      <c r="D632">
        <v>1.0541638719999999</v>
      </c>
      <c r="E632" s="7">
        <v>5.0217447999999998E-2</v>
      </c>
    </row>
    <row r="633" spans="2:5" x14ac:dyDescent="0.45">
      <c r="B633" s="6">
        <v>41</v>
      </c>
      <c r="C633" t="s">
        <v>153</v>
      </c>
      <c r="D633">
        <v>0.95031532299999999</v>
      </c>
      <c r="E633" s="7">
        <v>4.7873877000000002E-2</v>
      </c>
    </row>
    <row r="634" spans="2:5" x14ac:dyDescent="0.45">
      <c r="B634" s="6">
        <v>41</v>
      </c>
      <c r="C634" t="s">
        <v>159</v>
      </c>
      <c r="D634">
        <v>1.096246936</v>
      </c>
      <c r="E634" s="7">
        <v>4.705956E-2</v>
      </c>
    </row>
    <row r="635" spans="2:5" x14ac:dyDescent="0.45">
      <c r="B635" s="6">
        <v>41</v>
      </c>
      <c r="C635" t="s">
        <v>148</v>
      </c>
      <c r="D635">
        <v>0.978416701</v>
      </c>
      <c r="E635" s="7">
        <v>4.3798468E-2</v>
      </c>
    </row>
    <row r="636" spans="2:5" x14ac:dyDescent="0.45">
      <c r="B636" s="6">
        <v>41</v>
      </c>
      <c r="C636" t="s">
        <v>155</v>
      </c>
      <c r="D636">
        <v>0.41073653900000001</v>
      </c>
      <c r="E636" s="7">
        <v>4.3523104E-2</v>
      </c>
    </row>
    <row r="637" spans="2:5" x14ac:dyDescent="0.45">
      <c r="B637" s="6">
        <v>41</v>
      </c>
      <c r="C637" t="s">
        <v>147</v>
      </c>
      <c r="D637">
        <v>0.45192727799999999</v>
      </c>
      <c r="E637" s="7">
        <v>4.2264274999999997E-2</v>
      </c>
    </row>
    <row r="638" spans="2:5" x14ac:dyDescent="0.45">
      <c r="B638" s="6">
        <v>41</v>
      </c>
      <c r="C638" t="s">
        <v>151</v>
      </c>
      <c r="D638">
        <v>0.97331819399999997</v>
      </c>
      <c r="E638" s="7">
        <v>4.0418095000000001E-2</v>
      </c>
    </row>
    <row r="639" spans="2:5" x14ac:dyDescent="0.45">
      <c r="B639" s="6">
        <v>41</v>
      </c>
      <c r="C639" t="s">
        <v>164</v>
      </c>
      <c r="D639">
        <v>0.98920982700000004</v>
      </c>
      <c r="E639" s="7">
        <v>3.2289323000000002E-2</v>
      </c>
    </row>
    <row r="640" spans="2:5" x14ac:dyDescent="0.45">
      <c r="B640" s="6">
        <v>41</v>
      </c>
      <c r="C640" t="s">
        <v>9</v>
      </c>
      <c r="D640">
        <v>0.95594936600000002</v>
      </c>
      <c r="E640" s="7">
        <v>3.1971924999999998E-2</v>
      </c>
    </row>
    <row r="641" spans="2:5" x14ac:dyDescent="0.45">
      <c r="B641" s="6">
        <v>41</v>
      </c>
      <c r="C641" t="s">
        <v>163</v>
      </c>
      <c r="D641">
        <v>0.90202110599999996</v>
      </c>
      <c r="E641" s="7">
        <v>3.1353282000000003E-2</v>
      </c>
    </row>
    <row r="642" spans="2:5" x14ac:dyDescent="0.45">
      <c r="B642" s="6">
        <v>41</v>
      </c>
      <c r="C642" t="s">
        <v>162</v>
      </c>
      <c r="D642">
        <v>0.94428816199999999</v>
      </c>
      <c r="E642" s="7">
        <v>3.0500079999999999E-2</v>
      </c>
    </row>
    <row r="643" spans="2:5" x14ac:dyDescent="0.45">
      <c r="B643" s="6">
        <v>41</v>
      </c>
      <c r="C643" t="s">
        <v>160</v>
      </c>
      <c r="D643">
        <v>0.70394436000000005</v>
      </c>
      <c r="E643" s="7">
        <v>3.0162037999999999E-2</v>
      </c>
    </row>
    <row r="644" spans="2:5" x14ac:dyDescent="0.45">
      <c r="B644" s="6">
        <v>42</v>
      </c>
      <c r="C644" t="s">
        <v>149</v>
      </c>
      <c r="D644">
        <v>1.021282969</v>
      </c>
      <c r="E644" s="7">
        <v>0.121819251</v>
      </c>
    </row>
    <row r="645" spans="2:5" x14ac:dyDescent="0.45">
      <c r="B645" s="6">
        <v>42</v>
      </c>
      <c r="C645" t="s">
        <v>157</v>
      </c>
      <c r="D645">
        <v>0.73046416599999997</v>
      </c>
      <c r="E645" s="7">
        <v>8.8727132E-2</v>
      </c>
    </row>
    <row r="646" spans="2:5" x14ac:dyDescent="0.45">
      <c r="B646" s="6">
        <v>42</v>
      </c>
      <c r="C646" t="s">
        <v>151</v>
      </c>
      <c r="D646">
        <v>1.118273428</v>
      </c>
      <c r="E646" s="7">
        <v>8.16278E-2</v>
      </c>
    </row>
    <row r="647" spans="2:5" x14ac:dyDescent="0.45">
      <c r="B647" s="6">
        <v>42</v>
      </c>
      <c r="C647" t="s">
        <v>158</v>
      </c>
      <c r="D647">
        <v>0.91970884100000005</v>
      </c>
      <c r="E647" s="7">
        <v>7.6133076999999993E-2</v>
      </c>
    </row>
    <row r="648" spans="2:5" x14ac:dyDescent="0.45">
      <c r="B648" s="6">
        <v>42</v>
      </c>
      <c r="C648" t="s">
        <v>147</v>
      </c>
      <c r="D648">
        <v>1.0795831380000001</v>
      </c>
      <c r="E648" s="7">
        <v>6.6790020000000005E-2</v>
      </c>
    </row>
    <row r="649" spans="2:5" x14ac:dyDescent="0.45">
      <c r="B649" s="6">
        <v>42</v>
      </c>
      <c r="C649" t="s">
        <v>148</v>
      </c>
      <c r="D649">
        <v>0.649213704</v>
      </c>
      <c r="E649" s="7">
        <v>6.5215175E-2</v>
      </c>
    </row>
    <row r="650" spans="2:5" x14ac:dyDescent="0.45">
      <c r="B650" s="6">
        <v>42</v>
      </c>
      <c r="C650" t="s">
        <v>9</v>
      </c>
      <c r="D650">
        <v>1.004649965</v>
      </c>
      <c r="E650" s="7">
        <v>5.1778312999999999E-2</v>
      </c>
    </row>
    <row r="651" spans="2:5" x14ac:dyDescent="0.45">
      <c r="B651" s="6">
        <v>42</v>
      </c>
      <c r="C651" t="s">
        <v>153</v>
      </c>
      <c r="D651">
        <v>0.96199049000000003</v>
      </c>
      <c r="E651" s="7">
        <v>5.1456390999999997E-2</v>
      </c>
    </row>
    <row r="652" spans="2:5" x14ac:dyDescent="0.45">
      <c r="B652" s="6">
        <v>42</v>
      </c>
      <c r="C652" t="s">
        <v>150</v>
      </c>
      <c r="D652">
        <v>0.922733252</v>
      </c>
      <c r="E652" s="7">
        <v>5.1168696999999999E-2</v>
      </c>
    </row>
    <row r="653" spans="2:5" x14ac:dyDescent="0.45">
      <c r="B653" s="6">
        <v>42</v>
      </c>
      <c r="C653" t="s">
        <v>156</v>
      </c>
      <c r="D653">
        <v>0.979915176</v>
      </c>
      <c r="E653" s="7">
        <v>5.1067871000000001E-2</v>
      </c>
    </row>
    <row r="654" spans="2:5" x14ac:dyDescent="0.45">
      <c r="B654" s="6">
        <v>42</v>
      </c>
      <c r="C654" t="s">
        <v>160</v>
      </c>
      <c r="D654">
        <v>0.95919671900000003</v>
      </c>
      <c r="E654" s="7">
        <v>5.0222925000000002E-2</v>
      </c>
    </row>
    <row r="655" spans="2:5" x14ac:dyDescent="0.45">
      <c r="B655" s="6">
        <v>42</v>
      </c>
      <c r="C655" t="s">
        <v>163</v>
      </c>
      <c r="D655">
        <v>0.98479213200000004</v>
      </c>
      <c r="E655" s="7">
        <v>4.9014584E-2</v>
      </c>
    </row>
    <row r="656" spans="2:5" x14ac:dyDescent="0.45">
      <c r="B656" s="6">
        <v>42</v>
      </c>
      <c r="C656" t="s">
        <v>159</v>
      </c>
      <c r="D656">
        <v>0.94178622000000001</v>
      </c>
      <c r="E656" s="7">
        <v>4.7241623000000003E-2</v>
      </c>
    </row>
    <row r="657" spans="2:5" x14ac:dyDescent="0.45">
      <c r="B657" s="6">
        <v>42</v>
      </c>
      <c r="C657" t="s">
        <v>152</v>
      </c>
      <c r="D657">
        <v>0.80720352699999998</v>
      </c>
      <c r="E657" s="7">
        <v>4.5815683000000003E-2</v>
      </c>
    </row>
    <row r="658" spans="2:5" x14ac:dyDescent="0.45">
      <c r="B658" s="6">
        <v>42</v>
      </c>
      <c r="C658" t="s">
        <v>154</v>
      </c>
      <c r="D658">
        <v>0.90757494400000005</v>
      </c>
      <c r="E658" s="7">
        <v>4.2674098000000001E-2</v>
      </c>
    </row>
    <row r="659" spans="2:5" x14ac:dyDescent="0.45">
      <c r="B659" s="6">
        <v>42</v>
      </c>
      <c r="C659" t="s">
        <v>161</v>
      </c>
      <c r="D659">
        <v>0.28151106399999998</v>
      </c>
      <c r="E659" s="7">
        <v>4.2533452999999999E-2</v>
      </c>
    </row>
    <row r="660" spans="2:5" x14ac:dyDescent="0.45">
      <c r="B660" s="6">
        <v>42</v>
      </c>
      <c r="C660" t="s">
        <v>155</v>
      </c>
      <c r="D660">
        <v>0.88952166399999999</v>
      </c>
      <c r="E660" s="7">
        <v>4.1371278999999997E-2</v>
      </c>
    </row>
    <row r="661" spans="2:5" x14ac:dyDescent="0.45">
      <c r="B661" s="6">
        <v>42</v>
      </c>
      <c r="C661" t="s">
        <v>164</v>
      </c>
      <c r="D661">
        <v>0.678181759</v>
      </c>
      <c r="E661" s="7">
        <v>3.8651414000000002E-2</v>
      </c>
    </row>
    <row r="662" spans="2:5" x14ac:dyDescent="0.45">
      <c r="B662" s="6">
        <v>43</v>
      </c>
      <c r="C662" t="s">
        <v>153</v>
      </c>
      <c r="D662">
        <v>1.0715909400000001</v>
      </c>
      <c r="E662" s="7">
        <v>7.4725272999999995E-2</v>
      </c>
    </row>
    <row r="663" spans="2:5" x14ac:dyDescent="0.45">
      <c r="B663" s="6">
        <v>43</v>
      </c>
      <c r="C663" t="s">
        <v>154</v>
      </c>
      <c r="D663">
        <v>1.0188853040000001</v>
      </c>
      <c r="E663" s="7">
        <v>7.2254600000000002E-2</v>
      </c>
    </row>
    <row r="664" spans="2:5" x14ac:dyDescent="0.45">
      <c r="B664" s="6">
        <v>43</v>
      </c>
      <c r="C664" t="s">
        <v>147</v>
      </c>
      <c r="D664">
        <v>0.90655892599999999</v>
      </c>
      <c r="E664" s="7">
        <v>7.1573723000000006E-2</v>
      </c>
    </row>
    <row r="665" spans="2:5" x14ac:dyDescent="0.45">
      <c r="B665" s="6">
        <v>43</v>
      </c>
      <c r="C665" t="s">
        <v>159</v>
      </c>
      <c r="D665">
        <v>0.95000475500000003</v>
      </c>
      <c r="E665" s="7">
        <v>6.4874786000000004E-2</v>
      </c>
    </row>
    <row r="666" spans="2:5" x14ac:dyDescent="0.45">
      <c r="B666" s="6">
        <v>43</v>
      </c>
      <c r="C666" t="s">
        <v>165</v>
      </c>
      <c r="D666">
        <v>1.0211627919999999</v>
      </c>
      <c r="E666" s="7">
        <v>5.9793151000000003E-2</v>
      </c>
    </row>
    <row r="667" spans="2:5" x14ac:dyDescent="0.45">
      <c r="B667" s="6">
        <v>43</v>
      </c>
      <c r="C667" t="s">
        <v>161</v>
      </c>
      <c r="D667">
        <v>1.034826289</v>
      </c>
      <c r="E667" s="7">
        <v>5.8242250000000002E-2</v>
      </c>
    </row>
    <row r="668" spans="2:5" x14ac:dyDescent="0.45">
      <c r="B668" s="6">
        <v>43</v>
      </c>
      <c r="C668" t="s">
        <v>162</v>
      </c>
      <c r="D668">
        <v>0.98233759399999998</v>
      </c>
      <c r="E668" s="7">
        <v>5.5675947000000003E-2</v>
      </c>
    </row>
    <row r="669" spans="2:5" x14ac:dyDescent="0.45">
      <c r="B669" s="6">
        <v>43</v>
      </c>
      <c r="C669" t="s">
        <v>152</v>
      </c>
      <c r="D669">
        <v>1.018550598</v>
      </c>
      <c r="E669" s="7">
        <v>5.2552216999999998E-2</v>
      </c>
    </row>
    <row r="670" spans="2:5" x14ac:dyDescent="0.45">
      <c r="B670" s="6">
        <v>43</v>
      </c>
      <c r="C670" t="s">
        <v>160</v>
      </c>
      <c r="D670">
        <v>0.97128619599999999</v>
      </c>
      <c r="E670" s="7">
        <v>4.5030544999999998E-2</v>
      </c>
    </row>
    <row r="671" spans="2:5" x14ac:dyDescent="0.45">
      <c r="B671" s="6">
        <v>43</v>
      </c>
      <c r="C671" t="s">
        <v>164</v>
      </c>
      <c r="D671">
        <v>0.924913718</v>
      </c>
      <c r="E671" s="7">
        <v>4.2911837000000001E-2</v>
      </c>
    </row>
    <row r="672" spans="2:5" x14ac:dyDescent="0.45">
      <c r="B672" s="6">
        <v>43</v>
      </c>
      <c r="C672" t="s">
        <v>163</v>
      </c>
      <c r="D672">
        <v>1.003512414</v>
      </c>
      <c r="E672" s="7">
        <v>4.0685457000000001E-2</v>
      </c>
    </row>
    <row r="673" spans="2:5" x14ac:dyDescent="0.45">
      <c r="B673" s="6">
        <v>44</v>
      </c>
      <c r="C673" t="s">
        <v>150</v>
      </c>
      <c r="D673">
        <v>1.058960151</v>
      </c>
      <c r="E673" s="7">
        <v>0.118398447</v>
      </c>
    </row>
    <row r="674" spans="2:5" x14ac:dyDescent="0.45">
      <c r="B674" s="6">
        <v>44</v>
      </c>
      <c r="C674" t="s">
        <v>148</v>
      </c>
      <c r="D674">
        <v>1.1545995630000001</v>
      </c>
      <c r="E674" s="7">
        <v>0.11097241400000001</v>
      </c>
    </row>
    <row r="675" spans="2:5" x14ac:dyDescent="0.45">
      <c r="B675" s="6">
        <v>44</v>
      </c>
      <c r="C675" t="s">
        <v>154</v>
      </c>
      <c r="D675">
        <v>0.94770156900000002</v>
      </c>
      <c r="E675" s="7">
        <v>0.108347582</v>
      </c>
    </row>
    <row r="676" spans="2:5" x14ac:dyDescent="0.45">
      <c r="B676" s="6">
        <v>44</v>
      </c>
      <c r="C676" t="s">
        <v>149</v>
      </c>
      <c r="D676">
        <v>1.0675840679999999</v>
      </c>
      <c r="E676" s="7">
        <v>9.4532626999999994E-2</v>
      </c>
    </row>
    <row r="677" spans="2:5" x14ac:dyDescent="0.45">
      <c r="B677" s="6">
        <v>44</v>
      </c>
      <c r="C677" t="s">
        <v>161</v>
      </c>
      <c r="D677">
        <v>0.24278403000000001</v>
      </c>
      <c r="E677" s="7">
        <v>7.1724509000000006E-2</v>
      </c>
    </row>
    <row r="678" spans="2:5" x14ac:dyDescent="0.45">
      <c r="B678" s="6">
        <v>44</v>
      </c>
      <c r="C678" t="s">
        <v>159</v>
      </c>
      <c r="D678">
        <v>1.0862859119999999</v>
      </c>
      <c r="E678" s="7">
        <v>6.9339073000000001E-2</v>
      </c>
    </row>
    <row r="679" spans="2:5" x14ac:dyDescent="0.45">
      <c r="B679" s="6">
        <v>44</v>
      </c>
      <c r="C679" t="s">
        <v>158</v>
      </c>
      <c r="D679">
        <v>0.99593286999999997</v>
      </c>
      <c r="E679" s="7">
        <v>6.3874428999999996E-2</v>
      </c>
    </row>
    <row r="680" spans="2:5" x14ac:dyDescent="0.45">
      <c r="B680" s="6">
        <v>44</v>
      </c>
      <c r="C680" t="s">
        <v>147</v>
      </c>
      <c r="D680">
        <v>0.98964458399999999</v>
      </c>
      <c r="E680" s="7">
        <v>6.2111547000000003E-2</v>
      </c>
    </row>
    <row r="681" spans="2:5" x14ac:dyDescent="0.45">
      <c r="B681" s="6">
        <v>44</v>
      </c>
      <c r="C681" t="s">
        <v>162</v>
      </c>
      <c r="D681">
        <v>0.999834852</v>
      </c>
      <c r="E681" s="7">
        <v>5.2260964E-2</v>
      </c>
    </row>
    <row r="682" spans="2:5" x14ac:dyDescent="0.45">
      <c r="B682" s="6">
        <v>44</v>
      </c>
      <c r="C682" t="s">
        <v>9</v>
      </c>
      <c r="D682">
        <v>0.98556928499999996</v>
      </c>
      <c r="E682" s="7">
        <v>5.2124042000000002E-2</v>
      </c>
    </row>
    <row r="683" spans="2:5" x14ac:dyDescent="0.45">
      <c r="B683" s="6">
        <v>44</v>
      </c>
      <c r="C683" t="s">
        <v>151</v>
      </c>
      <c r="D683">
        <v>0.92287836899999998</v>
      </c>
      <c r="E683" s="7">
        <v>4.8064648000000001E-2</v>
      </c>
    </row>
    <row r="684" spans="2:5" x14ac:dyDescent="0.45">
      <c r="B684" s="6">
        <v>44</v>
      </c>
      <c r="C684" t="s">
        <v>155</v>
      </c>
      <c r="D684">
        <v>0.978717438</v>
      </c>
      <c r="E684" s="7">
        <v>4.6579628999999997E-2</v>
      </c>
    </row>
    <row r="685" spans="2:5" x14ac:dyDescent="0.45">
      <c r="B685" s="6">
        <v>44</v>
      </c>
      <c r="C685" t="s">
        <v>152</v>
      </c>
      <c r="D685">
        <v>1.01248878</v>
      </c>
      <c r="E685" s="7">
        <v>4.5166758000000001E-2</v>
      </c>
    </row>
    <row r="686" spans="2:5" x14ac:dyDescent="0.45">
      <c r="B686" s="6">
        <v>44</v>
      </c>
      <c r="C686" t="s">
        <v>160</v>
      </c>
      <c r="D686">
        <v>0.99682118399999997</v>
      </c>
      <c r="E686" s="7">
        <v>4.2199581999999999E-2</v>
      </c>
    </row>
    <row r="687" spans="2:5" x14ac:dyDescent="0.45">
      <c r="B687" s="6">
        <v>44</v>
      </c>
      <c r="C687" t="s">
        <v>163</v>
      </c>
      <c r="D687">
        <v>1.031503015</v>
      </c>
      <c r="E687" s="7">
        <v>4.1209435000000003E-2</v>
      </c>
    </row>
    <row r="688" spans="2:5" x14ac:dyDescent="0.45">
      <c r="B688" s="6">
        <v>44</v>
      </c>
      <c r="C688" t="s">
        <v>165</v>
      </c>
      <c r="D688">
        <v>0.98088582499999999</v>
      </c>
      <c r="E688" s="7">
        <v>4.1036950000000003E-2</v>
      </c>
    </row>
    <row r="689" spans="2:5" x14ac:dyDescent="0.45">
      <c r="B689" s="6">
        <v>44</v>
      </c>
      <c r="C689" t="s">
        <v>153</v>
      </c>
      <c r="D689">
        <v>1.001519791</v>
      </c>
      <c r="E689" s="7">
        <v>4.0202970999999997E-2</v>
      </c>
    </row>
    <row r="690" spans="2:5" x14ac:dyDescent="0.45">
      <c r="B690" s="6">
        <v>44</v>
      </c>
      <c r="C690" t="s">
        <v>164</v>
      </c>
      <c r="D690">
        <v>0.95549366400000002</v>
      </c>
      <c r="E690" s="7">
        <v>2.6207193E-2</v>
      </c>
    </row>
    <row r="691" spans="2:5" x14ac:dyDescent="0.45">
      <c r="B691" s="6">
        <v>45</v>
      </c>
      <c r="C691" t="s">
        <v>165</v>
      </c>
      <c r="D691">
        <v>0.989851072</v>
      </c>
      <c r="E691" s="7">
        <v>0.11401855299999999</v>
      </c>
    </row>
    <row r="692" spans="2:5" x14ac:dyDescent="0.45">
      <c r="B692" s="6">
        <v>45</v>
      </c>
      <c r="C692" t="s">
        <v>152</v>
      </c>
      <c r="D692">
        <v>0.92566257600000001</v>
      </c>
      <c r="E692" s="7">
        <v>9.2573988999999995E-2</v>
      </c>
    </row>
    <row r="693" spans="2:5" x14ac:dyDescent="0.45">
      <c r="B693" s="6">
        <v>45</v>
      </c>
      <c r="C693" t="s">
        <v>148</v>
      </c>
      <c r="D693">
        <v>1.03979011</v>
      </c>
      <c r="E693" s="7">
        <v>7.5393876999999998E-2</v>
      </c>
    </row>
    <row r="694" spans="2:5" x14ac:dyDescent="0.45">
      <c r="B694" s="6">
        <v>45</v>
      </c>
      <c r="C694" t="s">
        <v>164</v>
      </c>
      <c r="D694">
        <v>0.96377212800000001</v>
      </c>
      <c r="E694" s="7">
        <v>5.6506300000000002E-2</v>
      </c>
    </row>
    <row r="695" spans="2:5" x14ac:dyDescent="0.45">
      <c r="B695" s="6">
        <v>45</v>
      </c>
      <c r="C695" t="s">
        <v>159</v>
      </c>
      <c r="D695">
        <v>0.99425997600000005</v>
      </c>
      <c r="E695" s="7">
        <v>5.4861629000000002E-2</v>
      </c>
    </row>
    <row r="696" spans="2:5" x14ac:dyDescent="0.45">
      <c r="B696" s="6">
        <v>45</v>
      </c>
      <c r="C696" t="s">
        <v>154</v>
      </c>
      <c r="D696">
        <v>0.84668197999999995</v>
      </c>
      <c r="E696" s="7">
        <v>5.4158058000000002E-2</v>
      </c>
    </row>
    <row r="697" spans="2:5" x14ac:dyDescent="0.45">
      <c r="B697" s="6">
        <v>45</v>
      </c>
      <c r="C697" t="s">
        <v>158</v>
      </c>
      <c r="D697">
        <v>1.0213028770000001</v>
      </c>
      <c r="E697" s="7">
        <v>5.3080866999999997E-2</v>
      </c>
    </row>
    <row r="698" spans="2:5" x14ac:dyDescent="0.45">
      <c r="B698" s="6">
        <v>45</v>
      </c>
      <c r="C698" t="s">
        <v>149</v>
      </c>
      <c r="D698">
        <v>0.98270132200000004</v>
      </c>
      <c r="E698" s="7">
        <v>5.0462383999999999E-2</v>
      </c>
    </row>
    <row r="699" spans="2:5" x14ac:dyDescent="0.45">
      <c r="B699" s="6">
        <v>45</v>
      </c>
      <c r="C699" t="s">
        <v>9</v>
      </c>
      <c r="D699">
        <v>0.98439361599999997</v>
      </c>
      <c r="E699" s="7">
        <v>4.9445201000000001E-2</v>
      </c>
    </row>
    <row r="700" spans="2:5" x14ac:dyDescent="0.45">
      <c r="B700" s="6">
        <v>45</v>
      </c>
      <c r="C700" t="s">
        <v>163</v>
      </c>
      <c r="D700">
        <v>1.0210220059999999</v>
      </c>
      <c r="E700" s="7">
        <v>4.7549407000000002E-2</v>
      </c>
    </row>
    <row r="701" spans="2:5" x14ac:dyDescent="0.45">
      <c r="B701" s="6">
        <v>45</v>
      </c>
      <c r="C701" t="s">
        <v>161</v>
      </c>
      <c r="D701">
        <v>1.0108469600000001</v>
      </c>
      <c r="E701" s="7">
        <v>3.6833064999999998E-2</v>
      </c>
    </row>
    <row r="702" spans="2:5" x14ac:dyDescent="0.45">
      <c r="B702" s="6">
        <v>45</v>
      </c>
      <c r="C702" t="s">
        <v>147</v>
      </c>
      <c r="D702">
        <v>0.92695797300000005</v>
      </c>
      <c r="E702" s="7">
        <v>3.6026308E-2</v>
      </c>
    </row>
    <row r="703" spans="2:5" x14ac:dyDescent="0.45">
      <c r="B703" s="6">
        <v>45</v>
      </c>
      <c r="C703" t="s">
        <v>160</v>
      </c>
      <c r="D703">
        <v>0.99208666599999995</v>
      </c>
      <c r="E703" s="7">
        <v>3.0875940000000001E-2</v>
      </c>
    </row>
    <row r="704" spans="2:5" x14ac:dyDescent="0.45">
      <c r="B704" s="6">
        <v>46</v>
      </c>
      <c r="C704" t="s">
        <v>156</v>
      </c>
      <c r="D704">
        <v>0.13152907799999999</v>
      </c>
      <c r="E704" s="7">
        <v>9.2362751000000007E-2</v>
      </c>
    </row>
    <row r="705" spans="2:5" x14ac:dyDescent="0.45">
      <c r="B705" s="6">
        <v>46</v>
      </c>
      <c r="C705" t="s">
        <v>154</v>
      </c>
      <c r="D705">
        <v>0.32369727399999998</v>
      </c>
      <c r="E705" s="7">
        <v>6.2036329000000001E-2</v>
      </c>
    </row>
    <row r="706" spans="2:5" x14ac:dyDescent="0.45">
      <c r="B706" s="6">
        <v>46</v>
      </c>
      <c r="C706" t="s">
        <v>155</v>
      </c>
      <c r="D706">
        <v>0.21482901200000001</v>
      </c>
      <c r="E706" s="7">
        <v>6.0056037999999999E-2</v>
      </c>
    </row>
    <row r="707" spans="2:5" x14ac:dyDescent="0.45">
      <c r="B707" s="6">
        <v>46</v>
      </c>
      <c r="C707" t="s">
        <v>159</v>
      </c>
      <c r="D707">
        <v>0.408096762</v>
      </c>
      <c r="E707" s="7">
        <v>5.5215637999999997E-2</v>
      </c>
    </row>
    <row r="708" spans="2:5" x14ac:dyDescent="0.45">
      <c r="B708" s="6">
        <v>46</v>
      </c>
      <c r="C708" t="s">
        <v>157</v>
      </c>
      <c r="D708">
        <v>0.66534672800000005</v>
      </c>
      <c r="E708" s="7">
        <v>5.5111593E-2</v>
      </c>
    </row>
    <row r="709" spans="2:5" x14ac:dyDescent="0.45">
      <c r="B709" s="6">
        <v>46</v>
      </c>
      <c r="C709" t="s">
        <v>158</v>
      </c>
      <c r="D709">
        <v>0.44043729100000001</v>
      </c>
      <c r="E709" s="7">
        <v>5.5015767E-2</v>
      </c>
    </row>
    <row r="710" spans="2:5" x14ac:dyDescent="0.45">
      <c r="B710" s="6">
        <v>46</v>
      </c>
      <c r="C710" t="s">
        <v>150</v>
      </c>
      <c r="D710">
        <v>0.29195089800000001</v>
      </c>
      <c r="E710" s="7">
        <v>4.5619071999999997E-2</v>
      </c>
    </row>
    <row r="711" spans="2:5" x14ac:dyDescent="0.45">
      <c r="B711" s="6">
        <v>46</v>
      </c>
      <c r="C711" t="s">
        <v>153</v>
      </c>
      <c r="D711">
        <v>0.29005921600000001</v>
      </c>
      <c r="E711" s="7">
        <v>4.3391959000000001E-2</v>
      </c>
    </row>
    <row r="712" spans="2:5" x14ac:dyDescent="0.45">
      <c r="B712" s="6">
        <v>46</v>
      </c>
      <c r="C712" t="s">
        <v>148</v>
      </c>
      <c r="D712">
        <v>0.23196481299999999</v>
      </c>
      <c r="E712" s="7">
        <v>3.9854621999999999E-2</v>
      </c>
    </row>
    <row r="713" spans="2:5" x14ac:dyDescent="0.45">
      <c r="B713" s="6">
        <v>46</v>
      </c>
      <c r="C713" t="s">
        <v>147</v>
      </c>
      <c r="D713">
        <v>0.88227635999999998</v>
      </c>
      <c r="E713" s="7">
        <v>3.8102063999999998E-2</v>
      </c>
    </row>
    <row r="714" spans="2:5" x14ac:dyDescent="0.45">
      <c r="B714" s="6">
        <v>46</v>
      </c>
      <c r="C714" t="s">
        <v>149</v>
      </c>
      <c r="D714">
        <v>0.82676394900000005</v>
      </c>
      <c r="E714" s="7">
        <v>3.7799408999999999E-2</v>
      </c>
    </row>
    <row r="715" spans="2:5" x14ac:dyDescent="0.45">
      <c r="B715" s="6">
        <v>46</v>
      </c>
      <c r="C715" t="s">
        <v>165</v>
      </c>
      <c r="D715">
        <v>0.38696576500000002</v>
      </c>
      <c r="E715" s="7">
        <v>3.7584351000000002E-2</v>
      </c>
    </row>
    <row r="716" spans="2:5" x14ac:dyDescent="0.45">
      <c r="B716" s="6">
        <v>46</v>
      </c>
      <c r="C716" t="s">
        <v>151</v>
      </c>
      <c r="D716">
        <v>0.23202677699999999</v>
      </c>
      <c r="E716" s="7">
        <v>3.5830272000000003E-2</v>
      </c>
    </row>
    <row r="717" spans="2:5" x14ac:dyDescent="0.45">
      <c r="B717" s="6">
        <v>46</v>
      </c>
      <c r="C717" t="s">
        <v>9</v>
      </c>
      <c r="D717">
        <v>0.97567185700000003</v>
      </c>
      <c r="E717" s="7">
        <v>3.4833021999999998E-2</v>
      </c>
    </row>
    <row r="718" spans="2:5" x14ac:dyDescent="0.45">
      <c r="B718" s="6">
        <v>46</v>
      </c>
      <c r="C718" t="s">
        <v>163</v>
      </c>
      <c r="D718">
        <v>0.64831113399999996</v>
      </c>
      <c r="E718" s="7">
        <v>2.7932386E-2</v>
      </c>
    </row>
    <row r="719" spans="2:5" x14ac:dyDescent="0.45">
      <c r="B719" s="6">
        <v>46</v>
      </c>
      <c r="C719" t="s">
        <v>152</v>
      </c>
      <c r="D719">
        <v>0.89096474699999995</v>
      </c>
      <c r="E719" s="7">
        <v>2.7875746E-2</v>
      </c>
    </row>
    <row r="720" spans="2:5" x14ac:dyDescent="0.45">
      <c r="B720" s="6">
        <v>46</v>
      </c>
      <c r="C720" t="s">
        <v>162</v>
      </c>
      <c r="D720">
        <v>0.417897978</v>
      </c>
      <c r="E720" s="7">
        <v>2.6308021000000001E-2</v>
      </c>
    </row>
    <row r="721" spans="2:5" x14ac:dyDescent="0.45">
      <c r="B721" s="6">
        <v>46</v>
      </c>
      <c r="C721" t="s">
        <v>164</v>
      </c>
      <c r="D721">
        <v>0.24919898100000001</v>
      </c>
      <c r="E721" s="7">
        <v>2.4748887000000001E-2</v>
      </c>
    </row>
    <row r="722" spans="2:5" x14ac:dyDescent="0.45">
      <c r="B722" s="6">
        <v>46</v>
      </c>
      <c r="C722" t="s">
        <v>160</v>
      </c>
      <c r="D722">
        <v>0.26873169499999999</v>
      </c>
      <c r="E722" s="7">
        <v>2.3134343000000002E-2</v>
      </c>
    </row>
    <row r="723" spans="2:5" x14ac:dyDescent="0.45">
      <c r="B723" s="6">
        <v>47</v>
      </c>
      <c r="C723" t="s">
        <v>151</v>
      </c>
      <c r="D723">
        <v>0.88042521299999998</v>
      </c>
      <c r="E723" s="7">
        <v>0.123504721</v>
      </c>
    </row>
    <row r="724" spans="2:5" x14ac:dyDescent="0.45">
      <c r="B724" s="6">
        <v>47</v>
      </c>
      <c r="C724" t="s">
        <v>158</v>
      </c>
      <c r="D724">
        <v>1.058766433</v>
      </c>
      <c r="E724" s="7">
        <v>0.111700246</v>
      </c>
    </row>
    <row r="725" spans="2:5" x14ac:dyDescent="0.45">
      <c r="B725" s="6">
        <v>47</v>
      </c>
      <c r="C725" t="s">
        <v>150</v>
      </c>
      <c r="D725">
        <v>0.97347415599999998</v>
      </c>
      <c r="E725" s="7">
        <v>9.6964742000000007E-2</v>
      </c>
    </row>
    <row r="726" spans="2:5" x14ac:dyDescent="0.45">
      <c r="B726" s="6">
        <v>47</v>
      </c>
      <c r="C726" t="s">
        <v>149</v>
      </c>
      <c r="D726">
        <v>0.99668410500000004</v>
      </c>
      <c r="E726" s="7">
        <v>8.5932669000000003E-2</v>
      </c>
    </row>
    <row r="727" spans="2:5" x14ac:dyDescent="0.45">
      <c r="B727" s="6">
        <v>47</v>
      </c>
      <c r="C727" t="s">
        <v>148</v>
      </c>
      <c r="D727">
        <v>0.99508953</v>
      </c>
      <c r="E727" s="7">
        <v>7.7949717000000002E-2</v>
      </c>
    </row>
    <row r="728" spans="2:5" x14ac:dyDescent="0.45">
      <c r="B728" s="6">
        <v>47</v>
      </c>
      <c r="C728" t="s">
        <v>159</v>
      </c>
      <c r="D728">
        <v>0.97289260799999999</v>
      </c>
      <c r="E728" s="7">
        <v>7.7138865000000001E-2</v>
      </c>
    </row>
    <row r="729" spans="2:5" x14ac:dyDescent="0.45">
      <c r="B729" s="6">
        <v>47</v>
      </c>
      <c r="C729" t="s">
        <v>165</v>
      </c>
      <c r="D729">
        <v>1.067005406</v>
      </c>
      <c r="E729" s="7">
        <v>6.3361180000000003E-2</v>
      </c>
    </row>
    <row r="730" spans="2:5" x14ac:dyDescent="0.45">
      <c r="B730" s="6">
        <v>47</v>
      </c>
      <c r="C730" t="s">
        <v>157</v>
      </c>
      <c r="D730">
        <v>1.063734368</v>
      </c>
      <c r="E730" s="7">
        <v>5.1562098000000001E-2</v>
      </c>
    </row>
    <row r="731" spans="2:5" x14ac:dyDescent="0.45">
      <c r="B731" s="6">
        <v>47</v>
      </c>
      <c r="C731" t="s">
        <v>161</v>
      </c>
      <c r="D731">
        <v>0.93051402000000005</v>
      </c>
      <c r="E731" s="7">
        <v>5.0955727999999999E-2</v>
      </c>
    </row>
    <row r="732" spans="2:5" x14ac:dyDescent="0.45">
      <c r="B732" s="6">
        <v>47</v>
      </c>
      <c r="C732" t="s">
        <v>155</v>
      </c>
      <c r="D732">
        <v>1.0807616689999999</v>
      </c>
      <c r="E732" s="7">
        <v>4.8042271999999997E-2</v>
      </c>
    </row>
    <row r="733" spans="2:5" x14ac:dyDescent="0.45">
      <c r="B733" s="6">
        <v>47</v>
      </c>
      <c r="C733" t="s">
        <v>153</v>
      </c>
      <c r="D733">
        <v>1.0110717140000001</v>
      </c>
      <c r="E733" s="7">
        <v>4.7913419999999998E-2</v>
      </c>
    </row>
    <row r="734" spans="2:5" x14ac:dyDescent="0.45">
      <c r="B734" s="6">
        <v>47</v>
      </c>
      <c r="C734" t="s">
        <v>147</v>
      </c>
      <c r="D734">
        <v>0.97879894899999997</v>
      </c>
      <c r="E734" s="7">
        <v>4.6756312000000001E-2</v>
      </c>
    </row>
    <row r="735" spans="2:5" x14ac:dyDescent="0.45">
      <c r="B735" s="6">
        <v>47</v>
      </c>
      <c r="C735" t="s">
        <v>9</v>
      </c>
      <c r="D735">
        <v>1.0566008259999999</v>
      </c>
      <c r="E735" s="7">
        <v>4.2346946000000003E-2</v>
      </c>
    </row>
    <row r="736" spans="2:5" x14ac:dyDescent="0.45">
      <c r="B736" s="6">
        <v>47</v>
      </c>
      <c r="C736" t="s">
        <v>163</v>
      </c>
      <c r="D736">
        <v>0.91253217900000005</v>
      </c>
      <c r="E736" s="7">
        <v>4.1360130000000002E-2</v>
      </c>
    </row>
    <row r="737" spans="2:5" x14ac:dyDescent="0.45">
      <c r="B737" s="6">
        <v>47</v>
      </c>
      <c r="C737" t="s">
        <v>152</v>
      </c>
      <c r="D737">
        <v>0.96517714700000001</v>
      </c>
      <c r="E737" s="7">
        <v>3.4963389999999997E-2</v>
      </c>
    </row>
    <row r="738" spans="2:5" x14ac:dyDescent="0.45">
      <c r="B738" s="6">
        <v>47</v>
      </c>
      <c r="C738" t="s">
        <v>164</v>
      </c>
      <c r="D738">
        <v>1.0417332050000001</v>
      </c>
      <c r="E738" s="7">
        <v>3.4066674999999998E-2</v>
      </c>
    </row>
    <row r="739" spans="2:5" x14ac:dyDescent="0.45">
      <c r="B739" s="6">
        <v>47</v>
      </c>
      <c r="C739" t="s">
        <v>160</v>
      </c>
      <c r="D739">
        <v>0.94070697199999997</v>
      </c>
      <c r="E739" s="7">
        <v>2.7276782999999999E-2</v>
      </c>
    </row>
    <row r="740" spans="2:5" x14ac:dyDescent="0.45">
      <c r="B740" s="6">
        <v>48</v>
      </c>
      <c r="C740" t="s">
        <v>156</v>
      </c>
      <c r="D740">
        <v>0.992555839</v>
      </c>
      <c r="E740" s="7">
        <v>9.1175594999999998E-2</v>
      </c>
    </row>
    <row r="741" spans="2:5" x14ac:dyDescent="0.45">
      <c r="B741" s="6">
        <v>48</v>
      </c>
      <c r="C741" t="s">
        <v>159</v>
      </c>
      <c r="D741">
        <v>1.090525805</v>
      </c>
      <c r="E741" s="7">
        <v>7.9417935999999995E-2</v>
      </c>
    </row>
    <row r="742" spans="2:5" x14ac:dyDescent="0.45">
      <c r="B742" s="6">
        <v>48</v>
      </c>
      <c r="C742" t="s">
        <v>149</v>
      </c>
      <c r="D742">
        <v>1.011215032</v>
      </c>
      <c r="E742" s="7">
        <v>7.8079203999999999E-2</v>
      </c>
    </row>
    <row r="743" spans="2:5" x14ac:dyDescent="0.45">
      <c r="B743" s="6">
        <v>48</v>
      </c>
      <c r="C743" t="s">
        <v>157</v>
      </c>
      <c r="D743">
        <v>1.0719522960000001</v>
      </c>
      <c r="E743" s="7">
        <v>7.3030027999999997E-2</v>
      </c>
    </row>
    <row r="744" spans="2:5" x14ac:dyDescent="0.45">
      <c r="B744" s="6">
        <v>48</v>
      </c>
      <c r="C744" t="s">
        <v>152</v>
      </c>
      <c r="D744">
        <v>0.99004629</v>
      </c>
      <c r="E744" s="7">
        <v>6.1446736000000002E-2</v>
      </c>
    </row>
    <row r="745" spans="2:5" x14ac:dyDescent="0.45">
      <c r="B745" s="6">
        <v>48</v>
      </c>
      <c r="C745" t="s">
        <v>150</v>
      </c>
      <c r="D745">
        <v>1.1048040290000001</v>
      </c>
      <c r="E745" s="7">
        <v>6.0778875000000003E-2</v>
      </c>
    </row>
    <row r="746" spans="2:5" x14ac:dyDescent="0.45">
      <c r="B746" s="6">
        <v>48</v>
      </c>
      <c r="C746" t="s">
        <v>9</v>
      </c>
      <c r="D746">
        <v>0.95807677099999999</v>
      </c>
      <c r="E746" s="7">
        <v>5.1026286999999997E-2</v>
      </c>
    </row>
    <row r="747" spans="2:5" x14ac:dyDescent="0.45">
      <c r="B747" s="6">
        <v>48</v>
      </c>
      <c r="C747" t="s">
        <v>155</v>
      </c>
      <c r="D747">
        <v>0.99516447100000005</v>
      </c>
      <c r="E747" s="7">
        <v>5.0733934000000001E-2</v>
      </c>
    </row>
    <row r="748" spans="2:5" x14ac:dyDescent="0.45">
      <c r="B748" s="6">
        <v>48</v>
      </c>
      <c r="C748" t="s">
        <v>162</v>
      </c>
      <c r="D748">
        <v>0.97456121100000004</v>
      </c>
      <c r="E748" s="7">
        <v>4.9044465000000002E-2</v>
      </c>
    </row>
    <row r="749" spans="2:5" x14ac:dyDescent="0.45">
      <c r="B749" s="6">
        <v>48</v>
      </c>
      <c r="C749" t="s">
        <v>158</v>
      </c>
      <c r="D749">
        <v>0.93423228599999997</v>
      </c>
      <c r="E749" s="7">
        <v>4.621716E-2</v>
      </c>
    </row>
    <row r="750" spans="2:5" x14ac:dyDescent="0.45">
      <c r="B750" s="6">
        <v>48</v>
      </c>
      <c r="C750" t="s">
        <v>161</v>
      </c>
      <c r="D750">
        <v>1.0041499819999999</v>
      </c>
      <c r="E750" s="7">
        <v>4.1222565000000003E-2</v>
      </c>
    </row>
    <row r="751" spans="2:5" x14ac:dyDescent="0.45">
      <c r="B751" s="6">
        <v>48</v>
      </c>
      <c r="C751" t="s">
        <v>164</v>
      </c>
      <c r="D751">
        <v>1.029146643</v>
      </c>
      <c r="E751" s="7">
        <v>3.4918316999999997E-2</v>
      </c>
    </row>
    <row r="752" spans="2:5" x14ac:dyDescent="0.45">
      <c r="B752" s="6">
        <v>48</v>
      </c>
      <c r="C752" t="s">
        <v>160</v>
      </c>
      <c r="D752">
        <v>0.98180933999999997</v>
      </c>
      <c r="E752" s="7">
        <v>3.3034494999999997E-2</v>
      </c>
    </row>
    <row r="753" spans="2:5" x14ac:dyDescent="0.45">
      <c r="B753" s="6">
        <v>48</v>
      </c>
      <c r="C753" t="s">
        <v>163</v>
      </c>
      <c r="D753">
        <v>1.0336175409999999</v>
      </c>
      <c r="E753" s="7">
        <v>3.1908333999999997E-2</v>
      </c>
    </row>
    <row r="754" spans="2:5" x14ac:dyDescent="0.45">
      <c r="B754" s="6">
        <v>49</v>
      </c>
      <c r="C754" t="s">
        <v>165</v>
      </c>
      <c r="D754">
        <v>1.020944069</v>
      </c>
      <c r="E754" s="7">
        <v>0.108144487</v>
      </c>
    </row>
    <row r="755" spans="2:5" x14ac:dyDescent="0.45">
      <c r="B755" s="6">
        <v>49</v>
      </c>
      <c r="C755" t="s">
        <v>149</v>
      </c>
      <c r="D755">
        <v>1.1215199010000001</v>
      </c>
      <c r="E755" s="7">
        <v>9.3844708999999998E-2</v>
      </c>
    </row>
    <row r="756" spans="2:5" x14ac:dyDescent="0.45">
      <c r="B756" s="6">
        <v>49</v>
      </c>
      <c r="C756" t="s">
        <v>161</v>
      </c>
      <c r="D756">
        <v>0.84115474099999998</v>
      </c>
      <c r="E756" s="7">
        <v>8.7991542000000006E-2</v>
      </c>
    </row>
    <row r="757" spans="2:5" x14ac:dyDescent="0.45">
      <c r="B757" s="6">
        <v>49</v>
      </c>
      <c r="C757" t="s">
        <v>159</v>
      </c>
      <c r="D757">
        <v>1.0378420420000001</v>
      </c>
      <c r="E757" s="7">
        <v>8.3285204000000002E-2</v>
      </c>
    </row>
    <row r="758" spans="2:5" x14ac:dyDescent="0.45">
      <c r="B758" s="6">
        <v>49</v>
      </c>
      <c r="C758" t="s">
        <v>156</v>
      </c>
      <c r="D758">
        <v>0.97440904299999997</v>
      </c>
      <c r="E758" s="7">
        <v>7.5418699000000006E-2</v>
      </c>
    </row>
    <row r="759" spans="2:5" x14ac:dyDescent="0.45">
      <c r="B759" s="6">
        <v>49</v>
      </c>
      <c r="C759" t="s">
        <v>151</v>
      </c>
      <c r="D759">
        <v>0.98139467300000005</v>
      </c>
      <c r="E759" s="7">
        <v>7.1662329999999996E-2</v>
      </c>
    </row>
    <row r="760" spans="2:5" x14ac:dyDescent="0.45">
      <c r="B760" s="6">
        <v>49</v>
      </c>
      <c r="C760" t="s">
        <v>148</v>
      </c>
      <c r="D760">
        <v>0.949992171</v>
      </c>
      <c r="E760" s="7">
        <v>6.7354596000000003E-2</v>
      </c>
    </row>
    <row r="761" spans="2:5" x14ac:dyDescent="0.45">
      <c r="B761" s="6">
        <v>49</v>
      </c>
      <c r="C761" t="s">
        <v>158</v>
      </c>
      <c r="D761">
        <v>0.97254144600000003</v>
      </c>
      <c r="E761" s="7">
        <v>5.2848234000000001E-2</v>
      </c>
    </row>
    <row r="762" spans="2:5" x14ac:dyDescent="0.45">
      <c r="B762" s="6">
        <v>49</v>
      </c>
      <c r="C762" t="s">
        <v>150</v>
      </c>
      <c r="D762">
        <v>0.98820466399999995</v>
      </c>
      <c r="E762" s="7">
        <v>5.1343491999999998E-2</v>
      </c>
    </row>
    <row r="763" spans="2:5" x14ac:dyDescent="0.45">
      <c r="B763" s="6">
        <v>49</v>
      </c>
      <c r="C763" t="s">
        <v>157</v>
      </c>
      <c r="D763">
        <v>1.049267599</v>
      </c>
      <c r="E763" s="7">
        <v>5.0969052000000001E-2</v>
      </c>
    </row>
    <row r="764" spans="2:5" x14ac:dyDescent="0.45">
      <c r="B764" s="6">
        <v>49</v>
      </c>
      <c r="C764" t="s">
        <v>155</v>
      </c>
      <c r="D764">
        <v>0.95678595</v>
      </c>
      <c r="E764" s="7">
        <v>5.0220763000000002E-2</v>
      </c>
    </row>
    <row r="765" spans="2:5" x14ac:dyDescent="0.45">
      <c r="B765" s="6">
        <v>49</v>
      </c>
      <c r="C765" t="s">
        <v>9</v>
      </c>
      <c r="D765">
        <v>0.92871699500000005</v>
      </c>
      <c r="E765" s="7">
        <v>4.3775570999999999E-2</v>
      </c>
    </row>
    <row r="766" spans="2:5" x14ac:dyDescent="0.45">
      <c r="B766" s="6">
        <v>49</v>
      </c>
      <c r="C766" t="s">
        <v>162</v>
      </c>
      <c r="D766">
        <v>1.012052239</v>
      </c>
      <c r="E766" s="7">
        <v>4.3169411999999997E-2</v>
      </c>
    </row>
    <row r="767" spans="2:5" x14ac:dyDescent="0.45">
      <c r="B767" s="6">
        <v>49</v>
      </c>
      <c r="C767" t="s">
        <v>153</v>
      </c>
      <c r="D767">
        <v>1.0017967139999999</v>
      </c>
      <c r="E767" s="7">
        <v>4.2783149999999999E-2</v>
      </c>
    </row>
    <row r="768" spans="2:5" x14ac:dyDescent="0.45">
      <c r="B768" s="6">
        <v>49</v>
      </c>
      <c r="C768" t="s">
        <v>154</v>
      </c>
      <c r="D768">
        <v>1.0041565699999999</v>
      </c>
      <c r="E768" s="7">
        <v>4.0630653000000003E-2</v>
      </c>
    </row>
    <row r="769" spans="2:5" x14ac:dyDescent="0.45">
      <c r="B769" s="6">
        <v>49</v>
      </c>
      <c r="C769" t="s">
        <v>164</v>
      </c>
      <c r="D769">
        <v>0.95137395199999997</v>
      </c>
      <c r="E769" s="7">
        <v>3.8268133000000003E-2</v>
      </c>
    </row>
    <row r="770" spans="2:5" x14ac:dyDescent="0.45">
      <c r="B770" s="6">
        <v>49</v>
      </c>
      <c r="C770" t="s">
        <v>152</v>
      </c>
      <c r="D770">
        <v>0.979764038</v>
      </c>
      <c r="E770" s="7">
        <v>3.8226836E-2</v>
      </c>
    </row>
    <row r="771" spans="2:5" x14ac:dyDescent="0.45">
      <c r="B771" s="6">
        <v>49</v>
      </c>
      <c r="C771" t="s">
        <v>147</v>
      </c>
      <c r="D771">
        <v>0.98471100099999997</v>
      </c>
      <c r="E771" s="7">
        <v>3.7582272E-2</v>
      </c>
    </row>
    <row r="772" spans="2:5" x14ac:dyDescent="0.45">
      <c r="B772" s="6">
        <v>49</v>
      </c>
      <c r="C772" t="s">
        <v>160</v>
      </c>
      <c r="D772">
        <v>0.96511523399999999</v>
      </c>
      <c r="E772" s="7">
        <v>3.3922463E-2</v>
      </c>
    </row>
    <row r="773" spans="2:5" x14ac:dyDescent="0.45">
      <c r="B773" s="6">
        <v>50</v>
      </c>
      <c r="C773" t="s">
        <v>159</v>
      </c>
      <c r="D773">
        <v>0.59789825200000002</v>
      </c>
      <c r="E773" s="7">
        <v>7.0239124E-2</v>
      </c>
    </row>
    <row r="774" spans="2:5" x14ac:dyDescent="0.45">
      <c r="B774" s="6">
        <v>50</v>
      </c>
      <c r="C774" t="s">
        <v>165</v>
      </c>
      <c r="D774">
        <v>0.98022482899999996</v>
      </c>
      <c r="E774" s="7">
        <v>6.9218446000000003E-2</v>
      </c>
    </row>
    <row r="775" spans="2:5" x14ac:dyDescent="0.45">
      <c r="B775" s="6">
        <v>50</v>
      </c>
      <c r="C775" t="s">
        <v>149</v>
      </c>
      <c r="D775">
        <v>0.81538273699999997</v>
      </c>
      <c r="E775" s="7">
        <v>5.6987421000000003E-2</v>
      </c>
    </row>
    <row r="776" spans="2:5" x14ac:dyDescent="0.45">
      <c r="B776" s="6">
        <v>50</v>
      </c>
      <c r="C776" t="s">
        <v>155</v>
      </c>
      <c r="D776">
        <v>0.97899016999999999</v>
      </c>
      <c r="E776" s="7">
        <v>5.0955796999999997E-2</v>
      </c>
    </row>
    <row r="777" spans="2:5" x14ac:dyDescent="0.45">
      <c r="B777" s="6">
        <v>50</v>
      </c>
      <c r="C777" t="s">
        <v>151</v>
      </c>
      <c r="D777">
        <v>0.92518899899999996</v>
      </c>
      <c r="E777" s="7">
        <v>5.0195584000000001E-2</v>
      </c>
    </row>
    <row r="778" spans="2:5" x14ac:dyDescent="0.45">
      <c r="B778" s="6">
        <v>50</v>
      </c>
      <c r="C778" t="s">
        <v>157</v>
      </c>
      <c r="D778">
        <v>0.33229314799999998</v>
      </c>
      <c r="E778" s="7">
        <v>4.6737724000000001E-2</v>
      </c>
    </row>
    <row r="779" spans="2:5" x14ac:dyDescent="0.45">
      <c r="B779" s="6">
        <v>50</v>
      </c>
      <c r="C779" t="s">
        <v>150</v>
      </c>
      <c r="D779">
        <v>0.35721427100000003</v>
      </c>
      <c r="E779" s="7">
        <v>4.5720996E-2</v>
      </c>
    </row>
    <row r="780" spans="2:5" x14ac:dyDescent="0.45">
      <c r="B780" s="6">
        <v>50</v>
      </c>
      <c r="C780" t="s">
        <v>148</v>
      </c>
      <c r="D780">
        <v>0.62914537800000003</v>
      </c>
      <c r="E780" s="7">
        <v>4.4455095E-2</v>
      </c>
    </row>
    <row r="781" spans="2:5" x14ac:dyDescent="0.45">
      <c r="B781" s="6">
        <v>50</v>
      </c>
      <c r="C781" t="s">
        <v>158</v>
      </c>
      <c r="D781">
        <v>0.60777718000000003</v>
      </c>
      <c r="E781" s="7">
        <v>4.4163638999999998E-2</v>
      </c>
    </row>
    <row r="782" spans="2:5" x14ac:dyDescent="0.45">
      <c r="B782" s="6">
        <v>50</v>
      </c>
      <c r="C782" t="s">
        <v>153</v>
      </c>
      <c r="D782">
        <v>0.90467493300000001</v>
      </c>
      <c r="E782" s="7">
        <v>4.2638769999999999E-2</v>
      </c>
    </row>
    <row r="783" spans="2:5" x14ac:dyDescent="0.45">
      <c r="B783" s="6">
        <v>50</v>
      </c>
      <c r="C783" t="s">
        <v>9</v>
      </c>
      <c r="D783">
        <v>0.83664219299999998</v>
      </c>
      <c r="E783" s="7">
        <v>4.1120447999999997E-2</v>
      </c>
    </row>
    <row r="784" spans="2:5" x14ac:dyDescent="0.45">
      <c r="B784" s="6">
        <v>50</v>
      </c>
      <c r="C784" t="s">
        <v>154</v>
      </c>
      <c r="D784">
        <v>0.91875336900000004</v>
      </c>
      <c r="E784" s="7">
        <v>3.4975832999999998E-2</v>
      </c>
    </row>
    <row r="785" spans="2:5" x14ac:dyDescent="0.45">
      <c r="B785" s="6">
        <v>50</v>
      </c>
      <c r="C785" t="s">
        <v>161</v>
      </c>
      <c r="D785">
        <v>0.20661122800000001</v>
      </c>
      <c r="E785" s="7">
        <v>3.2640440999999999E-2</v>
      </c>
    </row>
    <row r="786" spans="2:5" x14ac:dyDescent="0.45">
      <c r="B786" s="6">
        <v>50</v>
      </c>
      <c r="C786" t="s">
        <v>160</v>
      </c>
      <c r="D786">
        <v>0.28677007199999999</v>
      </c>
      <c r="E786" s="7">
        <v>3.1890341000000003E-2</v>
      </c>
    </row>
    <row r="787" spans="2:5" x14ac:dyDescent="0.45">
      <c r="B787" s="6">
        <v>50</v>
      </c>
      <c r="C787" t="s">
        <v>162</v>
      </c>
      <c r="D787">
        <v>0.229910171</v>
      </c>
      <c r="E787" s="7">
        <v>3.0880610999999999E-2</v>
      </c>
    </row>
    <row r="788" spans="2:5" x14ac:dyDescent="0.45">
      <c r="B788" s="6">
        <v>50</v>
      </c>
      <c r="C788" t="s">
        <v>164</v>
      </c>
      <c r="D788">
        <v>0.47173186</v>
      </c>
      <c r="E788" s="7">
        <v>3.0751619000000001E-2</v>
      </c>
    </row>
    <row r="789" spans="2:5" x14ac:dyDescent="0.45">
      <c r="B789" s="6">
        <v>50</v>
      </c>
      <c r="C789" t="s">
        <v>147</v>
      </c>
      <c r="D789">
        <v>0.39443121799999997</v>
      </c>
      <c r="E789" s="7">
        <v>3.0512482E-2</v>
      </c>
    </row>
    <row r="790" spans="2:5" x14ac:dyDescent="0.45">
      <c r="B790" s="6">
        <v>50</v>
      </c>
      <c r="C790" t="s">
        <v>163</v>
      </c>
      <c r="D790">
        <v>0.67928739599999999</v>
      </c>
      <c r="E790" s="7">
        <v>2.9544759E-2</v>
      </c>
    </row>
    <row r="791" spans="2:5" x14ac:dyDescent="0.45">
      <c r="B791" s="6">
        <v>50</v>
      </c>
      <c r="C791" t="s">
        <v>152</v>
      </c>
      <c r="D791">
        <v>0.67753101400000004</v>
      </c>
      <c r="E791" s="7">
        <v>2.8315911999999999E-2</v>
      </c>
    </row>
    <row r="792" spans="2:5" x14ac:dyDescent="0.45">
      <c r="B792" s="6">
        <v>51</v>
      </c>
      <c r="C792" t="s">
        <v>150</v>
      </c>
      <c r="D792">
        <v>0.91575638299999995</v>
      </c>
      <c r="E792" s="7">
        <v>5.189887E-2</v>
      </c>
    </row>
    <row r="793" spans="2:5" x14ac:dyDescent="0.45">
      <c r="B793" s="6">
        <v>51</v>
      </c>
      <c r="C793" t="s">
        <v>151</v>
      </c>
      <c r="D793">
        <v>1.001129325</v>
      </c>
      <c r="E793" s="7">
        <v>5.0904954000000002E-2</v>
      </c>
    </row>
    <row r="794" spans="2:5" x14ac:dyDescent="0.45">
      <c r="B794" s="6">
        <v>51</v>
      </c>
      <c r="C794" t="s">
        <v>152</v>
      </c>
      <c r="D794">
        <v>1.0247822769999999</v>
      </c>
      <c r="E794" s="7">
        <v>4.7445491999999999E-2</v>
      </c>
    </row>
    <row r="795" spans="2:5" x14ac:dyDescent="0.45">
      <c r="B795" s="6">
        <v>51</v>
      </c>
      <c r="C795" t="s">
        <v>158</v>
      </c>
      <c r="D795">
        <v>0.94512470599999998</v>
      </c>
      <c r="E795" s="7">
        <v>4.7215417000000003E-2</v>
      </c>
    </row>
    <row r="796" spans="2:5" x14ac:dyDescent="0.45">
      <c r="B796" s="6">
        <v>51</v>
      </c>
      <c r="C796" t="s">
        <v>154</v>
      </c>
      <c r="D796">
        <v>0.99818704400000002</v>
      </c>
      <c r="E796" s="7">
        <v>4.6161771999999997E-2</v>
      </c>
    </row>
    <row r="797" spans="2:5" x14ac:dyDescent="0.45">
      <c r="B797" s="6">
        <v>51</v>
      </c>
      <c r="C797" t="s">
        <v>149</v>
      </c>
      <c r="D797">
        <v>0.96634947599999999</v>
      </c>
      <c r="E797" s="7">
        <v>4.5274625999999998E-2</v>
      </c>
    </row>
    <row r="798" spans="2:5" x14ac:dyDescent="0.45">
      <c r="B798" s="6">
        <v>51</v>
      </c>
      <c r="C798" t="s">
        <v>156</v>
      </c>
      <c r="D798">
        <v>0.97746496800000005</v>
      </c>
      <c r="E798" s="7">
        <v>4.5088508999999999E-2</v>
      </c>
    </row>
    <row r="799" spans="2:5" x14ac:dyDescent="0.45">
      <c r="B799" s="6">
        <v>51</v>
      </c>
      <c r="C799" t="s">
        <v>155</v>
      </c>
      <c r="D799">
        <v>0.95024632600000003</v>
      </c>
      <c r="E799" s="7">
        <v>4.3683620999999999E-2</v>
      </c>
    </row>
    <row r="800" spans="2:5" x14ac:dyDescent="0.45">
      <c r="B800" s="6">
        <v>51</v>
      </c>
      <c r="C800" t="s">
        <v>148</v>
      </c>
      <c r="D800">
        <v>1.0432886210000001</v>
      </c>
      <c r="E800" s="7">
        <v>4.0238933999999997E-2</v>
      </c>
    </row>
    <row r="801" spans="2:5" x14ac:dyDescent="0.45">
      <c r="B801" s="6">
        <v>51</v>
      </c>
      <c r="C801" t="s">
        <v>161</v>
      </c>
      <c r="D801">
        <v>0.93074745199999998</v>
      </c>
      <c r="E801" s="7">
        <v>3.8267520999999999E-2</v>
      </c>
    </row>
    <row r="802" spans="2:5" x14ac:dyDescent="0.45">
      <c r="B802" s="6">
        <v>51</v>
      </c>
      <c r="C802" t="s">
        <v>157</v>
      </c>
      <c r="D802">
        <v>1.0237436230000001</v>
      </c>
      <c r="E802" s="7">
        <v>3.8183788000000003E-2</v>
      </c>
    </row>
    <row r="803" spans="2:5" x14ac:dyDescent="0.45">
      <c r="B803" s="6">
        <v>51</v>
      </c>
      <c r="C803" t="s">
        <v>162</v>
      </c>
      <c r="D803">
        <v>1.041040814</v>
      </c>
      <c r="E803" s="7">
        <v>3.8113976000000001E-2</v>
      </c>
    </row>
    <row r="804" spans="2:5" x14ac:dyDescent="0.45">
      <c r="B804" s="6">
        <v>51</v>
      </c>
      <c r="C804" t="s">
        <v>147</v>
      </c>
      <c r="D804">
        <v>0.930725468</v>
      </c>
      <c r="E804" s="7">
        <v>3.6816359999999999E-2</v>
      </c>
    </row>
    <row r="805" spans="2:5" x14ac:dyDescent="0.45">
      <c r="B805" s="6">
        <v>51</v>
      </c>
      <c r="C805" t="s">
        <v>159</v>
      </c>
      <c r="D805">
        <v>0.97026856299999997</v>
      </c>
      <c r="E805" s="7">
        <v>3.5114787000000001E-2</v>
      </c>
    </row>
    <row r="806" spans="2:5" x14ac:dyDescent="0.45">
      <c r="B806" s="6">
        <v>51</v>
      </c>
      <c r="C806" t="s">
        <v>153</v>
      </c>
      <c r="D806">
        <v>0.98335079400000003</v>
      </c>
      <c r="E806" s="7">
        <v>3.4100730000000003E-2</v>
      </c>
    </row>
    <row r="807" spans="2:5" x14ac:dyDescent="0.45">
      <c r="B807" s="6">
        <v>51</v>
      </c>
      <c r="C807" t="s">
        <v>9</v>
      </c>
      <c r="D807">
        <v>0.98771972900000005</v>
      </c>
      <c r="E807" s="7">
        <v>3.2541596999999998E-2</v>
      </c>
    </row>
    <row r="808" spans="2:5" x14ac:dyDescent="0.45">
      <c r="B808" s="6">
        <v>51</v>
      </c>
      <c r="C808" t="s">
        <v>160</v>
      </c>
      <c r="D808">
        <v>0.97832564200000005</v>
      </c>
      <c r="E808" s="7">
        <v>2.6269214999999999E-2</v>
      </c>
    </row>
    <row r="809" spans="2:5" x14ac:dyDescent="0.45">
      <c r="B809" s="6">
        <v>51</v>
      </c>
      <c r="C809" t="s">
        <v>164</v>
      </c>
      <c r="D809">
        <v>1.0056734949999999</v>
      </c>
      <c r="E809" s="7">
        <v>2.4311992000000001E-2</v>
      </c>
    </row>
    <row r="810" spans="2:5" x14ac:dyDescent="0.45">
      <c r="B810" s="6">
        <v>51</v>
      </c>
      <c r="C810" t="s">
        <v>163</v>
      </c>
      <c r="D810">
        <v>0.966894845</v>
      </c>
      <c r="E810" s="7">
        <v>2.3337610000000002E-2</v>
      </c>
    </row>
    <row r="811" spans="2:5" x14ac:dyDescent="0.45">
      <c r="B811" s="6">
        <v>52</v>
      </c>
      <c r="C811" t="s">
        <v>154</v>
      </c>
      <c r="D811">
        <v>1.1291746060000001</v>
      </c>
      <c r="E811" s="7">
        <v>0.106579561</v>
      </c>
    </row>
    <row r="812" spans="2:5" x14ac:dyDescent="0.45">
      <c r="B812" s="6">
        <v>52</v>
      </c>
      <c r="C812" t="s">
        <v>156</v>
      </c>
      <c r="D812">
        <v>1.1218121649999999</v>
      </c>
      <c r="E812" s="7">
        <v>7.4970730999999999E-2</v>
      </c>
    </row>
    <row r="813" spans="2:5" x14ac:dyDescent="0.45">
      <c r="B813" s="6">
        <v>52</v>
      </c>
      <c r="C813" t="s">
        <v>148</v>
      </c>
      <c r="D813">
        <v>0.947148408</v>
      </c>
      <c r="E813" s="7">
        <v>5.6028596999999999E-2</v>
      </c>
    </row>
    <row r="814" spans="2:5" x14ac:dyDescent="0.45">
      <c r="B814" s="6">
        <v>52</v>
      </c>
      <c r="C814" t="s">
        <v>165</v>
      </c>
      <c r="D814">
        <v>1.02778419</v>
      </c>
      <c r="E814" s="7">
        <v>5.5008125999999997E-2</v>
      </c>
    </row>
    <row r="815" spans="2:5" x14ac:dyDescent="0.45">
      <c r="B815" s="6">
        <v>52</v>
      </c>
      <c r="C815" t="s">
        <v>151</v>
      </c>
      <c r="D815">
        <v>0.97936475999999995</v>
      </c>
      <c r="E815" s="7">
        <v>5.3068464000000003E-2</v>
      </c>
    </row>
    <row r="816" spans="2:5" x14ac:dyDescent="0.45">
      <c r="B816" s="6">
        <v>52</v>
      </c>
      <c r="C816" t="s">
        <v>157</v>
      </c>
      <c r="D816">
        <v>0.76646740899999999</v>
      </c>
      <c r="E816" s="7">
        <v>5.0725764E-2</v>
      </c>
    </row>
    <row r="817" spans="2:5" x14ac:dyDescent="0.45">
      <c r="B817" s="6">
        <v>52</v>
      </c>
      <c r="C817" t="s">
        <v>162</v>
      </c>
      <c r="D817">
        <v>0.88853736100000003</v>
      </c>
      <c r="E817" s="7">
        <v>4.8342789999999997E-2</v>
      </c>
    </row>
    <row r="818" spans="2:5" x14ac:dyDescent="0.45">
      <c r="B818" s="6">
        <v>52</v>
      </c>
      <c r="C818" t="s">
        <v>158</v>
      </c>
      <c r="D818">
        <v>0.96340129399999996</v>
      </c>
      <c r="E818" s="7">
        <v>4.8154959999999997E-2</v>
      </c>
    </row>
    <row r="819" spans="2:5" x14ac:dyDescent="0.45">
      <c r="B819" s="6">
        <v>52</v>
      </c>
      <c r="C819" t="s">
        <v>153</v>
      </c>
      <c r="D819">
        <v>1.073105507</v>
      </c>
      <c r="E819" s="7">
        <v>4.8031346000000003E-2</v>
      </c>
    </row>
    <row r="820" spans="2:5" x14ac:dyDescent="0.45">
      <c r="B820" s="6">
        <v>52</v>
      </c>
      <c r="C820" t="s">
        <v>155</v>
      </c>
      <c r="D820">
        <v>0.91554312699999996</v>
      </c>
      <c r="E820" s="7">
        <v>4.5711499000000003E-2</v>
      </c>
    </row>
    <row r="821" spans="2:5" x14ac:dyDescent="0.45">
      <c r="B821" s="6">
        <v>52</v>
      </c>
      <c r="C821" t="s">
        <v>150</v>
      </c>
      <c r="D821">
        <v>0.93988469500000005</v>
      </c>
      <c r="E821" s="7">
        <v>4.2178422E-2</v>
      </c>
    </row>
    <row r="822" spans="2:5" x14ac:dyDescent="0.45">
      <c r="B822" s="6">
        <v>52</v>
      </c>
      <c r="C822" t="s">
        <v>159</v>
      </c>
      <c r="D822">
        <v>0.95984536799999998</v>
      </c>
      <c r="E822" s="7">
        <v>4.0721495000000003E-2</v>
      </c>
    </row>
    <row r="823" spans="2:5" x14ac:dyDescent="0.45">
      <c r="B823" s="6">
        <v>52</v>
      </c>
      <c r="C823" t="s">
        <v>149</v>
      </c>
      <c r="D823">
        <v>0.94794784200000004</v>
      </c>
      <c r="E823" s="7">
        <v>3.6828709000000001E-2</v>
      </c>
    </row>
    <row r="824" spans="2:5" x14ac:dyDescent="0.45">
      <c r="B824" s="6">
        <v>52</v>
      </c>
      <c r="C824" t="s">
        <v>160</v>
      </c>
      <c r="D824">
        <v>1.0022842919999999</v>
      </c>
      <c r="E824" s="7">
        <v>3.6781768999999999E-2</v>
      </c>
    </row>
    <row r="825" spans="2:5" x14ac:dyDescent="0.45">
      <c r="B825" s="6">
        <v>52</v>
      </c>
      <c r="C825" t="s">
        <v>9</v>
      </c>
      <c r="D825">
        <v>0.98504637799999994</v>
      </c>
      <c r="E825" s="7">
        <v>3.6172218999999999E-2</v>
      </c>
    </row>
    <row r="826" spans="2:5" x14ac:dyDescent="0.45">
      <c r="B826" s="6">
        <v>52</v>
      </c>
      <c r="C826" t="s">
        <v>161</v>
      </c>
      <c r="D826">
        <v>0.33130179999999998</v>
      </c>
      <c r="E826" s="7">
        <v>3.3726860999999997E-2</v>
      </c>
    </row>
    <row r="827" spans="2:5" x14ac:dyDescent="0.45">
      <c r="B827" s="6">
        <v>52</v>
      </c>
      <c r="C827" t="s">
        <v>152</v>
      </c>
      <c r="D827">
        <v>0.77716555399999998</v>
      </c>
      <c r="E827" s="7">
        <v>3.3184507000000002E-2</v>
      </c>
    </row>
    <row r="828" spans="2:5" x14ac:dyDescent="0.45">
      <c r="B828" s="6">
        <v>52</v>
      </c>
      <c r="C828" t="s">
        <v>164</v>
      </c>
      <c r="D828">
        <v>0.97231800999999995</v>
      </c>
      <c r="E828" s="7">
        <v>2.8634007E-2</v>
      </c>
    </row>
    <row r="829" spans="2:5" x14ac:dyDescent="0.45">
      <c r="B829" s="6">
        <v>52</v>
      </c>
      <c r="C829" t="s">
        <v>163</v>
      </c>
      <c r="D829">
        <v>0.93063274200000001</v>
      </c>
      <c r="E829" s="7">
        <v>2.5719364000000002E-2</v>
      </c>
    </row>
    <row r="830" spans="2:5" x14ac:dyDescent="0.45">
      <c r="B830" s="6">
        <v>53</v>
      </c>
      <c r="C830" t="s">
        <v>153</v>
      </c>
      <c r="D830">
        <v>1.006829886</v>
      </c>
      <c r="E830" s="7">
        <v>6.8104734E-2</v>
      </c>
    </row>
    <row r="831" spans="2:5" x14ac:dyDescent="0.45">
      <c r="B831" s="6">
        <v>53</v>
      </c>
      <c r="C831" t="s">
        <v>152</v>
      </c>
      <c r="D831">
        <v>0.997736387</v>
      </c>
      <c r="E831" s="7">
        <v>6.2663479999999994E-2</v>
      </c>
    </row>
    <row r="832" spans="2:5" x14ac:dyDescent="0.45">
      <c r="B832" s="6">
        <v>53</v>
      </c>
      <c r="C832" t="s">
        <v>155</v>
      </c>
      <c r="D832">
        <v>0.97065384099999996</v>
      </c>
      <c r="E832" s="7">
        <v>6.1298236999999998E-2</v>
      </c>
    </row>
    <row r="833" spans="2:5" x14ac:dyDescent="0.45">
      <c r="B833" s="6">
        <v>53</v>
      </c>
      <c r="C833" t="s">
        <v>158</v>
      </c>
      <c r="D833">
        <v>1.0556169820000001</v>
      </c>
      <c r="E833" s="7">
        <v>5.9352294999999999E-2</v>
      </c>
    </row>
    <row r="834" spans="2:5" x14ac:dyDescent="0.45">
      <c r="B834" s="6">
        <v>53</v>
      </c>
      <c r="C834" t="s">
        <v>156</v>
      </c>
      <c r="D834">
        <v>1.0544577749999999</v>
      </c>
      <c r="E834" s="7">
        <v>5.6777006999999997E-2</v>
      </c>
    </row>
    <row r="835" spans="2:5" x14ac:dyDescent="0.45">
      <c r="B835" s="6">
        <v>53</v>
      </c>
      <c r="C835" t="s">
        <v>165</v>
      </c>
      <c r="D835">
        <v>0.98894105600000004</v>
      </c>
      <c r="E835" s="7">
        <v>5.6316843999999998E-2</v>
      </c>
    </row>
    <row r="836" spans="2:5" x14ac:dyDescent="0.45">
      <c r="B836" s="6">
        <v>53</v>
      </c>
      <c r="C836" t="s">
        <v>154</v>
      </c>
      <c r="D836">
        <v>1.0595797490000001</v>
      </c>
      <c r="E836" s="7">
        <v>5.4416471000000001E-2</v>
      </c>
    </row>
    <row r="837" spans="2:5" x14ac:dyDescent="0.45">
      <c r="B837" s="6">
        <v>53</v>
      </c>
      <c r="C837" t="s">
        <v>151</v>
      </c>
      <c r="D837">
        <v>1.0173774799999999</v>
      </c>
      <c r="E837" s="7">
        <v>4.6454171000000002E-2</v>
      </c>
    </row>
    <row r="838" spans="2:5" x14ac:dyDescent="0.45">
      <c r="B838" s="6">
        <v>53</v>
      </c>
      <c r="C838" t="s">
        <v>159</v>
      </c>
      <c r="D838">
        <v>1.0187700049999999</v>
      </c>
      <c r="E838" s="7">
        <v>4.4568101999999998E-2</v>
      </c>
    </row>
    <row r="839" spans="2:5" x14ac:dyDescent="0.45">
      <c r="B839" s="6">
        <v>53</v>
      </c>
      <c r="C839" t="s">
        <v>162</v>
      </c>
      <c r="D839">
        <v>0.97536977199999997</v>
      </c>
      <c r="E839" s="7">
        <v>4.2955260000000002E-2</v>
      </c>
    </row>
    <row r="840" spans="2:5" x14ac:dyDescent="0.45">
      <c r="B840" s="6">
        <v>53</v>
      </c>
      <c r="C840" t="s">
        <v>148</v>
      </c>
      <c r="D840">
        <v>0.98513088900000001</v>
      </c>
      <c r="E840" s="7">
        <v>4.2158834999999999E-2</v>
      </c>
    </row>
    <row r="841" spans="2:5" x14ac:dyDescent="0.45">
      <c r="B841" s="6">
        <v>53</v>
      </c>
      <c r="C841" t="s">
        <v>149</v>
      </c>
      <c r="D841">
        <v>0.98611806499999999</v>
      </c>
      <c r="E841" s="7">
        <v>4.2065297000000001E-2</v>
      </c>
    </row>
    <row r="842" spans="2:5" x14ac:dyDescent="0.45">
      <c r="B842" s="6">
        <v>53</v>
      </c>
      <c r="C842" t="s">
        <v>157</v>
      </c>
      <c r="D842">
        <v>1.0468038049999999</v>
      </c>
      <c r="E842" s="7">
        <v>4.2015743000000001E-2</v>
      </c>
    </row>
    <row r="843" spans="2:5" x14ac:dyDescent="0.45">
      <c r="B843" s="6">
        <v>53</v>
      </c>
      <c r="C843" t="s">
        <v>9</v>
      </c>
      <c r="D843">
        <v>1.044296656</v>
      </c>
      <c r="E843" s="7">
        <v>3.9365156999999998E-2</v>
      </c>
    </row>
    <row r="844" spans="2:5" x14ac:dyDescent="0.45">
      <c r="B844" s="6">
        <v>53</v>
      </c>
      <c r="C844" t="s">
        <v>160</v>
      </c>
      <c r="D844">
        <v>0.98884682000000002</v>
      </c>
      <c r="E844" s="7">
        <v>3.7841487E-2</v>
      </c>
    </row>
    <row r="845" spans="2:5" x14ac:dyDescent="0.45">
      <c r="B845" s="6">
        <v>53</v>
      </c>
      <c r="C845" t="s">
        <v>163</v>
      </c>
      <c r="D845">
        <v>0.95247293799999999</v>
      </c>
      <c r="E845" s="7">
        <v>3.4083545999999999E-2</v>
      </c>
    </row>
    <row r="846" spans="2:5" x14ac:dyDescent="0.45">
      <c r="B846" s="6">
        <v>53</v>
      </c>
      <c r="C846" t="s">
        <v>164</v>
      </c>
      <c r="D846">
        <v>1.0505739249999999</v>
      </c>
      <c r="E846" s="7">
        <v>3.2531955000000001E-2</v>
      </c>
    </row>
    <row r="847" spans="2:5" x14ac:dyDescent="0.45">
      <c r="B847" s="6">
        <v>53</v>
      </c>
      <c r="C847" t="s">
        <v>161</v>
      </c>
      <c r="D847">
        <v>0.26472835300000003</v>
      </c>
      <c r="E847" s="7">
        <v>3.2424456999999997E-2</v>
      </c>
    </row>
    <row r="848" spans="2:5" x14ac:dyDescent="0.45">
      <c r="B848" s="6">
        <v>53</v>
      </c>
      <c r="C848" t="s">
        <v>147</v>
      </c>
      <c r="D848">
        <v>0.91942475599999995</v>
      </c>
      <c r="E848" s="7">
        <v>3.1288936000000003E-2</v>
      </c>
    </row>
    <row r="849" spans="2:5" x14ac:dyDescent="0.45">
      <c r="B849" s="6">
        <v>54</v>
      </c>
      <c r="C849" t="s">
        <v>151</v>
      </c>
      <c r="D849">
        <v>0.844898751</v>
      </c>
      <c r="E849" s="7">
        <v>0.11526864100000001</v>
      </c>
    </row>
    <row r="850" spans="2:5" x14ac:dyDescent="0.45">
      <c r="B850" s="6">
        <v>54</v>
      </c>
      <c r="C850" t="s">
        <v>156</v>
      </c>
      <c r="D850">
        <v>1.0582105690000001</v>
      </c>
      <c r="E850" s="7">
        <v>0.102751438</v>
      </c>
    </row>
    <row r="851" spans="2:5" x14ac:dyDescent="0.45">
      <c r="B851" s="6">
        <v>54</v>
      </c>
      <c r="C851" t="s">
        <v>157</v>
      </c>
      <c r="D851">
        <v>0.79676382300000004</v>
      </c>
      <c r="E851" s="7">
        <v>8.7267161999999995E-2</v>
      </c>
    </row>
    <row r="852" spans="2:5" x14ac:dyDescent="0.45">
      <c r="B852" s="6">
        <v>54</v>
      </c>
      <c r="C852" t="s">
        <v>154</v>
      </c>
      <c r="D852">
        <v>0.79976016999999999</v>
      </c>
      <c r="E852" s="7">
        <v>7.7308242999999999E-2</v>
      </c>
    </row>
    <row r="853" spans="2:5" x14ac:dyDescent="0.45">
      <c r="B853" s="6">
        <v>54</v>
      </c>
      <c r="C853" t="s">
        <v>165</v>
      </c>
      <c r="D853">
        <v>0.86832778899999996</v>
      </c>
      <c r="E853" s="7">
        <v>6.9226436000000002E-2</v>
      </c>
    </row>
    <row r="854" spans="2:5" x14ac:dyDescent="0.45">
      <c r="B854" s="6">
        <v>54</v>
      </c>
      <c r="C854" t="s">
        <v>149</v>
      </c>
      <c r="D854">
        <v>0.99047566399999998</v>
      </c>
      <c r="E854" s="7">
        <v>6.7431535000000001E-2</v>
      </c>
    </row>
    <row r="855" spans="2:5" x14ac:dyDescent="0.45">
      <c r="B855" s="6">
        <v>54</v>
      </c>
      <c r="C855" t="s">
        <v>153</v>
      </c>
      <c r="D855">
        <v>1.0089661759999999</v>
      </c>
      <c r="E855" s="7">
        <v>5.2553464000000001E-2</v>
      </c>
    </row>
    <row r="856" spans="2:5" x14ac:dyDescent="0.45">
      <c r="B856" s="6">
        <v>54</v>
      </c>
      <c r="C856" t="s">
        <v>150</v>
      </c>
      <c r="D856">
        <v>1.059545701</v>
      </c>
      <c r="E856" s="7">
        <v>5.2453656000000001E-2</v>
      </c>
    </row>
    <row r="857" spans="2:5" x14ac:dyDescent="0.45">
      <c r="B857" s="6">
        <v>54</v>
      </c>
      <c r="C857" t="s">
        <v>159</v>
      </c>
      <c r="D857">
        <v>0.79870805199999995</v>
      </c>
      <c r="E857" s="7">
        <v>5.0459719E-2</v>
      </c>
    </row>
    <row r="858" spans="2:5" x14ac:dyDescent="0.45">
      <c r="B858" s="6">
        <v>54</v>
      </c>
      <c r="C858" t="s">
        <v>147</v>
      </c>
      <c r="D858">
        <v>0.70881798799999995</v>
      </c>
      <c r="E858" s="7">
        <v>5.0151303000000001E-2</v>
      </c>
    </row>
    <row r="859" spans="2:5" x14ac:dyDescent="0.45">
      <c r="B859" s="6">
        <v>54</v>
      </c>
      <c r="C859" t="s">
        <v>158</v>
      </c>
      <c r="D859">
        <v>0.919413539</v>
      </c>
      <c r="E859" s="7">
        <v>4.8603933000000002E-2</v>
      </c>
    </row>
    <row r="860" spans="2:5" x14ac:dyDescent="0.45">
      <c r="B860" s="6">
        <v>54</v>
      </c>
      <c r="C860" t="s">
        <v>155</v>
      </c>
      <c r="D860">
        <v>0.38903675199999999</v>
      </c>
      <c r="E860" s="7">
        <v>4.8161506E-2</v>
      </c>
    </row>
    <row r="861" spans="2:5" x14ac:dyDescent="0.45">
      <c r="B861" s="6">
        <v>54</v>
      </c>
      <c r="C861" t="s">
        <v>148</v>
      </c>
      <c r="D861">
        <v>0.84865916399999997</v>
      </c>
      <c r="E861" s="7">
        <v>4.7211111E-2</v>
      </c>
    </row>
    <row r="862" spans="2:5" x14ac:dyDescent="0.45">
      <c r="B862" s="6">
        <v>54</v>
      </c>
      <c r="C862" t="s">
        <v>152</v>
      </c>
      <c r="D862">
        <v>1.0362101450000001</v>
      </c>
      <c r="E862" s="7">
        <v>4.4908366999999998E-2</v>
      </c>
    </row>
    <row r="863" spans="2:5" x14ac:dyDescent="0.45">
      <c r="B863" s="6">
        <v>54</v>
      </c>
      <c r="C863" t="s">
        <v>9</v>
      </c>
      <c r="D863">
        <v>1.0412970029999999</v>
      </c>
      <c r="E863" s="7">
        <v>4.1229768999999999E-2</v>
      </c>
    </row>
    <row r="864" spans="2:5" x14ac:dyDescent="0.45">
      <c r="B864" s="6">
        <v>54</v>
      </c>
      <c r="C864" t="s">
        <v>161</v>
      </c>
      <c r="D864">
        <v>0.83687795499999995</v>
      </c>
      <c r="E864" s="7">
        <v>4.0036909000000002E-2</v>
      </c>
    </row>
    <row r="865" spans="2:5" x14ac:dyDescent="0.45">
      <c r="B865" s="6">
        <v>54</v>
      </c>
      <c r="C865" t="s">
        <v>160</v>
      </c>
      <c r="D865">
        <v>0.97070088200000004</v>
      </c>
      <c r="E865" s="7">
        <v>3.3008097E-2</v>
      </c>
    </row>
    <row r="866" spans="2:5" x14ac:dyDescent="0.45">
      <c r="B866" s="6">
        <v>54</v>
      </c>
      <c r="C866" t="s">
        <v>164</v>
      </c>
      <c r="D866">
        <v>0.79963803600000005</v>
      </c>
      <c r="E866" s="7">
        <v>2.9223836E-2</v>
      </c>
    </row>
    <row r="867" spans="2:5" x14ac:dyDescent="0.45">
      <c r="B867" s="6">
        <v>54</v>
      </c>
      <c r="C867" t="s">
        <v>163</v>
      </c>
      <c r="D867">
        <v>1.0043328419999999</v>
      </c>
      <c r="E867" s="7">
        <v>2.7753707999999998E-2</v>
      </c>
    </row>
    <row r="868" spans="2:5" x14ac:dyDescent="0.45">
      <c r="B868" s="6">
        <v>55</v>
      </c>
      <c r="C868" t="s">
        <v>149</v>
      </c>
      <c r="D868">
        <v>0.83837287699999996</v>
      </c>
      <c r="E868" s="7">
        <v>0.111511294</v>
      </c>
    </row>
    <row r="869" spans="2:5" x14ac:dyDescent="0.45">
      <c r="B869" s="6">
        <v>55</v>
      </c>
      <c r="C869" t="s">
        <v>157</v>
      </c>
      <c r="D869">
        <v>0.88708232399999998</v>
      </c>
      <c r="E869" s="7">
        <v>8.7419408000000004E-2</v>
      </c>
    </row>
    <row r="870" spans="2:5" x14ac:dyDescent="0.45">
      <c r="B870" s="6">
        <v>55</v>
      </c>
      <c r="C870" t="s">
        <v>156</v>
      </c>
      <c r="D870">
        <v>0.34618482</v>
      </c>
      <c r="E870" s="7">
        <v>8.1279232000000007E-2</v>
      </c>
    </row>
    <row r="871" spans="2:5" x14ac:dyDescent="0.45">
      <c r="B871" s="6">
        <v>55</v>
      </c>
      <c r="C871" t="s">
        <v>165</v>
      </c>
      <c r="D871">
        <v>0.19581827299999999</v>
      </c>
      <c r="E871" s="7">
        <v>7.5915446999999997E-2</v>
      </c>
    </row>
    <row r="872" spans="2:5" x14ac:dyDescent="0.45">
      <c r="B872" s="6">
        <v>55</v>
      </c>
      <c r="C872" t="s">
        <v>148</v>
      </c>
      <c r="D872">
        <v>0.20956128500000001</v>
      </c>
      <c r="E872" s="7">
        <v>7.4793781000000004E-2</v>
      </c>
    </row>
    <row r="873" spans="2:5" x14ac:dyDescent="0.45">
      <c r="B873" s="6">
        <v>55</v>
      </c>
      <c r="C873" t="s">
        <v>158</v>
      </c>
      <c r="D873">
        <v>0.88375825699999999</v>
      </c>
      <c r="E873" s="7">
        <v>7.1831754999999997E-2</v>
      </c>
    </row>
    <row r="874" spans="2:5" x14ac:dyDescent="0.45">
      <c r="B874" s="6">
        <v>55</v>
      </c>
      <c r="C874" t="s">
        <v>147</v>
      </c>
      <c r="D874">
        <v>0.197910275</v>
      </c>
      <c r="E874" s="7">
        <v>6.4208905999999996E-2</v>
      </c>
    </row>
    <row r="875" spans="2:5" x14ac:dyDescent="0.45">
      <c r="B875" s="6">
        <v>55</v>
      </c>
      <c r="C875" t="s">
        <v>161</v>
      </c>
      <c r="D875">
        <v>0.22780031100000001</v>
      </c>
      <c r="E875" s="7">
        <v>5.4478923999999998E-2</v>
      </c>
    </row>
    <row r="876" spans="2:5" x14ac:dyDescent="0.45">
      <c r="B876" s="6">
        <v>55</v>
      </c>
      <c r="C876" t="s">
        <v>153</v>
      </c>
      <c r="D876">
        <v>0.99525480600000005</v>
      </c>
      <c r="E876" s="7">
        <v>5.3555288E-2</v>
      </c>
    </row>
    <row r="877" spans="2:5" x14ac:dyDescent="0.45">
      <c r="B877" s="6">
        <v>55</v>
      </c>
      <c r="C877" t="s">
        <v>154</v>
      </c>
      <c r="D877">
        <v>0.20592436</v>
      </c>
      <c r="E877" s="7">
        <v>5.2636846000000001E-2</v>
      </c>
    </row>
    <row r="878" spans="2:5" x14ac:dyDescent="0.45">
      <c r="B878" s="6">
        <v>55</v>
      </c>
      <c r="C878" t="s">
        <v>155</v>
      </c>
      <c r="D878">
        <v>0.33288395700000001</v>
      </c>
      <c r="E878" s="7">
        <v>4.9988965000000003E-2</v>
      </c>
    </row>
    <row r="879" spans="2:5" x14ac:dyDescent="0.45">
      <c r="B879" s="6">
        <v>55</v>
      </c>
      <c r="C879" t="s">
        <v>162</v>
      </c>
      <c r="D879">
        <v>0.37880834699999999</v>
      </c>
      <c r="E879" s="7">
        <v>4.9706779E-2</v>
      </c>
    </row>
    <row r="880" spans="2:5" x14ac:dyDescent="0.45">
      <c r="B880" s="6">
        <v>55</v>
      </c>
      <c r="C880" t="s">
        <v>151</v>
      </c>
      <c r="D880">
        <v>0.27784197599999999</v>
      </c>
      <c r="E880" s="7">
        <v>4.5388373000000003E-2</v>
      </c>
    </row>
    <row r="881" spans="2:5" x14ac:dyDescent="0.45">
      <c r="B881" s="6">
        <v>55</v>
      </c>
      <c r="C881" t="s">
        <v>9</v>
      </c>
      <c r="D881">
        <v>0.68824702400000004</v>
      </c>
      <c r="E881" s="7">
        <v>3.6463660000000002E-2</v>
      </c>
    </row>
    <row r="882" spans="2:5" x14ac:dyDescent="0.45">
      <c r="B882" s="6">
        <v>55</v>
      </c>
      <c r="C882" t="s">
        <v>152</v>
      </c>
      <c r="D882">
        <v>0.93882493600000005</v>
      </c>
      <c r="E882" s="7">
        <v>3.6259528999999999E-2</v>
      </c>
    </row>
    <row r="883" spans="2:5" x14ac:dyDescent="0.45">
      <c r="B883" s="6">
        <v>55</v>
      </c>
      <c r="C883" t="s">
        <v>150</v>
      </c>
      <c r="D883">
        <v>0.238199406</v>
      </c>
      <c r="E883" s="7">
        <v>3.5712475E-2</v>
      </c>
    </row>
    <row r="884" spans="2:5" x14ac:dyDescent="0.45">
      <c r="B884" s="6">
        <v>55</v>
      </c>
      <c r="C884" t="s">
        <v>164</v>
      </c>
      <c r="D884">
        <v>0.91835408100000004</v>
      </c>
      <c r="E884" s="7">
        <v>3.2559523999999999E-2</v>
      </c>
    </row>
    <row r="885" spans="2:5" x14ac:dyDescent="0.45">
      <c r="B885" s="6">
        <v>55</v>
      </c>
      <c r="C885" t="s">
        <v>160</v>
      </c>
      <c r="D885">
        <v>0.21804118</v>
      </c>
      <c r="E885" s="7">
        <v>2.9051958999999999E-2</v>
      </c>
    </row>
    <row r="886" spans="2:5" x14ac:dyDescent="0.45">
      <c r="B886" s="6">
        <v>55</v>
      </c>
      <c r="C886" t="s">
        <v>163</v>
      </c>
      <c r="D886">
        <v>0.23315597099999999</v>
      </c>
      <c r="E886" s="7">
        <v>2.7516953E-2</v>
      </c>
    </row>
    <row r="887" spans="2:5" x14ac:dyDescent="0.45">
      <c r="B887" s="6">
        <v>56</v>
      </c>
      <c r="C887" t="s">
        <v>159</v>
      </c>
      <c r="D887">
        <v>0.98185866799999999</v>
      </c>
      <c r="E887" s="7">
        <v>9.1874128999999999E-2</v>
      </c>
    </row>
    <row r="888" spans="2:5" x14ac:dyDescent="0.45">
      <c r="B888" s="6">
        <v>56</v>
      </c>
      <c r="C888" t="s">
        <v>165</v>
      </c>
      <c r="D888">
        <v>0.56375894500000001</v>
      </c>
      <c r="E888" s="7">
        <v>6.7440133999999999E-2</v>
      </c>
    </row>
    <row r="889" spans="2:5" x14ac:dyDescent="0.45">
      <c r="B889" s="6">
        <v>56</v>
      </c>
      <c r="C889" t="s">
        <v>150</v>
      </c>
      <c r="D889">
        <v>0.36560257800000001</v>
      </c>
      <c r="E889" s="7">
        <v>6.6269064000000003E-2</v>
      </c>
    </row>
    <row r="890" spans="2:5" x14ac:dyDescent="0.45">
      <c r="B890" s="6">
        <v>56</v>
      </c>
      <c r="C890" t="s">
        <v>156</v>
      </c>
      <c r="D890">
        <v>0.91108135999999995</v>
      </c>
      <c r="E890" s="7">
        <v>5.9836234000000002E-2</v>
      </c>
    </row>
    <row r="891" spans="2:5" x14ac:dyDescent="0.45">
      <c r="B891" s="6">
        <v>56</v>
      </c>
      <c r="C891" t="s">
        <v>147</v>
      </c>
      <c r="D891">
        <v>0.73170243499999998</v>
      </c>
      <c r="E891" s="7">
        <v>5.5384587999999998E-2</v>
      </c>
    </row>
    <row r="892" spans="2:5" x14ac:dyDescent="0.45">
      <c r="B892" s="6">
        <v>56</v>
      </c>
      <c r="C892" t="s">
        <v>154</v>
      </c>
      <c r="D892">
        <v>0.96694699500000003</v>
      </c>
      <c r="E892" s="7">
        <v>5.4789513999999997E-2</v>
      </c>
    </row>
    <row r="893" spans="2:5" x14ac:dyDescent="0.45">
      <c r="B893" s="6">
        <v>56</v>
      </c>
      <c r="C893" t="s">
        <v>155</v>
      </c>
      <c r="D893">
        <v>0.47031640499999999</v>
      </c>
      <c r="E893" s="7">
        <v>5.1506975000000003E-2</v>
      </c>
    </row>
    <row r="894" spans="2:5" x14ac:dyDescent="0.45">
      <c r="B894" s="6">
        <v>56</v>
      </c>
      <c r="C894" t="s">
        <v>153</v>
      </c>
      <c r="D894">
        <v>0.93889686000000006</v>
      </c>
      <c r="E894" s="7">
        <v>5.0046971000000003E-2</v>
      </c>
    </row>
    <row r="895" spans="2:5" x14ac:dyDescent="0.45">
      <c r="B895" s="6">
        <v>56</v>
      </c>
      <c r="C895" t="s">
        <v>157</v>
      </c>
      <c r="D895">
        <v>0.94740598099999995</v>
      </c>
      <c r="E895" s="7">
        <v>4.6047893999999999E-2</v>
      </c>
    </row>
    <row r="896" spans="2:5" x14ac:dyDescent="0.45">
      <c r="B896" s="6">
        <v>56</v>
      </c>
      <c r="C896" t="s">
        <v>162</v>
      </c>
      <c r="D896">
        <v>0.92329512300000005</v>
      </c>
      <c r="E896" s="7">
        <v>4.4258253999999997E-2</v>
      </c>
    </row>
    <row r="897" spans="2:5" x14ac:dyDescent="0.45">
      <c r="B897" s="6">
        <v>56</v>
      </c>
      <c r="C897" t="s">
        <v>151</v>
      </c>
      <c r="D897">
        <v>0.83086204600000002</v>
      </c>
      <c r="E897" s="7">
        <v>4.097348E-2</v>
      </c>
    </row>
    <row r="898" spans="2:5" x14ac:dyDescent="0.45">
      <c r="B898" s="6">
        <v>56</v>
      </c>
      <c r="C898" t="s">
        <v>149</v>
      </c>
      <c r="D898">
        <v>0.97771329900000004</v>
      </c>
      <c r="E898" s="7">
        <v>3.9043885E-2</v>
      </c>
    </row>
    <row r="899" spans="2:5" x14ac:dyDescent="0.45">
      <c r="B899" s="6">
        <v>56</v>
      </c>
      <c r="C899" t="s">
        <v>161</v>
      </c>
      <c r="D899">
        <v>0.204798217</v>
      </c>
      <c r="E899" s="7">
        <v>3.7721299999999999E-2</v>
      </c>
    </row>
    <row r="900" spans="2:5" x14ac:dyDescent="0.45">
      <c r="B900" s="6">
        <v>56</v>
      </c>
      <c r="C900" t="s">
        <v>152</v>
      </c>
      <c r="D900">
        <v>1.0190422459999999</v>
      </c>
      <c r="E900" s="7">
        <v>3.6786882999999999E-2</v>
      </c>
    </row>
    <row r="901" spans="2:5" x14ac:dyDescent="0.45">
      <c r="B901" s="6">
        <v>56</v>
      </c>
      <c r="C901" t="s">
        <v>160</v>
      </c>
      <c r="D901">
        <v>0.55033904099999997</v>
      </c>
      <c r="E901" s="7">
        <v>3.5506948000000003E-2</v>
      </c>
    </row>
    <row r="902" spans="2:5" x14ac:dyDescent="0.45">
      <c r="B902" s="6">
        <v>56</v>
      </c>
      <c r="C902" t="s">
        <v>9</v>
      </c>
      <c r="D902">
        <v>0.87636753499999998</v>
      </c>
      <c r="E902" s="7">
        <v>3.4013276000000002E-2</v>
      </c>
    </row>
    <row r="903" spans="2:5" x14ac:dyDescent="0.45">
      <c r="B903" s="6">
        <v>56</v>
      </c>
      <c r="C903" t="s">
        <v>164</v>
      </c>
      <c r="D903">
        <v>0.97092542699999995</v>
      </c>
      <c r="E903" s="7">
        <v>3.1355930999999997E-2</v>
      </c>
    </row>
    <row r="904" spans="2:5" x14ac:dyDescent="0.45">
      <c r="B904" s="6">
        <v>56</v>
      </c>
      <c r="C904" t="s">
        <v>163</v>
      </c>
      <c r="D904">
        <v>0.853749804</v>
      </c>
      <c r="E904" s="7">
        <v>2.8260873999999998E-2</v>
      </c>
    </row>
    <row r="905" spans="2:5" x14ac:dyDescent="0.45">
      <c r="B905" s="6">
        <v>57</v>
      </c>
      <c r="C905" t="s">
        <v>151</v>
      </c>
      <c r="D905">
        <v>0.74151508300000002</v>
      </c>
      <c r="E905" s="7">
        <v>8.0988484999999999E-2</v>
      </c>
    </row>
    <row r="906" spans="2:5" x14ac:dyDescent="0.45">
      <c r="B906" s="6">
        <v>57</v>
      </c>
      <c r="C906" t="s">
        <v>155</v>
      </c>
      <c r="D906">
        <v>0.206055602</v>
      </c>
      <c r="E906" s="7">
        <v>7.3709282000000001E-2</v>
      </c>
    </row>
    <row r="907" spans="2:5" x14ac:dyDescent="0.45">
      <c r="B907" s="6">
        <v>57</v>
      </c>
      <c r="C907" t="s">
        <v>156</v>
      </c>
      <c r="D907">
        <v>0.63983567100000005</v>
      </c>
      <c r="E907" s="7">
        <v>6.9176311000000004E-2</v>
      </c>
    </row>
    <row r="908" spans="2:5" x14ac:dyDescent="0.45">
      <c r="B908" s="6">
        <v>57</v>
      </c>
      <c r="C908" t="s">
        <v>147</v>
      </c>
      <c r="D908">
        <v>0.40380559900000002</v>
      </c>
      <c r="E908" s="7">
        <v>6.8002576999999995E-2</v>
      </c>
    </row>
    <row r="909" spans="2:5" x14ac:dyDescent="0.45">
      <c r="B909" s="6">
        <v>57</v>
      </c>
      <c r="C909" t="s">
        <v>157</v>
      </c>
      <c r="D909">
        <v>0.91120797600000003</v>
      </c>
      <c r="E909" s="7">
        <v>6.6506657999999996E-2</v>
      </c>
    </row>
    <row r="910" spans="2:5" x14ac:dyDescent="0.45">
      <c r="B910" s="6">
        <v>57</v>
      </c>
      <c r="C910" t="s">
        <v>165</v>
      </c>
      <c r="D910">
        <v>0.40173394099999998</v>
      </c>
      <c r="E910" s="7">
        <v>6.1202595999999998E-2</v>
      </c>
    </row>
    <row r="911" spans="2:5" x14ac:dyDescent="0.45">
      <c r="B911" s="6">
        <v>57</v>
      </c>
      <c r="C911" t="s">
        <v>154</v>
      </c>
      <c r="D911">
        <v>0.805848911</v>
      </c>
      <c r="E911" s="7">
        <v>5.5237767E-2</v>
      </c>
    </row>
    <row r="912" spans="2:5" x14ac:dyDescent="0.45">
      <c r="B912" s="6">
        <v>57</v>
      </c>
      <c r="C912" t="s">
        <v>149</v>
      </c>
      <c r="D912">
        <v>0.91199015500000002</v>
      </c>
      <c r="E912" s="7">
        <v>5.3572225000000001E-2</v>
      </c>
    </row>
    <row r="913" spans="2:5" x14ac:dyDescent="0.45">
      <c r="B913" s="6">
        <v>57</v>
      </c>
      <c r="C913" t="s">
        <v>150</v>
      </c>
      <c r="D913">
        <v>0.91014128100000002</v>
      </c>
      <c r="E913" s="7">
        <v>4.9404397000000003E-2</v>
      </c>
    </row>
    <row r="914" spans="2:5" x14ac:dyDescent="0.45">
      <c r="B914" s="6">
        <v>57</v>
      </c>
      <c r="C914" t="s">
        <v>148</v>
      </c>
      <c r="D914">
        <v>0.55813495499999999</v>
      </c>
      <c r="E914" s="7">
        <v>4.8625633000000001E-2</v>
      </c>
    </row>
    <row r="915" spans="2:5" x14ac:dyDescent="0.45">
      <c r="B915" s="6">
        <v>57</v>
      </c>
      <c r="C915" t="s">
        <v>164</v>
      </c>
      <c r="D915">
        <v>0.94809374899999999</v>
      </c>
      <c r="E915" s="7">
        <v>4.6148115000000003E-2</v>
      </c>
    </row>
    <row r="916" spans="2:5" x14ac:dyDescent="0.45">
      <c r="B916" s="6">
        <v>57</v>
      </c>
      <c r="C916" t="s">
        <v>153</v>
      </c>
      <c r="D916">
        <v>0.88796973899999998</v>
      </c>
      <c r="E916" s="7">
        <v>4.3345635E-2</v>
      </c>
    </row>
    <row r="917" spans="2:5" x14ac:dyDescent="0.45">
      <c r="B917" s="6">
        <v>57</v>
      </c>
      <c r="C917" t="s">
        <v>158</v>
      </c>
      <c r="D917">
        <v>0.47369404300000001</v>
      </c>
      <c r="E917" s="7">
        <v>4.2527174000000001E-2</v>
      </c>
    </row>
    <row r="918" spans="2:5" x14ac:dyDescent="0.45">
      <c r="B918" s="6">
        <v>57</v>
      </c>
      <c r="C918" t="s">
        <v>9</v>
      </c>
      <c r="D918">
        <v>0.75770763100000005</v>
      </c>
      <c r="E918" s="7">
        <v>3.9673452999999997E-2</v>
      </c>
    </row>
    <row r="919" spans="2:5" x14ac:dyDescent="0.45">
      <c r="B919" s="6">
        <v>57</v>
      </c>
      <c r="C919" t="s">
        <v>163</v>
      </c>
      <c r="D919">
        <v>0.79095132700000004</v>
      </c>
      <c r="E919" s="7">
        <v>3.9208820999999998E-2</v>
      </c>
    </row>
    <row r="920" spans="2:5" x14ac:dyDescent="0.45">
      <c r="B920" s="6">
        <v>57</v>
      </c>
      <c r="C920" t="s">
        <v>160</v>
      </c>
      <c r="D920">
        <v>0.85109856100000003</v>
      </c>
      <c r="E920" s="7">
        <v>3.5979687000000003E-2</v>
      </c>
    </row>
    <row r="921" spans="2:5" x14ac:dyDescent="0.45">
      <c r="B921" s="6">
        <v>57</v>
      </c>
      <c r="C921" t="s">
        <v>162</v>
      </c>
      <c r="D921">
        <v>0.94946866699999999</v>
      </c>
      <c r="E921" s="7">
        <v>3.4959593999999997E-2</v>
      </c>
    </row>
    <row r="922" spans="2:5" x14ac:dyDescent="0.45">
      <c r="B922" s="6">
        <v>57</v>
      </c>
      <c r="C922" t="s">
        <v>161</v>
      </c>
      <c r="D922">
        <v>0.36595686399999999</v>
      </c>
      <c r="E922" s="7">
        <v>3.1469288999999998E-2</v>
      </c>
    </row>
    <row r="923" spans="2:5" x14ac:dyDescent="0.45">
      <c r="B923" s="6">
        <v>58</v>
      </c>
      <c r="C923" t="s">
        <v>159</v>
      </c>
      <c r="D923">
        <v>1.0503769679999999</v>
      </c>
      <c r="E923" s="7">
        <v>0.112123184</v>
      </c>
    </row>
    <row r="924" spans="2:5" x14ac:dyDescent="0.45">
      <c r="B924" s="6">
        <v>58</v>
      </c>
      <c r="C924" t="s">
        <v>9</v>
      </c>
      <c r="D924">
        <v>0.94706959700000004</v>
      </c>
      <c r="E924" s="7">
        <v>0.11142300500000001</v>
      </c>
    </row>
    <row r="925" spans="2:5" x14ac:dyDescent="0.45">
      <c r="B925" s="6">
        <v>58</v>
      </c>
      <c r="C925" t="s">
        <v>152</v>
      </c>
      <c r="D925">
        <v>0.83522384699999996</v>
      </c>
      <c r="E925" s="7">
        <v>0.103519218</v>
      </c>
    </row>
    <row r="926" spans="2:5" x14ac:dyDescent="0.45">
      <c r="B926" s="6">
        <v>58</v>
      </c>
      <c r="C926" t="s">
        <v>155</v>
      </c>
      <c r="D926">
        <v>0.66316135200000004</v>
      </c>
      <c r="E926" s="7">
        <v>9.6800052999999997E-2</v>
      </c>
    </row>
    <row r="927" spans="2:5" x14ac:dyDescent="0.45">
      <c r="B927" s="6">
        <v>58</v>
      </c>
      <c r="C927" t="s">
        <v>153</v>
      </c>
      <c r="D927">
        <v>1.0011449830000001</v>
      </c>
      <c r="E927" s="7">
        <v>8.4705135000000001E-2</v>
      </c>
    </row>
    <row r="928" spans="2:5" x14ac:dyDescent="0.45">
      <c r="B928" s="6">
        <v>58</v>
      </c>
      <c r="C928" t="s">
        <v>157</v>
      </c>
      <c r="D928">
        <v>0.87813079699999996</v>
      </c>
      <c r="E928" s="7">
        <v>7.7599311000000004E-2</v>
      </c>
    </row>
    <row r="929" spans="2:5" x14ac:dyDescent="0.45">
      <c r="B929" s="6">
        <v>58</v>
      </c>
      <c r="C929" t="s">
        <v>161</v>
      </c>
      <c r="D929">
        <v>0.71318946000000005</v>
      </c>
      <c r="E929" s="7">
        <v>6.7444210000000004E-2</v>
      </c>
    </row>
    <row r="930" spans="2:5" x14ac:dyDescent="0.45">
      <c r="B930" s="6">
        <v>58</v>
      </c>
      <c r="C930" t="s">
        <v>154</v>
      </c>
      <c r="D930">
        <v>1.071247638</v>
      </c>
      <c r="E930" s="7">
        <v>6.2735018000000004E-2</v>
      </c>
    </row>
    <row r="931" spans="2:5" x14ac:dyDescent="0.45">
      <c r="B931" s="6">
        <v>58</v>
      </c>
      <c r="C931" t="s">
        <v>160</v>
      </c>
      <c r="D931">
        <v>0.92790867600000004</v>
      </c>
      <c r="E931" s="7">
        <v>6.1647592000000001E-2</v>
      </c>
    </row>
    <row r="932" spans="2:5" x14ac:dyDescent="0.45">
      <c r="B932" s="6">
        <v>58</v>
      </c>
      <c r="C932" t="s">
        <v>150</v>
      </c>
      <c r="D932">
        <v>1.0091130639999999</v>
      </c>
      <c r="E932" s="7">
        <v>5.8885874999999997E-2</v>
      </c>
    </row>
    <row r="933" spans="2:5" x14ac:dyDescent="0.45">
      <c r="B933" s="6">
        <v>58</v>
      </c>
      <c r="C933" t="s">
        <v>163</v>
      </c>
      <c r="D933">
        <v>1.0151896760000001</v>
      </c>
      <c r="E933" s="7">
        <v>5.8565629000000001E-2</v>
      </c>
    </row>
    <row r="934" spans="2:5" x14ac:dyDescent="0.45">
      <c r="B934" s="6">
        <v>58</v>
      </c>
      <c r="C934" t="s">
        <v>147</v>
      </c>
      <c r="D934">
        <v>0.90768694100000002</v>
      </c>
      <c r="E934" s="7">
        <v>4.7883409000000002E-2</v>
      </c>
    </row>
    <row r="935" spans="2:5" x14ac:dyDescent="0.45">
      <c r="B935" s="6">
        <v>58</v>
      </c>
      <c r="C935" t="s">
        <v>165</v>
      </c>
      <c r="D935">
        <v>0.99670157500000001</v>
      </c>
      <c r="E935" s="7">
        <v>4.4893817000000003E-2</v>
      </c>
    </row>
    <row r="936" spans="2:5" x14ac:dyDescent="0.45">
      <c r="B936" s="6">
        <v>58</v>
      </c>
      <c r="C936" t="s">
        <v>162</v>
      </c>
      <c r="D936">
        <v>1.0525521170000001</v>
      </c>
      <c r="E936" s="7">
        <v>3.3363245999999999E-2</v>
      </c>
    </row>
    <row r="937" spans="2:5" x14ac:dyDescent="0.45">
      <c r="B937" s="6">
        <v>59</v>
      </c>
      <c r="C937" t="s">
        <v>151</v>
      </c>
      <c r="D937">
        <v>0.81235445299999998</v>
      </c>
      <c r="E937" s="7">
        <v>0.126122234</v>
      </c>
    </row>
    <row r="938" spans="2:5" x14ac:dyDescent="0.45">
      <c r="B938" s="6">
        <v>59</v>
      </c>
      <c r="C938" t="s">
        <v>148</v>
      </c>
      <c r="D938">
        <v>0.89097166299999997</v>
      </c>
      <c r="E938" s="7">
        <v>0.10010852200000001</v>
      </c>
    </row>
    <row r="939" spans="2:5" x14ac:dyDescent="0.45">
      <c r="B939" s="6">
        <v>59</v>
      </c>
      <c r="C939" t="s">
        <v>156</v>
      </c>
      <c r="D939">
        <v>0.82899455899999996</v>
      </c>
      <c r="E939" s="7">
        <v>8.6383356999999994E-2</v>
      </c>
    </row>
    <row r="940" spans="2:5" x14ac:dyDescent="0.45">
      <c r="B940" s="6">
        <v>59</v>
      </c>
      <c r="C940" t="s">
        <v>165</v>
      </c>
      <c r="D940">
        <v>0.91300910199999996</v>
      </c>
      <c r="E940" s="7">
        <v>8.2848158000000005E-2</v>
      </c>
    </row>
    <row r="941" spans="2:5" x14ac:dyDescent="0.45">
      <c r="B941" s="6">
        <v>59</v>
      </c>
      <c r="C941" t="s">
        <v>152</v>
      </c>
      <c r="D941">
        <v>0.58444621600000002</v>
      </c>
      <c r="E941" s="7">
        <v>8.1848989999999996E-2</v>
      </c>
    </row>
    <row r="942" spans="2:5" x14ac:dyDescent="0.45">
      <c r="B942" s="6">
        <v>59</v>
      </c>
      <c r="C942" t="s">
        <v>162</v>
      </c>
      <c r="D942">
        <v>0.87139089300000006</v>
      </c>
      <c r="E942" s="7">
        <v>7.0331169999999998E-2</v>
      </c>
    </row>
    <row r="943" spans="2:5" x14ac:dyDescent="0.45">
      <c r="B943" s="6">
        <v>59</v>
      </c>
      <c r="C943" t="s">
        <v>157</v>
      </c>
      <c r="D943">
        <v>0.84309688999999999</v>
      </c>
      <c r="E943" s="7">
        <v>6.0314888999999997E-2</v>
      </c>
    </row>
    <row r="944" spans="2:5" x14ac:dyDescent="0.45">
      <c r="B944" s="6">
        <v>59</v>
      </c>
      <c r="C944" t="s">
        <v>158</v>
      </c>
      <c r="D944">
        <v>0.659619917</v>
      </c>
      <c r="E944" s="7">
        <v>5.9552639999999997E-2</v>
      </c>
    </row>
    <row r="945" spans="2:5" x14ac:dyDescent="0.45">
      <c r="B945" s="6">
        <v>59</v>
      </c>
      <c r="C945" t="s">
        <v>160</v>
      </c>
      <c r="D945">
        <v>0.82410653599999995</v>
      </c>
      <c r="E945" s="7">
        <v>5.8104332000000002E-2</v>
      </c>
    </row>
    <row r="946" spans="2:5" x14ac:dyDescent="0.45">
      <c r="B946" s="6">
        <v>59</v>
      </c>
      <c r="C946" t="s">
        <v>164</v>
      </c>
      <c r="D946">
        <v>0.83114433799999998</v>
      </c>
      <c r="E946" s="7">
        <v>5.3484742000000002E-2</v>
      </c>
    </row>
    <row r="947" spans="2:5" x14ac:dyDescent="0.45">
      <c r="B947" s="6">
        <v>59</v>
      </c>
      <c r="C947" t="s">
        <v>153</v>
      </c>
      <c r="D947">
        <v>0.766424408</v>
      </c>
      <c r="E947" s="7">
        <v>5.0763335999999999E-2</v>
      </c>
    </row>
    <row r="948" spans="2:5" x14ac:dyDescent="0.45">
      <c r="B948" s="6">
        <v>59</v>
      </c>
      <c r="C948" t="s">
        <v>147</v>
      </c>
      <c r="D948">
        <v>0.93163455699999997</v>
      </c>
      <c r="E948" s="7">
        <v>4.8574614000000002E-2</v>
      </c>
    </row>
    <row r="949" spans="2:5" x14ac:dyDescent="0.45">
      <c r="B949" s="6">
        <v>59</v>
      </c>
      <c r="C949" t="s">
        <v>163</v>
      </c>
      <c r="D949">
        <v>0.94327660700000004</v>
      </c>
      <c r="E949" s="7">
        <v>3.5286681E-2</v>
      </c>
    </row>
    <row r="950" spans="2:5" x14ac:dyDescent="0.45">
      <c r="B950" s="6">
        <v>60</v>
      </c>
      <c r="C950" t="s">
        <v>159</v>
      </c>
      <c r="D950">
        <v>1.046060344</v>
      </c>
      <c r="E950" s="7">
        <v>0.133769585</v>
      </c>
    </row>
    <row r="951" spans="2:5" x14ac:dyDescent="0.45">
      <c r="B951" s="6">
        <v>60</v>
      </c>
      <c r="C951" t="s">
        <v>165</v>
      </c>
      <c r="D951">
        <v>1.1131185219999999</v>
      </c>
      <c r="E951" s="7">
        <v>0.107949399</v>
      </c>
    </row>
    <row r="952" spans="2:5" x14ac:dyDescent="0.45">
      <c r="B952" s="6">
        <v>60</v>
      </c>
      <c r="C952" t="s">
        <v>151</v>
      </c>
      <c r="D952">
        <v>0.97514548199999995</v>
      </c>
      <c r="E952" s="7">
        <v>8.9037686000000005E-2</v>
      </c>
    </row>
    <row r="953" spans="2:5" x14ac:dyDescent="0.45">
      <c r="B953" s="6">
        <v>60</v>
      </c>
      <c r="C953" t="s">
        <v>147</v>
      </c>
      <c r="D953">
        <v>0.99019233799999995</v>
      </c>
      <c r="E953" s="7">
        <v>8.2054806999999993E-2</v>
      </c>
    </row>
    <row r="954" spans="2:5" x14ac:dyDescent="0.45">
      <c r="B954" s="6">
        <v>60</v>
      </c>
      <c r="C954" t="s">
        <v>160</v>
      </c>
      <c r="D954">
        <v>0.93014143699999996</v>
      </c>
      <c r="E954" s="7">
        <v>7.3553468999999996E-2</v>
      </c>
    </row>
    <row r="955" spans="2:5" x14ac:dyDescent="0.45">
      <c r="B955" s="6">
        <v>60</v>
      </c>
      <c r="C955" t="s">
        <v>161</v>
      </c>
      <c r="D955">
        <v>0.90575758900000003</v>
      </c>
      <c r="E955" s="7">
        <v>6.8819470999999993E-2</v>
      </c>
    </row>
    <row r="956" spans="2:5" x14ac:dyDescent="0.45">
      <c r="B956" s="6">
        <v>60</v>
      </c>
      <c r="C956" t="s">
        <v>158</v>
      </c>
      <c r="D956">
        <v>0.91797982</v>
      </c>
      <c r="E956" s="7">
        <v>5.9167439000000002E-2</v>
      </c>
    </row>
    <row r="957" spans="2:5" x14ac:dyDescent="0.45">
      <c r="B957" s="6">
        <v>60</v>
      </c>
      <c r="C957" t="s">
        <v>153</v>
      </c>
      <c r="D957">
        <v>0.97477721699999997</v>
      </c>
      <c r="E957" s="7">
        <v>5.4946736000000003E-2</v>
      </c>
    </row>
    <row r="958" spans="2:5" x14ac:dyDescent="0.45">
      <c r="B958" s="6">
        <v>60</v>
      </c>
      <c r="C958" t="s">
        <v>156</v>
      </c>
      <c r="D958">
        <v>1.018932551</v>
      </c>
      <c r="E958" s="7">
        <v>5.4165824000000001E-2</v>
      </c>
    </row>
    <row r="959" spans="2:5" x14ac:dyDescent="0.45">
      <c r="B959" s="6">
        <v>60</v>
      </c>
      <c r="C959" t="s">
        <v>163</v>
      </c>
      <c r="D959">
        <v>0.97012420099999996</v>
      </c>
      <c r="E959" s="7">
        <v>4.8780243000000001E-2</v>
      </c>
    </row>
    <row r="960" spans="2:5" x14ac:dyDescent="0.45">
      <c r="B960" s="6">
        <v>60</v>
      </c>
      <c r="C960" t="s">
        <v>148</v>
      </c>
      <c r="D960">
        <v>1.0303483010000001</v>
      </c>
      <c r="E960" s="7">
        <v>4.8128799E-2</v>
      </c>
    </row>
    <row r="961" spans="2:5" x14ac:dyDescent="0.45">
      <c r="B961" s="6">
        <v>60</v>
      </c>
      <c r="C961" t="s">
        <v>9</v>
      </c>
      <c r="D961">
        <v>1.0124083349999999</v>
      </c>
      <c r="E961" s="7">
        <v>4.5280299000000003E-2</v>
      </c>
    </row>
    <row r="962" spans="2:5" x14ac:dyDescent="0.45">
      <c r="B962" s="6">
        <v>60</v>
      </c>
      <c r="C962" t="s">
        <v>150</v>
      </c>
      <c r="D962">
        <v>0.99286929800000001</v>
      </c>
      <c r="E962" s="7">
        <v>4.3003589000000002E-2</v>
      </c>
    </row>
    <row r="963" spans="2:5" x14ac:dyDescent="0.45">
      <c r="B963" s="6">
        <v>60</v>
      </c>
      <c r="C963" t="s">
        <v>164</v>
      </c>
      <c r="D963">
        <v>0.96343812900000003</v>
      </c>
      <c r="E963" s="7">
        <v>4.2973960999999998E-2</v>
      </c>
    </row>
    <row r="964" spans="2:5" x14ac:dyDescent="0.45">
      <c r="B964" s="6">
        <v>60</v>
      </c>
      <c r="C964" t="s">
        <v>162</v>
      </c>
      <c r="D964">
        <v>1.011570817</v>
      </c>
      <c r="E964" s="7">
        <v>4.2516100000000001E-2</v>
      </c>
    </row>
    <row r="965" spans="2:5" x14ac:dyDescent="0.45">
      <c r="B965" s="6">
        <v>60</v>
      </c>
      <c r="C965" t="s">
        <v>152</v>
      </c>
      <c r="D965">
        <v>1.0181440349999999</v>
      </c>
      <c r="E965" s="7">
        <v>3.7431552999999999E-2</v>
      </c>
    </row>
    <row r="966" spans="2:5" x14ac:dyDescent="0.45">
      <c r="B966" s="6">
        <v>61</v>
      </c>
      <c r="C966" t="s">
        <v>147</v>
      </c>
      <c r="D966">
        <v>0.944940585</v>
      </c>
      <c r="E966" s="7">
        <v>0.108074013</v>
      </c>
    </row>
    <row r="967" spans="2:5" x14ac:dyDescent="0.45">
      <c r="B967" s="6">
        <v>61</v>
      </c>
      <c r="C967" t="s">
        <v>148</v>
      </c>
      <c r="D967">
        <v>0.84932934800000004</v>
      </c>
      <c r="E967" s="7">
        <v>9.3754854999999998E-2</v>
      </c>
    </row>
    <row r="968" spans="2:5" x14ac:dyDescent="0.45">
      <c r="B968" s="6">
        <v>61</v>
      </c>
      <c r="C968" t="s">
        <v>156</v>
      </c>
      <c r="D968">
        <v>0.88587211700000001</v>
      </c>
      <c r="E968" s="7">
        <v>8.4737874000000005E-2</v>
      </c>
    </row>
    <row r="969" spans="2:5" x14ac:dyDescent="0.45">
      <c r="B969" s="6">
        <v>61</v>
      </c>
      <c r="C969" t="s">
        <v>154</v>
      </c>
      <c r="D969">
        <v>0.96460313499999994</v>
      </c>
      <c r="E969" s="7">
        <v>8.4253252000000001E-2</v>
      </c>
    </row>
    <row r="970" spans="2:5" x14ac:dyDescent="0.45">
      <c r="B970" s="6">
        <v>61</v>
      </c>
      <c r="C970" t="s">
        <v>159</v>
      </c>
      <c r="D970">
        <v>0.663670706</v>
      </c>
      <c r="E970" s="7">
        <v>7.3235819999999993E-2</v>
      </c>
    </row>
    <row r="971" spans="2:5" x14ac:dyDescent="0.45">
      <c r="B971" s="6">
        <v>61</v>
      </c>
      <c r="C971" t="s">
        <v>165</v>
      </c>
      <c r="D971">
        <v>0.99332733299999998</v>
      </c>
      <c r="E971" s="7">
        <v>6.5574747000000003E-2</v>
      </c>
    </row>
    <row r="972" spans="2:5" x14ac:dyDescent="0.45">
      <c r="B972" s="6">
        <v>61</v>
      </c>
      <c r="C972" t="s">
        <v>157</v>
      </c>
      <c r="D972">
        <v>0.98575679900000002</v>
      </c>
      <c r="E972" s="7">
        <v>6.5401069000000006E-2</v>
      </c>
    </row>
    <row r="973" spans="2:5" x14ac:dyDescent="0.45">
      <c r="B973" s="6">
        <v>61</v>
      </c>
      <c r="C973" t="s">
        <v>158</v>
      </c>
      <c r="D973">
        <v>0.80721020700000001</v>
      </c>
      <c r="E973" s="7">
        <v>5.8708318000000002E-2</v>
      </c>
    </row>
    <row r="974" spans="2:5" x14ac:dyDescent="0.45">
      <c r="B974" s="6">
        <v>61</v>
      </c>
      <c r="C974" t="s">
        <v>150</v>
      </c>
      <c r="D974">
        <v>1.017694995</v>
      </c>
      <c r="E974" s="7">
        <v>5.233339E-2</v>
      </c>
    </row>
    <row r="975" spans="2:5" x14ac:dyDescent="0.45">
      <c r="B975" s="6">
        <v>61</v>
      </c>
      <c r="C975" t="s">
        <v>153</v>
      </c>
      <c r="D975">
        <v>0.91216750499999999</v>
      </c>
      <c r="E975" s="7">
        <v>5.0152088999999997E-2</v>
      </c>
    </row>
    <row r="976" spans="2:5" x14ac:dyDescent="0.45">
      <c r="B976" s="6">
        <v>61</v>
      </c>
      <c r="C976" t="s">
        <v>9</v>
      </c>
      <c r="D976">
        <v>0.88346801100000005</v>
      </c>
      <c r="E976" s="7">
        <v>4.7405012000000003E-2</v>
      </c>
    </row>
    <row r="977" spans="2:5" x14ac:dyDescent="0.45">
      <c r="B977" s="6">
        <v>61</v>
      </c>
      <c r="C977" t="s">
        <v>152</v>
      </c>
      <c r="D977">
        <v>0.81466758399999994</v>
      </c>
      <c r="E977" s="7">
        <v>4.4085286000000001E-2</v>
      </c>
    </row>
    <row r="978" spans="2:5" x14ac:dyDescent="0.45">
      <c r="B978" s="6">
        <v>61</v>
      </c>
      <c r="C978" t="s">
        <v>162</v>
      </c>
      <c r="D978">
        <v>0.98495527199999999</v>
      </c>
      <c r="E978" s="7">
        <v>4.3504174E-2</v>
      </c>
    </row>
    <row r="979" spans="2:5" x14ac:dyDescent="0.45">
      <c r="B979" s="6">
        <v>61</v>
      </c>
      <c r="C979" t="s">
        <v>160</v>
      </c>
      <c r="D979">
        <v>0.939715462</v>
      </c>
      <c r="E979" s="7">
        <v>4.3384300000000001E-2</v>
      </c>
    </row>
    <row r="980" spans="2:5" x14ac:dyDescent="0.45">
      <c r="B980" s="6">
        <v>61</v>
      </c>
      <c r="C980" t="s">
        <v>151</v>
      </c>
      <c r="D980">
        <v>0.908238298</v>
      </c>
      <c r="E980" s="7">
        <v>4.3191864000000003E-2</v>
      </c>
    </row>
    <row r="981" spans="2:5" x14ac:dyDescent="0.45">
      <c r="B981" s="6">
        <v>61</v>
      </c>
      <c r="C981" t="s">
        <v>164</v>
      </c>
      <c r="D981">
        <v>0.947399035</v>
      </c>
      <c r="E981" s="7">
        <v>4.0535880000000003E-2</v>
      </c>
    </row>
    <row r="982" spans="2:5" x14ac:dyDescent="0.45">
      <c r="B982" s="6">
        <v>61</v>
      </c>
      <c r="C982" t="s">
        <v>163</v>
      </c>
      <c r="D982">
        <v>0.98173960400000004</v>
      </c>
      <c r="E982" s="7">
        <v>3.6545227E-2</v>
      </c>
    </row>
    <row r="983" spans="2:5" x14ac:dyDescent="0.45">
      <c r="B983" s="6">
        <v>61</v>
      </c>
      <c r="C983" t="s">
        <v>161</v>
      </c>
      <c r="D983">
        <v>0.79428536100000002</v>
      </c>
      <c r="E983" s="7">
        <v>3.1838467000000002E-2</v>
      </c>
    </row>
    <row r="984" spans="2:5" x14ac:dyDescent="0.45">
      <c r="B984" s="6">
        <v>62</v>
      </c>
      <c r="C984" t="s">
        <v>151</v>
      </c>
      <c r="D984">
        <v>0.94358574399999995</v>
      </c>
      <c r="E984" s="7">
        <v>0.11220854299999999</v>
      </c>
    </row>
    <row r="985" spans="2:5" x14ac:dyDescent="0.45">
      <c r="B985" s="6">
        <v>62</v>
      </c>
      <c r="C985" t="s">
        <v>154</v>
      </c>
      <c r="D985">
        <v>0.97052835999999998</v>
      </c>
      <c r="E985" s="7">
        <v>0.112155237</v>
      </c>
    </row>
    <row r="986" spans="2:5" x14ac:dyDescent="0.45">
      <c r="B986" s="6">
        <v>62</v>
      </c>
      <c r="C986" t="s">
        <v>163</v>
      </c>
      <c r="D986">
        <v>1.0072089339999999</v>
      </c>
      <c r="E986" s="7">
        <v>0.106212246</v>
      </c>
    </row>
    <row r="987" spans="2:5" x14ac:dyDescent="0.45">
      <c r="B987" s="6">
        <v>62</v>
      </c>
      <c r="C987" t="s">
        <v>162</v>
      </c>
      <c r="D987">
        <v>0.84489088499999998</v>
      </c>
      <c r="E987" s="7">
        <v>9.7892888999999997E-2</v>
      </c>
    </row>
    <row r="988" spans="2:5" x14ac:dyDescent="0.45">
      <c r="B988" s="6">
        <v>62</v>
      </c>
      <c r="C988" t="s">
        <v>9</v>
      </c>
      <c r="D988">
        <v>0.866226528</v>
      </c>
      <c r="E988" s="7">
        <v>9.5638872999999999E-2</v>
      </c>
    </row>
    <row r="989" spans="2:5" x14ac:dyDescent="0.45">
      <c r="B989" s="6">
        <v>62</v>
      </c>
      <c r="C989" t="s">
        <v>161</v>
      </c>
      <c r="D989">
        <v>0.95959472700000004</v>
      </c>
      <c r="E989" s="7">
        <v>9.3707884000000005E-2</v>
      </c>
    </row>
    <row r="990" spans="2:5" x14ac:dyDescent="0.45">
      <c r="B990" s="6">
        <v>62</v>
      </c>
      <c r="C990" t="s">
        <v>156</v>
      </c>
      <c r="D990">
        <v>0.98877495500000001</v>
      </c>
      <c r="E990" s="7">
        <v>9.2610159999999997E-2</v>
      </c>
    </row>
    <row r="991" spans="2:5" x14ac:dyDescent="0.45">
      <c r="B991" s="6">
        <v>62</v>
      </c>
      <c r="C991" t="s">
        <v>150</v>
      </c>
      <c r="D991">
        <v>0.85405006699999997</v>
      </c>
      <c r="E991" s="7">
        <v>8.9351372999999998E-2</v>
      </c>
    </row>
    <row r="992" spans="2:5" x14ac:dyDescent="0.45">
      <c r="B992" s="6">
        <v>62</v>
      </c>
      <c r="C992" t="s">
        <v>165</v>
      </c>
      <c r="D992">
        <v>1.044523828</v>
      </c>
      <c r="E992" s="7">
        <v>7.5367825999999999E-2</v>
      </c>
    </row>
    <row r="993" spans="2:5" x14ac:dyDescent="0.45">
      <c r="B993" s="6">
        <v>62</v>
      </c>
      <c r="C993" t="s">
        <v>159</v>
      </c>
      <c r="D993">
        <v>0.88827231799999995</v>
      </c>
      <c r="E993" s="7">
        <v>7.3985040000000002E-2</v>
      </c>
    </row>
    <row r="994" spans="2:5" x14ac:dyDescent="0.45">
      <c r="B994" s="6">
        <v>62</v>
      </c>
      <c r="C994" t="s">
        <v>149</v>
      </c>
      <c r="D994">
        <v>0.93269161</v>
      </c>
      <c r="E994" s="7">
        <v>6.2899226000000003E-2</v>
      </c>
    </row>
    <row r="995" spans="2:5" x14ac:dyDescent="0.45">
      <c r="B995" s="6">
        <v>62</v>
      </c>
      <c r="C995" t="s">
        <v>153</v>
      </c>
      <c r="D995">
        <v>1.035163426</v>
      </c>
      <c r="E995" s="7">
        <v>6.2065385000000001E-2</v>
      </c>
    </row>
    <row r="996" spans="2:5" x14ac:dyDescent="0.45">
      <c r="B996" s="6">
        <v>62</v>
      </c>
      <c r="C996" t="s">
        <v>164</v>
      </c>
      <c r="D996">
        <v>0.94023512200000003</v>
      </c>
      <c r="E996" s="7">
        <v>5.9694914000000002E-2</v>
      </c>
    </row>
    <row r="997" spans="2:5" x14ac:dyDescent="0.45">
      <c r="B997" s="6">
        <v>62</v>
      </c>
      <c r="C997" t="s">
        <v>148</v>
      </c>
      <c r="D997">
        <v>0.80592118899999998</v>
      </c>
      <c r="E997" s="7">
        <v>5.8586928000000003E-2</v>
      </c>
    </row>
    <row r="998" spans="2:5" x14ac:dyDescent="0.45">
      <c r="B998" s="6">
        <v>62</v>
      </c>
      <c r="C998" t="s">
        <v>158</v>
      </c>
      <c r="D998">
        <v>0.89846757099999996</v>
      </c>
      <c r="E998" s="7">
        <v>5.4391423000000001E-2</v>
      </c>
    </row>
    <row r="999" spans="2:5" x14ac:dyDescent="0.45">
      <c r="B999" s="6">
        <v>62</v>
      </c>
      <c r="C999" t="s">
        <v>152</v>
      </c>
      <c r="D999">
        <v>0.87319016000000005</v>
      </c>
      <c r="E999" s="7">
        <v>5.2781241E-2</v>
      </c>
    </row>
    <row r="1000" spans="2:5" x14ac:dyDescent="0.45">
      <c r="B1000" s="6">
        <v>63</v>
      </c>
      <c r="C1000" t="s">
        <v>153</v>
      </c>
      <c r="D1000">
        <v>0.99027023400000003</v>
      </c>
      <c r="E1000" s="7">
        <v>0.13998805</v>
      </c>
    </row>
    <row r="1001" spans="2:5" x14ac:dyDescent="0.45">
      <c r="B1001" s="6">
        <v>63</v>
      </c>
      <c r="C1001" t="s">
        <v>165</v>
      </c>
      <c r="D1001">
        <v>1.0618341689999999</v>
      </c>
      <c r="E1001" s="7">
        <v>0.10565664900000001</v>
      </c>
    </row>
    <row r="1002" spans="2:5" x14ac:dyDescent="0.45">
      <c r="B1002" s="6">
        <v>63</v>
      </c>
      <c r="C1002" t="s">
        <v>149</v>
      </c>
      <c r="D1002">
        <v>0.99890849999999998</v>
      </c>
      <c r="E1002" s="7">
        <v>8.2420438999999998E-2</v>
      </c>
    </row>
    <row r="1003" spans="2:5" x14ac:dyDescent="0.45">
      <c r="B1003" s="6">
        <v>63</v>
      </c>
      <c r="C1003" t="s">
        <v>151</v>
      </c>
      <c r="D1003">
        <v>1.048455541</v>
      </c>
      <c r="E1003" s="7">
        <v>7.9740670999999999E-2</v>
      </c>
    </row>
    <row r="1004" spans="2:5" x14ac:dyDescent="0.45">
      <c r="B1004" s="6">
        <v>63</v>
      </c>
      <c r="C1004" t="s">
        <v>150</v>
      </c>
      <c r="D1004">
        <v>1.0400056470000001</v>
      </c>
      <c r="E1004" s="7">
        <v>6.4658622999999998E-2</v>
      </c>
    </row>
    <row r="1005" spans="2:5" x14ac:dyDescent="0.45">
      <c r="B1005" s="6">
        <v>63</v>
      </c>
      <c r="C1005" t="s">
        <v>148</v>
      </c>
      <c r="D1005">
        <v>0.96333171399999995</v>
      </c>
      <c r="E1005" s="7">
        <v>6.3197196999999997E-2</v>
      </c>
    </row>
    <row r="1006" spans="2:5" x14ac:dyDescent="0.45">
      <c r="B1006" s="6">
        <v>63</v>
      </c>
      <c r="C1006" t="s">
        <v>156</v>
      </c>
      <c r="D1006">
        <v>0.95296877599999996</v>
      </c>
      <c r="E1006" s="7">
        <v>5.6738100999999999E-2</v>
      </c>
    </row>
    <row r="1007" spans="2:5" x14ac:dyDescent="0.45">
      <c r="B1007" s="6">
        <v>63</v>
      </c>
      <c r="C1007" t="s">
        <v>157</v>
      </c>
      <c r="D1007">
        <v>0.86011965400000001</v>
      </c>
      <c r="E1007" s="7">
        <v>5.6368981999999998E-2</v>
      </c>
    </row>
    <row r="1008" spans="2:5" x14ac:dyDescent="0.45">
      <c r="B1008" s="6">
        <v>63</v>
      </c>
      <c r="C1008" t="s">
        <v>159</v>
      </c>
      <c r="D1008">
        <v>0.99865899499999999</v>
      </c>
      <c r="E1008" s="7">
        <v>5.1488455000000002E-2</v>
      </c>
    </row>
    <row r="1009" spans="2:5" x14ac:dyDescent="0.45">
      <c r="B1009" s="6">
        <v>63</v>
      </c>
      <c r="C1009" t="s">
        <v>9</v>
      </c>
      <c r="D1009">
        <v>0.94140151699999997</v>
      </c>
      <c r="E1009" s="7">
        <v>4.7973209000000003E-2</v>
      </c>
    </row>
    <row r="1010" spans="2:5" x14ac:dyDescent="0.45">
      <c r="B1010" s="6">
        <v>63</v>
      </c>
      <c r="C1010" t="s">
        <v>154</v>
      </c>
      <c r="D1010">
        <v>0.95195972500000003</v>
      </c>
      <c r="E1010" s="7">
        <v>4.7507437E-2</v>
      </c>
    </row>
    <row r="1011" spans="2:5" x14ac:dyDescent="0.45">
      <c r="B1011" s="6">
        <v>63</v>
      </c>
      <c r="C1011" t="s">
        <v>164</v>
      </c>
      <c r="D1011">
        <v>0.99408976100000002</v>
      </c>
      <c r="E1011" s="7">
        <v>4.5096309000000001E-2</v>
      </c>
    </row>
    <row r="1012" spans="2:5" x14ac:dyDescent="0.45">
      <c r="B1012" s="6">
        <v>63</v>
      </c>
      <c r="C1012" t="s">
        <v>147</v>
      </c>
      <c r="D1012">
        <v>1.0272086380000001</v>
      </c>
      <c r="E1012" s="7">
        <v>4.1201459000000003E-2</v>
      </c>
    </row>
    <row r="1013" spans="2:5" x14ac:dyDescent="0.45">
      <c r="B1013" s="6">
        <v>63</v>
      </c>
      <c r="C1013" t="s">
        <v>161</v>
      </c>
      <c r="D1013">
        <v>0.98721165499999997</v>
      </c>
      <c r="E1013" s="7">
        <v>4.0222599999999997E-2</v>
      </c>
    </row>
    <row r="1014" spans="2:5" x14ac:dyDescent="0.45">
      <c r="B1014" s="6">
        <v>63</v>
      </c>
      <c r="C1014" t="s">
        <v>163</v>
      </c>
      <c r="D1014">
        <v>1.012200016</v>
      </c>
      <c r="E1014" s="7">
        <v>3.6627209000000001E-2</v>
      </c>
    </row>
    <row r="1015" spans="2:5" x14ac:dyDescent="0.45">
      <c r="B1015" s="6">
        <v>63</v>
      </c>
      <c r="C1015" t="s">
        <v>152</v>
      </c>
      <c r="D1015">
        <v>0.95849918999999995</v>
      </c>
      <c r="E1015" s="7">
        <v>3.3545758000000002E-2</v>
      </c>
    </row>
    <row r="1016" spans="2:5" x14ac:dyDescent="0.45">
      <c r="B1016" s="6">
        <v>63</v>
      </c>
      <c r="C1016" t="s">
        <v>160</v>
      </c>
      <c r="D1016">
        <v>0.99729725899999999</v>
      </c>
      <c r="E1016" s="7">
        <v>3.2079690000000001E-2</v>
      </c>
    </row>
    <row r="1017" spans="2:5" x14ac:dyDescent="0.45">
      <c r="B1017" s="6">
        <v>64</v>
      </c>
      <c r="C1017" t="s">
        <v>152</v>
      </c>
      <c r="D1017">
        <v>0.82219020499999995</v>
      </c>
      <c r="E1017" s="7">
        <v>0.116254712</v>
      </c>
    </row>
    <row r="1018" spans="2:5" x14ac:dyDescent="0.45">
      <c r="B1018" s="6">
        <v>64</v>
      </c>
      <c r="C1018" t="s">
        <v>150</v>
      </c>
      <c r="D1018">
        <v>1.0551368430000001</v>
      </c>
      <c r="E1018" s="7">
        <v>8.9470771000000004E-2</v>
      </c>
    </row>
    <row r="1019" spans="2:5" x14ac:dyDescent="0.45">
      <c r="B1019" s="6">
        <v>64</v>
      </c>
      <c r="C1019" t="s">
        <v>153</v>
      </c>
      <c r="D1019">
        <v>0.82472520800000004</v>
      </c>
      <c r="E1019" s="7">
        <v>8.5352627E-2</v>
      </c>
    </row>
    <row r="1020" spans="2:5" x14ac:dyDescent="0.45">
      <c r="B1020" s="6">
        <v>64</v>
      </c>
      <c r="C1020" t="s">
        <v>155</v>
      </c>
      <c r="D1020">
        <v>0.84094811300000005</v>
      </c>
      <c r="E1020" s="7">
        <v>7.9201352000000003E-2</v>
      </c>
    </row>
    <row r="1021" spans="2:5" x14ac:dyDescent="0.45">
      <c r="B1021" s="6">
        <v>64</v>
      </c>
      <c r="C1021" t="s">
        <v>165</v>
      </c>
      <c r="D1021">
        <v>0.79207567999999995</v>
      </c>
      <c r="E1021" s="7">
        <v>7.8440817999999995E-2</v>
      </c>
    </row>
    <row r="1022" spans="2:5" x14ac:dyDescent="0.45">
      <c r="B1022" s="6">
        <v>64</v>
      </c>
      <c r="C1022" t="s">
        <v>156</v>
      </c>
      <c r="D1022">
        <v>0.92019773900000001</v>
      </c>
      <c r="E1022" s="7">
        <v>7.1569312999999996E-2</v>
      </c>
    </row>
    <row r="1023" spans="2:5" x14ac:dyDescent="0.45">
      <c r="B1023" s="6">
        <v>64</v>
      </c>
      <c r="C1023" t="s">
        <v>147</v>
      </c>
      <c r="D1023">
        <v>0.83668363300000004</v>
      </c>
      <c r="E1023" s="7">
        <v>7.0638794000000005E-2</v>
      </c>
    </row>
    <row r="1024" spans="2:5" x14ac:dyDescent="0.45">
      <c r="B1024" s="6">
        <v>64</v>
      </c>
      <c r="C1024" t="s">
        <v>160</v>
      </c>
      <c r="D1024">
        <v>0.94119229400000004</v>
      </c>
      <c r="E1024" s="7">
        <v>6.9417377000000002E-2</v>
      </c>
    </row>
    <row r="1025" spans="2:5" x14ac:dyDescent="0.45">
      <c r="B1025" s="6">
        <v>64</v>
      </c>
      <c r="C1025" t="s">
        <v>154</v>
      </c>
      <c r="D1025">
        <v>1.0146949830000001</v>
      </c>
      <c r="E1025" s="7">
        <v>6.5449030000000005E-2</v>
      </c>
    </row>
    <row r="1026" spans="2:5" x14ac:dyDescent="0.45">
      <c r="B1026" s="6">
        <v>64</v>
      </c>
      <c r="C1026" t="s">
        <v>161</v>
      </c>
      <c r="D1026">
        <v>0.55602616100000002</v>
      </c>
      <c r="E1026" s="7">
        <v>5.6270700999999999E-2</v>
      </c>
    </row>
    <row r="1027" spans="2:5" x14ac:dyDescent="0.45">
      <c r="B1027" s="6">
        <v>64</v>
      </c>
      <c r="C1027" t="s">
        <v>148</v>
      </c>
      <c r="D1027">
        <v>0.76877240400000002</v>
      </c>
      <c r="E1027" s="7">
        <v>5.5714490999999998E-2</v>
      </c>
    </row>
    <row r="1028" spans="2:5" x14ac:dyDescent="0.45">
      <c r="B1028" s="6">
        <v>64</v>
      </c>
      <c r="C1028" t="s">
        <v>162</v>
      </c>
      <c r="D1028">
        <v>1.0206836340000001</v>
      </c>
      <c r="E1028" s="7">
        <v>5.3096683999999998E-2</v>
      </c>
    </row>
    <row r="1029" spans="2:5" x14ac:dyDescent="0.45">
      <c r="B1029" s="6">
        <v>64</v>
      </c>
      <c r="C1029" t="s">
        <v>157</v>
      </c>
      <c r="D1029">
        <v>0.80831309699999998</v>
      </c>
      <c r="E1029" s="7">
        <v>5.2054428999999999E-2</v>
      </c>
    </row>
    <row r="1030" spans="2:5" x14ac:dyDescent="0.45">
      <c r="B1030" s="6">
        <v>64</v>
      </c>
      <c r="C1030" t="s">
        <v>159</v>
      </c>
      <c r="D1030">
        <v>0.99687680000000001</v>
      </c>
      <c r="E1030" s="7">
        <v>4.6310788999999998E-2</v>
      </c>
    </row>
    <row r="1031" spans="2:5" x14ac:dyDescent="0.45">
      <c r="B1031" s="6">
        <v>64</v>
      </c>
      <c r="C1031" t="s">
        <v>158</v>
      </c>
      <c r="D1031">
        <v>1.0012449480000001</v>
      </c>
      <c r="E1031" s="7">
        <v>4.4322095999999998E-2</v>
      </c>
    </row>
    <row r="1032" spans="2:5" x14ac:dyDescent="0.45">
      <c r="B1032" s="6">
        <v>64</v>
      </c>
      <c r="C1032" t="s">
        <v>9</v>
      </c>
      <c r="D1032">
        <v>0.97359298400000005</v>
      </c>
      <c r="E1032" s="7">
        <v>3.9602461999999998E-2</v>
      </c>
    </row>
    <row r="1033" spans="2:5" x14ac:dyDescent="0.45">
      <c r="B1033" s="6">
        <v>64</v>
      </c>
      <c r="C1033" t="s">
        <v>163</v>
      </c>
      <c r="D1033">
        <v>0.95172853899999998</v>
      </c>
      <c r="E1033" s="7">
        <v>3.0615237E-2</v>
      </c>
    </row>
    <row r="1034" spans="2:5" x14ac:dyDescent="0.45">
      <c r="B1034" s="6">
        <v>65</v>
      </c>
      <c r="C1034" t="s">
        <v>149</v>
      </c>
      <c r="D1034">
        <v>0.96119443199999999</v>
      </c>
      <c r="E1034" s="7">
        <v>8.4736774000000001E-2</v>
      </c>
    </row>
    <row r="1035" spans="2:5" x14ac:dyDescent="0.45">
      <c r="B1035" s="6">
        <v>65</v>
      </c>
      <c r="C1035" t="s">
        <v>147</v>
      </c>
      <c r="D1035">
        <v>0.85449408900000001</v>
      </c>
      <c r="E1035" s="7">
        <v>7.9221720999999995E-2</v>
      </c>
    </row>
    <row r="1036" spans="2:5" x14ac:dyDescent="0.45">
      <c r="B1036" s="6">
        <v>65</v>
      </c>
      <c r="C1036" t="s">
        <v>156</v>
      </c>
      <c r="D1036">
        <v>1.000726783</v>
      </c>
      <c r="E1036" s="7">
        <v>7.544961E-2</v>
      </c>
    </row>
    <row r="1037" spans="2:5" x14ac:dyDescent="0.45">
      <c r="B1037" s="6">
        <v>65</v>
      </c>
      <c r="C1037" t="s">
        <v>152</v>
      </c>
      <c r="D1037">
        <v>0.98070230999999997</v>
      </c>
      <c r="E1037" s="7">
        <v>7.0950145000000006E-2</v>
      </c>
    </row>
    <row r="1038" spans="2:5" x14ac:dyDescent="0.45">
      <c r="B1038" s="6">
        <v>65</v>
      </c>
      <c r="C1038" t="s">
        <v>154</v>
      </c>
      <c r="D1038">
        <v>1.0900180530000001</v>
      </c>
      <c r="E1038" s="7">
        <v>6.8969481999999999E-2</v>
      </c>
    </row>
    <row r="1039" spans="2:5" x14ac:dyDescent="0.45">
      <c r="B1039" s="6">
        <v>65</v>
      </c>
      <c r="C1039" t="s">
        <v>151</v>
      </c>
      <c r="D1039">
        <v>1.0190996189999999</v>
      </c>
      <c r="E1039" s="7">
        <v>6.6710934999999999E-2</v>
      </c>
    </row>
    <row r="1040" spans="2:5" x14ac:dyDescent="0.45">
      <c r="B1040" s="6">
        <v>65</v>
      </c>
      <c r="C1040" t="s">
        <v>162</v>
      </c>
      <c r="D1040">
        <v>0.98841626599999999</v>
      </c>
      <c r="E1040" s="7">
        <v>5.8838557E-2</v>
      </c>
    </row>
    <row r="1041" spans="2:5" x14ac:dyDescent="0.45">
      <c r="B1041" s="6">
        <v>65</v>
      </c>
      <c r="C1041" t="s">
        <v>153</v>
      </c>
      <c r="D1041">
        <v>1.0051393310000001</v>
      </c>
      <c r="E1041" s="7">
        <v>5.2405017999999998E-2</v>
      </c>
    </row>
    <row r="1042" spans="2:5" x14ac:dyDescent="0.45">
      <c r="B1042" s="6">
        <v>65</v>
      </c>
      <c r="C1042" t="s">
        <v>158</v>
      </c>
      <c r="D1042">
        <v>0.94257250100000001</v>
      </c>
      <c r="E1042" s="7">
        <v>4.9742144000000002E-2</v>
      </c>
    </row>
    <row r="1043" spans="2:5" x14ac:dyDescent="0.45">
      <c r="B1043" s="6">
        <v>65</v>
      </c>
      <c r="C1043" t="s">
        <v>163</v>
      </c>
      <c r="D1043">
        <v>0.94590009399999997</v>
      </c>
      <c r="E1043" s="7">
        <v>4.9464868000000002E-2</v>
      </c>
    </row>
    <row r="1044" spans="2:5" x14ac:dyDescent="0.45">
      <c r="B1044" s="6">
        <v>65</v>
      </c>
      <c r="C1044" t="s">
        <v>155</v>
      </c>
      <c r="D1044">
        <v>0.88167502600000003</v>
      </c>
      <c r="E1044" s="7">
        <v>4.9007703E-2</v>
      </c>
    </row>
    <row r="1045" spans="2:5" x14ac:dyDescent="0.45">
      <c r="B1045" s="6">
        <v>65</v>
      </c>
      <c r="C1045" t="s">
        <v>161</v>
      </c>
      <c r="D1045">
        <v>0.90666112499999996</v>
      </c>
      <c r="E1045" s="7">
        <v>4.7736134E-2</v>
      </c>
    </row>
    <row r="1046" spans="2:5" x14ac:dyDescent="0.45">
      <c r="B1046" s="6">
        <v>65</v>
      </c>
      <c r="C1046" t="s">
        <v>148</v>
      </c>
      <c r="D1046">
        <v>0.91248058499999996</v>
      </c>
      <c r="E1046" s="7">
        <v>4.2718121999999997E-2</v>
      </c>
    </row>
    <row r="1047" spans="2:5" x14ac:dyDescent="0.45">
      <c r="B1047" s="6">
        <v>65</v>
      </c>
      <c r="C1047" t="s">
        <v>159</v>
      </c>
      <c r="D1047">
        <v>1.015862056</v>
      </c>
      <c r="E1047" s="7">
        <v>4.0880917000000003E-2</v>
      </c>
    </row>
    <row r="1048" spans="2:5" x14ac:dyDescent="0.45">
      <c r="B1048" s="6">
        <v>65</v>
      </c>
      <c r="C1048" t="s">
        <v>9</v>
      </c>
      <c r="D1048">
        <v>1.0595831069999999</v>
      </c>
      <c r="E1048" s="7">
        <v>3.7573687000000001E-2</v>
      </c>
    </row>
    <row r="1049" spans="2:5" x14ac:dyDescent="0.45">
      <c r="B1049" s="6">
        <v>65</v>
      </c>
      <c r="C1049" t="s">
        <v>157</v>
      </c>
      <c r="D1049">
        <v>0.99158278200000005</v>
      </c>
      <c r="E1049" s="7">
        <v>3.6181037999999999E-2</v>
      </c>
    </row>
    <row r="1050" spans="2:5" x14ac:dyDescent="0.45">
      <c r="B1050" s="6">
        <v>65</v>
      </c>
      <c r="C1050" t="s">
        <v>164</v>
      </c>
      <c r="D1050">
        <v>0.99899264700000001</v>
      </c>
      <c r="E1050" s="7">
        <v>2.8517490999999999E-2</v>
      </c>
    </row>
    <row r="1051" spans="2:5" x14ac:dyDescent="0.45">
      <c r="B1051" s="6">
        <v>66</v>
      </c>
      <c r="C1051" t="s">
        <v>153</v>
      </c>
      <c r="D1051">
        <v>0.94475418200000005</v>
      </c>
      <c r="E1051" s="7">
        <v>0.105807492</v>
      </c>
    </row>
    <row r="1052" spans="2:5" x14ac:dyDescent="0.45">
      <c r="B1052" s="6">
        <v>66</v>
      </c>
      <c r="C1052" t="s">
        <v>149</v>
      </c>
      <c r="D1052">
        <v>0.86388883299999997</v>
      </c>
      <c r="E1052" s="7">
        <v>0.103121326</v>
      </c>
    </row>
    <row r="1053" spans="2:5" x14ac:dyDescent="0.45">
      <c r="B1053" s="6">
        <v>66</v>
      </c>
      <c r="C1053" t="s">
        <v>150</v>
      </c>
      <c r="D1053">
        <v>1.0203231150000001</v>
      </c>
      <c r="E1053" s="7">
        <v>7.9563367999999995E-2</v>
      </c>
    </row>
    <row r="1054" spans="2:5" x14ac:dyDescent="0.45">
      <c r="B1054" s="6">
        <v>66</v>
      </c>
      <c r="C1054" t="s">
        <v>159</v>
      </c>
      <c r="D1054">
        <v>1.1198033060000001</v>
      </c>
      <c r="E1054" s="7">
        <v>7.6680824999999994E-2</v>
      </c>
    </row>
    <row r="1055" spans="2:5" x14ac:dyDescent="0.45">
      <c r="B1055" s="6">
        <v>66</v>
      </c>
      <c r="C1055" t="s">
        <v>156</v>
      </c>
      <c r="D1055">
        <v>0.949606481</v>
      </c>
      <c r="E1055" s="7">
        <v>7.4005113999999997E-2</v>
      </c>
    </row>
    <row r="1056" spans="2:5" x14ac:dyDescent="0.45">
      <c r="B1056" s="6">
        <v>66</v>
      </c>
      <c r="C1056" t="s">
        <v>155</v>
      </c>
      <c r="D1056">
        <v>0.91654968999999997</v>
      </c>
      <c r="E1056" s="7">
        <v>6.9833088000000001E-2</v>
      </c>
    </row>
    <row r="1057" spans="2:5" x14ac:dyDescent="0.45">
      <c r="B1057" s="6">
        <v>66</v>
      </c>
      <c r="C1057" t="s">
        <v>157</v>
      </c>
      <c r="D1057">
        <v>1.0432266029999999</v>
      </c>
      <c r="E1057" s="7">
        <v>6.4165032999999996E-2</v>
      </c>
    </row>
    <row r="1058" spans="2:5" x14ac:dyDescent="0.45">
      <c r="B1058" s="6">
        <v>66</v>
      </c>
      <c r="C1058" t="s">
        <v>147</v>
      </c>
      <c r="D1058">
        <v>0.90875831699999998</v>
      </c>
      <c r="E1058" s="7">
        <v>5.0805783E-2</v>
      </c>
    </row>
    <row r="1059" spans="2:5" x14ac:dyDescent="0.45">
      <c r="B1059" s="6">
        <v>66</v>
      </c>
      <c r="C1059" t="s">
        <v>154</v>
      </c>
      <c r="D1059">
        <v>1.0322880080000001</v>
      </c>
      <c r="E1059" s="7">
        <v>4.8163192000000001E-2</v>
      </c>
    </row>
    <row r="1060" spans="2:5" x14ac:dyDescent="0.45">
      <c r="B1060" s="6">
        <v>66</v>
      </c>
      <c r="C1060" t="s">
        <v>163</v>
      </c>
      <c r="D1060">
        <v>1.062469171</v>
      </c>
      <c r="E1060" s="7">
        <v>4.7721138000000003E-2</v>
      </c>
    </row>
    <row r="1061" spans="2:5" x14ac:dyDescent="0.45">
      <c r="B1061" s="6">
        <v>66</v>
      </c>
      <c r="C1061" t="s">
        <v>160</v>
      </c>
      <c r="D1061">
        <v>1.0206633759999999</v>
      </c>
      <c r="E1061" s="7">
        <v>4.5553871000000003E-2</v>
      </c>
    </row>
    <row r="1062" spans="2:5" x14ac:dyDescent="0.45">
      <c r="B1062" s="6">
        <v>66</v>
      </c>
      <c r="C1062" t="s">
        <v>161</v>
      </c>
      <c r="D1062">
        <v>0.87112143399999997</v>
      </c>
      <c r="E1062" s="7">
        <v>4.4722686999999997E-2</v>
      </c>
    </row>
    <row r="1063" spans="2:5" x14ac:dyDescent="0.45">
      <c r="B1063" s="6">
        <v>66</v>
      </c>
      <c r="C1063" t="s">
        <v>9</v>
      </c>
      <c r="D1063">
        <v>1.005509174</v>
      </c>
      <c r="E1063" s="7">
        <v>4.3885155000000002E-2</v>
      </c>
    </row>
    <row r="1064" spans="2:5" x14ac:dyDescent="0.45">
      <c r="B1064" s="6">
        <v>66</v>
      </c>
      <c r="C1064" t="s">
        <v>162</v>
      </c>
      <c r="D1064">
        <v>1.0064363030000001</v>
      </c>
      <c r="E1064" s="7">
        <v>4.0152188999999998E-2</v>
      </c>
    </row>
    <row r="1065" spans="2:5" x14ac:dyDescent="0.45">
      <c r="B1065" s="6">
        <v>66</v>
      </c>
      <c r="C1065" t="s">
        <v>151</v>
      </c>
      <c r="D1065">
        <v>1.0090136709999999</v>
      </c>
      <c r="E1065" s="7">
        <v>3.8896861999999997E-2</v>
      </c>
    </row>
    <row r="1066" spans="2:5" x14ac:dyDescent="0.45">
      <c r="B1066" s="6">
        <v>66</v>
      </c>
      <c r="C1066" t="s">
        <v>164</v>
      </c>
      <c r="D1066">
        <v>1.007679021</v>
      </c>
      <c r="E1066" s="7">
        <v>3.5074671000000002E-2</v>
      </c>
    </row>
    <row r="1067" spans="2:5" x14ac:dyDescent="0.45">
      <c r="B1067" s="6">
        <v>67</v>
      </c>
      <c r="C1067" t="s">
        <v>155</v>
      </c>
      <c r="D1067">
        <v>0.89068156099999996</v>
      </c>
      <c r="E1067" s="7">
        <v>6.7693941999999993E-2</v>
      </c>
    </row>
    <row r="1068" spans="2:5" x14ac:dyDescent="0.45">
      <c r="B1068" s="6">
        <v>67</v>
      </c>
      <c r="C1068" t="s">
        <v>149</v>
      </c>
      <c r="D1068">
        <v>0.89278572099999998</v>
      </c>
      <c r="E1068" s="7">
        <v>6.6993769999999994E-2</v>
      </c>
    </row>
    <row r="1069" spans="2:5" x14ac:dyDescent="0.45">
      <c r="B1069" s="6">
        <v>67</v>
      </c>
      <c r="C1069" t="s">
        <v>157</v>
      </c>
      <c r="D1069">
        <v>0.77366546700000005</v>
      </c>
      <c r="E1069" s="7">
        <v>6.5662178000000002E-2</v>
      </c>
    </row>
    <row r="1070" spans="2:5" x14ac:dyDescent="0.45">
      <c r="B1070" s="6">
        <v>67</v>
      </c>
      <c r="C1070" t="s">
        <v>150</v>
      </c>
      <c r="D1070">
        <v>0.92650475700000001</v>
      </c>
      <c r="E1070" s="7">
        <v>6.2133757999999997E-2</v>
      </c>
    </row>
    <row r="1071" spans="2:5" x14ac:dyDescent="0.45">
      <c r="B1071" s="6">
        <v>67</v>
      </c>
      <c r="C1071" t="s">
        <v>147</v>
      </c>
      <c r="D1071">
        <v>0.72246525100000003</v>
      </c>
      <c r="E1071" s="7">
        <v>6.1939066000000001E-2</v>
      </c>
    </row>
    <row r="1072" spans="2:5" x14ac:dyDescent="0.45">
      <c r="B1072" s="6">
        <v>67</v>
      </c>
      <c r="C1072" t="s">
        <v>159</v>
      </c>
      <c r="D1072">
        <v>0.64162284800000002</v>
      </c>
      <c r="E1072" s="7">
        <v>5.8755936000000002E-2</v>
      </c>
    </row>
    <row r="1073" spans="2:5" x14ac:dyDescent="0.45">
      <c r="B1073" s="6">
        <v>67</v>
      </c>
      <c r="C1073" t="s">
        <v>163</v>
      </c>
      <c r="D1073">
        <v>0.87996403700000003</v>
      </c>
      <c r="E1073" s="7">
        <v>5.8026414999999998E-2</v>
      </c>
    </row>
    <row r="1074" spans="2:5" x14ac:dyDescent="0.45">
      <c r="B1074" s="6">
        <v>67</v>
      </c>
      <c r="C1074" t="s">
        <v>9</v>
      </c>
      <c r="D1074">
        <v>0.80588153799999995</v>
      </c>
      <c r="E1074" s="7">
        <v>5.4205349E-2</v>
      </c>
    </row>
    <row r="1075" spans="2:5" x14ac:dyDescent="0.45">
      <c r="B1075" s="6">
        <v>67</v>
      </c>
      <c r="C1075" t="s">
        <v>151</v>
      </c>
      <c r="D1075">
        <v>0.94677317699999997</v>
      </c>
      <c r="E1075" s="7">
        <v>5.1798947999999997E-2</v>
      </c>
    </row>
    <row r="1076" spans="2:5" x14ac:dyDescent="0.45">
      <c r="B1076" s="6">
        <v>67</v>
      </c>
      <c r="C1076" t="s">
        <v>156</v>
      </c>
      <c r="D1076">
        <v>0.937058469</v>
      </c>
      <c r="E1076" s="7">
        <v>5.1671387999999999E-2</v>
      </c>
    </row>
    <row r="1077" spans="2:5" x14ac:dyDescent="0.45">
      <c r="B1077" s="6">
        <v>67</v>
      </c>
      <c r="C1077" t="s">
        <v>161</v>
      </c>
      <c r="D1077">
        <v>0.774712858</v>
      </c>
      <c r="E1077" s="7">
        <v>5.0345593000000001E-2</v>
      </c>
    </row>
    <row r="1078" spans="2:5" x14ac:dyDescent="0.45">
      <c r="B1078" s="6">
        <v>67</v>
      </c>
      <c r="C1078" t="s">
        <v>153</v>
      </c>
      <c r="D1078">
        <v>0.861653636</v>
      </c>
      <c r="E1078" s="7">
        <v>4.9317209000000001E-2</v>
      </c>
    </row>
    <row r="1079" spans="2:5" x14ac:dyDescent="0.45">
      <c r="B1079" s="6">
        <v>67</v>
      </c>
      <c r="C1079" t="s">
        <v>152</v>
      </c>
      <c r="D1079">
        <v>0.72085464099999996</v>
      </c>
      <c r="E1079" s="7">
        <v>4.7928579999999998E-2</v>
      </c>
    </row>
    <row r="1080" spans="2:5" x14ac:dyDescent="0.45">
      <c r="B1080" s="6">
        <v>67</v>
      </c>
      <c r="C1080" t="s">
        <v>160</v>
      </c>
      <c r="D1080">
        <v>0.91165052300000005</v>
      </c>
      <c r="E1080" s="7">
        <v>4.1003610000000003E-2</v>
      </c>
    </row>
    <row r="1081" spans="2:5" x14ac:dyDescent="0.45">
      <c r="B1081" s="6">
        <v>67</v>
      </c>
      <c r="C1081" t="s">
        <v>158</v>
      </c>
      <c r="D1081">
        <v>0.79762524099999998</v>
      </c>
      <c r="E1081" s="7">
        <v>4.0679503999999998E-2</v>
      </c>
    </row>
    <row r="1082" spans="2:5" x14ac:dyDescent="0.45">
      <c r="B1082" s="6">
        <v>67</v>
      </c>
      <c r="C1082" t="s">
        <v>164</v>
      </c>
      <c r="D1082">
        <v>0.783879993</v>
      </c>
      <c r="E1082" s="7">
        <v>3.7921931999999998E-2</v>
      </c>
    </row>
    <row r="1083" spans="2:5" x14ac:dyDescent="0.45">
      <c r="B1083" s="6">
        <v>67</v>
      </c>
      <c r="C1083" t="s">
        <v>162</v>
      </c>
      <c r="D1083">
        <v>0.93847145899999995</v>
      </c>
      <c r="E1083" s="7">
        <v>3.5203652000000002E-2</v>
      </c>
    </row>
    <row r="1084" spans="2:5" x14ac:dyDescent="0.45">
      <c r="B1084" s="6">
        <v>68</v>
      </c>
      <c r="C1084" t="s">
        <v>154</v>
      </c>
      <c r="D1084">
        <v>0.69608274199999998</v>
      </c>
      <c r="E1084" s="7">
        <v>0.14628966500000001</v>
      </c>
    </row>
    <row r="1085" spans="2:5" x14ac:dyDescent="0.45">
      <c r="B1085" s="6">
        <v>68</v>
      </c>
      <c r="C1085" t="s">
        <v>156</v>
      </c>
      <c r="D1085">
        <v>0.94065023999999997</v>
      </c>
      <c r="E1085" s="7">
        <v>0.12791254199999999</v>
      </c>
    </row>
    <row r="1086" spans="2:5" x14ac:dyDescent="0.45">
      <c r="B1086" s="6">
        <v>68</v>
      </c>
      <c r="C1086" t="s">
        <v>150</v>
      </c>
      <c r="D1086">
        <v>0.41509374300000002</v>
      </c>
      <c r="E1086" s="7">
        <v>0.123627788</v>
      </c>
    </row>
    <row r="1087" spans="2:5" x14ac:dyDescent="0.45">
      <c r="B1087" s="6">
        <v>68</v>
      </c>
      <c r="C1087" t="s">
        <v>157</v>
      </c>
      <c r="D1087">
        <v>0.91557863799999994</v>
      </c>
      <c r="E1087" s="7">
        <v>6.8247596999999993E-2</v>
      </c>
    </row>
    <row r="1088" spans="2:5" x14ac:dyDescent="0.45">
      <c r="B1088" s="6">
        <v>68</v>
      </c>
      <c r="C1088" t="s">
        <v>159</v>
      </c>
      <c r="D1088">
        <v>0.98076841699999995</v>
      </c>
      <c r="E1088" s="7">
        <v>6.7410994000000002E-2</v>
      </c>
    </row>
    <row r="1089" spans="2:5" x14ac:dyDescent="0.45">
      <c r="B1089" s="6">
        <v>68</v>
      </c>
      <c r="C1089" t="s">
        <v>153</v>
      </c>
      <c r="D1089">
        <v>0.88362249100000001</v>
      </c>
      <c r="E1089" s="7">
        <v>6.4231474999999996E-2</v>
      </c>
    </row>
    <row r="1090" spans="2:5" x14ac:dyDescent="0.45">
      <c r="B1090" s="6">
        <v>68</v>
      </c>
      <c r="C1090" t="s">
        <v>148</v>
      </c>
      <c r="D1090">
        <v>0.78761904900000002</v>
      </c>
      <c r="E1090" s="7">
        <v>6.3844226000000004E-2</v>
      </c>
    </row>
    <row r="1091" spans="2:5" x14ac:dyDescent="0.45">
      <c r="B1091" s="6">
        <v>68</v>
      </c>
      <c r="C1091" t="s">
        <v>163</v>
      </c>
      <c r="D1091">
        <v>0.96266413200000001</v>
      </c>
      <c r="E1091" s="7">
        <v>6.0239187E-2</v>
      </c>
    </row>
    <row r="1092" spans="2:5" x14ac:dyDescent="0.45">
      <c r="B1092" s="6">
        <v>68</v>
      </c>
      <c r="C1092" t="s">
        <v>160</v>
      </c>
      <c r="D1092">
        <v>0.45141512299999997</v>
      </c>
      <c r="E1092" s="7">
        <v>5.4970234E-2</v>
      </c>
    </row>
    <row r="1093" spans="2:5" x14ac:dyDescent="0.45">
      <c r="B1093" s="6">
        <v>68</v>
      </c>
      <c r="C1093" t="s">
        <v>151</v>
      </c>
      <c r="D1093">
        <v>1.097134034</v>
      </c>
      <c r="E1093" s="7">
        <v>5.0168722999999998E-2</v>
      </c>
    </row>
    <row r="1094" spans="2:5" x14ac:dyDescent="0.45">
      <c r="B1094" s="6">
        <v>68</v>
      </c>
      <c r="C1094" t="s">
        <v>162</v>
      </c>
      <c r="D1094">
        <v>0.98746177300000004</v>
      </c>
      <c r="E1094" s="7">
        <v>4.9531368999999999E-2</v>
      </c>
    </row>
    <row r="1095" spans="2:5" x14ac:dyDescent="0.45">
      <c r="B1095" s="6">
        <v>68</v>
      </c>
      <c r="C1095" t="s">
        <v>152</v>
      </c>
      <c r="D1095">
        <v>0.99369613599999995</v>
      </c>
      <c r="E1095" s="7">
        <v>4.8119729999999999E-2</v>
      </c>
    </row>
    <row r="1096" spans="2:5" x14ac:dyDescent="0.45">
      <c r="B1096" s="6">
        <v>68</v>
      </c>
      <c r="C1096" t="s">
        <v>155</v>
      </c>
      <c r="D1096">
        <v>0.909131731</v>
      </c>
      <c r="E1096" s="7">
        <v>4.6391029E-2</v>
      </c>
    </row>
    <row r="1097" spans="2:5" x14ac:dyDescent="0.45">
      <c r="B1097" s="6">
        <v>68</v>
      </c>
      <c r="C1097" t="s">
        <v>147</v>
      </c>
      <c r="D1097">
        <v>0.77543840200000003</v>
      </c>
      <c r="E1097" s="7">
        <v>3.7619408E-2</v>
      </c>
    </row>
    <row r="1098" spans="2:5" x14ac:dyDescent="0.45">
      <c r="B1098" s="6">
        <v>68</v>
      </c>
      <c r="C1098" t="s">
        <v>161</v>
      </c>
      <c r="D1098">
        <v>0.59598298599999999</v>
      </c>
      <c r="E1098" s="7">
        <v>3.7213259999999998E-2</v>
      </c>
    </row>
    <row r="1099" spans="2:5" x14ac:dyDescent="0.45">
      <c r="B1099" s="6">
        <v>68</v>
      </c>
      <c r="C1099" t="s">
        <v>164</v>
      </c>
      <c r="D1099">
        <v>0.98713331999999998</v>
      </c>
      <c r="E1099" s="7">
        <v>3.1096608000000001E-2</v>
      </c>
    </row>
    <row r="1100" spans="2:5" x14ac:dyDescent="0.45">
      <c r="B1100" s="6">
        <v>69</v>
      </c>
      <c r="C1100" t="s">
        <v>165</v>
      </c>
      <c r="D1100">
        <v>0.898506888</v>
      </c>
      <c r="E1100" s="7">
        <v>0.117545828</v>
      </c>
    </row>
    <row r="1101" spans="2:5" x14ac:dyDescent="0.45">
      <c r="B1101" s="6">
        <v>69</v>
      </c>
      <c r="C1101" t="s">
        <v>162</v>
      </c>
      <c r="D1101">
        <v>0.87134962199999999</v>
      </c>
      <c r="E1101" s="7">
        <v>0.11317793399999999</v>
      </c>
    </row>
    <row r="1102" spans="2:5" x14ac:dyDescent="0.45">
      <c r="B1102" s="6">
        <v>69</v>
      </c>
      <c r="C1102" t="s">
        <v>154</v>
      </c>
      <c r="D1102">
        <v>0.83691697799999998</v>
      </c>
      <c r="E1102" s="7">
        <v>0.111350488</v>
      </c>
    </row>
    <row r="1103" spans="2:5" x14ac:dyDescent="0.45">
      <c r="B1103" s="6">
        <v>69</v>
      </c>
      <c r="C1103" t="s">
        <v>153</v>
      </c>
      <c r="D1103">
        <v>1.109417697</v>
      </c>
      <c r="E1103" s="7">
        <v>0.108689832</v>
      </c>
    </row>
    <row r="1104" spans="2:5" x14ac:dyDescent="0.45">
      <c r="B1104" s="6">
        <v>69</v>
      </c>
      <c r="C1104" t="s">
        <v>151</v>
      </c>
      <c r="D1104">
        <v>1.1166381009999999</v>
      </c>
      <c r="E1104" s="7">
        <v>0.10747614799999999</v>
      </c>
    </row>
    <row r="1105" spans="2:5" x14ac:dyDescent="0.45">
      <c r="B1105" s="6">
        <v>69</v>
      </c>
      <c r="C1105" t="s">
        <v>147</v>
      </c>
      <c r="D1105">
        <v>0.83755116799999996</v>
      </c>
      <c r="E1105" s="7">
        <v>0.107190008</v>
      </c>
    </row>
    <row r="1106" spans="2:5" x14ac:dyDescent="0.45">
      <c r="B1106" s="6">
        <v>69</v>
      </c>
      <c r="C1106" t="s">
        <v>160</v>
      </c>
      <c r="D1106">
        <v>1.0519961870000001</v>
      </c>
      <c r="E1106" s="7">
        <v>0.100758373</v>
      </c>
    </row>
    <row r="1107" spans="2:5" x14ac:dyDescent="0.45">
      <c r="B1107" s="6">
        <v>69</v>
      </c>
      <c r="C1107" t="s">
        <v>9</v>
      </c>
      <c r="D1107">
        <v>1.1158555379999999</v>
      </c>
      <c r="E1107" s="7">
        <v>9.4309403E-2</v>
      </c>
    </row>
    <row r="1108" spans="2:5" x14ac:dyDescent="0.45">
      <c r="B1108" s="6">
        <v>69</v>
      </c>
      <c r="C1108" t="s">
        <v>149</v>
      </c>
      <c r="D1108">
        <v>0.87654306999999998</v>
      </c>
      <c r="E1108" s="7">
        <v>9.4028870000000001E-2</v>
      </c>
    </row>
    <row r="1109" spans="2:5" x14ac:dyDescent="0.45">
      <c r="B1109" s="6">
        <v>69</v>
      </c>
      <c r="C1109" t="s">
        <v>155</v>
      </c>
      <c r="D1109">
        <v>0.89692291099999999</v>
      </c>
      <c r="E1109" s="7">
        <v>8.5812454999999996E-2</v>
      </c>
    </row>
    <row r="1110" spans="2:5" x14ac:dyDescent="0.45">
      <c r="B1110" s="6">
        <v>69</v>
      </c>
      <c r="C1110" t="s">
        <v>148</v>
      </c>
      <c r="D1110">
        <v>0.96200252399999997</v>
      </c>
      <c r="E1110" s="7">
        <v>8.1566796999999996E-2</v>
      </c>
    </row>
    <row r="1111" spans="2:5" x14ac:dyDescent="0.45">
      <c r="B1111" s="6">
        <v>69</v>
      </c>
      <c r="C1111" t="s">
        <v>150</v>
      </c>
      <c r="D1111">
        <v>1.0225807979999999</v>
      </c>
      <c r="E1111" s="7">
        <v>7.3264132999999995E-2</v>
      </c>
    </row>
    <row r="1112" spans="2:5" x14ac:dyDescent="0.45">
      <c r="B1112" s="6">
        <v>69</v>
      </c>
      <c r="C1112" t="s">
        <v>156</v>
      </c>
      <c r="D1112">
        <v>0.95134607400000004</v>
      </c>
      <c r="E1112" s="7">
        <v>6.9270518000000003E-2</v>
      </c>
    </row>
    <row r="1113" spans="2:5" x14ac:dyDescent="0.45">
      <c r="B1113" s="6">
        <v>69</v>
      </c>
      <c r="C1113" t="s">
        <v>161</v>
      </c>
      <c r="D1113">
        <v>0.44948590399999999</v>
      </c>
      <c r="E1113" s="7">
        <v>6.8632072000000002E-2</v>
      </c>
    </row>
    <row r="1114" spans="2:5" x14ac:dyDescent="0.45">
      <c r="B1114" s="6">
        <v>69</v>
      </c>
      <c r="C1114" t="s">
        <v>164</v>
      </c>
      <c r="D1114">
        <v>1.1487365759999999</v>
      </c>
      <c r="E1114" s="7">
        <v>6.2619841999999995E-2</v>
      </c>
    </row>
    <row r="1115" spans="2:5" x14ac:dyDescent="0.45">
      <c r="B1115" s="6">
        <v>69</v>
      </c>
      <c r="C1115" t="s">
        <v>157</v>
      </c>
      <c r="D1115">
        <v>0.87261831999999995</v>
      </c>
      <c r="E1115" s="7">
        <v>6.1692124000000001E-2</v>
      </c>
    </row>
    <row r="1116" spans="2:5" x14ac:dyDescent="0.45">
      <c r="B1116" s="6">
        <v>69</v>
      </c>
      <c r="C1116" t="s">
        <v>152</v>
      </c>
      <c r="D1116">
        <v>0.92308638399999998</v>
      </c>
      <c r="E1116" s="7">
        <v>4.3078566999999998E-2</v>
      </c>
    </row>
    <row r="1117" spans="2:5" x14ac:dyDescent="0.45">
      <c r="B1117" s="6">
        <v>70</v>
      </c>
      <c r="C1117" t="s">
        <v>157</v>
      </c>
      <c r="D1117">
        <v>0.76312484000000003</v>
      </c>
      <c r="E1117" s="7">
        <v>0.103643358</v>
      </c>
    </row>
    <row r="1118" spans="2:5" x14ac:dyDescent="0.45">
      <c r="B1118" s="6">
        <v>70</v>
      </c>
      <c r="C1118" t="s">
        <v>156</v>
      </c>
      <c r="D1118">
        <v>0.802445674</v>
      </c>
      <c r="E1118" s="7">
        <v>0.102335096</v>
      </c>
    </row>
    <row r="1119" spans="2:5" x14ac:dyDescent="0.45">
      <c r="B1119" s="6">
        <v>70</v>
      </c>
      <c r="C1119" t="s">
        <v>148</v>
      </c>
      <c r="D1119">
        <v>0.72952254800000005</v>
      </c>
      <c r="E1119" s="7">
        <v>9.6205612999999995E-2</v>
      </c>
    </row>
    <row r="1120" spans="2:5" x14ac:dyDescent="0.45">
      <c r="B1120" s="6">
        <v>70</v>
      </c>
      <c r="C1120" t="s">
        <v>161</v>
      </c>
      <c r="D1120">
        <v>0.41515933199999999</v>
      </c>
      <c r="E1120" s="7">
        <v>9.5257776000000002E-2</v>
      </c>
    </row>
    <row r="1121" spans="2:5" x14ac:dyDescent="0.45">
      <c r="B1121" s="6">
        <v>70</v>
      </c>
      <c r="C1121" t="s">
        <v>9</v>
      </c>
      <c r="D1121">
        <v>0.80779728299999998</v>
      </c>
      <c r="E1121" s="7">
        <v>8.9093897000000005E-2</v>
      </c>
    </row>
    <row r="1122" spans="2:5" x14ac:dyDescent="0.45">
      <c r="B1122" s="6">
        <v>70</v>
      </c>
      <c r="C1122" t="s">
        <v>164</v>
      </c>
      <c r="D1122">
        <v>0.92373011699999996</v>
      </c>
      <c r="E1122" s="7">
        <v>8.5259682000000003E-2</v>
      </c>
    </row>
    <row r="1123" spans="2:5" x14ac:dyDescent="0.45">
      <c r="B1123" s="6">
        <v>70</v>
      </c>
      <c r="C1123" t="s">
        <v>147</v>
      </c>
      <c r="D1123">
        <v>1.0181657159999999</v>
      </c>
      <c r="E1123" s="7">
        <v>8.1022615000000006E-2</v>
      </c>
    </row>
    <row r="1124" spans="2:5" x14ac:dyDescent="0.45">
      <c r="B1124" s="6">
        <v>70</v>
      </c>
      <c r="C1124" t="s">
        <v>162</v>
      </c>
      <c r="D1124">
        <v>1.1325197789999999</v>
      </c>
      <c r="E1124" s="7">
        <v>8.0116174999999998E-2</v>
      </c>
    </row>
    <row r="1125" spans="2:5" x14ac:dyDescent="0.45">
      <c r="B1125" s="6">
        <v>70</v>
      </c>
      <c r="C1125" t="s">
        <v>150</v>
      </c>
      <c r="D1125">
        <v>0.94185240599999998</v>
      </c>
      <c r="E1125" s="7">
        <v>7.7594706999999999E-2</v>
      </c>
    </row>
    <row r="1126" spans="2:5" x14ac:dyDescent="0.45">
      <c r="B1126" s="6">
        <v>70</v>
      </c>
      <c r="C1126" t="s">
        <v>159</v>
      </c>
      <c r="D1126">
        <v>0.75427936900000003</v>
      </c>
      <c r="E1126" s="7">
        <v>7.7093880000000004E-2</v>
      </c>
    </row>
    <row r="1127" spans="2:5" x14ac:dyDescent="0.45">
      <c r="B1127" s="6">
        <v>70</v>
      </c>
      <c r="C1127" t="s">
        <v>149</v>
      </c>
      <c r="D1127">
        <v>0.92638220400000004</v>
      </c>
      <c r="E1127" s="7">
        <v>6.6176110999999996E-2</v>
      </c>
    </row>
    <row r="1128" spans="2:5" x14ac:dyDescent="0.45">
      <c r="B1128" s="6">
        <v>70</v>
      </c>
      <c r="C1128" t="s">
        <v>158</v>
      </c>
      <c r="D1128">
        <v>0.90821602499999998</v>
      </c>
      <c r="E1128" s="7">
        <v>6.4800862000000001E-2</v>
      </c>
    </row>
    <row r="1129" spans="2:5" x14ac:dyDescent="0.45">
      <c r="B1129" s="6">
        <v>70</v>
      </c>
      <c r="C1129" t="s">
        <v>151</v>
      </c>
      <c r="D1129">
        <v>0.92125786399999998</v>
      </c>
      <c r="E1129" s="7">
        <v>4.7217039000000002E-2</v>
      </c>
    </row>
    <row r="1130" spans="2:5" x14ac:dyDescent="0.45">
      <c r="B1130" s="6">
        <v>70</v>
      </c>
      <c r="C1130" t="s">
        <v>155</v>
      </c>
      <c r="D1130">
        <v>0.91908984400000004</v>
      </c>
      <c r="E1130" s="7">
        <v>4.6509195000000003E-2</v>
      </c>
    </row>
    <row r="1131" spans="2:5" x14ac:dyDescent="0.45">
      <c r="B1131" s="6">
        <v>71</v>
      </c>
      <c r="C1131" t="s">
        <v>156</v>
      </c>
      <c r="D1131">
        <v>1.0268843910000001</v>
      </c>
      <c r="E1131" s="7">
        <v>7.0037321999999999E-2</v>
      </c>
    </row>
    <row r="1132" spans="2:5" x14ac:dyDescent="0.45">
      <c r="B1132" s="6">
        <v>71</v>
      </c>
      <c r="C1132" t="s">
        <v>148</v>
      </c>
      <c r="D1132">
        <v>0.79552880800000003</v>
      </c>
      <c r="E1132" s="7">
        <v>6.7644093000000002E-2</v>
      </c>
    </row>
    <row r="1133" spans="2:5" x14ac:dyDescent="0.45">
      <c r="B1133" s="6">
        <v>71</v>
      </c>
      <c r="C1133" t="s">
        <v>157</v>
      </c>
      <c r="D1133">
        <v>0.84747771999999999</v>
      </c>
      <c r="E1133" s="7">
        <v>6.4237183000000003E-2</v>
      </c>
    </row>
    <row r="1134" spans="2:5" x14ac:dyDescent="0.45">
      <c r="B1134" s="6">
        <v>71</v>
      </c>
      <c r="C1134" t="s">
        <v>165</v>
      </c>
      <c r="D1134">
        <v>0.92473768199999995</v>
      </c>
      <c r="E1134" s="7">
        <v>6.1570703999999997E-2</v>
      </c>
    </row>
    <row r="1135" spans="2:5" x14ac:dyDescent="0.45">
      <c r="B1135" s="6">
        <v>71</v>
      </c>
      <c r="C1135" t="s">
        <v>159</v>
      </c>
      <c r="D1135">
        <v>0.89657654799999997</v>
      </c>
      <c r="E1135" s="7">
        <v>5.4797571000000003E-2</v>
      </c>
    </row>
    <row r="1136" spans="2:5" x14ac:dyDescent="0.45">
      <c r="B1136" s="6">
        <v>71</v>
      </c>
      <c r="C1136" t="s">
        <v>154</v>
      </c>
      <c r="D1136">
        <v>1.0406138810000001</v>
      </c>
      <c r="E1136" s="7">
        <v>5.4236599000000003E-2</v>
      </c>
    </row>
    <row r="1137" spans="2:5" x14ac:dyDescent="0.45">
      <c r="B1137" s="6">
        <v>71</v>
      </c>
      <c r="C1137" t="s">
        <v>150</v>
      </c>
      <c r="D1137">
        <v>0.90851492599999994</v>
      </c>
      <c r="E1137" s="7">
        <v>5.0505201E-2</v>
      </c>
    </row>
    <row r="1138" spans="2:5" x14ac:dyDescent="0.45">
      <c r="B1138" s="6">
        <v>71</v>
      </c>
      <c r="C1138" t="s">
        <v>149</v>
      </c>
      <c r="D1138">
        <v>0.74512780000000001</v>
      </c>
      <c r="E1138" s="7">
        <v>5.0012015999999999E-2</v>
      </c>
    </row>
    <row r="1139" spans="2:5" x14ac:dyDescent="0.45">
      <c r="B1139" s="6">
        <v>71</v>
      </c>
      <c r="C1139" t="s">
        <v>153</v>
      </c>
      <c r="D1139">
        <v>1.0523999079999999</v>
      </c>
      <c r="E1139" s="7">
        <v>4.7643383999999997E-2</v>
      </c>
    </row>
    <row r="1140" spans="2:5" x14ac:dyDescent="0.45">
      <c r="B1140" s="6">
        <v>71</v>
      </c>
      <c r="C1140" t="s">
        <v>155</v>
      </c>
      <c r="D1140">
        <v>0.91408787300000005</v>
      </c>
      <c r="E1140" s="7">
        <v>4.5868030999999997E-2</v>
      </c>
    </row>
    <row r="1141" spans="2:5" x14ac:dyDescent="0.45">
      <c r="B1141" s="6">
        <v>71</v>
      </c>
      <c r="C1141" t="s">
        <v>151</v>
      </c>
      <c r="D1141">
        <v>0.92410455700000005</v>
      </c>
      <c r="E1141" s="7">
        <v>4.4638972999999998E-2</v>
      </c>
    </row>
    <row r="1142" spans="2:5" x14ac:dyDescent="0.45">
      <c r="B1142" s="6">
        <v>71</v>
      </c>
      <c r="C1142" t="s">
        <v>147</v>
      </c>
      <c r="D1142">
        <v>0.89911225400000006</v>
      </c>
      <c r="E1142" s="7">
        <v>4.1079981000000002E-2</v>
      </c>
    </row>
    <row r="1143" spans="2:5" x14ac:dyDescent="0.45">
      <c r="B1143" s="6">
        <v>71</v>
      </c>
      <c r="C1143" t="s">
        <v>162</v>
      </c>
      <c r="D1143">
        <v>0.86505198999999999</v>
      </c>
      <c r="E1143" s="7">
        <v>3.8722676999999997E-2</v>
      </c>
    </row>
    <row r="1144" spans="2:5" x14ac:dyDescent="0.45">
      <c r="B1144" s="6">
        <v>71</v>
      </c>
      <c r="C1144" t="s">
        <v>9</v>
      </c>
      <c r="D1144">
        <v>0.96394511400000005</v>
      </c>
      <c r="E1144" s="7">
        <v>3.750626E-2</v>
      </c>
    </row>
    <row r="1145" spans="2:5" x14ac:dyDescent="0.45">
      <c r="B1145" s="6">
        <v>71</v>
      </c>
      <c r="C1145" t="s">
        <v>152</v>
      </c>
      <c r="D1145">
        <v>0.85485180000000005</v>
      </c>
      <c r="E1145" s="7">
        <v>3.3716318000000002E-2</v>
      </c>
    </row>
    <row r="1146" spans="2:5" x14ac:dyDescent="0.45">
      <c r="B1146" s="6">
        <v>71</v>
      </c>
      <c r="C1146" t="s">
        <v>163</v>
      </c>
      <c r="D1146">
        <v>0.94203292299999997</v>
      </c>
      <c r="E1146" s="7">
        <v>3.3081350000000002E-2</v>
      </c>
    </row>
    <row r="1147" spans="2:5" x14ac:dyDescent="0.45">
      <c r="B1147" s="6">
        <v>71</v>
      </c>
      <c r="C1147" t="s">
        <v>160</v>
      </c>
      <c r="D1147">
        <v>1.001007572</v>
      </c>
      <c r="E1147" s="7">
        <v>2.9919672000000001E-2</v>
      </c>
    </row>
    <row r="1148" spans="2:5" x14ac:dyDescent="0.45">
      <c r="B1148" s="6">
        <v>71</v>
      </c>
      <c r="C1148" t="s">
        <v>161</v>
      </c>
      <c r="D1148">
        <v>0.512453716</v>
      </c>
      <c r="E1148" s="7">
        <v>2.8201382000000001E-2</v>
      </c>
    </row>
    <row r="1149" spans="2:5" x14ac:dyDescent="0.45">
      <c r="B1149" s="6">
        <v>71</v>
      </c>
      <c r="C1149" t="s">
        <v>164</v>
      </c>
      <c r="D1149">
        <v>0.95512123900000001</v>
      </c>
      <c r="E1149" s="7">
        <v>2.8107808000000001E-2</v>
      </c>
    </row>
    <row r="1150" spans="2:5" x14ac:dyDescent="0.45">
      <c r="B1150" s="6">
        <v>72</v>
      </c>
      <c r="C1150" t="s">
        <v>155</v>
      </c>
      <c r="D1150">
        <v>0.28580962999999998</v>
      </c>
      <c r="E1150" s="7">
        <v>7.4895626000000007E-2</v>
      </c>
    </row>
    <row r="1151" spans="2:5" x14ac:dyDescent="0.45">
      <c r="B1151" s="6">
        <v>72</v>
      </c>
      <c r="C1151" t="s">
        <v>156</v>
      </c>
      <c r="D1151">
        <v>0.112102249</v>
      </c>
      <c r="E1151" s="7">
        <v>7.3899618E-2</v>
      </c>
    </row>
    <row r="1152" spans="2:5" x14ac:dyDescent="0.45">
      <c r="B1152" s="6">
        <v>72</v>
      </c>
      <c r="C1152" t="s">
        <v>151</v>
      </c>
      <c r="D1152">
        <v>0.22932656500000001</v>
      </c>
      <c r="E1152" s="7">
        <v>7.1827368000000003E-2</v>
      </c>
    </row>
    <row r="1153" spans="2:5" x14ac:dyDescent="0.45">
      <c r="B1153" s="6">
        <v>72</v>
      </c>
      <c r="C1153" t="s">
        <v>159</v>
      </c>
      <c r="D1153">
        <v>1.0504136129999999</v>
      </c>
      <c r="E1153" s="7">
        <v>6.7697823000000004E-2</v>
      </c>
    </row>
    <row r="1154" spans="2:5" x14ac:dyDescent="0.45">
      <c r="B1154" s="6">
        <v>72</v>
      </c>
      <c r="C1154" t="s">
        <v>153</v>
      </c>
      <c r="D1154">
        <v>0.19264379600000001</v>
      </c>
      <c r="E1154" s="7">
        <v>5.7612634000000003E-2</v>
      </c>
    </row>
    <row r="1155" spans="2:5" x14ac:dyDescent="0.45">
      <c r="B1155" s="6">
        <v>72</v>
      </c>
      <c r="C1155" t="s">
        <v>148</v>
      </c>
      <c r="D1155">
        <v>0.41115022200000001</v>
      </c>
      <c r="E1155" s="7">
        <v>5.3557291E-2</v>
      </c>
    </row>
    <row r="1156" spans="2:5" x14ac:dyDescent="0.45">
      <c r="B1156" s="6">
        <v>72</v>
      </c>
      <c r="C1156" t="s">
        <v>150</v>
      </c>
      <c r="D1156">
        <v>0.16756643500000001</v>
      </c>
      <c r="E1156" s="7">
        <v>5.0386601000000003E-2</v>
      </c>
    </row>
    <row r="1157" spans="2:5" x14ac:dyDescent="0.45">
      <c r="B1157" s="6">
        <v>72</v>
      </c>
      <c r="C1157" t="s">
        <v>157</v>
      </c>
      <c r="D1157">
        <v>0.124478248</v>
      </c>
      <c r="E1157" s="7">
        <v>5.0311311999999997E-2</v>
      </c>
    </row>
    <row r="1158" spans="2:5" x14ac:dyDescent="0.45">
      <c r="B1158" s="6">
        <v>72</v>
      </c>
      <c r="C1158" t="s">
        <v>154</v>
      </c>
      <c r="D1158">
        <v>9.2790364E-2</v>
      </c>
      <c r="E1158" s="7">
        <v>4.8719313E-2</v>
      </c>
    </row>
    <row r="1159" spans="2:5" x14ac:dyDescent="0.45">
      <c r="B1159" s="6">
        <v>72</v>
      </c>
      <c r="C1159" t="s">
        <v>165</v>
      </c>
      <c r="D1159">
        <v>0.103862644</v>
      </c>
      <c r="E1159" s="7">
        <v>4.6159748E-2</v>
      </c>
    </row>
    <row r="1160" spans="2:5" x14ac:dyDescent="0.45">
      <c r="B1160" s="6">
        <v>72</v>
      </c>
      <c r="C1160" t="s">
        <v>152</v>
      </c>
      <c r="D1160">
        <v>9.5692050000000001E-2</v>
      </c>
      <c r="E1160" s="7">
        <v>4.5732762000000003E-2</v>
      </c>
    </row>
    <row r="1161" spans="2:5" x14ac:dyDescent="0.45">
      <c r="B1161" s="6">
        <v>72</v>
      </c>
      <c r="C1161" t="s">
        <v>162</v>
      </c>
      <c r="D1161">
        <v>0.173620202</v>
      </c>
      <c r="E1161" s="7">
        <v>4.3579619E-2</v>
      </c>
    </row>
    <row r="1162" spans="2:5" x14ac:dyDescent="0.45">
      <c r="B1162" s="6">
        <v>72</v>
      </c>
      <c r="C1162" t="s">
        <v>161</v>
      </c>
      <c r="D1162">
        <v>0.28484752600000002</v>
      </c>
      <c r="E1162" s="7">
        <v>4.1558216000000002E-2</v>
      </c>
    </row>
    <row r="1163" spans="2:5" x14ac:dyDescent="0.45">
      <c r="B1163" s="6">
        <v>72</v>
      </c>
      <c r="C1163" t="s">
        <v>149</v>
      </c>
      <c r="D1163">
        <v>0.20957622200000001</v>
      </c>
      <c r="E1163" s="7">
        <v>4.0802822000000002E-2</v>
      </c>
    </row>
    <row r="1164" spans="2:5" x14ac:dyDescent="0.45">
      <c r="B1164" s="6">
        <v>72</v>
      </c>
      <c r="C1164" t="s">
        <v>9</v>
      </c>
      <c r="D1164">
        <v>0.16817459400000001</v>
      </c>
      <c r="E1164" s="7">
        <v>3.5892443000000003E-2</v>
      </c>
    </row>
    <row r="1165" spans="2:5" x14ac:dyDescent="0.45">
      <c r="B1165" s="6">
        <v>72</v>
      </c>
      <c r="C1165" t="s">
        <v>147</v>
      </c>
      <c r="D1165">
        <v>0.116431356</v>
      </c>
      <c r="E1165" s="7">
        <v>3.5723150000000002E-2</v>
      </c>
    </row>
    <row r="1166" spans="2:5" x14ac:dyDescent="0.45">
      <c r="B1166" s="6">
        <v>72</v>
      </c>
      <c r="C1166" t="s">
        <v>164</v>
      </c>
      <c r="D1166">
        <v>0.192156523</v>
      </c>
      <c r="E1166" s="7">
        <v>3.4651217999999998E-2</v>
      </c>
    </row>
    <row r="1167" spans="2:5" x14ac:dyDescent="0.45">
      <c r="B1167" s="6">
        <v>72</v>
      </c>
      <c r="C1167" t="s">
        <v>160</v>
      </c>
      <c r="D1167">
        <v>0.11602752400000001</v>
      </c>
      <c r="E1167" s="7">
        <v>3.4325795999999999E-2</v>
      </c>
    </row>
    <row r="1168" spans="2:5" x14ac:dyDescent="0.45">
      <c r="B1168" s="6">
        <v>72</v>
      </c>
      <c r="C1168" t="s">
        <v>163</v>
      </c>
      <c r="D1168">
        <v>0.14915405700000001</v>
      </c>
      <c r="E1168" s="7">
        <v>3.2537703000000001E-2</v>
      </c>
    </row>
    <row r="1169" spans="2:5" x14ac:dyDescent="0.45">
      <c r="B1169" s="6">
        <v>73</v>
      </c>
      <c r="C1169" t="s">
        <v>147</v>
      </c>
      <c r="D1169">
        <v>0.93811505500000003</v>
      </c>
      <c r="E1169" s="7">
        <v>0.11869866699999999</v>
      </c>
    </row>
    <row r="1170" spans="2:5" x14ac:dyDescent="0.45">
      <c r="B1170" s="6">
        <v>73</v>
      </c>
      <c r="C1170" t="s">
        <v>150</v>
      </c>
      <c r="D1170">
        <v>0.79422292900000002</v>
      </c>
      <c r="E1170" s="7">
        <v>9.9608242E-2</v>
      </c>
    </row>
    <row r="1171" spans="2:5" x14ac:dyDescent="0.45">
      <c r="B1171" s="6">
        <v>73</v>
      </c>
      <c r="C1171" t="s">
        <v>148</v>
      </c>
      <c r="D1171">
        <v>0.68886959199999998</v>
      </c>
      <c r="E1171" s="7">
        <v>9.8229819999999995E-2</v>
      </c>
    </row>
    <row r="1172" spans="2:5" x14ac:dyDescent="0.45">
      <c r="B1172" s="6">
        <v>73</v>
      </c>
      <c r="C1172" t="s">
        <v>165</v>
      </c>
      <c r="D1172">
        <v>0.70895282500000001</v>
      </c>
      <c r="E1172" s="7">
        <v>9.6716415999999999E-2</v>
      </c>
    </row>
    <row r="1173" spans="2:5" x14ac:dyDescent="0.45">
      <c r="B1173" s="6">
        <v>73</v>
      </c>
      <c r="C1173" t="s">
        <v>149</v>
      </c>
      <c r="D1173">
        <v>0.79224500600000003</v>
      </c>
      <c r="E1173" s="7">
        <v>9.0903754000000003E-2</v>
      </c>
    </row>
    <row r="1174" spans="2:5" x14ac:dyDescent="0.45">
      <c r="B1174" s="6">
        <v>73</v>
      </c>
      <c r="C1174" t="s">
        <v>162</v>
      </c>
      <c r="D1174">
        <v>0.36439899199999998</v>
      </c>
      <c r="E1174" s="7">
        <v>8.9734086000000005E-2</v>
      </c>
    </row>
    <row r="1175" spans="2:5" x14ac:dyDescent="0.45">
      <c r="B1175" s="6">
        <v>73</v>
      </c>
      <c r="C1175" t="s">
        <v>159</v>
      </c>
      <c r="D1175">
        <v>0.62904272299999997</v>
      </c>
      <c r="E1175" s="7">
        <v>7.8754368000000005E-2</v>
      </c>
    </row>
    <row r="1176" spans="2:5" x14ac:dyDescent="0.45">
      <c r="B1176" s="6">
        <v>73</v>
      </c>
      <c r="C1176" t="s">
        <v>155</v>
      </c>
      <c r="D1176">
        <v>0.66639434799999997</v>
      </c>
      <c r="E1176" s="7">
        <v>7.6727113999999999E-2</v>
      </c>
    </row>
    <row r="1177" spans="2:5" x14ac:dyDescent="0.45">
      <c r="B1177" s="6">
        <v>73</v>
      </c>
      <c r="C1177" t="s">
        <v>153</v>
      </c>
      <c r="D1177">
        <v>0.812242884</v>
      </c>
      <c r="E1177" s="7">
        <v>7.5452372000000004E-2</v>
      </c>
    </row>
    <row r="1178" spans="2:5" x14ac:dyDescent="0.45">
      <c r="B1178" s="6">
        <v>73</v>
      </c>
      <c r="C1178" t="s">
        <v>151</v>
      </c>
      <c r="D1178">
        <v>0.90911134900000001</v>
      </c>
      <c r="E1178" s="7">
        <v>6.9917570999999998E-2</v>
      </c>
    </row>
    <row r="1179" spans="2:5" x14ac:dyDescent="0.45">
      <c r="B1179" s="6">
        <v>73</v>
      </c>
      <c r="C1179" t="s">
        <v>157</v>
      </c>
      <c r="D1179">
        <v>0.312030906</v>
      </c>
      <c r="E1179" s="7">
        <v>6.9054868000000005E-2</v>
      </c>
    </row>
    <row r="1180" spans="2:5" x14ac:dyDescent="0.45">
      <c r="B1180" s="6">
        <v>73</v>
      </c>
      <c r="C1180" t="s">
        <v>164</v>
      </c>
      <c r="D1180">
        <v>0.99191831100000005</v>
      </c>
      <c r="E1180" s="7">
        <v>6.6793982000000002E-2</v>
      </c>
    </row>
    <row r="1181" spans="2:5" x14ac:dyDescent="0.45">
      <c r="B1181" s="6">
        <v>73</v>
      </c>
      <c r="C1181" t="s">
        <v>158</v>
      </c>
      <c r="D1181">
        <v>0.57079574300000002</v>
      </c>
      <c r="E1181" s="7">
        <v>6.4154367000000004E-2</v>
      </c>
    </row>
    <row r="1182" spans="2:5" x14ac:dyDescent="0.45">
      <c r="B1182" s="6">
        <v>73</v>
      </c>
      <c r="C1182" t="s">
        <v>161</v>
      </c>
      <c r="D1182">
        <v>0.124966913</v>
      </c>
      <c r="E1182" s="7">
        <v>5.5605079000000002E-2</v>
      </c>
    </row>
    <row r="1183" spans="2:5" x14ac:dyDescent="0.45">
      <c r="B1183" s="6">
        <v>73</v>
      </c>
      <c r="C1183" t="s">
        <v>163</v>
      </c>
      <c r="D1183">
        <v>0.70467441399999997</v>
      </c>
      <c r="E1183" s="7">
        <v>5.4510152999999999E-2</v>
      </c>
    </row>
    <row r="1184" spans="2:5" x14ac:dyDescent="0.45">
      <c r="B1184" s="6">
        <v>73</v>
      </c>
      <c r="C1184" t="s">
        <v>154</v>
      </c>
      <c r="D1184">
        <v>0.77626499599999998</v>
      </c>
      <c r="E1184" s="7">
        <v>5.3409223999999998E-2</v>
      </c>
    </row>
    <row r="1185" spans="2:5" x14ac:dyDescent="0.45">
      <c r="B1185" s="6">
        <v>73</v>
      </c>
      <c r="C1185" t="s">
        <v>152</v>
      </c>
      <c r="D1185">
        <v>0.21573062400000001</v>
      </c>
      <c r="E1185" s="7">
        <v>5.0321571000000002E-2</v>
      </c>
    </row>
    <row r="1186" spans="2:5" x14ac:dyDescent="0.45">
      <c r="B1186" s="6">
        <v>73</v>
      </c>
      <c r="C1186" t="s">
        <v>9</v>
      </c>
      <c r="D1186">
        <v>0.72801167300000003</v>
      </c>
      <c r="E1186" s="7">
        <v>4.4187859000000003E-2</v>
      </c>
    </row>
    <row r="1187" spans="2:5" x14ac:dyDescent="0.45">
      <c r="B1187" s="6">
        <v>74</v>
      </c>
      <c r="C1187" t="s">
        <v>149</v>
      </c>
      <c r="D1187">
        <v>0.89080539999999997</v>
      </c>
      <c r="E1187" s="7">
        <v>0.115918508</v>
      </c>
    </row>
    <row r="1188" spans="2:5" x14ac:dyDescent="0.45">
      <c r="B1188" s="6">
        <v>74</v>
      </c>
      <c r="C1188" t="s">
        <v>155</v>
      </c>
      <c r="D1188">
        <v>0.67486244699999998</v>
      </c>
      <c r="E1188" s="7">
        <v>0.110128142</v>
      </c>
    </row>
    <row r="1189" spans="2:5" x14ac:dyDescent="0.45">
      <c r="B1189" s="6">
        <v>74</v>
      </c>
      <c r="C1189" t="s">
        <v>165</v>
      </c>
      <c r="D1189">
        <v>1.1331193559999999</v>
      </c>
      <c r="E1189" s="7">
        <v>0.10587706700000001</v>
      </c>
    </row>
    <row r="1190" spans="2:5" x14ac:dyDescent="0.45">
      <c r="B1190" s="6">
        <v>74</v>
      </c>
      <c r="C1190" t="s">
        <v>160</v>
      </c>
      <c r="D1190">
        <v>1.1108084650000001</v>
      </c>
      <c r="E1190" s="7">
        <v>0.102643318</v>
      </c>
    </row>
    <row r="1191" spans="2:5" x14ac:dyDescent="0.45">
      <c r="B1191" s="6">
        <v>74</v>
      </c>
      <c r="C1191" t="s">
        <v>153</v>
      </c>
      <c r="D1191">
        <v>1.032475593</v>
      </c>
      <c r="E1191" s="7">
        <v>9.7452754000000003E-2</v>
      </c>
    </row>
    <row r="1192" spans="2:5" x14ac:dyDescent="0.45">
      <c r="B1192" s="6">
        <v>74</v>
      </c>
      <c r="C1192" t="s">
        <v>9</v>
      </c>
      <c r="D1192">
        <v>1.0266643040000001</v>
      </c>
      <c r="E1192" s="7">
        <v>9.6781566999999999E-2</v>
      </c>
    </row>
    <row r="1193" spans="2:5" x14ac:dyDescent="0.45">
      <c r="B1193" s="6">
        <v>74</v>
      </c>
      <c r="C1193" t="s">
        <v>150</v>
      </c>
      <c r="D1193">
        <v>0.84670459600000003</v>
      </c>
      <c r="E1193" s="7">
        <v>8.3094056999999999E-2</v>
      </c>
    </row>
    <row r="1194" spans="2:5" x14ac:dyDescent="0.45">
      <c r="B1194" s="6">
        <v>74</v>
      </c>
      <c r="C1194" t="s">
        <v>156</v>
      </c>
      <c r="D1194">
        <v>0.81673963400000005</v>
      </c>
      <c r="E1194" s="7">
        <v>7.8072329999999995E-2</v>
      </c>
    </row>
    <row r="1195" spans="2:5" x14ac:dyDescent="0.45">
      <c r="B1195" s="6">
        <v>74</v>
      </c>
      <c r="C1195" t="s">
        <v>154</v>
      </c>
      <c r="D1195">
        <v>1.046658503</v>
      </c>
      <c r="E1195" s="7">
        <v>7.8036419999999995E-2</v>
      </c>
    </row>
    <row r="1196" spans="2:5" x14ac:dyDescent="0.45">
      <c r="B1196" s="6">
        <v>74</v>
      </c>
      <c r="C1196" t="s">
        <v>163</v>
      </c>
      <c r="D1196">
        <v>1.0170880950000001</v>
      </c>
      <c r="E1196" s="7">
        <v>6.9846537E-2</v>
      </c>
    </row>
    <row r="1197" spans="2:5" x14ac:dyDescent="0.45">
      <c r="B1197" s="6">
        <v>74</v>
      </c>
      <c r="C1197" t="s">
        <v>158</v>
      </c>
      <c r="D1197">
        <v>0.63633177600000002</v>
      </c>
      <c r="E1197" s="7">
        <v>6.7854729000000003E-2</v>
      </c>
    </row>
    <row r="1198" spans="2:5" x14ac:dyDescent="0.45">
      <c r="B1198" s="6">
        <v>74</v>
      </c>
      <c r="C1198" t="s">
        <v>152</v>
      </c>
      <c r="D1198">
        <v>0.98532841599999998</v>
      </c>
      <c r="E1198" s="7">
        <v>5.7351513E-2</v>
      </c>
    </row>
    <row r="1199" spans="2:5" x14ac:dyDescent="0.45">
      <c r="B1199" s="6">
        <v>74</v>
      </c>
      <c r="C1199" t="s">
        <v>148</v>
      </c>
      <c r="D1199">
        <v>0.20622554900000001</v>
      </c>
      <c r="E1199" s="7">
        <v>4.6604758000000003E-2</v>
      </c>
    </row>
    <row r="1200" spans="2:5" x14ac:dyDescent="0.45">
      <c r="B1200" s="6">
        <v>74</v>
      </c>
      <c r="C1200" t="s">
        <v>161</v>
      </c>
      <c r="D1200">
        <v>0.190068178</v>
      </c>
      <c r="E1200" s="7">
        <v>4.6283498999999999E-2</v>
      </c>
    </row>
    <row r="1201" spans="2:5" x14ac:dyDescent="0.45">
      <c r="B1201" s="6">
        <v>74</v>
      </c>
      <c r="C1201" t="s">
        <v>147</v>
      </c>
      <c r="D1201">
        <v>0.217834476</v>
      </c>
      <c r="E1201" s="7">
        <v>4.0927034000000001E-2</v>
      </c>
    </row>
    <row r="1202" spans="2:5" x14ac:dyDescent="0.45">
      <c r="B1202" s="6">
        <v>75</v>
      </c>
      <c r="C1202" t="s">
        <v>149</v>
      </c>
      <c r="D1202">
        <v>0.99623365699999999</v>
      </c>
      <c r="E1202" s="7">
        <v>9.8407103999999995E-2</v>
      </c>
    </row>
    <row r="1203" spans="2:5" x14ac:dyDescent="0.45">
      <c r="B1203" s="6">
        <v>75</v>
      </c>
      <c r="C1203" t="s">
        <v>158</v>
      </c>
      <c r="D1203">
        <v>0.77900811700000006</v>
      </c>
      <c r="E1203" s="7">
        <v>7.8448109000000002E-2</v>
      </c>
    </row>
    <row r="1204" spans="2:5" x14ac:dyDescent="0.45">
      <c r="B1204" s="6">
        <v>75</v>
      </c>
      <c r="C1204" t="s">
        <v>154</v>
      </c>
      <c r="D1204">
        <v>0.87262085199999995</v>
      </c>
      <c r="E1204" s="7">
        <v>7.4532635999999999E-2</v>
      </c>
    </row>
    <row r="1205" spans="2:5" x14ac:dyDescent="0.45">
      <c r="B1205" s="6">
        <v>75</v>
      </c>
      <c r="C1205" t="s">
        <v>156</v>
      </c>
      <c r="D1205">
        <v>1.006076609</v>
      </c>
      <c r="E1205" s="7">
        <v>6.929072E-2</v>
      </c>
    </row>
    <row r="1206" spans="2:5" x14ac:dyDescent="0.45">
      <c r="B1206" s="6">
        <v>75</v>
      </c>
      <c r="C1206" t="s">
        <v>157</v>
      </c>
      <c r="D1206">
        <v>0.94024901999999999</v>
      </c>
      <c r="E1206" s="7">
        <v>6.8655988000000001E-2</v>
      </c>
    </row>
    <row r="1207" spans="2:5" x14ac:dyDescent="0.45">
      <c r="B1207" s="6">
        <v>75</v>
      </c>
      <c r="C1207" t="s">
        <v>153</v>
      </c>
      <c r="D1207">
        <v>1.108472935</v>
      </c>
      <c r="E1207" s="7">
        <v>6.7760401999999997E-2</v>
      </c>
    </row>
    <row r="1208" spans="2:5" x14ac:dyDescent="0.45">
      <c r="B1208" s="6">
        <v>75</v>
      </c>
      <c r="C1208" t="s">
        <v>159</v>
      </c>
      <c r="D1208">
        <v>1.00246638</v>
      </c>
      <c r="E1208" s="7">
        <v>6.0924354999999999E-2</v>
      </c>
    </row>
    <row r="1209" spans="2:5" x14ac:dyDescent="0.45">
      <c r="B1209" s="6">
        <v>75</v>
      </c>
      <c r="C1209" t="s">
        <v>155</v>
      </c>
      <c r="D1209">
        <v>1.0108841719999999</v>
      </c>
      <c r="E1209" s="7">
        <v>5.8052488999999999E-2</v>
      </c>
    </row>
    <row r="1210" spans="2:5" x14ac:dyDescent="0.45">
      <c r="B1210" s="6">
        <v>75</v>
      </c>
      <c r="C1210" t="s">
        <v>9</v>
      </c>
      <c r="D1210">
        <v>1.0949299850000001</v>
      </c>
      <c r="E1210" s="7">
        <v>5.1823564000000003E-2</v>
      </c>
    </row>
    <row r="1211" spans="2:5" x14ac:dyDescent="0.45">
      <c r="B1211" s="6">
        <v>75</v>
      </c>
      <c r="C1211" t="s">
        <v>161</v>
      </c>
      <c r="D1211">
        <v>0.97085371499999995</v>
      </c>
      <c r="E1211" s="7">
        <v>4.7974331000000002E-2</v>
      </c>
    </row>
    <row r="1212" spans="2:5" x14ac:dyDescent="0.45">
      <c r="B1212" s="6">
        <v>75</v>
      </c>
      <c r="C1212" t="s">
        <v>160</v>
      </c>
      <c r="D1212">
        <v>1.028853523</v>
      </c>
      <c r="E1212" s="7">
        <v>4.7795874000000002E-2</v>
      </c>
    </row>
    <row r="1213" spans="2:5" x14ac:dyDescent="0.45">
      <c r="B1213" s="6">
        <v>75</v>
      </c>
      <c r="C1213" t="s">
        <v>163</v>
      </c>
      <c r="D1213">
        <v>0.93259310699999998</v>
      </c>
      <c r="E1213" s="7">
        <v>4.4830231999999998E-2</v>
      </c>
    </row>
    <row r="1214" spans="2:5" x14ac:dyDescent="0.45">
      <c r="B1214" s="6">
        <v>75</v>
      </c>
      <c r="C1214" t="s">
        <v>164</v>
      </c>
      <c r="D1214">
        <v>1.0054385400000001</v>
      </c>
      <c r="E1214" s="7">
        <v>4.2079901000000003E-2</v>
      </c>
    </row>
    <row r="1215" spans="2:5" x14ac:dyDescent="0.45">
      <c r="B1215" s="6">
        <v>75</v>
      </c>
      <c r="C1215" t="s">
        <v>152</v>
      </c>
      <c r="D1215">
        <v>0.99199937199999999</v>
      </c>
      <c r="E1215" s="7">
        <v>4.1083629000000003E-2</v>
      </c>
    </row>
    <row r="1216" spans="2:5" x14ac:dyDescent="0.45">
      <c r="B1216" s="6">
        <v>75</v>
      </c>
      <c r="C1216" t="s">
        <v>147</v>
      </c>
      <c r="D1216">
        <v>0.92430312699999995</v>
      </c>
      <c r="E1216" s="7">
        <v>3.8247322E-2</v>
      </c>
    </row>
    <row r="1217" spans="2:5" x14ac:dyDescent="0.45">
      <c r="B1217" s="6">
        <v>76</v>
      </c>
      <c r="C1217" t="s">
        <v>154</v>
      </c>
      <c r="D1217">
        <v>0.86278596500000004</v>
      </c>
      <c r="E1217" s="7">
        <v>7.4417437000000003E-2</v>
      </c>
    </row>
    <row r="1218" spans="2:5" x14ac:dyDescent="0.45">
      <c r="B1218" s="6">
        <v>76</v>
      </c>
      <c r="C1218" t="s">
        <v>156</v>
      </c>
      <c r="D1218">
        <v>0.559400911</v>
      </c>
      <c r="E1218" s="7">
        <v>7.2881472000000003E-2</v>
      </c>
    </row>
    <row r="1219" spans="2:5" x14ac:dyDescent="0.45">
      <c r="B1219" s="6">
        <v>76</v>
      </c>
      <c r="C1219" t="s">
        <v>165</v>
      </c>
      <c r="D1219">
        <v>0.97150842500000001</v>
      </c>
      <c r="E1219" s="7">
        <v>7.1688270999999998E-2</v>
      </c>
    </row>
    <row r="1220" spans="2:5" x14ac:dyDescent="0.45">
      <c r="B1220" s="6">
        <v>76</v>
      </c>
      <c r="C1220" t="s">
        <v>150</v>
      </c>
      <c r="D1220">
        <v>0.65586576299999999</v>
      </c>
      <c r="E1220" s="7">
        <v>6.9006298999999993E-2</v>
      </c>
    </row>
    <row r="1221" spans="2:5" x14ac:dyDescent="0.45">
      <c r="B1221" s="6">
        <v>76</v>
      </c>
      <c r="C1221" t="s">
        <v>149</v>
      </c>
      <c r="D1221">
        <v>0.99365809400000005</v>
      </c>
      <c r="E1221" s="7">
        <v>6.8651569999999995E-2</v>
      </c>
    </row>
    <row r="1222" spans="2:5" x14ac:dyDescent="0.45">
      <c r="B1222" s="6">
        <v>76</v>
      </c>
      <c r="C1222" t="s">
        <v>159</v>
      </c>
      <c r="D1222">
        <v>0.13606264500000001</v>
      </c>
      <c r="E1222" s="7">
        <v>5.7680414999999999E-2</v>
      </c>
    </row>
    <row r="1223" spans="2:5" x14ac:dyDescent="0.45">
      <c r="B1223" s="6">
        <v>76</v>
      </c>
      <c r="C1223" t="s">
        <v>148</v>
      </c>
      <c r="D1223">
        <v>0.13515028700000001</v>
      </c>
      <c r="E1223" s="7">
        <v>5.5326953999999998E-2</v>
      </c>
    </row>
    <row r="1224" spans="2:5" x14ac:dyDescent="0.45">
      <c r="B1224" s="6">
        <v>76</v>
      </c>
      <c r="C1224" t="s">
        <v>157</v>
      </c>
      <c r="D1224">
        <v>0.31163234099999998</v>
      </c>
      <c r="E1224" s="7">
        <v>5.3955567000000003E-2</v>
      </c>
    </row>
    <row r="1225" spans="2:5" x14ac:dyDescent="0.45">
      <c r="B1225" s="6">
        <v>76</v>
      </c>
      <c r="C1225" t="s">
        <v>153</v>
      </c>
      <c r="D1225">
        <v>0.49948171000000002</v>
      </c>
      <c r="E1225" s="7">
        <v>5.3589839E-2</v>
      </c>
    </row>
    <row r="1226" spans="2:5" x14ac:dyDescent="0.45">
      <c r="B1226" s="6">
        <v>76</v>
      </c>
      <c r="C1226" t="s">
        <v>151</v>
      </c>
      <c r="D1226">
        <v>0.72322708499999999</v>
      </c>
      <c r="E1226" s="7">
        <v>5.0224902000000002E-2</v>
      </c>
    </row>
    <row r="1227" spans="2:5" x14ac:dyDescent="0.45">
      <c r="B1227" s="6">
        <v>76</v>
      </c>
      <c r="C1227" t="s">
        <v>162</v>
      </c>
      <c r="D1227">
        <v>0.55198862000000004</v>
      </c>
      <c r="E1227" s="7">
        <v>4.9460065999999997E-2</v>
      </c>
    </row>
    <row r="1228" spans="2:5" x14ac:dyDescent="0.45">
      <c r="B1228" s="6">
        <v>76</v>
      </c>
      <c r="C1228" t="s">
        <v>147</v>
      </c>
      <c r="D1228">
        <v>0.214713877</v>
      </c>
      <c r="E1228" s="7">
        <v>4.4815478999999998E-2</v>
      </c>
    </row>
    <row r="1229" spans="2:5" x14ac:dyDescent="0.45">
      <c r="B1229" s="6">
        <v>76</v>
      </c>
      <c r="C1229" t="s">
        <v>161</v>
      </c>
      <c r="D1229">
        <v>0.12675594800000001</v>
      </c>
      <c r="E1229" s="7">
        <v>4.0292029E-2</v>
      </c>
    </row>
    <row r="1230" spans="2:5" x14ac:dyDescent="0.45">
      <c r="B1230" s="6">
        <v>76</v>
      </c>
      <c r="C1230" t="s">
        <v>158</v>
      </c>
      <c r="D1230">
        <v>0.28466596</v>
      </c>
      <c r="E1230" s="7">
        <v>3.9477869999999998E-2</v>
      </c>
    </row>
    <row r="1231" spans="2:5" x14ac:dyDescent="0.45">
      <c r="B1231" s="6">
        <v>76</v>
      </c>
      <c r="C1231" t="s">
        <v>163</v>
      </c>
      <c r="D1231">
        <v>0.98813764800000004</v>
      </c>
      <c r="E1231" s="7">
        <v>3.8760228000000001E-2</v>
      </c>
    </row>
    <row r="1232" spans="2:5" x14ac:dyDescent="0.45">
      <c r="B1232" s="6">
        <v>76</v>
      </c>
      <c r="C1232" t="s">
        <v>152</v>
      </c>
      <c r="D1232">
        <v>0.33432480599999997</v>
      </c>
      <c r="E1232" s="7">
        <v>3.6843914999999998E-2</v>
      </c>
    </row>
    <row r="1233" spans="2:5" x14ac:dyDescent="0.45">
      <c r="B1233" s="6">
        <v>76</v>
      </c>
      <c r="C1233" t="s">
        <v>9</v>
      </c>
      <c r="D1233">
        <v>0.74258189399999996</v>
      </c>
      <c r="E1233" s="7">
        <v>3.5869657999999999E-2</v>
      </c>
    </row>
    <row r="1234" spans="2:5" x14ac:dyDescent="0.45">
      <c r="B1234" s="6">
        <v>76</v>
      </c>
      <c r="C1234" t="s">
        <v>160</v>
      </c>
      <c r="D1234">
        <v>0.38954673499999998</v>
      </c>
      <c r="E1234" s="7">
        <v>3.3622561000000002E-2</v>
      </c>
    </row>
    <row r="1235" spans="2:5" x14ac:dyDescent="0.45">
      <c r="B1235" s="6">
        <v>76</v>
      </c>
      <c r="C1235" t="s">
        <v>164</v>
      </c>
      <c r="D1235">
        <v>0.44966993100000002</v>
      </c>
      <c r="E1235" s="7">
        <v>3.1769455000000002E-2</v>
      </c>
    </row>
    <row r="1236" spans="2:5" x14ac:dyDescent="0.45">
      <c r="B1236" s="6">
        <v>77</v>
      </c>
      <c r="C1236" t="s">
        <v>158</v>
      </c>
      <c r="D1236">
        <v>0.95576901999999997</v>
      </c>
      <c r="E1236" s="7">
        <v>9.9184038000000002E-2</v>
      </c>
    </row>
    <row r="1237" spans="2:5" x14ac:dyDescent="0.45">
      <c r="B1237" s="6">
        <v>77</v>
      </c>
      <c r="C1237" t="s">
        <v>165</v>
      </c>
      <c r="D1237">
        <v>1.0600388249999999</v>
      </c>
      <c r="E1237" s="7">
        <v>9.7112932999999999E-2</v>
      </c>
    </row>
    <row r="1238" spans="2:5" x14ac:dyDescent="0.45">
      <c r="B1238" s="6">
        <v>77</v>
      </c>
      <c r="C1238" t="s">
        <v>155</v>
      </c>
      <c r="D1238">
        <v>1.1317299510000001</v>
      </c>
      <c r="E1238" s="7">
        <v>9.5575830000000001E-2</v>
      </c>
    </row>
    <row r="1239" spans="2:5" x14ac:dyDescent="0.45">
      <c r="B1239" s="6">
        <v>77</v>
      </c>
      <c r="C1239" t="s">
        <v>153</v>
      </c>
      <c r="D1239">
        <v>0.83870334999999996</v>
      </c>
      <c r="E1239" s="7">
        <v>9.2694613999999995E-2</v>
      </c>
    </row>
    <row r="1240" spans="2:5" x14ac:dyDescent="0.45">
      <c r="B1240" s="6">
        <v>77</v>
      </c>
      <c r="C1240" t="s">
        <v>154</v>
      </c>
      <c r="D1240">
        <v>0.91764484999999996</v>
      </c>
      <c r="E1240" s="7">
        <v>8.8942885999999999E-2</v>
      </c>
    </row>
    <row r="1241" spans="2:5" x14ac:dyDescent="0.45">
      <c r="B1241" s="6">
        <v>77</v>
      </c>
      <c r="C1241" t="s">
        <v>163</v>
      </c>
      <c r="D1241">
        <v>0.97115883300000005</v>
      </c>
      <c r="E1241" s="7">
        <v>8.8629332000000005E-2</v>
      </c>
    </row>
    <row r="1242" spans="2:5" x14ac:dyDescent="0.45">
      <c r="B1242" s="6">
        <v>77</v>
      </c>
      <c r="C1242" t="s">
        <v>156</v>
      </c>
      <c r="D1242">
        <v>0.99790919700000003</v>
      </c>
      <c r="E1242" s="7">
        <v>8.1013614999999997E-2</v>
      </c>
    </row>
    <row r="1243" spans="2:5" x14ac:dyDescent="0.45">
      <c r="B1243" s="6">
        <v>77</v>
      </c>
      <c r="C1243" t="s">
        <v>148</v>
      </c>
      <c r="D1243">
        <v>0.80252939300000004</v>
      </c>
      <c r="E1243" s="7">
        <v>7.8169700999999994E-2</v>
      </c>
    </row>
    <row r="1244" spans="2:5" x14ac:dyDescent="0.45">
      <c r="B1244" s="6">
        <v>77</v>
      </c>
      <c r="C1244" t="s">
        <v>9</v>
      </c>
      <c r="D1244">
        <v>0.915995593</v>
      </c>
      <c r="E1244" s="7">
        <v>7.7977241000000003E-2</v>
      </c>
    </row>
    <row r="1245" spans="2:5" x14ac:dyDescent="0.45">
      <c r="B1245" s="6">
        <v>77</v>
      </c>
      <c r="C1245" t="s">
        <v>149</v>
      </c>
      <c r="D1245">
        <v>0.92592640000000004</v>
      </c>
      <c r="E1245" s="7">
        <v>7.7424195000000001E-2</v>
      </c>
    </row>
    <row r="1246" spans="2:5" x14ac:dyDescent="0.45">
      <c r="B1246" s="6">
        <v>77</v>
      </c>
      <c r="C1246" t="s">
        <v>157</v>
      </c>
      <c r="D1246">
        <v>0.98096689699999995</v>
      </c>
      <c r="E1246" s="7">
        <v>7.5758747000000001E-2</v>
      </c>
    </row>
    <row r="1247" spans="2:5" x14ac:dyDescent="0.45">
      <c r="B1247" s="6">
        <v>77</v>
      </c>
      <c r="C1247" t="s">
        <v>151</v>
      </c>
      <c r="D1247">
        <v>1.0339453240000001</v>
      </c>
      <c r="E1247" s="7">
        <v>6.9098265000000006E-2</v>
      </c>
    </row>
    <row r="1248" spans="2:5" x14ac:dyDescent="0.45">
      <c r="B1248" s="6">
        <v>77</v>
      </c>
      <c r="C1248" t="s">
        <v>152</v>
      </c>
      <c r="D1248">
        <v>1.108500338</v>
      </c>
      <c r="E1248" s="7">
        <v>6.5007998999999997E-2</v>
      </c>
    </row>
    <row r="1249" spans="2:5" x14ac:dyDescent="0.45">
      <c r="B1249" s="6">
        <v>77</v>
      </c>
      <c r="C1249" t="s">
        <v>164</v>
      </c>
      <c r="D1249">
        <v>0.96284223000000002</v>
      </c>
      <c r="E1249" s="7">
        <v>6.4729219000000005E-2</v>
      </c>
    </row>
    <row r="1250" spans="2:5" x14ac:dyDescent="0.45">
      <c r="B1250" s="6">
        <v>77</v>
      </c>
      <c r="C1250" t="s">
        <v>162</v>
      </c>
      <c r="D1250">
        <v>0.94586623199999997</v>
      </c>
      <c r="E1250" s="7">
        <v>5.2290691E-2</v>
      </c>
    </row>
    <row r="1251" spans="2:5" x14ac:dyDescent="0.45">
      <c r="B1251" s="6">
        <v>77</v>
      </c>
      <c r="C1251" t="s">
        <v>159</v>
      </c>
      <c r="D1251">
        <v>0.87995910499999996</v>
      </c>
      <c r="E1251" s="7">
        <v>4.9417160000000002E-2</v>
      </c>
    </row>
    <row r="1252" spans="2:5" x14ac:dyDescent="0.45">
      <c r="B1252" s="6">
        <v>78</v>
      </c>
      <c r="C1252" t="s">
        <v>159</v>
      </c>
      <c r="D1252">
        <v>1.066164557</v>
      </c>
      <c r="E1252" s="7">
        <v>0.15303951499999999</v>
      </c>
    </row>
    <row r="1253" spans="2:5" x14ac:dyDescent="0.45">
      <c r="B1253" s="6">
        <v>78</v>
      </c>
      <c r="C1253" t="s">
        <v>156</v>
      </c>
      <c r="D1253">
        <v>0.98246156200000001</v>
      </c>
      <c r="E1253" s="7">
        <v>0.108192233</v>
      </c>
    </row>
    <row r="1254" spans="2:5" x14ac:dyDescent="0.45">
      <c r="B1254" s="6">
        <v>78</v>
      </c>
      <c r="C1254" t="s">
        <v>155</v>
      </c>
      <c r="D1254">
        <v>0.91243738600000002</v>
      </c>
      <c r="E1254" s="7">
        <v>8.1436310999999997E-2</v>
      </c>
    </row>
    <row r="1255" spans="2:5" x14ac:dyDescent="0.45">
      <c r="B1255" s="6">
        <v>78</v>
      </c>
      <c r="C1255" t="s">
        <v>149</v>
      </c>
      <c r="D1255">
        <v>0.78029693300000003</v>
      </c>
      <c r="E1255" s="7">
        <v>7.7769665000000002E-2</v>
      </c>
    </row>
    <row r="1256" spans="2:5" x14ac:dyDescent="0.45">
      <c r="B1256" s="6">
        <v>78</v>
      </c>
      <c r="C1256" t="s">
        <v>9</v>
      </c>
      <c r="D1256">
        <v>1.0811772710000001</v>
      </c>
      <c r="E1256" s="7">
        <v>7.4319510000000005E-2</v>
      </c>
    </row>
    <row r="1257" spans="2:5" x14ac:dyDescent="0.45">
      <c r="B1257" s="6">
        <v>78</v>
      </c>
      <c r="C1257" t="s">
        <v>153</v>
      </c>
      <c r="D1257">
        <v>0.98224053200000006</v>
      </c>
      <c r="E1257" s="7">
        <v>6.9839342999999998E-2</v>
      </c>
    </row>
    <row r="1258" spans="2:5" x14ac:dyDescent="0.45">
      <c r="B1258" s="6">
        <v>78</v>
      </c>
      <c r="C1258" t="s">
        <v>157</v>
      </c>
      <c r="D1258">
        <v>0.915733872</v>
      </c>
      <c r="E1258" s="7">
        <v>5.5432505E-2</v>
      </c>
    </row>
    <row r="1259" spans="2:5" x14ac:dyDescent="0.45">
      <c r="B1259" s="6">
        <v>78</v>
      </c>
      <c r="C1259" t="s">
        <v>158</v>
      </c>
      <c r="D1259">
        <v>0.939782326</v>
      </c>
      <c r="E1259" s="7">
        <v>5.1236788999999998E-2</v>
      </c>
    </row>
    <row r="1260" spans="2:5" x14ac:dyDescent="0.45">
      <c r="B1260" s="6">
        <v>78</v>
      </c>
      <c r="C1260" t="s">
        <v>162</v>
      </c>
      <c r="D1260">
        <v>0.82275797299999998</v>
      </c>
      <c r="E1260" s="7">
        <v>5.0917101999999999E-2</v>
      </c>
    </row>
    <row r="1261" spans="2:5" x14ac:dyDescent="0.45">
      <c r="B1261" s="6">
        <v>78</v>
      </c>
      <c r="C1261" t="s">
        <v>160</v>
      </c>
      <c r="D1261">
        <v>0.97441783900000001</v>
      </c>
      <c r="E1261" s="7">
        <v>4.6156249000000003E-2</v>
      </c>
    </row>
    <row r="1262" spans="2:5" x14ac:dyDescent="0.45">
      <c r="B1262" s="6">
        <v>78</v>
      </c>
      <c r="C1262" t="s">
        <v>164</v>
      </c>
      <c r="D1262">
        <v>0.97921245899999998</v>
      </c>
      <c r="E1262" s="7">
        <v>4.6017783999999999E-2</v>
      </c>
    </row>
    <row r="1263" spans="2:5" x14ac:dyDescent="0.45">
      <c r="B1263" s="6">
        <v>78</v>
      </c>
      <c r="C1263" t="s">
        <v>147</v>
      </c>
      <c r="D1263">
        <v>1.033551044</v>
      </c>
      <c r="E1263" s="7">
        <v>4.5865221999999997E-2</v>
      </c>
    </row>
    <row r="1264" spans="2:5" x14ac:dyDescent="0.45">
      <c r="B1264" s="6">
        <v>79</v>
      </c>
      <c r="C1264" t="s">
        <v>148</v>
      </c>
      <c r="D1264">
        <v>0.53624123700000004</v>
      </c>
      <c r="E1264" s="7">
        <v>7.2132485999999996E-2</v>
      </c>
    </row>
    <row r="1265" spans="2:5" x14ac:dyDescent="0.45">
      <c r="B1265" s="6">
        <v>79</v>
      </c>
      <c r="C1265" t="s">
        <v>157</v>
      </c>
      <c r="D1265">
        <v>0.25785259900000002</v>
      </c>
      <c r="E1265" s="7">
        <v>6.3946407999999996E-2</v>
      </c>
    </row>
    <row r="1266" spans="2:5" x14ac:dyDescent="0.45">
      <c r="B1266" s="6">
        <v>79</v>
      </c>
      <c r="C1266" t="s">
        <v>165</v>
      </c>
      <c r="D1266">
        <v>0.14635556299999999</v>
      </c>
      <c r="E1266" s="7">
        <v>6.3205126E-2</v>
      </c>
    </row>
    <row r="1267" spans="2:5" x14ac:dyDescent="0.45">
      <c r="B1267" s="6">
        <v>79</v>
      </c>
      <c r="C1267" t="s">
        <v>154</v>
      </c>
      <c r="D1267">
        <v>0.15991524700000001</v>
      </c>
      <c r="E1267" s="7">
        <v>6.0177377999999997E-2</v>
      </c>
    </row>
    <row r="1268" spans="2:5" x14ac:dyDescent="0.45">
      <c r="B1268" s="6">
        <v>79</v>
      </c>
      <c r="C1268" t="s">
        <v>158</v>
      </c>
      <c r="D1268">
        <v>0.26045686299999998</v>
      </c>
      <c r="E1268" s="7">
        <v>5.7298122999999999E-2</v>
      </c>
    </row>
    <row r="1269" spans="2:5" x14ac:dyDescent="0.45">
      <c r="B1269" s="6">
        <v>79</v>
      </c>
      <c r="C1269" t="s">
        <v>149</v>
      </c>
      <c r="D1269">
        <v>0.16173642499999999</v>
      </c>
      <c r="E1269" s="7">
        <v>5.4445639999999997E-2</v>
      </c>
    </row>
    <row r="1270" spans="2:5" x14ac:dyDescent="0.45">
      <c r="B1270" s="6">
        <v>79</v>
      </c>
      <c r="C1270" t="s">
        <v>151</v>
      </c>
      <c r="D1270">
        <v>9.0290012000000003E-2</v>
      </c>
      <c r="E1270" s="7">
        <v>5.3536177999999997E-2</v>
      </c>
    </row>
    <row r="1271" spans="2:5" x14ac:dyDescent="0.45">
      <c r="B1271" s="6">
        <v>79</v>
      </c>
      <c r="C1271" t="s">
        <v>150</v>
      </c>
      <c r="D1271">
        <v>0.13320749400000001</v>
      </c>
      <c r="E1271" s="7">
        <v>5.2135806999999999E-2</v>
      </c>
    </row>
    <row r="1272" spans="2:5" x14ac:dyDescent="0.45">
      <c r="B1272" s="6">
        <v>79</v>
      </c>
      <c r="C1272" t="s">
        <v>156</v>
      </c>
      <c r="D1272">
        <v>0.41381009200000002</v>
      </c>
      <c r="E1272" s="7">
        <v>5.1653457E-2</v>
      </c>
    </row>
    <row r="1273" spans="2:5" x14ac:dyDescent="0.45">
      <c r="B1273" s="6">
        <v>79</v>
      </c>
      <c r="C1273" t="s">
        <v>155</v>
      </c>
      <c r="D1273">
        <v>0.212899437</v>
      </c>
      <c r="E1273" s="7">
        <v>4.7119401999999998E-2</v>
      </c>
    </row>
    <row r="1274" spans="2:5" x14ac:dyDescent="0.45">
      <c r="B1274" s="6">
        <v>79</v>
      </c>
      <c r="C1274" t="s">
        <v>9</v>
      </c>
      <c r="D1274">
        <v>0.17214349200000001</v>
      </c>
      <c r="E1274" s="7">
        <v>4.4747720999999997E-2</v>
      </c>
    </row>
    <row r="1275" spans="2:5" x14ac:dyDescent="0.45">
      <c r="B1275" s="6">
        <v>79</v>
      </c>
      <c r="C1275" t="s">
        <v>162</v>
      </c>
      <c r="D1275">
        <v>0.23651668200000001</v>
      </c>
      <c r="E1275" s="7">
        <v>4.4122966999999999E-2</v>
      </c>
    </row>
    <row r="1276" spans="2:5" x14ac:dyDescent="0.45">
      <c r="B1276" s="6">
        <v>79</v>
      </c>
      <c r="C1276" t="s">
        <v>161</v>
      </c>
      <c r="D1276">
        <v>0.215903131</v>
      </c>
      <c r="E1276" s="7">
        <v>4.3782080000000001E-2</v>
      </c>
    </row>
    <row r="1277" spans="2:5" x14ac:dyDescent="0.45">
      <c r="B1277" s="6">
        <v>79</v>
      </c>
      <c r="C1277" t="s">
        <v>153</v>
      </c>
      <c r="D1277">
        <v>0.398803301</v>
      </c>
      <c r="E1277" s="7">
        <v>4.3609754000000001E-2</v>
      </c>
    </row>
    <row r="1278" spans="2:5" x14ac:dyDescent="0.45">
      <c r="B1278" s="6">
        <v>79</v>
      </c>
      <c r="C1278" t="s">
        <v>164</v>
      </c>
      <c r="D1278">
        <v>0.61088741300000005</v>
      </c>
      <c r="E1278" s="7">
        <v>4.0322849000000001E-2</v>
      </c>
    </row>
    <row r="1279" spans="2:5" x14ac:dyDescent="0.45">
      <c r="B1279" s="6">
        <v>79</v>
      </c>
      <c r="C1279" t="s">
        <v>152</v>
      </c>
      <c r="D1279">
        <v>0.23773223800000001</v>
      </c>
      <c r="E1279" s="7">
        <v>3.8617829999999999E-2</v>
      </c>
    </row>
    <row r="1280" spans="2:5" x14ac:dyDescent="0.45">
      <c r="B1280" s="6">
        <v>79</v>
      </c>
      <c r="C1280" t="s">
        <v>147</v>
      </c>
      <c r="D1280">
        <v>0.11717701699999999</v>
      </c>
      <c r="E1280" s="7">
        <v>3.3280099E-2</v>
      </c>
    </row>
    <row r="1281" spans="2:5" x14ac:dyDescent="0.45">
      <c r="B1281" s="6">
        <v>79</v>
      </c>
      <c r="C1281" t="s">
        <v>163</v>
      </c>
      <c r="D1281">
        <v>0.18270761799999999</v>
      </c>
      <c r="E1281" s="7">
        <v>2.9847342999999998E-2</v>
      </c>
    </row>
    <row r="1282" spans="2:5" x14ac:dyDescent="0.45">
      <c r="B1282" s="6">
        <v>79</v>
      </c>
      <c r="C1282" t="s">
        <v>160</v>
      </c>
      <c r="D1282">
        <v>0.15453987599999999</v>
      </c>
      <c r="E1282" s="7">
        <v>2.8994068000000001E-2</v>
      </c>
    </row>
    <row r="1283" spans="2:5" x14ac:dyDescent="0.45">
      <c r="B1283" s="6">
        <v>80</v>
      </c>
      <c r="C1283" t="s">
        <v>154</v>
      </c>
      <c r="D1283">
        <v>0.53354966800000003</v>
      </c>
      <c r="E1283" s="7">
        <v>0.173712902</v>
      </c>
    </row>
    <row r="1284" spans="2:5" x14ac:dyDescent="0.45">
      <c r="B1284" s="6">
        <v>80</v>
      </c>
      <c r="C1284" t="s">
        <v>158</v>
      </c>
      <c r="D1284">
        <v>0.86001820299999998</v>
      </c>
      <c r="E1284" s="7">
        <v>0.13276568799999999</v>
      </c>
    </row>
    <row r="1285" spans="2:5" x14ac:dyDescent="0.45">
      <c r="B1285" s="6">
        <v>80</v>
      </c>
      <c r="C1285" t="s">
        <v>157</v>
      </c>
      <c r="D1285">
        <v>1.0395287630000001</v>
      </c>
      <c r="E1285" s="7">
        <v>0.11202181999999999</v>
      </c>
    </row>
    <row r="1286" spans="2:5" x14ac:dyDescent="0.45">
      <c r="B1286" s="6">
        <v>80</v>
      </c>
      <c r="C1286" t="s">
        <v>150</v>
      </c>
      <c r="D1286">
        <v>0.53974493599999995</v>
      </c>
      <c r="E1286" s="7">
        <v>0.10592890100000001</v>
      </c>
    </row>
    <row r="1287" spans="2:5" x14ac:dyDescent="0.45">
      <c r="B1287" s="6">
        <v>80</v>
      </c>
      <c r="C1287" t="s">
        <v>156</v>
      </c>
      <c r="D1287">
        <v>0.96834516599999998</v>
      </c>
      <c r="E1287" s="7">
        <v>9.3121203E-2</v>
      </c>
    </row>
    <row r="1288" spans="2:5" x14ac:dyDescent="0.45">
      <c r="B1288" s="6">
        <v>80</v>
      </c>
      <c r="C1288" t="s">
        <v>9</v>
      </c>
      <c r="D1288">
        <v>0.75411112300000005</v>
      </c>
      <c r="E1288" s="7">
        <v>7.1378580999999997E-2</v>
      </c>
    </row>
    <row r="1289" spans="2:5" x14ac:dyDescent="0.45">
      <c r="B1289" s="6">
        <v>80</v>
      </c>
      <c r="C1289" t="s">
        <v>151</v>
      </c>
      <c r="D1289">
        <v>0.87471735799999994</v>
      </c>
      <c r="E1289" s="7">
        <v>6.5988569999999996E-2</v>
      </c>
    </row>
    <row r="1290" spans="2:5" x14ac:dyDescent="0.45">
      <c r="B1290" s="6">
        <v>80</v>
      </c>
      <c r="C1290" t="s">
        <v>161</v>
      </c>
      <c r="D1290">
        <v>0.99047899399999995</v>
      </c>
      <c r="E1290" s="7">
        <v>6.4274820999999996E-2</v>
      </c>
    </row>
    <row r="1291" spans="2:5" x14ac:dyDescent="0.45">
      <c r="B1291" s="6">
        <v>80</v>
      </c>
      <c r="C1291" t="s">
        <v>162</v>
      </c>
      <c r="D1291">
        <v>0.94635670400000005</v>
      </c>
      <c r="E1291" s="7">
        <v>6.4205539000000006E-2</v>
      </c>
    </row>
    <row r="1292" spans="2:5" x14ac:dyDescent="0.45">
      <c r="B1292" s="6">
        <v>80</v>
      </c>
      <c r="C1292" t="s">
        <v>159</v>
      </c>
      <c r="D1292">
        <v>0.96775220299999998</v>
      </c>
      <c r="E1292" s="7">
        <v>6.1447969999999998E-2</v>
      </c>
    </row>
    <row r="1293" spans="2:5" x14ac:dyDescent="0.45">
      <c r="B1293" s="6">
        <v>80</v>
      </c>
      <c r="C1293" t="s">
        <v>155</v>
      </c>
      <c r="D1293">
        <v>8.8980886999999995E-2</v>
      </c>
      <c r="E1293" s="7">
        <v>5.9139209999999998E-2</v>
      </c>
    </row>
    <row r="1294" spans="2:5" x14ac:dyDescent="0.45">
      <c r="B1294" s="6">
        <v>80</v>
      </c>
      <c r="C1294" t="s">
        <v>163</v>
      </c>
      <c r="D1294">
        <v>0.41724853499999998</v>
      </c>
      <c r="E1294" s="7">
        <v>5.7457726000000001E-2</v>
      </c>
    </row>
    <row r="1295" spans="2:5" x14ac:dyDescent="0.45">
      <c r="B1295" s="6">
        <v>80</v>
      </c>
      <c r="C1295" t="s">
        <v>149</v>
      </c>
      <c r="D1295">
        <v>0.82330108599999996</v>
      </c>
      <c r="E1295" s="7">
        <v>5.7305192999999997E-2</v>
      </c>
    </row>
    <row r="1296" spans="2:5" x14ac:dyDescent="0.45">
      <c r="B1296" s="6">
        <v>80</v>
      </c>
      <c r="C1296" t="s">
        <v>152</v>
      </c>
      <c r="D1296">
        <v>0.99659534599999999</v>
      </c>
      <c r="E1296" s="7">
        <v>5.6647421000000003E-2</v>
      </c>
    </row>
    <row r="1297" spans="2:5" x14ac:dyDescent="0.45">
      <c r="B1297" s="6">
        <v>80</v>
      </c>
      <c r="C1297" t="s">
        <v>165</v>
      </c>
      <c r="D1297">
        <v>0.62686485300000006</v>
      </c>
      <c r="E1297" s="7">
        <v>5.6465025000000002E-2</v>
      </c>
    </row>
    <row r="1298" spans="2:5" x14ac:dyDescent="0.45">
      <c r="B1298" s="6">
        <v>80</v>
      </c>
      <c r="C1298" t="s">
        <v>147</v>
      </c>
      <c r="D1298">
        <v>0.71481514499999999</v>
      </c>
      <c r="E1298" s="7">
        <v>5.4073058E-2</v>
      </c>
    </row>
    <row r="1299" spans="2:5" x14ac:dyDescent="0.45">
      <c r="B1299" s="6">
        <v>80</v>
      </c>
      <c r="C1299" t="s">
        <v>160</v>
      </c>
      <c r="D1299">
        <v>0.51160602799999999</v>
      </c>
      <c r="E1299" s="7">
        <v>5.1516990999999998E-2</v>
      </c>
    </row>
    <row r="1300" spans="2:5" x14ac:dyDescent="0.45">
      <c r="B1300" s="6">
        <v>80</v>
      </c>
      <c r="C1300" t="s">
        <v>153</v>
      </c>
      <c r="D1300">
        <v>0.922794208</v>
      </c>
      <c r="E1300" s="7">
        <v>4.7064940999999999E-2</v>
      </c>
    </row>
    <row r="1301" spans="2:5" x14ac:dyDescent="0.45">
      <c r="B1301" s="6">
        <v>81</v>
      </c>
      <c r="C1301" t="s">
        <v>151</v>
      </c>
      <c r="D1301">
        <v>1.067051481</v>
      </c>
      <c r="E1301" s="7">
        <v>0.104392019</v>
      </c>
    </row>
    <row r="1302" spans="2:5" x14ac:dyDescent="0.45">
      <c r="B1302" s="6">
        <v>81</v>
      </c>
      <c r="C1302" t="s">
        <v>155</v>
      </c>
      <c r="D1302">
        <v>0.95447552300000005</v>
      </c>
      <c r="E1302" s="7">
        <v>9.7267530000000005E-2</v>
      </c>
    </row>
    <row r="1303" spans="2:5" x14ac:dyDescent="0.45">
      <c r="B1303" s="6">
        <v>81</v>
      </c>
      <c r="C1303" t="s">
        <v>156</v>
      </c>
      <c r="D1303">
        <v>1.0810440640000001</v>
      </c>
      <c r="E1303" s="7">
        <v>8.9598301000000005E-2</v>
      </c>
    </row>
    <row r="1304" spans="2:5" x14ac:dyDescent="0.45">
      <c r="B1304" s="6">
        <v>81</v>
      </c>
      <c r="C1304" t="s">
        <v>157</v>
      </c>
      <c r="D1304">
        <v>0.95219595199999996</v>
      </c>
      <c r="E1304" s="7">
        <v>7.2108585000000003E-2</v>
      </c>
    </row>
    <row r="1305" spans="2:5" x14ac:dyDescent="0.45">
      <c r="B1305" s="6">
        <v>81</v>
      </c>
      <c r="C1305" t="s">
        <v>154</v>
      </c>
      <c r="D1305">
        <v>0.84303971700000002</v>
      </c>
      <c r="E1305" s="7">
        <v>7.1073285E-2</v>
      </c>
    </row>
    <row r="1306" spans="2:5" x14ac:dyDescent="0.45">
      <c r="B1306" s="6">
        <v>81</v>
      </c>
      <c r="C1306" t="s">
        <v>159</v>
      </c>
      <c r="D1306">
        <v>0.89524979500000001</v>
      </c>
      <c r="E1306" s="7">
        <v>7.0048297999999995E-2</v>
      </c>
    </row>
    <row r="1307" spans="2:5" x14ac:dyDescent="0.45">
      <c r="B1307" s="6">
        <v>81</v>
      </c>
      <c r="C1307" t="s">
        <v>148</v>
      </c>
      <c r="D1307">
        <v>1.009774393</v>
      </c>
      <c r="E1307" s="7">
        <v>6.8817999000000005E-2</v>
      </c>
    </row>
    <row r="1308" spans="2:5" x14ac:dyDescent="0.45">
      <c r="B1308" s="6">
        <v>81</v>
      </c>
      <c r="C1308" t="s">
        <v>160</v>
      </c>
      <c r="D1308">
        <v>0.96082321599999998</v>
      </c>
      <c r="E1308" s="7">
        <v>5.8738101000000001E-2</v>
      </c>
    </row>
    <row r="1309" spans="2:5" x14ac:dyDescent="0.45">
      <c r="B1309" s="6">
        <v>81</v>
      </c>
      <c r="C1309" t="s">
        <v>149</v>
      </c>
      <c r="D1309">
        <v>1.02481416</v>
      </c>
      <c r="E1309" s="7">
        <v>5.5760394999999997E-2</v>
      </c>
    </row>
    <row r="1310" spans="2:5" x14ac:dyDescent="0.45">
      <c r="B1310" s="6">
        <v>81</v>
      </c>
      <c r="C1310" t="s">
        <v>158</v>
      </c>
      <c r="D1310">
        <v>0.55002593</v>
      </c>
      <c r="E1310" s="7">
        <v>5.5652630000000002E-2</v>
      </c>
    </row>
    <row r="1311" spans="2:5" x14ac:dyDescent="0.45">
      <c r="B1311" s="6">
        <v>81</v>
      </c>
      <c r="C1311" t="s">
        <v>161</v>
      </c>
      <c r="D1311">
        <v>1.025298912</v>
      </c>
      <c r="E1311" s="7">
        <v>5.5448593999999997E-2</v>
      </c>
    </row>
    <row r="1312" spans="2:5" x14ac:dyDescent="0.45">
      <c r="B1312" s="6">
        <v>81</v>
      </c>
      <c r="C1312" t="s">
        <v>152</v>
      </c>
      <c r="D1312">
        <v>0.98994817199999996</v>
      </c>
      <c r="E1312" s="7">
        <v>4.8879165000000002E-2</v>
      </c>
    </row>
    <row r="1313" spans="2:5" x14ac:dyDescent="0.45">
      <c r="B1313" s="6">
        <v>81</v>
      </c>
      <c r="C1313" t="s">
        <v>162</v>
      </c>
      <c r="D1313">
        <v>1.006767878</v>
      </c>
      <c r="E1313" s="7">
        <v>4.4610950000000003E-2</v>
      </c>
    </row>
    <row r="1314" spans="2:5" x14ac:dyDescent="0.45">
      <c r="B1314" s="6">
        <v>81</v>
      </c>
      <c r="C1314" t="s">
        <v>164</v>
      </c>
      <c r="D1314">
        <v>0.93332258400000001</v>
      </c>
      <c r="E1314" s="7">
        <v>4.2330660999999999E-2</v>
      </c>
    </row>
    <row r="1315" spans="2:5" x14ac:dyDescent="0.45">
      <c r="B1315" s="6">
        <v>81</v>
      </c>
      <c r="C1315" t="s">
        <v>163</v>
      </c>
      <c r="D1315">
        <v>1.0185316879999999</v>
      </c>
      <c r="E1315" s="7">
        <v>3.4539586999999997E-2</v>
      </c>
    </row>
    <row r="1316" spans="2:5" x14ac:dyDescent="0.45">
      <c r="B1316" s="6">
        <v>82</v>
      </c>
      <c r="C1316" t="s">
        <v>148</v>
      </c>
      <c r="D1316">
        <v>0.31713117299999999</v>
      </c>
      <c r="E1316" s="7">
        <v>8.9882070999999994E-2</v>
      </c>
    </row>
    <row r="1317" spans="2:5" x14ac:dyDescent="0.45">
      <c r="B1317" s="6">
        <v>82</v>
      </c>
      <c r="C1317" t="s">
        <v>157</v>
      </c>
      <c r="D1317">
        <v>0.40522566199999999</v>
      </c>
      <c r="E1317" s="7">
        <v>7.0395058999999996E-2</v>
      </c>
    </row>
    <row r="1318" spans="2:5" x14ac:dyDescent="0.45">
      <c r="B1318" s="6">
        <v>82</v>
      </c>
      <c r="C1318" t="s">
        <v>154</v>
      </c>
      <c r="D1318">
        <v>1.0324981769999999</v>
      </c>
      <c r="E1318" s="7">
        <v>7.0168068E-2</v>
      </c>
    </row>
    <row r="1319" spans="2:5" x14ac:dyDescent="0.45">
      <c r="B1319" s="6">
        <v>82</v>
      </c>
      <c r="C1319" t="s">
        <v>150</v>
      </c>
      <c r="D1319">
        <v>1.089558078</v>
      </c>
      <c r="E1319" s="7">
        <v>6.8120106999999999E-2</v>
      </c>
    </row>
    <row r="1320" spans="2:5" x14ac:dyDescent="0.45">
      <c r="B1320" s="6">
        <v>82</v>
      </c>
      <c r="C1320" t="s">
        <v>151</v>
      </c>
      <c r="D1320">
        <v>0.79434971700000001</v>
      </c>
      <c r="E1320" s="7">
        <v>6.7452605999999998E-2</v>
      </c>
    </row>
    <row r="1321" spans="2:5" x14ac:dyDescent="0.45">
      <c r="B1321" s="6">
        <v>82</v>
      </c>
      <c r="C1321" t="s">
        <v>158</v>
      </c>
      <c r="D1321">
        <v>0.49962310100000001</v>
      </c>
      <c r="E1321" s="7">
        <v>5.9906801000000003E-2</v>
      </c>
    </row>
    <row r="1322" spans="2:5" x14ac:dyDescent="0.45">
      <c r="B1322" s="6">
        <v>82</v>
      </c>
      <c r="C1322" t="s">
        <v>156</v>
      </c>
      <c r="D1322">
        <v>0.95059095900000001</v>
      </c>
      <c r="E1322" s="7">
        <v>5.5012209999999999E-2</v>
      </c>
    </row>
    <row r="1323" spans="2:5" x14ac:dyDescent="0.45">
      <c r="B1323" s="6">
        <v>82</v>
      </c>
      <c r="C1323" t="s">
        <v>155</v>
      </c>
      <c r="D1323">
        <v>0.57065581600000004</v>
      </c>
      <c r="E1323" s="7">
        <v>5.1813062E-2</v>
      </c>
    </row>
    <row r="1324" spans="2:5" x14ac:dyDescent="0.45">
      <c r="B1324" s="6">
        <v>82</v>
      </c>
      <c r="C1324" t="s">
        <v>153</v>
      </c>
      <c r="D1324">
        <v>0.725066294</v>
      </c>
      <c r="E1324" s="7">
        <v>5.0688595000000003E-2</v>
      </c>
    </row>
    <row r="1325" spans="2:5" x14ac:dyDescent="0.45">
      <c r="B1325" s="6">
        <v>82</v>
      </c>
      <c r="C1325" t="s">
        <v>165</v>
      </c>
      <c r="D1325">
        <v>0.30020765500000002</v>
      </c>
      <c r="E1325" s="7">
        <v>5.0029692000000001E-2</v>
      </c>
    </row>
    <row r="1326" spans="2:5" x14ac:dyDescent="0.45">
      <c r="B1326" s="6">
        <v>82</v>
      </c>
      <c r="C1326" t="s">
        <v>159</v>
      </c>
      <c r="D1326">
        <v>0.55097160099999998</v>
      </c>
      <c r="E1326" s="7">
        <v>4.6260519E-2</v>
      </c>
    </row>
    <row r="1327" spans="2:5" x14ac:dyDescent="0.45">
      <c r="B1327" s="6">
        <v>82</v>
      </c>
      <c r="C1327" t="s">
        <v>149</v>
      </c>
      <c r="D1327">
        <v>0.829019846</v>
      </c>
      <c r="E1327" s="7">
        <v>4.5743011E-2</v>
      </c>
    </row>
    <row r="1328" spans="2:5" x14ac:dyDescent="0.45">
      <c r="B1328" s="6">
        <v>82</v>
      </c>
      <c r="C1328" t="s">
        <v>147</v>
      </c>
      <c r="D1328">
        <v>0.61966763599999997</v>
      </c>
      <c r="E1328" s="7">
        <v>4.1417357000000002E-2</v>
      </c>
    </row>
    <row r="1329" spans="2:5" x14ac:dyDescent="0.45">
      <c r="B1329" s="6">
        <v>82</v>
      </c>
      <c r="C1329" t="s">
        <v>161</v>
      </c>
      <c r="D1329">
        <v>0.134776812</v>
      </c>
      <c r="E1329" s="7">
        <v>4.0347108999999999E-2</v>
      </c>
    </row>
    <row r="1330" spans="2:5" x14ac:dyDescent="0.45">
      <c r="B1330" s="6">
        <v>82</v>
      </c>
      <c r="C1330" t="s">
        <v>162</v>
      </c>
      <c r="D1330">
        <v>0.53154385500000001</v>
      </c>
      <c r="E1330" s="7">
        <v>3.9618069999999998E-2</v>
      </c>
    </row>
    <row r="1331" spans="2:5" x14ac:dyDescent="0.45">
      <c r="B1331" s="6">
        <v>82</v>
      </c>
      <c r="C1331" t="s">
        <v>9</v>
      </c>
      <c r="D1331">
        <v>0.90583597500000002</v>
      </c>
      <c r="E1331" s="7">
        <v>3.8512613000000001E-2</v>
      </c>
    </row>
    <row r="1332" spans="2:5" x14ac:dyDescent="0.45">
      <c r="B1332" s="6">
        <v>82</v>
      </c>
      <c r="C1332" t="s">
        <v>164</v>
      </c>
      <c r="D1332">
        <v>0.90399364000000004</v>
      </c>
      <c r="E1332" s="7">
        <v>3.5798816999999997E-2</v>
      </c>
    </row>
    <row r="1333" spans="2:5" x14ac:dyDescent="0.45">
      <c r="B1333" s="6">
        <v>82</v>
      </c>
      <c r="C1333" t="s">
        <v>152</v>
      </c>
      <c r="D1333">
        <v>0.43309556900000001</v>
      </c>
      <c r="E1333" s="7">
        <v>3.4248015999999999E-2</v>
      </c>
    </row>
    <row r="1334" spans="2:5" x14ac:dyDescent="0.45">
      <c r="B1334" s="6">
        <v>82</v>
      </c>
      <c r="C1334" t="s">
        <v>163</v>
      </c>
      <c r="D1334">
        <v>0.83057560500000005</v>
      </c>
      <c r="E1334" s="7">
        <v>3.0331002999999999E-2</v>
      </c>
    </row>
    <row r="1335" spans="2:5" x14ac:dyDescent="0.45">
      <c r="B1335" s="6">
        <v>83</v>
      </c>
      <c r="C1335" t="s">
        <v>156</v>
      </c>
      <c r="D1335">
        <v>0.35802626999999998</v>
      </c>
      <c r="E1335" s="7">
        <v>0.108155734</v>
      </c>
    </row>
    <row r="1336" spans="2:5" x14ac:dyDescent="0.45">
      <c r="B1336" s="6">
        <v>83</v>
      </c>
      <c r="C1336" t="s">
        <v>149</v>
      </c>
      <c r="D1336">
        <v>0.19407353999999999</v>
      </c>
      <c r="E1336" s="7">
        <v>0.100502832</v>
      </c>
    </row>
    <row r="1337" spans="2:5" x14ac:dyDescent="0.45">
      <c r="B1337" s="6">
        <v>83</v>
      </c>
      <c r="C1337" t="s">
        <v>165</v>
      </c>
      <c r="D1337">
        <v>0.173363453</v>
      </c>
      <c r="E1337" s="7">
        <v>9.6535265999999995E-2</v>
      </c>
    </row>
    <row r="1338" spans="2:5" x14ac:dyDescent="0.45">
      <c r="B1338" s="6">
        <v>83</v>
      </c>
      <c r="C1338" t="s">
        <v>150</v>
      </c>
      <c r="D1338">
        <v>0.204205787</v>
      </c>
      <c r="E1338" s="7">
        <v>9.1591635000000005E-2</v>
      </c>
    </row>
    <row r="1339" spans="2:5" x14ac:dyDescent="0.45">
      <c r="B1339" s="6">
        <v>83</v>
      </c>
      <c r="C1339" t="s">
        <v>154</v>
      </c>
      <c r="D1339">
        <v>6.7062135999999994E-2</v>
      </c>
      <c r="E1339" s="7">
        <v>8.1811835999999999E-2</v>
      </c>
    </row>
    <row r="1340" spans="2:5" x14ac:dyDescent="0.45">
      <c r="B1340" s="6">
        <v>83</v>
      </c>
      <c r="C1340" t="s">
        <v>9</v>
      </c>
      <c r="D1340">
        <v>0.34436736600000001</v>
      </c>
      <c r="E1340" s="7">
        <v>7.556512E-2</v>
      </c>
    </row>
    <row r="1341" spans="2:5" x14ac:dyDescent="0.45">
      <c r="B1341" s="6">
        <v>83</v>
      </c>
      <c r="C1341" t="s">
        <v>148</v>
      </c>
      <c r="D1341">
        <v>0.227942854</v>
      </c>
      <c r="E1341" s="7">
        <v>7.1093751999999996E-2</v>
      </c>
    </row>
    <row r="1342" spans="2:5" x14ac:dyDescent="0.45">
      <c r="B1342" s="6">
        <v>83</v>
      </c>
      <c r="C1342" t="s">
        <v>151</v>
      </c>
      <c r="D1342">
        <v>0.20891499899999999</v>
      </c>
      <c r="E1342" s="7">
        <v>7.0267324000000006E-2</v>
      </c>
    </row>
    <row r="1343" spans="2:5" x14ac:dyDescent="0.45">
      <c r="B1343" s="6">
        <v>83</v>
      </c>
      <c r="C1343" t="s">
        <v>160</v>
      </c>
      <c r="D1343">
        <v>0.161185935</v>
      </c>
      <c r="E1343" s="7">
        <v>6.4540678000000004E-2</v>
      </c>
    </row>
    <row r="1344" spans="2:5" x14ac:dyDescent="0.45">
      <c r="B1344" s="6">
        <v>83</v>
      </c>
      <c r="C1344" t="s">
        <v>162</v>
      </c>
      <c r="D1344">
        <v>0.23905534000000001</v>
      </c>
      <c r="E1344" s="7">
        <v>6.1152980000000003E-2</v>
      </c>
    </row>
    <row r="1345" spans="2:5" x14ac:dyDescent="0.45">
      <c r="B1345" s="6">
        <v>83</v>
      </c>
      <c r="C1345" t="s">
        <v>157</v>
      </c>
      <c r="D1345">
        <v>0.144717191</v>
      </c>
      <c r="E1345" s="7">
        <v>5.8291191999999999E-2</v>
      </c>
    </row>
    <row r="1346" spans="2:5" x14ac:dyDescent="0.45">
      <c r="B1346" s="6">
        <v>83</v>
      </c>
      <c r="C1346" t="s">
        <v>161</v>
      </c>
      <c r="D1346">
        <v>5.2003697000000002E-2</v>
      </c>
      <c r="E1346" s="7">
        <v>5.4418634E-2</v>
      </c>
    </row>
    <row r="1347" spans="2:5" x14ac:dyDescent="0.45">
      <c r="B1347" s="6">
        <v>83</v>
      </c>
      <c r="C1347" t="s">
        <v>155</v>
      </c>
      <c r="D1347">
        <v>0.19360805</v>
      </c>
      <c r="E1347" s="7">
        <v>5.1733207000000003E-2</v>
      </c>
    </row>
    <row r="1348" spans="2:5" x14ac:dyDescent="0.45">
      <c r="B1348" s="6">
        <v>83</v>
      </c>
      <c r="C1348" t="s">
        <v>152</v>
      </c>
      <c r="D1348">
        <v>0.29902810600000002</v>
      </c>
      <c r="E1348" s="7">
        <v>4.9771439000000001E-2</v>
      </c>
    </row>
    <row r="1349" spans="2:5" x14ac:dyDescent="0.45">
      <c r="B1349" s="6">
        <v>83</v>
      </c>
      <c r="C1349" t="s">
        <v>153</v>
      </c>
      <c r="D1349">
        <v>0.44485716800000003</v>
      </c>
      <c r="E1349" s="7">
        <v>4.8727687999999998E-2</v>
      </c>
    </row>
    <row r="1350" spans="2:5" x14ac:dyDescent="0.45">
      <c r="B1350" s="6">
        <v>83</v>
      </c>
      <c r="C1350" t="s">
        <v>164</v>
      </c>
      <c r="D1350">
        <v>0.53934030099999997</v>
      </c>
      <c r="E1350" s="7">
        <v>4.8175511999999997E-2</v>
      </c>
    </row>
    <row r="1351" spans="2:5" x14ac:dyDescent="0.45">
      <c r="B1351" s="6">
        <v>83</v>
      </c>
      <c r="C1351" t="s">
        <v>163</v>
      </c>
      <c r="D1351">
        <v>0.14466188699999999</v>
      </c>
      <c r="E1351" s="7">
        <v>4.6892363999999999E-2</v>
      </c>
    </row>
    <row r="1352" spans="2:5" x14ac:dyDescent="0.45">
      <c r="B1352" s="6">
        <v>83</v>
      </c>
      <c r="C1352" t="s">
        <v>147</v>
      </c>
      <c r="D1352">
        <v>0.13298602800000001</v>
      </c>
      <c r="E1352" s="7">
        <v>3.4926722E-2</v>
      </c>
    </row>
    <row r="1353" spans="2:5" x14ac:dyDescent="0.45">
      <c r="B1353" s="6">
        <v>84</v>
      </c>
      <c r="C1353" t="s">
        <v>161</v>
      </c>
      <c r="D1353">
        <v>0.28425286</v>
      </c>
      <c r="E1353" s="7">
        <v>0.14035977499999999</v>
      </c>
    </row>
    <row r="1354" spans="2:5" x14ac:dyDescent="0.45">
      <c r="B1354" s="6">
        <v>84</v>
      </c>
      <c r="C1354" t="s">
        <v>165</v>
      </c>
      <c r="D1354">
        <v>0.39898604399999998</v>
      </c>
      <c r="E1354" s="7">
        <v>0.12965827299999999</v>
      </c>
    </row>
    <row r="1355" spans="2:5" x14ac:dyDescent="0.45">
      <c r="B1355" s="6">
        <v>84</v>
      </c>
      <c r="C1355" t="s">
        <v>148</v>
      </c>
      <c r="D1355">
        <v>0.99185897700000003</v>
      </c>
      <c r="E1355" s="7">
        <v>0.103241213</v>
      </c>
    </row>
    <row r="1356" spans="2:5" x14ac:dyDescent="0.45">
      <c r="B1356" s="6">
        <v>84</v>
      </c>
      <c r="C1356" t="s">
        <v>150</v>
      </c>
      <c r="D1356">
        <v>0.86803699499999998</v>
      </c>
      <c r="E1356" s="7">
        <v>9.1310178000000006E-2</v>
      </c>
    </row>
    <row r="1357" spans="2:5" x14ac:dyDescent="0.45">
      <c r="B1357" s="6">
        <v>84</v>
      </c>
      <c r="C1357" t="s">
        <v>152</v>
      </c>
      <c r="D1357">
        <v>0.74053425699999997</v>
      </c>
      <c r="E1357" s="7">
        <v>8.5548390000000002E-2</v>
      </c>
    </row>
    <row r="1358" spans="2:5" x14ac:dyDescent="0.45">
      <c r="B1358" s="6">
        <v>84</v>
      </c>
      <c r="C1358" t="s">
        <v>151</v>
      </c>
      <c r="D1358">
        <v>0.92203422700000004</v>
      </c>
      <c r="E1358" s="7">
        <v>7.2672162999999998E-2</v>
      </c>
    </row>
    <row r="1359" spans="2:5" x14ac:dyDescent="0.45">
      <c r="B1359" s="6">
        <v>84</v>
      </c>
      <c r="C1359" t="s">
        <v>149</v>
      </c>
      <c r="D1359">
        <v>0.95212642199999997</v>
      </c>
      <c r="E1359" s="7">
        <v>7.0341525000000002E-2</v>
      </c>
    </row>
    <row r="1360" spans="2:5" x14ac:dyDescent="0.45">
      <c r="B1360" s="6">
        <v>84</v>
      </c>
      <c r="C1360" t="s">
        <v>9</v>
      </c>
      <c r="D1360">
        <v>0.61580127500000004</v>
      </c>
      <c r="E1360" s="7">
        <v>6.3590253999999999E-2</v>
      </c>
    </row>
    <row r="1361" spans="2:5" x14ac:dyDescent="0.45">
      <c r="B1361" s="6">
        <v>84</v>
      </c>
      <c r="C1361" t="s">
        <v>164</v>
      </c>
      <c r="D1361">
        <v>1.1082176640000001</v>
      </c>
      <c r="E1361" s="7">
        <v>6.1831944999999999E-2</v>
      </c>
    </row>
    <row r="1362" spans="2:5" x14ac:dyDescent="0.45">
      <c r="B1362" s="6">
        <v>84</v>
      </c>
      <c r="C1362" t="s">
        <v>162</v>
      </c>
      <c r="D1362">
        <v>0.40217409500000001</v>
      </c>
      <c r="E1362" s="7">
        <v>6.1532096000000001E-2</v>
      </c>
    </row>
    <row r="1363" spans="2:5" x14ac:dyDescent="0.45">
      <c r="B1363" s="6">
        <v>84</v>
      </c>
      <c r="C1363" t="s">
        <v>147</v>
      </c>
      <c r="D1363">
        <v>0.42445519700000001</v>
      </c>
      <c r="E1363" s="7">
        <v>5.5008709000000003E-2</v>
      </c>
    </row>
    <row r="1364" spans="2:5" x14ac:dyDescent="0.45">
      <c r="B1364" s="6">
        <v>84</v>
      </c>
      <c r="C1364" t="s">
        <v>160</v>
      </c>
      <c r="D1364">
        <v>0.87108326199999997</v>
      </c>
      <c r="E1364" s="7">
        <v>3.8968234999999997E-2</v>
      </c>
    </row>
    <row r="1365" spans="2:5" x14ac:dyDescent="0.45">
      <c r="B1365" s="6">
        <v>85</v>
      </c>
      <c r="C1365" t="s">
        <v>150</v>
      </c>
      <c r="D1365">
        <v>0.96524536500000002</v>
      </c>
      <c r="E1365" s="7">
        <v>8.8836129999999999E-2</v>
      </c>
    </row>
    <row r="1366" spans="2:5" x14ac:dyDescent="0.45">
      <c r="B1366" s="6">
        <v>85</v>
      </c>
      <c r="C1366" t="s">
        <v>157</v>
      </c>
      <c r="D1366">
        <v>0.96933644600000002</v>
      </c>
      <c r="E1366" s="7">
        <v>7.8385508000000007E-2</v>
      </c>
    </row>
    <row r="1367" spans="2:5" x14ac:dyDescent="0.45">
      <c r="B1367" s="6">
        <v>85</v>
      </c>
      <c r="C1367" t="s">
        <v>149</v>
      </c>
      <c r="D1367">
        <v>0.99756255100000002</v>
      </c>
      <c r="E1367" s="7">
        <v>7.5293727000000005E-2</v>
      </c>
    </row>
    <row r="1368" spans="2:5" x14ac:dyDescent="0.45">
      <c r="B1368" s="6">
        <v>85</v>
      </c>
      <c r="C1368" t="s">
        <v>9</v>
      </c>
      <c r="D1368">
        <v>0.95160086099999996</v>
      </c>
      <c r="E1368" s="7">
        <v>7.3250684999999996E-2</v>
      </c>
    </row>
    <row r="1369" spans="2:5" x14ac:dyDescent="0.45">
      <c r="B1369" s="6">
        <v>85</v>
      </c>
      <c r="C1369" t="s">
        <v>153</v>
      </c>
      <c r="D1369">
        <v>0.83395913600000005</v>
      </c>
      <c r="E1369" s="7">
        <v>7.1645797999999997E-2</v>
      </c>
    </row>
    <row r="1370" spans="2:5" x14ac:dyDescent="0.45">
      <c r="B1370" s="6">
        <v>85</v>
      </c>
      <c r="C1370" t="s">
        <v>155</v>
      </c>
      <c r="D1370">
        <v>0.94843756300000004</v>
      </c>
      <c r="E1370" s="7">
        <v>7.0228183E-2</v>
      </c>
    </row>
    <row r="1371" spans="2:5" x14ac:dyDescent="0.45">
      <c r="B1371" s="6">
        <v>85</v>
      </c>
      <c r="C1371" t="s">
        <v>151</v>
      </c>
      <c r="D1371">
        <v>1.0639500639999999</v>
      </c>
      <c r="E1371" s="7">
        <v>6.7206218999999998E-2</v>
      </c>
    </row>
    <row r="1372" spans="2:5" x14ac:dyDescent="0.45">
      <c r="B1372" s="6">
        <v>85</v>
      </c>
      <c r="C1372" t="s">
        <v>159</v>
      </c>
      <c r="D1372">
        <v>0.79487171000000001</v>
      </c>
      <c r="E1372" s="7">
        <v>6.1051663999999999E-2</v>
      </c>
    </row>
    <row r="1373" spans="2:5" x14ac:dyDescent="0.45">
      <c r="B1373" s="6">
        <v>85</v>
      </c>
      <c r="C1373" t="s">
        <v>162</v>
      </c>
      <c r="D1373">
        <v>0.95855756299999995</v>
      </c>
      <c r="E1373" s="7">
        <v>6.0425253999999998E-2</v>
      </c>
    </row>
    <row r="1374" spans="2:5" x14ac:dyDescent="0.45">
      <c r="B1374" s="6">
        <v>85</v>
      </c>
      <c r="C1374" t="s">
        <v>154</v>
      </c>
      <c r="D1374">
        <v>0.95168086600000001</v>
      </c>
      <c r="E1374" s="7">
        <v>5.0725185999999998E-2</v>
      </c>
    </row>
    <row r="1375" spans="2:5" x14ac:dyDescent="0.45">
      <c r="B1375" s="6">
        <v>85</v>
      </c>
      <c r="C1375" t="s">
        <v>164</v>
      </c>
      <c r="D1375">
        <v>0.88361405000000004</v>
      </c>
      <c r="E1375" s="7">
        <v>5.0683101000000001E-2</v>
      </c>
    </row>
    <row r="1376" spans="2:5" x14ac:dyDescent="0.45">
      <c r="B1376" s="6">
        <v>85</v>
      </c>
      <c r="C1376" t="s">
        <v>158</v>
      </c>
      <c r="D1376">
        <v>0.84945394200000002</v>
      </c>
      <c r="E1376" s="7">
        <v>5.0058943000000002E-2</v>
      </c>
    </row>
    <row r="1377" spans="2:5" x14ac:dyDescent="0.45">
      <c r="B1377" s="6">
        <v>85</v>
      </c>
      <c r="C1377" t="s">
        <v>156</v>
      </c>
      <c r="D1377">
        <v>0.32325016200000001</v>
      </c>
      <c r="E1377" s="7">
        <v>4.8667257999999998E-2</v>
      </c>
    </row>
    <row r="1378" spans="2:5" x14ac:dyDescent="0.45">
      <c r="B1378" s="6">
        <v>85</v>
      </c>
      <c r="C1378" t="s">
        <v>160</v>
      </c>
      <c r="D1378">
        <v>1.006882238</v>
      </c>
      <c r="E1378" s="7">
        <v>4.5003194000000003E-2</v>
      </c>
    </row>
    <row r="1379" spans="2:5" x14ac:dyDescent="0.45">
      <c r="B1379" s="6">
        <v>85</v>
      </c>
      <c r="C1379" t="s">
        <v>152</v>
      </c>
      <c r="D1379">
        <v>0.96391221199999999</v>
      </c>
      <c r="E1379" s="7">
        <v>4.4660478000000003E-2</v>
      </c>
    </row>
    <row r="1380" spans="2:5" x14ac:dyDescent="0.45">
      <c r="B1380" s="6">
        <v>85</v>
      </c>
      <c r="C1380" t="s">
        <v>161</v>
      </c>
      <c r="D1380">
        <v>0.30660696199999998</v>
      </c>
      <c r="E1380" s="7">
        <v>4.3020466E-2</v>
      </c>
    </row>
    <row r="1381" spans="2:5" x14ac:dyDescent="0.45">
      <c r="B1381" s="6">
        <v>85</v>
      </c>
      <c r="C1381" t="s">
        <v>147</v>
      </c>
      <c r="D1381">
        <v>0.86975312800000004</v>
      </c>
      <c r="E1381" s="7">
        <v>3.9324091999999998E-2</v>
      </c>
    </row>
    <row r="1382" spans="2:5" x14ac:dyDescent="0.45">
      <c r="B1382" s="6">
        <v>86</v>
      </c>
      <c r="C1382" t="s">
        <v>151</v>
      </c>
      <c r="D1382">
        <v>0.60175858299999996</v>
      </c>
      <c r="E1382" s="7">
        <v>0.15964071299999999</v>
      </c>
    </row>
    <row r="1383" spans="2:5" x14ac:dyDescent="0.45">
      <c r="B1383" s="6">
        <v>86</v>
      </c>
      <c r="C1383" t="s">
        <v>147</v>
      </c>
      <c r="D1383">
        <v>0.69169947600000004</v>
      </c>
      <c r="E1383" s="7">
        <v>0.14751396899999999</v>
      </c>
    </row>
    <row r="1384" spans="2:5" x14ac:dyDescent="0.45">
      <c r="B1384" s="6">
        <v>86</v>
      </c>
      <c r="C1384" t="s">
        <v>150</v>
      </c>
      <c r="D1384">
        <v>0.15528847300000001</v>
      </c>
      <c r="E1384" s="7">
        <v>0.13036144999999999</v>
      </c>
    </row>
    <row r="1385" spans="2:5" x14ac:dyDescent="0.45">
      <c r="B1385" s="6">
        <v>86</v>
      </c>
      <c r="C1385" t="s">
        <v>161</v>
      </c>
      <c r="D1385">
        <v>1.1169907E-2</v>
      </c>
      <c r="E1385" s="7">
        <v>0.12567840799999999</v>
      </c>
    </row>
    <row r="1386" spans="2:5" x14ac:dyDescent="0.45">
      <c r="B1386" s="6">
        <v>86</v>
      </c>
      <c r="C1386" t="s">
        <v>154</v>
      </c>
      <c r="D1386">
        <v>0.80239724899999998</v>
      </c>
      <c r="E1386" s="7">
        <v>0.10809759300000001</v>
      </c>
    </row>
    <row r="1387" spans="2:5" x14ac:dyDescent="0.45">
      <c r="B1387" s="6">
        <v>86</v>
      </c>
      <c r="C1387" t="s">
        <v>153</v>
      </c>
      <c r="D1387">
        <v>0.56919491600000005</v>
      </c>
      <c r="E1387" s="7">
        <v>8.3796272000000005E-2</v>
      </c>
    </row>
    <row r="1388" spans="2:5" x14ac:dyDescent="0.45">
      <c r="B1388" s="6">
        <v>86</v>
      </c>
      <c r="C1388" t="s">
        <v>159</v>
      </c>
      <c r="D1388">
        <v>0.33154127500000002</v>
      </c>
      <c r="E1388" s="7">
        <v>7.8915537999999993E-2</v>
      </c>
    </row>
    <row r="1389" spans="2:5" x14ac:dyDescent="0.45">
      <c r="B1389" s="6">
        <v>86</v>
      </c>
      <c r="C1389" t="s">
        <v>158</v>
      </c>
      <c r="D1389">
        <v>6.1813730999999997E-2</v>
      </c>
      <c r="E1389" s="7">
        <v>7.8559038999999997E-2</v>
      </c>
    </row>
    <row r="1390" spans="2:5" x14ac:dyDescent="0.45">
      <c r="B1390" s="6">
        <v>86</v>
      </c>
      <c r="C1390" t="s">
        <v>155</v>
      </c>
      <c r="D1390">
        <v>0.150272928</v>
      </c>
      <c r="E1390" s="7">
        <v>7.7579090000000003E-2</v>
      </c>
    </row>
    <row r="1391" spans="2:5" x14ac:dyDescent="0.45">
      <c r="B1391" s="6">
        <v>86</v>
      </c>
      <c r="C1391" t="s">
        <v>162</v>
      </c>
      <c r="D1391">
        <v>0.39050754700000001</v>
      </c>
      <c r="E1391" s="7">
        <v>7.3422148000000007E-2</v>
      </c>
    </row>
    <row r="1392" spans="2:5" x14ac:dyDescent="0.45">
      <c r="B1392" s="6">
        <v>86</v>
      </c>
      <c r="C1392" t="s">
        <v>157</v>
      </c>
      <c r="D1392">
        <v>0.76051206299999996</v>
      </c>
      <c r="E1392" s="7">
        <v>5.5695832000000001E-2</v>
      </c>
    </row>
    <row r="1393" spans="2:5" x14ac:dyDescent="0.45">
      <c r="B1393" s="6">
        <v>86</v>
      </c>
      <c r="C1393" t="s">
        <v>163</v>
      </c>
      <c r="D1393">
        <v>0.80116950200000003</v>
      </c>
      <c r="E1393" s="7">
        <v>5.3246943999999997E-2</v>
      </c>
    </row>
    <row r="1394" spans="2:5" x14ac:dyDescent="0.45">
      <c r="B1394" s="6">
        <v>86</v>
      </c>
      <c r="C1394" t="s">
        <v>164</v>
      </c>
      <c r="D1394">
        <v>0.81113279000000005</v>
      </c>
      <c r="E1394" s="7">
        <v>4.4990308E-2</v>
      </c>
    </row>
    <row r="1395" spans="2:5" x14ac:dyDescent="0.45">
      <c r="B1395" s="6">
        <v>86</v>
      </c>
      <c r="C1395" t="s">
        <v>152</v>
      </c>
      <c r="D1395">
        <v>0.58429808800000005</v>
      </c>
      <c r="E1395" s="7">
        <v>4.1901593000000001E-2</v>
      </c>
    </row>
    <row r="1396" spans="2:5" x14ac:dyDescent="0.45">
      <c r="B1396" s="6">
        <v>86</v>
      </c>
      <c r="C1396" t="s">
        <v>160</v>
      </c>
      <c r="D1396">
        <v>0.21247597900000001</v>
      </c>
      <c r="E1396" s="7">
        <v>3.5954374999999997E-2</v>
      </c>
    </row>
    <row r="1397" spans="2:5" x14ac:dyDescent="0.45">
      <c r="B1397" s="6">
        <v>87</v>
      </c>
      <c r="C1397" t="s">
        <v>159</v>
      </c>
      <c r="D1397">
        <v>0.85246345800000001</v>
      </c>
      <c r="E1397" s="7">
        <v>0.107560797</v>
      </c>
    </row>
    <row r="1398" spans="2:5" x14ac:dyDescent="0.45">
      <c r="B1398" s="6">
        <v>87</v>
      </c>
      <c r="C1398" t="s">
        <v>157</v>
      </c>
      <c r="D1398">
        <v>0.74545547300000004</v>
      </c>
      <c r="E1398" s="7">
        <v>9.9658592000000004E-2</v>
      </c>
    </row>
    <row r="1399" spans="2:5" x14ac:dyDescent="0.45">
      <c r="B1399" s="6">
        <v>87</v>
      </c>
      <c r="C1399" t="s">
        <v>162</v>
      </c>
      <c r="D1399">
        <v>0.30944900600000003</v>
      </c>
      <c r="E1399" s="7">
        <v>9.5523680999999999E-2</v>
      </c>
    </row>
    <row r="1400" spans="2:5" x14ac:dyDescent="0.45">
      <c r="B1400" s="6">
        <v>87</v>
      </c>
      <c r="C1400" t="s">
        <v>149</v>
      </c>
      <c r="D1400">
        <v>0.386625634</v>
      </c>
      <c r="E1400" s="7">
        <v>9.0859506000000007E-2</v>
      </c>
    </row>
    <row r="1401" spans="2:5" x14ac:dyDescent="0.45">
      <c r="B1401" s="6">
        <v>87</v>
      </c>
      <c r="C1401" t="s">
        <v>155</v>
      </c>
      <c r="D1401">
        <v>0.194085022</v>
      </c>
      <c r="E1401" s="7">
        <v>8.0698504000000004E-2</v>
      </c>
    </row>
    <row r="1402" spans="2:5" x14ac:dyDescent="0.45">
      <c r="B1402" s="6">
        <v>87</v>
      </c>
      <c r="C1402" t="s">
        <v>158</v>
      </c>
      <c r="D1402">
        <v>1.0578201730000001</v>
      </c>
      <c r="E1402" s="7">
        <v>7.2155498999999998E-2</v>
      </c>
    </row>
    <row r="1403" spans="2:5" x14ac:dyDescent="0.45">
      <c r="B1403" s="6">
        <v>87</v>
      </c>
      <c r="C1403" t="s">
        <v>150</v>
      </c>
      <c r="D1403">
        <v>0.57380758300000001</v>
      </c>
      <c r="E1403" s="7">
        <v>7.0914538999999999E-2</v>
      </c>
    </row>
    <row r="1404" spans="2:5" x14ac:dyDescent="0.45">
      <c r="B1404" s="6">
        <v>87</v>
      </c>
      <c r="C1404" t="s">
        <v>153</v>
      </c>
      <c r="D1404">
        <v>0.91772466200000002</v>
      </c>
      <c r="E1404" s="7">
        <v>6.7728768999999994E-2</v>
      </c>
    </row>
    <row r="1405" spans="2:5" x14ac:dyDescent="0.45">
      <c r="B1405" s="6">
        <v>87</v>
      </c>
      <c r="C1405" t="s">
        <v>154</v>
      </c>
      <c r="D1405">
        <v>0.16576745500000001</v>
      </c>
      <c r="E1405" s="7">
        <v>6.6802004999999998E-2</v>
      </c>
    </row>
    <row r="1406" spans="2:5" x14ac:dyDescent="0.45">
      <c r="B1406" s="6">
        <v>87</v>
      </c>
      <c r="C1406" t="s">
        <v>148</v>
      </c>
      <c r="D1406">
        <v>0.99368355900000005</v>
      </c>
      <c r="E1406" s="7">
        <v>6.6325488000000002E-2</v>
      </c>
    </row>
    <row r="1407" spans="2:5" x14ac:dyDescent="0.45">
      <c r="B1407" s="6">
        <v>87</v>
      </c>
      <c r="C1407" t="s">
        <v>161</v>
      </c>
      <c r="D1407">
        <v>0.183388633</v>
      </c>
      <c r="E1407" s="7">
        <v>6.5124256000000005E-2</v>
      </c>
    </row>
    <row r="1408" spans="2:5" x14ac:dyDescent="0.45">
      <c r="B1408" s="6">
        <v>87</v>
      </c>
      <c r="C1408" t="s">
        <v>9</v>
      </c>
      <c r="D1408">
        <v>0.34582640100000001</v>
      </c>
      <c r="E1408" s="7">
        <v>5.9277297999999999E-2</v>
      </c>
    </row>
    <row r="1409" spans="2:5" x14ac:dyDescent="0.45">
      <c r="B1409" s="6">
        <v>87</v>
      </c>
      <c r="C1409" t="s">
        <v>151</v>
      </c>
      <c r="D1409">
        <v>0.35159473600000002</v>
      </c>
      <c r="E1409" s="7">
        <v>5.8642290999999999E-2</v>
      </c>
    </row>
    <row r="1410" spans="2:5" x14ac:dyDescent="0.45">
      <c r="B1410" s="6">
        <v>87</v>
      </c>
      <c r="C1410" t="s">
        <v>147</v>
      </c>
      <c r="D1410">
        <v>0.273322499</v>
      </c>
      <c r="E1410" s="7">
        <v>5.8146906999999998E-2</v>
      </c>
    </row>
    <row r="1411" spans="2:5" x14ac:dyDescent="0.45">
      <c r="B1411" s="6">
        <v>87</v>
      </c>
      <c r="C1411" t="s">
        <v>152</v>
      </c>
      <c r="D1411">
        <v>0.64559629500000004</v>
      </c>
      <c r="E1411" s="7">
        <v>5.8069479E-2</v>
      </c>
    </row>
    <row r="1412" spans="2:5" x14ac:dyDescent="0.45">
      <c r="B1412" s="6">
        <v>87</v>
      </c>
      <c r="C1412" t="s">
        <v>163</v>
      </c>
      <c r="D1412">
        <v>0.344315129</v>
      </c>
      <c r="E1412" s="7">
        <v>4.6089579999999998E-2</v>
      </c>
    </row>
    <row r="1413" spans="2:5" x14ac:dyDescent="0.45">
      <c r="B1413" s="6">
        <v>87</v>
      </c>
      <c r="C1413" t="s">
        <v>160</v>
      </c>
      <c r="D1413">
        <v>0.43301569899999998</v>
      </c>
      <c r="E1413" s="7">
        <v>3.8995683000000003E-2</v>
      </c>
    </row>
    <row r="1414" spans="2:5" x14ac:dyDescent="0.45">
      <c r="B1414" s="6">
        <v>88</v>
      </c>
      <c r="C1414" t="s">
        <v>151</v>
      </c>
      <c r="D1414">
        <v>0.55012956099999999</v>
      </c>
      <c r="E1414" s="7">
        <v>0.113248511</v>
      </c>
    </row>
    <row r="1415" spans="2:5" x14ac:dyDescent="0.45">
      <c r="B1415" s="6">
        <v>88</v>
      </c>
      <c r="C1415" t="s">
        <v>149</v>
      </c>
      <c r="D1415">
        <v>1.034361275</v>
      </c>
      <c r="E1415" s="7">
        <v>9.3035951000000006E-2</v>
      </c>
    </row>
    <row r="1416" spans="2:5" x14ac:dyDescent="0.45">
      <c r="B1416" s="6">
        <v>88</v>
      </c>
      <c r="C1416" t="s">
        <v>160</v>
      </c>
      <c r="D1416">
        <v>0.92368405799999997</v>
      </c>
      <c r="E1416" s="7">
        <v>9.1744503000000005E-2</v>
      </c>
    </row>
    <row r="1417" spans="2:5" x14ac:dyDescent="0.45">
      <c r="B1417" s="6">
        <v>88</v>
      </c>
      <c r="C1417" t="s">
        <v>164</v>
      </c>
      <c r="D1417">
        <v>0.86872148800000004</v>
      </c>
      <c r="E1417" s="7">
        <v>8.2950649000000001E-2</v>
      </c>
    </row>
    <row r="1418" spans="2:5" x14ac:dyDescent="0.45">
      <c r="B1418" s="6">
        <v>88</v>
      </c>
      <c r="C1418" t="s">
        <v>147</v>
      </c>
      <c r="D1418">
        <v>0.966961234</v>
      </c>
      <c r="E1418" s="7">
        <v>8.0326829000000002E-2</v>
      </c>
    </row>
    <row r="1419" spans="2:5" x14ac:dyDescent="0.45">
      <c r="B1419" s="6">
        <v>88</v>
      </c>
      <c r="C1419" t="s">
        <v>148</v>
      </c>
      <c r="D1419">
        <v>0.904726735</v>
      </c>
      <c r="E1419" s="7">
        <v>7.2315819000000003E-2</v>
      </c>
    </row>
    <row r="1420" spans="2:5" x14ac:dyDescent="0.45">
      <c r="B1420" s="6">
        <v>88</v>
      </c>
      <c r="C1420" t="s">
        <v>159</v>
      </c>
      <c r="D1420">
        <v>0.96343307499999997</v>
      </c>
      <c r="E1420" s="7">
        <v>6.4248900999999997E-2</v>
      </c>
    </row>
    <row r="1421" spans="2:5" x14ac:dyDescent="0.45">
      <c r="B1421" s="6">
        <v>88</v>
      </c>
      <c r="C1421" t="s">
        <v>165</v>
      </c>
      <c r="D1421">
        <v>0.98950261100000003</v>
      </c>
      <c r="E1421" s="7">
        <v>5.624092E-2</v>
      </c>
    </row>
    <row r="1422" spans="2:5" x14ac:dyDescent="0.45">
      <c r="B1422" s="6">
        <v>88</v>
      </c>
      <c r="C1422" t="s">
        <v>155</v>
      </c>
      <c r="D1422">
        <v>0.97632048999999999</v>
      </c>
      <c r="E1422" s="7">
        <v>5.3155235000000002E-2</v>
      </c>
    </row>
    <row r="1423" spans="2:5" x14ac:dyDescent="0.45">
      <c r="B1423" s="6">
        <v>88</v>
      </c>
      <c r="C1423" t="s">
        <v>9</v>
      </c>
      <c r="D1423">
        <v>0.94445492099999995</v>
      </c>
      <c r="E1423" s="7">
        <v>5.2308515999999999E-2</v>
      </c>
    </row>
    <row r="1424" spans="2:5" x14ac:dyDescent="0.45">
      <c r="B1424" s="6">
        <v>88</v>
      </c>
      <c r="C1424" t="s">
        <v>152</v>
      </c>
      <c r="D1424">
        <v>1.063898019</v>
      </c>
      <c r="E1424" s="7">
        <v>4.9809525E-2</v>
      </c>
    </row>
    <row r="1425" spans="2:5" x14ac:dyDescent="0.45">
      <c r="B1425" s="6">
        <v>88</v>
      </c>
      <c r="C1425" t="s">
        <v>150</v>
      </c>
      <c r="D1425">
        <v>1.0275772409999999</v>
      </c>
      <c r="E1425" s="7">
        <v>4.9315811000000001E-2</v>
      </c>
    </row>
    <row r="1426" spans="2:5" x14ac:dyDescent="0.45">
      <c r="B1426" s="6">
        <v>88</v>
      </c>
      <c r="C1426" t="s">
        <v>162</v>
      </c>
      <c r="D1426">
        <v>0.85064694699999999</v>
      </c>
      <c r="E1426" s="7">
        <v>4.5401166E-2</v>
      </c>
    </row>
    <row r="1427" spans="2:5" x14ac:dyDescent="0.45">
      <c r="B1427" s="6">
        <v>88</v>
      </c>
      <c r="C1427" t="s">
        <v>161</v>
      </c>
      <c r="D1427">
        <v>0.91435866200000004</v>
      </c>
      <c r="E1427" s="7">
        <v>4.3930515000000003E-2</v>
      </c>
    </row>
    <row r="1428" spans="2:5" x14ac:dyDescent="0.45">
      <c r="B1428" s="6">
        <v>89</v>
      </c>
      <c r="C1428" t="s">
        <v>158</v>
      </c>
      <c r="D1428">
        <v>1.0604960080000001</v>
      </c>
      <c r="E1428" s="7">
        <v>8.4045660999999994E-2</v>
      </c>
    </row>
    <row r="1429" spans="2:5" x14ac:dyDescent="0.45">
      <c r="B1429" s="6">
        <v>89</v>
      </c>
      <c r="C1429" t="s">
        <v>149</v>
      </c>
      <c r="D1429">
        <v>1.0221651300000001</v>
      </c>
      <c r="E1429" s="7">
        <v>7.1568449000000006E-2</v>
      </c>
    </row>
    <row r="1430" spans="2:5" x14ac:dyDescent="0.45">
      <c r="B1430" s="6">
        <v>89</v>
      </c>
      <c r="C1430" t="s">
        <v>151</v>
      </c>
      <c r="D1430">
        <v>0.98616621000000004</v>
      </c>
      <c r="E1430" s="7">
        <v>6.8710467999999997E-2</v>
      </c>
    </row>
    <row r="1431" spans="2:5" x14ac:dyDescent="0.45">
      <c r="B1431" s="6">
        <v>89</v>
      </c>
      <c r="C1431" t="s">
        <v>165</v>
      </c>
      <c r="D1431">
        <v>1.0010043390000001</v>
      </c>
      <c r="E1431" s="7">
        <v>6.8364626999999997E-2</v>
      </c>
    </row>
    <row r="1432" spans="2:5" x14ac:dyDescent="0.45">
      <c r="B1432" s="6">
        <v>89</v>
      </c>
      <c r="C1432" t="s">
        <v>150</v>
      </c>
      <c r="D1432">
        <v>1.069498879</v>
      </c>
      <c r="E1432" s="7">
        <v>6.2456981000000002E-2</v>
      </c>
    </row>
    <row r="1433" spans="2:5" x14ac:dyDescent="0.45">
      <c r="B1433" s="6">
        <v>89</v>
      </c>
      <c r="C1433" t="s">
        <v>157</v>
      </c>
      <c r="D1433">
        <v>0.96687668599999999</v>
      </c>
      <c r="E1433" s="7">
        <v>6.0387021999999999E-2</v>
      </c>
    </row>
    <row r="1434" spans="2:5" x14ac:dyDescent="0.45">
      <c r="B1434" s="6">
        <v>89</v>
      </c>
      <c r="C1434" t="s">
        <v>148</v>
      </c>
      <c r="D1434">
        <v>1.0527393300000001</v>
      </c>
      <c r="E1434" s="7">
        <v>5.6604025000000002E-2</v>
      </c>
    </row>
    <row r="1435" spans="2:5" x14ac:dyDescent="0.45">
      <c r="B1435" s="6">
        <v>89</v>
      </c>
      <c r="C1435" t="s">
        <v>153</v>
      </c>
      <c r="D1435">
        <v>0.99615645600000002</v>
      </c>
      <c r="E1435" s="7">
        <v>5.4988501000000002E-2</v>
      </c>
    </row>
    <row r="1436" spans="2:5" x14ac:dyDescent="0.45">
      <c r="B1436" s="6">
        <v>89</v>
      </c>
      <c r="C1436" t="s">
        <v>159</v>
      </c>
      <c r="D1436">
        <v>0.90382580700000004</v>
      </c>
      <c r="E1436" s="7">
        <v>5.4308649000000001E-2</v>
      </c>
    </row>
    <row r="1437" spans="2:5" x14ac:dyDescent="0.45">
      <c r="B1437" s="6">
        <v>89</v>
      </c>
      <c r="C1437" t="s">
        <v>155</v>
      </c>
      <c r="D1437">
        <v>0.82843985600000003</v>
      </c>
      <c r="E1437" s="7">
        <v>5.2249821000000002E-2</v>
      </c>
    </row>
    <row r="1438" spans="2:5" x14ac:dyDescent="0.45">
      <c r="B1438" s="6">
        <v>89</v>
      </c>
      <c r="C1438" t="s">
        <v>164</v>
      </c>
      <c r="D1438">
        <v>1.0381510439999999</v>
      </c>
      <c r="E1438" s="7">
        <v>4.6749235E-2</v>
      </c>
    </row>
    <row r="1439" spans="2:5" x14ac:dyDescent="0.45">
      <c r="B1439" s="6">
        <v>89</v>
      </c>
      <c r="C1439" t="s">
        <v>162</v>
      </c>
      <c r="D1439">
        <v>1.0031871480000001</v>
      </c>
      <c r="E1439" s="7">
        <v>4.4960134999999998E-2</v>
      </c>
    </row>
    <row r="1440" spans="2:5" x14ac:dyDescent="0.45">
      <c r="B1440" s="6">
        <v>89</v>
      </c>
      <c r="C1440" t="s">
        <v>9</v>
      </c>
      <c r="D1440">
        <v>1.0728227100000001</v>
      </c>
      <c r="E1440" s="7">
        <v>4.2759231000000002E-2</v>
      </c>
    </row>
    <row r="1441" spans="2:5" x14ac:dyDescent="0.45">
      <c r="B1441" s="6">
        <v>89</v>
      </c>
      <c r="C1441" t="s">
        <v>154</v>
      </c>
      <c r="D1441">
        <v>0.71773014700000004</v>
      </c>
      <c r="E1441" s="7">
        <v>4.0481189000000001E-2</v>
      </c>
    </row>
    <row r="1442" spans="2:5" x14ac:dyDescent="0.45">
      <c r="B1442" s="6">
        <v>89</v>
      </c>
      <c r="C1442" t="s">
        <v>152</v>
      </c>
      <c r="D1442">
        <v>1.008603441</v>
      </c>
      <c r="E1442" s="7">
        <v>4.0099013000000003E-2</v>
      </c>
    </row>
    <row r="1443" spans="2:5" x14ac:dyDescent="0.45">
      <c r="B1443" s="6">
        <v>89</v>
      </c>
      <c r="C1443" t="s">
        <v>161</v>
      </c>
      <c r="D1443">
        <v>0.23420061</v>
      </c>
      <c r="E1443" s="7">
        <v>4.0067054999999997E-2</v>
      </c>
    </row>
    <row r="1444" spans="2:5" x14ac:dyDescent="0.45">
      <c r="B1444" s="6">
        <v>89</v>
      </c>
      <c r="C1444" t="s">
        <v>147</v>
      </c>
      <c r="D1444">
        <v>1.03026869</v>
      </c>
      <c r="E1444" s="7">
        <v>3.9321071999999999E-2</v>
      </c>
    </row>
    <row r="1445" spans="2:5" x14ac:dyDescent="0.45">
      <c r="B1445" s="6">
        <v>89</v>
      </c>
      <c r="C1445" t="s">
        <v>160</v>
      </c>
      <c r="D1445">
        <v>0.84521118799999995</v>
      </c>
      <c r="E1445" s="7">
        <v>3.6816310999999997E-2</v>
      </c>
    </row>
    <row r="1446" spans="2:5" x14ac:dyDescent="0.45">
      <c r="B1446" s="6">
        <v>89</v>
      </c>
      <c r="C1446" t="s">
        <v>163</v>
      </c>
      <c r="D1446">
        <v>0.94857655699999999</v>
      </c>
      <c r="E1446" s="7">
        <v>3.2665112000000003E-2</v>
      </c>
    </row>
    <row r="1447" spans="2:5" x14ac:dyDescent="0.45">
      <c r="B1447" s="6">
        <v>90</v>
      </c>
      <c r="C1447" t="s">
        <v>157</v>
      </c>
      <c r="D1447">
        <v>0.20531233500000001</v>
      </c>
      <c r="E1447" s="7">
        <v>6.5839081999999993E-2</v>
      </c>
    </row>
    <row r="1448" spans="2:5" x14ac:dyDescent="0.45">
      <c r="B1448" s="6">
        <v>90</v>
      </c>
      <c r="C1448" t="s">
        <v>154</v>
      </c>
      <c r="D1448">
        <v>0.24339867100000001</v>
      </c>
      <c r="E1448" s="7">
        <v>6.2536666000000005E-2</v>
      </c>
    </row>
    <row r="1449" spans="2:5" x14ac:dyDescent="0.45">
      <c r="B1449" s="6">
        <v>90</v>
      </c>
      <c r="C1449" t="s">
        <v>149</v>
      </c>
      <c r="D1449">
        <v>0.88029791800000001</v>
      </c>
      <c r="E1449" s="7">
        <v>6.0996518999999999E-2</v>
      </c>
    </row>
    <row r="1450" spans="2:5" x14ac:dyDescent="0.45">
      <c r="B1450" s="6">
        <v>90</v>
      </c>
      <c r="C1450" t="s">
        <v>155</v>
      </c>
      <c r="D1450">
        <v>0.145700142</v>
      </c>
      <c r="E1450" s="7">
        <v>5.9095160000000001E-2</v>
      </c>
    </row>
    <row r="1451" spans="2:5" x14ac:dyDescent="0.45">
      <c r="B1451" s="6">
        <v>90</v>
      </c>
      <c r="C1451" t="s">
        <v>158</v>
      </c>
      <c r="D1451">
        <v>0.15437131300000001</v>
      </c>
      <c r="E1451" s="7">
        <v>5.7075006999999997E-2</v>
      </c>
    </row>
    <row r="1452" spans="2:5" x14ac:dyDescent="0.45">
      <c r="B1452" s="6">
        <v>90</v>
      </c>
      <c r="C1452" t="s">
        <v>156</v>
      </c>
      <c r="D1452">
        <v>0.144020594</v>
      </c>
      <c r="E1452" s="7">
        <v>5.5943355E-2</v>
      </c>
    </row>
    <row r="1453" spans="2:5" x14ac:dyDescent="0.45">
      <c r="B1453" s="6">
        <v>90</v>
      </c>
      <c r="C1453" t="s">
        <v>151</v>
      </c>
      <c r="D1453">
        <v>0.164427711</v>
      </c>
      <c r="E1453" s="7">
        <v>5.5572396000000003E-2</v>
      </c>
    </row>
    <row r="1454" spans="2:5" x14ac:dyDescent="0.45">
      <c r="B1454" s="6">
        <v>90</v>
      </c>
      <c r="C1454" t="s">
        <v>148</v>
      </c>
      <c r="D1454">
        <v>0.226830167</v>
      </c>
      <c r="E1454" s="7">
        <v>5.5222461E-2</v>
      </c>
    </row>
    <row r="1455" spans="2:5" x14ac:dyDescent="0.45">
      <c r="B1455" s="6">
        <v>90</v>
      </c>
      <c r="C1455" t="s">
        <v>150</v>
      </c>
      <c r="D1455">
        <v>0.22241688500000001</v>
      </c>
      <c r="E1455" s="7">
        <v>5.4074339999999999E-2</v>
      </c>
    </row>
    <row r="1456" spans="2:5" x14ac:dyDescent="0.45">
      <c r="B1456" s="6">
        <v>90</v>
      </c>
      <c r="C1456" t="s">
        <v>153</v>
      </c>
      <c r="D1456">
        <v>0.23596455799999999</v>
      </c>
      <c r="E1456" s="7">
        <v>4.8839355000000001E-2</v>
      </c>
    </row>
    <row r="1457" spans="2:5" x14ac:dyDescent="0.45">
      <c r="B1457" s="6">
        <v>90</v>
      </c>
      <c r="C1457" t="s">
        <v>152</v>
      </c>
      <c r="D1457">
        <v>0.98317077900000005</v>
      </c>
      <c r="E1457" s="7">
        <v>4.600013E-2</v>
      </c>
    </row>
    <row r="1458" spans="2:5" x14ac:dyDescent="0.45">
      <c r="B1458" s="6">
        <v>90</v>
      </c>
      <c r="C1458" t="s">
        <v>161</v>
      </c>
      <c r="D1458">
        <v>0.15100909900000001</v>
      </c>
      <c r="E1458" s="7">
        <v>4.4245581999999999E-2</v>
      </c>
    </row>
    <row r="1459" spans="2:5" x14ac:dyDescent="0.45">
      <c r="B1459" s="6">
        <v>90</v>
      </c>
      <c r="C1459" t="s">
        <v>9</v>
      </c>
      <c r="D1459">
        <v>0.57945086300000004</v>
      </c>
      <c r="E1459" s="7">
        <v>4.2759975999999998E-2</v>
      </c>
    </row>
    <row r="1460" spans="2:5" x14ac:dyDescent="0.45">
      <c r="B1460" s="6">
        <v>90</v>
      </c>
      <c r="C1460" t="s">
        <v>165</v>
      </c>
      <c r="D1460">
        <v>0.11731169399999999</v>
      </c>
      <c r="E1460" s="7">
        <v>4.1039817999999999E-2</v>
      </c>
    </row>
    <row r="1461" spans="2:5" x14ac:dyDescent="0.45">
      <c r="B1461" s="6">
        <v>90</v>
      </c>
      <c r="C1461" t="s">
        <v>159</v>
      </c>
      <c r="D1461">
        <v>0.111255913</v>
      </c>
      <c r="E1461" s="7">
        <v>4.1032544999999997E-2</v>
      </c>
    </row>
    <row r="1462" spans="2:5" x14ac:dyDescent="0.45">
      <c r="B1462" s="6">
        <v>90</v>
      </c>
      <c r="C1462" t="s">
        <v>160</v>
      </c>
      <c r="D1462">
        <v>0.183021024</v>
      </c>
      <c r="E1462" s="7">
        <v>3.4079644999999999E-2</v>
      </c>
    </row>
    <row r="1463" spans="2:5" x14ac:dyDescent="0.45">
      <c r="B1463" s="6">
        <v>90</v>
      </c>
      <c r="C1463" t="s">
        <v>163</v>
      </c>
      <c r="D1463">
        <v>0.32451553100000002</v>
      </c>
      <c r="E1463" s="7">
        <v>3.3435963999999999E-2</v>
      </c>
    </row>
    <row r="1464" spans="2:5" x14ac:dyDescent="0.45">
      <c r="B1464" s="6">
        <v>90</v>
      </c>
      <c r="C1464" t="s">
        <v>147</v>
      </c>
      <c r="D1464">
        <v>0.19026046599999999</v>
      </c>
      <c r="E1464" s="7">
        <v>3.2639880000000003E-2</v>
      </c>
    </row>
    <row r="1465" spans="2:5" x14ac:dyDescent="0.45">
      <c r="B1465" s="6">
        <v>90</v>
      </c>
      <c r="C1465" t="s">
        <v>164</v>
      </c>
      <c r="D1465">
        <v>0.29527190599999997</v>
      </c>
      <c r="E1465" s="7">
        <v>3.0639227000000002E-2</v>
      </c>
    </row>
    <row r="1466" spans="2:5" x14ac:dyDescent="0.45">
      <c r="B1466" s="6">
        <v>91</v>
      </c>
      <c r="C1466" t="s">
        <v>159</v>
      </c>
      <c r="D1466">
        <v>0.45841595699999999</v>
      </c>
      <c r="E1466" s="7">
        <v>0.103708393</v>
      </c>
    </row>
    <row r="1467" spans="2:5" x14ac:dyDescent="0.45">
      <c r="B1467" s="6">
        <v>91</v>
      </c>
      <c r="C1467" t="s">
        <v>151</v>
      </c>
      <c r="D1467">
        <v>0.84781206099999995</v>
      </c>
      <c r="E1467" s="7">
        <v>8.6534521000000003E-2</v>
      </c>
    </row>
    <row r="1468" spans="2:5" x14ac:dyDescent="0.45">
      <c r="B1468" s="6">
        <v>91</v>
      </c>
      <c r="C1468" t="s">
        <v>148</v>
      </c>
      <c r="D1468">
        <v>0.39094636100000002</v>
      </c>
      <c r="E1468" s="7">
        <v>7.8903491000000006E-2</v>
      </c>
    </row>
    <row r="1469" spans="2:5" x14ac:dyDescent="0.45">
      <c r="B1469" s="6">
        <v>91</v>
      </c>
      <c r="C1469" t="s">
        <v>155</v>
      </c>
      <c r="D1469">
        <v>0.46192198899999998</v>
      </c>
      <c r="E1469" s="7">
        <v>7.3071220000000006E-2</v>
      </c>
    </row>
    <row r="1470" spans="2:5" x14ac:dyDescent="0.45">
      <c r="B1470" s="6">
        <v>91</v>
      </c>
      <c r="C1470" t="s">
        <v>153</v>
      </c>
      <c r="D1470">
        <v>1.0123372209999999</v>
      </c>
      <c r="E1470" s="7">
        <v>7.0077873999999998E-2</v>
      </c>
    </row>
    <row r="1471" spans="2:5" x14ac:dyDescent="0.45">
      <c r="B1471" s="6">
        <v>91</v>
      </c>
      <c r="C1471" t="s">
        <v>165</v>
      </c>
      <c r="D1471">
        <v>0.80240097300000002</v>
      </c>
      <c r="E1471" s="7">
        <v>6.2141466999999999E-2</v>
      </c>
    </row>
    <row r="1472" spans="2:5" x14ac:dyDescent="0.45">
      <c r="B1472" s="6">
        <v>91</v>
      </c>
      <c r="C1472" t="s">
        <v>147</v>
      </c>
      <c r="D1472">
        <v>0.59761588099999996</v>
      </c>
      <c r="E1472" s="7">
        <v>6.0887657999999997E-2</v>
      </c>
    </row>
    <row r="1473" spans="2:5" x14ac:dyDescent="0.45">
      <c r="B1473" s="6">
        <v>91</v>
      </c>
      <c r="C1473" t="s">
        <v>154</v>
      </c>
      <c r="D1473">
        <v>0.96688652600000002</v>
      </c>
      <c r="E1473" s="7">
        <v>5.9056176000000002E-2</v>
      </c>
    </row>
    <row r="1474" spans="2:5" x14ac:dyDescent="0.45">
      <c r="B1474" s="6">
        <v>91</v>
      </c>
      <c r="C1474" t="s">
        <v>9</v>
      </c>
      <c r="D1474">
        <v>0.89264301899999998</v>
      </c>
      <c r="E1474" s="7">
        <v>5.7904085000000001E-2</v>
      </c>
    </row>
    <row r="1475" spans="2:5" x14ac:dyDescent="0.45">
      <c r="B1475" s="6">
        <v>91</v>
      </c>
      <c r="C1475" t="s">
        <v>162</v>
      </c>
      <c r="D1475">
        <v>0.98174226099999995</v>
      </c>
      <c r="E1475" s="7">
        <v>5.7716582000000002E-2</v>
      </c>
    </row>
    <row r="1476" spans="2:5" x14ac:dyDescent="0.45">
      <c r="B1476" s="6">
        <v>91</v>
      </c>
      <c r="C1476" t="s">
        <v>152</v>
      </c>
      <c r="D1476">
        <v>0.95896703999999999</v>
      </c>
      <c r="E1476" s="7">
        <v>5.2743802999999999E-2</v>
      </c>
    </row>
    <row r="1477" spans="2:5" x14ac:dyDescent="0.45">
      <c r="B1477" s="6">
        <v>91</v>
      </c>
      <c r="C1477" t="s">
        <v>157</v>
      </c>
      <c r="D1477">
        <v>0.94554863600000005</v>
      </c>
      <c r="E1477" s="7">
        <v>5.2303108000000001E-2</v>
      </c>
    </row>
    <row r="1478" spans="2:5" x14ac:dyDescent="0.45">
      <c r="B1478" s="6">
        <v>91</v>
      </c>
      <c r="C1478" t="s">
        <v>164</v>
      </c>
      <c r="D1478">
        <v>0.93310714400000005</v>
      </c>
      <c r="E1478" s="7">
        <v>5.1179229E-2</v>
      </c>
    </row>
    <row r="1479" spans="2:5" x14ac:dyDescent="0.45">
      <c r="B1479" s="6">
        <v>91</v>
      </c>
      <c r="C1479" t="s">
        <v>163</v>
      </c>
      <c r="D1479">
        <v>0.93078021399999999</v>
      </c>
      <c r="E1479" s="7">
        <v>4.8069082999999999E-2</v>
      </c>
    </row>
    <row r="1480" spans="2:5" x14ac:dyDescent="0.45">
      <c r="B1480" s="6">
        <v>91</v>
      </c>
      <c r="C1480" t="s">
        <v>160</v>
      </c>
      <c r="D1480">
        <v>0.970984073</v>
      </c>
      <c r="E1480" s="7">
        <v>4.3588155000000003E-2</v>
      </c>
    </row>
    <row r="1481" spans="2:5" x14ac:dyDescent="0.45">
      <c r="B1481" s="6">
        <v>91</v>
      </c>
      <c r="C1481" t="s">
        <v>161</v>
      </c>
      <c r="D1481">
        <v>0.18111264499999999</v>
      </c>
      <c r="E1481" s="7">
        <v>4.0988754000000002E-2</v>
      </c>
    </row>
    <row r="1482" spans="2:5" x14ac:dyDescent="0.45">
      <c r="B1482" s="6">
        <v>92</v>
      </c>
      <c r="C1482" t="s">
        <v>156</v>
      </c>
      <c r="D1482">
        <v>0.96661080600000004</v>
      </c>
      <c r="E1482" s="7">
        <v>0.108919979</v>
      </c>
    </row>
    <row r="1483" spans="2:5" x14ac:dyDescent="0.45">
      <c r="B1483" s="6">
        <v>92</v>
      </c>
      <c r="C1483" t="s">
        <v>149</v>
      </c>
      <c r="D1483">
        <v>0.86850602600000004</v>
      </c>
      <c r="E1483" s="7">
        <v>0.105229984</v>
      </c>
    </row>
    <row r="1484" spans="2:5" x14ac:dyDescent="0.45">
      <c r="B1484" s="6">
        <v>92</v>
      </c>
      <c r="C1484" t="s">
        <v>155</v>
      </c>
      <c r="D1484">
        <v>0.94121109700000005</v>
      </c>
      <c r="E1484" s="7">
        <v>9.5530935999999997E-2</v>
      </c>
    </row>
    <row r="1485" spans="2:5" x14ac:dyDescent="0.45">
      <c r="B1485" s="6">
        <v>92</v>
      </c>
      <c r="C1485" t="s">
        <v>148</v>
      </c>
      <c r="D1485">
        <v>0.85171753800000005</v>
      </c>
      <c r="E1485" s="7">
        <v>8.7903756999999999E-2</v>
      </c>
    </row>
    <row r="1486" spans="2:5" x14ac:dyDescent="0.45">
      <c r="B1486" s="6">
        <v>92</v>
      </c>
      <c r="C1486" t="s">
        <v>165</v>
      </c>
      <c r="D1486">
        <v>0.94074406799999999</v>
      </c>
      <c r="E1486" s="7">
        <v>8.2644550999999997E-2</v>
      </c>
    </row>
    <row r="1487" spans="2:5" x14ac:dyDescent="0.45">
      <c r="B1487" s="6">
        <v>92</v>
      </c>
      <c r="C1487" t="s">
        <v>151</v>
      </c>
      <c r="D1487">
        <v>0.91133683899999995</v>
      </c>
      <c r="E1487" s="7">
        <v>7.6167257000000002E-2</v>
      </c>
    </row>
    <row r="1488" spans="2:5" x14ac:dyDescent="0.45">
      <c r="B1488" s="6">
        <v>92</v>
      </c>
      <c r="C1488" t="s">
        <v>152</v>
      </c>
      <c r="D1488">
        <v>0.85657396699999999</v>
      </c>
      <c r="E1488" s="7">
        <v>6.0143472000000003E-2</v>
      </c>
    </row>
    <row r="1489" spans="2:5" x14ac:dyDescent="0.45">
      <c r="B1489" s="6">
        <v>92</v>
      </c>
      <c r="C1489" t="s">
        <v>154</v>
      </c>
      <c r="D1489">
        <v>0.98988600599999998</v>
      </c>
      <c r="E1489" s="7">
        <v>5.9450464000000001E-2</v>
      </c>
    </row>
    <row r="1490" spans="2:5" x14ac:dyDescent="0.45">
      <c r="B1490" s="6">
        <v>92</v>
      </c>
      <c r="C1490" t="s">
        <v>164</v>
      </c>
      <c r="D1490">
        <v>0.99537160000000002</v>
      </c>
      <c r="E1490" s="7">
        <v>5.8494488999999997E-2</v>
      </c>
    </row>
    <row r="1491" spans="2:5" x14ac:dyDescent="0.45">
      <c r="B1491" s="6">
        <v>92</v>
      </c>
      <c r="C1491" t="s">
        <v>160</v>
      </c>
      <c r="D1491">
        <v>0.99564497100000005</v>
      </c>
      <c r="E1491" s="7">
        <v>5.6375962000000002E-2</v>
      </c>
    </row>
    <row r="1492" spans="2:5" x14ac:dyDescent="0.45">
      <c r="B1492" s="6">
        <v>92</v>
      </c>
      <c r="C1492" t="s">
        <v>9</v>
      </c>
      <c r="D1492">
        <v>0.85344249000000005</v>
      </c>
      <c r="E1492" s="7">
        <v>5.2200141999999998E-2</v>
      </c>
    </row>
    <row r="1493" spans="2:5" x14ac:dyDescent="0.45">
      <c r="B1493" s="6">
        <v>92</v>
      </c>
      <c r="C1493" t="s">
        <v>159</v>
      </c>
      <c r="D1493">
        <v>0.95815602300000002</v>
      </c>
      <c r="E1493" s="7">
        <v>5.0477513000000002E-2</v>
      </c>
    </row>
    <row r="1494" spans="2:5" x14ac:dyDescent="0.45">
      <c r="B1494" s="6">
        <v>92</v>
      </c>
      <c r="C1494" t="s">
        <v>163</v>
      </c>
      <c r="D1494">
        <v>0.990486376</v>
      </c>
      <c r="E1494" s="7">
        <v>4.0795926000000003E-2</v>
      </c>
    </row>
    <row r="1495" spans="2:5" x14ac:dyDescent="0.45">
      <c r="B1495" s="6">
        <v>92</v>
      </c>
      <c r="C1495" t="s">
        <v>147</v>
      </c>
      <c r="D1495">
        <v>0.93193379799999998</v>
      </c>
      <c r="E1495" s="7">
        <v>4.0352875000000003E-2</v>
      </c>
    </row>
    <row r="1496" spans="2:5" x14ac:dyDescent="0.45">
      <c r="B1496" s="6">
        <v>93</v>
      </c>
      <c r="C1496" t="s">
        <v>9</v>
      </c>
      <c r="D1496">
        <v>0.36967325299999998</v>
      </c>
      <c r="E1496" s="7">
        <v>9.6077864999999998E-2</v>
      </c>
    </row>
    <row r="1497" spans="2:5" x14ac:dyDescent="0.45">
      <c r="B1497" s="6">
        <v>93</v>
      </c>
      <c r="C1497" t="s">
        <v>151</v>
      </c>
      <c r="D1497">
        <v>0.19114125200000001</v>
      </c>
      <c r="E1497" s="7">
        <v>9.3502361000000006E-2</v>
      </c>
    </row>
    <row r="1498" spans="2:5" x14ac:dyDescent="0.45">
      <c r="B1498" s="6">
        <v>93</v>
      </c>
      <c r="C1498" t="s">
        <v>162</v>
      </c>
      <c r="D1498">
        <v>0.16843738999999999</v>
      </c>
      <c r="E1498" s="7">
        <v>9.1902224000000005E-2</v>
      </c>
    </row>
    <row r="1499" spans="2:5" x14ac:dyDescent="0.45">
      <c r="B1499" s="6">
        <v>93</v>
      </c>
      <c r="C1499" t="s">
        <v>152</v>
      </c>
      <c r="D1499">
        <v>0.16422935899999999</v>
      </c>
      <c r="E1499" s="7">
        <v>8.4065010999999995E-2</v>
      </c>
    </row>
    <row r="1500" spans="2:5" x14ac:dyDescent="0.45">
      <c r="B1500" s="6">
        <v>93</v>
      </c>
      <c r="C1500" t="s">
        <v>159</v>
      </c>
      <c r="D1500">
        <v>0.153574453</v>
      </c>
      <c r="E1500" s="7">
        <v>8.047725E-2</v>
      </c>
    </row>
    <row r="1501" spans="2:5" x14ac:dyDescent="0.45">
      <c r="B1501" s="6">
        <v>93</v>
      </c>
      <c r="C1501" t="s">
        <v>158</v>
      </c>
      <c r="D1501">
        <v>0.21247909800000001</v>
      </c>
      <c r="E1501" s="7">
        <v>7.9048399000000005E-2</v>
      </c>
    </row>
    <row r="1502" spans="2:5" x14ac:dyDescent="0.45">
      <c r="B1502" s="6">
        <v>93</v>
      </c>
      <c r="C1502" t="s">
        <v>165</v>
      </c>
      <c r="D1502">
        <v>4.3320582000000003E-2</v>
      </c>
      <c r="E1502" s="7">
        <v>7.5527679E-2</v>
      </c>
    </row>
    <row r="1503" spans="2:5" x14ac:dyDescent="0.45">
      <c r="B1503" s="6">
        <v>93</v>
      </c>
      <c r="C1503" t="s">
        <v>163</v>
      </c>
      <c r="D1503">
        <v>0.18654531399999999</v>
      </c>
      <c r="E1503" s="7">
        <v>7.5343959000000002E-2</v>
      </c>
    </row>
    <row r="1504" spans="2:5" x14ac:dyDescent="0.45">
      <c r="B1504" s="6">
        <v>93</v>
      </c>
      <c r="C1504" t="s">
        <v>153</v>
      </c>
      <c r="D1504">
        <v>0.196886336</v>
      </c>
      <c r="E1504" s="7">
        <v>7.3841228999999994E-2</v>
      </c>
    </row>
    <row r="1505" spans="2:5" x14ac:dyDescent="0.45">
      <c r="B1505" s="6">
        <v>93</v>
      </c>
      <c r="C1505" t="s">
        <v>161</v>
      </c>
      <c r="D1505">
        <v>0.22603241900000001</v>
      </c>
      <c r="E1505" s="7">
        <v>7.1871553000000005E-2</v>
      </c>
    </row>
    <row r="1506" spans="2:5" x14ac:dyDescent="0.45">
      <c r="B1506" s="6">
        <v>93</v>
      </c>
      <c r="C1506" t="s">
        <v>155</v>
      </c>
      <c r="D1506">
        <v>0.275777349</v>
      </c>
      <c r="E1506" s="7">
        <v>7.0489956000000006E-2</v>
      </c>
    </row>
    <row r="1507" spans="2:5" x14ac:dyDescent="0.45">
      <c r="B1507" s="6">
        <v>93</v>
      </c>
      <c r="C1507" t="s">
        <v>160</v>
      </c>
      <c r="D1507">
        <v>0.15193439</v>
      </c>
      <c r="E1507" s="7">
        <v>7.0105875999999998E-2</v>
      </c>
    </row>
    <row r="1508" spans="2:5" x14ac:dyDescent="0.45">
      <c r="B1508" s="6">
        <v>93</v>
      </c>
      <c r="C1508" t="s">
        <v>147</v>
      </c>
      <c r="D1508">
        <v>6.5424545000000001E-2</v>
      </c>
      <c r="E1508" s="7">
        <v>6.4241726999999998E-2</v>
      </c>
    </row>
    <row r="1509" spans="2:5" x14ac:dyDescent="0.45">
      <c r="B1509" s="6">
        <v>93</v>
      </c>
      <c r="C1509" t="s">
        <v>156</v>
      </c>
      <c r="D1509">
        <v>0.17512673500000001</v>
      </c>
      <c r="E1509" s="7">
        <v>6.3026735E-2</v>
      </c>
    </row>
    <row r="1510" spans="2:5" x14ac:dyDescent="0.45">
      <c r="B1510" s="6">
        <v>93</v>
      </c>
      <c r="C1510" t="s">
        <v>157</v>
      </c>
      <c r="D1510">
        <v>0.278016561</v>
      </c>
      <c r="E1510" s="7">
        <v>6.0145166E-2</v>
      </c>
    </row>
    <row r="1511" spans="2:5" x14ac:dyDescent="0.45">
      <c r="B1511" s="6">
        <v>93</v>
      </c>
      <c r="C1511" t="s">
        <v>164</v>
      </c>
      <c r="D1511">
        <v>7.1227174000000004E-2</v>
      </c>
      <c r="E1511" s="7">
        <v>5.9414254999999999E-2</v>
      </c>
    </row>
    <row r="1512" spans="2:5" x14ac:dyDescent="0.45">
      <c r="B1512" s="6">
        <v>93</v>
      </c>
      <c r="C1512" t="s">
        <v>149</v>
      </c>
      <c r="D1512">
        <v>0.106964738</v>
      </c>
      <c r="E1512" s="7">
        <v>4.6526508000000001E-2</v>
      </c>
    </row>
    <row r="1513" spans="2:5" x14ac:dyDescent="0.45">
      <c r="B1513" s="6">
        <v>93</v>
      </c>
      <c r="C1513" t="s">
        <v>154</v>
      </c>
      <c r="D1513">
        <v>0.159544776</v>
      </c>
      <c r="E1513" s="7">
        <v>4.5289256E-2</v>
      </c>
    </row>
    <row r="1514" spans="2:5" x14ac:dyDescent="0.45">
      <c r="B1514" s="6">
        <v>94</v>
      </c>
      <c r="C1514" t="s">
        <v>156</v>
      </c>
      <c r="D1514">
        <v>1.2596940109999999</v>
      </c>
      <c r="E1514" s="7">
        <v>0.105982727</v>
      </c>
    </row>
    <row r="1515" spans="2:5" x14ac:dyDescent="0.45">
      <c r="B1515" s="6">
        <v>94</v>
      </c>
      <c r="C1515" t="s">
        <v>148</v>
      </c>
      <c r="D1515">
        <v>0.81444177299999998</v>
      </c>
      <c r="E1515" s="7">
        <v>0.10222447</v>
      </c>
    </row>
    <row r="1516" spans="2:5" x14ac:dyDescent="0.45">
      <c r="B1516" s="6">
        <v>94</v>
      </c>
      <c r="C1516" t="s">
        <v>153</v>
      </c>
      <c r="D1516">
        <v>1.10822971</v>
      </c>
      <c r="E1516" s="7">
        <v>7.2558668000000007E-2</v>
      </c>
    </row>
    <row r="1517" spans="2:5" x14ac:dyDescent="0.45">
      <c r="B1517" s="6">
        <v>94</v>
      </c>
      <c r="C1517" t="s">
        <v>152</v>
      </c>
      <c r="D1517">
        <v>0.94981529600000003</v>
      </c>
      <c r="E1517" s="7">
        <v>7.1273061999999998E-2</v>
      </c>
    </row>
    <row r="1518" spans="2:5" x14ac:dyDescent="0.45">
      <c r="B1518" s="6">
        <v>94</v>
      </c>
      <c r="C1518" t="s">
        <v>164</v>
      </c>
      <c r="D1518">
        <v>1.1372091980000001</v>
      </c>
      <c r="E1518" s="7">
        <v>7.0499614000000002E-2</v>
      </c>
    </row>
    <row r="1519" spans="2:5" x14ac:dyDescent="0.45">
      <c r="B1519" s="6">
        <v>94</v>
      </c>
      <c r="C1519" t="s">
        <v>159</v>
      </c>
      <c r="D1519">
        <v>0.87247303300000001</v>
      </c>
      <c r="E1519" s="7">
        <v>5.8415580000000002E-2</v>
      </c>
    </row>
    <row r="1520" spans="2:5" x14ac:dyDescent="0.45">
      <c r="B1520" s="6">
        <v>94</v>
      </c>
      <c r="C1520" t="s">
        <v>147</v>
      </c>
      <c r="D1520">
        <v>0.98264531899999996</v>
      </c>
      <c r="E1520" s="7">
        <v>5.6099650000000001E-2</v>
      </c>
    </row>
    <row r="1521" spans="2:5" x14ac:dyDescent="0.45">
      <c r="B1521" s="6">
        <v>94</v>
      </c>
      <c r="C1521" t="s">
        <v>160</v>
      </c>
      <c r="D1521">
        <v>0.87880474600000003</v>
      </c>
      <c r="E1521" s="7">
        <v>4.7533961999999999E-2</v>
      </c>
    </row>
    <row r="1522" spans="2:5" x14ac:dyDescent="0.45">
      <c r="B1522" s="6">
        <v>94</v>
      </c>
      <c r="C1522" t="s">
        <v>163</v>
      </c>
      <c r="D1522">
        <v>1.007223607</v>
      </c>
      <c r="E1522" s="7">
        <v>4.4139006000000001E-2</v>
      </c>
    </row>
    <row r="1523" spans="2:5" x14ac:dyDescent="0.45">
      <c r="B1523" s="6">
        <v>95</v>
      </c>
      <c r="C1523" t="s">
        <v>159</v>
      </c>
      <c r="D1523">
        <v>0.76481295599999999</v>
      </c>
      <c r="E1523" s="7">
        <v>0.132168973</v>
      </c>
    </row>
    <row r="1524" spans="2:5" x14ac:dyDescent="0.45">
      <c r="B1524" s="6">
        <v>95</v>
      </c>
      <c r="C1524" t="s">
        <v>165</v>
      </c>
      <c r="D1524">
        <v>0.21780728999999999</v>
      </c>
      <c r="E1524" s="7">
        <v>0.112949377</v>
      </c>
    </row>
    <row r="1525" spans="2:5" x14ac:dyDescent="0.45">
      <c r="B1525" s="6">
        <v>95</v>
      </c>
      <c r="C1525" t="s">
        <v>161</v>
      </c>
      <c r="D1525">
        <v>5.8238223999999998E-2</v>
      </c>
      <c r="E1525" s="7">
        <v>0.104706357</v>
      </c>
    </row>
    <row r="1526" spans="2:5" x14ac:dyDescent="0.45">
      <c r="B1526" s="6">
        <v>95</v>
      </c>
      <c r="C1526" t="s">
        <v>154</v>
      </c>
      <c r="D1526">
        <v>4.7710655999999997E-2</v>
      </c>
      <c r="E1526" s="7">
        <v>8.6945611000000006E-2</v>
      </c>
    </row>
    <row r="1527" spans="2:5" x14ac:dyDescent="0.45">
      <c r="B1527" s="6">
        <v>95</v>
      </c>
      <c r="C1527" t="s">
        <v>147</v>
      </c>
      <c r="D1527">
        <v>0.30796120500000002</v>
      </c>
      <c r="E1527" s="7">
        <v>7.7868089000000001E-2</v>
      </c>
    </row>
    <row r="1528" spans="2:5" x14ac:dyDescent="0.45">
      <c r="B1528" s="6">
        <v>95</v>
      </c>
      <c r="C1528" t="s">
        <v>149</v>
      </c>
      <c r="D1528">
        <v>0.17970981599999999</v>
      </c>
      <c r="E1528" s="7">
        <v>7.4404287999999999E-2</v>
      </c>
    </row>
    <row r="1529" spans="2:5" x14ac:dyDescent="0.45">
      <c r="B1529" s="6">
        <v>95</v>
      </c>
      <c r="C1529" t="s">
        <v>150</v>
      </c>
      <c r="D1529">
        <v>0.16714943500000001</v>
      </c>
      <c r="E1529" s="7">
        <v>7.2331068999999998E-2</v>
      </c>
    </row>
    <row r="1530" spans="2:5" x14ac:dyDescent="0.45">
      <c r="B1530" s="6">
        <v>95</v>
      </c>
      <c r="C1530" t="s">
        <v>162</v>
      </c>
      <c r="D1530">
        <v>0.213884406</v>
      </c>
      <c r="E1530" s="7">
        <v>6.8793071999999997E-2</v>
      </c>
    </row>
    <row r="1531" spans="2:5" x14ac:dyDescent="0.45">
      <c r="B1531" s="6">
        <v>95</v>
      </c>
      <c r="C1531" t="s">
        <v>160</v>
      </c>
      <c r="D1531">
        <v>0.22229090900000001</v>
      </c>
      <c r="E1531" s="7">
        <v>6.8515369000000007E-2</v>
      </c>
    </row>
    <row r="1532" spans="2:5" x14ac:dyDescent="0.45">
      <c r="B1532" s="6">
        <v>95</v>
      </c>
      <c r="C1532" t="s">
        <v>155</v>
      </c>
      <c r="D1532">
        <v>6.9376663000000005E-2</v>
      </c>
      <c r="E1532" s="7">
        <v>6.6316033999999996E-2</v>
      </c>
    </row>
    <row r="1533" spans="2:5" x14ac:dyDescent="0.45">
      <c r="B1533" s="6">
        <v>95</v>
      </c>
      <c r="C1533" t="s">
        <v>156</v>
      </c>
      <c r="D1533">
        <v>9.8473033000000001E-2</v>
      </c>
      <c r="E1533" s="7">
        <v>6.5570404999999998E-2</v>
      </c>
    </row>
    <row r="1534" spans="2:5" x14ac:dyDescent="0.45">
      <c r="B1534" s="6">
        <v>95</v>
      </c>
      <c r="C1534" t="s">
        <v>151</v>
      </c>
      <c r="D1534">
        <v>0.11881356899999999</v>
      </c>
      <c r="E1534" s="7">
        <v>6.2335228999999999E-2</v>
      </c>
    </row>
    <row r="1535" spans="2:5" x14ac:dyDescent="0.45">
      <c r="B1535" s="6">
        <v>95</v>
      </c>
      <c r="C1535" t="s">
        <v>164</v>
      </c>
      <c r="D1535">
        <v>0.222954767</v>
      </c>
      <c r="E1535" s="7">
        <v>6.0648553000000001E-2</v>
      </c>
    </row>
    <row r="1536" spans="2:5" x14ac:dyDescent="0.45">
      <c r="B1536" s="6">
        <v>95</v>
      </c>
      <c r="C1536" t="s">
        <v>148</v>
      </c>
      <c r="D1536">
        <v>0.18471010099999999</v>
      </c>
      <c r="E1536" s="7">
        <v>5.9853528000000003E-2</v>
      </c>
    </row>
    <row r="1537" spans="2:5" x14ac:dyDescent="0.45">
      <c r="B1537" s="6">
        <v>95</v>
      </c>
      <c r="C1537" t="s">
        <v>153</v>
      </c>
      <c r="D1537">
        <v>0.160647496</v>
      </c>
      <c r="E1537" s="7">
        <v>5.4362406000000002E-2</v>
      </c>
    </row>
    <row r="1538" spans="2:5" x14ac:dyDescent="0.45">
      <c r="B1538" s="6">
        <v>95</v>
      </c>
      <c r="C1538" t="s">
        <v>163</v>
      </c>
      <c r="D1538">
        <v>0.124868541</v>
      </c>
      <c r="E1538" s="7">
        <v>5.2069729000000002E-2</v>
      </c>
    </row>
    <row r="1539" spans="2:5" x14ac:dyDescent="0.45">
      <c r="B1539" s="6">
        <v>95</v>
      </c>
      <c r="C1539" t="s">
        <v>9</v>
      </c>
      <c r="D1539">
        <v>0.11524432</v>
      </c>
      <c r="E1539" s="7">
        <v>5.0607665000000003E-2</v>
      </c>
    </row>
    <row r="1540" spans="2:5" x14ac:dyDescent="0.45">
      <c r="B1540" s="6">
        <v>95</v>
      </c>
      <c r="C1540" t="s">
        <v>157</v>
      </c>
      <c r="D1540">
        <v>0.137909435</v>
      </c>
      <c r="E1540" s="7">
        <v>4.6224369000000001E-2</v>
      </c>
    </row>
    <row r="1541" spans="2:5" x14ac:dyDescent="0.45">
      <c r="B1541" s="6">
        <v>95</v>
      </c>
      <c r="C1541" t="s">
        <v>152</v>
      </c>
      <c r="D1541">
        <v>0.123854642</v>
      </c>
      <c r="E1541" s="7">
        <v>4.1790240999999999E-2</v>
      </c>
    </row>
    <row r="1542" spans="2:5" x14ac:dyDescent="0.45">
      <c r="B1542" s="6">
        <v>96</v>
      </c>
      <c r="C1542" t="s">
        <v>162</v>
      </c>
      <c r="D1542">
        <v>0.92363068999999998</v>
      </c>
      <c r="E1542" s="7">
        <v>0.12854438700000001</v>
      </c>
    </row>
    <row r="1543" spans="2:5" x14ac:dyDescent="0.45">
      <c r="B1543" s="6">
        <v>96</v>
      </c>
      <c r="C1543" t="s">
        <v>9</v>
      </c>
      <c r="D1543">
        <v>0.89418998800000005</v>
      </c>
      <c r="E1543" s="7">
        <v>0.119181074</v>
      </c>
    </row>
    <row r="1544" spans="2:5" x14ac:dyDescent="0.45">
      <c r="B1544" s="6">
        <v>96</v>
      </c>
      <c r="C1544" t="s">
        <v>155</v>
      </c>
      <c r="D1544">
        <v>0.38433880399999998</v>
      </c>
      <c r="E1544" s="7">
        <v>0.112372401</v>
      </c>
    </row>
    <row r="1545" spans="2:5" x14ac:dyDescent="0.45">
      <c r="B1545" s="6">
        <v>96</v>
      </c>
      <c r="C1545" t="s">
        <v>152</v>
      </c>
      <c r="D1545">
        <v>1.027221216</v>
      </c>
      <c r="E1545" s="7">
        <v>8.3893381000000003E-2</v>
      </c>
    </row>
    <row r="1546" spans="2:5" x14ac:dyDescent="0.45">
      <c r="B1546" s="6">
        <v>96</v>
      </c>
      <c r="C1546" t="s">
        <v>158</v>
      </c>
      <c r="D1546">
        <v>0.429360994</v>
      </c>
      <c r="E1546" s="7">
        <v>6.3251899E-2</v>
      </c>
    </row>
    <row r="1547" spans="2:5" x14ac:dyDescent="0.45">
      <c r="B1547" s="6">
        <v>96</v>
      </c>
      <c r="C1547" t="s">
        <v>164</v>
      </c>
      <c r="D1547">
        <v>1.0479778829999999</v>
      </c>
      <c r="E1547" s="7">
        <v>6.3121997999999999E-2</v>
      </c>
    </row>
    <row r="1548" spans="2:5" x14ac:dyDescent="0.45">
      <c r="B1548" s="6">
        <v>96</v>
      </c>
      <c r="C1548" t="s">
        <v>157</v>
      </c>
      <c r="D1548">
        <v>1.0087531000000001</v>
      </c>
      <c r="E1548" s="7">
        <v>6.1814532999999998E-2</v>
      </c>
    </row>
    <row r="1549" spans="2:5" x14ac:dyDescent="0.45">
      <c r="B1549" s="6">
        <v>96</v>
      </c>
      <c r="C1549" t="s">
        <v>156</v>
      </c>
      <c r="D1549">
        <v>0.69152218099999996</v>
      </c>
      <c r="E1549" s="7">
        <v>5.9819691000000001E-2</v>
      </c>
    </row>
    <row r="1550" spans="2:5" x14ac:dyDescent="0.45">
      <c r="B1550" s="6">
        <v>96</v>
      </c>
      <c r="C1550" t="s">
        <v>159</v>
      </c>
      <c r="D1550">
        <v>0.70280816099999999</v>
      </c>
      <c r="E1550" s="7">
        <v>5.6711836000000002E-2</v>
      </c>
    </row>
    <row r="1551" spans="2:5" x14ac:dyDescent="0.45">
      <c r="B1551" s="6">
        <v>96</v>
      </c>
      <c r="C1551" t="s">
        <v>160</v>
      </c>
      <c r="D1551">
        <v>0.659411148</v>
      </c>
      <c r="E1551" s="7">
        <v>4.7448218E-2</v>
      </c>
    </row>
    <row r="1552" spans="2:5" x14ac:dyDescent="0.45">
      <c r="B1552" s="6">
        <v>97</v>
      </c>
      <c r="C1552" t="s">
        <v>149</v>
      </c>
      <c r="D1552">
        <v>0.85697769199999996</v>
      </c>
      <c r="E1552" s="7">
        <v>0.11996213999999999</v>
      </c>
    </row>
    <row r="1553" spans="2:5" x14ac:dyDescent="0.45">
      <c r="B1553" s="6">
        <v>97</v>
      </c>
      <c r="C1553" t="s">
        <v>156</v>
      </c>
      <c r="D1553">
        <v>0.83896268399999996</v>
      </c>
      <c r="E1553" s="7">
        <v>0.112465726</v>
      </c>
    </row>
    <row r="1554" spans="2:5" x14ac:dyDescent="0.45">
      <c r="B1554" s="6">
        <v>97</v>
      </c>
      <c r="C1554" t="s">
        <v>155</v>
      </c>
      <c r="D1554">
        <v>0.76448916700000002</v>
      </c>
      <c r="E1554" s="7">
        <v>9.4206915000000002E-2</v>
      </c>
    </row>
    <row r="1555" spans="2:5" x14ac:dyDescent="0.45">
      <c r="B1555" s="6">
        <v>97</v>
      </c>
      <c r="C1555" t="s">
        <v>154</v>
      </c>
      <c r="D1555">
        <v>0.94118805500000002</v>
      </c>
      <c r="E1555" s="7">
        <v>9.0135816999999993E-2</v>
      </c>
    </row>
    <row r="1556" spans="2:5" x14ac:dyDescent="0.45">
      <c r="B1556" s="6">
        <v>97</v>
      </c>
      <c r="C1556" t="s">
        <v>164</v>
      </c>
      <c r="D1556">
        <v>0.887651156</v>
      </c>
      <c r="E1556" s="7">
        <v>8.4223269000000003E-2</v>
      </c>
    </row>
    <row r="1557" spans="2:5" x14ac:dyDescent="0.45">
      <c r="B1557" s="6">
        <v>97</v>
      </c>
      <c r="C1557" t="s">
        <v>9</v>
      </c>
      <c r="D1557">
        <v>0.76104832300000003</v>
      </c>
      <c r="E1557" s="7">
        <v>8.1578745999999994E-2</v>
      </c>
    </row>
    <row r="1558" spans="2:5" x14ac:dyDescent="0.45">
      <c r="B1558" s="6">
        <v>97</v>
      </c>
      <c r="C1558" t="s">
        <v>160</v>
      </c>
      <c r="D1558">
        <v>1.135309409</v>
      </c>
      <c r="E1558" s="7">
        <v>7.9870128999999998E-2</v>
      </c>
    </row>
    <row r="1559" spans="2:5" x14ac:dyDescent="0.45">
      <c r="B1559" s="6">
        <v>97</v>
      </c>
      <c r="C1559" t="s">
        <v>152</v>
      </c>
      <c r="D1559">
        <v>0.95742833299999996</v>
      </c>
      <c r="E1559" s="7">
        <v>7.9026712999999998E-2</v>
      </c>
    </row>
    <row r="1560" spans="2:5" x14ac:dyDescent="0.45">
      <c r="B1560" s="6">
        <v>97</v>
      </c>
      <c r="C1560" t="s">
        <v>150</v>
      </c>
      <c r="D1560">
        <v>1.121722565</v>
      </c>
      <c r="E1560" s="7">
        <v>7.5569285E-2</v>
      </c>
    </row>
    <row r="1561" spans="2:5" x14ac:dyDescent="0.45">
      <c r="B1561" s="6">
        <v>97</v>
      </c>
      <c r="C1561" t="s">
        <v>162</v>
      </c>
      <c r="D1561">
        <v>0.98598407799999999</v>
      </c>
      <c r="E1561" s="7">
        <v>7.4961327999999994E-2</v>
      </c>
    </row>
    <row r="1562" spans="2:5" x14ac:dyDescent="0.45">
      <c r="B1562" s="6">
        <v>97</v>
      </c>
      <c r="C1562" t="s">
        <v>161</v>
      </c>
      <c r="D1562">
        <v>0.55274026600000004</v>
      </c>
      <c r="E1562" s="7">
        <v>7.2760034000000001E-2</v>
      </c>
    </row>
    <row r="1563" spans="2:5" x14ac:dyDescent="0.45">
      <c r="B1563" s="6">
        <v>97</v>
      </c>
      <c r="C1563" t="s">
        <v>157</v>
      </c>
      <c r="D1563">
        <v>0.98081903400000003</v>
      </c>
      <c r="E1563" s="7">
        <v>7.2049964999999994E-2</v>
      </c>
    </row>
    <row r="1564" spans="2:5" x14ac:dyDescent="0.45">
      <c r="B1564" s="6">
        <v>97</v>
      </c>
      <c r="C1564" t="s">
        <v>163</v>
      </c>
      <c r="D1564">
        <v>0.91127118699999998</v>
      </c>
      <c r="E1564" s="7">
        <v>6.1007922999999999E-2</v>
      </c>
    </row>
    <row r="1565" spans="2:5" x14ac:dyDescent="0.45">
      <c r="B1565" s="6">
        <v>97</v>
      </c>
      <c r="C1565" t="s">
        <v>147</v>
      </c>
      <c r="D1565">
        <v>0.66705973900000004</v>
      </c>
      <c r="E1565" s="7">
        <v>5.9490543E-2</v>
      </c>
    </row>
    <row r="1566" spans="2:5" x14ac:dyDescent="0.45">
      <c r="B1566" s="6">
        <v>98</v>
      </c>
      <c r="C1566" t="s">
        <v>163</v>
      </c>
      <c r="D1566">
        <v>0.53980795999999998</v>
      </c>
      <c r="E1566" s="7">
        <v>9.4514466000000005E-2</v>
      </c>
    </row>
    <row r="1567" spans="2:5" x14ac:dyDescent="0.45">
      <c r="B1567" s="6">
        <v>98</v>
      </c>
      <c r="C1567" t="s">
        <v>153</v>
      </c>
      <c r="D1567">
        <v>0.93963823800000001</v>
      </c>
      <c r="E1567" s="7">
        <v>9.3964964999999998E-2</v>
      </c>
    </row>
    <row r="1568" spans="2:5" x14ac:dyDescent="0.45">
      <c r="B1568" s="6">
        <v>98</v>
      </c>
      <c r="C1568" t="s">
        <v>148</v>
      </c>
      <c r="D1568">
        <v>1.0945488130000001</v>
      </c>
      <c r="E1568" s="7">
        <v>8.9056857000000003E-2</v>
      </c>
    </row>
    <row r="1569" spans="2:5" x14ac:dyDescent="0.45">
      <c r="B1569" s="6">
        <v>98</v>
      </c>
      <c r="C1569" t="s">
        <v>154</v>
      </c>
      <c r="D1569">
        <v>0.50510915599999995</v>
      </c>
      <c r="E1569" s="7">
        <v>8.2944509999999999E-2</v>
      </c>
    </row>
    <row r="1570" spans="2:5" x14ac:dyDescent="0.45">
      <c r="B1570" s="6">
        <v>98</v>
      </c>
      <c r="C1570" t="s">
        <v>149</v>
      </c>
      <c r="D1570">
        <v>0.93053120899999997</v>
      </c>
      <c r="E1570" s="7">
        <v>7.6816658999999995E-2</v>
      </c>
    </row>
    <row r="1571" spans="2:5" x14ac:dyDescent="0.45">
      <c r="B1571" s="6">
        <v>98</v>
      </c>
      <c r="C1571" t="s">
        <v>162</v>
      </c>
      <c r="D1571">
        <v>0.71659864699999998</v>
      </c>
      <c r="E1571" s="7">
        <v>7.6542763E-2</v>
      </c>
    </row>
    <row r="1572" spans="2:5" x14ac:dyDescent="0.45">
      <c r="B1572" s="6">
        <v>98</v>
      </c>
      <c r="C1572" t="s">
        <v>159</v>
      </c>
      <c r="D1572">
        <v>1.2306480099999999</v>
      </c>
      <c r="E1572" s="7">
        <v>7.3508847000000002E-2</v>
      </c>
    </row>
    <row r="1573" spans="2:5" x14ac:dyDescent="0.45">
      <c r="B1573" s="6">
        <v>98</v>
      </c>
      <c r="C1573" t="s">
        <v>160</v>
      </c>
      <c r="D1573">
        <v>0.76558500200000001</v>
      </c>
      <c r="E1573" s="7">
        <v>7.2339614999999996E-2</v>
      </c>
    </row>
    <row r="1574" spans="2:5" x14ac:dyDescent="0.45">
      <c r="B1574" s="6">
        <v>98</v>
      </c>
      <c r="C1574" t="s">
        <v>155</v>
      </c>
      <c r="D1574">
        <v>0.25204858600000002</v>
      </c>
      <c r="E1574" s="7">
        <v>6.3568449999999999E-2</v>
      </c>
    </row>
    <row r="1575" spans="2:5" x14ac:dyDescent="0.45">
      <c r="B1575" s="6">
        <v>98</v>
      </c>
      <c r="C1575" t="s">
        <v>151</v>
      </c>
      <c r="D1575">
        <v>0.81282283499999997</v>
      </c>
      <c r="E1575" s="7">
        <v>6.0262122000000001E-2</v>
      </c>
    </row>
    <row r="1576" spans="2:5" x14ac:dyDescent="0.45">
      <c r="B1576" s="6">
        <v>98</v>
      </c>
      <c r="C1576" t="s">
        <v>158</v>
      </c>
      <c r="D1576">
        <v>0.92115288399999995</v>
      </c>
      <c r="E1576" s="7">
        <v>5.9120016999999997E-2</v>
      </c>
    </row>
    <row r="1577" spans="2:5" x14ac:dyDescent="0.45">
      <c r="B1577" s="6">
        <v>98</v>
      </c>
      <c r="C1577" t="s">
        <v>9</v>
      </c>
      <c r="D1577">
        <v>0.71482428899999995</v>
      </c>
      <c r="E1577" s="7">
        <v>5.8113022E-2</v>
      </c>
    </row>
    <row r="1578" spans="2:5" x14ac:dyDescent="0.45">
      <c r="B1578" s="6">
        <v>98</v>
      </c>
      <c r="C1578" t="s">
        <v>164</v>
      </c>
      <c r="D1578">
        <v>0.97584207999999995</v>
      </c>
      <c r="E1578" s="7">
        <v>5.3856881000000002E-2</v>
      </c>
    </row>
    <row r="1579" spans="2:5" x14ac:dyDescent="0.45">
      <c r="B1579" s="6">
        <v>98</v>
      </c>
      <c r="C1579" t="s">
        <v>156</v>
      </c>
      <c r="D1579">
        <v>0.92397919299999998</v>
      </c>
      <c r="E1579" s="7">
        <v>5.1725805E-2</v>
      </c>
    </row>
    <row r="1580" spans="2:5" x14ac:dyDescent="0.45">
      <c r="B1580" s="6">
        <v>99</v>
      </c>
      <c r="C1580" t="s">
        <v>156</v>
      </c>
      <c r="D1580">
        <v>0.96878560499999999</v>
      </c>
      <c r="E1580" s="7">
        <v>0.125558857</v>
      </c>
    </row>
    <row r="1581" spans="2:5" x14ac:dyDescent="0.45">
      <c r="B1581" s="6">
        <v>99</v>
      </c>
      <c r="C1581" t="s">
        <v>164</v>
      </c>
      <c r="D1581">
        <v>0.73185877499999996</v>
      </c>
      <c r="E1581" s="7">
        <v>0.10183990900000001</v>
      </c>
    </row>
    <row r="1582" spans="2:5" x14ac:dyDescent="0.45">
      <c r="B1582" s="6">
        <v>99</v>
      </c>
      <c r="C1582" t="s">
        <v>9</v>
      </c>
      <c r="D1582">
        <v>0.95862990199999998</v>
      </c>
      <c r="E1582" s="7">
        <v>8.7525780999999997E-2</v>
      </c>
    </row>
    <row r="1583" spans="2:5" x14ac:dyDescent="0.45">
      <c r="B1583" s="6">
        <v>99</v>
      </c>
      <c r="C1583" t="s">
        <v>163</v>
      </c>
      <c r="D1583">
        <v>0.92264237000000004</v>
      </c>
      <c r="E1583" s="7">
        <v>8.6376395999999994E-2</v>
      </c>
    </row>
    <row r="1584" spans="2:5" x14ac:dyDescent="0.45">
      <c r="B1584" s="6">
        <v>99</v>
      </c>
      <c r="C1584" t="s">
        <v>157</v>
      </c>
      <c r="D1584">
        <v>0.74662530800000004</v>
      </c>
      <c r="E1584" s="7">
        <v>8.2835334999999996E-2</v>
      </c>
    </row>
    <row r="1585" spans="2:5" x14ac:dyDescent="0.45">
      <c r="B1585" s="6">
        <v>99</v>
      </c>
      <c r="C1585" t="s">
        <v>160</v>
      </c>
      <c r="D1585">
        <v>0.84879392200000003</v>
      </c>
      <c r="E1585" s="7">
        <v>7.7496731999999999E-2</v>
      </c>
    </row>
    <row r="1586" spans="2:5" x14ac:dyDescent="0.45">
      <c r="B1586" s="6">
        <v>99</v>
      </c>
      <c r="C1586" t="s">
        <v>165</v>
      </c>
      <c r="D1586">
        <v>0.88364528099999995</v>
      </c>
      <c r="E1586" s="7">
        <v>7.7123827000000006E-2</v>
      </c>
    </row>
    <row r="1587" spans="2:5" x14ac:dyDescent="0.45">
      <c r="B1587" s="6">
        <v>99</v>
      </c>
      <c r="C1587" t="s">
        <v>150</v>
      </c>
      <c r="D1587">
        <v>1.0252972060000001</v>
      </c>
      <c r="E1587" s="7">
        <v>7.7019053000000004E-2</v>
      </c>
    </row>
    <row r="1588" spans="2:5" x14ac:dyDescent="0.45">
      <c r="B1588" s="6">
        <v>99</v>
      </c>
      <c r="C1588" t="s">
        <v>159</v>
      </c>
      <c r="D1588">
        <v>0.74474707799999995</v>
      </c>
      <c r="E1588" s="7">
        <v>7.1932350000000006E-2</v>
      </c>
    </row>
    <row r="1589" spans="2:5" x14ac:dyDescent="0.45">
      <c r="B1589" s="6">
        <v>99</v>
      </c>
      <c r="C1589" t="s">
        <v>158</v>
      </c>
      <c r="D1589">
        <v>0.90796666599999998</v>
      </c>
      <c r="E1589" s="7">
        <v>7.0376739999999993E-2</v>
      </c>
    </row>
    <row r="1590" spans="2:5" x14ac:dyDescent="0.45">
      <c r="B1590" s="6">
        <v>99</v>
      </c>
      <c r="C1590" t="s">
        <v>155</v>
      </c>
      <c r="D1590">
        <v>0.98412852100000003</v>
      </c>
      <c r="E1590" s="7">
        <v>6.6626538999999999E-2</v>
      </c>
    </row>
    <row r="1591" spans="2:5" x14ac:dyDescent="0.45">
      <c r="B1591" s="6">
        <v>99</v>
      </c>
      <c r="C1591" t="s">
        <v>161</v>
      </c>
      <c r="D1591">
        <v>0.15111112700000001</v>
      </c>
      <c r="E1591" s="7">
        <v>5.5839640000000003E-2</v>
      </c>
    </row>
    <row r="1592" spans="2:5" x14ac:dyDescent="0.45">
      <c r="B1592" s="6">
        <v>99</v>
      </c>
      <c r="C1592" t="s">
        <v>152</v>
      </c>
      <c r="D1592">
        <v>0.88959120800000002</v>
      </c>
      <c r="E1592" s="7">
        <v>5.4362470000000003E-2</v>
      </c>
    </row>
    <row r="1593" spans="2:5" x14ac:dyDescent="0.45">
      <c r="B1593" s="6">
        <v>99</v>
      </c>
      <c r="C1593" t="s">
        <v>162</v>
      </c>
      <c r="D1593">
        <v>0.89994759000000002</v>
      </c>
      <c r="E1593" s="7">
        <v>4.3833623000000002E-2</v>
      </c>
    </row>
    <row r="1594" spans="2:5" x14ac:dyDescent="0.45">
      <c r="B1594" s="6">
        <v>100</v>
      </c>
      <c r="C1594" t="s">
        <v>154</v>
      </c>
      <c r="D1594">
        <v>0.93439583400000004</v>
      </c>
      <c r="E1594" s="7">
        <v>0.120462113</v>
      </c>
    </row>
    <row r="1595" spans="2:5" x14ac:dyDescent="0.45">
      <c r="B1595" s="6">
        <v>100</v>
      </c>
      <c r="C1595" t="s">
        <v>151</v>
      </c>
      <c r="D1595">
        <v>0.86466538100000001</v>
      </c>
      <c r="E1595" s="7">
        <v>0.103038727</v>
      </c>
    </row>
    <row r="1596" spans="2:5" x14ac:dyDescent="0.45">
      <c r="B1596" s="6">
        <v>100</v>
      </c>
      <c r="C1596" t="s">
        <v>159</v>
      </c>
      <c r="D1596">
        <v>0.17820726100000001</v>
      </c>
      <c r="E1596" s="7">
        <v>8.2765727999999997E-2</v>
      </c>
    </row>
    <row r="1597" spans="2:5" x14ac:dyDescent="0.45">
      <c r="B1597" s="6">
        <v>100</v>
      </c>
      <c r="C1597" t="s">
        <v>150</v>
      </c>
      <c r="D1597">
        <v>0.51477327100000003</v>
      </c>
      <c r="E1597" s="7">
        <v>8.2395353000000005E-2</v>
      </c>
    </row>
    <row r="1598" spans="2:5" x14ac:dyDescent="0.45">
      <c r="B1598" s="6">
        <v>100</v>
      </c>
      <c r="C1598" t="s">
        <v>149</v>
      </c>
      <c r="D1598">
        <v>0.57315928800000004</v>
      </c>
      <c r="E1598" s="7">
        <v>8.1206199000000007E-2</v>
      </c>
    </row>
    <row r="1599" spans="2:5" x14ac:dyDescent="0.45">
      <c r="B1599" s="6">
        <v>100</v>
      </c>
      <c r="C1599" t="s">
        <v>158</v>
      </c>
      <c r="D1599">
        <v>0.30614003400000001</v>
      </c>
      <c r="E1599" s="7">
        <v>6.3259309999999999E-2</v>
      </c>
    </row>
    <row r="1600" spans="2:5" x14ac:dyDescent="0.45">
      <c r="B1600" s="6">
        <v>100</v>
      </c>
      <c r="C1600" t="s">
        <v>9</v>
      </c>
      <c r="D1600">
        <v>0.54089428799999995</v>
      </c>
      <c r="E1600" s="7">
        <v>6.1473883E-2</v>
      </c>
    </row>
    <row r="1601" spans="2:5" x14ac:dyDescent="0.45">
      <c r="B1601" s="6">
        <v>100</v>
      </c>
      <c r="C1601" t="s">
        <v>163</v>
      </c>
      <c r="D1601">
        <v>0.71545285999999997</v>
      </c>
      <c r="E1601" s="7">
        <v>5.5877044000000001E-2</v>
      </c>
    </row>
    <row r="1602" spans="2:5" x14ac:dyDescent="0.45">
      <c r="B1602" s="6">
        <v>100</v>
      </c>
      <c r="C1602" t="s">
        <v>152</v>
      </c>
      <c r="D1602">
        <v>0.14596675100000001</v>
      </c>
      <c r="E1602" s="7">
        <v>5.2895005000000002E-2</v>
      </c>
    </row>
    <row r="1603" spans="2:5" x14ac:dyDescent="0.45">
      <c r="B1603" s="6">
        <v>100</v>
      </c>
      <c r="C1603" t="s">
        <v>160</v>
      </c>
      <c r="D1603">
        <v>0.45849854699999998</v>
      </c>
      <c r="E1603" s="7">
        <v>4.9208341000000003E-2</v>
      </c>
    </row>
    <row r="1604" spans="2:5" x14ac:dyDescent="0.45">
      <c r="B1604" s="6">
        <v>100</v>
      </c>
      <c r="C1604" t="s">
        <v>161</v>
      </c>
      <c r="D1604">
        <v>0.16743756700000001</v>
      </c>
      <c r="E1604" s="7">
        <v>4.7205256000000001E-2</v>
      </c>
    </row>
    <row r="1605" spans="2:5" x14ac:dyDescent="0.45">
      <c r="B1605" s="6">
        <v>100</v>
      </c>
      <c r="C1605" t="s">
        <v>162</v>
      </c>
      <c r="D1605">
        <v>0.52613125199999999</v>
      </c>
      <c r="E1605" s="7">
        <v>4.6398103000000003E-2</v>
      </c>
    </row>
    <row r="1606" spans="2:5" x14ac:dyDescent="0.45">
      <c r="B1606" s="6">
        <v>100</v>
      </c>
      <c r="C1606" t="s">
        <v>164</v>
      </c>
      <c r="D1606">
        <v>0.207525293</v>
      </c>
      <c r="E1606" s="7">
        <v>4.3718304999999999E-2</v>
      </c>
    </row>
    <row r="1607" spans="2:5" x14ac:dyDescent="0.45">
      <c r="B1607" s="6">
        <v>101</v>
      </c>
      <c r="C1607" t="s">
        <v>151</v>
      </c>
      <c r="D1607">
        <v>0.403992093</v>
      </c>
      <c r="E1607" s="7">
        <v>0.108718252</v>
      </c>
    </row>
    <row r="1608" spans="2:5" x14ac:dyDescent="0.45">
      <c r="B1608" s="6">
        <v>101</v>
      </c>
      <c r="C1608" t="s">
        <v>161</v>
      </c>
      <c r="D1608">
        <v>0.162865916</v>
      </c>
      <c r="E1608" s="7">
        <v>0.106915939</v>
      </c>
    </row>
    <row r="1609" spans="2:5" x14ac:dyDescent="0.45">
      <c r="B1609" s="6">
        <v>101</v>
      </c>
      <c r="C1609" t="s">
        <v>160</v>
      </c>
      <c r="D1609">
        <v>0.23244133</v>
      </c>
      <c r="E1609" s="7">
        <v>9.9996020000000005E-2</v>
      </c>
    </row>
    <row r="1610" spans="2:5" x14ac:dyDescent="0.45">
      <c r="B1610" s="6">
        <v>101</v>
      </c>
      <c r="C1610" t="s">
        <v>154</v>
      </c>
      <c r="D1610">
        <v>0.16769226500000001</v>
      </c>
      <c r="E1610" s="7">
        <v>9.8485413999999993E-2</v>
      </c>
    </row>
    <row r="1611" spans="2:5" x14ac:dyDescent="0.45">
      <c r="B1611" s="6">
        <v>101</v>
      </c>
      <c r="C1611" t="s">
        <v>165</v>
      </c>
      <c r="D1611">
        <v>0.16161305000000001</v>
      </c>
      <c r="E1611" s="7">
        <v>9.6902485999999996E-2</v>
      </c>
    </row>
    <row r="1612" spans="2:5" x14ac:dyDescent="0.45">
      <c r="B1612" s="6">
        <v>101</v>
      </c>
      <c r="C1612" t="s">
        <v>9</v>
      </c>
      <c r="D1612">
        <v>0.18271739200000001</v>
      </c>
      <c r="E1612" s="7">
        <v>9.1481111000000004E-2</v>
      </c>
    </row>
    <row r="1613" spans="2:5" x14ac:dyDescent="0.45">
      <c r="B1613" s="6">
        <v>101</v>
      </c>
      <c r="C1613" t="s">
        <v>158</v>
      </c>
      <c r="D1613">
        <v>0.769463903</v>
      </c>
      <c r="E1613" s="7">
        <v>7.3778195000000005E-2</v>
      </c>
    </row>
    <row r="1614" spans="2:5" x14ac:dyDescent="0.45">
      <c r="B1614" s="6">
        <v>101</v>
      </c>
      <c r="C1614" t="s">
        <v>155</v>
      </c>
      <c r="D1614">
        <v>0.16659289899999999</v>
      </c>
      <c r="E1614" s="7">
        <v>6.8805898000000004E-2</v>
      </c>
    </row>
    <row r="1615" spans="2:5" x14ac:dyDescent="0.45">
      <c r="B1615" s="6">
        <v>101</v>
      </c>
      <c r="C1615" t="s">
        <v>149</v>
      </c>
      <c r="D1615">
        <v>0.32712595300000002</v>
      </c>
      <c r="E1615" s="7">
        <v>6.6280167000000001E-2</v>
      </c>
    </row>
    <row r="1616" spans="2:5" x14ac:dyDescent="0.45">
      <c r="B1616" s="6">
        <v>101</v>
      </c>
      <c r="C1616" t="s">
        <v>152</v>
      </c>
      <c r="D1616">
        <v>0.41411601799999997</v>
      </c>
      <c r="E1616" s="7">
        <v>6.4849472000000005E-2</v>
      </c>
    </row>
    <row r="1617" spans="2:5" x14ac:dyDescent="0.45">
      <c r="B1617" s="6">
        <v>101</v>
      </c>
      <c r="C1617" t="s">
        <v>159</v>
      </c>
      <c r="D1617">
        <v>0.93530551699999998</v>
      </c>
      <c r="E1617" s="7">
        <v>5.5705565999999998E-2</v>
      </c>
    </row>
    <row r="1618" spans="2:5" x14ac:dyDescent="0.45">
      <c r="B1618" s="6">
        <v>101</v>
      </c>
      <c r="C1618" t="s">
        <v>163</v>
      </c>
      <c r="D1618">
        <v>0.21766739199999999</v>
      </c>
      <c r="E1618" s="7">
        <v>5.5618981999999997E-2</v>
      </c>
    </row>
    <row r="1619" spans="2:5" x14ac:dyDescent="0.45">
      <c r="B1619" s="6">
        <v>101</v>
      </c>
      <c r="C1619" t="s">
        <v>150</v>
      </c>
      <c r="D1619">
        <v>0.26426369</v>
      </c>
      <c r="E1619" s="7">
        <v>5.4219623000000002E-2</v>
      </c>
    </row>
    <row r="1620" spans="2:5" x14ac:dyDescent="0.45">
      <c r="B1620" s="6">
        <v>101</v>
      </c>
      <c r="C1620" t="s">
        <v>157</v>
      </c>
      <c r="D1620">
        <v>0.78281946700000005</v>
      </c>
      <c r="E1620" s="7">
        <v>4.7541353000000001E-2</v>
      </c>
    </row>
    <row r="1621" spans="2:5" x14ac:dyDescent="0.45">
      <c r="B1621" s="6">
        <v>102</v>
      </c>
      <c r="C1621" t="s">
        <v>148</v>
      </c>
      <c r="D1621">
        <v>0.99448695799999998</v>
      </c>
      <c r="E1621" s="7">
        <v>8.6219816000000005E-2</v>
      </c>
    </row>
    <row r="1622" spans="2:5" x14ac:dyDescent="0.45">
      <c r="B1622" s="6">
        <v>102</v>
      </c>
      <c r="C1622" t="s">
        <v>156</v>
      </c>
      <c r="D1622">
        <v>0.49289712000000002</v>
      </c>
      <c r="E1622" s="7">
        <v>8.0741452000000005E-2</v>
      </c>
    </row>
    <row r="1623" spans="2:5" x14ac:dyDescent="0.45">
      <c r="B1623" s="6">
        <v>102</v>
      </c>
      <c r="C1623" t="s">
        <v>152</v>
      </c>
      <c r="D1623">
        <v>0.83781432899999997</v>
      </c>
      <c r="E1623" s="7">
        <v>7.8691094000000003E-2</v>
      </c>
    </row>
    <row r="1624" spans="2:5" x14ac:dyDescent="0.45">
      <c r="B1624" s="6">
        <v>102</v>
      </c>
      <c r="C1624" t="s">
        <v>165</v>
      </c>
      <c r="D1624">
        <v>8.5689227000000007E-2</v>
      </c>
      <c r="E1624" s="7">
        <v>6.5109558999999997E-2</v>
      </c>
    </row>
    <row r="1625" spans="2:5" x14ac:dyDescent="0.45">
      <c r="B1625" s="6">
        <v>102</v>
      </c>
      <c r="C1625" t="s">
        <v>154</v>
      </c>
      <c r="D1625">
        <v>0.25180168400000003</v>
      </c>
      <c r="E1625" s="7">
        <v>6.3685137000000003E-2</v>
      </c>
    </row>
    <row r="1626" spans="2:5" x14ac:dyDescent="0.45">
      <c r="B1626" s="6">
        <v>102</v>
      </c>
      <c r="C1626" t="s">
        <v>150</v>
      </c>
      <c r="D1626">
        <v>0.223879414</v>
      </c>
      <c r="E1626" s="7">
        <v>5.6965214E-2</v>
      </c>
    </row>
    <row r="1627" spans="2:5" x14ac:dyDescent="0.45">
      <c r="B1627" s="6">
        <v>102</v>
      </c>
      <c r="C1627" t="s">
        <v>157</v>
      </c>
      <c r="D1627">
        <v>0.92781572400000001</v>
      </c>
      <c r="E1627" s="7">
        <v>5.6563268999999999E-2</v>
      </c>
    </row>
    <row r="1628" spans="2:5" x14ac:dyDescent="0.45">
      <c r="B1628" s="6">
        <v>102</v>
      </c>
      <c r="C1628" t="s">
        <v>158</v>
      </c>
      <c r="D1628">
        <v>0.95537302000000002</v>
      </c>
      <c r="E1628" s="7">
        <v>5.6447782000000002E-2</v>
      </c>
    </row>
    <row r="1629" spans="2:5" x14ac:dyDescent="0.45">
      <c r="B1629" s="6">
        <v>102</v>
      </c>
      <c r="C1629" t="s">
        <v>149</v>
      </c>
      <c r="D1629">
        <v>0.76217978600000003</v>
      </c>
      <c r="E1629" s="7">
        <v>5.3050080999999999E-2</v>
      </c>
    </row>
    <row r="1630" spans="2:5" x14ac:dyDescent="0.45">
      <c r="B1630" s="6">
        <v>102</v>
      </c>
      <c r="C1630" t="s">
        <v>151</v>
      </c>
      <c r="D1630">
        <v>0.28654403499999997</v>
      </c>
      <c r="E1630" s="7">
        <v>5.1172677E-2</v>
      </c>
    </row>
    <row r="1631" spans="2:5" x14ac:dyDescent="0.45">
      <c r="B1631" s="6">
        <v>102</v>
      </c>
      <c r="C1631" t="s">
        <v>159</v>
      </c>
      <c r="D1631">
        <v>0.78986138299999997</v>
      </c>
      <c r="E1631" s="7">
        <v>5.0720744999999998E-2</v>
      </c>
    </row>
    <row r="1632" spans="2:5" x14ac:dyDescent="0.45">
      <c r="B1632" s="6">
        <v>102</v>
      </c>
      <c r="C1632" t="s">
        <v>153</v>
      </c>
      <c r="D1632">
        <v>0.53052704799999995</v>
      </c>
      <c r="E1632" s="7">
        <v>4.9492833999999999E-2</v>
      </c>
    </row>
    <row r="1633" spans="2:5" x14ac:dyDescent="0.45">
      <c r="B1633" s="6">
        <v>102</v>
      </c>
      <c r="C1633" t="s">
        <v>9</v>
      </c>
      <c r="D1633">
        <v>0.47059847199999999</v>
      </c>
      <c r="E1633" s="7">
        <v>4.3748629999999997E-2</v>
      </c>
    </row>
    <row r="1634" spans="2:5" x14ac:dyDescent="0.45">
      <c r="B1634" s="6">
        <v>102</v>
      </c>
      <c r="C1634" t="s">
        <v>147</v>
      </c>
      <c r="D1634">
        <v>0.140019746</v>
      </c>
      <c r="E1634" s="7">
        <v>3.9929791999999999E-2</v>
      </c>
    </row>
    <row r="1635" spans="2:5" x14ac:dyDescent="0.45">
      <c r="B1635" s="6">
        <v>102</v>
      </c>
      <c r="C1635" t="s">
        <v>160</v>
      </c>
      <c r="D1635">
        <v>0.60686178899999998</v>
      </c>
      <c r="E1635" s="7">
        <v>3.6073376999999997E-2</v>
      </c>
    </row>
    <row r="1636" spans="2:5" x14ac:dyDescent="0.45">
      <c r="B1636" s="6">
        <v>102</v>
      </c>
      <c r="C1636" t="s">
        <v>163</v>
      </c>
      <c r="D1636">
        <v>0.34708655300000002</v>
      </c>
      <c r="E1636" s="7">
        <v>3.3709777000000003E-2</v>
      </c>
    </row>
    <row r="1637" spans="2:5" x14ac:dyDescent="0.45">
      <c r="B1637" s="6">
        <v>102</v>
      </c>
      <c r="C1637" t="s">
        <v>161</v>
      </c>
      <c r="D1637">
        <v>0.12749880399999999</v>
      </c>
      <c r="E1637" s="7">
        <v>3.0110133000000001E-2</v>
      </c>
    </row>
    <row r="1638" spans="2:5" x14ac:dyDescent="0.45">
      <c r="B1638" s="6">
        <v>102</v>
      </c>
      <c r="C1638" t="s">
        <v>164</v>
      </c>
      <c r="D1638">
        <v>0.55520124400000004</v>
      </c>
      <c r="E1638" s="7">
        <v>2.9706854000000001E-2</v>
      </c>
    </row>
    <row r="1639" spans="2:5" x14ac:dyDescent="0.45">
      <c r="B1639" s="6">
        <v>103</v>
      </c>
      <c r="C1639" t="s">
        <v>153</v>
      </c>
      <c r="D1639">
        <v>0.34201821900000001</v>
      </c>
      <c r="E1639" s="7">
        <v>0.15964398099999999</v>
      </c>
    </row>
    <row r="1640" spans="2:5" x14ac:dyDescent="0.45">
      <c r="B1640" s="6">
        <v>103</v>
      </c>
      <c r="C1640" t="s">
        <v>149</v>
      </c>
      <c r="D1640">
        <v>0.87460340599999997</v>
      </c>
      <c r="E1640" s="7">
        <v>0.10689101500000001</v>
      </c>
    </row>
    <row r="1641" spans="2:5" x14ac:dyDescent="0.45">
      <c r="B1641" s="6">
        <v>103</v>
      </c>
      <c r="C1641" t="s">
        <v>165</v>
      </c>
      <c r="D1641">
        <v>0.248265184</v>
      </c>
      <c r="E1641" s="7">
        <v>9.3732266999999994E-2</v>
      </c>
    </row>
    <row r="1642" spans="2:5" x14ac:dyDescent="0.45">
      <c r="B1642" s="6">
        <v>103</v>
      </c>
      <c r="C1642" t="s">
        <v>157</v>
      </c>
      <c r="D1642">
        <v>0.177135183</v>
      </c>
      <c r="E1642" s="7">
        <v>9.0045025000000001E-2</v>
      </c>
    </row>
    <row r="1643" spans="2:5" x14ac:dyDescent="0.45">
      <c r="B1643" s="6">
        <v>103</v>
      </c>
      <c r="C1643" t="s">
        <v>9</v>
      </c>
      <c r="D1643">
        <v>0.68975375299999997</v>
      </c>
      <c r="E1643" s="7">
        <v>8.7104776999999994E-2</v>
      </c>
    </row>
    <row r="1644" spans="2:5" x14ac:dyDescent="0.45">
      <c r="B1644" s="6">
        <v>103</v>
      </c>
      <c r="C1644" t="s">
        <v>154</v>
      </c>
      <c r="D1644">
        <v>0.176028198</v>
      </c>
      <c r="E1644" s="7">
        <v>8.3146127E-2</v>
      </c>
    </row>
    <row r="1645" spans="2:5" x14ac:dyDescent="0.45">
      <c r="B1645" s="6">
        <v>103</v>
      </c>
      <c r="C1645" t="s">
        <v>156</v>
      </c>
      <c r="D1645">
        <v>0.17749780000000001</v>
      </c>
      <c r="E1645" s="7">
        <v>7.351017E-2</v>
      </c>
    </row>
    <row r="1646" spans="2:5" x14ac:dyDescent="0.45">
      <c r="B1646" s="6">
        <v>103</v>
      </c>
      <c r="C1646" t="s">
        <v>148</v>
      </c>
      <c r="D1646">
        <v>0.123140294</v>
      </c>
      <c r="E1646" s="7">
        <v>6.6483486999999994E-2</v>
      </c>
    </row>
    <row r="1647" spans="2:5" x14ac:dyDescent="0.45">
      <c r="B1647" s="6">
        <v>103</v>
      </c>
      <c r="C1647" t="s">
        <v>160</v>
      </c>
      <c r="D1647">
        <v>0.15905118900000001</v>
      </c>
      <c r="E1647" s="7">
        <v>5.1049338E-2</v>
      </c>
    </row>
    <row r="1648" spans="2:5" x14ac:dyDescent="0.45">
      <c r="B1648" s="6">
        <v>103</v>
      </c>
      <c r="C1648" t="s">
        <v>152</v>
      </c>
      <c r="D1648">
        <v>0.253624774</v>
      </c>
      <c r="E1648" s="7">
        <v>4.6377012000000002E-2</v>
      </c>
    </row>
    <row r="1649" spans="2:5" x14ac:dyDescent="0.45">
      <c r="B1649" s="6">
        <v>103</v>
      </c>
      <c r="C1649" t="s">
        <v>164</v>
      </c>
      <c r="D1649">
        <v>0.47405236299999998</v>
      </c>
      <c r="E1649" s="7">
        <v>4.4029487999999999E-2</v>
      </c>
    </row>
    <row r="1650" spans="2:5" x14ac:dyDescent="0.45">
      <c r="B1650" s="6">
        <v>103</v>
      </c>
      <c r="C1650" t="s">
        <v>161</v>
      </c>
      <c r="D1650">
        <v>0.11693079100000001</v>
      </c>
      <c r="E1650" s="7">
        <v>4.2297510000000003E-2</v>
      </c>
    </row>
    <row r="1651" spans="2:5" x14ac:dyDescent="0.45">
      <c r="B1651" s="6">
        <v>103</v>
      </c>
      <c r="C1651" t="s">
        <v>150</v>
      </c>
      <c r="D1651">
        <v>0.14997886999999999</v>
      </c>
      <c r="E1651" s="7">
        <v>3.8688499000000001E-2</v>
      </c>
    </row>
    <row r="1652" spans="2:5" x14ac:dyDescent="0.45">
      <c r="B1652" s="6">
        <v>104</v>
      </c>
      <c r="C1652" t="s">
        <v>152</v>
      </c>
      <c r="D1652">
        <v>0.625657982</v>
      </c>
      <c r="E1652" s="7">
        <v>0.123334295</v>
      </c>
    </row>
    <row r="1653" spans="2:5" x14ac:dyDescent="0.45">
      <c r="B1653" s="6">
        <v>104</v>
      </c>
      <c r="C1653" t="s">
        <v>161</v>
      </c>
      <c r="D1653">
        <v>-5.7144486000000001E-2</v>
      </c>
      <c r="E1653" s="7">
        <v>0.110049487</v>
      </c>
    </row>
    <row r="1654" spans="2:5" x14ac:dyDescent="0.45">
      <c r="B1654" s="6">
        <v>104</v>
      </c>
      <c r="C1654" t="s">
        <v>147</v>
      </c>
      <c r="D1654">
        <v>0.23362417299999999</v>
      </c>
      <c r="E1654" s="7">
        <v>9.0486783000000001E-2</v>
      </c>
    </row>
    <row r="1655" spans="2:5" x14ac:dyDescent="0.45">
      <c r="B1655" s="6">
        <v>104</v>
      </c>
      <c r="C1655" t="s">
        <v>154</v>
      </c>
      <c r="D1655">
        <v>0.12802547</v>
      </c>
      <c r="E1655" s="7">
        <v>8.1512787000000003E-2</v>
      </c>
    </row>
    <row r="1656" spans="2:5" x14ac:dyDescent="0.45">
      <c r="B1656" s="6">
        <v>104</v>
      </c>
      <c r="C1656" t="s">
        <v>9</v>
      </c>
      <c r="D1656">
        <v>0.28084215299999998</v>
      </c>
      <c r="E1656" s="7">
        <v>7.9150383000000005E-2</v>
      </c>
    </row>
    <row r="1657" spans="2:5" x14ac:dyDescent="0.45">
      <c r="B1657" s="6">
        <v>104</v>
      </c>
      <c r="C1657" t="s">
        <v>155</v>
      </c>
      <c r="D1657">
        <v>0.111258421</v>
      </c>
      <c r="E1657" s="7">
        <v>7.9019231999999995E-2</v>
      </c>
    </row>
    <row r="1658" spans="2:5" x14ac:dyDescent="0.45">
      <c r="B1658" s="6">
        <v>104</v>
      </c>
      <c r="C1658" t="s">
        <v>150</v>
      </c>
      <c r="D1658">
        <v>0.10502681899999999</v>
      </c>
      <c r="E1658" s="7">
        <v>7.6567653999999999E-2</v>
      </c>
    </row>
    <row r="1659" spans="2:5" x14ac:dyDescent="0.45">
      <c r="B1659" s="6">
        <v>104</v>
      </c>
      <c r="C1659" t="s">
        <v>151</v>
      </c>
      <c r="D1659">
        <v>0.196650992</v>
      </c>
      <c r="E1659" s="7">
        <v>7.3472327000000004E-2</v>
      </c>
    </row>
    <row r="1660" spans="2:5" x14ac:dyDescent="0.45">
      <c r="B1660" s="6">
        <v>104</v>
      </c>
      <c r="C1660" t="s">
        <v>163</v>
      </c>
      <c r="D1660">
        <v>0.21409056200000001</v>
      </c>
      <c r="E1660" s="7">
        <v>7.3091650999999994E-2</v>
      </c>
    </row>
    <row r="1661" spans="2:5" x14ac:dyDescent="0.45">
      <c r="B1661" s="6">
        <v>104</v>
      </c>
      <c r="C1661" t="s">
        <v>149</v>
      </c>
      <c r="D1661">
        <v>0.15990035699999999</v>
      </c>
      <c r="E1661" s="7">
        <v>6.8710109000000005E-2</v>
      </c>
    </row>
    <row r="1662" spans="2:5" x14ac:dyDescent="0.45">
      <c r="B1662" s="6">
        <v>104</v>
      </c>
      <c r="C1662" t="s">
        <v>156</v>
      </c>
      <c r="D1662">
        <v>0.24337869000000001</v>
      </c>
      <c r="E1662" s="7">
        <v>6.8385371E-2</v>
      </c>
    </row>
    <row r="1663" spans="2:5" x14ac:dyDescent="0.45">
      <c r="B1663" s="6">
        <v>104</v>
      </c>
      <c r="C1663" t="s">
        <v>158</v>
      </c>
      <c r="D1663">
        <v>0.213929482</v>
      </c>
      <c r="E1663" s="7">
        <v>6.2707504999999997E-2</v>
      </c>
    </row>
    <row r="1664" spans="2:5" x14ac:dyDescent="0.45">
      <c r="B1664" s="6">
        <v>104</v>
      </c>
      <c r="C1664" t="s">
        <v>164</v>
      </c>
      <c r="D1664">
        <v>0.57962369700000005</v>
      </c>
      <c r="E1664" s="7">
        <v>5.8612450000000003E-2</v>
      </c>
    </row>
    <row r="1665" spans="2:5" x14ac:dyDescent="0.45">
      <c r="B1665" s="6">
        <v>104</v>
      </c>
      <c r="C1665" t="s">
        <v>160</v>
      </c>
      <c r="D1665">
        <v>0.20065841700000001</v>
      </c>
      <c r="E1665" s="7">
        <v>5.5365101E-2</v>
      </c>
    </row>
    <row r="1666" spans="2:5" x14ac:dyDescent="0.45">
      <c r="B1666" s="6">
        <v>104</v>
      </c>
      <c r="C1666" t="s">
        <v>165</v>
      </c>
      <c r="D1666">
        <v>8.0966748000000005E-2</v>
      </c>
      <c r="E1666" s="7">
        <v>5.4276600000000001E-2</v>
      </c>
    </row>
    <row r="1667" spans="2:5" x14ac:dyDescent="0.45">
      <c r="B1667" s="6">
        <v>104</v>
      </c>
      <c r="C1667" t="s">
        <v>159</v>
      </c>
      <c r="D1667">
        <v>0.21741093</v>
      </c>
      <c r="E1667" s="7">
        <v>5.0605723999999998E-2</v>
      </c>
    </row>
    <row r="1668" spans="2:5" x14ac:dyDescent="0.45">
      <c r="B1668" s="6">
        <v>104</v>
      </c>
      <c r="C1668" t="s">
        <v>162</v>
      </c>
      <c r="D1668">
        <v>0.181733645</v>
      </c>
      <c r="E1668" s="7">
        <v>4.9917130999999997E-2</v>
      </c>
    </row>
    <row r="1669" spans="2:5" x14ac:dyDescent="0.45">
      <c r="B1669" s="6">
        <v>104</v>
      </c>
      <c r="C1669" t="s">
        <v>153</v>
      </c>
      <c r="D1669">
        <v>0.14489064099999999</v>
      </c>
      <c r="E1669" s="7">
        <v>4.6583987E-2</v>
      </c>
    </row>
    <row r="1670" spans="2:5" x14ac:dyDescent="0.45">
      <c r="B1670" s="6">
        <v>104</v>
      </c>
      <c r="C1670" t="s">
        <v>148</v>
      </c>
      <c r="D1670">
        <v>0.17546472900000001</v>
      </c>
      <c r="E1670" s="7">
        <v>4.0610473000000001E-2</v>
      </c>
    </row>
    <row r="1671" spans="2:5" x14ac:dyDescent="0.45">
      <c r="B1671" s="6">
        <v>105</v>
      </c>
      <c r="C1671" t="s">
        <v>159</v>
      </c>
      <c r="D1671">
        <v>0.61900156100000003</v>
      </c>
      <c r="E1671" s="7">
        <v>0.107809077</v>
      </c>
    </row>
    <row r="1672" spans="2:5" x14ac:dyDescent="0.45">
      <c r="B1672" s="6">
        <v>105</v>
      </c>
      <c r="C1672" t="s">
        <v>158</v>
      </c>
      <c r="D1672">
        <v>0.92824407600000003</v>
      </c>
      <c r="E1672" s="7">
        <v>9.5219101E-2</v>
      </c>
    </row>
    <row r="1673" spans="2:5" x14ac:dyDescent="0.45">
      <c r="B1673" s="6">
        <v>105</v>
      </c>
      <c r="C1673" t="s">
        <v>163</v>
      </c>
      <c r="D1673">
        <v>0.93100726599999994</v>
      </c>
      <c r="E1673" s="7">
        <v>9.4073332999999995E-2</v>
      </c>
    </row>
    <row r="1674" spans="2:5" x14ac:dyDescent="0.45">
      <c r="B1674" s="6">
        <v>105</v>
      </c>
      <c r="C1674" t="s">
        <v>156</v>
      </c>
      <c r="D1674">
        <v>1.0691782190000001</v>
      </c>
      <c r="E1674" s="7">
        <v>8.2838273000000004E-2</v>
      </c>
    </row>
    <row r="1675" spans="2:5" x14ac:dyDescent="0.45">
      <c r="B1675" s="6">
        <v>105</v>
      </c>
      <c r="C1675" t="s">
        <v>164</v>
      </c>
      <c r="D1675">
        <v>1.0107122289999999</v>
      </c>
      <c r="E1675" s="7">
        <v>6.1862079E-2</v>
      </c>
    </row>
    <row r="1676" spans="2:5" x14ac:dyDescent="0.45">
      <c r="B1676" s="6">
        <v>105</v>
      </c>
      <c r="C1676" t="s">
        <v>161</v>
      </c>
      <c r="D1676">
        <v>0.118811157</v>
      </c>
      <c r="E1676" s="7">
        <v>5.9593497000000002E-2</v>
      </c>
    </row>
    <row r="1677" spans="2:5" x14ac:dyDescent="0.45">
      <c r="B1677" s="6">
        <v>106</v>
      </c>
      <c r="C1677" t="s">
        <v>162</v>
      </c>
      <c r="D1677">
        <v>0.123857316</v>
      </c>
      <c r="E1677" s="7">
        <v>7.8176778000000002E-2</v>
      </c>
    </row>
    <row r="1678" spans="2:5" x14ac:dyDescent="0.45">
      <c r="B1678" s="6">
        <v>106</v>
      </c>
      <c r="C1678" t="s">
        <v>161</v>
      </c>
      <c r="D1678">
        <v>0.34181215700000001</v>
      </c>
      <c r="E1678" s="7">
        <v>7.2766759E-2</v>
      </c>
    </row>
    <row r="1679" spans="2:5" x14ac:dyDescent="0.45">
      <c r="B1679" s="6">
        <v>106</v>
      </c>
      <c r="C1679" t="s">
        <v>160</v>
      </c>
      <c r="D1679">
        <v>0.16182753</v>
      </c>
      <c r="E1679" s="7">
        <v>7.2100866999999999E-2</v>
      </c>
    </row>
    <row r="1680" spans="2:5" x14ac:dyDescent="0.45">
      <c r="B1680" s="6">
        <v>106</v>
      </c>
      <c r="C1680" t="s">
        <v>158</v>
      </c>
      <c r="D1680">
        <v>0.66617276599999997</v>
      </c>
      <c r="E1680" s="7">
        <v>6.9535082999999998E-2</v>
      </c>
    </row>
    <row r="1681" spans="2:5" x14ac:dyDescent="0.45">
      <c r="B1681" s="6">
        <v>106</v>
      </c>
      <c r="C1681" t="s">
        <v>159</v>
      </c>
      <c r="D1681">
        <v>0.55705553799999996</v>
      </c>
      <c r="E1681" s="7">
        <v>6.7663178000000004E-2</v>
      </c>
    </row>
    <row r="1682" spans="2:5" x14ac:dyDescent="0.45">
      <c r="B1682" s="6">
        <v>106</v>
      </c>
      <c r="C1682" t="s">
        <v>150</v>
      </c>
      <c r="D1682">
        <v>0.140719493</v>
      </c>
      <c r="E1682" s="7">
        <v>6.7200244000000006E-2</v>
      </c>
    </row>
    <row r="1683" spans="2:5" x14ac:dyDescent="0.45">
      <c r="B1683" s="6">
        <v>106</v>
      </c>
      <c r="C1683" t="s">
        <v>157</v>
      </c>
      <c r="D1683">
        <v>0.34302885999999999</v>
      </c>
      <c r="E1683" s="7">
        <v>6.6229656999999997E-2</v>
      </c>
    </row>
    <row r="1684" spans="2:5" x14ac:dyDescent="0.45">
      <c r="B1684" s="6">
        <v>106</v>
      </c>
      <c r="C1684" t="s">
        <v>147</v>
      </c>
      <c r="D1684">
        <v>0.158598132</v>
      </c>
      <c r="E1684" s="7">
        <v>5.9562239000000003E-2</v>
      </c>
    </row>
    <row r="1685" spans="2:5" x14ac:dyDescent="0.45">
      <c r="B1685" s="6">
        <v>106</v>
      </c>
      <c r="C1685" t="s">
        <v>154</v>
      </c>
      <c r="D1685">
        <v>0.645513695</v>
      </c>
      <c r="E1685" s="7">
        <v>5.6881303000000001E-2</v>
      </c>
    </row>
    <row r="1686" spans="2:5" x14ac:dyDescent="0.45">
      <c r="B1686" s="6">
        <v>106</v>
      </c>
      <c r="C1686" t="s">
        <v>152</v>
      </c>
      <c r="D1686">
        <v>0.16106184300000001</v>
      </c>
      <c r="E1686" s="7">
        <v>5.3243097000000003E-2</v>
      </c>
    </row>
    <row r="1687" spans="2:5" x14ac:dyDescent="0.45">
      <c r="B1687" s="6">
        <v>106</v>
      </c>
      <c r="C1687" t="s">
        <v>165</v>
      </c>
      <c r="D1687">
        <v>0.17010705400000001</v>
      </c>
      <c r="E1687" s="7">
        <v>5.1461292999999998E-2</v>
      </c>
    </row>
    <row r="1688" spans="2:5" x14ac:dyDescent="0.45">
      <c r="B1688" s="6">
        <v>106</v>
      </c>
      <c r="C1688" t="s">
        <v>153</v>
      </c>
      <c r="D1688">
        <v>9.9561087000000006E-2</v>
      </c>
      <c r="E1688" s="7">
        <v>5.0935974000000002E-2</v>
      </c>
    </row>
    <row r="1689" spans="2:5" x14ac:dyDescent="0.45">
      <c r="B1689" s="6">
        <v>106</v>
      </c>
      <c r="C1689" t="s">
        <v>149</v>
      </c>
      <c r="D1689">
        <v>0.166264579</v>
      </c>
      <c r="E1689" s="7">
        <v>4.8110537000000002E-2</v>
      </c>
    </row>
    <row r="1690" spans="2:5" x14ac:dyDescent="0.45">
      <c r="B1690" s="6">
        <v>106</v>
      </c>
      <c r="C1690" t="s">
        <v>9</v>
      </c>
      <c r="D1690">
        <v>0.59492685000000001</v>
      </c>
      <c r="E1690" s="7">
        <v>4.4575511999999998E-2</v>
      </c>
    </row>
    <row r="1691" spans="2:5" x14ac:dyDescent="0.45">
      <c r="B1691" s="6">
        <v>106</v>
      </c>
      <c r="C1691" t="s">
        <v>164</v>
      </c>
      <c r="D1691">
        <v>9.7824201E-2</v>
      </c>
      <c r="E1691" s="7">
        <v>3.4030606999999997E-2</v>
      </c>
    </row>
    <row r="1692" spans="2:5" x14ac:dyDescent="0.45">
      <c r="B1692" s="6">
        <v>107</v>
      </c>
      <c r="C1692" t="s">
        <v>149</v>
      </c>
      <c r="D1692">
        <v>0.979205243</v>
      </c>
      <c r="E1692" s="7">
        <v>0.124426538</v>
      </c>
    </row>
    <row r="1693" spans="2:5" x14ac:dyDescent="0.45">
      <c r="B1693" s="6">
        <v>107</v>
      </c>
      <c r="C1693" t="s">
        <v>156</v>
      </c>
      <c r="D1693">
        <v>0.53936118700000002</v>
      </c>
      <c r="E1693" s="7">
        <v>0.10439590999999999</v>
      </c>
    </row>
    <row r="1694" spans="2:5" x14ac:dyDescent="0.45">
      <c r="B1694" s="6">
        <v>107</v>
      </c>
      <c r="C1694" t="s">
        <v>164</v>
      </c>
      <c r="D1694">
        <v>0.20242590499999999</v>
      </c>
      <c r="E1694" s="7">
        <v>0.103812922</v>
      </c>
    </row>
    <row r="1695" spans="2:5" x14ac:dyDescent="0.45">
      <c r="B1695" s="6">
        <v>107</v>
      </c>
      <c r="C1695" t="s">
        <v>161</v>
      </c>
      <c r="D1695">
        <v>0.124082134</v>
      </c>
      <c r="E1695" s="7">
        <v>8.8202994000000007E-2</v>
      </c>
    </row>
    <row r="1696" spans="2:5" x14ac:dyDescent="0.45">
      <c r="B1696" s="6">
        <v>107</v>
      </c>
      <c r="C1696" t="s">
        <v>150</v>
      </c>
      <c r="D1696">
        <v>0.81697398099999996</v>
      </c>
      <c r="E1696" s="7">
        <v>8.7541756999999998E-2</v>
      </c>
    </row>
    <row r="1697" spans="2:5" x14ac:dyDescent="0.45">
      <c r="B1697" s="6">
        <v>107</v>
      </c>
      <c r="C1697" t="s">
        <v>162</v>
      </c>
      <c r="D1697">
        <v>0.740650947</v>
      </c>
      <c r="E1697" s="7">
        <v>8.1814454999999994E-2</v>
      </c>
    </row>
    <row r="1698" spans="2:5" x14ac:dyDescent="0.45">
      <c r="B1698" s="6">
        <v>107</v>
      </c>
      <c r="C1698" t="s">
        <v>152</v>
      </c>
      <c r="D1698">
        <v>0.87570075000000003</v>
      </c>
      <c r="E1698" s="7">
        <v>7.4821293999999997E-2</v>
      </c>
    </row>
    <row r="1699" spans="2:5" x14ac:dyDescent="0.45">
      <c r="B1699" s="6">
        <v>107</v>
      </c>
      <c r="C1699" t="s">
        <v>147</v>
      </c>
      <c r="D1699">
        <v>0.53232917800000001</v>
      </c>
      <c r="E1699" s="7">
        <v>7.2008128000000005E-2</v>
      </c>
    </row>
    <row r="1700" spans="2:5" x14ac:dyDescent="0.45">
      <c r="B1700" s="6">
        <v>107</v>
      </c>
      <c r="C1700" t="s">
        <v>151</v>
      </c>
      <c r="D1700">
        <v>0.85226501600000004</v>
      </c>
      <c r="E1700" s="7">
        <v>6.9876220000000003E-2</v>
      </c>
    </row>
    <row r="1701" spans="2:5" x14ac:dyDescent="0.45">
      <c r="B1701" s="6">
        <v>107</v>
      </c>
      <c r="C1701" t="s">
        <v>158</v>
      </c>
      <c r="D1701">
        <v>0.26530587300000003</v>
      </c>
      <c r="E1701" s="7">
        <v>6.4179165999999996E-2</v>
      </c>
    </row>
    <row r="1702" spans="2:5" x14ac:dyDescent="0.45">
      <c r="B1702" s="6">
        <v>107</v>
      </c>
      <c r="C1702" t="s">
        <v>159</v>
      </c>
      <c r="D1702">
        <v>0.23598424200000001</v>
      </c>
      <c r="E1702" s="7">
        <v>6.2353108999999997E-2</v>
      </c>
    </row>
    <row r="1703" spans="2:5" x14ac:dyDescent="0.45">
      <c r="B1703" s="6">
        <v>107</v>
      </c>
      <c r="C1703" t="s">
        <v>148</v>
      </c>
      <c r="D1703">
        <v>0.28243414700000002</v>
      </c>
      <c r="E1703" s="7">
        <v>5.9406598999999997E-2</v>
      </c>
    </row>
    <row r="1704" spans="2:5" x14ac:dyDescent="0.45">
      <c r="B1704" s="6">
        <v>107</v>
      </c>
      <c r="C1704" t="s">
        <v>157</v>
      </c>
      <c r="D1704">
        <v>0.68633221499999997</v>
      </c>
      <c r="E1704" s="7">
        <v>5.1642160999999999E-2</v>
      </c>
    </row>
    <row r="1705" spans="2:5" x14ac:dyDescent="0.45">
      <c r="B1705" s="6">
        <v>107</v>
      </c>
      <c r="C1705" t="s">
        <v>153</v>
      </c>
      <c r="D1705">
        <v>0.81403660600000005</v>
      </c>
      <c r="E1705" s="7">
        <v>4.7135763999999997E-2</v>
      </c>
    </row>
    <row r="1706" spans="2:5" x14ac:dyDescent="0.45">
      <c r="B1706" s="6">
        <v>107</v>
      </c>
      <c r="C1706" t="s">
        <v>154</v>
      </c>
      <c r="D1706">
        <v>0.67256575600000001</v>
      </c>
      <c r="E1706" s="7">
        <v>4.1618046999999998E-2</v>
      </c>
    </row>
    <row r="1707" spans="2:5" x14ac:dyDescent="0.45">
      <c r="B1707" s="6">
        <v>108</v>
      </c>
      <c r="C1707" t="s">
        <v>154</v>
      </c>
      <c r="D1707">
        <v>0.83862851400000005</v>
      </c>
      <c r="E1707" s="7">
        <v>0.107486187</v>
      </c>
    </row>
    <row r="1708" spans="2:5" x14ac:dyDescent="0.45">
      <c r="B1708" s="6">
        <v>108</v>
      </c>
      <c r="C1708" t="s">
        <v>161</v>
      </c>
      <c r="D1708">
        <v>0.19837690799999999</v>
      </c>
      <c r="E1708" s="7">
        <v>7.4526102999999996E-2</v>
      </c>
    </row>
    <row r="1709" spans="2:5" x14ac:dyDescent="0.45">
      <c r="B1709" s="6">
        <v>108</v>
      </c>
      <c r="C1709" t="s">
        <v>156</v>
      </c>
      <c r="D1709">
        <v>0.660093237</v>
      </c>
      <c r="E1709" s="7">
        <v>7.0288191999999999E-2</v>
      </c>
    </row>
    <row r="1710" spans="2:5" x14ac:dyDescent="0.45">
      <c r="B1710" s="6">
        <v>108</v>
      </c>
      <c r="C1710" t="s">
        <v>149</v>
      </c>
      <c r="D1710">
        <v>0.21746859199999999</v>
      </c>
      <c r="E1710" s="7">
        <v>7.0227766999999997E-2</v>
      </c>
    </row>
    <row r="1711" spans="2:5" x14ac:dyDescent="0.45">
      <c r="B1711" s="6">
        <v>108</v>
      </c>
      <c r="C1711" t="s">
        <v>152</v>
      </c>
      <c r="D1711">
        <v>0.252925448</v>
      </c>
      <c r="E1711" s="7">
        <v>6.6987821000000003E-2</v>
      </c>
    </row>
    <row r="1712" spans="2:5" x14ac:dyDescent="0.45">
      <c r="B1712" s="6">
        <v>108</v>
      </c>
      <c r="C1712" t="s">
        <v>162</v>
      </c>
      <c r="D1712">
        <v>0.26010494000000001</v>
      </c>
      <c r="E1712" s="7">
        <v>6.6669252999999998E-2</v>
      </c>
    </row>
    <row r="1713" spans="2:5" x14ac:dyDescent="0.45">
      <c r="B1713" s="6">
        <v>108</v>
      </c>
      <c r="C1713" t="s">
        <v>147</v>
      </c>
      <c r="D1713">
        <v>0.23505598799999999</v>
      </c>
      <c r="E1713" s="7">
        <v>6.3318121000000005E-2</v>
      </c>
    </row>
    <row r="1714" spans="2:5" x14ac:dyDescent="0.45">
      <c r="B1714" s="6">
        <v>108</v>
      </c>
      <c r="C1714" t="s">
        <v>165</v>
      </c>
      <c r="D1714">
        <v>0.95911218399999998</v>
      </c>
      <c r="E1714" s="7">
        <v>6.321185E-2</v>
      </c>
    </row>
    <row r="1715" spans="2:5" x14ac:dyDescent="0.45">
      <c r="B1715" s="6">
        <v>108</v>
      </c>
      <c r="C1715" t="s">
        <v>160</v>
      </c>
      <c r="D1715">
        <v>0.25953293700000002</v>
      </c>
      <c r="E1715" s="7">
        <v>6.1289431999999998E-2</v>
      </c>
    </row>
    <row r="1716" spans="2:5" x14ac:dyDescent="0.45">
      <c r="B1716" s="6">
        <v>108</v>
      </c>
      <c r="C1716" t="s">
        <v>164</v>
      </c>
      <c r="D1716">
        <v>0.30849205899999999</v>
      </c>
      <c r="E1716" s="7">
        <v>5.6372288E-2</v>
      </c>
    </row>
    <row r="1717" spans="2:5" x14ac:dyDescent="0.45">
      <c r="B1717" s="6">
        <v>108</v>
      </c>
      <c r="C1717" t="s">
        <v>163</v>
      </c>
      <c r="D1717">
        <v>0.90106037500000002</v>
      </c>
      <c r="E1717" s="7">
        <v>5.1807364000000002E-2</v>
      </c>
    </row>
    <row r="1718" spans="2:5" x14ac:dyDescent="0.45">
      <c r="B1718" s="6">
        <v>108</v>
      </c>
      <c r="C1718" t="s">
        <v>9</v>
      </c>
      <c r="D1718">
        <v>0.79515062999999997</v>
      </c>
      <c r="E1718" s="7">
        <v>5.1562696999999998E-2</v>
      </c>
    </row>
    <row r="1719" spans="2:5" x14ac:dyDescent="0.45">
      <c r="B1719" s="6">
        <v>108</v>
      </c>
      <c r="C1719" t="s">
        <v>158</v>
      </c>
      <c r="D1719">
        <v>0.219733716</v>
      </c>
      <c r="E1719" s="7">
        <v>4.7926631999999997E-2</v>
      </c>
    </row>
    <row r="1720" spans="2:5" x14ac:dyDescent="0.45">
      <c r="B1720" s="6">
        <v>108</v>
      </c>
      <c r="C1720" t="s">
        <v>157</v>
      </c>
      <c r="D1720">
        <v>4.9945207999999998E-2</v>
      </c>
      <c r="E1720" s="7">
        <v>4.6296394999999997E-2</v>
      </c>
    </row>
    <row r="1721" spans="2:5" x14ac:dyDescent="0.45">
      <c r="B1721" s="6">
        <v>108</v>
      </c>
      <c r="C1721" t="s">
        <v>148</v>
      </c>
      <c r="D1721">
        <v>0.152388941</v>
      </c>
      <c r="E1721" s="7">
        <v>3.9085922000000002E-2</v>
      </c>
    </row>
    <row r="1722" spans="2:5" x14ac:dyDescent="0.45">
      <c r="B1722" s="6">
        <v>108</v>
      </c>
      <c r="C1722" t="s">
        <v>159</v>
      </c>
      <c r="D1722">
        <v>0.19256568299999999</v>
      </c>
      <c r="E1722" s="7">
        <v>3.8208231000000002E-2</v>
      </c>
    </row>
    <row r="1723" spans="2:5" x14ac:dyDescent="0.45">
      <c r="B1723" s="6">
        <v>109</v>
      </c>
      <c r="C1723" t="s">
        <v>148</v>
      </c>
      <c r="D1723">
        <v>6.7811306000000002E-2</v>
      </c>
      <c r="E1723" s="7">
        <v>9.5035611000000006E-2</v>
      </c>
    </row>
    <row r="1724" spans="2:5" x14ac:dyDescent="0.45">
      <c r="B1724" s="6">
        <v>109</v>
      </c>
      <c r="C1724" t="s">
        <v>151</v>
      </c>
      <c r="D1724">
        <v>0.130975541</v>
      </c>
      <c r="E1724" s="7">
        <v>9.3976048000000006E-2</v>
      </c>
    </row>
    <row r="1725" spans="2:5" x14ac:dyDescent="0.45">
      <c r="B1725" s="6">
        <v>109</v>
      </c>
      <c r="C1725" t="s">
        <v>163</v>
      </c>
      <c r="D1725">
        <v>0.15763777200000001</v>
      </c>
      <c r="E1725" s="7">
        <v>8.4199758999999999E-2</v>
      </c>
    </row>
    <row r="1726" spans="2:5" x14ac:dyDescent="0.45">
      <c r="B1726" s="6">
        <v>109</v>
      </c>
      <c r="C1726" t="s">
        <v>165</v>
      </c>
      <c r="D1726">
        <v>0.14857978399999999</v>
      </c>
      <c r="E1726" s="7">
        <v>8.2165142999999996E-2</v>
      </c>
    </row>
    <row r="1727" spans="2:5" x14ac:dyDescent="0.45">
      <c r="B1727" s="6">
        <v>109</v>
      </c>
      <c r="C1727" t="s">
        <v>164</v>
      </c>
      <c r="D1727">
        <v>7.6119167000000001E-2</v>
      </c>
      <c r="E1727" s="7">
        <v>8.0079586999999994E-2</v>
      </c>
    </row>
    <row r="1728" spans="2:5" x14ac:dyDescent="0.45">
      <c r="B1728" s="6">
        <v>109</v>
      </c>
      <c r="C1728" t="s">
        <v>158</v>
      </c>
      <c r="D1728">
        <v>0.18801383799999999</v>
      </c>
      <c r="E1728" s="7">
        <v>7.9165963000000006E-2</v>
      </c>
    </row>
    <row r="1729" spans="2:5" x14ac:dyDescent="0.45">
      <c r="B1729" s="6">
        <v>109</v>
      </c>
      <c r="C1729" t="s">
        <v>156</v>
      </c>
      <c r="D1729">
        <v>8.8597360999999999E-2</v>
      </c>
      <c r="E1729" s="7">
        <v>7.8246203E-2</v>
      </c>
    </row>
    <row r="1730" spans="2:5" x14ac:dyDescent="0.45">
      <c r="B1730" s="6">
        <v>109</v>
      </c>
      <c r="C1730" t="s">
        <v>9</v>
      </c>
      <c r="D1730">
        <v>0.12523920799999999</v>
      </c>
      <c r="E1730" s="7">
        <v>7.7486395E-2</v>
      </c>
    </row>
    <row r="1731" spans="2:5" x14ac:dyDescent="0.45">
      <c r="B1731" s="6">
        <v>109</v>
      </c>
      <c r="C1731" t="s">
        <v>162</v>
      </c>
      <c r="D1731">
        <v>-6.1188194000000001E-2</v>
      </c>
      <c r="E1731" s="7">
        <v>7.6811858999999996E-2</v>
      </c>
    </row>
    <row r="1732" spans="2:5" x14ac:dyDescent="0.45">
      <c r="B1732" s="6">
        <v>109</v>
      </c>
      <c r="C1732" t="s">
        <v>161</v>
      </c>
      <c r="D1732">
        <v>0.11997131699999999</v>
      </c>
      <c r="E1732" s="7">
        <v>7.4157124000000005E-2</v>
      </c>
    </row>
    <row r="1733" spans="2:5" x14ac:dyDescent="0.45">
      <c r="B1733" s="6">
        <v>109</v>
      </c>
      <c r="C1733" t="s">
        <v>147</v>
      </c>
      <c r="D1733">
        <v>0.20003465100000001</v>
      </c>
      <c r="E1733" s="7">
        <v>7.2287581000000004E-2</v>
      </c>
    </row>
    <row r="1734" spans="2:5" x14ac:dyDescent="0.45">
      <c r="B1734" s="6">
        <v>109</v>
      </c>
      <c r="C1734" t="s">
        <v>149</v>
      </c>
      <c r="D1734">
        <v>0.22776576200000001</v>
      </c>
      <c r="E1734" s="7">
        <v>6.8177797999999998E-2</v>
      </c>
    </row>
    <row r="1735" spans="2:5" x14ac:dyDescent="0.45">
      <c r="B1735" s="6">
        <v>109</v>
      </c>
      <c r="C1735" t="s">
        <v>155</v>
      </c>
      <c r="D1735">
        <v>0.11493826</v>
      </c>
      <c r="E1735" s="7">
        <v>6.6134889000000002E-2</v>
      </c>
    </row>
    <row r="1736" spans="2:5" x14ac:dyDescent="0.45">
      <c r="B1736" s="6">
        <v>109</v>
      </c>
      <c r="C1736" t="s">
        <v>160</v>
      </c>
      <c r="D1736">
        <v>0.11171072899999999</v>
      </c>
      <c r="E1736" s="7">
        <v>6.5638680000000005E-2</v>
      </c>
    </row>
    <row r="1737" spans="2:5" x14ac:dyDescent="0.45">
      <c r="B1737" s="6">
        <v>109</v>
      </c>
      <c r="C1737" t="s">
        <v>153</v>
      </c>
      <c r="D1737">
        <v>0.162998684</v>
      </c>
      <c r="E1737" s="7">
        <v>6.5330183999999999E-2</v>
      </c>
    </row>
    <row r="1738" spans="2:5" x14ac:dyDescent="0.45">
      <c r="B1738" s="6">
        <v>109</v>
      </c>
      <c r="C1738" t="s">
        <v>159</v>
      </c>
      <c r="D1738">
        <v>0.18145074999999999</v>
      </c>
      <c r="E1738" s="7">
        <v>6.4754158000000006E-2</v>
      </c>
    </row>
    <row r="1739" spans="2:5" x14ac:dyDescent="0.45">
      <c r="B1739" s="6">
        <v>109</v>
      </c>
      <c r="C1739" t="s">
        <v>157</v>
      </c>
      <c r="D1739">
        <v>0.14952211900000001</v>
      </c>
      <c r="E1739" s="7">
        <v>6.2946555000000001E-2</v>
      </c>
    </row>
    <row r="1740" spans="2:5" x14ac:dyDescent="0.45">
      <c r="B1740" s="6">
        <v>109</v>
      </c>
      <c r="C1740" t="s">
        <v>152</v>
      </c>
      <c r="D1740">
        <v>0.14839196900000001</v>
      </c>
      <c r="E1740" s="7">
        <v>5.9027931999999998E-2</v>
      </c>
    </row>
    <row r="1741" spans="2:5" x14ac:dyDescent="0.45">
      <c r="B1741" s="6">
        <v>109</v>
      </c>
      <c r="C1741" t="s">
        <v>150</v>
      </c>
      <c r="D1741">
        <v>0.134350156</v>
      </c>
      <c r="E1741" s="7">
        <v>4.3244422999999997E-2</v>
      </c>
    </row>
    <row r="1742" spans="2:5" x14ac:dyDescent="0.45">
      <c r="B1742" s="6">
        <v>110</v>
      </c>
      <c r="C1742" t="s">
        <v>157</v>
      </c>
      <c r="D1742">
        <v>0.26399800699999998</v>
      </c>
      <c r="E1742" s="7">
        <v>0.106840344</v>
      </c>
    </row>
    <row r="1743" spans="2:5" x14ac:dyDescent="0.45">
      <c r="B1743" s="6">
        <v>110</v>
      </c>
      <c r="C1743" t="s">
        <v>9</v>
      </c>
      <c r="D1743">
        <v>0.16921297800000001</v>
      </c>
      <c r="E1743" s="7">
        <v>0.100970356</v>
      </c>
    </row>
    <row r="1744" spans="2:5" x14ac:dyDescent="0.45">
      <c r="B1744" s="6">
        <v>110</v>
      </c>
      <c r="C1744" t="s">
        <v>159</v>
      </c>
      <c r="D1744">
        <v>9.4670190000000001E-3</v>
      </c>
      <c r="E1744" s="7">
        <v>9.4176581999999995E-2</v>
      </c>
    </row>
    <row r="1745" spans="2:5" x14ac:dyDescent="0.45">
      <c r="B1745" s="6">
        <v>110</v>
      </c>
      <c r="C1745" t="s">
        <v>158</v>
      </c>
      <c r="D1745">
        <v>0.105637088</v>
      </c>
      <c r="E1745" s="7">
        <v>9.1379876999999998E-2</v>
      </c>
    </row>
    <row r="1746" spans="2:5" x14ac:dyDescent="0.45">
      <c r="B1746" s="6">
        <v>110</v>
      </c>
      <c r="C1746" t="s">
        <v>147</v>
      </c>
      <c r="D1746">
        <v>0.14171977299999999</v>
      </c>
      <c r="E1746" s="7">
        <v>8.5386047000000007E-2</v>
      </c>
    </row>
    <row r="1747" spans="2:5" x14ac:dyDescent="0.45">
      <c r="B1747" s="6">
        <v>110</v>
      </c>
      <c r="C1747" t="s">
        <v>150</v>
      </c>
      <c r="D1747">
        <v>0.168029294</v>
      </c>
      <c r="E1747" s="7">
        <v>7.9036474999999995E-2</v>
      </c>
    </row>
    <row r="1748" spans="2:5" x14ac:dyDescent="0.45">
      <c r="B1748" s="6">
        <v>110</v>
      </c>
      <c r="C1748" t="s">
        <v>153</v>
      </c>
      <c r="D1748">
        <v>0.15854559200000001</v>
      </c>
      <c r="E1748" s="7">
        <v>7.4157978999999999E-2</v>
      </c>
    </row>
    <row r="1749" spans="2:5" x14ac:dyDescent="0.45">
      <c r="B1749" s="6">
        <v>110</v>
      </c>
      <c r="C1749" t="s">
        <v>149</v>
      </c>
      <c r="D1749">
        <v>0.119785515</v>
      </c>
      <c r="E1749" s="7">
        <v>7.2672379999999995E-2</v>
      </c>
    </row>
    <row r="1750" spans="2:5" x14ac:dyDescent="0.45">
      <c r="B1750" s="6">
        <v>110</v>
      </c>
      <c r="C1750" t="s">
        <v>164</v>
      </c>
      <c r="D1750">
        <v>0.204570108</v>
      </c>
      <c r="E1750" s="7">
        <v>7.1801431999999998E-2</v>
      </c>
    </row>
    <row r="1751" spans="2:5" x14ac:dyDescent="0.45">
      <c r="B1751" s="6">
        <v>110</v>
      </c>
      <c r="C1751" t="s">
        <v>162</v>
      </c>
      <c r="D1751">
        <v>4.8018884999999997E-2</v>
      </c>
      <c r="E1751" s="7">
        <v>7.1172378999999994E-2</v>
      </c>
    </row>
    <row r="1752" spans="2:5" x14ac:dyDescent="0.45">
      <c r="B1752" s="6">
        <v>110</v>
      </c>
      <c r="C1752" t="s">
        <v>165</v>
      </c>
      <c r="D1752">
        <v>0.202724554</v>
      </c>
      <c r="E1752" s="7">
        <v>6.8981323999999997E-2</v>
      </c>
    </row>
    <row r="1753" spans="2:5" x14ac:dyDescent="0.45">
      <c r="B1753" s="6">
        <v>110</v>
      </c>
      <c r="C1753" t="s">
        <v>163</v>
      </c>
      <c r="D1753">
        <v>0.21897950199999999</v>
      </c>
      <c r="E1753" s="7">
        <v>6.7945729999999996E-2</v>
      </c>
    </row>
    <row r="1754" spans="2:5" x14ac:dyDescent="0.45">
      <c r="B1754" s="6">
        <v>110</v>
      </c>
      <c r="C1754" t="s">
        <v>148</v>
      </c>
      <c r="D1754">
        <v>0.209663654</v>
      </c>
      <c r="E1754" s="7">
        <v>6.5940263999999998E-2</v>
      </c>
    </row>
    <row r="1755" spans="2:5" x14ac:dyDescent="0.45">
      <c r="B1755" s="6">
        <v>110</v>
      </c>
      <c r="C1755" t="s">
        <v>152</v>
      </c>
      <c r="D1755">
        <v>0.14301720400000001</v>
      </c>
      <c r="E1755" s="7">
        <v>6.5147312999999998E-2</v>
      </c>
    </row>
    <row r="1756" spans="2:5" x14ac:dyDescent="0.45">
      <c r="B1756" s="6">
        <v>110</v>
      </c>
      <c r="C1756" t="s">
        <v>160</v>
      </c>
      <c r="D1756">
        <v>0.21797108700000001</v>
      </c>
      <c r="E1756" s="7">
        <v>6.4900733000000002E-2</v>
      </c>
    </row>
    <row r="1757" spans="2:5" x14ac:dyDescent="0.45">
      <c r="B1757" s="6">
        <v>110</v>
      </c>
      <c r="C1757" t="s">
        <v>156</v>
      </c>
      <c r="D1757">
        <v>0.18139176800000001</v>
      </c>
      <c r="E1757" s="7">
        <v>6.1339963999999997E-2</v>
      </c>
    </row>
    <row r="1758" spans="2:5" x14ac:dyDescent="0.45">
      <c r="B1758" s="6">
        <v>110</v>
      </c>
      <c r="C1758" t="s">
        <v>161</v>
      </c>
      <c r="D1758">
        <v>0.13308999799999999</v>
      </c>
      <c r="E1758" s="7">
        <v>6.0906779000000001E-2</v>
      </c>
    </row>
    <row r="1759" spans="2:5" x14ac:dyDescent="0.45">
      <c r="B1759" s="6">
        <v>110</v>
      </c>
      <c r="C1759" t="s">
        <v>151</v>
      </c>
      <c r="D1759">
        <v>0.21450855299999999</v>
      </c>
      <c r="E1759" s="7">
        <v>5.2654603000000001E-2</v>
      </c>
    </row>
    <row r="1760" spans="2:5" x14ac:dyDescent="0.45">
      <c r="B1760" s="6">
        <v>111</v>
      </c>
      <c r="C1760" t="s">
        <v>161</v>
      </c>
      <c r="D1760">
        <v>0.325773439</v>
      </c>
      <c r="E1760" s="7">
        <v>0.10406096500000001</v>
      </c>
    </row>
    <row r="1761" spans="2:5" x14ac:dyDescent="0.45">
      <c r="B1761" s="6">
        <v>111</v>
      </c>
      <c r="C1761" t="s">
        <v>9</v>
      </c>
      <c r="D1761">
        <v>0.13993123599999999</v>
      </c>
      <c r="E1761" s="7">
        <v>9.5842664999999994E-2</v>
      </c>
    </row>
    <row r="1762" spans="2:5" x14ac:dyDescent="0.45">
      <c r="B1762" s="6">
        <v>111</v>
      </c>
      <c r="C1762" t="s">
        <v>151</v>
      </c>
      <c r="D1762">
        <v>0.27541894300000003</v>
      </c>
      <c r="E1762" s="7">
        <v>8.4007323999999994E-2</v>
      </c>
    </row>
    <row r="1763" spans="2:5" x14ac:dyDescent="0.45">
      <c r="B1763" s="6">
        <v>111</v>
      </c>
      <c r="C1763" t="s">
        <v>147</v>
      </c>
      <c r="D1763">
        <v>5.1702624000000003E-2</v>
      </c>
      <c r="E1763" s="7">
        <v>8.1318441000000005E-2</v>
      </c>
    </row>
    <row r="1764" spans="2:5" x14ac:dyDescent="0.45">
      <c r="B1764" s="6">
        <v>111</v>
      </c>
      <c r="C1764" t="s">
        <v>155</v>
      </c>
      <c r="D1764">
        <v>0.199434</v>
      </c>
      <c r="E1764" s="7">
        <v>7.5613200000000005E-2</v>
      </c>
    </row>
    <row r="1765" spans="2:5" x14ac:dyDescent="0.45">
      <c r="B1765" s="6">
        <v>111</v>
      </c>
      <c r="C1765" t="s">
        <v>165</v>
      </c>
      <c r="D1765">
        <v>8.0435193000000002E-2</v>
      </c>
      <c r="E1765" s="7">
        <v>7.2319155999999996E-2</v>
      </c>
    </row>
    <row r="1766" spans="2:5" x14ac:dyDescent="0.45">
      <c r="B1766" s="6">
        <v>111</v>
      </c>
      <c r="C1766" t="s">
        <v>162</v>
      </c>
      <c r="D1766">
        <v>0.12357692300000001</v>
      </c>
      <c r="E1766" s="7">
        <v>7.2311335000000004E-2</v>
      </c>
    </row>
    <row r="1767" spans="2:5" x14ac:dyDescent="0.45">
      <c r="B1767" s="6">
        <v>111</v>
      </c>
      <c r="C1767" t="s">
        <v>159</v>
      </c>
      <c r="D1767">
        <v>0.156524211</v>
      </c>
      <c r="E1767" s="7">
        <v>6.9989721000000005E-2</v>
      </c>
    </row>
    <row r="1768" spans="2:5" x14ac:dyDescent="0.45">
      <c r="B1768" s="6">
        <v>111</v>
      </c>
      <c r="C1768" t="s">
        <v>154</v>
      </c>
      <c r="D1768">
        <v>6.3663622000000003E-2</v>
      </c>
      <c r="E1768" s="7">
        <v>6.9099456000000004E-2</v>
      </c>
    </row>
    <row r="1769" spans="2:5" x14ac:dyDescent="0.45">
      <c r="B1769" s="6">
        <v>111</v>
      </c>
      <c r="C1769" t="s">
        <v>163</v>
      </c>
      <c r="D1769">
        <v>0.166533083</v>
      </c>
      <c r="E1769" s="7">
        <v>6.5138214E-2</v>
      </c>
    </row>
    <row r="1770" spans="2:5" x14ac:dyDescent="0.45">
      <c r="B1770" s="6">
        <v>111</v>
      </c>
      <c r="C1770" t="s">
        <v>152</v>
      </c>
      <c r="D1770">
        <v>0.16166217799999999</v>
      </c>
      <c r="E1770" s="7">
        <v>6.0320549000000001E-2</v>
      </c>
    </row>
    <row r="1771" spans="2:5" x14ac:dyDescent="0.45">
      <c r="B1771" s="6">
        <v>111</v>
      </c>
      <c r="C1771" t="s">
        <v>164</v>
      </c>
      <c r="D1771">
        <v>0.13939071</v>
      </c>
      <c r="E1771" s="7">
        <v>5.7150838000000002E-2</v>
      </c>
    </row>
    <row r="1772" spans="2:5" x14ac:dyDescent="0.45">
      <c r="B1772" s="6">
        <v>111</v>
      </c>
      <c r="C1772" t="s">
        <v>160</v>
      </c>
      <c r="D1772">
        <v>0.12026247900000001</v>
      </c>
      <c r="E1772" s="7">
        <v>5.6303687999999998E-2</v>
      </c>
    </row>
    <row r="1773" spans="2:5" x14ac:dyDescent="0.45">
      <c r="B1773" s="6">
        <v>111</v>
      </c>
      <c r="C1773" t="s">
        <v>150</v>
      </c>
      <c r="D1773">
        <v>7.1111426000000005E-2</v>
      </c>
      <c r="E1773" s="7">
        <v>5.3556033000000003E-2</v>
      </c>
    </row>
    <row r="1774" spans="2:5" x14ac:dyDescent="0.45">
      <c r="B1774" s="6">
        <v>111</v>
      </c>
      <c r="C1774" t="s">
        <v>156</v>
      </c>
      <c r="D1774">
        <v>0.2227384</v>
      </c>
      <c r="E1774" s="7">
        <v>5.2427578000000002E-2</v>
      </c>
    </row>
    <row r="1775" spans="2:5" x14ac:dyDescent="0.45">
      <c r="B1775" s="6">
        <v>111</v>
      </c>
      <c r="C1775" t="s">
        <v>158</v>
      </c>
      <c r="D1775">
        <v>0.14365603699999999</v>
      </c>
      <c r="E1775" s="7">
        <v>5.0287068999999997E-2</v>
      </c>
    </row>
    <row r="1776" spans="2:5" x14ac:dyDescent="0.45">
      <c r="B1776" s="6">
        <v>111</v>
      </c>
      <c r="C1776" t="s">
        <v>153</v>
      </c>
      <c r="D1776">
        <v>0.183715026</v>
      </c>
      <c r="E1776" s="7">
        <v>4.9342757000000001E-2</v>
      </c>
    </row>
    <row r="1777" spans="2:5" x14ac:dyDescent="0.45">
      <c r="B1777" s="6">
        <v>111</v>
      </c>
      <c r="C1777" t="s">
        <v>157</v>
      </c>
      <c r="D1777">
        <v>0.10256805500000001</v>
      </c>
      <c r="E1777" s="7">
        <v>4.5316306000000001E-2</v>
      </c>
    </row>
    <row r="1778" spans="2:5" x14ac:dyDescent="0.45">
      <c r="B1778" s="6">
        <v>111</v>
      </c>
      <c r="C1778" t="s">
        <v>148</v>
      </c>
      <c r="D1778">
        <v>0.14600428100000001</v>
      </c>
      <c r="E1778" s="7">
        <v>4.216905E-2</v>
      </c>
    </row>
    <row r="1779" spans="2:5" x14ac:dyDescent="0.45">
      <c r="B1779" s="6">
        <v>112</v>
      </c>
      <c r="C1779" t="s">
        <v>159</v>
      </c>
      <c r="D1779">
        <v>1.142604811</v>
      </c>
      <c r="E1779" s="7">
        <v>9.9299526999999999E-2</v>
      </c>
    </row>
    <row r="1780" spans="2:5" x14ac:dyDescent="0.45">
      <c r="B1780" s="6">
        <v>112</v>
      </c>
      <c r="C1780" t="s">
        <v>148</v>
      </c>
      <c r="D1780">
        <v>0.83345637900000002</v>
      </c>
      <c r="E1780" s="7">
        <v>9.8527561999999999E-2</v>
      </c>
    </row>
    <row r="1781" spans="2:5" x14ac:dyDescent="0.45">
      <c r="B1781" s="6">
        <v>112</v>
      </c>
      <c r="C1781" t="s">
        <v>151</v>
      </c>
      <c r="D1781">
        <v>4.2791542000000002E-2</v>
      </c>
      <c r="E1781" s="7">
        <v>9.1008122999999996E-2</v>
      </c>
    </row>
    <row r="1782" spans="2:5" x14ac:dyDescent="0.45">
      <c r="B1782" s="6">
        <v>112</v>
      </c>
      <c r="C1782" t="s">
        <v>147</v>
      </c>
      <c r="D1782">
        <v>0.11927030700000001</v>
      </c>
      <c r="E1782" s="7">
        <v>8.6756205000000003E-2</v>
      </c>
    </row>
    <row r="1783" spans="2:5" x14ac:dyDescent="0.45">
      <c r="B1783" s="6">
        <v>112</v>
      </c>
      <c r="C1783" t="s">
        <v>157</v>
      </c>
      <c r="D1783">
        <v>0.20762692899999999</v>
      </c>
      <c r="E1783" s="7">
        <v>8.2182888999999995E-2</v>
      </c>
    </row>
    <row r="1784" spans="2:5" x14ac:dyDescent="0.45">
      <c r="B1784" s="6">
        <v>112</v>
      </c>
      <c r="C1784" t="s">
        <v>162</v>
      </c>
      <c r="D1784">
        <v>2.9568866999999999E-2</v>
      </c>
      <c r="E1784" s="7">
        <v>8.1551230000000002E-2</v>
      </c>
    </row>
    <row r="1785" spans="2:5" x14ac:dyDescent="0.45">
      <c r="B1785" s="6">
        <v>112</v>
      </c>
      <c r="C1785" t="s">
        <v>9</v>
      </c>
      <c r="D1785">
        <v>0.15184837600000001</v>
      </c>
      <c r="E1785" s="7">
        <v>8.1125613999999999E-2</v>
      </c>
    </row>
    <row r="1786" spans="2:5" x14ac:dyDescent="0.45">
      <c r="B1786" s="6">
        <v>112</v>
      </c>
      <c r="C1786" t="s">
        <v>163</v>
      </c>
      <c r="D1786">
        <v>0.16233796</v>
      </c>
      <c r="E1786" s="7">
        <v>7.6361986000000007E-2</v>
      </c>
    </row>
    <row r="1787" spans="2:5" x14ac:dyDescent="0.45">
      <c r="B1787" s="6">
        <v>112</v>
      </c>
      <c r="C1787" t="s">
        <v>152</v>
      </c>
      <c r="D1787">
        <v>0.19241135100000001</v>
      </c>
      <c r="E1787" s="7">
        <v>7.2103423E-2</v>
      </c>
    </row>
    <row r="1788" spans="2:5" x14ac:dyDescent="0.45">
      <c r="B1788" s="6">
        <v>112</v>
      </c>
      <c r="C1788" t="s">
        <v>150</v>
      </c>
      <c r="D1788">
        <v>0.17848497799999999</v>
      </c>
      <c r="E1788" s="7">
        <v>6.9156096E-2</v>
      </c>
    </row>
    <row r="1789" spans="2:5" x14ac:dyDescent="0.45">
      <c r="B1789" s="6">
        <v>112</v>
      </c>
      <c r="C1789" t="s">
        <v>153</v>
      </c>
      <c r="D1789">
        <v>0.176320644</v>
      </c>
      <c r="E1789" s="7">
        <v>6.3044882999999996E-2</v>
      </c>
    </row>
    <row r="1790" spans="2:5" x14ac:dyDescent="0.45">
      <c r="B1790" s="6">
        <v>112</v>
      </c>
      <c r="C1790" t="s">
        <v>154</v>
      </c>
      <c r="D1790">
        <v>0.106566325</v>
      </c>
      <c r="E1790" s="7">
        <v>5.3782318000000003E-2</v>
      </c>
    </row>
    <row r="1791" spans="2:5" x14ac:dyDescent="0.45">
      <c r="B1791" s="6">
        <v>112</v>
      </c>
      <c r="C1791" t="s">
        <v>165</v>
      </c>
      <c r="D1791">
        <v>0.12182466</v>
      </c>
      <c r="E1791" s="7">
        <v>5.0714254E-2</v>
      </c>
    </row>
    <row r="1792" spans="2:5" x14ac:dyDescent="0.45">
      <c r="B1792" s="6">
        <v>112</v>
      </c>
      <c r="C1792" t="s">
        <v>156</v>
      </c>
      <c r="D1792">
        <v>0.48919333599999998</v>
      </c>
      <c r="E1792" s="7">
        <v>4.9994601999999999E-2</v>
      </c>
    </row>
    <row r="1793" spans="2:5" x14ac:dyDescent="0.45">
      <c r="B1793" s="6">
        <v>112</v>
      </c>
      <c r="C1793" t="s">
        <v>161</v>
      </c>
      <c r="D1793">
        <v>0.201609606</v>
      </c>
      <c r="E1793" s="7">
        <v>4.8522482999999998E-2</v>
      </c>
    </row>
    <row r="1794" spans="2:5" x14ac:dyDescent="0.45">
      <c r="B1794" s="6">
        <v>112</v>
      </c>
      <c r="C1794" t="s">
        <v>155</v>
      </c>
      <c r="D1794">
        <v>0.108450913</v>
      </c>
      <c r="E1794" s="7">
        <v>4.6182844000000001E-2</v>
      </c>
    </row>
    <row r="1795" spans="2:5" x14ac:dyDescent="0.45">
      <c r="B1795" s="6">
        <v>113</v>
      </c>
      <c r="C1795" t="s">
        <v>152</v>
      </c>
      <c r="D1795">
        <v>0.815975691</v>
      </c>
      <c r="E1795" s="7">
        <v>0.131315459</v>
      </c>
    </row>
    <row r="1796" spans="2:5" x14ac:dyDescent="0.45">
      <c r="B1796" s="6">
        <v>113</v>
      </c>
      <c r="C1796" t="s">
        <v>158</v>
      </c>
      <c r="D1796">
        <v>0.16737840500000001</v>
      </c>
      <c r="E1796" s="7">
        <v>0.11244978899999999</v>
      </c>
    </row>
    <row r="1797" spans="2:5" x14ac:dyDescent="0.45">
      <c r="B1797" s="6">
        <v>113</v>
      </c>
      <c r="C1797" t="s">
        <v>153</v>
      </c>
      <c r="D1797">
        <v>0.86367923999999996</v>
      </c>
      <c r="E1797" s="7">
        <v>9.9529487E-2</v>
      </c>
    </row>
    <row r="1798" spans="2:5" x14ac:dyDescent="0.45">
      <c r="B1798" s="6">
        <v>113</v>
      </c>
      <c r="C1798" t="s">
        <v>151</v>
      </c>
      <c r="D1798">
        <v>0.17100606600000001</v>
      </c>
      <c r="E1798" s="7">
        <v>9.7842626000000002E-2</v>
      </c>
    </row>
    <row r="1799" spans="2:5" x14ac:dyDescent="0.45">
      <c r="B1799" s="6">
        <v>113</v>
      </c>
      <c r="C1799" t="s">
        <v>149</v>
      </c>
      <c r="D1799">
        <v>0.168757294</v>
      </c>
      <c r="E1799" s="7">
        <v>8.3966534999999995E-2</v>
      </c>
    </row>
    <row r="1800" spans="2:5" x14ac:dyDescent="0.45">
      <c r="B1800" s="6">
        <v>113</v>
      </c>
      <c r="C1800" t="s">
        <v>148</v>
      </c>
      <c r="D1800">
        <v>0.222505392</v>
      </c>
      <c r="E1800" s="7">
        <v>8.0872499E-2</v>
      </c>
    </row>
    <row r="1801" spans="2:5" x14ac:dyDescent="0.45">
      <c r="B1801" s="6">
        <v>113</v>
      </c>
      <c r="C1801" t="s">
        <v>160</v>
      </c>
      <c r="D1801">
        <v>-2.0163609999999999E-3</v>
      </c>
      <c r="E1801" s="7">
        <v>7.4087614999999996E-2</v>
      </c>
    </row>
    <row r="1802" spans="2:5" x14ac:dyDescent="0.45">
      <c r="B1802" s="6">
        <v>113</v>
      </c>
      <c r="C1802" t="s">
        <v>159</v>
      </c>
      <c r="D1802">
        <v>0.33495428999999999</v>
      </c>
      <c r="E1802" s="7">
        <v>7.3598286999999998E-2</v>
      </c>
    </row>
    <row r="1803" spans="2:5" x14ac:dyDescent="0.45">
      <c r="B1803" s="6">
        <v>113</v>
      </c>
      <c r="C1803" t="s">
        <v>163</v>
      </c>
      <c r="D1803">
        <v>0.19100288800000001</v>
      </c>
      <c r="E1803" s="7">
        <v>6.9243787000000001E-2</v>
      </c>
    </row>
    <row r="1804" spans="2:5" x14ac:dyDescent="0.45">
      <c r="B1804" s="6">
        <v>113</v>
      </c>
      <c r="C1804" t="s">
        <v>147</v>
      </c>
      <c r="D1804">
        <v>0.11671356200000001</v>
      </c>
      <c r="E1804" s="7">
        <v>6.3368246000000003E-2</v>
      </c>
    </row>
    <row r="1805" spans="2:5" x14ac:dyDescent="0.45">
      <c r="B1805" s="6">
        <v>113</v>
      </c>
      <c r="C1805" t="s">
        <v>157</v>
      </c>
      <c r="D1805">
        <v>0.74731932099999998</v>
      </c>
      <c r="E1805" s="7">
        <v>6.2595137999999995E-2</v>
      </c>
    </row>
    <row r="1806" spans="2:5" x14ac:dyDescent="0.45">
      <c r="B1806" s="6">
        <v>113</v>
      </c>
      <c r="C1806" t="s">
        <v>154</v>
      </c>
      <c r="D1806">
        <v>0.217027727</v>
      </c>
      <c r="E1806" s="7">
        <v>6.1573901E-2</v>
      </c>
    </row>
    <row r="1807" spans="2:5" x14ac:dyDescent="0.45">
      <c r="B1807" s="6">
        <v>113</v>
      </c>
      <c r="C1807" t="s">
        <v>9</v>
      </c>
      <c r="D1807">
        <v>6.7686150000000004E-3</v>
      </c>
      <c r="E1807" s="7">
        <v>6.1403740999999998E-2</v>
      </c>
    </row>
    <row r="1808" spans="2:5" x14ac:dyDescent="0.45">
      <c r="B1808" s="6">
        <v>113</v>
      </c>
      <c r="C1808" t="s">
        <v>155</v>
      </c>
      <c r="D1808">
        <v>0.17955831899999999</v>
      </c>
      <c r="E1808" s="7">
        <v>6.1090009000000001E-2</v>
      </c>
    </row>
    <row r="1809" spans="2:5" x14ac:dyDescent="0.45">
      <c r="B1809" s="6">
        <v>113</v>
      </c>
      <c r="C1809" t="s">
        <v>162</v>
      </c>
      <c r="D1809">
        <v>0.13770865299999999</v>
      </c>
      <c r="E1809" s="7">
        <v>5.1674978000000003E-2</v>
      </c>
    </row>
    <row r="1810" spans="2:5" x14ac:dyDescent="0.45">
      <c r="B1810" s="6">
        <v>113</v>
      </c>
      <c r="C1810" t="s">
        <v>150</v>
      </c>
      <c r="D1810">
        <v>8.6191106000000003E-2</v>
      </c>
      <c r="E1810" s="7">
        <v>4.6558689E-2</v>
      </c>
    </row>
    <row r="1811" spans="2:5" x14ac:dyDescent="0.45">
      <c r="B1811" s="6">
        <v>113</v>
      </c>
      <c r="C1811" t="s">
        <v>156</v>
      </c>
      <c r="D1811">
        <v>8.9643566999999993E-2</v>
      </c>
      <c r="E1811" s="7">
        <v>4.3791660000000003E-2</v>
      </c>
    </row>
    <row r="1812" spans="2:5" x14ac:dyDescent="0.45">
      <c r="B1812" s="6">
        <v>113</v>
      </c>
      <c r="C1812" t="s">
        <v>161</v>
      </c>
      <c r="D1812">
        <v>7.3858135000000005E-2</v>
      </c>
      <c r="E1812" s="7">
        <v>4.1672342000000001E-2</v>
      </c>
    </row>
    <row r="1813" spans="2:5" x14ac:dyDescent="0.45">
      <c r="B1813" s="6">
        <v>114</v>
      </c>
      <c r="C1813" t="s">
        <v>150</v>
      </c>
      <c r="D1813">
        <v>0.122188008</v>
      </c>
      <c r="E1813" s="7">
        <v>0.11641273000000001</v>
      </c>
    </row>
    <row r="1814" spans="2:5" x14ac:dyDescent="0.45">
      <c r="B1814" s="6">
        <v>114</v>
      </c>
      <c r="C1814" t="s">
        <v>162</v>
      </c>
      <c r="D1814">
        <v>0.964501842</v>
      </c>
      <c r="E1814" s="7">
        <v>0.11056603700000001</v>
      </c>
    </row>
    <row r="1815" spans="2:5" x14ac:dyDescent="0.45">
      <c r="B1815" s="6">
        <v>114</v>
      </c>
      <c r="C1815" t="s">
        <v>160</v>
      </c>
      <c r="D1815">
        <v>-1.4974105999999999E-2</v>
      </c>
      <c r="E1815" s="7">
        <v>9.6741568E-2</v>
      </c>
    </row>
    <row r="1816" spans="2:5" x14ac:dyDescent="0.45">
      <c r="B1816" s="6">
        <v>114</v>
      </c>
      <c r="C1816" t="s">
        <v>157</v>
      </c>
      <c r="D1816">
        <v>0.29421815000000001</v>
      </c>
      <c r="E1816" s="7">
        <v>8.9806901999999994E-2</v>
      </c>
    </row>
    <row r="1817" spans="2:5" x14ac:dyDescent="0.45">
      <c r="B1817" s="6">
        <v>114</v>
      </c>
      <c r="C1817" t="s">
        <v>151</v>
      </c>
      <c r="D1817">
        <v>0.69548076199999997</v>
      </c>
      <c r="E1817" s="7">
        <v>8.6491670000000007E-2</v>
      </c>
    </row>
    <row r="1818" spans="2:5" x14ac:dyDescent="0.45">
      <c r="B1818" s="6">
        <v>114</v>
      </c>
      <c r="C1818" t="s">
        <v>152</v>
      </c>
      <c r="D1818">
        <v>0.323389278</v>
      </c>
      <c r="E1818" s="7">
        <v>8.5212168000000005E-2</v>
      </c>
    </row>
    <row r="1819" spans="2:5" x14ac:dyDescent="0.45">
      <c r="B1819" s="6">
        <v>114</v>
      </c>
      <c r="C1819" t="s">
        <v>158</v>
      </c>
      <c r="D1819">
        <v>-6.3702020000000002E-3</v>
      </c>
      <c r="E1819" s="7">
        <v>7.4277146000000002E-2</v>
      </c>
    </row>
    <row r="1820" spans="2:5" x14ac:dyDescent="0.45">
      <c r="B1820" s="6">
        <v>114</v>
      </c>
      <c r="C1820" t="s">
        <v>156</v>
      </c>
      <c r="D1820">
        <v>0.107137869</v>
      </c>
      <c r="E1820" s="7">
        <v>7.0276324000000001E-2</v>
      </c>
    </row>
    <row r="1821" spans="2:5" x14ac:dyDescent="0.45">
      <c r="B1821" s="6">
        <v>114</v>
      </c>
      <c r="C1821" t="s">
        <v>147</v>
      </c>
      <c r="D1821">
        <v>0.412588116</v>
      </c>
      <c r="E1821" s="7">
        <v>7.0140176999999998E-2</v>
      </c>
    </row>
    <row r="1822" spans="2:5" x14ac:dyDescent="0.45">
      <c r="B1822" s="6">
        <v>114</v>
      </c>
      <c r="C1822" t="s">
        <v>163</v>
      </c>
      <c r="D1822">
        <v>0.83251084799999997</v>
      </c>
      <c r="E1822" s="7">
        <v>6.6217085999999994E-2</v>
      </c>
    </row>
    <row r="1823" spans="2:5" x14ac:dyDescent="0.45">
      <c r="B1823" s="6">
        <v>114</v>
      </c>
      <c r="C1823" t="s">
        <v>154</v>
      </c>
      <c r="D1823">
        <v>0.35663577000000002</v>
      </c>
      <c r="E1823" s="7">
        <v>6.5822907999999999E-2</v>
      </c>
    </row>
    <row r="1824" spans="2:5" x14ac:dyDescent="0.45">
      <c r="B1824" s="6">
        <v>114</v>
      </c>
      <c r="C1824" t="s">
        <v>164</v>
      </c>
      <c r="D1824">
        <v>0.25758644800000002</v>
      </c>
      <c r="E1824" s="7">
        <v>6.4389437999999993E-2</v>
      </c>
    </row>
    <row r="1825" spans="2:5" x14ac:dyDescent="0.45">
      <c r="B1825" s="6">
        <v>114</v>
      </c>
      <c r="C1825" t="s">
        <v>165</v>
      </c>
      <c r="D1825">
        <v>0.108623361</v>
      </c>
      <c r="E1825" s="7">
        <v>6.2365533000000001E-2</v>
      </c>
    </row>
    <row r="1826" spans="2:5" x14ac:dyDescent="0.45">
      <c r="B1826" s="6">
        <v>114</v>
      </c>
      <c r="C1826" t="s">
        <v>148</v>
      </c>
      <c r="D1826">
        <v>0.154861052</v>
      </c>
      <c r="E1826" s="7">
        <v>5.8578282000000002E-2</v>
      </c>
    </row>
    <row r="1827" spans="2:5" x14ac:dyDescent="0.45">
      <c r="B1827" s="6">
        <v>114</v>
      </c>
      <c r="C1827" t="s">
        <v>159</v>
      </c>
      <c r="D1827">
        <v>0.29426628700000002</v>
      </c>
      <c r="E1827" s="7">
        <v>5.7853801000000003E-2</v>
      </c>
    </row>
    <row r="1828" spans="2:5" x14ac:dyDescent="0.45">
      <c r="B1828" s="6">
        <v>114</v>
      </c>
      <c r="C1828" t="s">
        <v>149</v>
      </c>
      <c r="D1828">
        <v>1.005085199</v>
      </c>
      <c r="E1828" s="7">
        <v>5.4989070000000001E-2</v>
      </c>
    </row>
    <row r="1829" spans="2:5" x14ac:dyDescent="0.45">
      <c r="B1829" s="6">
        <v>114</v>
      </c>
      <c r="C1829" t="s">
        <v>155</v>
      </c>
      <c r="D1829">
        <v>0.222244359</v>
      </c>
      <c r="E1829" s="7">
        <v>5.475526E-2</v>
      </c>
    </row>
    <row r="1830" spans="2:5" x14ac:dyDescent="0.45">
      <c r="B1830" s="6">
        <v>114</v>
      </c>
      <c r="C1830" t="s">
        <v>161</v>
      </c>
      <c r="D1830">
        <v>0.12632374800000001</v>
      </c>
      <c r="E1830" s="7">
        <v>5.1178100999999997E-2</v>
      </c>
    </row>
    <row r="1831" spans="2:5" x14ac:dyDescent="0.45">
      <c r="B1831" s="6">
        <v>115</v>
      </c>
      <c r="C1831" t="s">
        <v>151</v>
      </c>
      <c r="D1831">
        <v>0.24590051199999999</v>
      </c>
      <c r="E1831" s="7">
        <v>9.1542116000000007E-2</v>
      </c>
    </row>
    <row r="1832" spans="2:5" x14ac:dyDescent="0.45">
      <c r="B1832" s="6">
        <v>115</v>
      </c>
      <c r="C1832" t="s">
        <v>152</v>
      </c>
      <c r="D1832">
        <v>0.99467536300000003</v>
      </c>
      <c r="E1832" s="7">
        <v>9.0036578000000006E-2</v>
      </c>
    </row>
    <row r="1833" spans="2:5" x14ac:dyDescent="0.45">
      <c r="B1833" s="6">
        <v>115</v>
      </c>
      <c r="C1833" t="s">
        <v>147</v>
      </c>
      <c r="D1833">
        <v>0.58296155900000002</v>
      </c>
      <c r="E1833" s="7">
        <v>7.7158186000000004E-2</v>
      </c>
    </row>
    <row r="1834" spans="2:5" x14ac:dyDescent="0.45">
      <c r="B1834" s="6">
        <v>115</v>
      </c>
      <c r="C1834" t="s">
        <v>154</v>
      </c>
      <c r="D1834">
        <v>0.94648155099999998</v>
      </c>
      <c r="E1834" s="7">
        <v>7.7003391000000004E-2</v>
      </c>
    </row>
    <row r="1835" spans="2:5" x14ac:dyDescent="0.45">
      <c r="B1835" s="6">
        <v>115</v>
      </c>
      <c r="C1835" t="s">
        <v>148</v>
      </c>
      <c r="D1835">
        <v>0.100480007</v>
      </c>
      <c r="E1835" s="7">
        <v>7.3672344000000001E-2</v>
      </c>
    </row>
    <row r="1836" spans="2:5" x14ac:dyDescent="0.45">
      <c r="B1836" s="6">
        <v>115</v>
      </c>
      <c r="C1836" t="s">
        <v>9</v>
      </c>
      <c r="D1836">
        <v>1.090582489</v>
      </c>
      <c r="E1836" s="7">
        <v>7.3142749000000007E-2</v>
      </c>
    </row>
    <row r="1837" spans="2:5" x14ac:dyDescent="0.45">
      <c r="B1837" s="6">
        <v>115</v>
      </c>
      <c r="C1837" t="s">
        <v>153</v>
      </c>
      <c r="D1837">
        <v>0.245655083</v>
      </c>
      <c r="E1837" s="7">
        <v>7.2488882000000004E-2</v>
      </c>
    </row>
    <row r="1838" spans="2:5" x14ac:dyDescent="0.45">
      <c r="B1838" s="6">
        <v>115</v>
      </c>
      <c r="C1838" t="s">
        <v>161</v>
      </c>
      <c r="D1838">
        <v>0.213717454</v>
      </c>
      <c r="E1838" s="7">
        <v>7.1090845E-2</v>
      </c>
    </row>
    <row r="1839" spans="2:5" x14ac:dyDescent="0.45">
      <c r="B1839" s="6">
        <v>115</v>
      </c>
      <c r="C1839" t="s">
        <v>158</v>
      </c>
      <c r="D1839">
        <v>0.16266900400000001</v>
      </c>
      <c r="E1839" s="7">
        <v>7.0866761E-2</v>
      </c>
    </row>
    <row r="1840" spans="2:5" x14ac:dyDescent="0.45">
      <c r="B1840" s="6">
        <v>115</v>
      </c>
      <c r="C1840" t="s">
        <v>157</v>
      </c>
      <c r="D1840">
        <v>0.293831391</v>
      </c>
      <c r="E1840" s="7">
        <v>6.9931555000000006E-2</v>
      </c>
    </row>
    <row r="1841" spans="2:5" x14ac:dyDescent="0.45">
      <c r="B1841" s="6">
        <v>115</v>
      </c>
      <c r="C1841" t="s">
        <v>150</v>
      </c>
      <c r="D1841">
        <v>8.6375105999999993E-2</v>
      </c>
      <c r="E1841" s="7">
        <v>6.7227289999999995E-2</v>
      </c>
    </row>
    <row r="1842" spans="2:5" x14ac:dyDescent="0.45">
      <c r="B1842" s="6">
        <v>115</v>
      </c>
      <c r="C1842" t="s">
        <v>164</v>
      </c>
      <c r="D1842">
        <v>0.261987262</v>
      </c>
      <c r="E1842" s="7">
        <v>6.3976562000000001E-2</v>
      </c>
    </row>
    <row r="1843" spans="2:5" x14ac:dyDescent="0.45">
      <c r="B1843" s="6">
        <v>115</v>
      </c>
      <c r="C1843" t="s">
        <v>156</v>
      </c>
      <c r="D1843">
        <v>0.27123918600000002</v>
      </c>
      <c r="E1843" s="7">
        <v>6.3974853999999998E-2</v>
      </c>
    </row>
    <row r="1844" spans="2:5" x14ac:dyDescent="0.45">
      <c r="B1844" s="6">
        <v>115</v>
      </c>
      <c r="C1844" t="s">
        <v>159</v>
      </c>
      <c r="D1844">
        <v>0.20133584800000001</v>
      </c>
      <c r="E1844" s="7">
        <v>6.1904897E-2</v>
      </c>
    </row>
    <row r="1845" spans="2:5" x14ac:dyDescent="0.45">
      <c r="B1845" s="6">
        <v>115</v>
      </c>
      <c r="C1845" t="s">
        <v>155</v>
      </c>
      <c r="D1845">
        <v>0.36180646500000002</v>
      </c>
      <c r="E1845" s="7">
        <v>6.0475892000000003E-2</v>
      </c>
    </row>
    <row r="1846" spans="2:5" x14ac:dyDescent="0.45">
      <c r="B1846" s="6">
        <v>115</v>
      </c>
      <c r="C1846" t="s">
        <v>149</v>
      </c>
      <c r="D1846">
        <v>0.98987660300000002</v>
      </c>
      <c r="E1846" s="7">
        <v>5.7067049000000002E-2</v>
      </c>
    </row>
    <row r="1847" spans="2:5" x14ac:dyDescent="0.45">
      <c r="B1847" s="6">
        <v>115</v>
      </c>
      <c r="C1847" t="s">
        <v>160</v>
      </c>
      <c r="D1847">
        <v>5.7353631000000002E-2</v>
      </c>
      <c r="E1847" s="7">
        <v>4.7259268E-2</v>
      </c>
    </row>
    <row r="1848" spans="2:5" x14ac:dyDescent="0.45">
      <c r="B1848" s="6">
        <v>115</v>
      </c>
      <c r="C1848" t="s">
        <v>165</v>
      </c>
      <c r="D1848">
        <v>0.16663688099999999</v>
      </c>
      <c r="E1848" s="7">
        <v>4.2249632000000002E-2</v>
      </c>
    </row>
    <row r="1849" spans="2:5" x14ac:dyDescent="0.45">
      <c r="B1849" s="6">
        <v>116</v>
      </c>
      <c r="C1849" t="s">
        <v>149</v>
      </c>
      <c r="D1849">
        <v>0.87279612100000004</v>
      </c>
      <c r="E1849" s="7">
        <v>9.7100028000000005E-2</v>
      </c>
    </row>
    <row r="1850" spans="2:5" x14ac:dyDescent="0.45">
      <c r="B1850" s="6">
        <v>116</v>
      </c>
      <c r="C1850" t="s">
        <v>163</v>
      </c>
      <c r="D1850">
        <v>0.92658456600000005</v>
      </c>
      <c r="E1850" s="7">
        <v>9.3295375999999999E-2</v>
      </c>
    </row>
    <row r="1851" spans="2:5" x14ac:dyDescent="0.45">
      <c r="B1851" s="6">
        <v>116</v>
      </c>
      <c r="C1851" t="s">
        <v>147</v>
      </c>
      <c r="D1851">
        <v>0.396166976</v>
      </c>
      <c r="E1851" s="7">
        <v>8.7705273E-2</v>
      </c>
    </row>
    <row r="1852" spans="2:5" x14ac:dyDescent="0.45">
      <c r="B1852" s="6">
        <v>116</v>
      </c>
      <c r="C1852" t="s">
        <v>151</v>
      </c>
      <c r="D1852">
        <v>8.4109820000000002E-2</v>
      </c>
      <c r="E1852" s="7">
        <v>8.6606464999999994E-2</v>
      </c>
    </row>
    <row r="1853" spans="2:5" x14ac:dyDescent="0.45">
      <c r="B1853" s="6">
        <v>116</v>
      </c>
      <c r="C1853" t="s">
        <v>161</v>
      </c>
      <c r="D1853">
        <v>2.7745558999999999E-2</v>
      </c>
      <c r="E1853" s="7">
        <v>7.8881475000000006E-2</v>
      </c>
    </row>
    <row r="1854" spans="2:5" x14ac:dyDescent="0.45">
      <c r="B1854" s="6">
        <v>116</v>
      </c>
      <c r="C1854" t="s">
        <v>159</v>
      </c>
      <c r="D1854">
        <v>0.152273414</v>
      </c>
      <c r="E1854" s="7">
        <v>7.6599490000000006E-2</v>
      </c>
    </row>
    <row r="1855" spans="2:5" x14ac:dyDescent="0.45">
      <c r="B1855" s="6">
        <v>116</v>
      </c>
      <c r="C1855" t="s">
        <v>154</v>
      </c>
      <c r="D1855">
        <v>5.0519159000000001E-2</v>
      </c>
      <c r="E1855" s="7">
        <v>7.6533551000000005E-2</v>
      </c>
    </row>
    <row r="1856" spans="2:5" x14ac:dyDescent="0.45">
      <c r="B1856" s="6">
        <v>116</v>
      </c>
      <c r="C1856" t="s">
        <v>157</v>
      </c>
      <c r="D1856">
        <v>0.92227099000000001</v>
      </c>
      <c r="E1856" s="7">
        <v>7.6288907000000003E-2</v>
      </c>
    </row>
    <row r="1857" spans="2:5" x14ac:dyDescent="0.45">
      <c r="B1857" s="6">
        <v>116</v>
      </c>
      <c r="C1857" t="s">
        <v>148</v>
      </c>
      <c r="D1857">
        <v>8.5838006999999994E-2</v>
      </c>
      <c r="E1857" s="7">
        <v>7.3698001999999999E-2</v>
      </c>
    </row>
    <row r="1858" spans="2:5" x14ac:dyDescent="0.45">
      <c r="B1858" s="6">
        <v>116</v>
      </c>
      <c r="C1858" t="s">
        <v>158</v>
      </c>
      <c r="D1858">
        <v>0.16944003399999999</v>
      </c>
      <c r="E1858" s="7">
        <v>7.0942825000000001E-2</v>
      </c>
    </row>
    <row r="1859" spans="2:5" x14ac:dyDescent="0.45">
      <c r="B1859" s="6">
        <v>116</v>
      </c>
      <c r="C1859" t="s">
        <v>160</v>
      </c>
      <c r="D1859">
        <v>0.14579165599999999</v>
      </c>
      <c r="E1859" s="7">
        <v>7.0019692999999994E-2</v>
      </c>
    </row>
    <row r="1860" spans="2:5" x14ac:dyDescent="0.45">
      <c r="B1860" s="6">
        <v>116</v>
      </c>
      <c r="C1860" t="s">
        <v>153</v>
      </c>
      <c r="D1860">
        <v>0.80815229700000002</v>
      </c>
      <c r="E1860" s="7">
        <v>6.7676748999999994E-2</v>
      </c>
    </row>
    <row r="1861" spans="2:5" x14ac:dyDescent="0.45">
      <c r="B1861" s="6">
        <v>116</v>
      </c>
      <c r="C1861" t="s">
        <v>162</v>
      </c>
      <c r="D1861">
        <v>0.83467269300000002</v>
      </c>
      <c r="E1861" s="7">
        <v>6.6594264E-2</v>
      </c>
    </row>
    <row r="1862" spans="2:5" x14ac:dyDescent="0.45">
      <c r="B1862" s="6">
        <v>116</v>
      </c>
      <c r="C1862" t="s">
        <v>152</v>
      </c>
      <c r="D1862">
        <v>0.94506036800000004</v>
      </c>
      <c r="E1862" s="7">
        <v>6.3485428999999996E-2</v>
      </c>
    </row>
    <row r="1863" spans="2:5" x14ac:dyDescent="0.45">
      <c r="B1863" s="6">
        <v>116</v>
      </c>
      <c r="C1863" t="s">
        <v>165</v>
      </c>
      <c r="D1863">
        <v>0.18850603799999999</v>
      </c>
      <c r="E1863" s="7">
        <v>5.9149761000000002E-2</v>
      </c>
    </row>
    <row r="1864" spans="2:5" x14ac:dyDescent="0.45">
      <c r="B1864" s="6">
        <v>116</v>
      </c>
      <c r="C1864" t="s">
        <v>150</v>
      </c>
      <c r="D1864">
        <v>0.19793702499999999</v>
      </c>
      <c r="E1864" s="7">
        <v>5.8541381000000003E-2</v>
      </c>
    </row>
    <row r="1865" spans="2:5" x14ac:dyDescent="0.45">
      <c r="B1865" s="6">
        <v>116</v>
      </c>
      <c r="C1865" t="s">
        <v>155</v>
      </c>
      <c r="D1865">
        <v>0.13798859899999999</v>
      </c>
      <c r="E1865" s="7">
        <v>4.7613231999999998E-2</v>
      </c>
    </row>
    <row r="1866" spans="2:5" x14ac:dyDescent="0.45">
      <c r="B1866" s="6">
        <v>116</v>
      </c>
      <c r="C1866" t="s">
        <v>156</v>
      </c>
      <c r="D1866">
        <v>0.154404187</v>
      </c>
      <c r="E1866" s="7">
        <v>3.5803840000000003E-2</v>
      </c>
    </row>
    <row r="1867" spans="2:5" x14ac:dyDescent="0.45">
      <c r="B1867" s="6">
        <v>117</v>
      </c>
      <c r="C1867" t="s">
        <v>158</v>
      </c>
      <c r="D1867">
        <v>0.48256016299999999</v>
      </c>
      <c r="E1867" s="7">
        <v>0.13619093500000001</v>
      </c>
    </row>
    <row r="1868" spans="2:5" x14ac:dyDescent="0.45">
      <c r="B1868" s="6">
        <v>117</v>
      </c>
      <c r="C1868" t="s">
        <v>155</v>
      </c>
      <c r="D1868">
        <v>0.28572511499999997</v>
      </c>
      <c r="E1868" s="7">
        <v>9.2189037000000001E-2</v>
      </c>
    </row>
    <row r="1869" spans="2:5" x14ac:dyDescent="0.45">
      <c r="B1869" s="6">
        <v>117</v>
      </c>
      <c r="C1869" t="s">
        <v>162</v>
      </c>
      <c r="D1869">
        <v>0.14146030400000001</v>
      </c>
      <c r="E1869" s="7">
        <v>7.7435093999999996E-2</v>
      </c>
    </row>
    <row r="1870" spans="2:5" x14ac:dyDescent="0.45">
      <c r="B1870" s="6">
        <v>117</v>
      </c>
      <c r="C1870" t="s">
        <v>165</v>
      </c>
      <c r="D1870">
        <v>9.4233785E-2</v>
      </c>
      <c r="E1870" s="7">
        <v>7.7247328000000004E-2</v>
      </c>
    </row>
    <row r="1871" spans="2:5" x14ac:dyDescent="0.45">
      <c r="B1871" s="6">
        <v>117</v>
      </c>
      <c r="C1871" t="s">
        <v>151</v>
      </c>
      <c r="D1871">
        <v>0.155702757</v>
      </c>
      <c r="E1871" s="7">
        <v>7.4376329000000005E-2</v>
      </c>
    </row>
    <row r="1872" spans="2:5" x14ac:dyDescent="0.45">
      <c r="B1872" s="6">
        <v>117</v>
      </c>
      <c r="C1872" t="s">
        <v>9</v>
      </c>
      <c r="D1872">
        <v>0.20672754400000001</v>
      </c>
      <c r="E1872" s="7">
        <v>7.2047750999999993E-2</v>
      </c>
    </row>
    <row r="1873" spans="2:5" x14ac:dyDescent="0.45">
      <c r="B1873" s="6">
        <v>117</v>
      </c>
      <c r="C1873" t="s">
        <v>156</v>
      </c>
      <c r="D1873">
        <v>0.15329130199999999</v>
      </c>
      <c r="E1873" s="7">
        <v>6.9248628000000007E-2</v>
      </c>
    </row>
    <row r="1874" spans="2:5" x14ac:dyDescent="0.45">
      <c r="B1874" s="6">
        <v>117</v>
      </c>
      <c r="C1874" t="s">
        <v>160</v>
      </c>
      <c r="D1874">
        <v>0.16298383699999999</v>
      </c>
      <c r="E1874" s="7">
        <v>6.9007785000000002E-2</v>
      </c>
    </row>
    <row r="1875" spans="2:5" x14ac:dyDescent="0.45">
      <c r="B1875" s="6">
        <v>117</v>
      </c>
      <c r="C1875" t="s">
        <v>154</v>
      </c>
      <c r="D1875">
        <v>7.7562335999999996E-2</v>
      </c>
      <c r="E1875" s="7">
        <v>6.6588986000000003E-2</v>
      </c>
    </row>
    <row r="1876" spans="2:5" x14ac:dyDescent="0.45">
      <c r="B1876" s="6">
        <v>117</v>
      </c>
      <c r="C1876" t="s">
        <v>148</v>
      </c>
      <c r="D1876">
        <v>0.32849404399999999</v>
      </c>
      <c r="E1876" s="7">
        <v>6.5933253999999997E-2</v>
      </c>
    </row>
    <row r="1877" spans="2:5" x14ac:dyDescent="0.45">
      <c r="B1877" s="6">
        <v>117</v>
      </c>
      <c r="C1877" t="s">
        <v>159</v>
      </c>
      <c r="D1877">
        <v>0.94191444899999999</v>
      </c>
      <c r="E1877" s="7">
        <v>6.5142512999999999E-2</v>
      </c>
    </row>
    <row r="1878" spans="2:5" x14ac:dyDescent="0.45">
      <c r="B1878" s="6">
        <v>117</v>
      </c>
      <c r="C1878" t="s">
        <v>163</v>
      </c>
      <c r="D1878">
        <v>0.181986805</v>
      </c>
      <c r="E1878" s="7">
        <v>6.4828161999999995E-2</v>
      </c>
    </row>
    <row r="1879" spans="2:5" x14ac:dyDescent="0.45">
      <c r="B1879" s="6">
        <v>117</v>
      </c>
      <c r="C1879" t="s">
        <v>153</v>
      </c>
      <c r="D1879">
        <v>1.01122004</v>
      </c>
      <c r="E1879" s="7">
        <v>6.1204184000000002E-2</v>
      </c>
    </row>
    <row r="1880" spans="2:5" x14ac:dyDescent="0.45">
      <c r="B1880" s="6">
        <v>117</v>
      </c>
      <c r="C1880" t="s">
        <v>152</v>
      </c>
      <c r="D1880">
        <v>0.82208463899999995</v>
      </c>
      <c r="E1880" s="7">
        <v>5.9846636000000002E-2</v>
      </c>
    </row>
    <row r="1881" spans="2:5" x14ac:dyDescent="0.45">
      <c r="B1881" s="6">
        <v>117</v>
      </c>
      <c r="C1881" t="s">
        <v>149</v>
      </c>
      <c r="D1881">
        <v>0.210254143</v>
      </c>
      <c r="E1881" s="7">
        <v>5.5428069000000003E-2</v>
      </c>
    </row>
    <row r="1882" spans="2:5" x14ac:dyDescent="0.45">
      <c r="B1882" s="6">
        <v>117</v>
      </c>
      <c r="C1882" t="s">
        <v>161</v>
      </c>
      <c r="D1882">
        <v>0.18148456199999999</v>
      </c>
      <c r="E1882" s="7">
        <v>5.4107950000000002E-2</v>
      </c>
    </row>
    <row r="1883" spans="2:5" x14ac:dyDescent="0.45">
      <c r="B1883" s="6">
        <v>117</v>
      </c>
      <c r="C1883" t="s">
        <v>157</v>
      </c>
      <c r="D1883">
        <v>0.89802776399999995</v>
      </c>
      <c r="E1883" s="7">
        <v>4.8794141999999999E-2</v>
      </c>
    </row>
    <row r="1884" spans="2:5" x14ac:dyDescent="0.45">
      <c r="B1884" s="6">
        <v>118</v>
      </c>
      <c r="C1884" t="s">
        <v>155</v>
      </c>
      <c r="D1884">
        <v>0.233501389</v>
      </c>
      <c r="E1884" s="7">
        <v>9.0752971000000002E-2</v>
      </c>
    </row>
    <row r="1885" spans="2:5" x14ac:dyDescent="0.45">
      <c r="B1885" s="6">
        <v>118</v>
      </c>
      <c r="C1885" t="s">
        <v>162</v>
      </c>
      <c r="D1885">
        <v>6.8928488999999996E-2</v>
      </c>
      <c r="E1885" s="7">
        <v>8.9931785E-2</v>
      </c>
    </row>
    <row r="1886" spans="2:5" x14ac:dyDescent="0.45">
      <c r="B1886" s="6">
        <v>118</v>
      </c>
      <c r="C1886" t="s">
        <v>150</v>
      </c>
      <c r="D1886">
        <v>0.233288417</v>
      </c>
      <c r="E1886" s="7">
        <v>8.8375394999999995E-2</v>
      </c>
    </row>
    <row r="1887" spans="2:5" x14ac:dyDescent="0.45">
      <c r="B1887" s="6">
        <v>118</v>
      </c>
      <c r="C1887" t="s">
        <v>161</v>
      </c>
      <c r="D1887">
        <v>0.15713369199999999</v>
      </c>
      <c r="E1887" s="7">
        <v>7.4567920999999995E-2</v>
      </c>
    </row>
    <row r="1888" spans="2:5" x14ac:dyDescent="0.45">
      <c r="B1888" s="6">
        <v>118</v>
      </c>
      <c r="C1888" t="s">
        <v>163</v>
      </c>
      <c r="D1888">
        <v>0.19256458900000001</v>
      </c>
      <c r="E1888" s="7">
        <v>7.3878316999999999E-2</v>
      </c>
    </row>
    <row r="1889" spans="2:5" x14ac:dyDescent="0.45">
      <c r="B1889" s="6">
        <v>118</v>
      </c>
      <c r="C1889" t="s">
        <v>147</v>
      </c>
      <c r="D1889">
        <v>0.103917195</v>
      </c>
      <c r="E1889" s="7">
        <v>7.0078504999999999E-2</v>
      </c>
    </row>
    <row r="1890" spans="2:5" x14ac:dyDescent="0.45">
      <c r="B1890" s="6">
        <v>118</v>
      </c>
      <c r="C1890" t="s">
        <v>157</v>
      </c>
      <c r="D1890">
        <v>0.176808783</v>
      </c>
      <c r="E1890" s="7">
        <v>6.9642547999999999E-2</v>
      </c>
    </row>
    <row r="1891" spans="2:5" x14ac:dyDescent="0.45">
      <c r="B1891" s="6">
        <v>118</v>
      </c>
      <c r="C1891" t="s">
        <v>151</v>
      </c>
      <c r="D1891">
        <v>0.112269623</v>
      </c>
      <c r="E1891" s="7">
        <v>6.3890082000000001E-2</v>
      </c>
    </row>
    <row r="1892" spans="2:5" x14ac:dyDescent="0.45">
      <c r="B1892" s="6">
        <v>118</v>
      </c>
      <c r="C1892" t="s">
        <v>158</v>
      </c>
      <c r="D1892">
        <v>0.19484070100000001</v>
      </c>
      <c r="E1892" s="7">
        <v>6.0388763999999998E-2</v>
      </c>
    </row>
    <row r="1893" spans="2:5" x14ac:dyDescent="0.45">
      <c r="B1893" s="6">
        <v>118</v>
      </c>
      <c r="C1893" t="s">
        <v>154</v>
      </c>
      <c r="D1893">
        <v>0.28167379799999998</v>
      </c>
      <c r="E1893" s="7">
        <v>5.8403218999999999E-2</v>
      </c>
    </row>
    <row r="1894" spans="2:5" x14ac:dyDescent="0.45">
      <c r="B1894" s="6">
        <v>118</v>
      </c>
      <c r="C1894" t="s">
        <v>165</v>
      </c>
      <c r="D1894">
        <v>9.3558217999999999E-2</v>
      </c>
      <c r="E1894" s="7">
        <v>5.8157051000000001E-2</v>
      </c>
    </row>
    <row r="1895" spans="2:5" x14ac:dyDescent="0.45">
      <c r="B1895" s="6">
        <v>118</v>
      </c>
      <c r="C1895" t="s">
        <v>148</v>
      </c>
      <c r="D1895">
        <v>7.7224655000000003E-2</v>
      </c>
      <c r="E1895" s="7">
        <v>5.7308445E-2</v>
      </c>
    </row>
    <row r="1896" spans="2:5" x14ac:dyDescent="0.45">
      <c r="B1896" s="6">
        <v>118</v>
      </c>
      <c r="C1896" t="s">
        <v>159</v>
      </c>
      <c r="D1896">
        <v>0.10481612</v>
      </c>
      <c r="E1896" s="7">
        <v>4.5043557999999997E-2</v>
      </c>
    </row>
    <row r="1897" spans="2:5" x14ac:dyDescent="0.45">
      <c r="B1897" s="6">
        <v>118</v>
      </c>
      <c r="C1897" t="s">
        <v>160</v>
      </c>
      <c r="D1897">
        <v>7.9222972000000003E-2</v>
      </c>
      <c r="E1897" s="7">
        <v>4.4010743999999997E-2</v>
      </c>
    </row>
    <row r="1898" spans="2:5" x14ac:dyDescent="0.45">
      <c r="B1898" s="6">
        <v>119</v>
      </c>
      <c r="C1898" t="s">
        <v>148</v>
      </c>
      <c r="D1898">
        <v>3.1613436000000002E-2</v>
      </c>
      <c r="E1898" s="7">
        <v>9.5740774000000001E-2</v>
      </c>
    </row>
    <row r="1899" spans="2:5" x14ac:dyDescent="0.45">
      <c r="B1899" s="6">
        <v>119</v>
      </c>
      <c r="C1899" t="s">
        <v>158</v>
      </c>
      <c r="D1899">
        <v>2.5987572E-2</v>
      </c>
      <c r="E1899" s="7">
        <v>8.2774502E-2</v>
      </c>
    </row>
    <row r="1900" spans="2:5" x14ac:dyDescent="0.45">
      <c r="B1900" s="6">
        <v>119</v>
      </c>
      <c r="C1900" t="s">
        <v>149</v>
      </c>
      <c r="D1900">
        <v>0.95251383000000001</v>
      </c>
      <c r="E1900" s="7">
        <v>6.7550476999999998E-2</v>
      </c>
    </row>
    <row r="1901" spans="2:5" x14ac:dyDescent="0.45">
      <c r="B1901" s="6">
        <v>119</v>
      </c>
      <c r="C1901" t="s">
        <v>163</v>
      </c>
      <c r="D1901">
        <v>0.98768872100000005</v>
      </c>
      <c r="E1901" s="7">
        <v>6.4179508999999996E-2</v>
      </c>
    </row>
    <row r="1902" spans="2:5" x14ac:dyDescent="0.45">
      <c r="B1902" s="6">
        <v>119</v>
      </c>
      <c r="C1902" t="s">
        <v>147</v>
      </c>
      <c r="D1902">
        <v>0.200492159</v>
      </c>
      <c r="E1902" s="7">
        <v>6.1589541999999997E-2</v>
      </c>
    </row>
    <row r="1903" spans="2:5" x14ac:dyDescent="0.45">
      <c r="B1903" s="6">
        <v>119</v>
      </c>
      <c r="C1903" t="s">
        <v>150</v>
      </c>
      <c r="D1903">
        <v>0.12651743500000001</v>
      </c>
      <c r="E1903" s="7">
        <v>5.7608510000000002E-2</v>
      </c>
    </row>
    <row r="1904" spans="2:5" x14ac:dyDescent="0.45">
      <c r="B1904" s="6">
        <v>119</v>
      </c>
      <c r="C1904" t="s">
        <v>157</v>
      </c>
      <c r="D1904">
        <v>1.0050115390000001</v>
      </c>
      <c r="E1904" s="7">
        <v>5.1895983E-2</v>
      </c>
    </row>
    <row r="1905" spans="2:5" x14ac:dyDescent="0.45">
      <c r="B1905" s="6">
        <v>119</v>
      </c>
      <c r="C1905" t="s">
        <v>154</v>
      </c>
      <c r="D1905">
        <v>1.0398904179999999</v>
      </c>
      <c r="E1905" s="7">
        <v>5.1218143000000001E-2</v>
      </c>
    </row>
    <row r="1906" spans="2:5" x14ac:dyDescent="0.45">
      <c r="B1906" s="6">
        <v>119</v>
      </c>
      <c r="C1906" t="s">
        <v>152</v>
      </c>
      <c r="D1906">
        <v>0.891097107</v>
      </c>
      <c r="E1906" s="7">
        <v>5.1080463E-2</v>
      </c>
    </row>
    <row r="1907" spans="2:5" x14ac:dyDescent="0.45">
      <c r="B1907" s="6">
        <v>119</v>
      </c>
      <c r="C1907" t="s">
        <v>160</v>
      </c>
      <c r="D1907">
        <v>0.16124460099999999</v>
      </c>
      <c r="E1907" s="7">
        <v>5.0397861000000002E-2</v>
      </c>
    </row>
    <row r="1908" spans="2:5" x14ac:dyDescent="0.45">
      <c r="B1908" s="6">
        <v>119</v>
      </c>
      <c r="C1908" t="s">
        <v>165</v>
      </c>
      <c r="D1908">
        <v>0.32635816400000001</v>
      </c>
      <c r="E1908" s="7">
        <v>4.7562423999999999E-2</v>
      </c>
    </row>
    <row r="1909" spans="2:5" x14ac:dyDescent="0.45">
      <c r="B1909" s="6">
        <v>119</v>
      </c>
      <c r="C1909" t="s">
        <v>159</v>
      </c>
      <c r="D1909">
        <v>0.17514114</v>
      </c>
      <c r="E1909" s="7">
        <v>3.9097527E-2</v>
      </c>
    </row>
    <row r="1910" spans="2:5" x14ac:dyDescent="0.45">
      <c r="B1910" s="6">
        <v>119</v>
      </c>
      <c r="C1910" t="s">
        <v>155</v>
      </c>
      <c r="D1910">
        <v>0.168305345</v>
      </c>
      <c r="E1910" s="7">
        <v>3.6844160000000001E-2</v>
      </c>
    </row>
    <row r="1911" spans="2:5" x14ac:dyDescent="0.45">
      <c r="B1911" s="6">
        <v>120</v>
      </c>
      <c r="C1911" t="s">
        <v>157</v>
      </c>
      <c r="D1911">
        <v>0.88448378800000005</v>
      </c>
      <c r="E1911" s="7">
        <v>7.4237826000000007E-2</v>
      </c>
    </row>
    <row r="1912" spans="2:5" x14ac:dyDescent="0.45">
      <c r="B1912" s="6">
        <v>120</v>
      </c>
      <c r="C1912" t="s">
        <v>151</v>
      </c>
      <c r="D1912">
        <v>6.1595404999999999E-2</v>
      </c>
      <c r="E1912" s="7">
        <v>6.5855869999999997E-2</v>
      </c>
    </row>
    <row r="1913" spans="2:5" x14ac:dyDescent="0.45">
      <c r="B1913" s="6">
        <v>120</v>
      </c>
      <c r="C1913" t="s">
        <v>160</v>
      </c>
      <c r="D1913">
        <v>0.15074705699999999</v>
      </c>
      <c r="E1913" s="7">
        <v>6.1543041E-2</v>
      </c>
    </row>
    <row r="1914" spans="2:5" x14ac:dyDescent="0.45">
      <c r="B1914" s="6">
        <v>120</v>
      </c>
      <c r="C1914" t="s">
        <v>159</v>
      </c>
      <c r="D1914">
        <v>0.93703418900000002</v>
      </c>
      <c r="E1914" s="7">
        <v>5.7692866000000002E-2</v>
      </c>
    </row>
    <row r="1915" spans="2:5" x14ac:dyDescent="0.45">
      <c r="B1915" s="6">
        <v>120</v>
      </c>
      <c r="C1915" t="s">
        <v>148</v>
      </c>
      <c r="D1915">
        <v>0.23363346600000001</v>
      </c>
      <c r="E1915" s="7">
        <v>5.5788736999999998E-2</v>
      </c>
    </row>
    <row r="1916" spans="2:5" x14ac:dyDescent="0.45">
      <c r="B1916" s="6">
        <v>120</v>
      </c>
      <c r="C1916" t="s">
        <v>154</v>
      </c>
      <c r="D1916">
        <v>0.13163318099999999</v>
      </c>
      <c r="E1916" s="7">
        <v>5.2617854999999998E-2</v>
      </c>
    </row>
    <row r="1917" spans="2:5" x14ac:dyDescent="0.45">
      <c r="B1917" s="6">
        <v>120</v>
      </c>
      <c r="C1917" t="s">
        <v>152</v>
      </c>
      <c r="D1917">
        <v>0.98792727899999999</v>
      </c>
      <c r="E1917" s="7">
        <v>5.2345252000000002E-2</v>
      </c>
    </row>
    <row r="1918" spans="2:5" x14ac:dyDescent="0.45">
      <c r="B1918" s="6">
        <v>120</v>
      </c>
      <c r="C1918" t="s">
        <v>155</v>
      </c>
      <c r="D1918">
        <v>0.15470645299999999</v>
      </c>
      <c r="E1918" s="7">
        <v>4.7762280999999997E-2</v>
      </c>
    </row>
    <row r="1919" spans="2:5" x14ac:dyDescent="0.45">
      <c r="B1919" s="6">
        <v>120</v>
      </c>
      <c r="C1919" t="s">
        <v>158</v>
      </c>
      <c r="D1919">
        <v>0.13953527800000001</v>
      </c>
      <c r="E1919" s="7">
        <v>4.2446274999999999E-2</v>
      </c>
    </row>
    <row r="1920" spans="2:5" x14ac:dyDescent="0.45">
      <c r="B1920" s="6">
        <v>120</v>
      </c>
      <c r="C1920" t="s">
        <v>165</v>
      </c>
      <c r="D1920">
        <v>0.13937839499999999</v>
      </c>
      <c r="E1920" s="7">
        <v>4.1181341000000003E-2</v>
      </c>
    </row>
    <row r="1921" spans="2:5" x14ac:dyDescent="0.45">
      <c r="B1921" s="6">
        <v>120</v>
      </c>
      <c r="C1921" t="s">
        <v>163</v>
      </c>
      <c r="D1921">
        <v>0.59939225600000001</v>
      </c>
      <c r="E1921" s="7">
        <v>4.1043596000000002E-2</v>
      </c>
    </row>
    <row r="1922" spans="2:5" x14ac:dyDescent="0.45">
      <c r="B1922" s="6">
        <v>120</v>
      </c>
      <c r="C1922" t="s">
        <v>150</v>
      </c>
      <c r="D1922">
        <v>0.165663598</v>
      </c>
      <c r="E1922" s="7">
        <v>4.1040831999999999E-2</v>
      </c>
    </row>
    <row r="1923" spans="2:5" x14ac:dyDescent="0.45">
      <c r="B1923" s="6">
        <v>120</v>
      </c>
      <c r="C1923" t="s">
        <v>161</v>
      </c>
      <c r="D1923">
        <v>0.16038945600000001</v>
      </c>
      <c r="E1923" s="7">
        <v>4.1018559000000003E-2</v>
      </c>
    </row>
    <row r="1924" spans="2:5" x14ac:dyDescent="0.45">
      <c r="B1924" s="6">
        <v>120</v>
      </c>
      <c r="C1924" t="s">
        <v>147</v>
      </c>
      <c r="D1924">
        <v>0.13049628899999999</v>
      </c>
      <c r="E1924" s="7">
        <v>4.0949890000000003E-2</v>
      </c>
    </row>
    <row r="1925" spans="2:5" x14ac:dyDescent="0.45">
      <c r="B1925" s="6">
        <v>120</v>
      </c>
      <c r="C1925" t="s">
        <v>156</v>
      </c>
      <c r="D1925">
        <v>0.197116714</v>
      </c>
      <c r="E1925" s="7">
        <v>3.8352012999999997E-2</v>
      </c>
    </row>
    <row r="1926" spans="2:5" x14ac:dyDescent="0.45">
      <c r="B1926" s="6">
        <v>120</v>
      </c>
      <c r="C1926" t="s">
        <v>153</v>
      </c>
      <c r="D1926">
        <v>0.97251012999999997</v>
      </c>
      <c r="E1926" s="7">
        <v>3.7695149999999997E-2</v>
      </c>
    </row>
    <row r="1927" spans="2:5" x14ac:dyDescent="0.45">
      <c r="B1927" s="6">
        <v>120</v>
      </c>
      <c r="C1927" t="s">
        <v>9</v>
      </c>
      <c r="D1927">
        <v>0.80462138500000002</v>
      </c>
      <c r="E1927" s="7">
        <v>3.4789068999999999E-2</v>
      </c>
    </row>
    <row r="1928" spans="2:5" x14ac:dyDescent="0.45">
      <c r="B1928" s="6">
        <v>120</v>
      </c>
      <c r="C1928" t="s">
        <v>162</v>
      </c>
      <c r="D1928">
        <v>0.94102217300000002</v>
      </c>
      <c r="E1928" s="7">
        <v>3.3740991999999997E-2</v>
      </c>
    </row>
    <row r="1929" spans="2:5" x14ac:dyDescent="0.45">
      <c r="B1929" s="6">
        <v>121</v>
      </c>
      <c r="C1929" t="s">
        <v>157</v>
      </c>
      <c r="D1929">
        <v>0.15278884400000001</v>
      </c>
      <c r="E1929" s="7">
        <v>8.0802358000000005E-2</v>
      </c>
    </row>
    <row r="1930" spans="2:5" x14ac:dyDescent="0.45">
      <c r="B1930" s="6">
        <v>121</v>
      </c>
      <c r="C1930" t="s">
        <v>155</v>
      </c>
      <c r="D1930">
        <v>0.23861895399999999</v>
      </c>
      <c r="E1930" s="7">
        <v>5.6460393999999997E-2</v>
      </c>
    </row>
    <row r="1931" spans="2:5" x14ac:dyDescent="0.45">
      <c r="B1931" s="6">
        <v>121</v>
      </c>
      <c r="C1931" t="s">
        <v>158</v>
      </c>
      <c r="D1931">
        <v>5.4370674000000001E-2</v>
      </c>
      <c r="E1931" s="7">
        <v>5.0582330000000002E-2</v>
      </c>
    </row>
    <row r="1932" spans="2:5" x14ac:dyDescent="0.45">
      <c r="B1932" s="6">
        <v>121</v>
      </c>
      <c r="C1932" t="s">
        <v>159</v>
      </c>
      <c r="D1932">
        <v>0.23583311700000001</v>
      </c>
      <c r="E1932" s="7">
        <v>4.7863686000000003E-2</v>
      </c>
    </row>
    <row r="1933" spans="2:5" x14ac:dyDescent="0.45">
      <c r="B1933" s="6">
        <v>121</v>
      </c>
      <c r="C1933" t="s">
        <v>165</v>
      </c>
      <c r="D1933">
        <v>0.22613914900000001</v>
      </c>
      <c r="E1933" s="7">
        <v>4.6888539E-2</v>
      </c>
    </row>
    <row r="1934" spans="2:5" x14ac:dyDescent="0.45">
      <c r="B1934" s="6">
        <v>121</v>
      </c>
      <c r="C1934" t="s">
        <v>148</v>
      </c>
      <c r="D1934">
        <v>0.20574241900000001</v>
      </c>
      <c r="E1934" s="7">
        <v>4.5041119999999997E-2</v>
      </c>
    </row>
    <row r="1935" spans="2:5" x14ac:dyDescent="0.45">
      <c r="B1935" s="6">
        <v>121</v>
      </c>
      <c r="C1935" t="s">
        <v>154</v>
      </c>
      <c r="D1935">
        <v>9.7879542999999999E-2</v>
      </c>
      <c r="E1935" s="7">
        <v>4.4253952999999999E-2</v>
      </c>
    </row>
    <row r="1936" spans="2:5" x14ac:dyDescent="0.45">
      <c r="B1936" s="6">
        <v>121</v>
      </c>
      <c r="C1936" t="s">
        <v>149</v>
      </c>
      <c r="D1936">
        <v>0.52296748599999998</v>
      </c>
      <c r="E1936" s="7">
        <v>4.4026550999999997E-2</v>
      </c>
    </row>
    <row r="1937" spans="2:5" x14ac:dyDescent="0.45">
      <c r="B1937" s="6">
        <v>121</v>
      </c>
      <c r="C1937" t="s">
        <v>156</v>
      </c>
      <c r="D1937">
        <v>0.11265206899999999</v>
      </c>
      <c r="E1937" s="7">
        <v>4.3898871999999999E-2</v>
      </c>
    </row>
    <row r="1938" spans="2:5" x14ac:dyDescent="0.45">
      <c r="B1938" s="6">
        <v>121</v>
      </c>
      <c r="C1938" t="s">
        <v>153</v>
      </c>
      <c r="D1938">
        <v>0.39761466699999998</v>
      </c>
      <c r="E1938" s="7">
        <v>4.0866136999999997E-2</v>
      </c>
    </row>
    <row r="1939" spans="2:5" x14ac:dyDescent="0.45">
      <c r="B1939" s="6">
        <v>121</v>
      </c>
      <c r="C1939" t="s">
        <v>150</v>
      </c>
      <c r="D1939">
        <v>0.102714947</v>
      </c>
      <c r="E1939" s="7">
        <v>3.7296542000000002E-2</v>
      </c>
    </row>
    <row r="1940" spans="2:5" x14ac:dyDescent="0.45">
      <c r="B1940" s="6">
        <v>121</v>
      </c>
      <c r="C1940" t="s">
        <v>161</v>
      </c>
      <c r="D1940">
        <v>0.189498483</v>
      </c>
      <c r="E1940" s="7">
        <v>3.2392696999999998E-2</v>
      </c>
    </row>
    <row r="1941" spans="2:5" x14ac:dyDescent="0.45">
      <c r="B1941" s="6">
        <v>121</v>
      </c>
      <c r="C1941" t="s">
        <v>160</v>
      </c>
      <c r="D1941">
        <v>0.113142586</v>
      </c>
      <c r="E1941" s="7">
        <v>3.2189293000000001E-2</v>
      </c>
    </row>
    <row r="1942" spans="2:5" x14ac:dyDescent="0.45">
      <c r="B1942" s="6">
        <v>121</v>
      </c>
      <c r="C1942" t="s">
        <v>9</v>
      </c>
      <c r="D1942">
        <v>0.158410564</v>
      </c>
      <c r="E1942" s="7">
        <v>3.0991833999999999E-2</v>
      </c>
    </row>
    <row r="1943" spans="2:5" x14ac:dyDescent="0.45">
      <c r="B1943" s="6">
        <v>121</v>
      </c>
      <c r="C1943" t="s">
        <v>162</v>
      </c>
      <c r="D1943">
        <v>0.20034371400000001</v>
      </c>
      <c r="E1943" s="7">
        <v>2.9485388000000001E-2</v>
      </c>
    </row>
    <row r="1944" spans="2:5" x14ac:dyDescent="0.45">
      <c r="B1944" s="6">
        <v>121</v>
      </c>
      <c r="C1944" t="s">
        <v>152</v>
      </c>
      <c r="D1944">
        <v>0.16589298899999999</v>
      </c>
      <c r="E1944" s="7">
        <v>2.8850939999999999E-2</v>
      </c>
    </row>
    <row r="1945" spans="2:5" x14ac:dyDescent="0.45">
      <c r="B1945" s="6">
        <v>121</v>
      </c>
      <c r="C1945" t="s">
        <v>147</v>
      </c>
      <c r="D1945">
        <v>0.14839432299999999</v>
      </c>
      <c r="E1945" s="7">
        <v>2.8617879999999998E-2</v>
      </c>
    </row>
    <row r="1946" spans="2:5" x14ac:dyDescent="0.45">
      <c r="B1946" s="6">
        <v>121</v>
      </c>
      <c r="C1946" t="s">
        <v>164</v>
      </c>
      <c r="D1946">
        <v>0.34711085200000003</v>
      </c>
      <c r="E1946" s="7">
        <v>2.5355533999999999E-2</v>
      </c>
    </row>
    <row r="1947" spans="2:5" x14ac:dyDescent="0.45">
      <c r="B1947" s="6">
        <v>121</v>
      </c>
      <c r="C1947" t="s">
        <v>163</v>
      </c>
      <c r="D1947">
        <v>0.152814228</v>
      </c>
      <c r="E1947" s="7">
        <v>2.4946045999999999E-2</v>
      </c>
    </row>
    <row r="1948" spans="2:5" x14ac:dyDescent="0.45">
      <c r="B1948" s="6">
        <v>122</v>
      </c>
      <c r="C1948" t="s">
        <v>148</v>
      </c>
      <c r="D1948">
        <v>0.198780971</v>
      </c>
      <c r="E1948" s="7">
        <v>7.1394954999999996E-2</v>
      </c>
    </row>
    <row r="1949" spans="2:5" x14ac:dyDescent="0.45">
      <c r="B1949" s="6">
        <v>122</v>
      </c>
      <c r="C1949" t="s">
        <v>154</v>
      </c>
      <c r="D1949">
        <v>0.448437788</v>
      </c>
      <c r="E1949" s="7">
        <v>6.9936300000000007E-2</v>
      </c>
    </row>
    <row r="1950" spans="2:5" x14ac:dyDescent="0.45">
      <c r="B1950" s="6">
        <v>122</v>
      </c>
      <c r="C1950" t="s">
        <v>150</v>
      </c>
      <c r="D1950">
        <v>0.15503174</v>
      </c>
      <c r="E1950" s="7">
        <v>6.8033840999999998E-2</v>
      </c>
    </row>
    <row r="1951" spans="2:5" x14ac:dyDescent="0.45">
      <c r="B1951" s="6">
        <v>122</v>
      </c>
      <c r="C1951" t="s">
        <v>158</v>
      </c>
      <c r="D1951">
        <v>0.13923987900000001</v>
      </c>
      <c r="E1951" s="7">
        <v>6.0663664999999999E-2</v>
      </c>
    </row>
    <row r="1952" spans="2:5" x14ac:dyDescent="0.45">
      <c r="B1952" s="6">
        <v>122</v>
      </c>
      <c r="C1952" t="s">
        <v>157</v>
      </c>
      <c r="D1952">
        <v>0.23350202</v>
      </c>
      <c r="E1952" s="7">
        <v>5.6697967000000002E-2</v>
      </c>
    </row>
    <row r="1953" spans="2:5" x14ac:dyDescent="0.45">
      <c r="B1953" s="6">
        <v>122</v>
      </c>
      <c r="C1953" t="s">
        <v>156</v>
      </c>
      <c r="D1953">
        <v>0.46769051</v>
      </c>
      <c r="E1953" s="7">
        <v>5.0441178000000003E-2</v>
      </c>
    </row>
    <row r="1954" spans="2:5" x14ac:dyDescent="0.45">
      <c r="B1954" s="6">
        <v>122</v>
      </c>
      <c r="C1954" t="s">
        <v>149</v>
      </c>
      <c r="D1954">
        <v>0.648958971</v>
      </c>
      <c r="E1954" s="7">
        <v>4.9797741999999999E-2</v>
      </c>
    </row>
    <row r="1955" spans="2:5" x14ac:dyDescent="0.45">
      <c r="B1955" s="6">
        <v>122</v>
      </c>
      <c r="C1955" t="s">
        <v>160</v>
      </c>
      <c r="D1955">
        <v>6.3241934E-2</v>
      </c>
      <c r="E1955" s="7">
        <v>4.9594904000000002E-2</v>
      </c>
    </row>
    <row r="1956" spans="2:5" x14ac:dyDescent="0.45">
      <c r="B1956" s="6">
        <v>122</v>
      </c>
      <c r="C1956" t="s">
        <v>153</v>
      </c>
      <c r="D1956">
        <v>0.143512945</v>
      </c>
      <c r="E1956" s="7">
        <v>4.7991474999999999E-2</v>
      </c>
    </row>
    <row r="1957" spans="2:5" x14ac:dyDescent="0.45">
      <c r="B1957" s="6">
        <v>122</v>
      </c>
      <c r="C1957" t="s">
        <v>165</v>
      </c>
      <c r="D1957">
        <v>0.79597315400000002</v>
      </c>
      <c r="E1957" s="7">
        <v>4.0584062999999997E-2</v>
      </c>
    </row>
    <row r="1958" spans="2:5" x14ac:dyDescent="0.45">
      <c r="B1958" s="6">
        <v>122</v>
      </c>
      <c r="C1958" t="s">
        <v>159</v>
      </c>
      <c r="D1958">
        <v>0.102363012</v>
      </c>
      <c r="E1958" s="7">
        <v>3.5248591000000003E-2</v>
      </c>
    </row>
    <row r="1959" spans="2:5" x14ac:dyDescent="0.45">
      <c r="B1959" s="6">
        <v>122</v>
      </c>
      <c r="C1959" t="s">
        <v>9</v>
      </c>
      <c r="D1959">
        <v>0.58162539000000002</v>
      </c>
      <c r="E1959" s="7">
        <v>3.5008322000000001E-2</v>
      </c>
    </row>
    <row r="1960" spans="2:5" x14ac:dyDescent="0.45">
      <c r="B1960" s="6">
        <v>122</v>
      </c>
      <c r="C1960" t="s">
        <v>147</v>
      </c>
      <c r="D1960">
        <v>0.229669287</v>
      </c>
      <c r="E1960" s="7">
        <v>3.4477965999999999E-2</v>
      </c>
    </row>
    <row r="1961" spans="2:5" x14ac:dyDescent="0.45">
      <c r="B1961" s="6">
        <v>122</v>
      </c>
      <c r="C1961" t="s">
        <v>152</v>
      </c>
      <c r="D1961">
        <v>0.45971447999999998</v>
      </c>
      <c r="E1961" s="7">
        <v>3.0823046999999999E-2</v>
      </c>
    </row>
    <row r="1962" spans="2:5" x14ac:dyDescent="0.45">
      <c r="B1962" s="6">
        <v>122</v>
      </c>
      <c r="C1962" t="s">
        <v>161</v>
      </c>
      <c r="D1962">
        <v>0.146282884</v>
      </c>
      <c r="E1962" s="7">
        <v>2.8905798E-2</v>
      </c>
    </row>
    <row r="1963" spans="2:5" x14ac:dyDescent="0.45">
      <c r="B1963" s="6">
        <v>122</v>
      </c>
      <c r="C1963" t="s">
        <v>162</v>
      </c>
      <c r="D1963">
        <v>0.41243218799999998</v>
      </c>
      <c r="E1963" s="7">
        <v>2.8297610000000001E-2</v>
      </c>
    </row>
    <row r="1964" spans="2:5" x14ac:dyDescent="0.45">
      <c r="B1964" s="6">
        <v>122</v>
      </c>
      <c r="C1964" t="s">
        <v>164</v>
      </c>
      <c r="D1964">
        <v>0.24819418800000001</v>
      </c>
      <c r="E1964" s="7">
        <v>2.6998391E-2</v>
      </c>
    </row>
    <row r="1965" spans="2:5" x14ac:dyDescent="0.45">
      <c r="B1965" s="6">
        <v>122</v>
      </c>
      <c r="C1965" t="s">
        <v>163</v>
      </c>
      <c r="D1965">
        <v>0.65454682600000003</v>
      </c>
      <c r="E1965" s="7">
        <v>2.6955494E-2</v>
      </c>
    </row>
    <row r="1966" spans="2:5" x14ac:dyDescent="0.45">
      <c r="B1966" s="6">
        <v>123</v>
      </c>
      <c r="C1966" t="s">
        <v>155</v>
      </c>
      <c r="D1966">
        <v>0.21872418299999999</v>
      </c>
      <c r="E1966" s="7">
        <v>7.8902084999999997E-2</v>
      </c>
    </row>
    <row r="1967" spans="2:5" x14ac:dyDescent="0.45">
      <c r="B1967" s="6">
        <v>123</v>
      </c>
      <c r="C1967" t="s">
        <v>158</v>
      </c>
      <c r="D1967">
        <v>5.7480205999999999E-2</v>
      </c>
      <c r="E1967" s="7">
        <v>6.9747404999999998E-2</v>
      </c>
    </row>
    <row r="1968" spans="2:5" x14ac:dyDescent="0.45">
      <c r="B1968" s="6">
        <v>123</v>
      </c>
      <c r="C1968" t="s">
        <v>149</v>
      </c>
      <c r="D1968">
        <v>0.41989528500000001</v>
      </c>
      <c r="E1968" s="7">
        <v>6.4932800999999998E-2</v>
      </c>
    </row>
    <row r="1969" spans="2:5" x14ac:dyDescent="0.45">
      <c r="B1969" s="6">
        <v>123</v>
      </c>
      <c r="C1969" t="s">
        <v>152</v>
      </c>
      <c r="D1969">
        <v>0.74075527699999999</v>
      </c>
      <c r="E1969" s="7">
        <v>6.3676905000000006E-2</v>
      </c>
    </row>
    <row r="1970" spans="2:5" x14ac:dyDescent="0.45">
      <c r="B1970" s="6">
        <v>123</v>
      </c>
      <c r="C1970" t="s">
        <v>156</v>
      </c>
      <c r="D1970">
        <v>9.2663587000000006E-2</v>
      </c>
      <c r="E1970" s="7">
        <v>6.2572734000000005E-2</v>
      </c>
    </row>
    <row r="1971" spans="2:5" x14ac:dyDescent="0.45">
      <c r="B1971" s="6">
        <v>123</v>
      </c>
      <c r="C1971" t="s">
        <v>160</v>
      </c>
      <c r="D1971">
        <v>0.260476714</v>
      </c>
      <c r="E1971" s="7">
        <v>5.6990227999999997E-2</v>
      </c>
    </row>
    <row r="1972" spans="2:5" x14ac:dyDescent="0.45">
      <c r="B1972" s="6">
        <v>123</v>
      </c>
      <c r="C1972" t="s">
        <v>153</v>
      </c>
      <c r="D1972">
        <v>0.51552855500000005</v>
      </c>
      <c r="E1972" s="7">
        <v>5.4749431000000001E-2</v>
      </c>
    </row>
    <row r="1973" spans="2:5" x14ac:dyDescent="0.45">
      <c r="B1973" s="6">
        <v>123</v>
      </c>
      <c r="C1973" t="s">
        <v>151</v>
      </c>
      <c r="D1973">
        <v>0.16381727400000001</v>
      </c>
      <c r="E1973" s="7">
        <v>5.3931106999999999E-2</v>
      </c>
    </row>
    <row r="1974" spans="2:5" x14ac:dyDescent="0.45">
      <c r="B1974" s="6">
        <v>123</v>
      </c>
      <c r="C1974" t="s">
        <v>154</v>
      </c>
      <c r="D1974">
        <v>0.18275245300000001</v>
      </c>
      <c r="E1974" s="7">
        <v>4.6204708999999997E-2</v>
      </c>
    </row>
    <row r="1975" spans="2:5" x14ac:dyDescent="0.45">
      <c r="B1975" s="6">
        <v>123</v>
      </c>
      <c r="C1975" t="s">
        <v>150</v>
      </c>
      <c r="D1975">
        <v>0.133729037</v>
      </c>
      <c r="E1975" s="7">
        <v>4.5498946999999998E-2</v>
      </c>
    </row>
    <row r="1976" spans="2:5" x14ac:dyDescent="0.45">
      <c r="B1976" s="6">
        <v>123</v>
      </c>
      <c r="C1976" t="s">
        <v>159</v>
      </c>
      <c r="D1976">
        <v>0.53977006599999999</v>
      </c>
      <c r="E1976" s="7">
        <v>4.4847072000000002E-2</v>
      </c>
    </row>
    <row r="1977" spans="2:5" x14ac:dyDescent="0.45">
      <c r="B1977" s="6">
        <v>123</v>
      </c>
      <c r="C1977" t="s">
        <v>164</v>
      </c>
      <c r="D1977">
        <v>0.95978998000000004</v>
      </c>
      <c r="E1977" s="7">
        <v>4.4497400999999999E-2</v>
      </c>
    </row>
    <row r="1978" spans="2:5" x14ac:dyDescent="0.45">
      <c r="B1978" s="6">
        <v>123</v>
      </c>
      <c r="C1978" t="s">
        <v>162</v>
      </c>
      <c r="D1978">
        <v>0.17097351499999999</v>
      </c>
      <c r="E1978" s="7">
        <v>4.4168446E-2</v>
      </c>
    </row>
    <row r="1979" spans="2:5" x14ac:dyDescent="0.45">
      <c r="B1979" s="6">
        <v>123</v>
      </c>
      <c r="C1979" t="s">
        <v>9</v>
      </c>
      <c r="D1979">
        <v>0.106507349</v>
      </c>
      <c r="E1979" s="7">
        <v>4.2979055000000002E-2</v>
      </c>
    </row>
    <row r="1980" spans="2:5" x14ac:dyDescent="0.45">
      <c r="B1980" s="6">
        <v>123</v>
      </c>
      <c r="C1980" t="s">
        <v>161</v>
      </c>
      <c r="D1980">
        <v>0.17818471299999999</v>
      </c>
      <c r="E1980" s="7">
        <v>3.7645393999999999E-2</v>
      </c>
    </row>
    <row r="1981" spans="2:5" x14ac:dyDescent="0.45">
      <c r="B1981" s="6">
        <v>123</v>
      </c>
      <c r="C1981" t="s">
        <v>165</v>
      </c>
      <c r="D1981">
        <v>8.9179052999999994E-2</v>
      </c>
      <c r="E1981" s="7">
        <v>3.6249534999999999E-2</v>
      </c>
    </row>
    <row r="1982" spans="2:5" x14ac:dyDescent="0.45">
      <c r="B1982" s="6">
        <v>123</v>
      </c>
      <c r="C1982" t="s">
        <v>163</v>
      </c>
      <c r="D1982">
        <v>8.6694396000000007E-2</v>
      </c>
      <c r="E1982" s="7">
        <v>3.0261340000000001E-2</v>
      </c>
    </row>
    <row r="1983" spans="2:5" x14ac:dyDescent="0.45">
      <c r="B1983" s="6">
        <v>124</v>
      </c>
      <c r="C1983" t="s">
        <v>156</v>
      </c>
      <c r="D1983">
        <v>0.99337674300000001</v>
      </c>
      <c r="E1983" s="7">
        <v>9.2110738999999997E-2</v>
      </c>
    </row>
    <row r="1984" spans="2:5" x14ac:dyDescent="0.45">
      <c r="B1984" s="6">
        <v>124</v>
      </c>
      <c r="C1984" t="s">
        <v>147</v>
      </c>
      <c r="D1984">
        <v>0.85894445100000005</v>
      </c>
      <c r="E1984" s="7">
        <v>8.4982046000000006E-2</v>
      </c>
    </row>
    <row r="1985" spans="2:5" x14ac:dyDescent="0.45">
      <c r="B1985" s="6">
        <v>124</v>
      </c>
      <c r="C1985" t="s">
        <v>148</v>
      </c>
      <c r="D1985">
        <v>7.6061535E-2</v>
      </c>
      <c r="E1985" s="7">
        <v>8.0557763000000004E-2</v>
      </c>
    </row>
    <row r="1986" spans="2:5" x14ac:dyDescent="0.45">
      <c r="B1986" s="6">
        <v>124</v>
      </c>
      <c r="C1986" t="s">
        <v>153</v>
      </c>
      <c r="D1986">
        <v>0.61145813900000001</v>
      </c>
      <c r="E1986" s="7">
        <v>7.5129876999999998E-2</v>
      </c>
    </row>
    <row r="1987" spans="2:5" x14ac:dyDescent="0.45">
      <c r="B1987" s="6">
        <v>124</v>
      </c>
      <c r="C1987" t="s">
        <v>157</v>
      </c>
      <c r="D1987">
        <v>0.35924813500000002</v>
      </c>
      <c r="E1987" s="7">
        <v>7.3836206000000001E-2</v>
      </c>
    </row>
    <row r="1988" spans="2:5" x14ac:dyDescent="0.45">
      <c r="B1988" s="6">
        <v>124</v>
      </c>
      <c r="C1988" t="s">
        <v>155</v>
      </c>
      <c r="D1988">
        <v>1.009849886</v>
      </c>
      <c r="E1988" s="7">
        <v>7.3567420999999994E-2</v>
      </c>
    </row>
    <row r="1989" spans="2:5" x14ac:dyDescent="0.45">
      <c r="B1989" s="6">
        <v>124</v>
      </c>
      <c r="C1989" t="s">
        <v>159</v>
      </c>
      <c r="D1989">
        <v>0.24603805200000001</v>
      </c>
      <c r="E1989" s="7">
        <v>7.0504084999999994E-2</v>
      </c>
    </row>
    <row r="1990" spans="2:5" x14ac:dyDescent="0.45">
      <c r="B1990" s="6">
        <v>124</v>
      </c>
      <c r="C1990" t="s">
        <v>154</v>
      </c>
      <c r="D1990">
        <v>1.029082576</v>
      </c>
      <c r="E1990" s="7">
        <v>6.6245942000000002E-2</v>
      </c>
    </row>
    <row r="1991" spans="2:5" x14ac:dyDescent="0.45">
      <c r="B1991" s="6">
        <v>124</v>
      </c>
      <c r="C1991" t="s">
        <v>149</v>
      </c>
      <c r="D1991">
        <v>0.784742787</v>
      </c>
      <c r="E1991" s="7">
        <v>6.3610365000000002E-2</v>
      </c>
    </row>
    <row r="1992" spans="2:5" x14ac:dyDescent="0.45">
      <c r="B1992" s="6">
        <v>124</v>
      </c>
      <c r="C1992" t="s">
        <v>150</v>
      </c>
      <c r="D1992">
        <v>0.85267126500000001</v>
      </c>
      <c r="E1992" s="7">
        <v>6.1664301999999997E-2</v>
      </c>
    </row>
    <row r="1993" spans="2:5" x14ac:dyDescent="0.45">
      <c r="B1993" s="6">
        <v>124</v>
      </c>
      <c r="C1993" t="s">
        <v>162</v>
      </c>
      <c r="D1993">
        <v>0.99954346400000005</v>
      </c>
      <c r="E1993" s="7">
        <v>5.5599994E-2</v>
      </c>
    </row>
    <row r="1994" spans="2:5" x14ac:dyDescent="0.45">
      <c r="B1994" s="6">
        <v>124</v>
      </c>
      <c r="C1994" t="s">
        <v>161</v>
      </c>
      <c r="D1994">
        <v>1.0051444329999999</v>
      </c>
      <c r="E1994" s="7">
        <v>5.1759182000000001E-2</v>
      </c>
    </row>
    <row r="1995" spans="2:5" x14ac:dyDescent="0.45">
      <c r="B1995" s="6">
        <v>124</v>
      </c>
      <c r="C1995" t="s">
        <v>152</v>
      </c>
      <c r="D1995">
        <v>0.53872972299999999</v>
      </c>
      <c r="E1995" s="7">
        <v>4.4605967000000003E-2</v>
      </c>
    </row>
    <row r="1996" spans="2:5" x14ac:dyDescent="0.45">
      <c r="B1996" s="6">
        <v>124</v>
      </c>
      <c r="C1996" t="s">
        <v>163</v>
      </c>
      <c r="D1996">
        <v>0.94996956600000004</v>
      </c>
      <c r="E1996" s="7">
        <v>4.2751934999999998E-2</v>
      </c>
    </row>
    <row r="1997" spans="2:5" x14ac:dyDescent="0.45">
      <c r="B1997" s="6">
        <v>124</v>
      </c>
      <c r="C1997" t="s">
        <v>160</v>
      </c>
      <c r="D1997">
        <v>0.69528010799999995</v>
      </c>
      <c r="E1997" s="7">
        <v>3.8605159E-2</v>
      </c>
    </row>
    <row r="1998" spans="2:5" x14ac:dyDescent="0.45">
      <c r="B1998" s="6">
        <v>124</v>
      </c>
      <c r="C1998" t="s">
        <v>164</v>
      </c>
      <c r="D1998">
        <v>0.236047374</v>
      </c>
      <c r="E1998" s="7">
        <v>3.1491650000000003E-2</v>
      </c>
    </row>
    <row r="1999" spans="2:5" x14ac:dyDescent="0.45">
      <c r="B1999" s="6">
        <v>125</v>
      </c>
      <c r="C1999" t="s">
        <v>152</v>
      </c>
      <c r="D1999">
        <v>1.019770531</v>
      </c>
      <c r="E1999" s="7">
        <v>0.113774733</v>
      </c>
    </row>
    <row r="2000" spans="2:5" x14ac:dyDescent="0.45">
      <c r="B2000" s="6">
        <v>125</v>
      </c>
      <c r="C2000" t="s">
        <v>148</v>
      </c>
      <c r="D2000">
        <v>0.102435073</v>
      </c>
      <c r="E2000" s="7">
        <v>8.2762634000000002E-2</v>
      </c>
    </row>
    <row r="2001" spans="2:5" x14ac:dyDescent="0.45">
      <c r="B2001" s="6">
        <v>125</v>
      </c>
      <c r="C2001" t="s">
        <v>153</v>
      </c>
      <c r="D2001">
        <v>0.81579724200000003</v>
      </c>
      <c r="E2001" s="7">
        <v>8.1124509999999997E-2</v>
      </c>
    </row>
    <row r="2002" spans="2:5" x14ac:dyDescent="0.45">
      <c r="B2002" s="6">
        <v>125</v>
      </c>
      <c r="C2002" t="s">
        <v>150</v>
      </c>
      <c r="D2002">
        <v>0.19245847799999999</v>
      </c>
      <c r="E2002" s="7">
        <v>7.7293415000000004E-2</v>
      </c>
    </row>
    <row r="2003" spans="2:5" x14ac:dyDescent="0.45">
      <c r="B2003" s="6">
        <v>125</v>
      </c>
      <c r="C2003" t="s">
        <v>149</v>
      </c>
      <c r="D2003">
        <v>0.88434030600000002</v>
      </c>
      <c r="E2003" s="7">
        <v>6.9909232000000002E-2</v>
      </c>
    </row>
    <row r="2004" spans="2:5" x14ac:dyDescent="0.45">
      <c r="B2004" s="6">
        <v>125</v>
      </c>
      <c r="C2004" t="s">
        <v>147</v>
      </c>
      <c r="D2004">
        <v>0.176647207</v>
      </c>
      <c r="E2004" s="7">
        <v>6.5946060000000001E-2</v>
      </c>
    </row>
    <row r="2005" spans="2:5" x14ac:dyDescent="0.45">
      <c r="B2005" s="6">
        <v>125</v>
      </c>
      <c r="C2005" t="s">
        <v>162</v>
      </c>
      <c r="D2005">
        <v>0.25303998300000002</v>
      </c>
      <c r="E2005" s="7">
        <v>6.0228203000000001E-2</v>
      </c>
    </row>
    <row r="2006" spans="2:5" x14ac:dyDescent="0.45">
      <c r="B2006" s="6">
        <v>125</v>
      </c>
      <c r="C2006" t="s">
        <v>155</v>
      </c>
      <c r="D2006">
        <v>7.4414038000000002E-2</v>
      </c>
      <c r="E2006" s="7">
        <v>5.8610158000000002E-2</v>
      </c>
    </row>
    <row r="2007" spans="2:5" x14ac:dyDescent="0.45">
      <c r="B2007" s="6">
        <v>125</v>
      </c>
      <c r="C2007" t="s">
        <v>156</v>
      </c>
      <c r="D2007">
        <v>0.17878622799999999</v>
      </c>
      <c r="E2007" s="7">
        <v>4.7649153999999999E-2</v>
      </c>
    </row>
    <row r="2008" spans="2:5" x14ac:dyDescent="0.45">
      <c r="B2008" s="6">
        <v>125</v>
      </c>
      <c r="C2008" t="s">
        <v>165</v>
      </c>
      <c r="D2008">
        <v>6.5083120999999994E-2</v>
      </c>
      <c r="E2008" s="7">
        <v>4.7217559999999999E-2</v>
      </c>
    </row>
    <row r="2009" spans="2:5" x14ac:dyDescent="0.45">
      <c r="B2009" s="6">
        <v>125</v>
      </c>
      <c r="C2009" t="s">
        <v>9</v>
      </c>
      <c r="D2009">
        <v>0.28103758400000001</v>
      </c>
      <c r="E2009" s="7">
        <v>4.6831707E-2</v>
      </c>
    </row>
    <row r="2010" spans="2:5" x14ac:dyDescent="0.45">
      <c r="B2010" s="6">
        <v>125</v>
      </c>
      <c r="C2010" t="s">
        <v>161</v>
      </c>
      <c r="D2010">
        <v>0.792383108</v>
      </c>
      <c r="E2010" s="7">
        <v>4.5930565999999999E-2</v>
      </c>
    </row>
    <row r="2011" spans="2:5" x14ac:dyDescent="0.45">
      <c r="B2011" s="6">
        <v>125</v>
      </c>
      <c r="C2011" t="s">
        <v>151</v>
      </c>
      <c r="D2011">
        <v>0.119951451</v>
      </c>
      <c r="E2011" s="7">
        <v>4.4432042999999997E-2</v>
      </c>
    </row>
    <row r="2012" spans="2:5" x14ac:dyDescent="0.45">
      <c r="B2012" s="6">
        <v>125</v>
      </c>
      <c r="C2012" t="s">
        <v>154</v>
      </c>
      <c r="D2012">
        <v>0.19274976599999999</v>
      </c>
      <c r="E2012" s="7">
        <v>4.4131205999999999E-2</v>
      </c>
    </row>
    <row r="2013" spans="2:5" x14ac:dyDescent="0.45">
      <c r="B2013" s="6">
        <v>125</v>
      </c>
      <c r="C2013" t="s">
        <v>163</v>
      </c>
      <c r="D2013">
        <v>6.6624551000000004E-2</v>
      </c>
      <c r="E2013" s="7">
        <v>4.2430198000000002E-2</v>
      </c>
    </row>
    <row r="2014" spans="2:5" x14ac:dyDescent="0.45">
      <c r="B2014" s="6">
        <v>125</v>
      </c>
      <c r="C2014" t="s">
        <v>160</v>
      </c>
      <c r="D2014">
        <v>0.144102274</v>
      </c>
      <c r="E2014" s="7">
        <v>3.4379867000000001E-2</v>
      </c>
    </row>
    <row r="2015" spans="2:5" x14ac:dyDescent="0.45">
      <c r="B2015" s="6">
        <v>126</v>
      </c>
      <c r="C2015" t="s">
        <v>155</v>
      </c>
      <c r="D2015">
        <v>1.0137105239999999</v>
      </c>
      <c r="E2015" s="7">
        <v>8.6837805000000004E-2</v>
      </c>
    </row>
    <row r="2016" spans="2:5" x14ac:dyDescent="0.45">
      <c r="B2016" s="6">
        <v>126</v>
      </c>
      <c r="C2016" t="s">
        <v>159</v>
      </c>
      <c r="D2016">
        <v>0.81857222799999996</v>
      </c>
      <c r="E2016" s="7">
        <v>7.2399088E-2</v>
      </c>
    </row>
    <row r="2017" spans="2:5" x14ac:dyDescent="0.45">
      <c r="B2017" s="6">
        <v>126</v>
      </c>
      <c r="C2017" t="s">
        <v>158</v>
      </c>
      <c r="D2017">
        <v>0.83680120700000005</v>
      </c>
      <c r="E2017" s="7">
        <v>6.4321352999999998E-2</v>
      </c>
    </row>
    <row r="2018" spans="2:5" x14ac:dyDescent="0.45">
      <c r="B2018" s="6">
        <v>126</v>
      </c>
      <c r="C2018" t="s">
        <v>151</v>
      </c>
      <c r="D2018">
        <v>0.93619001000000002</v>
      </c>
      <c r="E2018" s="7">
        <v>6.1727738999999997E-2</v>
      </c>
    </row>
    <row r="2019" spans="2:5" x14ac:dyDescent="0.45">
      <c r="B2019" s="6">
        <v>126</v>
      </c>
      <c r="C2019" t="s">
        <v>157</v>
      </c>
      <c r="D2019">
        <v>0.87846556799999997</v>
      </c>
      <c r="E2019" s="7">
        <v>5.7529891E-2</v>
      </c>
    </row>
    <row r="2020" spans="2:5" x14ac:dyDescent="0.45">
      <c r="B2020" s="6">
        <v>126</v>
      </c>
      <c r="C2020" t="s">
        <v>153</v>
      </c>
      <c r="D2020">
        <v>1.0168200430000001</v>
      </c>
      <c r="E2020" s="7">
        <v>5.7130754999999998E-2</v>
      </c>
    </row>
    <row r="2021" spans="2:5" x14ac:dyDescent="0.45">
      <c r="B2021" s="6">
        <v>126</v>
      </c>
      <c r="C2021" t="s">
        <v>9</v>
      </c>
      <c r="D2021">
        <v>0.96968297699999995</v>
      </c>
      <c r="E2021" s="7">
        <v>5.5991854000000001E-2</v>
      </c>
    </row>
    <row r="2022" spans="2:5" x14ac:dyDescent="0.45">
      <c r="B2022" s="6">
        <v>126</v>
      </c>
      <c r="C2022" t="s">
        <v>154</v>
      </c>
      <c r="D2022">
        <v>1.0081543820000001</v>
      </c>
      <c r="E2022" s="7">
        <v>5.5220152000000002E-2</v>
      </c>
    </row>
    <row r="2023" spans="2:5" x14ac:dyDescent="0.45">
      <c r="B2023" s="6">
        <v>126</v>
      </c>
      <c r="C2023" t="s">
        <v>149</v>
      </c>
      <c r="D2023">
        <v>0.98481072599999997</v>
      </c>
      <c r="E2023" s="7">
        <v>5.4355382000000001E-2</v>
      </c>
    </row>
    <row r="2024" spans="2:5" x14ac:dyDescent="0.45">
      <c r="B2024" s="6">
        <v>126</v>
      </c>
      <c r="C2024" t="s">
        <v>165</v>
      </c>
      <c r="D2024">
        <v>0.99765304899999996</v>
      </c>
      <c r="E2024" s="7">
        <v>5.3432881000000002E-2</v>
      </c>
    </row>
    <row r="2025" spans="2:5" x14ac:dyDescent="0.45">
      <c r="B2025" s="6">
        <v>126</v>
      </c>
      <c r="C2025" t="s">
        <v>152</v>
      </c>
      <c r="D2025">
        <v>0.89600643999999996</v>
      </c>
      <c r="E2025" s="7">
        <v>5.3061854999999998E-2</v>
      </c>
    </row>
    <row r="2026" spans="2:5" x14ac:dyDescent="0.45">
      <c r="B2026" s="6">
        <v>126</v>
      </c>
      <c r="C2026" t="s">
        <v>148</v>
      </c>
      <c r="D2026">
        <v>0.73665868999999995</v>
      </c>
      <c r="E2026" s="7">
        <v>5.2827653000000002E-2</v>
      </c>
    </row>
    <row r="2027" spans="2:5" x14ac:dyDescent="0.45">
      <c r="B2027" s="6">
        <v>126</v>
      </c>
      <c r="C2027" t="s">
        <v>156</v>
      </c>
      <c r="D2027">
        <v>0.95842864000000005</v>
      </c>
      <c r="E2027" s="7">
        <v>4.9657430000000002E-2</v>
      </c>
    </row>
    <row r="2028" spans="2:5" x14ac:dyDescent="0.45">
      <c r="B2028" s="6">
        <v>126</v>
      </c>
      <c r="C2028" t="s">
        <v>161</v>
      </c>
      <c r="D2028">
        <v>0.87396359000000001</v>
      </c>
      <c r="E2028" s="7">
        <v>4.7010867999999997E-2</v>
      </c>
    </row>
    <row r="2029" spans="2:5" x14ac:dyDescent="0.45">
      <c r="B2029" s="6">
        <v>126</v>
      </c>
      <c r="C2029" t="s">
        <v>147</v>
      </c>
      <c r="D2029">
        <v>0.79514200099999999</v>
      </c>
      <c r="E2029" s="7">
        <v>4.3397143999999999E-2</v>
      </c>
    </row>
    <row r="2030" spans="2:5" x14ac:dyDescent="0.45">
      <c r="B2030" s="6">
        <v>126</v>
      </c>
      <c r="C2030" t="s">
        <v>164</v>
      </c>
      <c r="D2030">
        <v>0.91245923100000004</v>
      </c>
      <c r="E2030" s="7">
        <v>4.1956226999999999E-2</v>
      </c>
    </row>
    <row r="2031" spans="2:5" x14ac:dyDescent="0.45">
      <c r="B2031" s="6">
        <v>126</v>
      </c>
      <c r="C2031" t="s">
        <v>162</v>
      </c>
      <c r="D2031">
        <v>1.024942574</v>
      </c>
      <c r="E2031" s="7">
        <v>4.089193E-2</v>
      </c>
    </row>
    <row r="2032" spans="2:5" x14ac:dyDescent="0.45">
      <c r="B2032" s="6">
        <v>126</v>
      </c>
      <c r="C2032" t="s">
        <v>160</v>
      </c>
      <c r="D2032">
        <v>0.984902889</v>
      </c>
      <c r="E2032" s="7">
        <v>3.4720428999999997E-2</v>
      </c>
    </row>
    <row r="2033" spans="2:5" x14ac:dyDescent="0.45">
      <c r="B2033" s="6">
        <v>126</v>
      </c>
      <c r="C2033" t="s">
        <v>163</v>
      </c>
      <c r="D2033">
        <v>1.006202168</v>
      </c>
      <c r="E2033" s="7">
        <v>3.0977537999999999E-2</v>
      </c>
    </row>
    <row r="2034" spans="2:5" x14ac:dyDescent="0.45">
      <c r="B2034" s="6">
        <v>127</v>
      </c>
      <c r="C2034" t="s">
        <v>161</v>
      </c>
      <c r="D2034">
        <v>0.16761972</v>
      </c>
      <c r="E2034" s="7">
        <v>6.8943719000000001E-2</v>
      </c>
    </row>
    <row r="2035" spans="2:5" x14ac:dyDescent="0.45">
      <c r="B2035" s="6">
        <v>127</v>
      </c>
      <c r="C2035" t="s">
        <v>155</v>
      </c>
      <c r="D2035">
        <v>0.17660119399999999</v>
      </c>
      <c r="E2035" s="7">
        <v>6.7467080999999998E-2</v>
      </c>
    </row>
    <row r="2036" spans="2:5" x14ac:dyDescent="0.45">
      <c r="B2036" s="6">
        <v>127</v>
      </c>
      <c r="C2036" t="s">
        <v>157</v>
      </c>
      <c r="D2036">
        <v>0.129308274</v>
      </c>
      <c r="E2036" s="7">
        <v>5.9296037000000003E-2</v>
      </c>
    </row>
    <row r="2037" spans="2:5" x14ac:dyDescent="0.45">
      <c r="B2037" s="6">
        <v>127</v>
      </c>
      <c r="C2037" t="s">
        <v>156</v>
      </c>
      <c r="D2037">
        <v>0.18631726700000001</v>
      </c>
      <c r="E2037" s="7">
        <v>5.6792668999999997E-2</v>
      </c>
    </row>
    <row r="2038" spans="2:5" x14ac:dyDescent="0.45">
      <c r="B2038" s="6">
        <v>127</v>
      </c>
      <c r="C2038" t="s">
        <v>9</v>
      </c>
      <c r="D2038">
        <v>9.0541666000000007E-2</v>
      </c>
      <c r="E2038" s="7">
        <v>5.3464668E-2</v>
      </c>
    </row>
    <row r="2039" spans="2:5" x14ac:dyDescent="0.45">
      <c r="B2039" s="6">
        <v>127</v>
      </c>
      <c r="C2039" t="s">
        <v>154</v>
      </c>
      <c r="D2039">
        <v>8.6484022999999993E-2</v>
      </c>
      <c r="E2039" s="7">
        <v>5.3243065999999999E-2</v>
      </c>
    </row>
    <row r="2040" spans="2:5" x14ac:dyDescent="0.45">
      <c r="B2040" s="6">
        <v>127</v>
      </c>
      <c r="C2040" t="s">
        <v>149</v>
      </c>
      <c r="D2040">
        <v>8.7987432000000004E-2</v>
      </c>
      <c r="E2040" s="7">
        <v>5.3006354999999998E-2</v>
      </c>
    </row>
    <row r="2041" spans="2:5" x14ac:dyDescent="0.45">
      <c r="B2041" s="6">
        <v>127</v>
      </c>
      <c r="C2041" t="s">
        <v>150</v>
      </c>
      <c r="D2041">
        <v>0.13096618700000001</v>
      </c>
      <c r="E2041" s="7">
        <v>5.1850834999999998E-2</v>
      </c>
    </row>
    <row r="2042" spans="2:5" x14ac:dyDescent="0.45">
      <c r="B2042" s="6">
        <v>127</v>
      </c>
      <c r="C2042" t="s">
        <v>153</v>
      </c>
      <c r="D2042">
        <v>0.29600563299999999</v>
      </c>
      <c r="E2042" s="7">
        <v>5.1255295999999999E-2</v>
      </c>
    </row>
    <row r="2043" spans="2:5" x14ac:dyDescent="0.45">
      <c r="B2043" s="6">
        <v>127</v>
      </c>
      <c r="C2043" t="s">
        <v>158</v>
      </c>
      <c r="D2043">
        <v>0.86852058899999995</v>
      </c>
      <c r="E2043" s="7">
        <v>4.7164238999999997E-2</v>
      </c>
    </row>
    <row r="2044" spans="2:5" x14ac:dyDescent="0.45">
      <c r="B2044" s="6">
        <v>127</v>
      </c>
      <c r="C2044" t="s">
        <v>151</v>
      </c>
      <c r="D2044">
        <v>0.11608049600000001</v>
      </c>
      <c r="E2044" s="7">
        <v>4.6850680999999998E-2</v>
      </c>
    </row>
    <row r="2045" spans="2:5" x14ac:dyDescent="0.45">
      <c r="B2045" s="6">
        <v>127</v>
      </c>
      <c r="C2045" t="s">
        <v>152</v>
      </c>
      <c r="D2045">
        <v>7.3714303999999994E-2</v>
      </c>
      <c r="E2045" s="7">
        <v>4.1617640999999997E-2</v>
      </c>
    </row>
    <row r="2046" spans="2:5" x14ac:dyDescent="0.45">
      <c r="B2046" s="6">
        <v>127</v>
      </c>
      <c r="C2046" t="s">
        <v>147</v>
      </c>
      <c r="D2046">
        <v>0.14977285300000001</v>
      </c>
      <c r="E2046" s="7">
        <v>3.4815292999999997E-2</v>
      </c>
    </row>
    <row r="2047" spans="2:5" x14ac:dyDescent="0.45">
      <c r="B2047" s="6">
        <v>127</v>
      </c>
      <c r="C2047" t="s">
        <v>160</v>
      </c>
      <c r="D2047">
        <v>0.13866526300000001</v>
      </c>
      <c r="E2047" s="7">
        <v>3.4674913000000002E-2</v>
      </c>
    </row>
    <row r="2048" spans="2:5" x14ac:dyDescent="0.45">
      <c r="B2048" s="6">
        <v>127</v>
      </c>
      <c r="C2048" t="s">
        <v>163</v>
      </c>
      <c r="D2048">
        <v>0.14834866099999999</v>
      </c>
      <c r="E2048" s="7">
        <v>3.3809500999999999E-2</v>
      </c>
    </row>
    <row r="2049" spans="2:5" x14ac:dyDescent="0.45">
      <c r="B2049" s="6">
        <v>127</v>
      </c>
      <c r="C2049" t="s">
        <v>164</v>
      </c>
      <c r="D2049">
        <v>0.37577580500000002</v>
      </c>
      <c r="E2049" s="7">
        <v>3.1102102E-2</v>
      </c>
    </row>
    <row r="2050" spans="2:5" x14ac:dyDescent="0.45">
      <c r="B2050" s="6">
        <v>127</v>
      </c>
      <c r="C2050" t="s">
        <v>162</v>
      </c>
      <c r="D2050">
        <v>8.9436357999999994E-2</v>
      </c>
      <c r="E2050" s="7">
        <v>2.8509403999999999E-2</v>
      </c>
    </row>
    <row r="2051" spans="2:5" x14ac:dyDescent="0.45">
      <c r="B2051" s="6">
        <v>128</v>
      </c>
      <c r="C2051" t="s">
        <v>150</v>
      </c>
      <c r="D2051">
        <v>0.82375107400000003</v>
      </c>
      <c r="E2051" s="7">
        <v>8.4820985000000002E-2</v>
      </c>
    </row>
    <row r="2052" spans="2:5" x14ac:dyDescent="0.45">
      <c r="B2052" s="6">
        <v>128</v>
      </c>
      <c r="C2052" t="s">
        <v>9</v>
      </c>
      <c r="D2052">
        <v>0.896666878</v>
      </c>
      <c r="E2052" s="7">
        <v>7.7214994999999995E-2</v>
      </c>
    </row>
    <row r="2053" spans="2:5" x14ac:dyDescent="0.45">
      <c r="B2053" s="6">
        <v>128</v>
      </c>
      <c r="C2053" t="s">
        <v>155</v>
      </c>
      <c r="D2053">
        <v>0.97128809900000002</v>
      </c>
      <c r="E2053" s="7">
        <v>6.5875401E-2</v>
      </c>
    </row>
    <row r="2054" spans="2:5" x14ac:dyDescent="0.45">
      <c r="B2054" s="6">
        <v>128</v>
      </c>
      <c r="C2054" t="s">
        <v>165</v>
      </c>
      <c r="D2054">
        <v>1.1244164160000001</v>
      </c>
      <c r="E2054" s="7">
        <v>6.4738047000000007E-2</v>
      </c>
    </row>
    <row r="2055" spans="2:5" x14ac:dyDescent="0.45">
      <c r="B2055" s="6">
        <v>128</v>
      </c>
      <c r="C2055" t="s">
        <v>158</v>
      </c>
      <c r="D2055">
        <v>0.89413646000000002</v>
      </c>
      <c r="E2055" s="7">
        <v>6.0770671999999998E-2</v>
      </c>
    </row>
    <row r="2056" spans="2:5" x14ac:dyDescent="0.45">
      <c r="B2056" s="6">
        <v>128</v>
      </c>
      <c r="C2056" t="s">
        <v>147</v>
      </c>
      <c r="D2056">
        <v>0.85621021100000005</v>
      </c>
      <c r="E2056" s="7">
        <v>5.9398200999999998E-2</v>
      </c>
    </row>
    <row r="2057" spans="2:5" x14ac:dyDescent="0.45">
      <c r="B2057" s="6">
        <v>128</v>
      </c>
      <c r="C2057" t="s">
        <v>159</v>
      </c>
      <c r="D2057">
        <v>0.58549260700000005</v>
      </c>
      <c r="E2057" s="7">
        <v>5.4674701999999999E-2</v>
      </c>
    </row>
    <row r="2058" spans="2:5" x14ac:dyDescent="0.45">
      <c r="B2058" s="6">
        <v>128</v>
      </c>
      <c r="C2058" t="s">
        <v>156</v>
      </c>
      <c r="D2058">
        <v>0.96740964900000004</v>
      </c>
      <c r="E2058" s="7">
        <v>4.8920898999999997E-2</v>
      </c>
    </row>
    <row r="2059" spans="2:5" x14ac:dyDescent="0.45">
      <c r="B2059" s="6">
        <v>128</v>
      </c>
      <c r="C2059" t="s">
        <v>162</v>
      </c>
      <c r="D2059">
        <v>0.89886574399999997</v>
      </c>
      <c r="E2059" s="7">
        <v>4.4637529000000002E-2</v>
      </c>
    </row>
    <row r="2060" spans="2:5" x14ac:dyDescent="0.45">
      <c r="B2060" s="6">
        <v>128</v>
      </c>
      <c r="C2060" t="s">
        <v>157</v>
      </c>
      <c r="D2060">
        <v>0.86452908500000003</v>
      </c>
      <c r="E2060" s="7">
        <v>4.2684286000000002E-2</v>
      </c>
    </row>
    <row r="2061" spans="2:5" x14ac:dyDescent="0.45">
      <c r="B2061" s="6">
        <v>128</v>
      </c>
      <c r="C2061" t="s">
        <v>149</v>
      </c>
      <c r="D2061">
        <v>0.85972150800000002</v>
      </c>
      <c r="E2061" s="7">
        <v>4.2268548000000003E-2</v>
      </c>
    </row>
    <row r="2062" spans="2:5" x14ac:dyDescent="0.45">
      <c r="B2062" s="6">
        <v>128</v>
      </c>
      <c r="C2062" t="s">
        <v>153</v>
      </c>
      <c r="D2062">
        <v>0.85151691799999996</v>
      </c>
      <c r="E2062" s="7">
        <v>4.1290062000000002E-2</v>
      </c>
    </row>
    <row r="2063" spans="2:5" x14ac:dyDescent="0.45">
      <c r="B2063" s="6">
        <v>128</v>
      </c>
      <c r="C2063" t="s">
        <v>163</v>
      </c>
      <c r="D2063">
        <v>0.86739751099999995</v>
      </c>
      <c r="E2063" s="7">
        <v>4.0898843999999997E-2</v>
      </c>
    </row>
    <row r="2064" spans="2:5" x14ac:dyDescent="0.45">
      <c r="B2064" s="6">
        <v>128</v>
      </c>
      <c r="C2064" t="s">
        <v>160</v>
      </c>
      <c r="D2064">
        <v>0.93351836600000004</v>
      </c>
      <c r="E2064" s="7">
        <v>3.7246648E-2</v>
      </c>
    </row>
    <row r="2065" spans="2:5" x14ac:dyDescent="0.45">
      <c r="B2065" s="6">
        <v>128</v>
      </c>
      <c r="C2065" t="s">
        <v>152</v>
      </c>
      <c r="D2065">
        <v>0.82435084999999997</v>
      </c>
      <c r="E2065" s="7">
        <v>3.3664640000000003E-2</v>
      </c>
    </row>
    <row r="2066" spans="2:5" x14ac:dyDescent="0.45">
      <c r="B2066" s="6">
        <v>128</v>
      </c>
      <c r="C2066" t="s">
        <v>161</v>
      </c>
      <c r="D2066">
        <v>0.14393816400000001</v>
      </c>
      <c r="E2066" s="7">
        <v>3.3380015999999998E-2</v>
      </c>
    </row>
    <row r="2067" spans="2:5" x14ac:dyDescent="0.45">
      <c r="B2067" s="6">
        <v>128</v>
      </c>
      <c r="C2067" t="s">
        <v>164</v>
      </c>
      <c r="D2067">
        <v>0.795788987</v>
      </c>
      <c r="E2067" s="7">
        <v>2.7138955999999999E-2</v>
      </c>
    </row>
    <row r="2068" spans="2:5" x14ac:dyDescent="0.45">
      <c r="B2068" s="6">
        <v>129</v>
      </c>
      <c r="C2068" t="s">
        <v>165</v>
      </c>
      <c r="D2068">
        <v>0.42679389600000001</v>
      </c>
      <c r="E2068" s="7">
        <v>0.13778327100000001</v>
      </c>
    </row>
    <row r="2069" spans="2:5" x14ac:dyDescent="0.45">
      <c r="B2069" s="6">
        <v>129</v>
      </c>
      <c r="C2069" t="s">
        <v>147</v>
      </c>
      <c r="D2069">
        <v>1.8734249000000001E-2</v>
      </c>
      <c r="E2069" s="7">
        <v>6.3886091000000006E-2</v>
      </c>
    </row>
    <row r="2070" spans="2:5" x14ac:dyDescent="0.45">
      <c r="B2070" s="6">
        <v>129</v>
      </c>
      <c r="C2070" t="s">
        <v>149</v>
      </c>
      <c r="D2070">
        <v>0.95769467699999999</v>
      </c>
      <c r="E2070" s="7">
        <v>5.7616296999999997E-2</v>
      </c>
    </row>
    <row r="2071" spans="2:5" x14ac:dyDescent="0.45">
      <c r="B2071" s="6">
        <v>129</v>
      </c>
      <c r="C2071" t="s">
        <v>155</v>
      </c>
      <c r="D2071">
        <v>0.16208856099999999</v>
      </c>
      <c r="E2071" s="7">
        <v>5.5844029000000003E-2</v>
      </c>
    </row>
    <row r="2072" spans="2:5" x14ac:dyDescent="0.45">
      <c r="B2072" s="6">
        <v>129</v>
      </c>
      <c r="C2072" t="s">
        <v>158</v>
      </c>
      <c r="D2072">
        <v>0.12917779700000001</v>
      </c>
      <c r="E2072" s="7">
        <v>5.2836383000000001E-2</v>
      </c>
    </row>
    <row r="2073" spans="2:5" x14ac:dyDescent="0.45">
      <c r="B2073" s="6">
        <v>129</v>
      </c>
      <c r="C2073" t="s">
        <v>148</v>
      </c>
      <c r="D2073">
        <v>0.107477821</v>
      </c>
      <c r="E2073" s="7">
        <v>5.0410138E-2</v>
      </c>
    </row>
    <row r="2074" spans="2:5" x14ac:dyDescent="0.45">
      <c r="B2074" s="6">
        <v>129</v>
      </c>
      <c r="C2074" t="s">
        <v>151</v>
      </c>
      <c r="D2074">
        <v>0.14181812599999999</v>
      </c>
      <c r="E2074" s="7">
        <v>4.7142730000000001E-2</v>
      </c>
    </row>
    <row r="2075" spans="2:5" x14ac:dyDescent="0.45">
      <c r="B2075" s="6">
        <v>129</v>
      </c>
      <c r="C2075" t="s">
        <v>153</v>
      </c>
      <c r="D2075">
        <v>0.21679195400000001</v>
      </c>
      <c r="E2075" s="7">
        <v>4.6203273000000003E-2</v>
      </c>
    </row>
    <row r="2076" spans="2:5" x14ac:dyDescent="0.45">
      <c r="B2076" s="6">
        <v>129</v>
      </c>
      <c r="C2076" t="s">
        <v>157</v>
      </c>
      <c r="D2076">
        <v>0.63256837499999996</v>
      </c>
      <c r="E2076" s="7">
        <v>4.4027307000000002E-2</v>
      </c>
    </row>
    <row r="2077" spans="2:5" x14ac:dyDescent="0.45">
      <c r="B2077" s="6">
        <v>129</v>
      </c>
      <c r="C2077" t="s">
        <v>152</v>
      </c>
      <c r="D2077">
        <v>0.91150777199999999</v>
      </c>
      <c r="E2077" s="7">
        <v>4.314018E-2</v>
      </c>
    </row>
    <row r="2078" spans="2:5" x14ac:dyDescent="0.45">
      <c r="B2078" s="6">
        <v>129</v>
      </c>
      <c r="C2078" t="s">
        <v>156</v>
      </c>
      <c r="D2078">
        <v>0.12974569699999999</v>
      </c>
      <c r="E2078" s="7">
        <v>3.6771888000000003E-2</v>
      </c>
    </row>
    <row r="2079" spans="2:5" x14ac:dyDescent="0.45">
      <c r="B2079" s="6">
        <v>129</v>
      </c>
      <c r="C2079" t="s">
        <v>154</v>
      </c>
      <c r="D2079">
        <v>0.51400450600000003</v>
      </c>
      <c r="E2079" s="7">
        <v>3.6399334999999998E-2</v>
      </c>
    </row>
    <row r="2080" spans="2:5" x14ac:dyDescent="0.45">
      <c r="B2080" s="6">
        <v>129</v>
      </c>
      <c r="C2080" t="s">
        <v>150</v>
      </c>
      <c r="D2080">
        <v>0.13689063100000001</v>
      </c>
      <c r="E2080" s="7">
        <v>3.5783503000000001E-2</v>
      </c>
    </row>
    <row r="2081" spans="2:5" x14ac:dyDescent="0.45">
      <c r="B2081" s="6">
        <v>129</v>
      </c>
      <c r="C2081" t="s">
        <v>162</v>
      </c>
      <c r="D2081">
        <v>0.97775576399999997</v>
      </c>
      <c r="E2081" s="7">
        <v>3.5177030999999997E-2</v>
      </c>
    </row>
    <row r="2082" spans="2:5" x14ac:dyDescent="0.45">
      <c r="B2082" s="6">
        <v>129</v>
      </c>
      <c r="C2082" t="s">
        <v>159</v>
      </c>
      <c r="D2082">
        <v>0.122091198</v>
      </c>
      <c r="E2082" s="7">
        <v>3.4322275999999999E-2</v>
      </c>
    </row>
    <row r="2083" spans="2:5" x14ac:dyDescent="0.45">
      <c r="B2083" s="6">
        <v>129</v>
      </c>
      <c r="C2083" t="s">
        <v>9</v>
      </c>
      <c r="D2083">
        <v>0.93049503499999997</v>
      </c>
      <c r="E2083" s="7">
        <v>3.3899687999999997E-2</v>
      </c>
    </row>
    <row r="2084" spans="2:5" x14ac:dyDescent="0.45">
      <c r="B2084" s="6">
        <v>129</v>
      </c>
      <c r="C2084" t="s">
        <v>163</v>
      </c>
      <c r="D2084">
        <v>0.81313983499999998</v>
      </c>
      <c r="E2084" s="7">
        <v>3.1279278000000001E-2</v>
      </c>
    </row>
    <row r="2085" spans="2:5" x14ac:dyDescent="0.45">
      <c r="B2085" s="6">
        <v>129</v>
      </c>
      <c r="C2085" t="s">
        <v>164</v>
      </c>
      <c r="D2085">
        <v>0.12249483799999999</v>
      </c>
      <c r="E2085" s="7">
        <v>3.1066706999999999E-2</v>
      </c>
    </row>
    <row r="2086" spans="2:5" x14ac:dyDescent="0.45">
      <c r="B2086" s="6">
        <v>129</v>
      </c>
      <c r="C2086" t="s">
        <v>160</v>
      </c>
      <c r="D2086">
        <v>0.18071633500000001</v>
      </c>
      <c r="E2086" s="7">
        <v>2.96651E-2</v>
      </c>
    </row>
    <row r="2087" spans="2:5" x14ac:dyDescent="0.45">
      <c r="B2087" s="6">
        <v>130</v>
      </c>
      <c r="C2087" t="s">
        <v>148</v>
      </c>
      <c r="D2087">
        <v>0.31804002799999997</v>
      </c>
      <c r="E2087" s="7">
        <v>0.100807784</v>
      </c>
    </row>
    <row r="2088" spans="2:5" x14ac:dyDescent="0.45">
      <c r="B2088" s="6">
        <v>130</v>
      </c>
      <c r="C2088" t="s">
        <v>165</v>
      </c>
      <c r="D2088">
        <v>0.34521843400000002</v>
      </c>
      <c r="E2088" s="7">
        <v>8.5635665999999999E-2</v>
      </c>
    </row>
    <row r="2089" spans="2:5" x14ac:dyDescent="0.45">
      <c r="B2089" s="6">
        <v>130</v>
      </c>
      <c r="C2089" t="s">
        <v>150</v>
      </c>
      <c r="D2089">
        <v>0.85311588599999999</v>
      </c>
      <c r="E2089" s="7">
        <v>8.0816303000000006E-2</v>
      </c>
    </row>
    <row r="2090" spans="2:5" x14ac:dyDescent="0.45">
      <c r="B2090" s="6">
        <v>130</v>
      </c>
      <c r="C2090" t="s">
        <v>158</v>
      </c>
      <c r="D2090">
        <v>3.1093643000000001E-2</v>
      </c>
      <c r="E2090" s="7">
        <v>8.0675090000000005E-2</v>
      </c>
    </row>
    <row r="2091" spans="2:5" x14ac:dyDescent="0.45">
      <c r="B2091" s="6">
        <v>130</v>
      </c>
      <c r="C2091" t="s">
        <v>147</v>
      </c>
      <c r="D2091">
        <v>0.45416453499999998</v>
      </c>
      <c r="E2091" s="7">
        <v>7.4424127000000007E-2</v>
      </c>
    </row>
    <row r="2092" spans="2:5" x14ac:dyDescent="0.45">
      <c r="B2092" s="6">
        <v>130</v>
      </c>
      <c r="C2092" t="s">
        <v>155</v>
      </c>
      <c r="D2092">
        <v>0.1180056</v>
      </c>
      <c r="E2092" s="7">
        <v>7.0135306999999994E-2</v>
      </c>
    </row>
    <row r="2093" spans="2:5" x14ac:dyDescent="0.45">
      <c r="B2093" s="6">
        <v>130</v>
      </c>
      <c r="C2093" t="s">
        <v>154</v>
      </c>
      <c r="D2093">
        <v>0.256804376</v>
      </c>
      <c r="E2093" s="7">
        <v>6.0590633999999997E-2</v>
      </c>
    </row>
    <row r="2094" spans="2:5" x14ac:dyDescent="0.45">
      <c r="B2094" s="6">
        <v>130</v>
      </c>
      <c r="C2094" t="s">
        <v>149</v>
      </c>
      <c r="D2094">
        <v>0.116011509</v>
      </c>
      <c r="E2094" s="7">
        <v>5.8201861000000001E-2</v>
      </c>
    </row>
    <row r="2095" spans="2:5" x14ac:dyDescent="0.45">
      <c r="B2095" s="6">
        <v>130</v>
      </c>
      <c r="C2095" t="s">
        <v>152</v>
      </c>
      <c r="D2095">
        <v>0.278470791</v>
      </c>
      <c r="E2095" s="7">
        <v>5.3326216000000003E-2</v>
      </c>
    </row>
    <row r="2096" spans="2:5" x14ac:dyDescent="0.45">
      <c r="B2096" s="6">
        <v>130</v>
      </c>
      <c r="C2096" t="s">
        <v>153</v>
      </c>
      <c r="D2096">
        <v>0.43445426799999998</v>
      </c>
      <c r="E2096" s="7">
        <v>5.0752737999999999E-2</v>
      </c>
    </row>
    <row r="2097" spans="2:5" x14ac:dyDescent="0.45">
      <c r="B2097" s="6">
        <v>130</v>
      </c>
      <c r="C2097" t="s">
        <v>156</v>
      </c>
      <c r="D2097">
        <v>0.17065029400000001</v>
      </c>
      <c r="E2097" s="7">
        <v>5.0513772999999998E-2</v>
      </c>
    </row>
    <row r="2098" spans="2:5" x14ac:dyDescent="0.45">
      <c r="B2098" s="6">
        <v>130</v>
      </c>
      <c r="C2098" t="s">
        <v>157</v>
      </c>
      <c r="D2098">
        <v>0.233800815</v>
      </c>
      <c r="E2098" s="7">
        <v>4.4916181999999999E-2</v>
      </c>
    </row>
    <row r="2099" spans="2:5" x14ac:dyDescent="0.45">
      <c r="B2099" s="6">
        <v>130</v>
      </c>
      <c r="C2099" t="s">
        <v>9</v>
      </c>
      <c r="D2099">
        <v>0.41680943599999998</v>
      </c>
      <c r="E2099" s="7">
        <v>4.1352646E-2</v>
      </c>
    </row>
    <row r="2100" spans="2:5" x14ac:dyDescent="0.45">
      <c r="B2100" s="6">
        <v>130</v>
      </c>
      <c r="C2100" t="s">
        <v>159</v>
      </c>
      <c r="D2100">
        <v>8.6006457999999994E-2</v>
      </c>
      <c r="E2100" s="7">
        <v>3.8140440999999997E-2</v>
      </c>
    </row>
    <row r="2101" spans="2:5" x14ac:dyDescent="0.45">
      <c r="B2101" s="6">
        <v>130</v>
      </c>
      <c r="C2101" t="s">
        <v>160</v>
      </c>
      <c r="D2101">
        <v>0.85233463099999995</v>
      </c>
      <c r="E2101" s="7">
        <v>3.7236338000000001E-2</v>
      </c>
    </row>
    <row r="2102" spans="2:5" x14ac:dyDescent="0.45">
      <c r="B2102" s="6">
        <v>130</v>
      </c>
      <c r="C2102" t="s">
        <v>162</v>
      </c>
      <c r="D2102">
        <v>0.28218196200000001</v>
      </c>
      <c r="E2102" s="7">
        <v>3.5656489999999999E-2</v>
      </c>
    </row>
    <row r="2103" spans="2:5" x14ac:dyDescent="0.45">
      <c r="B2103" s="6">
        <v>130</v>
      </c>
      <c r="C2103" t="s">
        <v>163</v>
      </c>
      <c r="D2103">
        <v>0.183496246</v>
      </c>
      <c r="E2103" s="7">
        <v>3.1763672999999999E-2</v>
      </c>
    </row>
    <row r="2104" spans="2:5" x14ac:dyDescent="0.45">
      <c r="B2104" s="6">
        <v>130</v>
      </c>
      <c r="C2104" t="s">
        <v>164</v>
      </c>
      <c r="D2104">
        <v>0.30283799900000002</v>
      </c>
      <c r="E2104" s="7">
        <v>2.8347384E-2</v>
      </c>
    </row>
    <row r="2105" spans="2:5" x14ac:dyDescent="0.45">
      <c r="B2105" s="6">
        <v>131</v>
      </c>
      <c r="C2105" t="s">
        <v>149</v>
      </c>
      <c r="D2105">
        <v>0.877458615</v>
      </c>
      <c r="E2105" s="7">
        <v>7.9920806999999996E-2</v>
      </c>
    </row>
    <row r="2106" spans="2:5" x14ac:dyDescent="0.45">
      <c r="B2106" s="6">
        <v>131</v>
      </c>
      <c r="C2106" t="s">
        <v>158</v>
      </c>
      <c r="D2106">
        <v>0.15405950199999999</v>
      </c>
      <c r="E2106" s="7">
        <v>7.5760886E-2</v>
      </c>
    </row>
    <row r="2107" spans="2:5" x14ac:dyDescent="0.45">
      <c r="B2107" s="6">
        <v>131</v>
      </c>
      <c r="C2107" t="s">
        <v>165</v>
      </c>
      <c r="D2107">
        <v>0.17413900500000001</v>
      </c>
      <c r="E2107" s="7">
        <v>7.3320413000000001E-2</v>
      </c>
    </row>
    <row r="2108" spans="2:5" x14ac:dyDescent="0.45">
      <c r="B2108" s="6">
        <v>131</v>
      </c>
      <c r="C2108" t="s">
        <v>148</v>
      </c>
      <c r="D2108">
        <v>0.12354422399999999</v>
      </c>
      <c r="E2108" s="7">
        <v>7.2556543000000001E-2</v>
      </c>
    </row>
    <row r="2109" spans="2:5" x14ac:dyDescent="0.45">
      <c r="B2109" s="6">
        <v>131</v>
      </c>
      <c r="C2109" t="s">
        <v>154</v>
      </c>
      <c r="D2109">
        <v>0.23546924499999999</v>
      </c>
      <c r="E2109" s="7">
        <v>7.1212070000000002E-2</v>
      </c>
    </row>
    <row r="2110" spans="2:5" x14ac:dyDescent="0.45">
      <c r="B2110" s="6">
        <v>131</v>
      </c>
      <c r="C2110" t="s">
        <v>157</v>
      </c>
      <c r="D2110">
        <v>0.173707211</v>
      </c>
      <c r="E2110" s="7">
        <v>6.6310079999999993E-2</v>
      </c>
    </row>
    <row r="2111" spans="2:5" x14ac:dyDescent="0.45">
      <c r="B2111" s="6">
        <v>131</v>
      </c>
      <c r="C2111" t="s">
        <v>160</v>
      </c>
      <c r="D2111">
        <v>0.23439185900000001</v>
      </c>
      <c r="E2111" s="7">
        <v>6.4459621999999994E-2</v>
      </c>
    </row>
    <row r="2112" spans="2:5" x14ac:dyDescent="0.45">
      <c r="B2112" s="6">
        <v>131</v>
      </c>
      <c r="C2112" t="s">
        <v>162</v>
      </c>
      <c r="D2112">
        <v>0.19303802</v>
      </c>
      <c r="E2112" s="7">
        <v>5.7699199999999999E-2</v>
      </c>
    </row>
    <row r="2113" spans="2:5" x14ac:dyDescent="0.45">
      <c r="B2113" s="6">
        <v>131</v>
      </c>
      <c r="C2113" t="s">
        <v>159</v>
      </c>
      <c r="D2113">
        <v>0.19999181799999999</v>
      </c>
      <c r="E2113" s="7">
        <v>5.2554618999999997E-2</v>
      </c>
    </row>
    <row r="2114" spans="2:5" x14ac:dyDescent="0.45">
      <c r="B2114" s="6">
        <v>131</v>
      </c>
      <c r="C2114" t="s">
        <v>153</v>
      </c>
      <c r="D2114">
        <v>0.42708977399999998</v>
      </c>
      <c r="E2114" s="7">
        <v>5.2283708999999998E-2</v>
      </c>
    </row>
    <row r="2115" spans="2:5" x14ac:dyDescent="0.45">
      <c r="B2115" s="6">
        <v>131</v>
      </c>
      <c r="C2115" t="s">
        <v>155</v>
      </c>
      <c r="D2115">
        <v>0.121276511</v>
      </c>
      <c r="E2115" s="7">
        <v>4.7360891000000002E-2</v>
      </c>
    </row>
    <row r="2116" spans="2:5" x14ac:dyDescent="0.45">
      <c r="B2116" s="6">
        <v>131</v>
      </c>
      <c r="C2116" t="s">
        <v>156</v>
      </c>
      <c r="D2116">
        <v>0.17472626499999999</v>
      </c>
      <c r="E2116" s="7">
        <v>4.6810253000000003E-2</v>
      </c>
    </row>
    <row r="2117" spans="2:5" x14ac:dyDescent="0.45">
      <c r="B2117" s="6">
        <v>131</v>
      </c>
      <c r="C2117" t="s">
        <v>147</v>
      </c>
      <c r="D2117">
        <v>0.95925294000000005</v>
      </c>
      <c r="E2117" s="7">
        <v>4.2272951000000003E-2</v>
      </c>
    </row>
    <row r="2118" spans="2:5" x14ac:dyDescent="0.45">
      <c r="B2118" s="6">
        <v>131</v>
      </c>
      <c r="C2118" t="s">
        <v>161</v>
      </c>
      <c r="D2118">
        <v>0.29094335700000001</v>
      </c>
      <c r="E2118" s="7">
        <v>4.0281376000000001E-2</v>
      </c>
    </row>
    <row r="2119" spans="2:5" x14ac:dyDescent="0.45">
      <c r="B2119" s="6">
        <v>131</v>
      </c>
      <c r="C2119" t="s">
        <v>152</v>
      </c>
      <c r="D2119">
        <v>0.31013036900000002</v>
      </c>
      <c r="E2119" s="7">
        <v>3.8937955000000003E-2</v>
      </c>
    </row>
    <row r="2120" spans="2:5" x14ac:dyDescent="0.45">
      <c r="B2120" s="6">
        <v>131</v>
      </c>
      <c r="C2120" t="s">
        <v>164</v>
      </c>
      <c r="D2120">
        <v>0.30259828700000002</v>
      </c>
      <c r="E2120" s="7">
        <v>3.4745566999999998E-2</v>
      </c>
    </row>
    <row r="2121" spans="2:5" x14ac:dyDescent="0.45">
      <c r="B2121" s="6">
        <v>131</v>
      </c>
      <c r="C2121" t="s">
        <v>163</v>
      </c>
      <c r="D2121">
        <v>0.82145252199999996</v>
      </c>
      <c r="E2121" s="7">
        <v>2.7462459000000002E-2</v>
      </c>
    </row>
    <row r="2122" spans="2:5" x14ac:dyDescent="0.45">
      <c r="B2122" s="6">
        <v>132</v>
      </c>
      <c r="C2122" t="s">
        <v>9</v>
      </c>
      <c r="D2122">
        <v>0.13431411600000001</v>
      </c>
      <c r="E2122" s="7">
        <v>9.6611512999999996E-2</v>
      </c>
    </row>
    <row r="2123" spans="2:5" x14ac:dyDescent="0.45">
      <c r="B2123" s="6">
        <v>132</v>
      </c>
      <c r="C2123" t="s">
        <v>147</v>
      </c>
      <c r="D2123">
        <v>0.120430422</v>
      </c>
      <c r="E2123" s="7">
        <v>5.8862254000000003E-2</v>
      </c>
    </row>
    <row r="2124" spans="2:5" x14ac:dyDescent="0.45">
      <c r="B2124" s="6">
        <v>132</v>
      </c>
      <c r="C2124" t="s">
        <v>165</v>
      </c>
      <c r="D2124">
        <v>0.11485447</v>
      </c>
      <c r="E2124" s="7">
        <v>5.7546776000000001E-2</v>
      </c>
    </row>
    <row r="2125" spans="2:5" x14ac:dyDescent="0.45">
      <c r="B2125" s="6">
        <v>132</v>
      </c>
      <c r="C2125" t="s">
        <v>157</v>
      </c>
      <c r="D2125">
        <v>0.46760695800000002</v>
      </c>
      <c r="E2125" s="7">
        <v>5.7486840999999997E-2</v>
      </c>
    </row>
    <row r="2126" spans="2:5" x14ac:dyDescent="0.45">
      <c r="B2126" s="6">
        <v>132</v>
      </c>
      <c r="C2126" t="s">
        <v>154</v>
      </c>
      <c r="D2126">
        <v>0.131455135</v>
      </c>
      <c r="E2126" s="7">
        <v>5.7341906999999998E-2</v>
      </c>
    </row>
    <row r="2127" spans="2:5" x14ac:dyDescent="0.45">
      <c r="B2127" s="6">
        <v>132</v>
      </c>
      <c r="C2127" t="s">
        <v>156</v>
      </c>
      <c r="D2127">
        <v>6.2069882999999999E-2</v>
      </c>
      <c r="E2127" s="7">
        <v>5.6158447E-2</v>
      </c>
    </row>
    <row r="2128" spans="2:5" x14ac:dyDescent="0.45">
      <c r="B2128" s="6">
        <v>132</v>
      </c>
      <c r="C2128" t="s">
        <v>161</v>
      </c>
      <c r="D2128">
        <v>0.166420343</v>
      </c>
      <c r="E2128" s="7">
        <v>5.3649963000000002E-2</v>
      </c>
    </row>
    <row r="2129" spans="2:5" x14ac:dyDescent="0.45">
      <c r="B2129" s="6">
        <v>132</v>
      </c>
      <c r="C2129" t="s">
        <v>153</v>
      </c>
      <c r="D2129">
        <v>0.82335496799999996</v>
      </c>
      <c r="E2129" s="7">
        <v>5.1708176000000002E-2</v>
      </c>
    </row>
    <row r="2130" spans="2:5" x14ac:dyDescent="0.45">
      <c r="B2130" s="6">
        <v>132</v>
      </c>
      <c r="C2130" t="s">
        <v>148</v>
      </c>
      <c r="D2130">
        <v>9.6022532999999993E-2</v>
      </c>
      <c r="E2130" s="7">
        <v>4.9636931000000002E-2</v>
      </c>
    </row>
    <row r="2131" spans="2:5" x14ac:dyDescent="0.45">
      <c r="B2131" s="6">
        <v>132</v>
      </c>
      <c r="C2131" t="s">
        <v>158</v>
      </c>
      <c r="D2131">
        <v>0.12972271299999999</v>
      </c>
      <c r="E2131" s="7">
        <v>4.397119E-2</v>
      </c>
    </row>
    <row r="2132" spans="2:5" x14ac:dyDescent="0.45">
      <c r="B2132" s="6">
        <v>132</v>
      </c>
      <c r="C2132" t="s">
        <v>159</v>
      </c>
      <c r="D2132">
        <v>0.201612399</v>
      </c>
      <c r="E2132" s="7">
        <v>4.1805924000000001E-2</v>
      </c>
    </row>
    <row r="2133" spans="2:5" x14ac:dyDescent="0.45">
      <c r="B2133" s="6">
        <v>132</v>
      </c>
      <c r="C2133" t="s">
        <v>152</v>
      </c>
      <c r="D2133">
        <v>0.18231043199999999</v>
      </c>
      <c r="E2133" s="7">
        <v>4.1760118999999998E-2</v>
      </c>
    </row>
    <row r="2134" spans="2:5" x14ac:dyDescent="0.45">
      <c r="B2134" s="6">
        <v>132</v>
      </c>
      <c r="C2134" t="s">
        <v>160</v>
      </c>
      <c r="D2134">
        <v>7.7337766000000002E-2</v>
      </c>
      <c r="E2134" s="7">
        <v>3.9257728999999998E-2</v>
      </c>
    </row>
    <row r="2135" spans="2:5" x14ac:dyDescent="0.45">
      <c r="B2135" s="6">
        <v>132</v>
      </c>
      <c r="C2135" t="s">
        <v>162</v>
      </c>
      <c r="D2135">
        <v>0.16023516500000001</v>
      </c>
      <c r="E2135" s="7">
        <v>3.8663678E-2</v>
      </c>
    </row>
    <row r="2136" spans="2:5" x14ac:dyDescent="0.45">
      <c r="B2136" s="6">
        <v>132</v>
      </c>
      <c r="C2136" t="s">
        <v>163</v>
      </c>
      <c r="D2136">
        <v>0.116784148</v>
      </c>
      <c r="E2136" s="7">
        <v>3.1765783999999998E-2</v>
      </c>
    </row>
    <row r="2137" spans="2:5" x14ac:dyDescent="0.45">
      <c r="B2137" s="6">
        <v>133</v>
      </c>
      <c r="C2137" t="s">
        <v>165</v>
      </c>
      <c r="D2137">
        <v>0.83507406399999995</v>
      </c>
      <c r="E2137" s="7">
        <v>8.6333128999999995E-2</v>
      </c>
    </row>
    <row r="2138" spans="2:5" x14ac:dyDescent="0.45">
      <c r="B2138" s="6">
        <v>133</v>
      </c>
      <c r="C2138" t="s">
        <v>155</v>
      </c>
      <c r="D2138">
        <v>0.85610233000000002</v>
      </c>
      <c r="E2138" s="7">
        <v>7.9684985E-2</v>
      </c>
    </row>
    <row r="2139" spans="2:5" x14ac:dyDescent="0.45">
      <c r="B2139" s="6">
        <v>133</v>
      </c>
      <c r="C2139" t="s">
        <v>149</v>
      </c>
      <c r="D2139">
        <v>1.0773277130000001</v>
      </c>
      <c r="E2139" s="7">
        <v>7.3314966999999995E-2</v>
      </c>
    </row>
    <row r="2140" spans="2:5" x14ac:dyDescent="0.45">
      <c r="B2140" s="6">
        <v>133</v>
      </c>
      <c r="C2140" t="s">
        <v>157</v>
      </c>
      <c r="D2140">
        <v>0.87357357000000002</v>
      </c>
      <c r="E2140" s="7">
        <v>6.1498786999999999E-2</v>
      </c>
    </row>
    <row r="2141" spans="2:5" x14ac:dyDescent="0.45">
      <c r="B2141" s="6">
        <v>133</v>
      </c>
      <c r="C2141" t="s">
        <v>158</v>
      </c>
      <c r="D2141">
        <v>0.69777473099999998</v>
      </c>
      <c r="E2141" s="7">
        <v>6.1282499999999997E-2</v>
      </c>
    </row>
    <row r="2142" spans="2:5" x14ac:dyDescent="0.45">
      <c r="B2142" s="6">
        <v>133</v>
      </c>
      <c r="C2142" t="s">
        <v>153</v>
      </c>
      <c r="D2142">
        <v>0.93517212199999999</v>
      </c>
      <c r="E2142" s="7">
        <v>5.0511814000000002E-2</v>
      </c>
    </row>
    <row r="2143" spans="2:5" x14ac:dyDescent="0.45">
      <c r="B2143" s="6">
        <v>133</v>
      </c>
      <c r="C2143" t="s">
        <v>154</v>
      </c>
      <c r="D2143">
        <v>0.96962011699999995</v>
      </c>
      <c r="E2143" s="7">
        <v>5.0336390000000002E-2</v>
      </c>
    </row>
    <row r="2144" spans="2:5" x14ac:dyDescent="0.45">
      <c r="B2144" s="6">
        <v>133</v>
      </c>
      <c r="C2144" t="s">
        <v>156</v>
      </c>
      <c r="D2144">
        <v>0.96265509400000004</v>
      </c>
      <c r="E2144" s="7">
        <v>4.7155876999999999E-2</v>
      </c>
    </row>
    <row r="2145" spans="2:5" x14ac:dyDescent="0.45">
      <c r="B2145" s="6">
        <v>133</v>
      </c>
      <c r="C2145" t="s">
        <v>161</v>
      </c>
      <c r="D2145">
        <v>0.13973349099999999</v>
      </c>
      <c r="E2145" s="7">
        <v>4.7126504E-2</v>
      </c>
    </row>
    <row r="2146" spans="2:5" x14ac:dyDescent="0.45">
      <c r="B2146" s="6">
        <v>133</v>
      </c>
      <c r="C2146" t="s">
        <v>9</v>
      </c>
      <c r="D2146">
        <v>1.034438867</v>
      </c>
      <c r="E2146" s="7">
        <v>4.6036097999999998E-2</v>
      </c>
    </row>
    <row r="2147" spans="2:5" x14ac:dyDescent="0.45">
      <c r="B2147" s="6">
        <v>133</v>
      </c>
      <c r="C2147" t="s">
        <v>159</v>
      </c>
      <c r="D2147">
        <v>0.69972219000000002</v>
      </c>
      <c r="E2147" s="7">
        <v>4.4192041000000001E-2</v>
      </c>
    </row>
    <row r="2148" spans="2:5" x14ac:dyDescent="0.45">
      <c r="B2148" s="6">
        <v>133</v>
      </c>
      <c r="C2148" t="s">
        <v>148</v>
      </c>
      <c r="D2148">
        <v>0.295177825</v>
      </c>
      <c r="E2148" s="7">
        <v>4.2366247000000003E-2</v>
      </c>
    </row>
    <row r="2149" spans="2:5" x14ac:dyDescent="0.45">
      <c r="B2149" s="6">
        <v>133</v>
      </c>
      <c r="C2149" t="s">
        <v>162</v>
      </c>
      <c r="D2149">
        <v>0.97944680900000003</v>
      </c>
      <c r="E2149" s="7">
        <v>4.2335607999999997E-2</v>
      </c>
    </row>
    <row r="2150" spans="2:5" x14ac:dyDescent="0.45">
      <c r="B2150" s="6">
        <v>133</v>
      </c>
      <c r="C2150" t="s">
        <v>160</v>
      </c>
      <c r="D2150">
        <v>1.0348362390000001</v>
      </c>
      <c r="E2150" s="7">
        <v>3.9343471999999997E-2</v>
      </c>
    </row>
    <row r="2151" spans="2:5" x14ac:dyDescent="0.45">
      <c r="B2151" s="6">
        <v>133</v>
      </c>
      <c r="C2151" t="s">
        <v>150</v>
      </c>
      <c r="D2151">
        <v>1.0048335479999999</v>
      </c>
      <c r="E2151" s="7">
        <v>3.8860692000000002E-2</v>
      </c>
    </row>
    <row r="2152" spans="2:5" x14ac:dyDescent="0.45">
      <c r="B2152" s="6">
        <v>133</v>
      </c>
      <c r="C2152" t="s">
        <v>164</v>
      </c>
      <c r="D2152">
        <v>0.77231261799999995</v>
      </c>
      <c r="E2152" s="7">
        <v>3.4186712000000001E-2</v>
      </c>
    </row>
    <row r="2153" spans="2:5" x14ac:dyDescent="0.45">
      <c r="B2153" s="6">
        <v>133</v>
      </c>
      <c r="C2153" t="s">
        <v>152</v>
      </c>
      <c r="D2153">
        <v>0.94312752799999999</v>
      </c>
      <c r="E2153" s="7">
        <v>3.3946937000000003E-2</v>
      </c>
    </row>
    <row r="2154" spans="2:5" x14ac:dyDescent="0.45">
      <c r="B2154" s="6">
        <v>133</v>
      </c>
      <c r="C2154" t="s">
        <v>147</v>
      </c>
      <c r="D2154">
        <v>0.72136724900000004</v>
      </c>
      <c r="E2154" s="7">
        <v>3.2053326E-2</v>
      </c>
    </row>
    <row r="2155" spans="2:5" x14ac:dyDescent="0.45">
      <c r="B2155" s="6">
        <v>133</v>
      </c>
      <c r="C2155" t="s">
        <v>163</v>
      </c>
      <c r="D2155">
        <v>1.0131683469999999</v>
      </c>
      <c r="E2155" s="7">
        <v>2.7883634000000001E-2</v>
      </c>
    </row>
    <row r="2156" spans="2:5" x14ac:dyDescent="0.45">
      <c r="B2156" s="6">
        <v>134</v>
      </c>
      <c r="C2156" t="s">
        <v>153</v>
      </c>
      <c r="D2156">
        <v>0.96781787200000002</v>
      </c>
      <c r="E2156" s="7">
        <v>7.0503779000000003E-2</v>
      </c>
    </row>
    <row r="2157" spans="2:5" x14ac:dyDescent="0.45">
      <c r="B2157" s="6">
        <v>134</v>
      </c>
      <c r="C2157" t="s">
        <v>151</v>
      </c>
      <c r="D2157">
        <v>0.99206509899999995</v>
      </c>
      <c r="E2157" s="7">
        <v>6.7669946999999994E-2</v>
      </c>
    </row>
    <row r="2158" spans="2:5" x14ac:dyDescent="0.45">
      <c r="B2158" s="6">
        <v>134</v>
      </c>
      <c r="C2158" t="s">
        <v>147</v>
      </c>
      <c r="D2158">
        <v>0.87404110400000001</v>
      </c>
      <c r="E2158" s="7">
        <v>5.8554416999999997E-2</v>
      </c>
    </row>
    <row r="2159" spans="2:5" x14ac:dyDescent="0.45">
      <c r="B2159" s="6">
        <v>134</v>
      </c>
      <c r="C2159" t="s">
        <v>149</v>
      </c>
      <c r="D2159">
        <v>0.94523585099999996</v>
      </c>
      <c r="E2159" s="7">
        <v>5.2486571000000003E-2</v>
      </c>
    </row>
    <row r="2160" spans="2:5" x14ac:dyDescent="0.45">
      <c r="B2160" s="6">
        <v>134</v>
      </c>
      <c r="C2160" t="s">
        <v>165</v>
      </c>
      <c r="D2160">
        <v>0.95654930400000004</v>
      </c>
      <c r="E2160" s="7">
        <v>5.0695918E-2</v>
      </c>
    </row>
    <row r="2161" spans="2:5" x14ac:dyDescent="0.45">
      <c r="B2161" s="6">
        <v>134</v>
      </c>
      <c r="C2161" t="s">
        <v>158</v>
      </c>
      <c r="D2161">
        <v>0.92545451400000001</v>
      </c>
      <c r="E2161" s="7">
        <v>4.9920078E-2</v>
      </c>
    </row>
    <row r="2162" spans="2:5" x14ac:dyDescent="0.45">
      <c r="B2162" s="6">
        <v>134</v>
      </c>
      <c r="C2162" t="s">
        <v>150</v>
      </c>
      <c r="D2162">
        <v>0.919866603</v>
      </c>
      <c r="E2162" s="7">
        <v>4.9259263999999997E-2</v>
      </c>
    </row>
    <row r="2163" spans="2:5" x14ac:dyDescent="0.45">
      <c r="B2163" s="6">
        <v>134</v>
      </c>
      <c r="C2163" t="s">
        <v>156</v>
      </c>
      <c r="D2163">
        <v>0.93328911000000003</v>
      </c>
      <c r="E2163" s="7">
        <v>4.5272135999999998E-2</v>
      </c>
    </row>
    <row r="2164" spans="2:5" x14ac:dyDescent="0.45">
      <c r="B2164" s="6">
        <v>134</v>
      </c>
      <c r="C2164" t="s">
        <v>148</v>
      </c>
      <c r="D2164">
        <v>0.88948151900000005</v>
      </c>
      <c r="E2164" s="7">
        <v>4.4217219000000002E-2</v>
      </c>
    </row>
    <row r="2165" spans="2:5" x14ac:dyDescent="0.45">
      <c r="B2165" s="6">
        <v>134</v>
      </c>
      <c r="C2165" t="s">
        <v>159</v>
      </c>
      <c r="D2165">
        <v>0.87115141500000004</v>
      </c>
      <c r="E2165" s="7">
        <v>3.8468506E-2</v>
      </c>
    </row>
    <row r="2166" spans="2:5" x14ac:dyDescent="0.45">
      <c r="B2166" s="6">
        <v>134</v>
      </c>
      <c r="C2166" t="s">
        <v>157</v>
      </c>
      <c r="D2166">
        <v>0.91580457100000001</v>
      </c>
      <c r="E2166" s="7">
        <v>3.8242631999999999E-2</v>
      </c>
    </row>
    <row r="2167" spans="2:5" x14ac:dyDescent="0.45">
      <c r="B2167" s="6">
        <v>134</v>
      </c>
      <c r="C2167" t="s">
        <v>163</v>
      </c>
      <c r="D2167">
        <v>0.96852905</v>
      </c>
      <c r="E2167" s="7">
        <v>3.6542285000000001E-2</v>
      </c>
    </row>
    <row r="2168" spans="2:5" x14ac:dyDescent="0.45">
      <c r="B2168" s="6">
        <v>134</v>
      </c>
      <c r="C2168" t="s">
        <v>9</v>
      </c>
      <c r="D2168">
        <v>0.95485357999999998</v>
      </c>
      <c r="E2168" s="7">
        <v>3.5876318999999997E-2</v>
      </c>
    </row>
    <row r="2169" spans="2:5" x14ac:dyDescent="0.45">
      <c r="B2169" s="6">
        <v>134</v>
      </c>
      <c r="C2169" t="s">
        <v>162</v>
      </c>
      <c r="D2169">
        <v>0.93315020999999998</v>
      </c>
      <c r="E2169" s="7">
        <v>3.4963152999999997E-2</v>
      </c>
    </row>
    <row r="2170" spans="2:5" x14ac:dyDescent="0.45">
      <c r="B2170" s="6">
        <v>134</v>
      </c>
      <c r="C2170" t="s">
        <v>161</v>
      </c>
      <c r="D2170">
        <v>0.117307075</v>
      </c>
      <c r="E2170" s="7">
        <v>3.4426127000000001E-2</v>
      </c>
    </row>
    <row r="2171" spans="2:5" x14ac:dyDescent="0.45">
      <c r="B2171" s="6">
        <v>134</v>
      </c>
      <c r="C2171" t="s">
        <v>152</v>
      </c>
      <c r="D2171">
        <v>0.90173809299999996</v>
      </c>
      <c r="E2171" s="7">
        <v>3.0179401000000002E-2</v>
      </c>
    </row>
    <row r="2172" spans="2:5" x14ac:dyDescent="0.45">
      <c r="B2172" s="6">
        <v>134</v>
      </c>
      <c r="C2172" t="s">
        <v>164</v>
      </c>
      <c r="D2172">
        <v>0.97204656199999995</v>
      </c>
      <c r="E2172" s="7">
        <v>2.6966199E-2</v>
      </c>
    </row>
    <row r="2173" spans="2:5" x14ac:dyDescent="0.45">
      <c r="B2173" s="6">
        <v>134</v>
      </c>
      <c r="C2173" t="s">
        <v>160</v>
      </c>
      <c r="D2173">
        <v>0.96016744799999998</v>
      </c>
      <c r="E2173" s="7">
        <v>2.6099516999999999E-2</v>
      </c>
    </row>
    <row r="2174" spans="2:5" x14ac:dyDescent="0.45">
      <c r="B2174" s="6">
        <v>135</v>
      </c>
      <c r="C2174" t="s">
        <v>165</v>
      </c>
      <c r="D2174">
        <v>1.0072096500000001</v>
      </c>
      <c r="E2174" s="7">
        <v>5.1416073E-2</v>
      </c>
    </row>
    <row r="2175" spans="2:5" x14ac:dyDescent="0.45">
      <c r="B2175" s="6">
        <v>135</v>
      </c>
      <c r="C2175" t="s">
        <v>153</v>
      </c>
      <c r="D2175">
        <v>0.800723607</v>
      </c>
      <c r="E2175" s="7">
        <v>4.6677644999999997E-2</v>
      </c>
    </row>
    <row r="2176" spans="2:5" x14ac:dyDescent="0.45">
      <c r="B2176" s="6">
        <v>135</v>
      </c>
      <c r="C2176" t="s">
        <v>148</v>
      </c>
      <c r="D2176">
        <v>0.86114637199999999</v>
      </c>
      <c r="E2176" s="7">
        <v>4.4838599999999999E-2</v>
      </c>
    </row>
    <row r="2177" spans="2:5" x14ac:dyDescent="0.45">
      <c r="B2177" s="6">
        <v>135</v>
      </c>
      <c r="C2177" t="s">
        <v>151</v>
      </c>
      <c r="D2177">
        <v>0.99197484700000005</v>
      </c>
      <c r="E2177" s="7">
        <v>4.3603591999999997E-2</v>
      </c>
    </row>
    <row r="2178" spans="2:5" x14ac:dyDescent="0.45">
      <c r="B2178" s="6">
        <v>135</v>
      </c>
      <c r="C2178" t="s">
        <v>156</v>
      </c>
      <c r="D2178">
        <v>0.96240910999999996</v>
      </c>
      <c r="E2178" s="7">
        <v>4.2785734999999998E-2</v>
      </c>
    </row>
    <row r="2179" spans="2:5" x14ac:dyDescent="0.45">
      <c r="B2179" s="6">
        <v>135</v>
      </c>
      <c r="C2179" t="s">
        <v>159</v>
      </c>
      <c r="D2179">
        <v>0.89681907599999999</v>
      </c>
      <c r="E2179" s="7">
        <v>4.0815569000000003E-2</v>
      </c>
    </row>
    <row r="2180" spans="2:5" x14ac:dyDescent="0.45">
      <c r="B2180" s="6">
        <v>135</v>
      </c>
      <c r="C2180" t="s">
        <v>154</v>
      </c>
      <c r="D2180">
        <v>0.95349039899999999</v>
      </c>
      <c r="E2180" s="7">
        <v>4.0442879000000001E-2</v>
      </c>
    </row>
    <row r="2181" spans="2:5" x14ac:dyDescent="0.45">
      <c r="B2181" s="6">
        <v>135</v>
      </c>
      <c r="C2181" t="s">
        <v>158</v>
      </c>
      <c r="D2181">
        <v>0.954769231</v>
      </c>
      <c r="E2181" s="7">
        <v>3.9227018000000002E-2</v>
      </c>
    </row>
    <row r="2182" spans="2:5" x14ac:dyDescent="0.45">
      <c r="B2182" s="6">
        <v>135</v>
      </c>
      <c r="C2182" t="s">
        <v>155</v>
      </c>
      <c r="D2182">
        <v>0.155558899</v>
      </c>
      <c r="E2182" s="7">
        <v>3.8082748999999999E-2</v>
      </c>
    </row>
    <row r="2183" spans="2:5" x14ac:dyDescent="0.45">
      <c r="B2183" s="6">
        <v>135</v>
      </c>
      <c r="C2183" t="s">
        <v>150</v>
      </c>
      <c r="D2183">
        <v>0.216094547</v>
      </c>
      <c r="E2183" s="7">
        <v>3.5452630999999998E-2</v>
      </c>
    </row>
    <row r="2184" spans="2:5" x14ac:dyDescent="0.45">
      <c r="B2184" s="6">
        <v>135</v>
      </c>
      <c r="C2184" t="s">
        <v>149</v>
      </c>
      <c r="D2184">
        <v>0.72568447899999999</v>
      </c>
      <c r="E2184" s="7">
        <v>3.4551999999999999E-2</v>
      </c>
    </row>
    <row r="2185" spans="2:5" x14ac:dyDescent="0.45">
      <c r="B2185" s="6">
        <v>135</v>
      </c>
      <c r="C2185" t="s">
        <v>157</v>
      </c>
      <c r="D2185">
        <v>0.156556896</v>
      </c>
      <c r="E2185" s="7">
        <v>3.1762572000000003E-2</v>
      </c>
    </row>
    <row r="2186" spans="2:5" x14ac:dyDescent="0.45">
      <c r="B2186" s="6">
        <v>135</v>
      </c>
      <c r="C2186" t="s">
        <v>162</v>
      </c>
      <c r="D2186">
        <v>0.88371533599999996</v>
      </c>
      <c r="E2186" s="7">
        <v>3.1458669000000002E-2</v>
      </c>
    </row>
    <row r="2187" spans="2:5" x14ac:dyDescent="0.45">
      <c r="B2187" s="6">
        <v>135</v>
      </c>
      <c r="C2187" t="s">
        <v>147</v>
      </c>
      <c r="D2187">
        <v>0.93917571399999999</v>
      </c>
      <c r="E2187" s="7">
        <v>2.9436655999999999E-2</v>
      </c>
    </row>
    <row r="2188" spans="2:5" x14ac:dyDescent="0.45">
      <c r="B2188" s="6">
        <v>135</v>
      </c>
      <c r="C2188" t="s">
        <v>163</v>
      </c>
      <c r="D2188">
        <v>0.96924292400000001</v>
      </c>
      <c r="E2188" s="7">
        <v>2.8707707999999998E-2</v>
      </c>
    </row>
    <row r="2189" spans="2:5" x14ac:dyDescent="0.45">
      <c r="B2189" s="6">
        <v>135</v>
      </c>
      <c r="C2189" t="s">
        <v>160</v>
      </c>
      <c r="D2189">
        <v>0.138775605</v>
      </c>
      <c r="E2189" s="7">
        <v>2.5203697000000001E-2</v>
      </c>
    </row>
    <row r="2190" spans="2:5" x14ac:dyDescent="0.45">
      <c r="B2190" s="6">
        <v>135</v>
      </c>
      <c r="C2190" t="s">
        <v>152</v>
      </c>
      <c r="D2190">
        <v>0.110735771</v>
      </c>
      <c r="E2190" s="7">
        <v>2.4834282999999999E-2</v>
      </c>
    </row>
    <row r="2191" spans="2:5" x14ac:dyDescent="0.45">
      <c r="B2191" s="6">
        <v>135</v>
      </c>
      <c r="C2191" t="s">
        <v>164</v>
      </c>
      <c r="D2191">
        <v>0.24895864300000001</v>
      </c>
      <c r="E2191" s="7">
        <v>2.1320814E-2</v>
      </c>
    </row>
    <row r="2192" spans="2:5" x14ac:dyDescent="0.45">
      <c r="B2192" s="6">
        <v>136</v>
      </c>
      <c r="C2192" t="s">
        <v>159</v>
      </c>
      <c r="D2192">
        <v>1.1537042260000001</v>
      </c>
      <c r="E2192" s="7">
        <v>8.6658270999999995E-2</v>
      </c>
    </row>
    <row r="2193" spans="2:5" x14ac:dyDescent="0.45">
      <c r="B2193" s="6">
        <v>136</v>
      </c>
      <c r="C2193" t="s">
        <v>165</v>
      </c>
      <c r="D2193">
        <v>0.326103054</v>
      </c>
      <c r="E2193" s="7">
        <v>6.4295705999999994E-2</v>
      </c>
    </row>
    <row r="2194" spans="2:5" x14ac:dyDescent="0.45">
      <c r="B2194" s="6">
        <v>136</v>
      </c>
      <c r="C2194" t="s">
        <v>161</v>
      </c>
      <c r="D2194">
        <v>0.139497549</v>
      </c>
      <c r="E2194" s="7">
        <v>5.2571596999999998E-2</v>
      </c>
    </row>
    <row r="2195" spans="2:5" x14ac:dyDescent="0.45">
      <c r="B2195" s="6">
        <v>136</v>
      </c>
      <c r="C2195" t="s">
        <v>151</v>
      </c>
      <c r="D2195">
        <v>0.66624207400000002</v>
      </c>
      <c r="E2195" s="7">
        <v>5.1336106999999999E-2</v>
      </c>
    </row>
    <row r="2196" spans="2:5" x14ac:dyDescent="0.45">
      <c r="B2196" s="6">
        <v>136</v>
      </c>
      <c r="C2196" t="s">
        <v>148</v>
      </c>
      <c r="D2196">
        <v>0.96397496299999996</v>
      </c>
      <c r="E2196" s="7">
        <v>5.0558380999999999E-2</v>
      </c>
    </row>
    <row r="2197" spans="2:5" x14ac:dyDescent="0.45">
      <c r="B2197" s="6">
        <v>136</v>
      </c>
      <c r="C2197" t="s">
        <v>149</v>
      </c>
      <c r="D2197">
        <v>0.81807751900000003</v>
      </c>
      <c r="E2197" s="7">
        <v>4.9373488E-2</v>
      </c>
    </row>
    <row r="2198" spans="2:5" x14ac:dyDescent="0.45">
      <c r="B2198" s="6">
        <v>136</v>
      </c>
      <c r="C2198" t="s">
        <v>157</v>
      </c>
      <c r="D2198">
        <v>0.91378663500000001</v>
      </c>
      <c r="E2198" s="7">
        <v>4.8873585999999997E-2</v>
      </c>
    </row>
    <row r="2199" spans="2:5" x14ac:dyDescent="0.45">
      <c r="B2199" s="6">
        <v>136</v>
      </c>
      <c r="C2199" t="s">
        <v>150</v>
      </c>
      <c r="D2199">
        <v>0.176130595</v>
      </c>
      <c r="E2199" s="7">
        <v>4.7919508E-2</v>
      </c>
    </row>
    <row r="2200" spans="2:5" x14ac:dyDescent="0.45">
      <c r="B2200" s="6">
        <v>136</v>
      </c>
      <c r="C2200" t="s">
        <v>155</v>
      </c>
      <c r="D2200">
        <v>0.24238269400000001</v>
      </c>
      <c r="E2200" s="7">
        <v>4.5909824000000002E-2</v>
      </c>
    </row>
    <row r="2201" spans="2:5" x14ac:dyDescent="0.45">
      <c r="B2201" s="6">
        <v>136</v>
      </c>
      <c r="C2201" t="s">
        <v>156</v>
      </c>
      <c r="D2201">
        <v>0.86645006999999996</v>
      </c>
      <c r="E2201" s="7">
        <v>4.5311779000000003E-2</v>
      </c>
    </row>
    <row r="2202" spans="2:5" x14ac:dyDescent="0.45">
      <c r="B2202" s="6">
        <v>136</v>
      </c>
      <c r="C2202" t="s">
        <v>154</v>
      </c>
      <c r="D2202">
        <v>0.275997981</v>
      </c>
      <c r="E2202" s="7">
        <v>4.0102624000000003E-2</v>
      </c>
    </row>
    <row r="2203" spans="2:5" x14ac:dyDescent="0.45">
      <c r="B2203" s="6">
        <v>136</v>
      </c>
      <c r="C2203" t="s">
        <v>162</v>
      </c>
      <c r="D2203">
        <v>0.24660293799999999</v>
      </c>
      <c r="E2203" s="7">
        <v>3.8983905999999999E-2</v>
      </c>
    </row>
    <row r="2204" spans="2:5" x14ac:dyDescent="0.45">
      <c r="B2204" s="6">
        <v>136</v>
      </c>
      <c r="C2204" t="s">
        <v>9</v>
      </c>
      <c r="D2204">
        <v>0.83503438900000004</v>
      </c>
      <c r="E2204" s="7">
        <v>3.767127E-2</v>
      </c>
    </row>
    <row r="2205" spans="2:5" x14ac:dyDescent="0.45">
      <c r="B2205" s="6">
        <v>136</v>
      </c>
      <c r="C2205" t="s">
        <v>152</v>
      </c>
      <c r="D2205">
        <v>0.774470192</v>
      </c>
      <c r="E2205" s="7">
        <v>3.5627160999999997E-2</v>
      </c>
    </row>
    <row r="2206" spans="2:5" x14ac:dyDescent="0.45">
      <c r="B2206" s="6">
        <v>136</v>
      </c>
      <c r="C2206" t="s">
        <v>147</v>
      </c>
      <c r="D2206">
        <v>0.24579184800000001</v>
      </c>
      <c r="E2206" s="7">
        <v>3.3777788000000003E-2</v>
      </c>
    </row>
    <row r="2207" spans="2:5" x14ac:dyDescent="0.45">
      <c r="B2207" s="6">
        <v>136</v>
      </c>
      <c r="C2207" t="s">
        <v>164</v>
      </c>
      <c r="D2207">
        <v>0.97982502299999996</v>
      </c>
      <c r="E2207" s="7">
        <v>3.1116620000000001E-2</v>
      </c>
    </row>
    <row r="2208" spans="2:5" x14ac:dyDescent="0.45">
      <c r="B2208" s="6">
        <v>136</v>
      </c>
      <c r="C2208" t="s">
        <v>160</v>
      </c>
      <c r="D2208">
        <v>0.20344969399999999</v>
      </c>
      <c r="E2208" s="7">
        <v>2.5494981999999999E-2</v>
      </c>
    </row>
    <row r="2209" spans="2:5" x14ac:dyDescent="0.45">
      <c r="B2209" s="6">
        <v>136</v>
      </c>
      <c r="C2209" t="s">
        <v>163</v>
      </c>
      <c r="D2209">
        <v>0.78879948799999999</v>
      </c>
      <c r="E2209" s="7">
        <v>2.4936173999999998E-2</v>
      </c>
    </row>
    <row r="2210" spans="2:5" x14ac:dyDescent="0.45">
      <c r="B2210" s="6">
        <v>137</v>
      </c>
      <c r="C2210" t="s">
        <v>148</v>
      </c>
      <c r="D2210">
        <v>0.97620451200000002</v>
      </c>
      <c r="E2210" s="7">
        <v>0.11967902900000001</v>
      </c>
    </row>
    <row r="2211" spans="2:5" x14ac:dyDescent="0.45">
      <c r="B2211" s="6">
        <v>137</v>
      </c>
      <c r="C2211" t="s">
        <v>149</v>
      </c>
      <c r="D2211">
        <v>1.1336347280000001</v>
      </c>
      <c r="E2211" s="7">
        <v>9.7550127E-2</v>
      </c>
    </row>
    <row r="2212" spans="2:5" x14ac:dyDescent="0.45">
      <c r="B2212" s="6">
        <v>137</v>
      </c>
      <c r="C2212" t="s">
        <v>161</v>
      </c>
      <c r="D2212">
        <v>0.65584013500000005</v>
      </c>
      <c r="E2212" s="7">
        <v>6.3414029999999996E-2</v>
      </c>
    </row>
    <row r="2213" spans="2:5" x14ac:dyDescent="0.45">
      <c r="B2213" s="6">
        <v>137</v>
      </c>
      <c r="C2213" t="s">
        <v>165</v>
      </c>
      <c r="D2213">
        <v>0.98026020000000003</v>
      </c>
      <c r="E2213" s="7">
        <v>6.0868818999999998E-2</v>
      </c>
    </row>
    <row r="2214" spans="2:5" x14ac:dyDescent="0.45">
      <c r="B2214" s="6">
        <v>137</v>
      </c>
      <c r="C2214" t="s">
        <v>151</v>
      </c>
      <c r="D2214">
        <v>0.90958909099999996</v>
      </c>
      <c r="E2214" s="7">
        <v>5.6194220000000003E-2</v>
      </c>
    </row>
    <row r="2215" spans="2:5" x14ac:dyDescent="0.45">
      <c r="B2215" s="6">
        <v>137</v>
      </c>
      <c r="C2215" t="s">
        <v>155</v>
      </c>
      <c r="D2215">
        <v>1.0001045710000001</v>
      </c>
      <c r="E2215" s="7">
        <v>5.5021E-2</v>
      </c>
    </row>
    <row r="2216" spans="2:5" x14ac:dyDescent="0.45">
      <c r="B2216" s="6">
        <v>137</v>
      </c>
      <c r="C2216" t="s">
        <v>159</v>
      </c>
      <c r="D2216">
        <v>0.917081539</v>
      </c>
      <c r="E2216" s="7">
        <v>4.9063832000000002E-2</v>
      </c>
    </row>
    <row r="2217" spans="2:5" x14ac:dyDescent="0.45">
      <c r="B2217" s="6">
        <v>137</v>
      </c>
      <c r="C2217" t="s">
        <v>157</v>
      </c>
      <c r="D2217">
        <v>0.90783592000000002</v>
      </c>
      <c r="E2217" s="7">
        <v>4.8172856E-2</v>
      </c>
    </row>
    <row r="2218" spans="2:5" x14ac:dyDescent="0.45">
      <c r="B2218" s="6">
        <v>137</v>
      </c>
      <c r="C2218" t="s">
        <v>9</v>
      </c>
      <c r="D2218">
        <v>0.98016465799999997</v>
      </c>
      <c r="E2218" s="7">
        <v>4.7371235999999997E-2</v>
      </c>
    </row>
    <row r="2219" spans="2:5" x14ac:dyDescent="0.45">
      <c r="B2219" s="6">
        <v>137</v>
      </c>
      <c r="C2219" t="s">
        <v>150</v>
      </c>
      <c r="D2219">
        <v>1.0632433109999999</v>
      </c>
      <c r="E2219" s="7">
        <v>4.5003916999999997E-2</v>
      </c>
    </row>
    <row r="2220" spans="2:5" x14ac:dyDescent="0.45">
      <c r="B2220" s="6">
        <v>137</v>
      </c>
      <c r="C2220" t="s">
        <v>162</v>
      </c>
      <c r="D2220">
        <v>1.0104272249999999</v>
      </c>
      <c r="E2220" s="7">
        <v>4.3599056999999997E-2</v>
      </c>
    </row>
    <row r="2221" spans="2:5" x14ac:dyDescent="0.45">
      <c r="B2221" s="6">
        <v>137</v>
      </c>
      <c r="C2221" t="s">
        <v>156</v>
      </c>
      <c r="D2221">
        <v>0.99784980700000003</v>
      </c>
      <c r="E2221" s="7">
        <v>4.3526083E-2</v>
      </c>
    </row>
    <row r="2222" spans="2:5" x14ac:dyDescent="0.45">
      <c r="B2222" s="6">
        <v>137</v>
      </c>
      <c r="C2222" t="s">
        <v>163</v>
      </c>
      <c r="D2222">
        <v>1.070222367</v>
      </c>
      <c r="E2222" s="7">
        <v>4.2220792E-2</v>
      </c>
    </row>
    <row r="2223" spans="2:5" x14ac:dyDescent="0.45">
      <c r="B2223" s="6">
        <v>137</v>
      </c>
      <c r="C2223" t="s">
        <v>160</v>
      </c>
      <c r="D2223">
        <v>1.0191032769999999</v>
      </c>
      <c r="E2223" s="7">
        <v>4.07065E-2</v>
      </c>
    </row>
    <row r="2224" spans="2:5" x14ac:dyDescent="0.45">
      <c r="B2224" s="6">
        <v>137</v>
      </c>
      <c r="C2224" t="s">
        <v>147</v>
      </c>
      <c r="D2224">
        <v>1.009074161</v>
      </c>
      <c r="E2224" s="7">
        <v>3.9703547999999998E-2</v>
      </c>
    </row>
    <row r="2225" spans="2:5" x14ac:dyDescent="0.45">
      <c r="B2225" s="6">
        <v>137</v>
      </c>
      <c r="C2225" t="s">
        <v>152</v>
      </c>
      <c r="D2225">
        <v>0.99017281499999998</v>
      </c>
      <c r="E2225" s="7">
        <v>3.8374004000000003E-2</v>
      </c>
    </row>
    <row r="2226" spans="2:5" x14ac:dyDescent="0.45">
      <c r="B2226" s="6">
        <v>137</v>
      </c>
      <c r="C2226" t="s">
        <v>164</v>
      </c>
      <c r="D2226">
        <v>0.98172515000000005</v>
      </c>
      <c r="E2226" s="7">
        <v>3.2565974999999997E-2</v>
      </c>
    </row>
    <row r="2227" spans="2:5" x14ac:dyDescent="0.45">
      <c r="B2227" s="6">
        <v>138</v>
      </c>
      <c r="C2227" t="s">
        <v>159</v>
      </c>
      <c r="D2227">
        <v>0.82482673299999998</v>
      </c>
      <c r="E2227" s="7">
        <v>6.4567093000000006E-2</v>
      </c>
    </row>
    <row r="2228" spans="2:5" x14ac:dyDescent="0.45">
      <c r="B2228" s="6">
        <v>138</v>
      </c>
      <c r="C2228" t="s">
        <v>150</v>
      </c>
      <c r="D2228">
        <v>0.941358688</v>
      </c>
      <c r="E2228" s="7">
        <v>5.6466120000000002E-2</v>
      </c>
    </row>
    <row r="2229" spans="2:5" x14ac:dyDescent="0.45">
      <c r="B2229" s="6">
        <v>138</v>
      </c>
      <c r="C2229" t="s">
        <v>151</v>
      </c>
      <c r="D2229">
        <v>1.0263345770000001</v>
      </c>
      <c r="E2229" s="7">
        <v>5.3861845999999998E-2</v>
      </c>
    </row>
    <row r="2230" spans="2:5" x14ac:dyDescent="0.45">
      <c r="B2230" s="6">
        <v>138</v>
      </c>
      <c r="C2230" t="s">
        <v>153</v>
      </c>
      <c r="D2230">
        <v>0.97571408000000004</v>
      </c>
      <c r="E2230" s="7">
        <v>5.2042150000000002E-2</v>
      </c>
    </row>
    <row r="2231" spans="2:5" x14ac:dyDescent="0.45">
      <c r="B2231" s="6">
        <v>138</v>
      </c>
      <c r="C2231" t="s">
        <v>165</v>
      </c>
      <c r="D2231">
        <v>0.95085414400000001</v>
      </c>
      <c r="E2231" s="7">
        <v>5.1467284000000002E-2</v>
      </c>
    </row>
    <row r="2232" spans="2:5" x14ac:dyDescent="0.45">
      <c r="B2232" s="6">
        <v>138</v>
      </c>
      <c r="C2232" t="s">
        <v>156</v>
      </c>
      <c r="D2232">
        <v>0.89198588000000001</v>
      </c>
      <c r="E2232" s="7">
        <v>5.0395799999999998E-2</v>
      </c>
    </row>
    <row r="2233" spans="2:5" x14ac:dyDescent="0.45">
      <c r="B2233" s="6">
        <v>138</v>
      </c>
      <c r="C2233" t="s">
        <v>155</v>
      </c>
      <c r="D2233">
        <v>0.96485064799999998</v>
      </c>
      <c r="E2233" s="7">
        <v>4.9959886000000002E-2</v>
      </c>
    </row>
    <row r="2234" spans="2:5" x14ac:dyDescent="0.45">
      <c r="B2234" s="6">
        <v>138</v>
      </c>
      <c r="C2234" t="s">
        <v>154</v>
      </c>
      <c r="D2234">
        <v>0.96595552699999998</v>
      </c>
      <c r="E2234" s="7">
        <v>4.8539063E-2</v>
      </c>
    </row>
    <row r="2235" spans="2:5" x14ac:dyDescent="0.45">
      <c r="B2235" s="6">
        <v>138</v>
      </c>
      <c r="C2235" t="s">
        <v>148</v>
      </c>
      <c r="D2235">
        <v>0.98118027699999999</v>
      </c>
      <c r="E2235" s="7">
        <v>4.8310994000000003E-2</v>
      </c>
    </row>
    <row r="2236" spans="2:5" x14ac:dyDescent="0.45">
      <c r="B2236" s="6">
        <v>138</v>
      </c>
      <c r="C2236" t="s">
        <v>157</v>
      </c>
      <c r="D2236">
        <v>0.94595421300000004</v>
      </c>
      <c r="E2236" s="7">
        <v>4.8023885000000002E-2</v>
      </c>
    </row>
    <row r="2237" spans="2:5" x14ac:dyDescent="0.45">
      <c r="B2237" s="6">
        <v>138</v>
      </c>
      <c r="C2237" t="s">
        <v>9</v>
      </c>
      <c r="D2237">
        <v>0.99978465599999999</v>
      </c>
      <c r="E2237" s="7">
        <v>4.3222696999999997E-2</v>
      </c>
    </row>
    <row r="2238" spans="2:5" x14ac:dyDescent="0.45">
      <c r="B2238" s="6">
        <v>138</v>
      </c>
      <c r="C2238" t="s">
        <v>162</v>
      </c>
      <c r="D2238">
        <v>1.080549862</v>
      </c>
      <c r="E2238" s="7">
        <v>4.1480161000000002E-2</v>
      </c>
    </row>
    <row r="2239" spans="2:5" x14ac:dyDescent="0.45">
      <c r="B2239" s="6">
        <v>138</v>
      </c>
      <c r="C2239" t="s">
        <v>158</v>
      </c>
      <c r="D2239">
        <v>0.95474630999999999</v>
      </c>
      <c r="E2239" s="7">
        <v>3.8964842E-2</v>
      </c>
    </row>
    <row r="2240" spans="2:5" x14ac:dyDescent="0.45">
      <c r="B2240" s="6">
        <v>138</v>
      </c>
      <c r="C2240" t="s">
        <v>149</v>
      </c>
      <c r="D2240">
        <v>0.95985806799999995</v>
      </c>
      <c r="E2240" s="7">
        <v>3.6326078999999997E-2</v>
      </c>
    </row>
    <row r="2241" spans="2:5" x14ac:dyDescent="0.45">
      <c r="B2241" s="6">
        <v>138</v>
      </c>
      <c r="C2241" t="s">
        <v>163</v>
      </c>
      <c r="D2241">
        <v>0.98396913399999997</v>
      </c>
      <c r="E2241" s="7">
        <v>3.4672854000000003E-2</v>
      </c>
    </row>
    <row r="2242" spans="2:5" x14ac:dyDescent="0.45">
      <c r="B2242" s="6">
        <v>138</v>
      </c>
      <c r="C2242" t="s">
        <v>161</v>
      </c>
      <c r="D2242">
        <v>0.397740221</v>
      </c>
      <c r="E2242" s="7">
        <v>3.3696468E-2</v>
      </c>
    </row>
    <row r="2243" spans="2:5" x14ac:dyDescent="0.45">
      <c r="B2243" s="6">
        <v>138</v>
      </c>
      <c r="C2243" t="s">
        <v>147</v>
      </c>
      <c r="D2243">
        <v>0.84607047899999999</v>
      </c>
      <c r="E2243" s="7">
        <v>3.2200492999999997E-2</v>
      </c>
    </row>
    <row r="2244" spans="2:5" x14ac:dyDescent="0.45">
      <c r="B2244" s="6">
        <v>138</v>
      </c>
      <c r="C2244" t="s">
        <v>152</v>
      </c>
      <c r="D2244">
        <v>0.84556231599999998</v>
      </c>
      <c r="E2244" s="7">
        <v>3.0651758000000001E-2</v>
      </c>
    </row>
    <row r="2245" spans="2:5" x14ac:dyDescent="0.45">
      <c r="B2245" s="6">
        <v>138</v>
      </c>
      <c r="C2245" t="s">
        <v>164</v>
      </c>
      <c r="D2245">
        <v>0.94403904999999999</v>
      </c>
      <c r="E2245" s="7">
        <v>2.3799092000000001E-2</v>
      </c>
    </row>
    <row r="2246" spans="2:5" x14ac:dyDescent="0.45">
      <c r="B2246" s="6">
        <v>139</v>
      </c>
      <c r="C2246" t="s">
        <v>165</v>
      </c>
      <c r="D2246">
        <v>0.10976899699999999</v>
      </c>
      <c r="E2246" s="7">
        <v>0.111928417</v>
      </c>
    </row>
    <row r="2247" spans="2:5" x14ac:dyDescent="0.45">
      <c r="B2247" s="6">
        <v>139</v>
      </c>
      <c r="C2247" t="s">
        <v>156</v>
      </c>
      <c r="D2247">
        <v>0.24969859899999999</v>
      </c>
      <c r="E2247" s="7">
        <v>0.104887813</v>
      </c>
    </row>
    <row r="2248" spans="2:5" x14ac:dyDescent="0.45">
      <c r="B2248" s="6">
        <v>139</v>
      </c>
      <c r="C2248" t="s">
        <v>154</v>
      </c>
      <c r="D2248">
        <v>0.212837101</v>
      </c>
      <c r="E2248" s="7">
        <v>9.9487615000000001E-2</v>
      </c>
    </row>
    <row r="2249" spans="2:5" x14ac:dyDescent="0.45">
      <c r="B2249" s="6">
        <v>139</v>
      </c>
      <c r="C2249" t="s">
        <v>148</v>
      </c>
      <c r="D2249">
        <v>0.23248432099999999</v>
      </c>
      <c r="E2249" s="7">
        <v>9.7912539000000007E-2</v>
      </c>
    </row>
    <row r="2250" spans="2:5" x14ac:dyDescent="0.45">
      <c r="B2250" s="6">
        <v>139</v>
      </c>
      <c r="C2250" t="s">
        <v>155</v>
      </c>
      <c r="D2250">
        <v>-3.1798099999999999E-3</v>
      </c>
      <c r="E2250" s="7">
        <v>9.7720456999999997E-2</v>
      </c>
    </row>
    <row r="2251" spans="2:5" x14ac:dyDescent="0.45">
      <c r="B2251" s="6">
        <v>139</v>
      </c>
      <c r="C2251" t="s">
        <v>159</v>
      </c>
      <c r="D2251">
        <v>0.82415533399999996</v>
      </c>
      <c r="E2251" s="7">
        <v>5.8547144000000002E-2</v>
      </c>
    </row>
    <row r="2252" spans="2:5" x14ac:dyDescent="0.45">
      <c r="B2252" s="6">
        <v>139</v>
      </c>
      <c r="C2252" t="s">
        <v>150</v>
      </c>
      <c r="D2252">
        <v>5.4704384000000002E-2</v>
      </c>
      <c r="E2252" s="7">
        <v>5.7560268999999997E-2</v>
      </c>
    </row>
    <row r="2253" spans="2:5" x14ac:dyDescent="0.45">
      <c r="B2253" s="6">
        <v>139</v>
      </c>
      <c r="C2253" t="s">
        <v>161</v>
      </c>
      <c r="D2253">
        <v>0.18418246299999999</v>
      </c>
      <c r="E2253" s="7">
        <v>5.3660117E-2</v>
      </c>
    </row>
    <row r="2254" spans="2:5" x14ac:dyDescent="0.45">
      <c r="B2254" s="6">
        <v>139</v>
      </c>
      <c r="C2254" t="s">
        <v>157</v>
      </c>
      <c r="D2254">
        <v>1.029867544</v>
      </c>
      <c r="E2254" s="7">
        <v>4.9782880000000002E-2</v>
      </c>
    </row>
    <row r="2255" spans="2:5" x14ac:dyDescent="0.45">
      <c r="B2255" s="6">
        <v>139</v>
      </c>
      <c r="C2255" t="s">
        <v>149</v>
      </c>
      <c r="D2255">
        <v>0.96131937099999998</v>
      </c>
      <c r="E2255" s="7">
        <v>4.7336339999999998E-2</v>
      </c>
    </row>
    <row r="2256" spans="2:5" x14ac:dyDescent="0.45">
      <c r="B2256" s="6">
        <v>139</v>
      </c>
      <c r="C2256" t="s">
        <v>147</v>
      </c>
      <c r="D2256">
        <v>0.249783543</v>
      </c>
      <c r="E2256" s="7">
        <v>4.3726532999999998E-2</v>
      </c>
    </row>
    <row r="2257" spans="2:5" x14ac:dyDescent="0.45">
      <c r="B2257" s="6">
        <v>139</v>
      </c>
      <c r="C2257" t="s">
        <v>153</v>
      </c>
      <c r="D2257">
        <v>1.0353623190000001</v>
      </c>
      <c r="E2257" s="7">
        <v>4.0082086000000003E-2</v>
      </c>
    </row>
    <row r="2258" spans="2:5" x14ac:dyDescent="0.45">
      <c r="B2258" s="6">
        <v>139</v>
      </c>
      <c r="C2258" t="s">
        <v>152</v>
      </c>
      <c r="D2258">
        <v>0.98742799400000003</v>
      </c>
      <c r="E2258" s="7">
        <v>3.9579722999999997E-2</v>
      </c>
    </row>
    <row r="2259" spans="2:5" x14ac:dyDescent="0.45">
      <c r="B2259" s="6">
        <v>139</v>
      </c>
      <c r="C2259" t="s">
        <v>151</v>
      </c>
      <c r="D2259">
        <v>0.115966495</v>
      </c>
      <c r="E2259" s="7">
        <v>3.7110517000000003E-2</v>
      </c>
    </row>
    <row r="2260" spans="2:5" x14ac:dyDescent="0.45">
      <c r="B2260" s="6">
        <v>139</v>
      </c>
      <c r="C2260" t="s">
        <v>162</v>
      </c>
      <c r="D2260">
        <v>0.87880952099999998</v>
      </c>
      <c r="E2260" s="7">
        <v>3.6482132E-2</v>
      </c>
    </row>
    <row r="2261" spans="2:5" x14ac:dyDescent="0.45">
      <c r="B2261" s="6">
        <v>139</v>
      </c>
      <c r="C2261" t="s">
        <v>164</v>
      </c>
      <c r="D2261">
        <v>0.94325874300000001</v>
      </c>
      <c r="E2261" s="7">
        <v>3.2524375000000001E-2</v>
      </c>
    </row>
    <row r="2262" spans="2:5" x14ac:dyDescent="0.45">
      <c r="B2262" s="6">
        <v>139</v>
      </c>
      <c r="C2262" t="s">
        <v>160</v>
      </c>
      <c r="D2262">
        <v>0.104968225</v>
      </c>
      <c r="E2262" s="7">
        <v>3.2483804999999998E-2</v>
      </c>
    </row>
    <row r="2263" spans="2:5" x14ac:dyDescent="0.45">
      <c r="B2263" s="6">
        <v>139</v>
      </c>
      <c r="C2263" t="s">
        <v>163</v>
      </c>
      <c r="D2263">
        <v>0.83016309899999996</v>
      </c>
      <c r="E2263" s="7">
        <v>3.0393848000000001E-2</v>
      </c>
    </row>
    <row r="2264" spans="2:5" x14ac:dyDescent="0.45">
      <c r="B2264" s="6">
        <v>140</v>
      </c>
      <c r="C2264" t="s">
        <v>150</v>
      </c>
      <c r="D2264">
        <v>0.94272191500000002</v>
      </c>
      <c r="E2264" s="7">
        <v>0.11854756</v>
      </c>
    </row>
    <row r="2265" spans="2:5" x14ac:dyDescent="0.45">
      <c r="B2265" s="6">
        <v>140</v>
      </c>
      <c r="C2265" t="s">
        <v>165</v>
      </c>
      <c r="D2265">
        <v>0.62310982699999995</v>
      </c>
      <c r="E2265" s="7">
        <v>9.4282506000000002E-2</v>
      </c>
    </row>
    <row r="2266" spans="2:5" x14ac:dyDescent="0.45">
      <c r="B2266" s="6">
        <v>140</v>
      </c>
      <c r="C2266" t="s">
        <v>154</v>
      </c>
      <c r="D2266">
        <v>0.99437977399999999</v>
      </c>
      <c r="E2266" s="7">
        <v>7.7801001999999994E-2</v>
      </c>
    </row>
    <row r="2267" spans="2:5" x14ac:dyDescent="0.45">
      <c r="B2267" s="6">
        <v>140</v>
      </c>
      <c r="C2267" t="s">
        <v>148</v>
      </c>
      <c r="D2267">
        <v>0.69110066699999995</v>
      </c>
      <c r="E2267" s="7">
        <v>7.6426935000000001E-2</v>
      </c>
    </row>
    <row r="2268" spans="2:5" x14ac:dyDescent="0.45">
      <c r="B2268" s="6">
        <v>140</v>
      </c>
      <c r="C2268" t="s">
        <v>153</v>
      </c>
      <c r="D2268">
        <v>0.95726979400000001</v>
      </c>
      <c r="E2268" s="7">
        <v>7.3493558E-2</v>
      </c>
    </row>
    <row r="2269" spans="2:5" x14ac:dyDescent="0.45">
      <c r="B2269" s="6">
        <v>140</v>
      </c>
      <c r="C2269" t="s">
        <v>156</v>
      </c>
      <c r="D2269">
        <v>0.89884772800000001</v>
      </c>
      <c r="E2269" s="7">
        <v>7.2022424000000002E-2</v>
      </c>
    </row>
    <row r="2270" spans="2:5" x14ac:dyDescent="0.45">
      <c r="B2270" s="6">
        <v>140</v>
      </c>
      <c r="C2270" t="s">
        <v>151</v>
      </c>
      <c r="D2270">
        <v>0.90570293999999996</v>
      </c>
      <c r="E2270" s="7">
        <v>6.912124E-2</v>
      </c>
    </row>
    <row r="2271" spans="2:5" x14ac:dyDescent="0.45">
      <c r="B2271" s="6">
        <v>140</v>
      </c>
      <c r="C2271" t="s">
        <v>159</v>
      </c>
      <c r="D2271">
        <v>0.89652563299999999</v>
      </c>
      <c r="E2271" s="7">
        <v>6.6702706E-2</v>
      </c>
    </row>
    <row r="2272" spans="2:5" x14ac:dyDescent="0.45">
      <c r="B2272" s="6">
        <v>140</v>
      </c>
      <c r="C2272" t="s">
        <v>158</v>
      </c>
      <c r="D2272">
        <v>0.75010189599999999</v>
      </c>
      <c r="E2272" s="7">
        <v>5.7899179000000002E-2</v>
      </c>
    </row>
    <row r="2273" spans="2:5" x14ac:dyDescent="0.45">
      <c r="B2273" s="6">
        <v>140</v>
      </c>
      <c r="C2273" t="s">
        <v>152</v>
      </c>
      <c r="D2273">
        <v>0.97667075299999995</v>
      </c>
      <c r="E2273" s="7">
        <v>5.6046375000000002E-2</v>
      </c>
    </row>
    <row r="2274" spans="2:5" x14ac:dyDescent="0.45">
      <c r="B2274" s="6">
        <v>140</v>
      </c>
      <c r="C2274" t="s">
        <v>149</v>
      </c>
      <c r="D2274">
        <v>1.053522589</v>
      </c>
      <c r="E2274" s="7">
        <v>5.0985853999999997E-2</v>
      </c>
    </row>
    <row r="2275" spans="2:5" x14ac:dyDescent="0.45">
      <c r="B2275" s="6">
        <v>140</v>
      </c>
      <c r="C2275" t="s">
        <v>147</v>
      </c>
      <c r="D2275">
        <v>0.88990403500000004</v>
      </c>
      <c r="E2275" s="7">
        <v>4.5624857999999997E-2</v>
      </c>
    </row>
    <row r="2276" spans="2:5" x14ac:dyDescent="0.45">
      <c r="B2276" s="6">
        <v>140</v>
      </c>
      <c r="C2276" t="s">
        <v>9</v>
      </c>
      <c r="D2276">
        <v>0.95781574599999997</v>
      </c>
      <c r="E2276" s="7">
        <v>4.0613721999999998E-2</v>
      </c>
    </row>
    <row r="2277" spans="2:5" x14ac:dyDescent="0.45">
      <c r="B2277" s="6">
        <v>140</v>
      </c>
      <c r="C2277" t="s">
        <v>162</v>
      </c>
      <c r="D2277">
        <v>0.96529150900000005</v>
      </c>
      <c r="E2277" s="7">
        <v>3.9983446999999998E-2</v>
      </c>
    </row>
    <row r="2278" spans="2:5" x14ac:dyDescent="0.45">
      <c r="B2278" s="6">
        <v>140</v>
      </c>
      <c r="C2278" t="s">
        <v>161</v>
      </c>
      <c r="D2278">
        <v>0.29508046999999998</v>
      </c>
      <c r="E2278" s="7">
        <v>3.4785493000000001E-2</v>
      </c>
    </row>
    <row r="2279" spans="2:5" x14ac:dyDescent="0.45">
      <c r="B2279" s="6">
        <v>140</v>
      </c>
      <c r="C2279" t="s">
        <v>163</v>
      </c>
      <c r="D2279">
        <v>0.95172972600000005</v>
      </c>
      <c r="E2279" s="7">
        <v>3.1777800000000002E-2</v>
      </c>
    </row>
    <row r="2280" spans="2:5" x14ac:dyDescent="0.45">
      <c r="B2280" s="6">
        <v>140</v>
      </c>
      <c r="C2280" t="s">
        <v>164</v>
      </c>
      <c r="D2280">
        <v>0.98625833799999996</v>
      </c>
      <c r="E2280" s="7">
        <v>3.0017098999999998E-2</v>
      </c>
    </row>
    <row r="2281" spans="2:5" x14ac:dyDescent="0.45">
      <c r="B2281" s="6">
        <v>141</v>
      </c>
      <c r="C2281" t="s">
        <v>157</v>
      </c>
      <c r="D2281">
        <v>0.96348456800000004</v>
      </c>
      <c r="E2281" s="7">
        <v>7.0031734999999998E-2</v>
      </c>
    </row>
    <row r="2282" spans="2:5" x14ac:dyDescent="0.45">
      <c r="B2282" s="6">
        <v>141</v>
      </c>
      <c r="C2282" t="s">
        <v>158</v>
      </c>
      <c r="D2282">
        <v>0.97823663100000002</v>
      </c>
      <c r="E2282" s="7">
        <v>6.0167789999999999E-2</v>
      </c>
    </row>
    <row r="2283" spans="2:5" x14ac:dyDescent="0.45">
      <c r="B2283" s="6">
        <v>141</v>
      </c>
      <c r="C2283" t="s">
        <v>149</v>
      </c>
      <c r="D2283">
        <v>1.104766004</v>
      </c>
      <c r="E2283" s="7">
        <v>5.9618315999999998E-2</v>
      </c>
    </row>
    <row r="2284" spans="2:5" x14ac:dyDescent="0.45">
      <c r="B2284" s="6">
        <v>141</v>
      </c>
      <c r="C2284" t="s">
        <v>147</v>
      </c>
      <c r="D2284">
        <v>1.0065592510000001</v>
      </c>
      <c r="E2284" s="7">
        <v>5.9514162000000002E-2</v>
      </c>
    </row>
    <row r="2285" spans="2:5" x14ac:dyDescent="0.45">
      <c r="B2285" s="6">
        <v>141</v>
      </c>
      <c r="C2285" t="s">
        <v>152</v>
      </c>
      <c r="D2285">
        <v>0.97242528800000005</v>
      </c>
      <c r="E2285" s="7">
        <v>5.4759108000000001E-2</v>
      </c>
    </row>
    <row r="2286" spans="2:5" x14ac:dyDescent="0.45">
      <c r="B2286" s="6">
        <v>141</v>
      </c>
      <c r="C2286" t="s">
        <v>156</v>
      </c>
      <c r="D2286">
        <v>1.0229435520000001</v>
      </c>
      <c r="E2286" s="7">
        <v>5.3528711E-2</v>
      </c>
    </row>
    <row r="2287" spans="2:5" x14ac:dyDescent="0.45">
      <c r="B2287" s="6">
        <v>141</v>
      </c>
      <c r="C2287" t="s">
        <v>155</v>
      </c>
      <c r="D2287">
        <v>1.036134699</v>
      </c>
      <c r="E2287" s="7">
        <v>5.1137082E-2</v>
      </c>
    </row>
    <row r="2288" spans="2:5" x14ac:dyDescent="0.45">
      <c r="B2288" s="6">
        <v>141</v>
      </c>
      <c r="C2288" t="s">
        <v>159</v>
      </c>
      <c r="D2288">
        <v>1.0362556919999999</v>
      </c>
      <c r="E2288" s="7">
        <v>4.9610957999999997E-2</v>
      </c>
    </row>
    <row r="2289" spans="2:5" x14ac:dyDescent="0.45">
      <c r="B2289" s="6">
        <v>141</v>
      </c>
      <c r="C2289" t="s">
        <v>153</v>
      </c>
      <c r="D2289">
        <v>1.043230015</v>
      </c>
      <c r="E2289" s="7">
        <v>4.9542542000000002E-2</v>
      </c>
    </row>
    <row r="2290" spans="2:5" x14ac:dyDescent="0.45">
      <c r="B2290" s="6">
        <v>141</v>
      </c>
      <c r="C2290" t="s">
        <v>150</v>
      </c>
      <c r="D2290">
        <v>0.95367083100000005</v>
      </c>
      <c r="E2290" s="7">
        <v>4.8455487999999998E-2</v>
      </c>
    </row>
    <row r="2291" spans="2:5" x14ac:dyDescent="0.45">
      <c r="B2291" s="6">
        <v>141</v>
      </c>
      <c r="C2291" t="s">
        <v>165</v>
      </c>
      <c r="D2291">
        <v>1.0136379760000001</v>
      </c>
      <c r="E2291" s="7">
        <v>4.5266729999999998E-2</v>
      </c>
    </row>
    <row r="2292" spans="2:5" x14ac:dyDescent="0.45">
      <c r="B2292" s="6">
        <v>141</v>
      </c>
      <c r="C2292" t="s">
        <v>154</v>
      </c>
      <c r="D2292">
        <v>0.98477372299999999</v>
      </c>
      <c r="E2292" s="7">
        <v>4.5046961000000003E-2</v>
      </c>
    </row>
    <row r="2293" spans="2:5" x14ac:dyDescent="0.45">
      <c r="B2293" s="6">
        <v>141</v>
      </c>
      <c r="C2293" t="s">
        <v>151</v>
      </c>
      <c r="D2293">
        <v>1.045774368</v>
      </c>
      <c r="E2293" s="7">
        <v>4.5016874999999998E-2</v>
      </c>
    </row>
    <row r="2294" spans="2:5" x14ac:dyDescent="0.45">
      <c r="B2294" s="6">
        <v>141</v>
      </c>
      <c r="C2294" t="s">
        <v>160</v>
      </c>
      <c r="D2294">
        <v>0.94138777299999998</v>
      </c>
      <c r="E2294" s="7">
        <v>3.8902891000000002E-2</v>
      </c>
    </row>
    <row r="2295" spans="2:5" x14ac:dyDescent="0.45">
      <c r="B2295" s="6">
        <v>141</v>
      </c>
      <c r="C2295" t="s">
        <v>162</v>
      </c>
      <c r="D2295">
        <v>0.93206412699999996</v>
      </c>
      <c r="E2295" s="7">
        <v>3.8123832000000003E-2</v>
      </c>
    </row>
    <row r="2296" spans="2:5" x14ac:dyDescent="0.45">
      <c r="B2296" s="6">
        <v>141</v>
      </c>
      <c r="C2296" t="s">
        <v>164</v>
      </c>
      <c r="D2296">
        <v>0.95640068700000003</v>
      </c>
      <c r="E2296" s="7">
        <v>3.2767607999999997E-2</v>
      </c>
    </row>
    <row r="2297" spans="2:5" x14ac:dyDescent="0.45">
      <c r="B2297" s="6">
        <v>141</v>
      </c>
      <c r="C2297" t="s">
        <v>161</v>
      </c>
      <c r="D2297">
        <v>0.180076396</v>
      </c>
      <c r="E2297" s="7">
        <v>2.8779873000000001E-2</v>
      </c>
    </row>
    <row r="2298" spans="2:5" x14ac:dyDescent="0.45">
      <c r="B2298" s="6">
        <v>141</v>
      </c>
      <c r="C2298" t="s">
        <v>163</v>
      </c>
      <c r="D2298">
        <v>0.996483958</v>
      </c>
      <c r="E2298" s="7">
        <v>2.7550476000000001E-2</v>
      </c>
    </row>
    <row r="2299" spans="2:5" x14ac:dyDescent="0.45">
      <c r="B2299" s="6">
        <v>142</v>
      </c>
      <c r="C2299" t="s">
        <v>151</v>
      </c>
      <c r="D2299">
        <v>0.45013340600000001</v>
      </c>
      <c r="E2299" s="7">
        <v>9.004384E-2</v>
      </c>
    </row>
    <row r="2300" spans="2:5" x14ac:dyDescent="0.45">
      <c r="B2300" s="6">
        <v>142</v>
      </c>
      <c r="C2300" t="s">
        <v>159</v>
      </c>
      <c r="D2300">
        <v>7.4031250000000007E-2</v>
      </c>
      <c r="E2300" s="7">
        <v>5.3909799000000001E-2</v>
      </c>
    </row>
    <row r="2301" spans="2:5" x14ac:dyDescent="0.45">
      <c r="B2301" s="6">
        <v>142</v>
      </c>
      <c r="C2301" t="s">
        <v>158</v>
      </c>
      <c r="D2301">
        <v>0.117199845</v>
      </c>
      <c r="E2301" s="7">
        <v>5.329337E-2</v>
      </c>
    </row>
    <row r="2302" spans="2:5" x14ac:dyDescent="0.45">
      <c r="B2302" s="6">
        <v>142</v>
      </c>
      <c r="C2302" t="s">
        <v>154</v>
      </c>
      <c r="D2302">
        <v>0.29726534999999998</v>
      </c>
      <c r="E2302" s="7">
        <v>5.2522764E-2</v>
      </c>
    </row>
    <row r="2303" spans="2:5" x14ac:dyDescent="0.45">
      <c r="B2303" s="6">
        <v>142</v>
      </c>
      <c r="C2303" t="s">
        <v>156</v>
      </c>
      <c r="D2303">
        <v>0.27064539100000001</v>
      </c>
      <c r="E2303" s="7">
        <v>5.2446555999999998E-2</v>
      </c>
    </row>
    <row r="2304" spans="2:5" x14ac:dyDescent="0.45">
      <c r="B2304" s="6">
        <v>142</v>
      </c>
      <c r="C2304" t="s">
        <v>148</v>
      </c>
      <c r="D2304">
        <v>0.11036008999999999</v>
      </c>
      <c r="E2304" s="7">
        <v>5.0914129000000002E-2</v>
      </c>
    </row>
    <row r="2305" spans="2:5" x14ac:dyDescent="0.45">
      <c r="B2305" s="6">
        <v>142</v>
      </c>
      <c r="C2305" t="s">
        <v>165</v>
      </c>
      <c r="D2305">
        <v>0.181590582</v>
      </c>
      <c r="E2305" s="7">
        <v>4.7280080000000002E-2</v>
      </c>
    </row>
    <row r="2306" spans="2:5" x14ac:dyDescent="0.45">
      <c r="B2306" s="6">
        <v>142</v>
      </c>
      <c r="C2306" t="s">
        <v>153</v>
      </c>
      <c r="D2306">
        <v>0.19909532299999999</v>
      </c>
      <c r="E2306" s="7">
        <v>4.5716352000000002E-2</v>
      </c>
    </row>
    <row r="2307" spans="2:5" x14ac:dyDescent="0.45">
      <c r="B2307" s="6">
        <v>142</v>
      </c>
      <c r="C2307" t="s">
        <v>155</v>
      </c>
      <c r="D2307">
        <v>0.241971941</v>
      </c>
      <c r="E2307" s="7">
        <v>4.4964398000000003E-2</v>
      </c>
    </row>
    <row r="2308" spans="2:5" x14ac:dyDescent="0.45">
      <c r="B2308" s="6">
        <v>142</v>
      </c>
      <c r="C2308" t="s">
        <v>150</v>
      </c>
      <c r="D2308">
        <v>0.21675957400000001</v>
      </c>
      <c r="E2308" s="7">
        <v>4.2749921000000003E-2</v>
      </c>
    </row>
    <row r="2309" spans="2:5" x14ac:dyDescent="0.45">
      <c r="B2309" s="6">
        <v>142</v>
      </c>
      <c r="C2309" t="s">
        <v>161</v>
      </c>
      <c r="D2309">
        <v>0.14698017799999999</v>
      </c>
      <c r="E2309" s="7">
        <v>4.2668948999999998E-2</v>
      </c>
    </row>
    <row r="2310" spans="2:5" x14ac:dyDescent="0.45">
      <c r="B2310" s="6">
        <v>142</v>
      </c>
      <c r="C2310" t="s">
        <v>149</v>
      </c>
      <c r="D2310">
        <v>0.30212146200000001</v>
      </c>
      <c r="E2310" s="7">
        <v>4.0470908E-2</v>
      </c>
    </row>
    <row r="2311" spans="2:5" x14ac:dyDescent="0.45">
      <c r="B2311" s="6">
        <v>142</v>
      </c>
      <c r="C2311" t="s">
        <v>164</v>
      </c>
      <c r="D2311">
        <v>0.197331335</v>
      </c>
      <c r="E2311" s="7">
        <v>3.5794156000000001E-2</v>
      </c>
    </row>
    <row r="2312" spans="2:5" x14ac:dyDescent="0.45">
      <c r="B2312" s="6">
        <v>142</v>
      </c>
      <c r="C2312" t="s">
        <v>157</v>
      </c>
      <c r="D2312">
        <v>9.3273704999999998E-2</v>
      </c>
      <c r="E2312" s="7">
        <v>3.4669044000000003E-2</v>
      </c>
    </row>
    <row r="2313" spans="2:5" x14ac:dyDescent="0.45">
      <c r="B2313" s="6">
        <v>142</v>
      </c>
      <c r="C2313" t="s">
        <v>152</v>
      </c>
      <c r="D2313">
        <v>0.187723468</v>
      </c>
      <c r="E2313" s="7">
        <v>3.0226330999999999E-2</v>
      </c>
    </row>
    <row r="2314" spans="2:5" x14ac:dyDescent="0.45">
      <c r="B2314" s="6">
        <v>142</v>
      </c>
      <c r="C2314" t="s">
        <v>162</v>
      </c>
      <c r="D2314">
        <v>0.20855061899999999</v>
      </c>
      <c r="E2314" s="7">
        <v>2.9917032E-2</v>
      </c>
    </row>
    <row r="2315" spans="2:5" x14ac:dyDescent="0.45">
      <c r="B2315" s="6">
        <v>142</v>
      </c>
      <c r="C2315" t="s">
        <v>9</v>
      </c>
      <c r="D2315">
        <v>0.29389646200000002</v>
      </c>
      <c r="E2315" s="7">
        <v>2.7810817000000002E-2</v>
      </c>
    </row>
    <row r="2316" spans="2:5" x14ac:dyDescent="0.45">
      <c r="B2316" s="6">
        <v>142</v>
      </c>
      <c r="C2316" t="s">
        <v>160</v>
      </c>
      <c r="D2316">
        <v>0.17997416899999999</v>
      </c>
      <c r="E2316" s="7">
        <v>2.6629900000000001E-2</v>
      </c>
    </row>
    <row r="2317" spans="2:5" x14ac:dyDescent="0.45">
      <c r="B2317" s="6">
        <v>142</v>
      </c>
      <c r="C2317" t="s">
        <v>163</v>
      </c>
      <c r="D2317">
        <v>0.43983420899999998</v>
      </c>
      <c r="E2317" s="7">
        <v>2.6262799999999999E-2</v>
      </c>
    </row>
    <row r="2318" spans="2:5" x14ac:dyDescent="0.45">
      <c r="B2318" s="6">
        <v>143</v>
      </c>
      <c r="C2318" t="s">
        <v>151</v>
      </c>
      <c r="D2318">
        <v>0.93851830999999997</v>
      </c>
      <c r="E2318" s="7">
        <v>7.2019619000000007E-2</v>
      </c>
    </row>
    <row r="2319" spans="2:5" x14ac:dyDescent="0.45">
      <c r="B2319" s="6">
        <v>143</v>
      </c>
      <c r="C2319" t="s">
        <v>157</v>
      </c>
      <c r="D2319">
        <v>0.69341277099999998</v>
      </c>
      <c r="E2319" s="7">
        <v>6.4356660999999996E-2</v>
      </c>
    </row>
    <row r="2320" spans="2:5" x14ac:dyDescent="0.45">
      <c r="B2320" s="6">
        <v>143</v>
      </c>
      <c r="C2320" t="s">
        <v>158</v>
      </c>
      <c r="D2320">
        <v>1.0202175149999999</v>
      </c>
      <c r="E2320" s="7">
        <v>6.3733040000000005E-2</v>
      </c>
    </row>
    <row r="2321" spans="2:5" x14ac:dyDescent="0.45">
      <c r="B2321" s="6">
        <v>143</v>
      </c>
      <c r="C2321" t="s">
        <v>156</v>
      </c>
      <c r="D2321">
        <v>0.91589709399999997</v>
      </c>
      <c r="E2321" s="7">
        <v>5.8140378999999999E-2</v>
      </c>
    </row>
    <row r="2322" spans="2:5" x14ac:dyDescent="0.45">
      <c r="B2322" s="6">
        <v>143</v>
      </c>
      <c r="C2322" t="s">
        <v>159</v>
      </c>
      <c r="D2322">
        <v>0.913081221</v>
      </c>
      <c r="E2322" s="7">
        <v>5.1788650999999998E-2</v>
      </c>
    </row>
    <row r="2323" spans="2:5" x14ac:dyDescent="0.45">
      <c r="B2323" s="6">
        <v>143</v>
      </c>
      <c r="C2323" t="s">
        <v>153</v>
      </c>
      <c r="D2323">
        <v>0.89815766200000002</v>
      </c>
      <c r="E2323" s="7">
        <v>4.8839743999999997E-2</v>
      </c>
    </row>
    <row r="2324" spans="2:5" x14ac:dyDescent="0.45">
      <c r="B2324" s="6">
        <v>143</v>
      </c>
      <c r="C2324" t="s">
        <v>152</v>
      </c>
      <c r="D2324">
        <v>0.84432950900000003</v>
      </c>
      <c r="E2324" s="7">
        <v>4.8502974999999997E-2</v>
      </c>
    </row>
    <row r="2325" spans="2:5" x14ac:dyDescent="0.45">
      <c r="B2325" s="6">
        <v>143</v>
      </c>
      <c r="C2325" t="s">
        <v>148</v>
      </c>
      <c r="D2325">
        <v>0.72235324700000003</v>
      </c>
      <c r="E2325" s="7">
        <v>4.8298279E-2</v>
      </c>
    </row>
    <row r="2326" spans="2:5" x14ac:dyDescent="0.45">
      <c r="B2326" s="6">
        <v>143</v>
      </c>
      <c r="C2326" t="s">
        <v>154</v>
      </c>
      <c r="D2326">
        <v>1.0067068189999999</v>
      </c>
      <c r="E2326" s="7">
        <v>4.7837880999999999E-2</v>
      </c>
    </row>
    <row r="2327" spans="2:5" x14ac:dyDescent="0.45">
      <c r="B2327" s="6">
        <v>143</v>
      </c>
      <c r="C2327" t="s">
        <v>9</v>
      </c>
      <c r="D2327">
        <v>1.0122069979999999</v>
      </c>
      <c r="E2327" s="7">
        <v>4.7654426999999999E-2</v>
      </c>
    </row>
    <row r="2328" spans="2:5" x14ac:dyDescent="0.45">
      <c r="B2328" s="6">
        <v>143</v>
      </c>
      <c r="C2328" t="s">
        <v>155</v>
      </c>
      <c r="D2328">
        <v>0.98696337000000001</v>
      </c>
      <c r="E2328" s="7">
        <v>4.6116901000000002E-2</v>
      </c>
    </row>
    <row r="2329" spans="2:5" x14ac:dyDescent="0.45">
      <c r="B2329" s="6">
        <v>143</v>
      </c>
      <c r="C2329" t="s">
        <v>150</v>
      </c>
      <c r="D2329">
        <v>0.95849766000000003</v>
      </c>
      <c r="E2329" s="7">
        <v>4.5845543000000002E-2</v>
      </c>
    </row>
    <row r="2330" spans="2:5" x14ac:dyDescent="0.45">
      <c r="B2330" s="6">
        <v>143</v>
      </c>
      <c r="C2330" t="s">
        <v>149</v>
      </c>
      <c r="D2330">
        <v>1.029585993</v>
      </c>
      <c r="E2330" s="7">
        <v>4.5200702000000002E-2</v>
      </c>
    </row>
    <row r="2331" spans="2:5" x14ac:dyDescent="0.45">
      <c r="B2331" s="6">
        <v>143</v>
      </c>
      <c r="C2331" t="s">
        <v>161</v>
      </c>
      <c r="D2331">
        <v>0.32944916899999999</v>
      </c>
      <c r="E2331" s="7">
        <v>4.4216711999999998E-2</v>
      </c>
    </row>
    <row r="2332" spans="2:5" x14ac:dyDescent="0.45">
      <c r="B2332" s="6">
        <v>143</v>
      </c>
      <c r="C2332" t="s">
        <v>160</v>
      </c>
      <c r="D2332">
        <v>0.914057236</v>
      </c>
      <c r="E2332" s="7">
        <v>3.8522059999999997E-2</v>
      </c>
    </row>
    <row r="2333" spans="2:5" x14ac:dyDescent="0.45">
      <c r="B2333" s="6">
        <v>143</v>
      </c>
      <c r="C2333" t="s">
        <v>163</v>
      </c>
      <c r="D2333">
        <v>0.99160805900000004</v>
      </c>
      <c r="E2333" s="7">
        <v>3.8357947000000003E-2</v>
      </c>
    </row>
    <row r="2334" spans="2:5" x14ac:dyDescent="0.45">
      <c r="B2334" s="6">
        <v>143</v>
      </c>
      <c r="C2334" t="s">
        <v>147</v>
      </c>
      <c r="D2334">
        <v>0.86994038600000001</v>
      </c>
      <c r="E2334" s="7">
        <v>3.4053996000000003E-2</v>
      </c>
    </row>
    <row r="2335" spans="2:5" x14ac:dyDescent="0.45">
      <c r="B2335" s="6">
        <v>143</v>
      </c>
      <c r="C2335" t="s">
        <v>162</v>
      </c>
      <c r="D2335">
        <v>0.81744478099999995</v>
      </c>
      <c r="E2335" s="7">
        <v>3.3198536000000001E-2</v>
      </c>
    </row>
    <row r="2336" spans="2:5" x14ac:dyDescent="0.45">
      <c r="B2336" s="6">
        <v>143</v>
      </c>
      <c r="C2336" t="s">
        <v>164</v>
      </c>
      <c r="D2336">
        <v>0.86012322799999996</v>
      </c>
      <c r="E2336" s="7">
        <v>2.7996772E-2</v>
      </c>
    </row>
    <row r="2337" spans="2:5" x14ac:dyDescent="0.45">
      <c r="B2337" s="6">
        <v>144</v>
      </c>
      <c r="C2337" t="s">
        <v>150</v>
      </c>
      <c r="D2337">
        <v>4.7415171999999998E-2</v>
      </c>
      <c r="E2337" s="7">
        <v>0.100307705</v>
      </c>
    </row>
    <row r="2338" spans="2:5" x14ac:dyDescent="0.45">
      <c r="B2338" s="6">
        <v>144</v>
      </c>
      <c r="C2338" t="s">
        <v>151</v>
      </c>
      <c r="D2338">
        <v>0.236118149</v>
      </c>
      <c r="E2338" s="7">
        <v>6.5440811000000002E-2</v>
      </c>
    </row>
    <row r="2339" spans="2:5" x14ac:dyDescent="0.45">
      <c r="B2339" s="6">
        <v>144</v>
      </c>
      <c r="C2339" t="s">
        <v>156</v>
      </c>
      <c r="D2339">
        <v>0.179998936</v>
      </c>
      <c r="E2339" s="7">
        <v>5.7477818999999999E-2</v>
      </c>
    </row>
    <row r="2340" spans="2:5" x14ac:dyDescent="0.45">
      <c r="B2340" s="6">
        <v>144</v>
      </c>
      <c r="C2340" t="s">
        <v>152</v>
      </c>
      <c r="D2340">
        <v>0.28184415499999999</v>
      </c>
      <c r="E2340" s="7">
        <v>5.3125573000000002E-2</v>
      </c>
    </row>
    <row r="2341" spans="2:5" x14ac:dyDescent="0.45">
      <c r="B2341" s="6">
        <v>144</v>
      </c>
      <c r="C2341" t="s">
        <v>157</v>
      </c>
      <c r="D2341">
        <v>0.14421916300000001</v>
      </c>
      <c r="E2341" s="7">
        <v>5.2373606000000003E-2</v>
      </c>
    </row>
    <row r="2342" spans="2:5" x14ac:dyDescent="0.45">
      <c r="B2342" s="6">
        <v>144</v>
      </c>
      <c r="C2342" t="s">
        <v>149</v>
      </c>
      <c r="D2342">
        <v>0.97499321900000002</v>
      </c>
      <c r="E2342" s="7">
        <v>5.1451108000000002E-2</v>
      </c>
    </row>
    <row r="2343" spans="2:5" x14ac:dyDescent="0.45">
      <c r="B2343" s="6">
        <v>144</v>
      </c>
      <c r="C2343" t="s">
        <v>147</v>
      </c>
      <c r="D2343">
        <v>0.98678659499999999</v>
      </c>
      <c r="E2343" s="7">
        <v>5.0885867000000001E-2</v>
      </c>
    </row>
    <row r="2344" spans="2:5" x14ac:dyDescent="0.45">
      <c r="B2344" s="6">
        <v>144</v>
      </c>
      <c r="C2344" t="s">
        <v>155</v>
      </c>
      <c r="D2344">
        <v>0.116756968</v>
      </c>
      <c r="E2344" s="7">
        <v>4.8005467000000003E-2</v>
      </c>
    </row>
    <row r="2345" spans="2:5" x14ac:dyDescent="0.45">
      <c r="B2345" s="6">
        <v>144</v>
      </c>
      <c r="C2345" t="s">
        <v>148</v>
      </c>
      <c r="D2345">
        <v>0.63179092599999997</v>
      </c>
      <c r="E2345" s="7">
        <v>4.6861255999999997E-2</v>
      </c>
    </row>
    <row r="2346" spans="2:5" x14ac:dyDescent="0.45">
      <c r="B2346" s="6">
        <v>144</v>
      </c>
      <c r="C2346" t="s">
        <v>158</v>
      </c>
      <c r="D2346">
        <v>0.152719363</v>
      </c>
      <c r="E2346" s="7">
        <v>4.5668962E-2</v>
      </c>
    </row>
    <row r="2347" spans="2:5" x14ac:dyDescent="0.45">
      <c r="B2347" s="6">
        <v>144</v>
      </c>
      <c r="C2347" t="s">
        <v>159</v>
      </c>
      <c r="D2347">
        <v>0.12881257300000001</v>
      </c>
      <c r="E2347" s="7">
        <v>4.4112932000000001E-2</v>
      </c>
    </row>
    <row r="2348" spans="2:5" x14ac:dyDescent="0.45">
      <c r="B2348" s="6">
        <v>144</v>
      </c>
      <c r="C2348" t="s">
        <v>165</v>
      </c>
      <c r="D2348">
        <v>0.16858382199999999</v>
      </c>
      <c r="E2348" s="7">
        <v>4.2008168999999998E-2</v>
      </c>
    </row>
    <row r="2349" spans="2:5" x14ac:dyDescent="0.45">
      <c r="B2349" s="6">
        <v>144</v>
      </c>
      <c r="C2349" t="s">
        <v>154</v>
      </c>
      <c r="D2349">
        <v>0.21613427099999999</v>
      </c>
      <c r="E2349" s="7">
        <v>4.0961804999999997E-2</v>
      </c>
    </row>
    <row r="2350" spans="2:5" x14ac:dyDescent="0.45">
      <c r="B2350" s="6">
        <v>144</v>
      </c>
      <c r="C2350" t="s">
        <v>153</v>
      </c>
      <c r="D2350">
        <v>0.24591072</v>
      </c>
      <c r="E2350" s="7">
        <v>3.7947175E-2</v>
      </c>
    </row>
    <row r="2351" spans="2:5" x14ac:dyDescent="0.45">
      <c r="B2351" s="6">
        <v>144</v>
      </c>
      <c r="C2351" t="s">
        <v>161</v>
      </c>
      <c r="D2351">
        <v>1.0068189009999999</v>
      </c>
      <c r="E2351" s="7">
        <v>3.3128889000000002E-2</v>
      </c>
    </row>
    <row r="2352" spans="2:5" x14ac:dyDescent="0.45">
      <c r="B2352" s="6">
        <v>144</v>
      </c>
      <c r="C2352" t="s">
        <v>162</v>
      </c>
      <c r="D2352">
        <v>0.19064746399999999</v>
      </c>
      <c r="E2352" s="7">
        <v>3.2001677999999999E-2</v>
      </c>
    </row>
    <row r="2353" spans="2:5" x14ac:dyDescent="0.45">
      <c r="B2353" s="6">
        <v>144</v>
      </c>
      <c r="C2353" t="s">
        <v>164</v>
      </c>
      <c r="D2353">
        <v>0.13311287999999999</v>
      </c>
      <c r="E2353" s="7">
        <v>2.981087E-2</v>
      </c>
    </row>
    <row r="2354" spans="2:5" x14ac:dyDescent="0.45">
      <c r="B2354" s="6">
        <v>144</v>
      </c>
      <c r="C2354" t="s">
        <v>163</v>
      </c>
      <c r="D2354">
        <v>0.41628110099999999</v>
      </c>
      <c r="E2354" s="7">
        <v>2.6968303999999998E-2</v>
      </c>
    </row>
    <row r="2355" spans="2:5" x14ac:dyDescent="0.45">
      <c r="B2355" s="6">
        <v>144</v>
      </c>
      <c r="C2355" t="s">
        <v>160</v>
      </c>
      <c r="D2355">
        <v>0.13405488900000001</v>
      </c>
      <c r="E2355" s="7">
        <v>2.1817276E-2</v>
      </c>
    </row>
    <row r="2356" spans="2:5" x14ac:dyDescent="0.45">
      <c r="B2356" s="6">
        <v>145</v>
      </c>
      <c r="C2356" t="s">
        <v>150</v>
      </c>
      <c r="D2356">
        <v>0.67237200600000002</v>
      </c>
      <c r="E2356" s="7">
        <v>0.146131768</v>
      </c>
    </row>
    <row r="2357" spans="2:5" x14ac:dyDescent="0.45">
      <c r="B2357" s="6">
        <v>145</v>
      </c>
      <c r="C2357" t="s">
        <v>165</v>
      </c>
      <c r="D2357">
        <v>0.95835235200000002</v>
      </c>
      <c r="E2357" s="7">
        <v>7.7132878000000002E-2</v>
      </c>
    </row>
    <row r="2358" spans="2:5" x14ac:dyDescent="0.45">
      <c r="B2358" s="6">
        <v>145</v>
      </c>
      <c r="C2358" t="s">
        <v>149</v>
      </c>
      <c r="D2358">
        <v>0.92720229099999996</v>
      </c>
      <c r="E2358" s="7">
        <v>7.3126945999999998E-2</v>
      </c>
    </row>
    <row r="2359" spans="2:5" x14ac:dyDescent="0.45">
      <c r="B2359" s="6">
        <v>145</v>
      </c>
      <c r="C2359" t="s">
        <v>157</v>
      </c>
      <c r="D2359">
        <v>0.16481517200000001</v>
      </c>
      <c r="E2359" s="7">
        <v>6.3710149999999993E-2</v>
      </c>
    </row>
    <row r="2360" spans="2:5" x14ac:dyDescent="0.45">
      <c r="B2360" s="6">
        <v>145</v>
      </c>
      <c r="C2360" t="s">
        <v>153</v>
      </c>
      <c r="D2360">
        <v>0.69323037899999995</v>
      </c>
      <c r="E2360" s="7">
        <v>6.3620603999999997E-2</v>
      </c>
    </row>
    <row r="2361" spans="2:5" x14ac:dyDescent="0.45">
      <c r="B2361" s="6">
        <v>145</v>
      </c>
      <c r="C2361" t="s">
        <v>158</v>
      </c>
      <c r="D2361">
        <v>0.77064045299999995</v>
      </c>
      <c r="E2361" s="7">
        <v>6.0817548999999999E-2</v>
      </c>
    </row>
    <row r="2362" spans="2:5" x14ac:dyDescent="0.45">
      <c r="B2362" s="6">
        <v>145</v>
      </c>
      <c r="C2362" t="s">
        <v>155</v>
      </c>
      <c r="D2362">
        <v>0.90110228599999997</v>
      </c>
      <c r="E2362" s="7">
        <v>5.4171256000000001E-2</v>
      </c>
    </row>
    <row r="2363" spans="2:5" x14ac:dyDescent="0.45">
      <c r="B2363" s="6">
        <v>145</v>
      </c>
      <c r="C2363" t="s">
        <v>163</v>
      </c>
      <c r="D2363">
        <v>0.97293633300000004</v>
      </c>
      <c r="E2363" s="7">
        <v>5.4116764999999997E-2</v>
      </c>
    </row>
    <row r="2364" spans="2:5" x14ac:dyDescent="0.45">
      <c r="B2364" s="6">
        <v>145</v>
      </c>
      <c r="C2364" t="s">
        <v>151</v>
      </c>
      <c r="D2364">
        <v>0.88348141099999999</v>
      </c>
      <c r="E2364" s="7">
        <v>5.3235556000000003E-2</v>
      </c>
    </row>
    <row r="2365" spans="2:5" x14ac:dyDescent="0.45">
      <c r="B2365" s="6">
        <v>145</v>
      </c>
      <c r="C2365" t="s">
        <v>156</v>
      </c>
      <c r="D2365">
        <v>0.83461223699999998</v>
      </c>
      <c r="E2365" s="7">
        <v>5.2854620999999997E-2</v>
      </c>
    </row>
    <row r="2366" spans="2:5" x14ac:dyDescent="0.45">
      <c r="B2366" s="6">
        <v>145</v>
      </c>
      <c r="C2366" t="s">
        <v>154</v>
      </c>
      <c r="D2366">
        <v>0.174793061</v>
      </c>
      <c r="E2366" s="7">
        <v>5.1836409999999999E-2</v>
      </c>
    </row>
    <row r="2367" spans="2:5" x14ac:dyDescent="0.45">
      <c r="B2367" s="6">
        <v>145</v>
      </c>
      <c r="C2367" t="s">
        <v>159</v>
      </c>
      <c r="D2367">
        <v>0.45660880700000001</v>
      </c>
      <c r="E2367" s="7">
        <v>4.9764718999999999E-2</v>
      </c>
    </row>
    <row r="2368" spans="2:5" x14ac:dyDescent="0.45">
      <c r="B2368" s="6">
        <v>145</v>
      </c>
      <c r="C2368" t="s">
        <v>148</v>
      </c>
      <c r="D2368">
        <v>0.89431938300000002</v>
      </c>
      <c r="E2368" s="7">
        <v>4.8615891000000001E-2</v>
      </c>
    </row>
    <row r="2369" spans="2:5" x14ac:dyDescent="0.45">
      <c r="B2369" s="6">
        <v>145</v>
      </c>
      <c r="C2369" t="s">
        <v>152</v>
      </c>
      <c r="D2369">
        <v>0.27581473699999998</v>
      </c>
      <c r="E2369" s="7">
        <v>4.8125076000000003E-2</v>
      </c>
    </row>
    <row r="2370" spans="2:5" x14ac:dyDescent="0.45">
      <c r="B2370" s="6">
        <v>145</v>
      </c>
      <c r="C2370" t="s">
        <v>162</v>
      </c>
      <c r="D2370">
        <v>0.49234647799999998</v>
      </c>
      <c r="E2370" s="7">
        <v>4.5696088000000003E-2</v>
      </c>
    </row>
    <row r="2371" spans="2:5" x14ac:dyDescent="0.45">
      <c r="B2371" s="6">
        <v>145</v>
      </c>
      <c r="C2371" t="s">
        <v>160</v>
      </c>
      <c r="D2371">
        <v>0.44759903899999998</v>
      </c>
      <c r="E2371" s="7">
        <v>3.9390690999999999E-2</v>
      </c>
    </row>
    <row r="2372" spans="2:5" x14ac:dyDescent="0.45">
      <c r="B2372" s="6">
        <v>145</v>
      </c>
      <c r="C2372" t="s">
        <v>161</v>
      </c>
      <c r="D2372">
        <v>0.457016323</v>
      </c>
      <c r="E2372" s="7">
        <v>3.3831387999999997E-2</v>
      </c>
    </row>
    <row r="2373" spans="2:5" x14ac:dyDescent="0.45">
      <c r="B2373" s="6">
        <v>145</v>
      </c>
      <c r="C2373" t="s">
        <v>164</v>
      </c>
      <c r="D2373">
        <v>7.7359954999999994E-2</v>
      </c>
      <c r="E2373" s="7">
        <v>3.2364628999999999E-2</v>
      </c>
    </row>
    <row r="2374" spans="2:5" x14ac:dyDescent="0.45">
      <c r="B2374" s="6">
        <v>146</v>
      </c>
      <c r="C2374" t="s">
        <v>149</v>
      </c>
      <c r="D2374">
        <v>0.95081646099999995</v>
      </c>
      <c r="E2374" s="7">
        <v>7.3034757000000006E-2</v>
      </c>
    </row>
    <row r="2375" spans="2:5" x14ac:dyDescent="0.45">
      <c r="B2375" s="6">
        <v>146</v>
      </c>
      <c r="C2375" t="s">
        <v>156</v>
      </c>
      <c r="D2375">
        <v>0.89157447599999995</v>
      </c>
      <c r="E2375" s="7">
        <v>6.9166822000000003E-2</v>
      </c>
    </row>
    <row r="2376" spans="2:5" x14ac:dyDescent="0.45">
      <c r="B2376" s="6">
        <v>146</v>
      </c>
      <c r="C2376" t="s">
        <v>148</v>
      </c>
      <c r="D2376">
        <v>0.83355409199999997</v>
      </c>
      <c r="E2376" s="7">
        <v>6.8581022000000005E-2</v>
      </c>
    </row>
    <row r="2377" spans="2:5" x14ac:dyDescent="0.45">
      <c r="B2377" s="6">
        <v>146</v>
      </c>
      <c r="C2377" t="s">
        <v>159</v>
      </c>
      <c r="D2377">
        <v>0.71245684099999995</v>
      </c>
      <c r="E2377" s="7">
        <v>6.7607464000000006E-2</v>
      </c>
    </row>
    <row r="2378" spans="2:5" x14ac:dyDescent="0.45">
      <c r="B2378" s="6">
        <v>146</v>
      </c>
      <c r="C2378" t="s">
        <v>158</v>
      </c>
      <c r="D2378">
        <v>0.91709770400000001</v>
      </c>
      <c r="E2378" s="7">
        <v>6.7147548000000001E-2</v>
      </c>
    </row>
    <row r="2379" spans="2:5" x14ac:dyDescent="0.45">
      <c r="B2379" s="6">
        <v>146</v>
      </c>
      <c r="C2379" t="s">
        <v>150</v>
      </c>
      <c r="D2379">
        <v>0.91538828699999997</v>
      </c>
      <c r="E2379" s="7">
        <v>6.5077126999999999E-2</v>
      </c>
    </row>
    <row r="2380" spans="2:5" x14ac:dyDescent="0.45">
      <c r="B2380" s="6">
        <v>146</v>
      </c>
      <c r="C2380" t="s">
        <v>157</v>
      </c>
      <c r="D2380">
        <v>0.92858397599999998</v>
      </c>
      <c r="E2380" s="7">
        <v>6.2095364E-2</v>
      </c>
    </row>
    <row r="2381" spans="2:5" x14ac:dyDescent="0.45">
      <c r="B2381" s="6">
        <v>146</v>
      </c>
      <c r="C2381" t="s">
        <v>155</v>
      </c>
      <c r="D2381">
        <v>0.91873213300000001</v>
      </c>
      <c r="E2381" s="7">
        <v>5.6326974000000002E-2</v>
      </c>
    </row>
    <row r="2382" spans="2:5" x14ac:dyDescent="0.45">
      <c r="B2382" s="6">
        <v>146</v>
      </c>
      <c r="C2382" t="s">
        <v>162</v>
      </c>
      <c r="D2382">
        <v>0.96276779499999998</v>
      </c>
      <c r="E2382" s="7">
        <v>5.3930730000000003E-2</v>
      </c>
    </row>
    <row r="2383" spans="2:5" x14ac:dyDescent="0.45">
      <c r="B2383" s="6">
        <v>146</v>
      </c>
      <c r="C2383" t="s">
        <v>163</v>
      </c>
      <c r="D2383">
        <v>1.011291597</v>
      </c>
      <c r="E2383" s="7">
        <v>4.9761936999999999E-2</v>
      </c>
    </row>
    <row r="2384" spans="2:5" x14ac:dyDescent="0.45">
      <c r="B2384" s="6">
        <v>146</v>
      </c>
      <c r="C2384" t="s">
        <v>151</v>
      </c>
      <c r="D2384">
        <v>0.990074856</v>
      </c>
      <c r="E2384" s="7">
        <v>4.5165601E-2</v>
      </c>
    </row>
    <row r="2385" spans="2:5" x14ac:dyDescent="0.45">
      <c r="B2385" s="6">
        <v>146</v>
      </c>
      <c r="C2385" t="s">
        <v>161</v>
      </c>
      <c r="D2385">
        <v>0.940085116</v>
      </c>
      <c r="E2385" s="7">
        <v>4.5004477000000001E-2</v>
      </c>
    </row>
    <row r="2386" spans="2:5" x14ac:dyDescent="0.45">
      <c r="B2386" s="6">
        <v>146</v>
      </c>
      <c r="C2386" t="s">
        <v>153</v>
      </c>
      <c r="D2386">
        <v>1.0413145930000001</v>
      </c>
      <c r="E2386" s="7">
        <v>4.1489036999999999E-2</v>
      </c>
    </row>
    <row r="2387" spans="2:5" x14ac:dyDescent="0.45">
      <c r="B2387" s="6">
        <v>146</v>
      </c>
      <c r="C2387" t="s">
        <v>147</v>
      </c>
      <c r="D2387">
        <v>0.89242947500000003</v>
      </c>
      <c r="E2387" s="7">
        <v>3.8382112000000003E-2</v>
      </c>
    </row>
    <row r="2388" spans="2:5" x14ac:dyDescent="0.45">
      <c r="B2388" s="6">
        <v>146</v>
      </c>
      <c r="C2388" t="s">
        <v>9</v>
      </c>
      <c r="D2388">
        <v>0.97677131399999995</v>
      </c>
      <c r="E2388" s="7">
        <v>3.8104921999999999E-2</v>
      </c>
    </row>
    <row r="2389" spans="2:5" x14ac:dyDescent="0.45">
      <c r="B2389" s="6">
        <v>146</v>
      </c>
      <c r="C2389" t="s">
        <v>164</v>
      </c>
      <c r="D2389">
        <v>0.483924034</v>
      </c>
      <c r="E2389" s="7">
        <v>3.5162579999999999E-2</v>
      </c>
    </row>
    <row r="2390" spans="2:5" x14ac:dyDescent="0.45">
      <c r="B2390" s="6">
        <v>146</v>
      </c>
      <c r="C2390" t="s">
        <v>152</v>
      </c>
      <c r="D2390">
        <v>0.96759344999999997</v>
      </c>
      <c r="E2390" s="7">
        <v>3.3371665000000002E-2</v>
      </c>
    </row>
    <row r="2391" spans="2:5" x14ac:dyDescent="0.45">
      <c r="B2391" s="6">
        <v>146</v>
      </c>
      <c r="C2391" t="s">
        <v>160</v>
      </c>
      <c r="D2391">
        <v>0.93764763699999998</v>
      </c>
      <c r="E2391" s="7">
        <v>2.8491936999999998E-2</v>
      </c>
    </row>
    <row r="2392" spans="2:5" x14ac:dyDescent="0.45">
      <c r="B2392" s="6">
        <v>147</v>
      </c>
      <c r="C2392" t="s">
        <v>150</v>
      </c>
      <c r="D2392">
        <v>0.1735351</v>
      </c>
      <c r="E2392" s="7">
        <v>7.3335998999999999E-2</v>
      </c>
    </row>
    <row r="2393" spans="2:5" x14ac:dyDescent="0.45">
      <c r="B2393" s="6">
        <v>147</v>
      </c>
      <c r="C2393" t="s">
        <v>165</v>
      </c>
      <c r="D2393">
        <v>6.2202360999999998E-2</v>
      </c>
      <c r="E2393" s="7">
        <v>7.2449585999999996E-2</v>
      </c>
    </row>
    <row r="2394" spans="2:5" x14ac:dyDescent="0.45">
      <c r="B2394" s="6">
        <v>147</v>
      </c>
      <c r="C2394" t="s">
        <v>154</v>
      </c>
      <c r="D2394">
        <v>2.8359117E-2</v>
      </c>
      <c r="E2394" s="7">
        <v>6.5542960999999997E-2</v>
      </c>
    </row>
    <row r="2395" spans="2:5" x14ac:dyDescent="0.45">
      <c r="B2395" s="6">
        <v>147</v>
      </c>
      <c r="C2395" t="s">
        <v>157</v>
      </c>
      <c r="D2395">
        <v>0.93418997100000001</v>
      </c>
      <c r="E2395" s="7">
        <v>6.3989275999999998E-2</v>
      </c>
    </row>
    <row r="2396" spans="2:5" x14ac:dyDescent="0.45">
      <c r="B2396" s="6">
        <v>147</v>
      </c>
      <c r="C2396" t="s">
        <v>148</v>
      </c>
      <c r="D2396">
        <v>0.14665266199999999</v>
      </c>
      <c r="E2396" s="7">
        <v>6.1369286000000002E-2</v>
      </c>
    </row>
    <row r="2397" spans="2:5" x14ac:dyDescent="0.45">
      <c r="B2397" s="6">
        <v>147</v>
      </c>
      <c r="C2397" t="s">
        <v>156</v>
      </c>
      <c r="D2397">
        <v>0.13207898700000001</v>
      </c>
      <c r="E2397" s="7">
        <v>5.7458413999999999E-2</v>
      </c>
    </row>
    <row r="2398" spans="2:5" x14ac:dyDescent="0.45">
      <c r="B2398" s="6">
        <v>147</v>
      </c>
      <c r="C2398" t="s">
        <v>149</v>
      </c>
      <c r="D2398">
        <v>0.36844263999999999</v>
      </c>
      <c r="E2398" s="7">
        <v>5.4851219999999999E-2</v>
      </c>
    </row>
    <row r="2399" spans="2:5" x14ac:dyDescent="0.45">
      <c r="B2399" s="6">
        <v>147</v>
      </c>
      <c r="C2399" t="s">
        <v>151</v>
      </c>
      <c r="D2399">
        <v>8.9529604999999998E-2</v>
      </c>
      <c r="E2399" s="7">
        <v>5.4804701999999997E-2</v>
      </c>
    </row>
    <row r="2400" spans="2:5" x14ac:dyDescent="0.45">
      <c r="B2400" s="6">
        <v>147</v>
      </c>
      <c r="C2400" t="s">
        <v>162</v>
      </c>
      <c r="D2400">
        <v>0.149205795</v>
      </c>
      <c r="E2400" s="7">
        <v>5.2385307999999998E-2</v>
      </c>
    </row>
    <row r="2401" spans="2:5" x14ac:dyDescent="0.45">
      <c r="B2401" s="6">
        <v>147</v>
      </c>
      <c r="C2401" t="s">
        <v>155</v>
      </c>
      <c r="D2401">
        <v>5.1907378999999997E-2</v>
      </c>
      <c r="E2401" s="7">
        <v>5.1683103000000001E-2</v>
      </c>
    </row>
    <row r="2402" spans="2:5" x14ac:dyDescent="0.45">
      <c r="B2402" s="6">
        <v>147</v>
      </c>
      <c r="C2402" t="s">
        <v>158</v>
      </c>
      <c r="D2402">
        <v>0.144353077</v>
      </c>
      <c r="E2402" s="7">
        <v>4.9731975999999997E-2</v>
      </c>
    </row>
    <row r="2403" spans="2:5" x14ac:dyDescent="0.45">
      <c r="B2403" s="6">
        <v>147</v>
      </c>
      <c r="C2403" t="s">
        <v>153</v>
      </c>
      <c r="D2403">
        <v>0.91935867000000004</v>
      </c>
      <c r="E2403" s="7">
        <v>4.8086785999999999E-2</v>
      </c>
    </row>
    <row r="2404" spans="2:5" x14ac:dyDescent="0.45">
      <c r="B2404" s="6">
        <v>147</v>
      </c>
      <c r="C2404" t="s">
        <v>9</v>
      </c>
      <c r="D2404">
        <v>0.22066314000000001</v>
      </c>
      <c r="E2404" s="7">
        <v>4.2130639999999997E-2</v>
      </c>
    </row>
    <row r="2405" spans="2:5" x14ac:dyDescent="0.45">
      <c r="B2405" s="6">
        <v>147</v>
      </c>
      <c r="C2405" t="s">
        <v>152</v>
      </c>
      <c r="D2405">
        <v>0.36810280000000001</v>
      </c>
      <c r="E2405" s="7">
        <v>4.1574855000000001E-2</v>
      </c>
    </row>
    <row r="2406" spans="2:5" x14ac:dyDescent="0.45">
      <c r="B2406" s="6">
        <v>147</v>
      </c>
      <c r="C2406" t="s">
        <v>161</v>
      </c>
      <c r="D2406">
        <v>0.115744498</v>
      </c>
      <c r="E2406" s="7">
        <v>4.1220787000000002E-2</v>
      </c>
    </row>
    <row r="2407" spans="2:5" x14ac:dyDescent="0.45">
      <c r="B2407" s="6">
        <v>147</v>
      </c>
      <c r="C2407" t="s">
        <v>147</v>
      </c>
      <c r="D2407">
        <v>0.114010378</v>
      </c>
      <c r="E2407" s="7">
        <v>3.6715591999999998E-2</v>
      </c>
    </row>
    <row r="2408" spans="2:5" x14ac:dyDescent="0.45">
      <c r="B2408" s="6">
        <v>147</v>
      </c>
      <c r="C2408" t="s">
        <v>160</v>
      </c>
      <c r="D2408">
        <v>0.104689844</v>
      </c>
      <c r="E2408" s="7">
        <v>3.4907412999999998E-2</v>
      </c>
    </row>
    <row r="2409" spans="2:5" x14ac:dyDescent="0.45">
      <c r="B2409" s="6">
        <v>147</v>
      </c>
      <c r="C2409" t="s">
        <v>163</v>
      </c>
      <c r="D2409">
        <v>0.11176375199999999</v>
      </c>
      <c r="E2409" s="7">
        <v>3.2281097000000002E-2</v>
      </c>
    </row>
    <row r="2410" spans="2:5" x14ac:dyDescent="0.45">
      <c r="B2410" s="6">
        <v>147</v>
      </c>
      <c r="C2410" t="s">
        <v>164</v>
      </c>
      <c r="D2410">
        <v>0.98248484300000005</v>
      </c>
      <c r="E2410" s="7">
        <v>3.1834946000000003E-2</v>
      </c>
    </row>
    <row r="2411" spans="2:5" x14ac:dyDescent="0.45">
      <c r="B2411" s="6">
        <v>148</v>
      </c>
      <c r="C2411" t="s">
        <v>154</v>
      </c>
      <c r="D2411">
        <v>0.27785110099999999</v>
      </c>
      <c r="E2411" s="7">
        <v>0.11931293499999999</v>
      </c>
    </row>
    <row r="2412" spans="2:5" x14ac:dyDescent="0.45">
      <c r="B2412" s="6">
        <v>148</v>
      </c>
      <c r="C2412" t="s">
        <v>147</v>
      </c>
      <c r="D2412">
        <v>-3.6909446999999998E-2</v>
      </c>
      <c r="E2412" s="7">
        <v>0.103861918</v>
      </c>
    </row>
    <row r="2413" spans="2:5" x14ac:dyDescent="0.45">
      <c r="B2413" s="6">
        <v>148</v>
      </c>
      <c r="C2413" t="s">
        <v>151</v>
      </c>
      <c r="D2413">
        <v>6.9865078999999997E-2</v>
      </c>
      <c r="E2413" s="7">
        <v>8.6624617000000001E-2</v>
      </c>
    </row>
    <row r="2414" spans="2:5" x14ac:dyDescent="0.45">
      <c r="B2414" s="6">
        <v>148</v>
      </c>
      <c r="C2414" t="s">
        <v>148</v>
      </c>
      <c r="D2414">
        <v>8.6992802999999994E-2</v>
      </c>
      <c r="E2414" s="7">
        <v>6.7142200999999999E-2</v>
      </c>
    </row>
    <row r="2415" spans="2:5" x14ac:dyDescent="0.45">
      <c r="B2415" s="6">
        <v>148</v>
      </c>
      <c r="C2415" t="s">
        <v>165</v>
      </c>
      <c r="D2415">
        <v>0.13653752599999999</v>
      </c>
      <c r="E2415" s="7">
        <v>5.8211855999999999E-2</v>
      </c>
    </row>
    <row r="2416" spans="2:5" x14ac:dyDescent="0.45">
      <c r="B2416" s="6">
        <v>148</v>
      </c>
      <c r="C2416" t="s">
        <v>157</v>
      </c>
      <c r="D2416">
        <v>0.86173394699999994</v>
      </c>
      <c r="E2416" s="7">
        <v>5.7977332999999999E-2</v>
      </c>
    </row>
    <row r="2417" spans="2:5" x14ac:dyDescent="0.45">
      <c r="B2417" s="6">
        <v>148</v>
      </c>
      <c r="C2417" t="s">
        <v>156</v>
      </c>
      <c r="D2417">
        <v>0.11445556</v>
      </c>
      <c r="E2417" s="7">
        <v>5.6504134999999997E-2</v>
      </c>
    </row>
    <row r="2418" spans="2:5" x14ac:dyDescent="0.45">
      <c r="B2418" s="6">
        <v>148</v>
      </c>
      <c r="C2418" t="s">
        <v>155</v>
      </c>
      <c r="D2418">
        <v>0.142140187</v>
      </c>
      <c r="E2418" s="7">
        <v>5.4936915000000003E-2</v>
      </c>
    </row>
    <row r="2419" spans="2:5" x14ac:dyDescent="0.45">
      <c r="B2419" s="6">
        <v>148</v>
      </c>
      <c r="C2419" t="s">
        <v>150</v>
      </c>
      <c r="D2419">
        <v>9.9015345000000005E-2</v>
      </c>
      <c r="E2419" s="7">
        <v>5.2255350999999998E-2</v>
      </c>
    </row>
    <row r="2420" spans="2:5" x14ac:dyDescent="0.45">
      <c r="B2420" s="6">
        <v>148</v>
      </c>
      <c r="C2420" t="s">
        <v>153</v>
      </c>
      <c r="D2420">
        <v>0.98295379100000002</v>
      </c>
      <c r="E2420" s="7">
        <v>4.8600279000000003E-2</v>
      </c>
    </row>
    <row r="2421" spans="2:5" x14ac:dyDescent="0.45">
      <c r="B2421" s="6">
        <v>148</v>
      </c>
      <c r="C2421" t="s">
        <v>159</v>
      </c>
      <c r="D2421">
        <v>0.110871397</v>
      </c>
      <c r="E2421" s="7">
        <v>4.7800844000000002E-2</v>
      </c>
    </row>
    <row r="2422" spans="2:5" x14ac:dyDescent="0.45">
      <c r="B2422" s="6">
        <v>148</v>
      </c>
      <c r="C2422" t="s">
        <v>162</v>
      </c>
      <c r="D2422">
        <v>0.99696282000000003</v>
      </c>
      <c r="E2422" s="7">
        <v>4.7773995999999999E-2</v>
      </c>
    </row>
    <row r="2423" spans="2:5" x14ac:dyDescent="0.45">
      <c r="B2423" s="6">
        <v>148</v>
      </c>
      <c r="C2423" t="s">
        <v>9</v>
      </c>
      <c r="D2423">
        <v>0.92899074599999998</v>
      </c>
      <c r="E2423" s="7">
        <v>4.7062920000000001E-2</v>
      </c>
    </row>
    <row r="2424" spans="2:5" x14ac:dyDescent="0.45">
      <c r="B2424" s="6">
        <v>148</v>
      </c>
      <c r="C2424" t="s">
        <v>152</v>
      </c>
      <c r="D2424">
        <v>0.81871611799999999</v>
      </c>
      <c r="E2424" s="7">
        <v>4.5608422000000003E-2</v>
      </c>
    </row>
    <row r="2425" spans="2:5" x14ac:dyDescent="0.45">
      <c r="B2425" s="6">
        <v>148</v>
      </c>
      <c r="C2425" t="s">
        <v>158</v>
      </c>
      <c r="D2425">
        <v>0.131756126</v>
      </c>
      <c r="E2425" s="7">
        <v>4.4116703E-2</v>
      </c>
    </row>
    <row r="2426" spans="2:5" x14ac:dyDescent="0.45">
      <c r="B2426" s="6">
        <v>148</v>
      </c>
      <c r="C2426" t="s">
        <v>161</v>
      </c>
      <c r="D2426">
        <v>0.103579042</v>
      </c>
      <c r="E2426" s="7">
        <v>4.3978096000000001E-2</v>
      </c>
    </row>
    <row r="2427" spans="2:5" x14ac:dyDescent="0.45">
      <c r="B2427" s="6">
        <v>148</v>
      </c>
      <c r="C2427" t="s">
        <v>164</v>
      </c>
      <c r="D2427">
        <v>0.89017224500000003</v>
      </c>
      <c r="E2427" s="7">
        <v>3.5662050000000001E-2</v>
      </c>
    </row>
    <row r="2428" spans="2:5" x14ac:dyDescent="0.45">
      <c r="B2428" s="6">
        <v>148</v>
      </c>
      <c r="C2428" t="s">
        <v>160</v>
      </c>
      <c r="D2428">
        <v>0.14440526200000001</v>
      </c>
      <c r="E2428" s="7">
        <v>3.5498507999999998E-2</v>
      </c>
    </row>
    <row r="2429" spans="2:5" x14ac:dyDescent="0.45">
      <c r="B2429" s="6">
        <v>148</v>
      </c>
      <c r="C2429" t="s">
        <v>163</v>
      </c>
      <c r="D2429">
        <v>0.70328161300000003</v>
      </c>
      <c r="E2429" s="7">
        <v>3.3097573999999998E-2</v>
      </c>
    </row>
    <row r="2430" spans="2:5" x14ac:dyDescent="0.45">
      <c r="B2430" s="6">
        <v>149</v>
      </c>
      <c r="C2430" t="s">
        <v>153</v>
      </c>
      <c r="D2430">
        <v>7.0374026000000006E-2</v>
      </c>
      <c r="E2430" s="7">
        <v>8.9430035000000005E-2</v>
      </c>
    </row>
    <row r="2431" spans="2:5" x14ac:dyDescent="0.45">
      <c r="B2431" s="6">
        <v>149</v>
      </c>
      <c r="C2431" t="s">
        <v>151</v>
      </c>
      <c r="D2431">
        <v>0.10118590500000001</v>
      </c>
      <c r="E2431" s="7">
        <v>8.4317157000000004E-2</v>
      </c>
    </row>
    <row r="2432" spans="2:5" x14ac:dyDescent="0.45">
      <c r="B2432" s="6">
        <v>149</v>
      </c>
      <c r="C2432" t="s">
        <v>156</v>
      </c>
      <c r="D2432">
        <v>1.186332E-3</v>
      </c>
      <c r="E2432" s="7">
        <v>7.7796219E-2</v>
      </c>
    </row>
    <row r="2433" spans="2:5" x14ac:dyDescent="0.45">
      <c r="B2433" s="6">
        <v>149</v>
      </c>
      <c r="C2433" t="s">
        <v>154</v>
      </c>
      <c r="D2433">
        <v>-7.7819200000000003E-4</v>
      </c>
      <c r="E2433" s="7">
        <v>7.3673319000000001E-2</v>
      </c>
    </row>
    <row r="2434" spans="2:5" x14ac:dyDescent="0.45">
      <c r="B2434" s="6">
        <v>149</v>
      </c>
      <c r="C2434" t="s">
        <v>148</v>
      </c>
      <c r="D2434">
        <v>0.122576643</v>
      </c>
      <c r="E2434" s="7">
        <v>6.9648842000000002E-2</v>
      </c>
    </row>
    <row r="2435" spans="2:5" x14ac:dyDescent="0.45">
      <c r="B2435" s="6">
        <v>149</v>
      </c>
      <c r="C2435" t="s">
        <v>147</v>
      </c>
      <c r="D2435">
        <v>0.56266561699999995</v>
      </c>
      <c r="E2435" s="7">
        <v>6.1876131000000001E-2</v>
      </c>
    </row>
    <row r="2436" spans="2:5" x14ac:dyDescent="0.45">
      <c r="B2436" s="6">
        <v>149</v>
      </c>
      <c r="C2436" t="s">
        <v>157</v>
      </c>
      <c r="D2436">
        <v>7.4040040000000001E-2</v>
      </c>
      <c r="E2436" s="7">
        <v>5.6021265000000001E-2</v>
      </c>
    </row>
    <row r="2437" spans="2:5" x14ac:dyDescent="0.45">
      <c r="B2437" s="6">
        <v>149</v>
      </c>
      <c r="C2437" t="s">
        <v>150</v>
      </c>
      <c r="D2437">
        <v>0.12626364800000001</v>
      </c>
      <c r="E2437" s="7">
        <v>5.2233952E-2</v>
      </c>
    </row>
    <row r="2438" spans="2:5" x14ac:dyDescent="0.45">
      <c r="B2438" s="6">
        <v>149</v>
      </c>
      <c r="C2438" t="s">
        <v>158</v>
      </c>
      <c r="D2438">
        <v>0.176195834</v>
      </c>
      <c r="E2438" s="7">
        <v>5.1048169999999997E-2</v>
      </c>
    </row>
    <row r="2439" spans="2:5" x14ac:dyDescent="0.45">
      <c r="B2439" s="6">
        <v>149</v>
      </c>
      <c r="C2439" t="s">
        <v>155</v>
      </c>
      <c r="D2439">
        <v>0.1192999</v>
      </c>
      <c r="E2439" s="7">
        <v>5.0227015999999999E-2</v>
      </c>
    </row>
    <row r="2440" spans="2:5" x14ac:dyDescent="0.45">
      <c r="B2440" s="6">
        <v>149</v>
      </c>
      <c r="C2440" t="s">
        <v>162</v>
      </c>
      <c r="D2440">
        <v>0.13746973400000001</v>
      </c>
      <c r="E2440" s="7">
        <v>4.7218260999999997E-2</v>
      </c>
    </row>
    <row r="2441" spans="2:5" x14ac:dyDescent="0.45">
      <c r="B2441" s="6">
        <v>149</v>
      </c>
      <c r="C2441" t="s">
        <v>149</v>
      </c>
      <c r="D2441">
        <v>4.4765671E-2</v>
      </c>
      <c r="E2441" s="7">
        <v>4.6118223E-2</v>
      </c>
    </row>
    <row r="2442" spans="2:5" x14ac:dyDescent="0.45">
      <c r="B2442" s="6">
        <v>149</v>
      </c>
      <c r="C2442" t="s">
        <v>159</v>
      </c>
      <c r="D2442">
        <v>0.14189505199999999</v>
      </c>
      <c r="E2442" s="7">
        <v>4.0663006000000002E-2</v>
      </c>
    </row>
    <row r="2443" spans="2:5" x14ac:dyDescent="0.45">
      <c r="B2443" s="6">
        <v>149</v>
      </c>
      <c r="C2443" t="s">
        <v>152</v>
      </c>
      <c r="D2443">
        <v>8.0882659999999995E-2</v>
      </c>
      <c r="E2443" s="7">
        <v>3.9105487000000001E-2</v>
      </c>
    </row>
    <row r="2444" spans="2:5" x14ac:dyDescent="0.45">
      <c r="B2444" s="6">
        <v>149</v>
      </c>
      <c r="C2444" t="s">
        <v>161</v>
      </c>
      <c r="D2444">
        <v>0.112758857</v>
      </c>
      <c r="E2444" s="7">
        <v>3.7246979999999999E-2</v>
      </c>
    </row>
    <row r="2445" spans="2:5" x14ac:dyDescent="0.45">
      <c r="B2445" s="6">
        <v>149</v>
      </c>
      <c r="C2445" t="s">
        <v>160</v>
      </c>
      <c r="D2445">
        <v>9.0458146000000003E-2</v>
      </c>
      <c r="E2445" s="7">
        <v>3.6619007000000002E-2</v>
      </c>
    </row>
    <row r="2446" spans="2:5" x14ac:dyDescent="0.45">
      <c r="B2446" s="6">
        <v>149</v>
      </c>
      <c r="C2446" t="s">
        <v>164</v>
      </c>
      <c r="D2446">
        <v>0.14305775700000001</v>
      </c>
      <c r="E2446" s="7">
        <v>3.3296381E-2</v>
      </c>
    </row>
    <row r="2447" spans="2:5" x14ac:dyDescent="0.45">
      <c r="B2447" s="6">
        <v>149</v>
      </c>
      <c r="C2447" t="s">
        <v>163</v>
      </c>
      <c r="D2447">
        <v>0.39662893999999999</v>
      </c>
      <c r="E2447" s="7">
        <v>3.1471485E-2</v>
      </c>
    </row>
    <row r="2448" spans="2:5" x14ac:dyDescent="0.45">
      <c r="B2448" s="6">
        <v>150</v>
      </c>
      <c r="C2448" t="s">
        <v>163</v>
      </c>
      <c r="D2448">
        <v>0.14269989</v>
      </c>
      <c r="E2448" s="7">
        <v>7.2114486000000005E-2</v>
      </c>
    </row>
    <row r="2449" spans="2:5" x14ac:dyDescent="0.45">
      <c r="B2449" s="6">
        <v>150</v>
      </c>
      <c r="C2449" t="s">
        <v>161</v>
      </c>
      <c r="D2449">
        <v>9.9153348000000002E-2</v>
      </c>
      <c r="E2449" s="7">
        <v>5.5912214000000002E-2</v>
      </c>
    </row>
    <row r="2450" spans="2:5" x14ac:dyDescent="0.45">
      <c r="B2450" s="6">
        <v>150</v>
      </c>
      <c r="C2450" t="s">
        <v>151</v>
      </c>
      <c r="D2450">
        <v>7.8133342999999994E-2</v>
      </c>
      <c r="E2450" s="7">
        <v>5.5766925000000002E-2</v>
      </c>
    </row>
    <row r="2451" spans="2:5" x14ac:dyDescent="0.45">
      <c r="B2451" s="6">
        <v>150</v>
      </c>
      <c r="C2451" t="s">
        <v>165</v>
      </c>
      <c r="D2451">
        <v>3.1175586000000002E-2</v>
      </c>
      <c r="E2451" s="7">
        <v>5.1060937000000001E-2</v>
      </c>
    </row>
    <row r="2452" spans="2:5" x14ac:dyDescent="0.45">
      <c r="B2452" s="6">
        <v>150</v>
      </c>
      <c r="C2452" t="s">
        <v>159</v>
      </c>
      <c r="D2452">
        <v>0.29768158500000003</v>
      </c>
      <c r="E2452" s="7">
        <v>5.0930548999999999E-2</v>
      </c>
    </row>
    <row r="2453" spans="2:5" x14ac:dyDescent="0.45">
      <c r="B2453" s="6">
        <v>150</v>
      </c>
      <c r="C2453" t="s">
        <v>158</v>
      </c>
      <c r="D2453">
        <v>0.38925798299999997</v>
      </c>
      <c r="E2453" s="7">
        <v>5.0522219E-2</v>
      </c>
    </row>
    <row r="2454" spans="2:5" x14ac:dyDescent="0.45">
      <c r="B2454" s="6">
        <v>150</v>
      </c>
      <c r="C2454" t="s">
        <v>156</v>
      </c>
      <c r="D2454">
        <v>0.14778709500000001</v>
      </c>
      <c r="E2454" s="7">
        <v>5.0472351999999998E-2</v>
      </c>
    </row>
    <row r="2455" spans="2:5" x14ac:dyDescent="0.45">
      <c r="B2455" s="6">
        <v>150</v>
      </c>
      <c r="C2455" t="s">
        <v>150</v>
      </c>
      <c r="D2455">
        <v>0.13230945</v>
      </c>
      <c r="E2455" s="7">
        <v>5.0415318000000001E-2</v>
      </c>
    </row>
    <row r="2456" spans="2:5" x14ac:dyDescent="0.45">
      <c r="B2456" s="6">
        <v>150</v>
      </c>
      <c r="C2456" t="s">
        <v>153</v>
      </c>
      <c r="D2456">
        <v>0.85741954099999995</v>
      </c>
      <c r="E2456" s="7">
        <v>4.9178953999999997E-2</v>
      </c>
    </row>
    <row r="2457" spans="2:5" x14ac:dyDescent="0.45">
      <c r="B2457" s="6">
        <v>150</v>
      </c>
      <c r="C2457" t="s">
        <v>147</v>
      </c>
      <c r="D2457">
        <v>0.150893996</v>
      </c>
      <c r="E2457" s="7">
        <v>4.8594586000000002E-2</v>
      </c>
    </row>
    <row r="2458" spans="2:5" x14ac:dyDescent="0.45">
      <c r="B2458" s="6">
        <v>150</v>
      </c>
      <c r="C2458" t="s">
        <v>154</v>
      </c>
      <c r="D2458">
        <v>0.10005120200000001</v>
      </c>
      <c r="E2458" s="7">
        <v>4.6887430000000001E-2</v>
      </c>
    </row>
    <row r="2459" spans="2:5" x14ac:dyDescent="0.45">
      <c r="B2459" s="6">
        <v>150</v>
      </c>
      <c r="C2459" t="s">
        <v>149</v>
      </c>
      <c r="D2459">
        <v>0.140853122</v>
      </c>
      <c r="E2459" s="7">
        <v>4.6857467E-2</v>
      </c>
    </row>
    <row r="2460" spans="2:5" x14ac:dyDescent="0.45">
      <c r="B2460" s="6">
        <v>150</v>
      </c>
      <c r="C2460" t="s">
        <v>152</v>
      </c>
      <c r="D2460">
        <v>0.196406579</v>
      </c>
      <c r="E2460" s="7">
        <v>4.2239290999999998E-2</v>
      </c>
    </row>
    <row r="2461" spans="2:5" x14ac:dyDescent="0.45">
      <c r="B2461" s="6">
        <v>150</v>
      </c>
      <c r="C2461" t="s">
        <v>157</v>
      </c>
      <c r="D2461">
        <v>0.26484106200000002</v>
      </c>
      <c r="E2461" s="7">
        <v>4.1536484999999998E-2</v>
      </c>
    </row>
    <row r="2462" spans="2:5" x14ac:dyDescent="0.45">
      <c r="B2462" s="6">
        <v>150</v>
      </c>
      <c r="C2462" t="s">
        <v>148</v>
      </c>
      <c r="D2462">
        <v>0.13996386199999999</v>
      </c>
      <c r="E2462" s="7">
        <v>3.8150546E-2</v>
      </c>
    </row>
    <row r="2463" spans="2:5" x14ac:dyDescent="0.45">
      <c r="B2463" s="6">
        <v>150</v>
      </c>
      <c r="C2463" t="s">
        <v>9</v>
      </c>
      <c r="D2463">
        <v>0.17895358</v>
      </c>
      <c r="E2463" s="7">
        <v>3.7363832999999999E-2</v>
      </c>
    </row>
    <row r="2464" spans="2:5" x14ac:dyDescent="0.45">
      <c r="B2464" s="6">
        <v>150</v>
      </c>
      <c r="C2464" t="s">
        <v>160</v>
      </c>
      <c r="D2464">
        <v>0.12520567599999999</v>
      </c>
      <c r="E2464" s="7">
        <v>3.6487338000000001E-2</v>
      </c>
    </row>
    <row r="2465" spans="2:5" x14ac:dyDescent="0.45">
      <c r="B2465" s="6">
        <v>150</v>
      </c>
      <c r="C2465" t="s">
        <v>162</v>
      </c>
      <c r="D2465">
        <v>0.14700063099999999</v>
      </c>
      <c r="E2465" s="7">
        <v>2.9214500000000001E-2</v>
      </c>
    </row>
    <row r="2466" spans="2:5" x14ac:dyDescent="0.45">
      <c r="B2466" s="6">
        <v>151</v>
      </c>
      <c r="C2466" t="s">
        <v>164</v>
      </c>
      <c r="D2466">
        <v>0.97551044099999995</v>
      </c>
      <c r="E2466" s="7">
        <v>0.128957233</v>
      </c>
    </row>
    <row r="2467" spans="2:5" x14ac:dyDescent="0.45">
      <c r="B2467" s="6">
        <v>151</v>
      </c>
      <c r="C2467" t="s">
        <v>161</v>
      </c>
      <c r="D2467">
        <v>-1.3074924E-2</v>
      </c>
      <c r="E2467" s="7">
        <v>9.0088901999999998E-2</v>
      </c>
    </row>
    <row r="2468" spans="2:5" x14ac:dyDescent="0.45">
      <c r="B2468" s="6">
        <v>151</v>
      </c>
      <c r="C2468" t="s">
        <v>163</v>
      </c>
      <c r="D2468">
        <v>0.40099836</v>
      </c>
      <c r="E2468" s="7">
        <v>8.8571048999999999E-2</v>
      </c>
    </row>
    <row r="2469" spans="2:5" x14ac:dyDescent="0.45">
      <c r="B2469" s="6">
        <v>151</v>
      </c>
      <c r="C2469" t="s">
        <v>158</v>
      </c>
      <c r="D2469">
        <v>0.30112762300000001</v>
      </c>
      <c r="E2469" s="7">
        <v>8.5531244000000006E-2</v>
      </c>
    </row>
    <row r="2470" spans="2:5" x14ac:dyDescent="0.45">
      <c r="B2470" s="6">
        <v>151</v>
      </c>
      <c r="C2470" t="s">
        <v>162</v>
      </c>
      <c r="D2470">
        <v>1.1218669649999999</v>
      </c>
      <c r="E2470" s="7">
        <v>8.4604456999999994E-2</v>
      </c>
    </row>
    <row r="2471" spans="2:5" x14ac:dyDescent="0.45">
      <c r="B2471" s="6">
        <v>151</v>
      </c>
      <c r="C2471" t="s">
        <v>152</v>
      </c>
      <c r="D2471">
        <v>0.93522022100000002</v>
      </c>
      <c r="E2471" s="7">
        <v>8.3060829000000003E-2</v>
      </c>
    </row>
    <row r="2472" spans="2:5" x14ac:dyDescent="0.45">
      <c r="B2472" s="6">
        <v>151</v>
      </c>
      <c r="C2472" t="s">
        <v>149</v>
      </c>
      <c r="D2472">
        <v>0.903932968</v>
      </c>
      <c r="E2472" s="7">
        <v>8.2367673000000002E-2</v>
      </c>
    </row>
    <row r="2473" spans="2:5" x14ac:dyDescent="0.45">
      <c r="B2473" s="6">
        <v>151</v>
      </c>
      <c r="C2473" t="s">
        <v>9</v>
      </c>
      <c r="D2473">
        <v>0.93666756500000004</v>
      </c>
      <c r="E2473" s="7">
        <v>7.7607861E-2</v>
      </c>
    </row>
    <row r="2474" spans="2:5" x14ac:dyDescent="0.45">
      <c r="B2474" s="6">
        <v>151</v>
      </c>
      <c r="C2474" t="s">
        <v>159</v>
      </c>
      <c r="D2474">
        <v>0.143075919</v>
      </c>
      <c r="E2474" s="7">
        <v>7.2254192999999994E-2</v>
      </c>
    </row>
    <row r="2475" spans="2:5" x14ac:dyDescent="0.45">
      <c r="B2475" s="6">
        <v>151</v>
      </c>
      <c r="C2475" t="s">
        <v>165</v>
      </c>
      <c r="D2475">
        <v>4.0917083999999999E-2</v>
      </c>
      <c r="E2475" s="7">
        <v>6.8685580999999996E-2</v>
      </c>
    </row>
    <row r="2476" spans="2:5" x14ac:dyDescent="0.45">
      <c r="B2476" s="6">
        <v>151</v>
      </c>
      <c r="C2476" t="s">
        <v>160</v>
      </c>
      <c r="D2476">
        <v>2.7274218999999999E-2</v>
      </c>
      <c r="E2476" s="7">
        <v>6.1404728999999998E-2</v>
      </c>
    </row>
    <row r="2477" spans="2:5" x14ac:dyDescent="0.45">
      <c r="B2477" s="6">
        <v>151</v>
      </c>
      <c r="C2477" t="s">
        <v>147</v>
      </c>
      <c r="D2477">
        <v>8.0916951000000001E-2</v>
      </c>
      <c r="E2477" s="7">
        <v>6.0297299999999998E-2</v>
      </c>
    </row>
    <row r="2478" spans="2:5" x14ac:dyDescent="0.45">
      <c r="B2478" s="6">
        <v>151</v>
      </c>
      <c r="C2478" t="s">
        <v>155</v>
      </c>
      <c r="D2478">
        <v>0.165809242</v>
      </c>
      <c r="E2478" s="7">
        <v>5.9931458999999999E-2</v>
      </c>
    </row>
    <row r="2479" spans="2:5" x14ac:dyDescent="0.45">
      <c r="B2479" s="6">
        <v>151</v>
      </c>
      <c r="C2479" t="s">
        <v>150</v>
      </c>
      <c r="D2479">
        <v>0.112561278</v>
      </c>
      <c r="E2479" s="7">
        <v>5.7789232000000003E-2</v>
      </c>
    </row>
    <row r="2480" spans="2:5" x14ac:dyDescent="0.45">
      <c r="B2480" s="6">
        <v>151</v>
      </c>
      <c r="C2480" t="s">
        <v>154</v>
      </c>
      <c r="D2480">
        <v>0.12081582</v>
      </c>
      <c r="E2480" s="7">
        <v>5.7332335999999998E-2</v>
      </c>
    </row>
    <row r="2481" spans="2:5" x14ac:dyDescent="0.45">
      <c r="B2481" s="6">
        <v>151</v>
      </c>
      <c r="C2481" t="s">
        <v>153</v>
      </c>
      <c r="D2481">
        <v>0.99174606799999998</v>
      </c>
      <c r="E2481" s="7">
        <v>5.7122342999999999E-2</v>
      </c>
    </row>
    <row r="2482" spans="2:5" x14ac:dyDescent="0.45">
      <c r="B2482" s="6">
        <v>151</v>
      </c>
      <c r="C2482" t="s">
        <v>148</v>
      </c>
      <c r="D2482">
        <v>7.9606847999999994E-2</v>
      </c>
      <c r="E2482" s="7">
        <v>4.8735245000000003E-2</v>
      </c>
    </row>
    <row r="2483" spans="2:5" x14ac:dyDescent="0.45">
      <c r="B2483" s="6">
        <v>151</v>
      </c>
      <c r="C2483" t="s">
        <v>151</v>
      </c>
      <c r="D2483">
        <v>0.16739742299999999</v>
      </c>
      <c r="E2483" s="7">
        <v>4.5971352E-2</v>
      </c>
    </row>
    <row r="2484" spans="2:5" x14ac:dyDescent="0.45">
      <c r="B2484" s="6">
        <v>151</v>
      </c>
      <c r="C2484" t="s">
        <v>156</v>
      </c>
      <c r="D2484">
        <v>0.14057968200000001</v>
      </c>
      <c r="E2484" s="7">
        <v>4.4057774000000001E-2</v>
      </c>
    </row>
    <row r="2485" spans="2:5" x14ac:dyDescent="0.45">
      <c r="B2485" s="6">
        <v>152</v>
      </c>
      <c r="C2485" t="s">
        <v>150</v>
      </c>
      <c r="D2485">
        <v>-9.4020073999999995E-2</v>
      </c>
      <c r="E2485" s="7">
        <v>0.141584549</v>
      </c>
    </row>
    <row r="2486" spans="2:5" x14ac:dyDescent="0.45">
      <c r="B2486" s="6">
        <v>152</v>
      </c>
      <c r="C2486" t="s">
        <v>148</v>
      </c>
      <c r="D2486">
        <v>0.19747215300000001</v>
      </c>
      <c r="E2486" s="7">
        <v>0.118451955</v>
      </c>
    </row>
    <row r="2487" spans="2:5" x14ac:dyDescent="0.45">
      <c r="B2487" s="6">
        <v>152</v>
      </c>
      <c r="C2487" t="s">
        <v>154</v>
      </c>
      <c r="D2487">
        <v>3.067682E-2</v>
      </c>
      <c r="E2487" s="7">
        <v>0.110496079</v>
      </c>
    </row>
    <row r="2488" spans="2:5" x14ac:dyDescent="0.45">
      <c r="B2488" s="6">
        <v>152</v>
      </c>
      <c r="C2488" t="s">
        <v>147</v>
      </c>
      <c r="D2488">
        <v>0.18645302899999999</v>
      </c>
      <c r="E2488" s="7">
        <v>0.10423502900000001</v>
      </c>
    </row>
    <row r="2489" spans="2:5" x14ac:dyDescent="0.45">
      <c r="B2489" s="6">
        <v>152</v>
      </c>
      <c r="C2489" t="s">
        <v>160</v>
      </c>
      <c r="D2489">
        <v>0.11267034200000001</v>
      </c>
      <c r="E2489" s="7">
        <v>8.5259995000000005E-2</v>
      </c>
    </row>
    <row r="2490" spans="2:5" x14ac:dyDescent="0.45">
      <c r="B2490" s="6">
        <v>152</v>
      </c>
      <c r="C2490" t="s">
        <v>152</v>
      </c>
      <c r="D2490">
        <v>0.86246330400000004</v>
      </c>
      <c r="E2490" s="7">
        <v>8.4539336000000007E-2</v>
      </c>
    </row>
    <row r="2491" spans="2:5" x14ac:dyDescent="0.45">
      <c r="B2491" s="6">
        <v>152</v>
      </c>
      <c r="C2491" t="s">
        <v>163</v>
      </c>
      <c r="D2491">
        <v>0.224506223</v>
      </c>
      <c r="E2491" s="7">
        <v>8.3687286E-2</v>
      </c>
    </row>
    <row r="2492" spans="2:5" x14ac:dyDescent="0.45">
      <c r="B2492" s="6">
        <v>152</v>
      </c>
      <c r="C2492" t="s">
        <v>162</v>
      </c>
      <c r="D2492">
        <v>0.25964133499999997</v>
      </c>
      <c r="E2492" s="7">
        <v>8.2291964999999995E-2</v>
      </c>
    </row>
    <row r="2493" spans="2:5" x14ac:dyDescent="0.45">
      <c r="B2493" s="6">
        <v>152</v>
      </c>
      <c r="C2493" t="s">
        <v>165</v>
      </c>
      <c r="D2493">
        <v>7.3802438999999997E-2</v>
      </c>
      <c r="E2493" s="7">
        <v>7.5823286000000004E-2</v>
      </c>
    </row>
    <row r="2494" spans="2:5" x14ac:dyDescent="0.45">
      <c r="B2494" s="6">
        <v>152</v>
      </c>
      <c r="C2494" t="s">
        <v>159</v>
      </c>
      <c r="D2494">
        <v>0.78075596599999997</v>
      </c>
      <c r="E2494" s="7">
        <v>7.4955867999999995E-2</v>
      </c>
    </row>
    <row r="2495" spans="2:5" x14ac:dyDescent="0.45">
      <c r="B2495" s="6">
        <v>152</v>
      </c>
      <c r="C2495" t="s">
        <v>158</v>
      </c>
      <c r="D2495">
        <v>0.95290898599999996</v>
      </c>
      <c r="E2495" s="7">
        <v>7.2558948999999998E-2</v>
      </c>
    </row>
    <row r="2496" spans="2:5" x14ac:dyDescent="0.45">
      <c r="B2496" s="6">
        <v>152</v>
      </c>
      <c r="C2496" t="s">
        <v>149</v>
      </c>
      <c r="D2496">
        <v>0.76175785100000004</v>
      </c>
      <c r="E2496" s="7">
        <v>6.7585813999999994E-2</v>
      </c>
    </row>
    <row r="2497" spans="2:5" x14ac:dyDescent="0.45">
      <c r="B2497" s="6">
        <v>152</v>
      </c>
      <c r="C2497" t="s">
        <v>157</v>
      </c>
      <c r="D2497">
        <v>0.86367045099999995</v>
      </c>
      <c r="E2497" s="7">
        <v>6.6444399000000001E-2</v>
      </c>
    </row>
    <row r="2498" spans="2:5" x14ac:dyDescent="0.45">
      <c r="B2498" s="6">
        <v>152</v>
      </c>
      <c r="C2498" t="s">
        <v>156</v>
      </c>
      <c r="D2498">
        <v>0.17596140699999999</v>
      </c>
      <c r="E2498" s="7">
        <v>6.4431237000000002E-2</v>
      </c>
    </row>
    <row r="2499" spans="2:5" x14ac:dyDescent="0.45">
      <c r="B2499" s="6">
        <v>152</v>
      </c>
      <c r="C2499" t="s">
        <v>153</v>
      </c>
      <c r="D2499">
        <v>0.92096456500000001</v>
      </c>
      <c r="E2499" s="7">
        <v>6.1952273000000002E-2</v>
      </c>
    </row>
    <row r="2500" spans="2:5" x14ac:dyDescent="0.45">
      <c r="B2500" s="6">
        <v>152</v>
      </c>
      <c r="C2500" t="s">
        <v>161</v>
      </c>
      <c r="D2500">
        <v>5.464538E-2</v>
      </c>
      <c r="E2500" s="7">
        <v>5.4001838000000003E-2</v>
      </c>
    </row>
    <row r="2501" spans="2:5" x14ac:dyDescent="0.45">
      <c r="B2501" s="6">
        <v>152</v>
      </c>
      <c r="C2501" t="s">
        <v>155</v>
      </c>
      <c r="D2501">
        <v>0.14518476899999999</v>
      </c>
      <c r="E2501" s="7">
        <v>4.4368022999999999E-2</v>
      </c>
    </row>
    <row r="2502" spans="2:5" x14ac:dyDescent="0.45">
      <c r="B2502" s="6">
        <v>152</v>
      </c>
      <c r="C2502" t="s">
        <v>151</v>
      </c>
      <c r="D2502">
        <v>0.19040308</v>
      </c>
      <c r="E2502" s="7">
        <v>4.3549175000000002E-2</v>
      </c>
    </row>
    <row r="2503" spans="2:5" x14ac:dyDescent="0.45">
      <c r="B2503" s="6">
        <v>152</v>
      </c>
      <c r="C2503" t="s">
        <v>9</v>
      </c>
      <c r="D2503">
        <v>0.21935582000000001</v>
      </c>
      <c r="E2503" s="7">
        <v>4.0308655999999998E-2</v>
      </c>
    </row>
    <row r="2504" spans="2:5" x14ac:dyDescent="0.45">
      <c r="B2504" s="6">
        <v>153</v>
      </c>
      <c r="C2504" t="s">
        <v>157</v>
      </c>
      <c r="D2504">
        <v>9.7441267999999998E-2</v>
      </c>
      <c r="E2504" s="7">
        <v>0.10126600299999999</v>
      </c>
    </row>
    <row r="2505" spans="2:5" x14ac:dyDescent="0.45">
      <c r="B2505" s="6">
        <v>153</v>
      </c>
      <c r="C2505" t="s">
        <v>158</v>
      </c>
      <c r="D2505">
        <v>0.21765799599999999</v>
      </c>
      <c r="E2505" s="7">
        <v>8.6589545000000004E-2</v>
      </c>
    </row>
    <row r="2506" spans="2:5" x14ac:dyDescent="0.45">
      <c r="B2506" s="6">
        <v>153</v>
      </c>
      <c r="C2506" t="s">
        <v>163</v>
      </c>
      <c r="D2506">
        <v>0.83162819799999999</v>
      </c>
      <c r="E2506" s="7">
        <v>8.0843076E-2</v>
      </c>
    </row>
    <row r="2507" spans="2:5" x14ac:dyDescent="0.45">
      <c r="B2507" s="6">
        <v>153</v>
      </c>
      <c r="C2507" t="s">
        <v>151</v>
      </c>
      <c r="D2507">
        <v>0.16269181199999999</v>
      </c>
      <c r="E2507" s="7">
        <v>7.9591895999999995E-2</v>
      </c>
    </row>
    <row r="2508" spans="2:5" x14ac:dyDescent="0.45">
      <c r="B2508" s="6">
        <v>153</v>
      </c>
      <c r="C2508" t="s">
        <v>152</v>
      </c>
      <c r="D2508">
        <v>0.56326773900000005</v>
      </c>
      <c r="E2508" s="7">
        <v>7.8199961999999998E-2</v>
      </c>
    </row>
    <row r="2509" spans="2:5" x14ac:dyDescent="0.45">
      <c r="B2509" s="6">
        <v>153</v>
      </c>
      <c r="C2509" t="s">
        <v>160</v>
      </c>
      <c r="D2509">
        <v>9.9141373000000005E-2</v>
      </c>
      <c r="E2509" s="7">
        <v>7.3500736999999997E-2</v>
      </c>
    </row>
    <row r="2510" spans="2:5" x14ac:dyDescent="0.45">
      <c r="B2510" s="6">
        <v>153</v>
      </c>
      <c r="C2510" t="s">
        <v>156</v>
      </c>
      <c r="D2510">
        <v>0.20689817999999999</v>
      </c>
      <c r="E2510" s="7">
        <v>7.3016805000000004E-2</v>
      </c>
    </row>
    <row r="2511" spans="2:5" x14ac:dyDescent="0.45">
      <c r="B2511" s="6">
        <v>153</v>
      </c>
      <c r="C2511" t="s">
        <v>162</v>
      </c>
      <c r="D2511">
        <v>0.76753908500000001</v>
      </c>
      <c r="E2511" s="7">
        <v>7.1702448000000002E-2</v>
      </c>
    </row>
    <row r="2512" spans="2:5" x14ac:dyDescent="0.45">
      <c r="B2512" s="6">
        <v>153</v>
      </c>
      <c r="C2512" t="s">
        <v>148</v>
      </c>
      <c r="D2512">
        <v>0.15190395700000001</v>
      </c>
      <c r="E2512" s="7">
        <v>7.1453092999999995E-2</v>
      </c>
    </row>
    <row r="2513" spans="2:5" x14ac:dyDescent="0.45">
      <c r="B2513" s="6">
        <v>153</v>
      </c>
      <c r="C2513" t="s">
        <v>161</v>
      </c>
      <c r="D2513">
        <v>2.2835622999999999E-2</v>
      </c>
      <c r="E2513" s="7">
        <v>6.7940994000000005E-2</v>
      </c>
    </row>
    <row r="2514" spans="2:5" x14ac:dyDescent="0.45">
      <c r="B2514" s="6">
        <v>153</v>
      </c>
      <c r="C2514" t="s">
        <v>165</v>
      </c>
      <c r="D2514">
        <v>0.13841634799999999</v>
      </c>
      <c r="E2514" s="7">
        <v>6.5139965999999994E-2</v>
      </c>
    </row>
    <row r="2515" spans="2:5" x14ac:dyDescent="0.45">
      <c r="B2515" s="6">
        <v>153</v>
      </c>
      <c r="C2515" t="s">
        <v>155</v>
      </c>
      <c r="D2515">
        <v>6.5985574000000005E-2</v>
      </c>
      <c r="E2515" s="7">
        <v>6.3482722000000005E-2</v>
      </c>
    </row>
    <row r="2516" spans="2:5" x14ac:dyDescent="0.45">
      <c r="B2516" s="6">
        <v>153</v>
      </c>
      <c r="C2516" t="s">
        <v>154</v>
      </c>
      <c r="D2516">
        <v>8.1221375999999998E-2</v>
      </c>
      <c r="E2516" s="7">
        <v>6.2928313999999999E-2</v>
      </c>
    </row>
    <row r="2517" spans="2:5" x14ac:dyDescent="0.45">
      <c r="B2517" s="6">
        <v>153</v>
      </c>
      <c r="C2517" t="s">
        <v>153</v>
      </c>
      <c r="D2517">
        <v>8.4570766000000006E-2</v>
      </c>
      <c r="E2517" s="7">
        <v>6.0491493E-2</v>
      </c>
    </row>
    <row r="2518" spans="2:5" x14ac:dyDescent="0.45">
      <c r="B2518" s="6">
        <v>153</v>
      </c>
      <c r="C2518" t="s">
        <v>149</v>
      </c>
      <c r="D2518">
        <v>0.82532840799999996</v>
      </c>
      <c r="E2518" s="7">
        <v>6.0480737E-2</v>
      </c>
    </row>
    <row r="2519" spans="2:5" x14ac:dyDescent="0.45">
      <c r="B2519" s="6">
        <v>153</v>
      </c>
      <c r="C2519" t="s">
        <v>164</v>
      </c>
      <c r="D2519">
        <v>0.108349441</v>
      </c>
      <c r="E2519" s="7">
        <v>5.7039377000000002E-2</v>
      </c>
    </row>
    <row r="2520" spans="2:5" x14ac:dyDescent="0.45">
      <c r="B2520" s="6">
        <v>153</v>
      </c>
      <c r="C2520" t="s">
        <v>150</v>
      </c>
      <c r="D2520">
        <v>1.4077460999999999E-2</v>
      </c>
      <c r="E2520" s="7">
        <v>4.3796411E-2</v>
      </c>
    </row>
    <row r="2521" spans="2:5" x14ac:dyDescent="0.45">
      <c r="B2521" s="6">
        <v>153</v>
      </c>
      <c r="C2521" t="s">
        <v>159</v>
      </c>
      <c r="D2521">
        <v>9.3094802000000004E-2</v>
      </c>
      <c r="E2521" s="7">
        <v>4.2684931000000002E-2</v>
      </c>
    </row>
    <row r="2522" spans="2:5" x14ac:dyDescent="0.45">
      <c r="B2522" s="6">
        <v>153</v>
      </c>
      <c r="C2522" t="s">
        <v>147</v>
      </c>
      <c r="D2522">
        <v>0.467310271</v>
      </c>
      <c r="E2522" s="7">
        <v>3.9547077E-2</v>
      </c>
    </row>
    <row r="2523" spans="2:5" x14ac:dyDescent="0.45">
      <c r="B2523" s="6">
        <v>154</v>
      </c>
      <c r="C2523" t="s">
        <v>153</v>
      </c>
      <c r="D2523">
        <v>-9.0910352999999999E-2</v>
      </c>
      <c r="E2523" s="7">
        <v>0.14910899999999999</v>
      </c>
    </row>
    <row r="2524" spans="2:5" x14ac:dyDescent="0.45">
      <c r="B2524" s="6">
        <v>154</v>
      </c>
      <c r="C2524" t="s">
        <v>150</v>
      </c>
      <c r="D2524">
        <v>0.14532735299999999</v>
      </c>
      <c r="E2524" s="7">
        <v>0.126146386</v>
      </c>
    </row>
    <row r="2525" spans="2:5" x14ac:dyDescent="0.45">
      <c r="B2525" s="6">
        <v>154</v>
      </c>
      <c r="C2525" t="s">
        <v>9</v>
      </c>
      <c r="D2525">
        <v>5.5568389000000003E-2</v>
      </c>
      <c r="E2525" s="7">
        <v>8.7074939000000004E-2</v>
      </c>
    </row>
    <row r="2526" spans="2:5" x14ac:dyDescent="0.45">
      <c r="B2526" s="6">
        <v>154</v>
      </c>
      <c r="C2526" t="s">
        <v>154</v>
      </c>
      <c r="D2526">
        <v>0.12356394800000001</v>
      </c>
      <c r="E2526" s="7">
        <v>8.0757475999999995E-2</v>
      </c>
    </row>
    <row r="2527" spans="2:5" x14ac:dyDescent="0.45">
      <c r="B2527" s="6">
        <v>154</v>
      </c>
      <c r="C2527" t="s">
        <v>165</v>
      </c>
      <c r="D2527">
        <v>0.11116556800000001</v>
      </c>
      <c r="E2527" s="7">
        <v>7.5563304999999997E-2</v>
      </c>
    </row>
    <row r="2528" spans="2:5" x14ac:dyDescent="0.45">
      <c r="B2528" s="6">
        <v>154</v>
      </c>
      <c r="C2528" t="s">
        <v>156</v>
      </c>
      <c r="D2528">
        <v>0.26630451599999999</v>
      </c>
      <c r="E2528" s="7">
        <v>7.4640716999999995E-2</v>
      </c>
    </row>
    <row r="2529" spans="2:5" x14ac:dyDescent="0.45">
      <c r="B2529" s="6">
        <v>154</v>
      </c>
      <c r="C2529" t="s">
        <v>155</v>
      </c>
      <c r="D2529">
        <v>0.22820884</v>
      </c>
      <c r="E2529" s="7">
        <v>7.4498789999999995E-2</v>
      </c>
    </row>
    <row r="2530" spans="2:5" x14ac:dyDescent="0.45">
      <c r="B2530" s="6">
        <v>154</v>
      </c>
      <c r="C2530" t="s">
        <v>164</v>
      </c>
      <c r="D2530">
        <v>0.25053441500000001</v>
      </c>
      <c r="E2530" s="7">
        <v>7.3715646999999995E-2</v>
      </c>
    </row>
    <row r="2531" spans="2:5" x14ac:dyDescent="0.45">
      <c r="B2531" s="6">
        <v>154</v>
      </c>
      <c r="C2531" t="s">
        <v>151</v>
      </c>
      <c r="D2531">
        <v>4.255432E-2</v>
      </c>
      <c r="E2531" s="7">
        <v>7.3259832999999996E-2</v>
      </c>
    </row>
    <row r="2532" spans="2:5" x14ac:dyDescent="0.45">
      <c r="B2532" s="6">
        <v>154</v>
      </c>
      <c r="C2532" t="s">
        <v>161</v>
      </c>
      <c r="D2532">
        <v>4.4270767000000003E-2</v>
      </c>
      <c r="E2532" s="7">
        <v>7.2170863000000002E-2</v>
      </c>
    </row>
    <row r="2533" spans="2:5" x14ac:dyDescent="0.45">
      <c r="B2533" s="6">
        <v>154</v>
      </c>
      <c r="C2533" t="s">
        <v>157</v>
      </c>
      <c r="D2533">
        <v>0.34346289400000002</v>
      </c>
      <c r="E2533" s="7">
        <v>7.1100967000000001E-2</v>
      </c>
    </row>
    <row r="2534" spans="2:5" x14ac:dyDescent="0.45">
      <c r="B2534" s="6">
        <v>154</v>
      </c>
      <c r="C2534" t="s">
        <v>149</v>
      </c>
      <c r="D2534">
        <v>0.24895310300000001</v>
      </c>
      <c r="E2534" s="7">
        <v>7.0896073000000004E-2</v>
      </c>
    </row>
    <row r="2535" spans="2:5" x14ac:dyDescent="0.45">
      <c r="B2535" s="6">
        <v>154</v>
      </c>
      <c r="C2535" t="s">
        <v>160</v>
      </c>
      <c r="D2535">
        <v>0.110331234</v>
      </c>
      <c r="E2535" s="7">
        <v>7.0501695000000003E-2</v>
      </c>
    </row>
    <row r="2536" spans="2:5" x14ac:dyDescent="0.45">
      <c r="B2536" s="6">
        <v>154</v>
      </c>
      <c r="C2536" t="s">
        <v>148</v>
      </c>
      <c r="D2536">
        <v>8.6028901000000005E-2</v>
      </c>
      <c r="E2536" s="7">
        <v>6.8407277000000002E-2</v>
      </c>
    </row>
    <row r="2537" spans="2:5" x14ac:dyDescent="0.45">
      <c r="B2537" s="6">
        <v>154</v>
      </c>
      <c r="C2537" t="s">
        <v>147</v>
      </c>
      <c r="D2537">
        <v>2.1230742E-2</v>
      </c>
      <c r="E2537" s="7">
        <v>6.7125756999999994E-2</v>
      </c>
    </row>
    <row r="2538" spans="2:5" x14ac:dyDescent="0.45">
      <c r="B2538" s="6">
        <v>154</v>
      </c>
      <c r="C2538" t="s">
        <v>159</v>
      </c>
      <c r="D2538">
        <v>0.31248223000000003</v>
      </c>
      <c r="E2538" s="7">
        <v>5.7407261000000001E-2</v>
      </c>
    </row>
    <row r="2539" spans="2:5" x14ac:dyDescent="0.45">
      <c r="B2539" s="6">
        <v>154</v>
      </c>
      <c r="C2539" t="s">
        <v>162</v>
      </c>
      <c r="D2539">
        <v>0.106038831</v>
      </c>
      <c r="E2539" s="7">
        <v>5.303331E-2</v>
      </c>
    </row>
    <row r="2540" spans="2:5" x14ac:dyDescent="0.45">
      <c r="B2540" s="6">
        <v>154</v>
      </c>
      <c r="C2540" t="s">
        <v>152</v>
      </c>
      <c r="D2540">
        <v>0.22472647100000001</v>
      </c>
      <c r="E2540" s="7">
        <v>4.6138020000000002E-2</v>
      </c>
    </row>
    <row r="2541" spans="2:5" x14ac:dyDescent="0.45">
      <c r="B2541" s="6">
        <v>154</v>
      </c>
      <c r="C2541" t="s">
        <v>163</v>
      </c>
      <c r="D2541">
        <v>0.116931096</v>
      </c>
      <c r="E2541" s="7">
        <v>4.5024663999999999E-2</v>
      </c>
    </row>
    <row r="2542" spans="2:5" x14ac:dyDescent="0.45">
      <c r="B2542" s="6">
        <v>155</v>
      </c>
      <c r="C2542" t="s">
        <v>154</v>
      </c>
      <c r="D2542">
        <v>0.48736272800000002</v>
      </c>
      <c r="E2542" s="7">
        <v>8.5573011000000004E-2</v>
      </c>
    </row>
    <row r="2543" spans="2:5" x14ac:dyDescent="0.45">
      <c r="B2543" s="6">
        <v>155</v>
      </c>
      <c r="C2543" t="s">
        <v>147</v>
      </c>
      <c r="D2543">
        <v>0.60121009400000003</v>
      </c>
      <c r="E2543" s="7">
        <v>8.3015607000000005E-2</v>
      </c>
    </row>
    <row r="2544" spans="2:5" x14ac:dyDescent="0.45">
      <c r="B2544" s="6">
        <v>155</v>
      </c>
      <c r="C2544" t="s">
        <v>153</v>
      </c>
      <c r="D2544">
        <v>0.96565587399999997</v>
      </c>
      <c r="E2544" s="7">
        <v>8.2112839000000007E-2</v>
      </c>
    </row>
    <row r="2545" spans="2:5" x14ac:dyDescent="0.45">
      <c r="B2545" s="6">
        <v>155</v>
      </c>
      <c r="C2545" t="s">
        <v>161</v>
      </c>
      <c r="D2545">
        <v>0.12789419299999999</v>
      </c>
      <c r="E2545" s="7">
        <v>7.6419069000000006E-2</v>
      </c>
    </row>
    <row r="2546" spans="2:5" x14ac:dyDescent="0.45">
      <c r="B2546" s="6">
        <v>155</v>
      </c>
      <c r="C2546" t="s">
        <v>155</v>
      </c>
      <c r="D2546">
        <v>7.4701108000000002E-2</v>
      </c>
      <c r="E2546" s="7">
        <v>7.5021300999999999E-2</v>
      </c>
    </row>
    <row r="2547" spans="2:5" x14ac:dyDescent="0.45">
      <c r="B2547" s="6">
        <v>155</v>
      </c>
      <c r="C2547" t="s">
        <v>150</v>
      </c>
      <c r="D2547">
        <v>0.286970964</v>
      </c>
      <c r="E2547" s="7">
        <v>7.3527555999999994E-2</v>
      </c>
    </row>
    <row r="2548" spans="2:5" x14ac:dyDescent="0.45">
      <c r="B2548" s="6">
        <v>155</v>
      </c>
      <c r="C2548" t="s">
        <v>163</v>
      </c>
      <c r="D2548">
        <v>0.99776422899999995</v>
      </c>
      <c r="E2548" s="7">
        <v>7.1350271000000007E-2</v>
      </c>
    </row>
    <row r="2549" spans="2:5" x14ac:dyDescent="0.45">
      <c r="B2549" s="6">
        <v>155</v>
      </c>
      <c r="C2549" t="s">
        <v>159</v>
      </c>
      <c r="D2549">
        <v>0.14187333499999999</v>
      </c>
      <c r="E2549" s="7">
        <v>7.1305178999999996E-2</v>
      </c>
    </row>
    <row r="2550" spans="2:5" x14ac:dyDescent="0.45">
      <c r="B2550" s="6">
        <v>155</v>
      </c>
      <c r="C2550" t="s">
        <v>158</v>
      </c>
      <c r="D2550">
        <v>0.18274001300000001</v>
      </c>
      <c r="E2550" s="7">
        <v>6.9616327000000006E-2</v>
      </c>
    </row>
    <row r="2551" spans="2:5" x14ac:dyDescent="0.45">
      <c r="B2551" s="6">
        <v>155</v>
      </c>
      <c r="C2551" t="s">
        <v>152</v>
      </c>
      <c r="D2551">
        <v>0.82839937399999997</v>
      </c>
      <c r="E2551" s="7">
        <v>6.9211770000000006E-2</v>
      </c>
    </row>
    <row r="2552" spans="2:5" x14ac:dyDescent="0.45">
      <c r="B2552" s="6">
        <v>155</v>
      </c>
      <c r="C2552" t="s">
        <v>148</v>
      </c>
      <c r="D2552">
        <v>0.10692618700000001</v>
      </c>
      <c r="E2552" s="7">
        <v>6.8436665999999993E-2</v>
      </c>
    </row>
    <row r="2553" spans="2:5" x14ac:dyDescent="0.45">
      <c r="B2553" s="6">
        <v>155</v>
      </c>
      <c r="C2553" t="s">
        <v>162</v>
      </c>
      <c r="D2553">
        <v>1.0280072629999999</v>
      </c>
      <c r="E2553" s="7">
        <v>6.6683722000000001E-2</v>
      </c>
    </row>
    <row r="2554" spans="2:5" x14ac:dyDescent="0.45">
      <c r="B2554" s="6">
        <v>155</v>
      </c>
      <c r="C2554" t="s">
        <v>165</v>
      </c>
      <c r="D2554">
        <v>0.116590527</v>
      </c>
      <c r="E2554" s="7">
        <v>6.4349532000000001E-2</v>
      </c>
    </row>
    <row r="2555" spans="2:5" x14ac:dyDescent="0.45">
      <c r="B2555" s="6">
        <v>155</v>
      </c>
      <c r="C2555" t="s">
        <v>156</v>
      </c>
      <c r="D2555">
        <v>0.18476384600000001</v>
      </c>
      <c r="E2555" s="7">
        <v>6.4140981E-2</v>
      </c>
    </row>
    <row r="2556" spans="2:5" x14ac:dyDescent="0.45">
      <c r="B2556" s="6">
        <v>155</v>
      </c>
      <c r="C2556" t="s">
        <v>9</v>
      </c>
      <c r="D2556">
        <v>0.92755237000000001</v>
      </c>
      <c r="E2556" s="7">
        <v>6.1903715999999998E-2</v>
      </c>
    </row>
    <row r="2557" spans="2:5" x14ac:dyDescent="0.45">
      <c r="B2557" s="6">
        <v>155</v>
      </c>
      <c r="C2557" t="s">
        <v>160</v>
      </c>
      <c r="D2557">
        <v>0.100821655</v>
      </c>
      <c r="E2557" s="7">
        <v>5.8468504999999997E-2</v>
      </c>
    </row>
    <row r="2558" spans="2:5" x14ac:dyDescent="0.45">
      <c r="B2558" s="6">
        <v>155</v>
      </c>
      <c r="C2558" t="s">
        <v>151</v>
      </c>
      <c r="D2558">
        <v>0.65623552299999999</v>
      </c>
      <c r="E2558" s="7">
        <v>5.8235731999999998E-2</v>
      </c>
    </row>
    <row r="2559" spans="2:5" x14ac:dyDescent="0.45">
      <c r="B2559" s="6">
        <v>155</v>
      </c>
      <c r="C2559" t="s">
        <v>157</v>
      </c>
      <c r="D2559">
        <v>0.94400430300000004</v>
      </c>
      <c r="E2559" s="7">
        <v>4.9295830999999998E-2</v>
      </c>
    </row>
    <row r="2560" spans="2:5" x14ac:dyDescent="0.45">
      <c r="B2560" s="6">
        <v>155</v>
      </c>
      <c r="C2560" t="s">
        <v>164</v>
      </c>
      <c r="D2560">
        <v>0.76270854099999996</v>
      </c>
      <c r="E2560" s="7">
        <v>4.7208824000000003E-2</v>
      </c>
    </row>
    <row r="2561" spans="2:5" x14ac:dyDescent="0.45">
      <c r="B2561" s="6">
        <v>156</v>
      </c>
      <c r="C2561" t="s">
        <v>162</v>
      </c>
      <c r="D2561">
        <v>0.459581403</v>
      </c>
      <c r="E2561" s="7">
        <v>8.4851826000000005E-2</v>
      </c>
    </row>
    <row r="2562" spans="2:5" x14ac:dyDescent="0.45">
      <c r="B2562" s="6">
        <v>156</v>
      </c>
      <c r="C2562" t="s">
        <v>158</v>
      </c>
      <c r="D2562">
        <v>0.91035122599999996</v>
      </c>
      <c r="E2562" s="7">
        <v>7.6786594999999999E-2</v>
      </c>
    </row>
    <row r="2563" spans="2:5" x14ac:dyDescent="0.45">
      <c r="B2563" s="6">
        <v>156</v>
      </c>
      <c r="C2563" t="s">
        <v>149</v>
      </c>
      <c r="D2563">
        <v>0.90678473699999995</v>
      </c>
      <c r="E2563" s="7">
        <v>7.4173575000000005E-2</v>
      </c>
    </row>
    <row r="2564" spans="2:5" x14ac:dyDescent="0.45">
      <c r="B2564" s="6">
        <v>156</v>
      </c>
      <c r="C2564" t="s">
        <v>159</v>
      </c>
      <c r="D2564">
        <v>0.91414040699999999</v>
      </c>
      <c r="E2564" s="7">
        <v>7.1148006999999999E-2</v>
      </c>
    </row>
    <row r="2565" spans="2:5" x14ac:dyDescent="0.45">
      <c r="B2565" s="6">
        <v>156</v>
      </c>
      <c r="C2565" t="s">
        <v>156</v>
      </c>
      <c r="D2565">
        <v>0.95017980000000002</v>
      </c>
      <c r="E2565" s="7">
        <v>7.0502585000000006E-2</v>
      </c>
    </row>
    <row r="2566" spans="2:5" x14ac:dyDescent="0.45">
      <c r="B2566" s="6">
        <v>156</v>
      </c>
      <c r="C2566" t="s">
        <v>155</v>
      </c>
      <c r="D2566">
        <v>0.93924057000000005</v>
      </c>
      <c r="E2566" s="7">
        <v>7.0280968999999999E-2</v>
      </c>
    </row>
    <row r="2567" spans="2:5" x14ac:dyDescent="0.45">
      <c r="B2567" s="6">
        <v>156</v>
      </c>
      <c r="C2567" t="s">
        <v>164</v>
      </c>
      <c r="D2567">
        <v>0.17367854699999999</v>
      </c>
      <c r="E2567" s="7">
        <v>6.7737925000000004E-2</v>
      </c>
    </row>
    <row r="2568" spans="2:5" x14ac:dyDescent="0.45">
      <c r="B2568" s="6">
        <v>156</v>
      </c>
      <c r="C2568" t="s">
        <v>160</v>
      </c>
      <c r="D2568">
        <v>0.95097751399999997</v>
      </c>
      <c r="E2568" s="7">
        <v>6.6304066999999994E-2</v>
      </c>
    </row>
    <row r="2569" spans="2:5" x14ac:dyDescent="0.45">
      <c r="B2569" s="6">
        <v>156</v>
      </c>
      <c r="C2569" t="s">
        <v>157</v>
      </c>
      <c r="D2569">
        <v>0.192891171</v>
      </c>
      <c r="E2569" s="7">
        <v>6.2990615999999999E-2</v>
      </c>
    </row>
    <row r="2570" spans="2:5" x14ac:dyDescent="0.45">
      <c r="B2570" s="6">
        <v>156</v>
      </c>
      <c r="C2570" t="s">
        <v>150</v>
      </c>
      <c r="D2570">
        <v>1.01511759</v>
      </c>
      <c r="E2570" s="7">
        <v>6.2651764999999998E-2</v>
      </c>
    </row>
    <row r="2571" spans="2:5" x14ac:dyDescent="0.45">
      <c r="B2571" s="6">
        <v>156</v>
      </c>
      <c r="C2571" t="s">
        <v>148</v>
      </c>
      <c r="D2571">
        <v>0.49116785899999998</v>
      </c>
      <c r="E2571" s="7">
        <v>5.9967381E-2</v>
      </c>
    </row>
    <row r="2572" spans="2:5" x14ac:dyDescent="0.45">
      <c r="B2572" s="6">
        <v>156</v>
      </c>
      <c r="C2572" t="s">
        <v>153</v>
      </c>
      <c r="D2572">
        <v>0.83714134699999998</v>
      </c>
      <c r="E2572" s="7">
        <v>5.9448334999999998E-2</v>
      </c>
    </row>
    <row r="2573" spans="2:5" x14ac:dyDescent="0.45">
      <c r="B2573" s="6">
        <v>156</v>
      </c>
      <c r="C2573" t="s">
        <v>147</v>
      </c>
      <c r="D2573">
        <v>0.88593026699999999</v>
      </c>
      <c r="E2573" s="7">
        <v>5.7431406999999997E-2</v>
      </c>
    </row>
    <row r="2574" spans="2:5" x14ac:dyDescent="0.45">
      <c r="B2574" s="6">
        <v>156</v>
      </c>
      <c r="C2574" t="s">
        <v>152</v>
      </c>
      <c r="D2574">
        <v>0.310684024</v>
      </c>
      <c r="E2574" s="7">
        <v>5.6834431999999997E-2</v>
      </c>
    </row>
    <row r="2575" spans="2:5" x14ac:dyDescent="0.45">
      <c r="B2575" s="6">
        <v>156</v>
      </c>
      <c r="C2575" t="s">
        <v>165</v>
      </c>
      <c r="D2575">
        <v>0.98418839000000002</v>
      </c>
      <c r="E2575" s="7">
        <v>4.9642375000000002E-2</v>
      </c>
    </row>
    <row r="2576" spans="2:5" x14ac:dyDescent="0.45">
      <c r="B2576" s="6">
        <v>156</v>
      </c>
      <c r="C2576" t="s">
        <v>161</v>
      </c>
      <c r="D2576">
        <v>0.11543094700000001</v>
      </c>
      <c r="E2576" s="7">
        <v>4.8938737000000003E-2</v>
      </c>
    </row>
    <row r="2577" spans="2:5" x14ac:dyDescent="0.45">
      <c r="B2577" s="6">
        <v>156</v>
      </c>
      <c r="C2577" t="s">
        <v>163</v>
      </c>
      <c r="D2577">
        <v>0.91974926199999996</v>
      </c>
      <c r="E2577" s="7">
        <v>4.5147438999999998E-2</v>
      </c>
    </row>
    <row r="2578" spans="2:5" x14ac:dyDescent="0.45">
      <c r="B2578" s="6">
        <v>156</v>
      </c>
      <c r="C2578" t="s">
        <v>9</v>
      </c>
      <c r="D2578">
        <v>0.66739059499999998</v>
      </c>
      <c r="E2578" s="7">
        <v>4.0102675999999997E-2</v>
      </c>
    </row>
    <row r="2579" spans="2:5" x14ac:dyDescent="0.45">
      <c r="B2579" s="6">
        <v>157</v>
      </c>
      <c r="C2579" t="s">
        <v>9</v>
      </c>
      <c r="D2579">
        <v>0.24921686700000001</v>
      </c>
      <c r="E2579" s="7">
        <v>0.100372527</v>
      </c>
    </row>
    <row r="2580" spans="2:5" x14ac:dyDescent="0.45">
      <c r="B2580" s="6">
        <v>157</v>
      </c>
      <c r="C2580" t="s">
        <v>163</v>
      </c>
      <c r="D2580">
        <v>0.14025480900000001</v>
      </c>
      <c r="E2580" s="7">
        <v>8.8936299999999996E-2</v>
      </c>
    </row>
    <row r="2581" spans="2:5" x14ac:dyDescent="0.45">
      <c r="B2581" s="6">
        <v>157</v>
      </c>
      <c r="C2581" t="s">
        <v>162</v>
      </c>
      <c r="D2581">
        <v>0.20335292299999999</v>
      </c>
      <c r="E2581" s="7">
        <v>7.8225725999999995E-2</v>
      </c>
    </row>
    <row r="2582" spans="2:5" x14ac:dyDescent="0.45">
      <c r="B2582" s="6">
        <v>157</v>
      </c>
      <c r="C2582" t="s">
        <v>151</v>
      </c>
      <c r="D2582">
        <v>0.42852923199999998</v>
      </c>
      <c r="E2582" s="7">
        <v>7.7049063000000001E-2</v>
      </c>
    </row>
    <row r="2583" spans="2:5" x14ac:dyDescent="0.45">
      <c r="B2583" s="6">
        <v>157</v>
      </c>
      <c r="C2583" t="s">
        <v>161</v>
      </c>
      <c r="D2583">
        <v>-3.8946807E-2</v>
      </c>
      <c r="E2583" s="7">
        <v>7.5304204999999999E-2</v>
      </c>
    </row>
    <row r="2584" spans="2:5" x14ac:dyDescent="0.45">
      <c r="B2584" s="6">
        <v>157</v>
      </c>
      <c r="C2584" t="s">
        <v>157</v>
      </c>
      <c r="D2584">
        <v>0.23337228500000001</v>
      </c>
      <c r="E2584" s="7">
        <v>7.3510794000000004E-2</v>
      </c>
    </row>
    <row r="2585" spans="2:5" x14ac:dyDescent="0.45">
      <c r="B2585" s="6">
        <v>157</v>
      </c>
      <c r="C2585" t="s">
        <v>155</v>
      </c>
      <c r="D2585">
        <v>6.5927139999999995E-2</v>
      </c>
      <c r="E2585" s="7">
        <v>7.3361536000000005E-2</v>
      </c>
    </row>
    <row r="2586" spans="2:5" x14ac:dyDescent="0.45">
      <c r="B2586" s="6">
        <v>157</v>
      </c>
      <c r="C2586" t="s">
        <v>148</v>
      </c>
      <c r="D2586">
        <v>0.199637166</v>
      </c>
      <c r="E2586" s="7">
        <v>7.2528541000000002E-2</v>
      </c>
    </row>
    <row r="2587" spans="2:5" x14ac:dyDescent="0.45">
      <c r="B2587" s="6">
        <v>157</v>
      </c>
      <c r="C2587" t="s">
        <v>156</v>
      </c>
      <c r="D2587">
        <v>0.37569728299999999</v>
      </c>
      <c r="E2587" s="7">
        <v>7.0746251999999996E-2</v>
      </c>
    </row>
    <row r="2588" spans="2:5" x14ac:dyDescent="0.45">
      <c r="B2588" s="6">
        <v>157</v>
      </c>
      <c r="C2588" t="s">
        <v>165</v>
      </c>
      <c r="D2588">
        <v>0.12306861700000001</v>
      </c>
      <c r="E2588" s="7">
        <v>5.9568121000000002E-2</v>
      </c>
    </row>
    <row r="2589" spans="2:5" x14ac:dyDescent="0.45">
      <c r="B2589" s="6">
        <v>157</v>
      </c>
      <c r="C2589" t="s">
        <v>149</v>
      </c>
      <c r="D2589">
        <v>5.4853239999999998E-2</v>
      </c>
      <c r="E2589" s="7">
        <v>5.3964028999999997E-2</v>
      </c>
    </row>
    <row r="2590" spans="2:5" x14ac:dyDescent="0.45">
      <c r="B2590" s="6">
        <v>157</v>
      </c>
      <c r="C2590" t="s">
        <v>158</v>
      </c>
      <c r="D2590">
        <v>0.25317862400000002</v>
      </c>
      <c r="E2590" s="7">
        <v>5.0314530000000003E-2</v>
      </c>
    </row>
    <row r="2591" spans="2:5" x14ac:dyDescent="0.45">
      <c r="B2591" s="6">
        <v>157</v>
      </c>
      <c r="C2591" t="s">
        <v>159</v>
      </c>
      <c r="D2591">
        <v>0.19267056599999999</v>
      </c>
      <c r="E2591" s="7">
        <v>4.8976077999999999E-2</v>
      </c>
    </row>
    <row r="2592" spans="2:5" x14ac:dyDescent="0.45">
      <c r="B2592" s="6">
        <v>157</v>
      </c>
      <c r="C2592" t="s">
        <v>153</v>
      </c>
      <c r="D2592">
        <v>0.44620580300000001</v>
      </c>
      <c r="E2592" s="7">
        <v>4.7763194000000002E-2</v>
      </c>
    </row>
    <row r="2593" spans="2:5" x14ac:dyDescent="0.45">
      <c r="B2593" s="6">
        <v>157</v>
      </c>
      <c r="C2593" t="s">
        <v>164</v>
      </c>
      <c r="D2593">
        <v>0.19252571600000001</v>
      </c>
      <c r="E2593" s="7">
        <v>4.7202399999999999E-2</v>
      </c>
    </row>
    <row r="2594" spans="2:5" x14ac:dyDescent="0.45">
      <c r="B2594" s="6">
        <v>157</v>
      </c>
      <c r="C2594" t="s">
        <v>152</v>
      </c>
      <c r="D2594">
        <v>0.113299094</v>
      </c>
      <c r="E2594" s="7">
        <v>4.3236176000000001E-2</v>
      </c>
    </row>
    <row r="2595" spans="2:5" x14ac:dyDescent="0.45">
      <c r="B2595" s="6">
        <v>157</v>
      </c>
      <c r="C2595" t="s">
        <v>147</v>
      </c>
      <c r="D2595">
        <v>0.14829626700000001</v>
      </c>
      <c r="E2595" s="7">
        <v>3.8654596999999999E-2</v>
      </c>
    </row>
    <row r="2596" spans="2:5" x14ac:dyDescent="0.45">
      <c r="B2596" s="6">
        <v>157</v>
      </c>
      <c r="C2596" t="s">
        <v>154</v>
      </c>
      <c r="D2596">
        <v>0.26271945899999999</v>
      </c>
      <c r="E2596" s="7">
        <v>3.6719931999999997E-2</v>
      </c>
    </row>
    <row r="2597" spans="2:5" x14ac:dyDescent="0.45">
      <c r="B2597" s="6">
        <v>158</v>
      </c>
      <c r="C2597" t="s">
        <v>155</v>
      </c>
      <c r="D2597">
        <v>0.94602137500000005</v>
      </c>
      <c r="E2597" s="7">
        <v>9.5824940999999997E-2</v>
      </c>
    </row>
    <row r="2598" spans="2:5" x14ac:dyDescent="0.45">
      <c r="B2598" s="6">
        <v>158</v>
      </c>
      <c r="C2598" t="s">
        <v>165</v>
      </c>
      <c r="D2598">
        <v>0.99719937999999997</v>
      </c>
      <c r="E2598" s="7">
        <v>9.1378787000000003E-2</v>
      </c>
    </row>
    <row r="2599" spans="2:5" x14ac:dyDescent="0.45">
      <c r="B2599" s="6">
        <v>158</v>
      </c>
      <c r="C2599" t="s">
        <v>157</v>
      </c>
      <c r="D2599">
        <v>0.86545882699999999</v>
      </c>
      <c r="E2599" s="7">
        <v>9.0692443999999997E-2</v>
      </c>
    </row>
    <row r="2600" spans="2:5" x14ac:dyDescent="0.45">
      <c r="B2600" s="6">
        <v>158</v>
      </c>
      <c r="C2600" t="s">
        <v>153</v>
      </c>
      <c r="D2600">
        <v>0.88110903399999996</v>
      </c>
      <c r="E2600" s="7">
        <v>8.8397006E-2</v>
      </c>
    </row>
    <row r="2601" spans="2:5" x14ac:dyDescent="0.45">
      <c r="B2601" s="6">
        <v>158</v>
      </c>
      <c r="C2601" t="s">
        <v>159</v>
      </c>
      <c r="D2601">
        <v>0.91128865199999998</v>
      </c>
      <c r="E2601" s="7">
        <v>8.4974543E-2</v>
      </c>
    </row>
    <row r="2602" spans="2:5" x14ac:dyDescent="0.45">
      <c r="B2602" s="6">
        <v>158</v>
      </c>
      <c r="C2602" t="s">
        <v>154</v>
      </c>
      <c r="D2602">
        <v>1.111810317</v>
      </c>
      <c r="E2602" s="7">
        <v>8.3656921999999995E-2</v>
      </c>
    </row>
    <row r="2603" spans="2:5" x14ac:dyDescent="0.45">
      <c r="B2603" s="6">
        <v>158</v>
      </c>
      <c r="C2603" t="s">
        <v>152</v>
      </c>
      <c r="D2603">
        <v>0.98203926500000005</v>
      </c>
      <c r="E2603" s="7">
        <v>8.2928641999999997E-2</v>
      </c>
    </row>
    <row r="2604" spans="2:5" x14ac:dyDescent="0.45">
      <c r="B2604" s="6">
        <v>158</v>
      </c>
      <c r="C2604" t="s">
        <v>158</v>
      </c>
      <c r="D2604">
        <v>1.0350323509999999</v>
      </c>
      <c r="E2604" s="7">
        <v>8.1845761000000003E-2</v>
      </c>
    </row>
    <row r="2605" spans="2:5" x14ac:dyDescent="0.45">
      <c r="B2605" s="6">
        <v>158</v>
      </c>
      <c r="C2605" t="s">
        <v>164</v>
      </c>
      <c r="D2605">
        <v>1.039065125</v>
      </c>
      <c r="E2605" s="7">
        <v>8.0937805000000002E-2</v>
      </c>
    </row>
    <row r="2606" spans="2:5" x14ac:dyDescent="0.45">
      <c r="B2606" s="6">
        <v>158</v>
      </c>
      <c r="C2606" t="s">
        <v>150</v>
      </c>
      <c r="D2606">
        <v>1.0677369999999999</v>
      </c>
      <c r="E2606" s="7">
        <v>8.0621399999999996E-2</v>
      </c>
    </row>
    <row r="2607" spans="2:5" x14ac:dyDescent="0.45">
      <c r="B2607" s="6">
        <v>158</v>
      </c>
      <c r="C2607" t="s">
        <v>163</v>
      </c>
      <c r="D2607">
        <v>1.0573173010000001</v>
      </c>
      <c r="E2607" s="7">
        <v>7.7411971999999996E-2</v>
      </c>
    </row>
    <row r="2608" spans="2:5" x14ac:dyDescent="0.45">
      <c r="B2608" s="6">
        <v>158</v>
      </c>
      <c r="C2608" t="s">
        <v>148</v>
      </c>
      <c r="D2608">
        <v>0.83180151000000002</v>
      </c>
      <c r="E2608" s="7">
        <v>6.3055381999999993E-2</v>
      </c>
    </row>
    <row r="2609" spans="2:5" x14ac:dyDescent="0.45">
      <c r="B2609" s="6">
        <v>158</v>
      </c>
      <c r="C2609" t="s">
        <v>9</v>
      </c>
      <c r="D2609">
        <v>1.0523263140000001</v>
      </c>
      <c r="E2609" s="7">
        <v>5.9587026000000001E-2</v>
      </c>
    </row>
    <row r="2610" spans="2:5" x14ac:dyDescent="0.45">
      <c r="B2610" s="6">
        <v>158</v>
      </c>
      <c r="C2610" t="s">
        <v>149</v>
      </c>
      <c r="D2610">
        <v>0.94304517700000001</v>
      </c>
      <c r="E2610" s="7">
        <v>5.9469619000000001E-2</v>
      </c>
    </row>
    <row r="2611" spans="2:5" x14ac:dyDescent="0.45">
      <c r="B2611" s="6">
        <v>158</v>
      </c>
      <c r="C2611" t="s">
        <v>160</v>
      </c>
      <c r="D2611">
        <v>1.0372587259999999</v>
      </c>
      <c r="E2611" s="7">
        <v>5.6409261000000002E-2</v>
      </c>
    </row>
    <row r="2612" spans="2:5" x14ac:dyDescent="0.45">
      <c r="B2612" s="6">
        <v>158</v>
      </c>
      <c r="C2612" t="s">
        <v>147</v>
      </c>
      <c r="D2612">
        <v>0.99499671999999995</v>
      </c>
      <c r="E2612" s="7">
        <v>5.4867023000000001E-2</v>
      </c>
    </row>
    <row r="2613" spans="2:5" x14ac:dyDescent="0.45">
      <c r="B2613" s="6">
        <v>159</v>
      </c>
      <c r="C2613" t="s">
        <v>151</v>
      </c>
      <c r="D2613">
        <v>3.1826179000000003E-2</v>
      </c>
      <c r="E2613" s="7">
        <v>8.5334456000000003E-2</v>
      </c>
    </row>
    <row r="2614" spans="2:5" x14ac:dyDescent="0.45">
      <c r="B2614" s="6">
        <v>159</v>
      </c>
      <c r="C2614" t="s">
        <v>160</v>
      </c>
      <c r="D2614">
        <v>7.9447264000000004E-2</v>
      </c>
      <c r="E2614" s="7">
        <v>8.0340163000000006E-2</v>
      </c>
    </row>
    <row r="2615" spans="2:5" x14ac:dyDescent="0.45">
      <c r="B2615" s="6">
        <v>159</v>
      </c>
      <c r="C2615" t="s">
        <v>150</v>
      </c>
      <c r="D2615">
        <v>0.15513171100000001</v>
      </c>
      <c r="E2615" s="7">
        <v>7.8933088999999998E-2</v>
      </c>
    </row>
    <row r="2616" spans="2:5" x14ac:dyDescent="0.45">
      <c r="B2616" s="6">
        <v>159</v>
      </c>
      <c r="C2616" t="s">
        <v>159</v>
      </c>
      <c r="D2616">
        <v>0.33417344799999998</v>
      </c>
      <c r="E2616" s="7">
        <v>7.8762952999999997E-2</v>
      </c>
    </row>
    <row r="2617" spans="2:5" x14ac:dyDescent="0.45">
      <c r="B2617" s="6">
        <v>159</v>
      </c>
      <c r="C2617" t="s">
        <v>161</v>
      </c>
      <c r="D2617">
        <v>0.851870719</v>
      </c>
      <c r="E2617" s="7">
        <v>7.7429226000000004E-2</v>
      </c>
    </row>
    <row r="2618" spans="2:5" x14ac:dyDescent="0.45">
      <c r="B2618" s="6">
        <v>159</v>
      </c>
      <c r="C2618" t="s">
        <v>153</v>
      </c>
      <c r="D2618">
        <v>0.17924350999999999</v>
      </c>
      <c r="E2618" s="7">
        <v>7.4925650999999996E-2</v>
      </c>
    </row>
    <row r="2619" spans="2:5" x14ac:dyDescent="0.45">
      <c r="B2619" s="6">
        <v>159</v>
      </c>
      <c r="C2619" t="s">
        <v>164</v>
      </c>
      <c r="D2619">
        <v>0.35134221500000001</v>
      </c>
      <c r="E2619" s="7">
        <v>7.4368512999999997E-2</v>
      </c>
    </row>
    <row r="2620" spans="2:5" x14ac:dyDescent="0.45">
      <c r="B2620" s="6">
        <v>159</v>
      </c>
      <c r="C2620" t="s">
        <v>165</v>
      </c>
      <c r="D2620">
        <v>9.4233674000000003E-2</v>
      </c>
      <c r="E2620" s="7">
        <v>6.6994552999999998E-2</v>
      </c>
    </row>
    <row r="2621" spans="2:5" x14ac:dyDescent="0.45">
      <c r="B2621" s="6">
        <v>159</v>
      </c>
      <c r="C2621" t="s">
        <v>163</v>
      </c>
      <c r="D2621">
        <v>0.200395661</v>
      </c>
      <c r="E2621" s="7">
        <v>6.4101461999999998E-2</v>
      </c>
    </row>
    <row r="2622" spans="2:5" x14ac:dyDescent="0.45">
      <c r="B2622" s="6">
        <v>159</v>
      </c>
      <c r="C2622" t="s">
        <v>154</v>
      </c>
      <c r="D2622">
        <v>0.18530333800000001</v>
      </c>
      <c r="E2622" s="7">
        <v>6.0979537E-2</v>
      </c>
    </row>
    <row r="2623" spans="2:5" x14ac:dyDescent="0.45">
      <c r="B2623" s="6">
        <v>159</v>
      </c>
      <c r="C2623" t="s">
        <v>147</v>
      </c>
      <c r="D2623">
        <v>0.26869997600000001</v>
      </c>
      <c r="E2623" s="7">
        <v>5.9901001000000002E-2</v>
      </c>
    </row>
    <row r="2624" spans="2:5" x14ac:dyDescent="0.45">
      <c r="B2624" s="6">
        <v>159</v>
      </c>
      <c r="C2624" t="s">
        <v>157</v>
      </c>
      <c r="D2624">
        <v>0.89525748999999999</v>
      </c>
      <c r="E2624" s="7">
        <v>5.0078304999999997E-2</v>
      </c>
    </row>
    <row r="2625" spans="2:5" x14ac:dyDescent="0.45">
      <c r="B2625" s="6">
        <v>159</v>
      </c>
      <c r="C2625" t="s">
        <v>162</v>
      </c>
      <c r="D2625">
        <v>0.495136089</v>
      </c>
      <c r="E2625" s="7">
        <v>4.6257591000000001E-2</v>
      </c>
    </row>
    <row r="2626" spans="2:5" x14ac:dyDescent="0.45">
      <c r="B2626" s="6">
        <v>159</v>
      </c>
      <c r="C2626" t="s">
        <v>155</v>
      </c>
      <c r="D2626">
        <v>0.13346983300000001</v>
      </c>
      <c r="E2626" s="7">
        <v>4.4866694999999998E-2</v>
      </c>
    </row>
    <row r="2627" spans="2:5" x14ac:dyDescent="0.45">
      <c r="B2627" s="6">
        <v>159</v>
      </c>
      <c r="C2627" t="s">
        <v>148</v>
      </c>
      <c r="D2627">
        <v>0.237514787</v>
      </c>
      <c r="E2627" s="7">
        <v>4.3723151000000002E-2</v>
      </c>
    </row>
    <row r="2628" spans="2:5" x14ac:dyDescent="0.45">
      <c r="B2628" s="6">
        <v>159</v>
      </c>
      <c r="C2628" t="s">
        <v>158</v>
      </c>
      <c r="D2628">
        <v>0.208575596</v>
      </c>
      <c r="E2628" s="7">
        <v>4.2008851E-2</v>
      </c>
    </row>
    <row r="2629" spans="2:5" x14ac:dyDescent="0.45">
      <c r="B2629" s="6">
        <v>160</v>
      </c>
      <c r="C2629" t="s">
        <v>164</v>
      </c>
      <c r="D2629">
        <v>0.20738954700000001</v>
      </c>
      <c r="E2629" s="7">
        <v>0.106527391</v>
      </c>
    </row>
    <row r="2630" spans="2:5" x14ac:dyDescent="0.45">
      <c r="B2630" s="6">
        <v>160</v>
      </c>
      <c r="C2630" t="s">
        <v>149</v>
      </c>
      <c r="D2630">
        <v>0.39730850499999998</v>
      </c>
      <c r="E2630" s="7">
        <v>9.7237500000000004E-2</v>
      </c>
    </row>
    <row r="2631" spans="2:5" x14ac:dyDescent="0.45">
      <c r="B2631" s="6">
        <v>160</v>
      </c>
      <c r="C2631" t="s">
        <v>155</v>
      </c>
      <c r="D2631">
        <v>0.154717519</v>
      </c>
      <c r="E2631" s="7">
        <v>8.3217599000000003E-2</v>
      </c>
    </row>
    <row r="2632" spans="2:5" x14ac:dyDescent="0.45">
      <c r="B2632" s="6">
        <v>160</v>
      </c>
      <c r="C2632" t="s">
        <v>165</v>
      </c>
      <c r="D2632">
        <v>0.21297023300000001</v>
      </c>
      <c r="E2632" s="7">
        <v>7.8486044000000005E-2</v>
      </c>
    </row>
    <row r="2633" spans="2:5" x14ac:dyDescent="0.45">
      <c r="B2633" s="6">
        <v>160</v>
      </c>
      <c r="C2633" t="s">
        <v>153</v>
      </c>
      <c r="D2633">
        <v>0.31282251900000002</v>
      </c>
      <c r="E2633" s="7">
        <v>7.7208576000000001E-2</v>
      </c>
    </row>
    <row r="2634" spans="2:5" x14ac:dyDescent="0.45">
      <c r="B2634" s="6">
        <v>160</v>
      </c>
      <c r="C2634" t="s">
        <v>151</v>
      </c>
      <c r="D2634">
        <v>0.16229412300000001</v>
      </c>
      <c r="E2634" s="7">
        <v>7.6449665E-2</v>
      </c>
    </row>
    <row r="2635" spans="2:5" x14ac:dyDescent="0.45">
      <c r="B2635" s="6">
        <v>160</v>
      </c>
      <c r="C2635" t="s">
        <v>160</v>
      </c>
      <c r="D2635">
        <v>0.44414199500000001</v>
      </c>
      <c r="E2635" s="7">
        <v>7.4708172000000003E-2</v>
      </c>
    </row>
    <row r="2636" spans="2:5" x14ac:dyDescent="0.45">
      <c r="B2636" s="6">
        <v>160</v>
      </c>
      <c r="C2636" t="s">
        <v>152</v>
      </c>
      <c r="D2636">
        <v>3.9576822999999997E-2</v>
      </c>
      <c r="E2636" s="7">
        <v>7.3785461999999996E-2</v>
      </c>
    </row>
    <row r="2637" spans="2:5" x14ac:dyDescent="0.45">
      <c r="B2637" s="6">
        <v>160</v>
      </c>
      <c r="C2637" t="s">
        <v>154</v>
      </c>
      <c r="D2637">
        <v>0.600221911</v>
      </c>
      <c r="E2637" s="7">
        <v>6.6276286000000004E-2</v>
      </c>
    </row>
    <row r="2638" spans="2:5" x14ac:dyDescent="0.45">
      <c r="B2638" s="6">
        <v>160</v>
      </c>
      <c r="C2638" t="s">
        <v>9</v>
      </c>
      <c r="D2638">
        <v>0.39659424999999998</v>
      </c>
      <c r="E2638" s="7">
        <v>6.3512595000000005E-2</v>
      </c>
    </row>
    <row r="2639" spans="2:5" x14ac:dyDescent="0.45">
      <c r="B2639" s="6">
        <v>160</v>
      </c>
      <c r="C2639" t="s">
        <v>148</v>
      </c>
      <c r="D2639">
        <v>9.8467959999999993E-2</v>
      </c>
      <c r="E2639" s="7">
        <v>6.3277478999999998E-2</v>
      </c>
    </row>
    <row r="2640" spans="2:5" x14ac:dyDescent="0.45">
      <c r="B2640" s="6">
        <v>160</v>
      </c>
      <c r="C2640" t="s">
        <v>161</v>
      </c>
      <c r="D2640">
        <v>0.202285152</v>
      </c>
      <c r="E2640" s="7">
        <v>6.0704479999999998E-2</v>
      </c>
    </row>
    <row r="2641" spans="2:5" x14ac:dyDescent="0.45">
      <c r="B2641" s="6">
        <v>160</v>
      </c>
      <c r="C2641" t="s">
        <v>150</v>
      </c>
      <c r="D2641">
        <v>0.28584791900000001</v>
      </c>
      <c r="E2641" s="7">
        <v>5.9601265E-2</v>
      </c>
    </row>
    <row r="2642" spans="2:5" x14ac:dyDescent="0.45">
      <c r="B2642" s="6">
        <v>160</v>
      </c>
      <c r="C2642" t="s">
        <v>157</v>
      </c>
      <c r="D2642">
        <v>0.15904522700000001</v>
      </c>
      <c r="E2642" s="7">
        <v>5.5140720999999997E-2</v>
      </c>
    </row>
    <row r="2643" spans="2:5" x14ac:dyDescent="0.45">
      <c r="B2643" s="6">
        <v>160</v>
      </c>
      <c r="C2643" t="s">
        <v>163</v>
      </c>
      <c r="D2643">
        <v>0.34480292400000001</v>
      </c>
      <c r="E2643" s="7">
        <v>5.0821395999999998E-2</v>
      </c>
    </row>
    <row r="2644" spans="2:5" x14ac:dyDescent="0.45">
      <c r="B2644" s="6">
        <v>160</v>
      </c>
      <c r="C2644" t="s">
        <v>156</v>
      </c>
      <c r="D2644">
        <v>0.25254824399999998</v>
      </c>
      <c r="E2644" s="7">
        <v>4.6235525999999999E-2</v>
      </c>
    </row>
    <row r="2645" spans="2:5" x14ac:dyDescent="0.45">
      <c r="B2645" s="6">
        <v>160</v>
      </c>
      <c r="C2645" t="s">
        <v>158</v>
      </c>
      <c r="D2645">
        <v>0.159854621</v>
      </c>
      <c r="E2645" s="7">
        <v>4.5492591999999998E-2</v>
      </c>
    </row>
    <row r="2646" spans="2:5" x14ac:dyDescent="0.45">
      <c r="B2646" s="6">
        <v>160</v>
      </c>
      <c r="C2646" t="s">
        <v>159</v>
      </c>
      <c r="D2646">
        <v>0.149749046</v>
      </c>
      <c r="E2646" s="7">
        <v>4.2689009999999999E-2</v>
      </c>
    </row>
    <row r="2647" spans="2:5" x14ac:dyDescent="0.45">
      <c r="B2647" s="6">
        <v>160</v>
      </c>
      <c r="C2647" t="s">
        <v>162</v>
      </c>
      <c r="D2647">
        <v>0.31632536900000002</v>
      </c>
      <c r="E2647" s="7">
        <v>3.9917434000000002E-2</v>
      </c>
    </row>
    <row r="2648" spans="2:5" x14ac:dyDescent="0.45">
      <c r="B2648" s="6">
        <v>161</v>
      </c>
      <c r="C2648" t="s">
        <v>147</v>
      </c>
      <c r="D2648">
        <v>0.356317051</v>
      </c>
      <c r="E2648" s="7">
        <v>0.103980557</v>
      </c>
    </row>
    <row r="2649" spans="2:5" x14ac:dyDescent="0.45">
      <c r="B2649" s="6">
        <v>161</v>
      </c>
      <c r="C2649" t="s">
        <v>161</v>
      </c>
      <c r="D2649">
        <v>0.35929675300000002</v>
      </c>
      <c r="E2649" s="7">
        <v>9.5773637999999994E-2</v>
      </c>
    </row>
    <row r="2650" spans="2:5" x14ac:dyDescent="0.45">
      <c r="B2650" s="6">
        <v>161</v>
      </c>
      <c r="C2650" t="s">
        <v>155</v>
      </c>
      <c r="D2650">
        <v>1.1158546629999999</v>
      </c>
      <c r="E2650" s="7">
        <v>9.2176378000000003E-2</v>
      </c>
    </row>
    <row r="2651" spans="2:5" x14ac:dyDescent="0.45">
      <c r="B2651" s="6">
        <v>161</v>
      </c>
      <c r="C2651" t="s">
        <v>150</v>
      </c>
      <c r="D2651">
        <v>0.24584429399999999</v>
      </c>
      <c r="E2651" s="7">
        <v>8.3965303000000005E-2</v>
      </c>
    </row>
    <row r="2652" spans="2:5" x14ac:dyDescent="0.45">
      <c r="B2652" s="6">
        <v>161</v>
      </c>
      <c r="C2652" t="s">
        <v>163</v>
      </c>
      <c r="D2652">
        <v>0.92618405299999995</v>
      </c>
      <c r="E2652" s="7">
        <v>8.2916588999999999E-2</v>
      </c>
    </row>
    <row r="2653" spans="2:5" x14ac:dyDescent="0.45">
      <c r="B2653" s="6">
        <v>161</v>
      </c>
      <c r="C2653" t="s">
        <v>154</v>
      </c>
      <c r="D2653">
        <v>0.22635586999999999</v>
      </c>
      <c r="E2653" s="7">
        <v>8.2782143000000002E-2</v>
      </c>
    </row>
    <row r="2654" spans="2:5" x14ac:dyDescent="0.45">
      <c r="B2654" s="6">
        <v>161</v>
      </c>
      <c r="C2654" t="s">
        <v>156</v>
      </c>
      <c r="D2654">
        <v>0.364950161</v>
      </c>
      <c r="E2654" s="7">
        <v>7.9153687E-2</v>
      </c>
    </row>
    <row r="2655" spans="2:5" x14ac:dyDescent="0.45">
      <c r="B2655" s="6">
        <v>161</v>
      </c>
      <c r="C2655" t="s">
        <v>157</v>
      </c>
      <c r="D2655">
        <v>-7.9350099999999993E-3</v>
      </c>
      <c r="E2655" s="7">
        <v>7.5524006000000005E-2</v>
      </c>
    </row>
    <row r="2656" spans="2:5" x14ac:dyDescent="0.45">
      <c r="B2656" s="6">
        <v>161</v>
      </c>
      <c r="C2656" t="s">
        <v>158</v>
      </c>
      <c r="D2656">
        <v>9.7036892E-2</v>
      </c>
      <c r="E2656" s="7">
        <v>7.4568123E-2</v>
      </c>
    </row>
    <row r="2657" spans="2:5" x14ac:dyDescent="0.45">
      <c r="B2657" s="6">
        <v>161</v>
      </c>
      <c r="C2657" t="s">
        <v>164</v>
      </c>
      <c r="D2657">
        <v>0.14934557000000001</v>
      </c>
      <c r="E2657" s="7">
        <v>7.1835277000000003E-2</v>
      </c>
    </row>
    <row r="2658" spans="2:5" x14ac:dyDescent="0.45">
      <c r="B2658" s="6">
        <v>161</v>
      </c>
      <c r="C2658" t="s">
        <v>162</v>
      </c>
      <c r="D2658">
        <v>0.48612062099999997</v>
      </c>
      <c r="E2658" s="7">
        <v>7.1529540000000003E-2</v>
      </c>
    </row>
    <row r="2659" spans="2:5" x14ac:dyDescent="0.45">
      <c r="B2659" s="6">
        <v>161</v>
      </c>
      <c r="C2659" t="s">
        <v>9</v>
      </c>
      <c r="D2659">
        <v>0.79431785600000004</v>
      </c>
      <c r="E2659" s="7">
        <v>7.0078867000000003E-2</v>
      </c>
    </row>
    <row r="2660" spans="2:5" x14ac:dyDescent="0.45">
      <c r="B2660" s="6">
        <v>161</v>
      </c>
      <c r="C2660" t="s">
        <v>151</v>
      </c>
      <c r="D2660">
        <v>0.919225929</v>
      </c>
      <c r="E2660" s="7">
        <v>6.8056327999999999E-2</v>
      </c>
    </row>
    <row r="2661" spans="2:5" x14ac:dyDescent="0.45">
      <c r="B2661" s="6">
        <v>161</v>
      </c>
      <c r="C2661" t="s">
        <v>160</v>
      </c>
      <c r="D2661">
        <v>0.14314353099999999</v>
      </c>
      <c r="E2661" s="7">
        <v>6.6889494999999993E-2</v>
      </c>
    </row>
    <row r="2662" spans="2:5" x14ac:dyDescent="0.45">
      <c r="B2662" s="6">
        <v>161</v>
      </c>
      <c r="C2662" t="s">
        <v>152</v>
      </c>
      <c r="D2662">
        <v>0.193342925</v>
      </c>
      <c r="E2662" s="7">
        <v>6.6593298999999995E-2</v>
      </c>
    </row>
    <row r="2663" spans="2:5" x14ac:dyDescent="0.45">
      <c r="B2663" s="6">
        <v>161</v>
      </c>
      <c r="C2663" t="s">
        <v>153</v>
      </c>
      <c r="D2663">
        <v>0.88162782500000003</v>
      </c>
      <c r="E2663" s="7">
        <v>6.5763531E-2</v>
      </c>
    </row>
    <row r="2664" spans="2:5" x14ac:dyDescent="0.45">
      <c r="B2664" s="6">
        <v>161</v>
      </c>
      <c r="C2664" t="s">
        <v>159</v>
      </c>
      <c r="D2664">
        <v>0.207179737</v>
      </c>
      <c r="E2664" s="7">
        <v>6.3483211999999997E-2</v>
      </c>
    </row>
    <row r="2665" spans="2:5" x14ac:dyDescent="0.45">
      <c r="B2665" s="6">
        <v>161</v>
      </c>
      <c r="C2665" t="s">
        <v>148</v>
      </c>
      <c r="D2665">
        <v>9.9529306999999997E-2</v>
      </c>
      <c r="E2665" s="7">
        <v>5.5578499000000003E-2</v>
      </c>
    </row>
    <row r="2666" spans="2:5" x14ac:dyDescent="0.45">
      <c r="B2666" s="6">
        <v>161</v>
      </c>
      <c r="C2666" t="s">
        <v>149</v>
      </c>
      <c r="D2666">
        <v>0.34636076999999998</v>
      </c>
      <c r="E2666" s="7">
        <v>5.0332760999999997E-2</v>
      </c>
    </row>
    <row r="2667" spans="2:5" x14ac:dyDescent="0.45">
      <c r="B2667" s="6">
        <v>162</v>
      </c>
      <c r="C2667" t="s">
        <v>155</v>
      </c>
      <c r="D2667">
        <v>7.7997113000000007E-2</v>
      </c>
      <c r="E2667" s="7">
        <v>0.101721642</v>
      </c>
    </row>
    <row r="2668" spans="2:5" x14ac:dyDescent="0.45">
      <c r="B2668" s="6">
        <v>162</v>
      </c>
      <c r="C2668" t="s">
        <v>161</v>
      </c>
      <c r="D2668">
        <v>0.71675107699999996</v>
      </c>
      <c r="E2668" s="7">
        <v>0.10126131300000001</v>
      </c>
    </row>
    <row r="2669" spans="2:5" x14ac:dyDescent="0.45">
      <c r="B2669" s="6">
        <v>162</v>
      </c>
      <c r="C2669" t="s">
        <v>147</v>
      </c>
      <c r="D2669">
        <v>0.80874070200000003</v>
      </c>
      <c r="E2669" s="7">
        <v>9.0187442000000007E-2</v>
      </c>
    </row>
    <row r="2670" spans="2:5" x14ac:dyDescent="0.45">
      <c r="B2670" s="6">
        <v>162</v>
      </c>
      <c r="C2670" t="s">
        <v>9</v>
      </c>
      <c r="D2670">
        <v>0.97138061399999998</v>
      </c>
      <c r="E2670" s="7">
        <v>8.5963460000000005E-2</v>
      </c>
    </row>
    <row r="2671" spans="2:5" x14ac:dyDescent="0.45">
      <c r="B2671" s="6">
        <v>162</v>
      </c>
      <c r="C2671" t="s">
        <v>151</v>
      </c>
      <c r="D2671">
        <v>0.60487737399999997</v>
      </c>
      <c r="E2671" s="7">
        <v>8.3465817999999997E-2</v>
      </c>
    </row>
    <row r="2672" spans="2:5" x14ac:dyDescent="0.45">
      <c r="B2672" s="6">
        <v>162</v>
      </c>
      <c r="C2672" t="s">
        <v>158</v>
      </c>
      <c r="D2672">
        <v>0.96231013700000001</v>
      </c>
      <c r="E2672" s="7">
        <v>8.2687959000000005E-2</v>
      </c>
    </row>
    <row r="2673" spans="2:5" x14ac:dyDescent="0.45">
      <c r="B2673" s="6">
        <v>162</v>
      </c>
      <c r="C2673" t="s">
        <v>156</v>
      </c>
      <c r="D2673">
        <v>0.67918351799999999</v>
      </c>
      <c r="E2673" s="7">
        <v>8.1203383000000004E-2</v>
      </c>
    </row>
    <row r="2674" spans="2:5" x14ac:dyDescent="0.45">
      <c r="B2674" s="6">
        <v>162</v>
      </c>
      <c r="C2674" t="s">
        <v>154</v>
      </c>
      <c r="D2674">
        <v>0.21065050499999999</v>
      </c>
      <c r="E2674" s="7">
        <v>7.9751555000000002E-2</v>
      </c>
    </row>
    <row r="2675" spans="2:5" x14ac:dyDescent="0.45">
      <c r="B2675" s="6">
        <v>162</v>
      </c>
      <c r="C2675" t="s">
        <v>157</v>
      </c>
      <c r="D2675">
        <v>0.137324054</v>
      </c>
      <c r="E2675" s="7">
        <v>7.3803666000000004E-2</v>
      </c>
    </row>
    <row r="2676" spans="2:5" x14ac:dyDescent="0.45">
      <c r="B2676" s="6">
        <v>162</v>
      </c>
      <c r="C2676" t="s">
        <v>150</v>
      </c>
      <c r="D2676">
        <v>0.86518591199999995</v>
      </c>
      <c r="E2676" s="7">
        <v>7.3675445000000006E-2</v>
      </c>
    </row>
    <row r="2677" spans="2:5" x14ac:dyDescent="0.45">
      <c r="B2677" s="6">
        <v>162</v>
      </c>
      <c r="C2677" t="s">
        <v>159</v>
      </c>
      <c r="D2677">
        <v>0.93043781999999997</v>
      </c>
      <c r="E2677" s="7">
        <v>6.6430973000000004E-2</v>
      </c>
    </row>
    <row r="2678" spans="2:5" x14ac:dyDescent="0.45">
      <c r="B2678" s="6">
        <v>162</v>
      </c>
      <c r="C2678" t="s">
        <v>160</v>
      </c>
      <c r="D2678">
        <v>1.03937082</v>
      </c>
      <c r="E2678" s="7">
        <v>6.2352083000000003E-2</v>
      </c>
    </row>
    <row r="2679" spans="2:5" x14ac:dyDescent="0.45">
      <c r="B2679" s="6">
        <v>162</v>
      </c>
      <c r="C2679" t="s">
        <v>163</v>
      </c>
      <c r="D2679">
        <v>0.72885896699999997</v>
      </c>
      <c r="E2679" s="7">
        <v>5.6154891999999998E-2</v>
      </c>
    </row>
    <row r="2680" spans="2:5" x14ac:dyDescent="0.45">
      <c r="B2680" s="6">
        <v>162</v>
      </c>
      <c r="C2680" t="s">
        <v>165</v>
      </c>
      <c r="D2680">
        <v>0.73384121999999996</v>
      </c>
      <c r="E2680" s="7">
        <v>5.5401732000000002E-2</v>
      </c>
    </row>
    <row r="2681" spans="2:5" x14ac:dyDescent="0.45">
      <c r="B2681" s="6">
        <v>162</v>
      </c>
      <c r="C2681" t="s">
        <v>149</v>
      </c>
      <c r="D2681">
        <v>0.90697119000000004</v>
      </c>
      <c r="E2681" s="7">
        <v>5.5177098000000001E-2</v>
      </c>
    </row>
    <row r="2682" spans="2:5" x14ac:dyDescent="0.45">
      <c r="B2682" s="6">
        <v>162</v>
      </c>
      <c r="C2682" t="s">
        <v>148</v>
      </c>
      <c r="D2682">
        <v>0.484558351</v>
      </c>
      <c r="E2682" s="7">
        <v>5.0786393999999999E-2</v>
      </c>
    </row>
    <row r="2683" spans="2:5" x14ac:dyDescent="0.45">
      <c r="B2683" s="6">
        <v>162</v>
      </c>
      <c r="C2683" t="s">
        <v>162</v>
      </c>
      <c r="D2683">
        <v>0.97900399900000001</v>
      </c>
      <c r="E2683" s="7">
        <v>4.9124593000000001E-2</v>
      </c>
    </row>
    <row r="2684" spans="2:5" x14ac:dyDescent="0.45">
      <c r="B2684" s="6">
        <v>163</v>
      </c>
      <c r="C2684" t="s">
        <v>161</v>
      </c>
      <c r="D2684">
        <v>1.3139670000000001E-2</v>
      </c>
      <c r="E2684" s="7">
        <v>0.11736737799999999</v>
      </c>
    </row>
    <row r="2685" spans="2:5" x14ac:dyDescent="0.45">
      <c r="B2685" s="6">
        <v>163</v>
      </c>
      <c r="C2685" t="s">
        <v>164</v>
      </c>
      <c r="D2685">
        <v>-9.2501941000000004E-2</v>
      </c>
      <c r="E2685" s="7">
        <v>7.8330834000000002E-2</v>
      </c>
    </row>
    <row r="2686" spans="2:5" x14ac:dyDescent="0.45">
      <c r="B2686" s="6">
        <v>163</v>
      </c>
      <c r="C2686" t="s">
        <v>148</v>
      </c>
      <c r="D2686">
        <v>0.147731895</v>
      </c>
      <c r="E2686" s="7">
        <v>7.6903721999999994E-2</v>
      </c>
    </row>
    <row r="2687" spans="2:5" x14ac:dyDescent="0.45">
      <c r="B2687" s="6">
        <v>163</v>
      </c>
      <c r="C2687" t="s">
        <v>150</v>
      </c>
      <c r="D2687">
        <v>7.4071848999999995E-2</v>
      </c>
      <c r="E2687" s="7">
        <v>6.6325696000000003E-2</v>
      </c>
    </row>
    <row r="2688" spans="2:5" x14ac:dyDescent="0.45">
      <c r="B2688" s="6">
        <v>163</v>
      </c>
      <c r="C2688" t="s">
        <v>9</v>
      </c>
      <c r="D2688">
        <v>0.23417785599999999</v>
      </c>
      <c r="E2688" s="7">
        <v>6.5199017999999997E-2</v>
      </c>
    </row>
    <row r="2689" spans="2:5" x14ac:dyDescent="0.45">
      <c r="B2689" s="6">
        <v>163</v>
      </c>
      <c r="C2689" t="s">
        <v>151</v>
      </c>
      <c r="D2689">
        <v>0.106920878</v>
      </c>
      <c r="E2689" s="7">
        <v>6.4458662999999999E-2</v>
      </c>
    </row>
    <row r="2690" spans="2:5" x14ac:dyDescent="0.45">
      <c r="B2690" s="6">
        <v>163</v>
      </c>
      <c r="C2690" t="s">
        <v>155</v>
      </c>
      <c r="D2690">
        <v>0.151050246</v>
      </c>
      <c r="E2690" s="7">
        <v>6.3534210999999993E-2</v>
      </c>
    </row>
    <row r="2691" spans="2:5" x14ac:dyDescent="0.45">
      <c r="B2691" s="6">
        <v>163</v>
      </c>
      <c r="C2691" t="s">
        <v>152</v>
      </c>
      <c r="D2691">
        <v>0.14381190299999999</v>
      </c>
      <c r="E2691" s="7">
        <v>6.3380383999999998E-2</v>
      </c>
    </row>
    <row r="2692" spans="2:5" x14ac:dyDescent="0.45">
      <c r="B2692" s="6">
        <v>163</v>
      </c>
      <c r="C2692" t="s">
        <v>156</v>
      </c>
      <c r="D2692">
        <v>0.120444702</v>
      </c>
      <c r="E2692" s="7">
        <v>6.3037497999999997E-2</v>
      </c>
    </row>
    <row r="2693" spans="2:5" x14ac:dyDescent="0.45">
      <c r="B2693" s="6">
        <v>163</v>
      </c>
      <c r="C2693" t="s">
        <v>162</v>
      </c>
      <c r="D2693">
        <v>0.181468608</v>
      </c>
      <c r="E2693" s="7">
        <v>6.0913183000000003E-2</v>
      </c>
    </row>
    <row r="2694" spans="2:5" x14ac:dyDescent="0.45">
      <c r="B2694" s="6">
        <v>163</v>
      </c>
      <c r="C2694" t="s">
        <v>149</v>
      </c>
      <c r="D2694">
        <v>0.114025639</v>
      </c>
      <c r="E2694" s="7">
        <v>5.9388924000000003E-2</v>
      </c>
    </row>
    <row r="2695" spans="2:5" x14ac:dyDescent="0.45">
      <c r="B2695" s="6">
        <v>163</v>
      </c>
      <c r="C2695" t="s">
        <v>157</v>
      </c>
      <c r="D2695">
        <v>7.9555339000000003E-2</v>
      </c>
      <c r="E2695" s="7">
        <v>5.6481337E-2</v>
      </c>
    </row>
    <row r="2696" spans="2:5" x14ac:dyDescent="0.45">
      <c r="B2696" s="6">
        <v>163</v>
      </c>
      <c r="C2696" t="s">
        <v>158</v>
      </c>
      <c r="D2696">
        <v>0.124535273</v>
      </c>
      <c r="E2696" s="7">
        <v>5.3343961000000002E-2</v>
      </c>
    </row>
    <row r="2697" spans="2:5" x14ac:dyDescent="0.45">
      <c r="B2697" s="6">
        <v>163</v>
      </c>
      <c r="C2697" t="s">
        <v>159</v>
      </c>
      <c r="D2697">
        <v>0.121169824</v>
      </c>
      <c r="E2697" s="7">
        <v>4.9881584999999999E-2</v>
      </c>
    </row>
    <row r="2698" spans="2:5" x14ac:dyDescent="0.45">
      <c r="B2698" s="6">
        <v>163</v>
      </c>
      <c r="C2698" t="s">
        <v>153</v>
      </c>
      <c r="D2698">
        <v>9.8888092999999996E-2</v>
      </c>
      <c r="E2698" s="7">
        <v>4.5313045000000003E-2</v>
      </c>
    </row>
    <row r="2699" spans="2:5" x14ac:dyDescent="0.45">
      <c r="B2699" s="6">
        <v>163</v>
      </c>
      <c r="C2699" t="s">
        <v>165</v>
      </c>
      <c r="D2699">
        <v>-6.6066909999999996E-3</v>
      </c>
      <c r="E2699" s="7">
        <v>4.2473948999999997E-2</v>
      </c>
    </row>
    <row r="2700" spans="2:5" x14ac:dyDescent="0.45">
      <c r="B2700" s="6">
        <v>163</v>
      </c>
      <c r="C2700" t="s">
        <v>163</v>
      </c>
      <c r="D2700">
        <v>0.29444082799999999</v>
      </c>
      <c r="E2700" s="7">
        <v>4.1951102999999997E-2</v>
      </c>
    </row>
    <row r="2701" spans="2:5" x14ac:dyDescent="0.45">
      <c r="B2701" s="6">
        <v>164</v>
      </c>
      <c r="C2701" t="s">
        <v>150</v>
      </c>
      <c r="D2701">
        <v>0.19526454200000001</v>
      </c>
      <c r="E2701" s="7">
        <v>9.1804052999999997E-2</v>
      </c>
    </row>
    <row r="2702" spans="2:5" x14ac:dyDescent="0.45">
      <c r="B2702" s="6">
        <v>164</v>
      </c>
      <c r="C2702" t="s">
        <v>162</v>
      </c>
      <c r="D2702">
        <v>8.7046657E-2</v>
      </c>
      <c r="E2702" s="7">
        <v>8.7041531000000005E-2</v>
      </c>
    </row>
    <row r="2703" spans="2:5" x14ac:dyDescent="0.45">
      <c r="B2703" s="6">
        <v>164</v>
      </c>
      <c r="C2703" t="s">
        <v>156</v>
      </c>
      <c r="D2703">
        <v>0.179563678</v>
      </c>
      <c r="E2703" s="7">
        <v>7.2474031999999994E-2</v>
      </c>
    </row>
    <row r="2704" spans="2:5" x14ac:dyDescent="0.45">
      <c r="B2704" s="6">
        <v>164</v>
      </c>
      <c r="C2704" t="s">
        <v>165</v>
      </c>
      <c r="D2704">
        <v>0.84036045599999998</v>
      </c>
      <c r="E2704" s="7">
        <v>6.9092680000000004E-2</v>
      </c>
    </row>
    <row r="2705" spans="2:5" x14ac:dyDescent="0.45">
      <c r="B2705" s="6">
        <v>164</v>
      </c>
      <c r="C2705" t="s">
        <v>164</v>
      </c>
      <c r="D2705">
        <v>5.4562510000000002E-2</v>
      </c>
      <c r="E2705" s="7">
        <v>6.8290999000000005E-2</v>
      </c>
    </row>
    <row r="2706" spans="2:5" x14ac:dyDescent="0.45">
      <c r="B2706" s="6">
        <v>164</v>
      </c>
      <c r="C2706" t="s">
        <v>147</v>
      </c>
      <c r="D2706">
        <v>0.34494559000000002</v>
      </c>
      <c r="E2706" s="7">
        <v>6.7172157999999996E-2</v>
      </c>
    </row>
    <row r="2707" spans="2:5" x14ac:dyDescent="0.45">
      <c r="B2707" s="6">
        <v>164</v>
      </c>
      <c r="C2707" t="s">
        <v>157</v>
      </c>
      <c r="D2707">
        <v>0.140872783</v>
      </c>
      <c r="E2707" s="7">
        <v>6.6441828999999994E-2</v>
      </c>
    </row>
    <row r="2708" spans="2:5" x14ac:dyDescent="0.45">
      <c r="B2708" s="6">
        <v>164</v>
      </c>
      <c r="C2708" t="s">
        <v>154</v>
      </c>
      <c r="D2708">
        <v>0.666293951</v>
      </c>
      <c r="E2708" s="7">
        <v>6.2161671000000002E-2</v>
      </c>
    </row>
    <row r="2709" spans="2:5" x14ac:dyDescent="0.45">
      <c r="B2709" s="6">
        <v>164</v>
      </c>
      <c r="C2709" t="s">
        <v>148</v>
      </c>
      <c r="D2709">
        <v>1.9851947000000002E-2</v>
      </c>
      <c r="E2709" s="7">
        <v>5.8906063000000002E-2</v>
      </c>
    </row>
    <row r="2710" spans="2:5" x14ac:dyDescent="0.45">
      <c r="B2710" s="6">
        <v>164</v>
      </c>
      <c r="C2710" t="s">
        <v>160</v>
      </c>
      <c r="D2710">
        <v>0.136693337</v>
      </c>
      <c r="E2710" s="7">
        <v>5.7196458999999998E-2</v>
      </c>
    </row>
    <row r="2711" spans="2:5" x14ac:dyDescent="0.45">
      <c r="B2711" s="6">
        <v>164</v>
      </c>
      <c r="C2711" t="s">
        <v>152</v>
      </c>
      <c r="D2711">
        <v>0.152383978</v>
      </c>
      <c r="E2711" s="7">
        <v>4.983974E-2</v>
      </c>
    </row>
    <row r="2712" spans="2:5" x14ac:dyDescent="0.45">
      <c r="B2712" s="6">
        <v>164</v>
      </c>
      <c r="C2712" t="s">
        <v>149</v>
      </c>
      <c r="D2712">
        <v>1.061722871</v>
      </c>
      <c r="E2712" s="7">
        <v>4.6350860000000001E-2</v>
      </c>
    </row>
    <row r="2713" spans="2:5" x14ac:dyDescent="0.45">
      <c r="B2713" s="6">
        <v>164</v>
      </c>
      <c r="C2713" t="s">
        <v>153</v>
      </c>
      <c r="D2713">
        <v>0.304317491</v>
      </c>
      <c r="E2713" s="7">
        <v>4.4666351E-2</v>
      </c>
    </row>
    <row r="2714" spans="2:5" x14ac:dyDescent="0.45">
      <c r="B2714" s="6">
        <v>164</v>
      </c>
      <c r="C2714" t="s">
        <v>9</v>
      </c>
      <c r="D2714">
        <v>0.30307785999999998</v>
      </c>
      <c r="E2714" s="7">
        <v>4.2301442000000002E-2</v>
      </c>
    </row>
    <row r="2715" spans="2:5" x14ac:dyDescent="0.45">
      <c r="B2715" s="6">
        <v>164</v>
      </c>
      <c r="C2715" t="s">
        <v>158</v>
      </c>
      <c r="D2715">
        <v>0.16762458099999999</v>
      </c>
      <c r="E2715" s="7">
        <v>3.5145677E-2</v>
      </c>
    </row>
    <row r="2716" spans="2:5" x14ac:dyDescent="0.45">
      <c r="B2716" s="6">
        <v>165</v>
      </c>
      <c r="C2716" t="s">
        <v>158</v>
      </c>
      <c r="D2716">
        <v>0.32284270999999998</v>
      </c>
      <c r="E2716" s="7">
        <v>9.0893546000000006E-2</v>
      </c>
    </row>
    <row r="2717" spans="2:5" x14ac:dyDescent="0.45">
      <c r="B2717" s="6">
        <v>165</v>
      </c>
      <c r="C2717" t="s">
        <v>153</v>
      </c>
      <c r="D2717">
        <v>0.89370558700000002</v>
      </c>
      <c r="E2717" s="7">
        <v>8.3584087000000001E-2</v>
      </c>
    </row>
    <row r="2718" spans="2:5" x14ac:dyDescent="0.45">
      <c r="B2718" s="6">
        <v>165</v>
      </c>
      <c r="C2718" t="s">
        <v>9</v>
      </c>
      <c r="D2718">
        <v>0.93462926599999996</v>
      </c>
      <c r="E2718" s="7">
        <v>7.8868178999999997E-2</v>
      </c>
    </row>
    <row r="2719" spans="2:5" x14ac:dyDescent="0.45">
      <c r="B2719" s="6">
        <v>165</v>
      </c>
      <c r="C2719" t="s">
        <v>155</v>
      </c>
      <c r="D2719">
        <v>0.115080738</v>
      </c>
      <c r="E2719" s="7">
        <v>7.8068894E-2</v>
      </c>
    </row>
    <row r="2720" spans="2:5" x14ac:dyDescent="0.45">
      <c r="B2720" s="6">
        <v>165</v>
      </c>
      <c r="C2720" t="s">
        <v>154</v>
      </c>
      <c r="D2720">
        <v>3.9479054E-2</v>
      </c>
      <c r="E2720" s="7">
        <v>7.6648783999999998E-2</v>
      </c>
    </row>
    <row r="2721" spans="2:5" x14ac:dyDescent="0.45">
      <c r="B2721" s="6">
        <v>165</v>
      </c>
      <c r="C2721" t="s">
        <v>149</v>
      </c>
      <c r="D2721">
        <v>0.65223209699999996</v>
      </c>
      <c r="E2721" s="7">
        <v>7.5537661000000006E-2</v>
      </c>
    </row>
    <row r="2722" spans="2:5" x14ac:dyDescent="0.45">
      <c r="B2722" s="6">
        <v>165</v>
      </c>
      <c r="C2722" t="s">
        <v>160</v>
      </c>
      <c r="D2722">
        <v>0.10097144199999999</v>
      </c>
      <c r="E2722" s="7">
        <v>7.2717814000000006E-2</v>
      </c>
    </row>
    <row r="2723" spans="2:5" x14ac:dyDescent="0.45">
      <c r="B2723" s="6">
        <v>165</v>
      </c>
      <c r="C2723" t="s">
        <v>162</v>
      </c>
      <c r="D2723">
        <v>0.59659220099999999</v>
      </c>
      <c r="E2723" s="7">
        <v>7.1481811000000006E-2</v>
      </c>
    </row>
    <row r="2724" spans="2:5" x14ac:dyDescent="0.45">
      <c r="B2724" s="6">
        <v>165</v>
      </c>
      <c r="C2724" t="s">
        <v>161</v>
      </c>
      <c r="D2724">
        <v>7.2829303999999997E-2</v>
      </c>
      <c r="E2724" s="7">
        <v>6.7617451999999995E-2</v>
      </c>
    </row>
    <row r="2725" spans="2:5" x14ac:dyDescent="0.45">
      <c r="B2725" s="6">
        <v>165</v>
      </c>
      <c r="C2725" t="s">
        <v>148</v>
      </c>
      <c r="D2725">
        <v>0.133107646</v>
      </c>
      <c r="E2725" s="7">
        <v>6.4540834000000005E-2</v>
      </c>
    </row>
    <row r="2726" spans="2:5" x14ac:dyDescent="0.45">
      <c r="B2726" s="6">
        <v>165</v>
      </c>
      <c r="C2726" t="s">
        <v>163</v>
      </c>
      <c r="D2726">
        <v>0.41971501900000002</v>
      </c>
      <c r="E2726" s="7">
        <v>6.3299711999999994E-2</v>
      </c>
    </row>
    <row r="2727" spans="2:5" x14ac:dyDescent="0.45">
      <c r="B2727" s="6">
        <v>165</v>
      </c>
      <c r="C2727" t="s">
        <v>147</v>
      </c>
      <c r="D2727">
        <v>0.111112908</v>
      </c>
      <c r="E2727" s="7">
        <v>6.2318224999999998E-2</v>
      </c>
    </row>
    <row r="2728" spans="2:5" x14ac:dyDescent="0.45">
      <c r="B2728" s="6">
        <v>165</v>
      </c>
      <c r="C2728" t="s">
        <v>164</v>
      </c>
      <c r="D2728">
        <v>0.85058982900000002</v>
      </c>
      <c r="E2728" s="7">
        <v>6.2266345000000001E-2</v>
      </c>
    </row>
    <row r="2729" spans="2:5" x14ac:dyDescent="0.45">
      <c r="B2729" s="6">
        <v>165</v>
      </c>
      <c r="C2729" t="s">
        <v>159</v>
      </c>
      <c r="D2729">
        <v>0.81969429400000005</v>
      </c>
      <c r="E2729" s="7">
        <v>6.0782996999999998E-2</v>
      </c>
    </row>
    <row r="2730" spans="2:5" x14ac:dyDescent="0.45">
      <c r="B2730" s="6">
        <v>165</v>
      </c>
      <c r="C2730" t="s">
        <v>165</v>
      </c>
      <c r="D2730">
        <v>6.4531439999999995E-2</v>
      </c>
      <c r="E2730" s="7">
        <v>5.2846091999999997E-2</v>
      </c>
    </row>
    <row r="2731" spans="2:5" x14ac:dyDescent="0.45">
      <c r="B2731" s="6">
        <v>165</v>
      </c>
      <c r="C2731" t="s">
        <v>150</v>
      </c>
      <c r="D2731">
        <v>0.176835772</v>
      </c>
      <c r="E2731" s="7">
        <v>5.1602677E-2</v>
      </c>
    </row>
    <row r="2732" spans="2:5" x14ac:dyDescent="0.45">
      <c r="B2732" s="6">
        <v>165</v>
      </c>
      <c r="C2732" t="s">
        <v>157</v>
      </c>
      <c r="D2732">
        <v>0.27755126699999999</v>
      </c>
      <c r="E2732" s="7">
        <v>4.8005021000000002E-2</v>
      </c>
    </row>
    <row r="2733" spans="2:5" x14ac:dyDescent="0.45">
      <c r="B2733" s="6">
        <v>165</v>
      </c>
      <c r="C2733" t="s">
        <v>151</v>
      </c>
      <c r="D2733">
        <v>0.21357575200000001</v>
      </c>
      <c r="E2733" s="7">
        <v>4.5365043000000001E-2</v>
      </c>
    </row>
    <row r="2734" spans="2:5" x14ac:dyDescent="0.45">
      <c r="B2734" s="6">
        <v>166</v>
      </c>
      <c r="C2734" t="s">
        <v>158</v>
      </c>
      <c r="D2734">
        <v>0.14775218500000001</v>
      </c>
      <c r="E2734" s="7">
        <v>0.112691816</v>
      </c>
    </row>
    <row r="2735" spans="2:5" x14ac:dyDescent="0.45">
      <c r="B2735" s="6">
        <v>166</v>
      </c>
      <c r="C2735" t="s">
        <v>150</v>
      </c>
      <c r="D2735">
        <v>0.599714097</v>
      </c>
      <c r="E2735" s="7">
        <v>8.2503897000000007E-2</v>
      </c>
    </row>
    <row r="2736" spans="2:5" x14ac:dyDescent="0.45">
      <c r="B2736" s="6">
        <v>166</v>
      </c>
      <c r="C2736" t="s">
        <v>9</v>
      </c>
      <c r="D2736">
        <v>0.44772307700000002</v>
      </c>
      <c r="E2736" s="7">
        <v>8.1567039999999993E-2</v>
      </c>
    </row>
    <row r="2737" spans="2:5" x14ac:dyDescent="0.45">
      <c r="B2737" s="6">
        <v>166</v>
      </c>
      <c r="C2737" t="s">
        <v>153</v>
      </c>
      <c r="D2737">
        <v>0.221982718</v>
      </c>
      <c r="E2737" s="7">
        <v>7.6254815000000004E-2</v>
      </c>
    </row>
    <row r="2738" spans="2:5" x14ac:dyDescent="0.45">
      <c r="B2738" s="6">
        <v>166</v>
      </c>
      <c r="C2738" t="s">
        <v>161</v>
      </c>
      <c r="D2738">
        <v>0.11948616099999999</v>
      </c>
      <c r="E2738" s="7">
        <v>7.5834693999999994E-2</v>
      </c>
    </row>
    <row r="2739" spans="2:5" x14ac:dyDescent="0.45">
      <c r="B2739" s="6">
        <v>166</v>
      </c>
      <c r="C2739" t="s">
        <v>159</v>
      </c>
      <c r="D2739">
        <v>0.44263957399999998</v>
      </c>
      <c r="E2739" s="7">
        <v>7.5020499000000004E-2</v>
      </c>
    </row>
    <row r="2740" spans="2:5" x14ac:dyDescent="0.45">
      <c r="B2740" s="6">
        <v>166</v>
      </c>
      <c r="C2740" t="s">
        <v>147</v>
      </c>
      <c r="D2740">
        <v>0.222873021</v>
      </c>
      <c r="E2740" s="7">
        <v>7.3472467E-2</v>
      </c>
    </row>
    <row r="2741" spans="2:5" x14ac:dyDescent="0.45">
      <c r="B2741" s="6">
        <v>166</v>
      </c>
      <c r="C2741" t="s">
        <v>154</v>
      </c>
      <c r="D2741">
        <v>0.14477889699999999</v>
      </c>
      <c r="E2741" s="7">
        <v>7.1324795999999996E-2</v>
      </c>
    </row>
    <row r="2742" spans="2:5" x14ac:dyDescent="0.45">
      <c r="B2742" s="6">
        <v>166</v>
      </c>
      <c r="C2742" t="s">
        <v>148</v>
      </c>
      <c r="D2742">
        <v>0.157204804</v>
      </c>
      <c r="E2742" s="7">
        <v>7.0933044000000001E-2</v>
      </c>
    </row>
    <row r="2743" spans="2:5" x14ac:dyDescent="0.45">
      <c r="B2743" s="6">
        <v>166</v>
      </c>
      <c r="C2743" t="s">
        <v>164</v>
      </c>
      <c r="D2743">
        <v>1.1123849E-2</v>
      </c>
      <c r="E2743" s="7">
        <v>7.0333311999999995E-2</v>
      </c>
    </row>
    <row r="2744" spans="2:5" x14ac:dyDescent="0.45">
      <c r="B2744" s="6">
        <v>166</v>
      </c>
      <c r="C2744" t="s">
        <v>149</v>
      </c>
      <c r="D2744">
        <v>0.234614922</v>
      </c>
      <c r="E2744" s="7">
        <v>6.8882446E-2</v>
      </c>
    </row>
    <row r="2745" spans="2:5" x14ac:dyDescent="0.45">
      <c r="B2745" s="6">
        <v>166</v>
      </c>
      <c r="C2745" t="s">
        <v>162</v>
      </c>
      <c r="D2745">
        <v>0.23905610899999999</v>
      </c>
      <c r="E2745" s="7">
        <v>6.7383278000000005E-2</v>
      </c>
    </row>
    <row r="2746" spans="2:5" x14ac:dyDescent="0.45">
      <c r="B2746" s="6">
        <v>166</v>
      </c>
      <c r="C2746" t="s">
        <v>157</v>
      </c>
      <c r="D2746">
        <v>7.4204923000000006E-2</v>
      </c>
      <c r="E2746" s="7">
        <v>5.5905652E-2</v>
      </c>
    </row>
    <row r="2747" spans="2:5" x14ac:dyDescent="0.45">
      <c r="B2747" s="6">
        <v>166</v>
      </c>
      <c r="C2747" t="s">
        <v>163</v>
      </c>
      <c r="D2747">
        <v>0.25351659399999998</v>
      </c>
      <c r="E2747" s="7">
        <v>5.5244203999999998E-2</v>
      </c>
    </row>
    <row r="2748" spans="2:5" x14ac:dyDescent="0.45">
      <c r="B2748" s="6">
        <v>166</v>
      </c>
      <c r="C2748" t="s">
        <v>165</v>
      </c>
      <c r="D2748">
        <v>0.137355531</v>
      </c>
      <c r="E2748" s="7">
        <v>5.5236688999999999E-2</v>
      </c>
    </row>
    <row r="2749" spans="2:5" x14ac:dyDescent="0.45">
      <c r="B2749" s="6">
        <v>166</v>
      </c>
      <c r="C2749" t="s">
        <v>152</v>
      </c>
      <c r="D2749">
        <v>7.2553707999999995E-2</v>
      </c>
      <c r="E2749" s="7">
        <v>5.4660703999999997E-2</v>
      </c>
    </row>
    <row r="2750" spans="2:5" x14ac:dyDescent="0.45">
      <c r="B2750" s="6">
        <v>166</v>
      </c>
      <c r="C2750" t="s">
        <v>155</v>
      </c>
      <c r="D2750">
        <v>6.6537738999999999E-2</v>
      </c>
      <c r="E2750" s="7">
        <v>5.0917029000000003E-2</v>
      </c>
    </row>
    <row r="2751" spans="2:5" x14ac:dyDescent="0.45">
      <c r="B2751" s="6">
        <v>167</v>
      </c>
      <c r="C2751" t="s">
        <v>150</v>
      </c>
      <c r="D2751">
        <v>0.67171038500000002</v>
      </c>
      <c r="E2751" s="7">
        <v>0.11783121000000001</v>
      </c>
    </row>
    <row r="2752" spans="2:5" x14ac:dyDescent="0.45">
      <c r="B2752" s="6">
        <v>167</v>
      </c>
      <c r="C2752" t="s">
        <v>155</v>
      </c>
      <c r="D2752">
        <v>0.75780045900000004</v>
      </c>
      <c r="E2752" s="7">
        <v>0.11011098599999999</v>
      </c>
    </row>
    <row r="2753" spans="2:5" x14ac:dyDescent="0.45">
      <c r="B2753" s="6">
        <v>167</v>
      </c>
      <c r="C2753" t="s">
        <v>164</v>
      </c>
      <c r="D2753">
        <v>1.084101591</v>
      </c>
      <c r="E2753" s="7">
        <v>9.4535701999999999E-2</v>
      </c>
    </row>
    <row r="2754" spans="2:5" x14ac:dyDescent="0.45">
      <c r="B2754" s="6">
        <v>167</v>
      </c>
      <c r="C2754" t="s">
        <v>153</v>
      </c>
      <c r="D2754">
        <v>1.0389706320000001</v>
      </c>
      <c r="E2754" s="7">
        <v>9.4034268000000004E-2</v>
      </c>
    </row>
    <row r="2755" spans="2:5" x14ac:dyDescent="0.45">
      <c r="B2755" s="6">
        <v>167</v>
      </c>
      <c r="C2755" t="s">
        <v>162</v>
      </c>
      <c r="D2755">
        <v>1.05870972</v>
      </c>
      <c r="E2755" s="7">
        <v>9.3885486000000004E-2</v>
      </c>
    </row>
    <row r="2756" spans="2:5" x14ac:dyDescent="0.45">
      <c r="B2756" s="6">
        <v>167</v>
      </c>
      <c r="C2756" t="s">
        <v>159</v>
      </c>
      <c r="D2756">
        <v>0.50840063700000004</v>
      </c>
      <c r="E2756" s="7">
        <v>8.8773940999999995E-2</v>
      </c>
    </row>
    <row r="2757" spans="2:5" x14ac:dyDescent="0.45">
      <c r="B2757" s="6">
        <v>167</v>
      </c>
      <c r="C2757" t="s">
        <v>157</v>
      </c>
      <c r="D2757">
        <v>0.99446869299999996</v>
      </c>
      <c r="E2757" s="7">
        <v>8.6450595000000005E-2</v>
      </c>
    </row>
    <row r="2758" spans="2:5" x14ac:dyDescent="0.45">
      <c r="B2758" s="6">
        <v>167</v>
      </c>
      <c r="C2758" t="s">
        <v>151</v>
      </c>
      <c r="D2758">
        <v>0.88359098400000002</v>
      </c>
      <c r="E2758" s="7">
        <v>8.5920964000000002E-2</v>
      </c>
    </row>
    <row r="2759" spans="2:5" x14ac:dyDescent="0.45">
      <c r="B2759" s="6">
        <v>167</v>
      </c>
      <c r="C2759" t="s">
        <v>160</v>
      </c>
      <c r="D2759">
        <v>1.073952641</v>
      </c>
      <c r="E2759" s="7">
        <v>8.3760760000000004E-2</v>
      </c>
    </row>
    <row r="2760" spans="2:5" x14ac:dyDescent="0.45">
      <c r="B2760" s="6">
        <v>167</v>
      </c>
      <c r="C2760" t="s">
        <v>156</v>
      </c>
      <c r="D2760">
        <v>0.94857749400000002</v>
      </c>
      <c r="E2760" s="7">
        <v>7.7931603000000002E-2</v>
      </c>
    </row>
    <row r="2761" spans="2:5" x14ac:dyDescent="0.45">
      <c r="B2761" s="6">
        <v>167</v>
      </c>
      <c r="C2761" t="s">
        <v>154</v>
      </c>
      <c r="D2761">
        <v>0.889828536</v>
      </c>
      <c r="E2761" s="7">
        <v>7.7684755999999994E-2</v>
      </c>
    </row>
    <row r="2762" spans="2:5" x14ac:dyDescent="0.45">
      <c r="B2762" s="6">
        <v>167</v>
      </c>
      <c r="C2762" t="s">
        <v>152</v>
      </c>
      <c r="D2762">
        <v>0.93527924500000004</v>
      </c>
      <c r="E2762" s="7">
        <v>7.7496038000000003E-2</v>
      </c>
    </row>
    <row r="2763" spans="2:5" x14ac:dyDescent="0.45">
      <c r="B2763" s="6">
        <v>167</v>
      </c>
      <c r="C2763" t="s">
        <v>158</v>
      </c>
      <c r="D2763">
        <v>0.778674588</v>
      </c>
      <c r="E2763" s="7">
        <v>7.2203914999999994E-2</v>
      </c>
    </row>
    <row r="2764" spans="2:5" x14ac:dyDescent="0.45">
      <c r="B2764" s="6">
        <v>167</v>
      </c>
      <c r="C2764" t="s">
        <v>149</v>
      </c>
      <c r="D2764">
        <v>0.70062561700000003</v>
      </c>
      <c r="E2764" s="7">
        <v>6.8844547000000006E-2</v>
      </c>
    </row>
    <row r="2765" spans="2:5" x14ac:dyDescent="0.45">
      <c r="B2765" s="6">
        <v>167</v>
      </c>
      <c r="C2765" t="s">
        <v>148</v>
      </c>
      <c r="D2765">
        <v>0.69915364099999999</v>
      </c>
      <c r="E2765" s="7">
        <v>6.3148308E-2</v>
      </c>
    </row>
    <row r="2766" spans="2:5" x14ac:dyDescent="0.45">
      <c r="B2766" s="6">
        <v>167</v>
      </c>
      <c r="C2766" t="s">
        <v>161</v>
      </c>
      <c r="D2766">
        <v>3.7154835999999997E-2</v>
      </c>
      <c r="E2766" s="7">
        <v>5.6949944000000002E-2</v>
      </c>
    </row>
    <row r="2767" spans="2:5" x14ac:dyDescent="0.45">
      <c r="B2767" s="6">
        <v>167</v>
      </c>
      <c r="C2767" t="s">
        <v>147</v>
      </c>
      <c r="D2767">
        <v>0.59492852100000004</v>
      </c>
      <c r="E2767" s="7">
        <v>4.9059042999999997E-2</v>
      </c>
    </row>
    <row r="2768" spans="2:5" x14ac:dyDescent="0.45">
      <c r="B2768" s="6">
        <v>167</v>
      </c>
      <c r="C2768" t="s">
        <v>9</v>
      </c>
      <c r="D2768">
        <v>0.89150006699999995</v>
      </c>
      <c r="E2768" s="7">
        <v>4.6570264E-2</v>
      </c>
    </row>
    <row r="2769" spans="2:5" x14ac:dyDescent="0.45">
      <c r="B2769" s="6">
        <v>167</v>
      </c>
      <c r="C2769" t="s">
        <v>163</v>
      </c>
      <c r="D2769">
        <v>0.86411261800000005</v>
      </c>
      <c r="E2769" s="7">
        <v>4.5615140999999998E-2</v>
      </c>
    </row>
    <row r="2770" spans="2:5" x14ac:dyDescent="0.45">
      <c r="B2770" s="6">
        <v>168</v>
      </c>
      <c r="C2770" t="s">
        <v>152</v>
      </c>
      <c r="D2770">
        <v>0.996649903</v>
      </c>
      <c r="E2770" s="7">
        <v>0.128982078</v>
      </c>
    </row>
    <row r="2771" spans="2:5" x14ac:dyDescent="0.45">
      <c r="B2771" s="6">
        <v>168</v>
      </c>
      <c r="C2771" t="s">
        <v>156</v>
      </c>
      <c r="D2771">
        <v>0.224850573</v>
      </c>
      <c r="E2771" s="7">
        <v>8.7043969999999998E-2</v>
      </c>
    </row>
    <row r="2772" spans="2:5" x14ac:dyDescent="0.45">
      <c r="B2772" s="6">
        <v>168</v>
      </c>
      <c r="C2772" t="s">
        <v>9</v>
      </c>
      <c r="D2772">
        <v>0.75949621199999995</v>
      </c>
      <c r="E2772" s="7">
        <v>7.8925620000000002E-2</v>
      </c>
    </row>
    <row r="2773" spans="2:5" x14ac:dyDescent="0.45">
      <c r="B2773" s="6">
        <v>168</v>
      </c>
      <c r="C2773" t="s">
        <v>165</v>
      </c>
      <c r="D2773">
        <v>-5.961063E-3</v>
      </c>
      <c r="E2773" s="7">
        <v>7.7797936999999998E-2</v>
      </c>
    </row>
    <row r="2774" spans="2:5" x14ac:dyDescent="0.45">
      <c r="B2774" s="6">
        <v>168</v>
      </c>
      <c r="C2774" t="s">
        <v>151</v>
      </c>
      <c r="D2774">
        <v>0.157863533</v>
      </c>
      <c r="E2774" s="7">
        <v>7.7128848E-2</v>
      </c>
    </row>
    <row r="2775" spans="2:5" x14ac:dyDescent="0.45">
      <c r="B2775" s="6">
        <v>168</v>
      </c>
      <c r="C2775" t="s">
        <v>158</v>
      </c>
      <c r="D2775">
        <v>-5.7708766000000002E-2</v>
      </c>
      <c r="E2775" s="7">
        <v>7.5360101999999998E-2</v>
      </c>
    </row>
    <row r="2776" spans="2:5" x14ac:dyDescent="0.45">
      <c r="B2776" s="6">
        <v>168</v>
      </c>
      <c r="C2776" t="s">
        <v>160</v>
      </c>
      <c r="D2776">
        <v>0.157282331</v>
      </c>
      <c r="E2776" s="7">
        <v>7.4296607000000001E-2</v>
      </c>
    </row>
    <row r="2777" spans="2:5" x14ac:dyDescent="0.45">
      <c r="B2777" s="6">
        <v>168</v>
      </c>
      <c r="C2777" t="s">
        <v>155</v>
      </c>
      <c r="D2777">
        <v>7.8935084000000003E-2</v>
      </c>
      <c r="E2777" s="7">
        <v>7.1311821999999997E-2</v>
      </c>
    </row>
    <row r="2778" spans="2:5" x14ac:dyDescent="0.45">
      <c r="B2778" s="6">
        <v>168</v>
      </c>
      <c r="C2778" t="s">
        <v>153</v>
      </c>
      <c r="D2778">
        <v>0.90770617399999998</v>
      </c>
      <c r="E2778" s="7">
        <v>6.9279705999999996E-2</v>
      </c>
    </row>
    <row r="2779" spans="2:5" x14ac:dyDescent="0.45">
      <c r="B2779" s="6">
        <v>168</v>
      </c>
      <c r="C2779" t="s">
        <v>163</v>
      </c>
      <c r="D2779">
        <v>0.45134966100000001</v>
      </c>
      <c r="E2779" s="7">
        <v>6.6833838000000007E-2</v>
      </c>
    </row>
    <row r="2780" spans="2:5" x14ac:dyDescent="0.45">
      <c r="B2780" s="6">
        <v>168</v>
      </c>
      <c r="C2780" t="s">
        <v>161</v>
      </c>
      <c r="D2780">
        <v>7.6495821000000006E-2</v>
      </c>
      <c r="E2780" s="7">
        <v>6.6182321000000002E-2</v>
      </c>
    </row>
    <row r="2781" spans="2:5" x14ac:dyDescent="0.45">
      <c r="B2781" s="6">
        <v>168</v>
      </c>
      <c r="C2781" t="s">
        <v>154</v>
      </c>
      <c r="D2781">
        <v>9.9699221000000005E-2</v>
      </c>
      <c r="E2781" s="7">
        <v>6.3253488999999996E-2</v>
      </c>
    </row>
    <row r="2782" spans="2:5" x14ac:dyDescent="0.45">
      <c r="B2782" s="6">
        <v>168</v>
      </c>
      <c r="C2782" t="s">
        <v>159</v>
      </c>
      <c r="D2782">
        <v>0.14594912800000001</v>
      </c>
      <c r="E2782" s="7">
        <v>6.3184771000000001E-2</v>
      </c>
    </row>
    <row r="2783" spans="2:5" x14ac:dyDescent="0.45">
      <c r="B2783" s="6">
        <v>168</v>
      </c>
      <c r="C2783" t="s">
        <v>150</v>
      </c>
      <c r="D2783">
        <v>6.2871721000000005E-2</v>
      </c>
      <c r="E2783" s="7">
        <v>5.5246824999999999E-2</v>
      </c>
    </row>
    <row r="2784" spans="2:5" x14ac:dyDescent="0.45">
      <c r="B2784" s="6">
        <v>168</v>
      </c>
      <c r="C2784" t="s">
        <v>157</v>
      </c>
      <c r="D2784">
        <v>1.0034679010000001</v>
      </c>
      <c r="E2784" s="7">
        <v>4.6249285000000001E-2</v>
      </c>
    </row>
    <row r="2785" spans="2:5" x14ac:dyDescent="0.45">
      <c r="B2785" s="6">
        <v>168</v>
      </c>
      <c r="C2785" t="s">
        <v>149</v>
      </c>
      <c r="D2785">
        <v>0.94731138199999998</v>
      </c>
      <c r="E2785" s="7">
        <v>4.5703621999999999E-2</v>
      </c>
    </row>
    <row r="2786" spans="2:5" x14ac:dyDescent="0.45">
      <c r="B2786" s="6">
        <v>168</v>
      </c>
      <c r="C2786" t="s">
        <v>164</v>
      </c>
      <c r="D2786">
        <v>0.921000017</v>
      </c>
      <c r="E2786" s="7">
        <v>4.1813663000000001E-2</v>
      </c>
    </row>
    <row r="2787" spans="2:5" x14ac:dyDescent="0.45">
      <c r="B2787" s="6">
        <v>168</v>
      </c>
      <c r="C2787" t="s">
        <v>148</v>
      </c>
      <c r="D2787">
        <v>0.11162092699999999</v>
      </c>
      <c r="E2787" s="7">
        <v>3.9469544000000002E-2</v>
      </c>
    </row>
    <row r="2788" spans="2:5" x14ac:dyDescent="0.45">
      <c r="B2788" s="6">
        <v>169</v>
      </c>
      <c r="C2788" t="s">
        <v>162</v>
      </c>
      <c r="D2788">
        <v>0.11633837700000001</v>
      </c>
      <c r="E2788" s="7">
        <v>9.451408E-2</v>
      </c>
    </row>
    <row r="2789" spans="2:5" x14ac:dyDescent="0.45">
      <c r="B2789" s="6">
        <v>169</v>
      </c>
      <c r="C2789" t="s">
        <v>148</v>
      </c>
      <c r="D2789">
        <v>9.0673311000000006E-2</v>
      </c>
      <c r="E2789" s="7">
        <v>7.7699514999999997E-2</v>
      </c>
    </row>
    <row r="2790" spans="2:5" x14ac:dyDescent="0.45">
      <c r="B2790" s="6">
        <v>169</v>
      </c>
      <c r="C2790" t="s">
        <v>165</v>
      </c>
      <c r="D2790">
        <v>8.6514583000000006E-2</v>
      </c>
      <c r="E2790" s="7">
        <v>6.9827350999999996E-2</v>
      </c>
    </row>
    <row r="2791" spans="2:5" x14ac:dyDescent="0.45">
      <c r="B2791" s="6">
        <v>169</v>
      </c>
      <c r="C2791" t="s">
        <v>159</v>
      </c>
      <c r="D2791">
        <v>0.86917013300000001</v>
      </c>
      <c r="E2791" s="7">
        <v>6.7478674000000002E-2</v>
      </c>
    </row>
    <row r="2792" spans="2:5" x14ac:dyDescent="0.45">
      <c r="B2792" s="6">
        <v>169</v>
      </c>
      <c r="C2792" t="s">
        <v>154</v>
      </c>
      <c r="D2792">
        <v>0.217366647</v>
      </c>
      <c r="E2792" s="7">
        <v>6.6006809E-2</v>
      </c>
    </row>
    <row r="2793" spans="2:5" x14ac:dyDescent="0.45">
      <c r="B2793" s="6">
        <v>169</v>
      </c>
      <c r="C2793" t="s">
        <v>164</v>
      </c>
      <c r="D2793">
        <v>0.88620901299999999</v>
      </c>
      <c r="E2793" s="7">
        <v>6.5467389000000001E-2</v>
      </c>
    </row>
    <row r="2794" spans="2:5" x14ac:dyDescent="0.45">
      <c r="B2794" s="6">
        <v>169</v>
      </c>
      <c r="C2794" t="s">
        <v>155</v>
      </c>
      <c r="D2794">
        <v>5.6607599999999999E-4</v>
      </c>
      <c r="E2794" s="7">
        <v>6.5366454000000004E-2</v>
      </c>
    </row>
    <row r="2795" spans="2:5" x14ac:dyDescent="0.45">
      <c r="B2795" s="6">
        <v>169</v>
      </c>
      <c r="C2795" t="s">
        <v>163</v>
      </c>
      <c r="D2795">
        <v>9.8740003000000007E-2</v>
      </c>
      <c r="E2795" s="7">
        <v>6.4302504999999996E-2</v>
      </c>
    </row>
    <row r="2796" spans="2:5" x14ac:dyDescent="0.45">
      <c r="B2796" s="6">
        <v>169</v>
      </c>
      <c r="C2796" t="s">
        <v>158</v>
      </c>
      <c r="D2796">
        <v>0.13817733400000001</v>
      </c>
      <c r="E2796" s="7">
        <v>6.0410014999999997E-2</v>
      </c>
    </row>
    <row r="2797" spans="2:5" x14ac:dyDescent="0.45">
      <c r="B2797" s="6">
        <v>169</v>
      </c>
      <c r="C2797" t="s">
        <v>156</v>
      </c>
      <c r="D2797">
        <v>0.16174808600000001</v>
      </c>
      <c r="E2797" s="7">
        <v>5.9868488999999997E-2</v>
      </c>
    </row>
    <row r="2798" spans="2:5" x14ac:dyDescent="0.45">
      <c r="B2798" s="6">
        <v>169</v>
      </c>
      <c r="C2798" t="s">
        <v>150</v>
      </c>
      <c r="D2798">
        <v>0.100066323</v>
      </c>
      <c r="E2798" s="7">
        <v>5.9321303999999998E-2</v>
      </c>
    </row>
    <row r="2799" spans="2:5" x14ac:dyDescent="0.45">
      <c r="B2799" s="6">
        <v>169</v>
      </c>
      <c r="C2799" t="s">
        <v>147</v>
      </c>
      <c r="D2799">
        <v>0.106633004</v>
      </c>
      <c r="E2799" s="7">
        <v>5.9051590000000001E-2</v>
      </c>
    </row>
    <row r="2800" spans="2:5" x14ac:dyDescent="0.45">
      <c r="B2800" s="6">
        <v>169</v>
      </c>
      <c r="C2800" t="s">
        <v>160</v>
      </c>
      <c r="D2800">
        <v>5.6896791000000002E-2</v>
      </c>
      <c r="E2800" s="7">
        <v>5.4138666000000002E-2</v>
      </c>
    </row>
    <row r="2801" spans="2:5" x14ac:dyDescent="0.45">
      <c r="B2801" s="6">
        <v>169</v>
      </c>
      <c r="C2801" t="s">
        <v>151</v>
      </c>
      <c r="D2801">
        <v>3.2398347000000001E-2</v>
      </c>
      <c r="E2801" s="7">
        <v>5.0526506999999998E-2</v>
      </c>
    </row>
    <row r="2802" spans="2:5" x14ac:dyDescent="0.45">
      <c r="B2802" s="6">
        <v>169</v>
      </c>
      <c r="C2802" t="s">
        <v>161</v>
      </c>
      <c r="D2802">
        <v>0.18035061199999999</v>
      </c>
      <c r="E2802" s="7">
        <v>4.9626650000000001E-2</v>
      </c>
    </row>
    <row r="2803" spans="2:5" x14ac:dyDescent="0.45">
      <c r="B2803" s="6">
        <v>169</v>
      </c>
      <c r="C2803" t="s">
        <v>152</v>
      </c>
      <c r="D2803">
        <v>0.66206450500000003</v>
      </c>
      <c r="E2803" s="7">
        <v>4.3675378000000001E-2</v>
      </c>
    </row>
    <row r="2804" spans="2:5" x14ac:dyDescent="0.45">
      <c r="B2804" s="6">
        <v>169</v>
      </c>
      <c r="C2804" t="s">
        <v>157</v>
      </c>
      <c r="D2804">
        <v>0.78195734100000003</v>
      </c>
      <c r="E2804" s="7">
        <v>4.3259748000000001E-2</v>
      </c>
    </row>
    <row r="2805" spans="2:5" x14ac:dyDescent="0.45">
      <c r="B2805" s="6">
        <v>170</v>
      </c>
      <c r="C2805" t="s">
        <v>147</v>
      </c>
      <c r="D2805">
        <v>0.95509281599999996</v>
      </c>
      <c r="E2805" s="7">
        <v>0.114412374</v>
      </c>
    </row>
    <row r="2806" spans="2:5" x14ac:dyDescent="0.45">
      <c r="B2806" s="6">
        <v>170</v>
      </c>
      <c r="C2806" t="s">
        <v>160</v>
      </c>
      <c r="D2806">
        <v>1.101055608</v>
      </c>
      <c r="E2806" s="7">
        <v>0.101715716</v>
      </c>
    </row>
    <row r="2807" spans="2:5" x14ac:dyDescent="0.45">
      <c r="B2807" s="6">
        <v>170</v>
      </c>
      <c r="C2807" t="s">
        <v>148</v>
      </c>
      <c r="D2807">
        <v>1.188494886</v>
      </c>
      <c r="E2807" s="7">
        <v>9.2183501000000001E-2</v>
      </c>
    </row>
    <row r="2808" spans="2:5" x14ac:dyDescent="0.45">
      <c r="B2808" s="6">
        <v>170</v>
      </c>
      <c r="C2808" t="s">
        <v>151</v>
      </c>
      <c r="D2808">
        <v>0.94012062200000002</v>
      </c>
      <c r="E2808" s="7">
        <v>9.1489852999999996E-2</v>
      </c>
    </row>
    <row r="2809" spans="2:5" x14ac:dyDescent="0.45">
      <c r="B2809" s="6">
        <v>170</v>
      </c>
      <c r="C2809" t="s">
        <v>158</v>
      </c>
      <c r="D2809">
        <v>0.99819569200000002</v>
      </c>
      <c r="E2809" s="7">
        <v>8.7747529000000005E-2</v>
      </c>
    </row>
    <row r="2810" spans="2:5" x14ac:dyDescent="0.45">
      <c r="B2810" s="6">
        <v>170</v>
      </c>
      <c r="C2810" t="s">
        <v>157</v>
      </c>
      <c r="D2810">
        <v>1.165726957</v>
      </c>
      <c r="E2810" s="7">
        <v>7.8435835999999995E-2</v>
      </c>
    </row>
    <row r="2811" spans="2:5" x14ac:dyDescent="0.45">
      <c r="B2811" s="6">
        <v>170</v>
      </c>
      <c r="C2811" t="s">
        <v>162</v>
      </c>
      <c r="D2811">
        <v>1.0760065889999999</v>
      </c>
      <c r="E2811" s="7">
        <v>7.6444798999999994E-2</v>
      </c>
    </row>
    <row r="2812" spans="2:5" x14ac:dyDescent="0.45">
      <c r="B2812" s="6">
        <v>170</v>
      </c>
      <c r="C2812" t="s">
        <v>153</v>
      </c>
      <c r="D2812">
        <v>1.0932820910000001</v>
      </c>
      <c r="E2812" s="7">
        <v>7.5604687000000004E-2</v>
      </c>
    </row>
    <row r="2813" spans="2:5" x14ac:dyDescent="0.45">
      <c r="B2813" s="6">
        <v>170</v>
      </c>
      <c r="C2813" t="s">
        <v>155</v>
      </c>
      <c r="D2813">
        <v>0.57999259299999995</v>
      </c>
      <c r="E2813" s="7">
        <v>7.2353588999999996E-2</v>
      </c>
    </row>
    <row r="2814" spans="2:5" x14ac:dyDescent="0.45">
      <c r="B2814" s="6">
        <v>170</v>
      </c>
      <c r="C2814" t="s">
        <v>161</v>
      </c>
      <c r="D2814">
        <v>1.8933746000000001E-2</v>
      </c>
      <c r="E2814" s="7">
        <v>7.0497114E-2</v>
      </c>
    </row>
    <row r="2815" spans="2:5" x14ac:dyDescent="0.45">
      <c r="B2815" s="6">
        <v>170</v>
      </c>
      <c r="C2815" t="s">
        <v>156</v>
      </c>
      <c r="D2815">
        <v>0.88916912599999998</v>
      </c>
      <c r="E2815" s="7">
        <v>6.9119864000000003E-2</v>
      </c>
    </row>
    <row r="2816" spans="2:5" x14ac:dyDescent="0.45">
      <c r="B2816" s="6">
        <v>170</v>
      </c>
      <c r="C2816" t="s">
        <v>149</v>
      </c>
      <c r="D2816">
        <v>0.97074329299999995</v>
      </c>
      <c r="E2816" s="7">
        <v>6.6250917000000006E-2</v>
      </c>
    </row>
    <row r="2817" spans="2:5" x14ac:dyDescent="0.45">
      <c r="B2817" s="6">
        <v>170</v>
      </c>
      <c r="C2817" t="s">
        <v>159</v>
      </c>
      <c r="D2817">
        <v>0.85957379300000003</v>
      </c>
      <c r="E2817" s="7">
        <v>6.4962779999999998E-2</v>
      </c>
    </row>
    <row r="2818" spans="2:5" x14ac:dyDescent="0.45">
      <c r="B2818" s="6">
        <v>170</v>
      </c>
      <c r="C2818" t="s">
        <v>165</v>
      </c>
      <c r="D2818">
        <v>1.012663157</v>
      </c>
      <c r="E2818" s="7">
        <v>6.0689450999999998E-2</v>
      </c>
    </row>
    <row r="2819" spans="2:5" x14ac:dyDescent="0.45">
      <c r="B2819" s="6">
        <v>170</v>
      </c>
      <c r="C2819" t="s">
        <v>150</v>
      </c>
      <c r="D2819">
        <v>0.88585933699999997</v>
      </c>
      <c r="E2819" s="7">
        <v>5.7810575000000003E-2</v>
      </c>
    </row>
    <row r="2820" spans="2:5" x14ac:dyDescent="0.45">
      <c r="B2820" s="6">
        <v>170</v>
      </c>
      <c r="C2820" t="s">
        <v>152</v>
      </c>
      <c r="D2820">
        <v>0.91226627599999999</v>
      </c>
      <c r="E2820" s="7">
        <v>5.2817186000000002E-2</v>
      </c>
    </row>
    <row r="2821" spans="2:5" x14ac:dyDescent="0.45">
      <c r="B2821" s="6">
        <v>170</v>
      </c>
      <c r="C2821" t="s">
        <v>164</v>
      </c>
      <c r="D2821">
        <v>0.96852830099999998</v>
      </c>
      <c r="E2821" s="7">
        <v>5.2277755000000002E-2</v>
      </c>
    </row>
    <row r="2822" spans="2:5" x14ac:dyDescent="0.45">
      <c r="B2822" s="6">
        <v>170</v>
      </c>
      <c r="C2822" t="s">
        <v>154</v>
      </c>
      <c r="D2822">
        <v>1.0441109209999999</v>
      </c>
      <c r="E2822" s="7">
        <v>4.9235387999999998E-2</v>
      </c>
    </row>
    <row r="2823" spans="2:5" x14ac:dyDescent="0.45">
      <c r="B2823" s="6">
        <v>170</v>
      </c>
      <c r="C2823" t="s">
        <v>9</v>
      </c>
      <c r="D2823">
        <v>0.99478825000000004</v>
      </c>
      <c r="E2823" s="7">
        <v>4.4770802999999998E-2</v>
      </c>
    </row>
    <row r="2824" spans="2:5" x14ac:dyDescent="0.45">
      <c r="B2824" s="6">
        <v>171</v>
      </c>
      <c r="C2824" t="s">
        <v>153</v>
      </c>
      <c r="D2824">
        <v>0.80192145100000001</v>
      </c>
      <c r="E2824" s="7">
        <v>0.136816401</v>
      </c>
    </row>
    <row r="2825" spans="2:5" x14ac:dyDescent="0.45">
      <c r="B2825" s="6">
        <v>171</v>
      </c>
      <c r="C2825" t="s">
        <v>165</v>
      </c>
      <c r="D2825">
        <v>0.94905299300000001</v>
      </c>
      <c r="E2825" s="7">
        <v>0.101988254</v>
      </c>
    </row>
    <row r="2826" spans="2:5" x14ac:dyDescent="0.45">
      <c r="B2826" s="6">
        <v>171</v>
      </c>
      <c r="C2826" t="s">
        <v>164</v>
      </c>
      <c r="D2826">
        <v>0.96692240299999999</v>
      </c>
      <c r="E2826" s="7">
        <v>8.8623854000000002E-2</v>
      </c>
    </row>
    <row r="2827" spans="2:5" x14ac:dyDescent="0.45">
      <c r="B2827" s="6">
        <v>171</v>
      </c>
      <c r="C2827" t="s">
        <v>152</v>
      </c>
      <c r="D2827">
        <v>0.94421336</v>
      </c>
      <c r="E2827" s="7">
        <v>8.4735024000000006E-2</v>
      </c>
    </row>
    <row r="2828" spans="2:5" x14ac:dyDescent="0.45">
      <c r="B2828" s="6">
        <v>171</v>
      </c>
      <c r="C2828" t="s">
        <v>160</v>
      </c>
      <c r="D2828">
        <v>1.0150580149999999</v>
      </c>
      <c r="E2828" s="7">
        <v>8.1554534999999997E-2</v>
      </c>
    </row>
    <row r="2829" spans="2:5" x14ac:dyDescent="0.45">
      <c r="B2829" s="6">
        <v>171</v>
      </c>
      <c r="C2829" t="s">
        <v>155</v>
      </c>
      <c r="D2829">
        <v>0.87727771799999998</v>
      </c>
      <c r="E2829" s="7">
        <v>8.1177418000000001E-2</v>
      </c>
    </row>
    <row r="2830" spans="2:5" x14ac:dyDescent="0.45">
      <c r="B2830" s="6">
        <v>171</v>
      </c>
      <c r="C2830" t="s">
        <v>9</v>
      </c>
      <c r="D2830">
        <v>1.0743479469999999</v>
      </c>
      <c r="E2830" s="7">
        <v>7.9548622999999999E-2</v>
      </c>
    </row>
    <row r="2831" spans="2:5" x14ac:dyDescent="0.45">
      <c r="B2831" s="6">
        <v>171</v>
      </c>
      <c r="C2831" t="s">
        <v>163</v>
      </c>
      <c r="D2831">
        <v>0.92857516600000001</v>
      </c>
      <c r="E2831" s="7">
        <v>7.3063456999999998E-2</v>
      </c>
    </row>
    <row r="2832" spans="2:5" x14ac:dyDescent="0.45">
      <c r="B2832" s="6">
        <v>171</v>
      </c>
      <c r="C2832" t="s">
        <v>149</v>
      </c>
      <c r="D2832">
        <v>0.95877254300000003</v>
      </c>
      <c r="E2832" s="7">
        <v>7.2810708000000002E-2</v>
      </c>
    </row>
    <row r="2833" spans="2:5" x14ac:dyDescent="0.45">
      <c r="B2833" s="6">
        <v>171</v>
      </c>
      <c r="C2833" t="s">
        <v>147</v>
      </c>
      <c r="D2833">
        <v>0.90375075599999999</v>
      </c>
      <c r="E2833" s="7">
        <v>7.1803458000000001E-2</v>
      </c>
    </row>
    <row r="2834" spans="2:5" x14ac:dyDescent="0.45">
      <c r="B2834" s="6">
        <v>171</v>
      </c>
      <c r="C2834" t="s">
        <v>148</v>
      </c>
      <c r="D2834">
        <v>0.99887974999999996</v>
      </c>
      <c r="E2834" s="7">
        <v>7.1475273000000006E-2</v>
      </c>
    </row>
    <row r="2835" spans="2:5" x14ac:dyDescent="0.45">
      <c r="B2835" s="6">
        <v>171</v>
      </c>
      <c r="C2835" t="s">
        <v>162</v>
      </c>
      <c r="D2835">
        <v>1.0633695860000001</v>
      </c>
      <c r="E2835" s="7">
        <v>7.0877293999999993E-2</v>
      </c>
    </row>
    <row r="2836" spans="2:5" x14ac:dyDescent="0.45">
      <c r="B2836" s="6">
        <v>171</v>
      </c>
      <c r="C2836" t="s">
        <v>151</v>
      </c>
      <c r="D2836">
        <v>0.84339553</v>
      </c>
      <c r="E2836" s="7">
        <v>6.7174574000000001E-2</v>
      </c>
    </row>
    <row r="2837" spans="2:5" x14ac:dyDescent="0.45">
      <c r="B2837" s="6">
        <v>171</v>
      </c>
      <c r="C2837" t="s">
        <v>159</v>
      </c>
      <c r="D2837">
        <v>0.91423980800000004</v>
      </c>
      <c r="E2837" s="7">
        <v>6.6705688999999999E-2</v>
      </c>
    </row>
    <row r="2838" spans="2:5" x14ac:dyDescent="0.45">
      <c r="B2838" s="6">
        <v>171</v>
      </c>
      <c r="C2838" t="s">
        <v>161</v>
      </c>
      <c r="D2838">
        <v>0.12824334800000001</v>
      </c>
      <c r="E2838" s="7">
        <v>6.4195045000000006E-2</v>
      </c>
    </row>
    <row r="2839" spans="2:5" x14ac:dyDescent="0.45">
      <c r="B2839" s="6">
        <v>171</v>
      </c>
      <c r="C2839" t="s">
        <v>150</v>
      </c>
      <c r="D2839">
        <v>1.0381081649999999</v>
      </c>
      <c r="E2839" s="7">
        <v>5.8972475000000003E-2</v>
      </c>
    </row>
    <row r="2840" spans="2:5" x14ac:dyDescent="0.45">
      <c r="B2840" s="6">
        <v>171</v>
      </c>
      <c r="C2840" t="s">
        <v>156</v>
      </c>
      <c r="D2840">
        <v>0.85262015099999999</v>
      </c>
      <c r="E2840" s="7">
        <v>4.2009080999999997E-2</v>
      </c>
    </row>
    <row r="2841" spans="2:5" x14ac:dyDescent="0.45">
      <c r="B2841" s="6">
        <v>172</v>
      </c>
      <c r="C2841" t="s">
        <v>159</v>
      </c>
      <c r="D2841">
        <v>3.8803522E-2</v>
      </c>
      <c r="E2841" s="7">
        <v>9.5242781999999998E-2</v>
      </c>
    </row>
    <row r="2842" spans="2:5" x14ac:dyDescent="0.45">
      <c r="B2842" s="6">
        <v>172</v>
      </c>
      <c r="C2842" t="s">
        <v>156</v>
      </c>
      <c r="D2842">
        <v>-2.172265E-2</v>
      </c>
      <c r="E2842" s="7">
        <v>9.1964167999999999E-2</v>
      </c>
    </row>
    <row r="2843" spans="2:5" x14ac:dyDescent="0.45">
      <c r="B2843" s="6">
        <v>172</v>
      </c>
      <c r="C2843" t="s">
        <v>150</v>
      </c>
      <c r="D2843">
        <v>0.16118290699999999</v>
      </c>
      <c r="E2843" s="7">
        <v>8.8505892000000003E-2</v>
      </c>
    </row>
    <row r="2844" spans="2:5" x14ac:dyDescent="0.45">
      <c r="B2844" s="6">
        <v>172</v>
      </c>
      <c r="C2844" t="s">
        <v>157</v>
      </c>
      <c r="D2844">
        <v>0.93479781500000003</v>
      </c>
      <c r="E2844" s="7">
        <v>8.7634590999999998E-2</v>
      </c>
    </row>
    <row r="2845" spans="2:5" x14ac:dyDescent="0.45">
      <c r="B2845" s="6">
        <v>172</v>
      </c>
      <c r="C2845" t="s">
        <v>153</v>
      </c>
      <c r="D2845">
        <v>1.123396464</v>
      </c>
      <c r="E2845" s="7">
        <v>8.3706227999999994E-2</v>
      </c>
    </row>
    <row r="2846" spans="2:5" x14ac:dyDescent="0.45">
      <c r="B2846" s="6">
        <v>172</v>
      </c>
      <c r="C2846" t="s">
        <v>152</v>
      </c>
      <c r="D2846">
        <v>1.0815474249999999</v>
      </c>
      <c r="E2846" s="7">
        <v>8.2404350000000001E-2</v>
      </c>
    </row>
    <row r="2847" spans="2:5" x14ac:dyDescent="0.45">
      <c r="B2847" s="6">
        <v>172</v>
      </c>
      <c r="C2847" t="s">
        <v>162</v>
      </c>
      <c r="D2847">
        <v>0.12438252700000001</v>
      </c>
      <c r="E2847" s="7">
        <v>8.1297347000000006E-2</v>
      </c>
    </row>
    <row r="2848" spans="2:5" x14ac:dyDescent="0.45">
      <c r="B2848" s="6">
        <v>172</v>
      </c>
      <c r="C2848" t="s">
        <v>165</v>
      </c>
      <c r="D2848">
        <v>-3.9581145999999998E-2</v>
      </c>
      <c r="E2848" s="7">
        <v>7.6676891999999996E-2</v>
      </c>
    </row>
    <row r="2849" spans="2:5" x14ac:dyDescent="0.45">
      <c r="B2849" s="6">
        <v>172</v>
      </c>
      <c r="C2849" t="s">
        <v>160</v>
      </c>
      <c r="D2849">
        <v>0.122906037</v>
      </c>
      <c r="E2849" s="7">
        <v>7.4743215000000002E-2</v>
      </c>
    </row>
    <row r="2850" spans="2:5" x14ac:dyDescent="0.45">
      <c r="B2850" s="6">
        <v>172</v>
      </c>
      <c r="C2850" t="s">
        <v>149</v>
      </c>
      <c r="D2850">
        <v>0.64081109599999997</v>
      </c>
      <c r="E2850" s="7">
        <v>6.8853479999999995E-2</v>
      </c>
    </row>
    <row r="2851" spans="2:5" x14ac:dyDescent="0.45">
      <c r="B2851" s="6">
        <v>172</v>
      </c>
      <c r="C2851" t="s">
        <v>163</v>
      </c>
      <c r="D2851">
        <v>5.2206438000000001E-2</v>
      </c>
      <c r="E2851" s="7">
        <v>6.8248483999999998E-2</v>
      </c>
    </row>
    <row r="2852" spans="2:5" x14ac:dyDescent="0.45">
      <c r="B2852" s="6">
        <v>172</v>
      </c>
      <c r="C2852" t="s">
        <v>155</v>
      </c>
      <c r="D2852">
        <v>3.757547E-3</v>
      </c>
      <c r="E2852" s="7">
        <v>6.7652181000000006E-2</v>
      </c>
    </row>
    <row r="2853" spans="2:5" x14ac:dyDescent="0.45">
      <c r="B2853" s="6">
        <v>172</v>
      </c>
      <c r="C2853" t="s">
        <v>158</v>
      </c>
      <c r="D2853">
        <v>0.110110109</v>
      </c>
      <c r="E2853" s="7">
        <v>6.4496006999999994E-2</v>
      </c>
    </row>
    <row r="2854" spans="2:5" x14ac:dyDescent="0.45">
      <c r="B2854" s="6">
        <v>172</v>
      </c>
      <c r="C2854" t="s">
        <v>161</v>
      </c>
      <c r="D2854">
        <v>7.3361861E-2</v>
      </c>
      <c r="E2854" s="7">
        <v>6.3164075E-2</v>
      </c>
    </row>
    <row r="2855" spans="2:5" x14ac:dyDescent="0.45">
      <c r="B2855" s="6">
        <v>172</v>
      </c>
      <c r="C2855" t="s">
        <v>9</v>
      </c>
      <c r="D2855">
        <v>0.226513941</v>
      </c>
      <c r="E2855" s="7">
        <v>5.9242471999999997E-2</v>
      </c>
    </row>
    <row r="2856" spans="2:5" x14ac:dyDescent="0.45">
      <c r="B2856" s="6">
        <v>172</v>
      </c>
      <c r="C2856" t="s">
        <v>148</v>
      </c>
      <c r="D2856">
        <v>6.5308218000000001E-2</v>
      </c>
      <c r="E2856" s="7">
        <v>5.0089103000000003E-2</v>
      </c>
    </row>
    <row r="2857" spans="2:5" x14ac:dyDescent="0.45">
      <c r="B2857" s="6">
        <v>172</v>
      </c>
      <c r="C2857" t="s">
        <v>154</v>
      </c>
      <c r="D2857">
        <v>5.1555078999999997E-2</v>
      </c>
      <c r="E2857" s="7">
        <v>4.8182735999999997E-2</v>
      </c>
    </row>
    <row r="2858" spans="2:5" x14ac:dyDescent="0.45">
      <c r="B2858" s="6">
        <v>172</v>
      </c>
      <c r="C2858" t="s">
        <v>151</v>
      </c>
      <c r="D2858">
        <v>1.0110364E-2</v>
      </c>
      <c r="E2858" s="7">
        <v>4.1932149000000002E-2</v>
      </c>
    </row>
    <row r="2859" spans="2:5" x14ac:dyDescent="0.45">
      <c r="B2859" s="6">
        <v>172</v>
      </c>
      <c r="C2859" t="s">
        <v>147</v>
      </c>
      <c r="D2859">
        <v>5.9778889000000002E-2</v>
      </c>
      <c r="E2859" s="7">
        <v>3.8474851999999997E-2</v>
      </c>
    </row>
    <row r="2860" spans="2:5" x14ac:dyDescent="0.45">
      <c r="B2860" s="6">
        <v>173</v>
      </c>
      <c r="C2860" t="s">
        <v>162</v>
      </c>
      <c r="D2860">
        <v>8.0774273999999993E-2</v>
      </c>
      <c r="E2860" s="7">
        <v>8.3056457E-2</v>
      </c>
    </row>
    <row r="2861" spans="2:5" x14ac:dyDescent="0.45">
      <c r="B2861" s="6">
        <v>173</v>
      </c>
      <c r="C2861" t="s">
        <v>160</v>
      </c>
      <c r="D2861">
        <v>0.17867630300000001</v>
      </c>
      <c r="E2861" s="7">
        <v>8.0492663000000006E-2</v>
      </c>
    </row>
    <row r="2862" spans="2:5" x14ac:dyDescent="0.45">
      <c r="B2862" s="6">
        <v>173</v>
      </c>
      <c r="C2862" t="s">
        <v>156</v>
      </c>
      <c r="D2862">
        <v>1.0362899E-2</v>
      </c>
      <c r="E2862" s="7">
        <v>7.8558776999999996E-2</v>
      </c>
    </row>
    <row r="2863" spans="2:5" x14ac:dyDescent="0.45">
      <c r="B2863" s="6">
        <v>173</v>
      </c>
      <c r="C2863" t="s">
        <v>154</v>
      </c>
      <c r="D2863">
        <v>-2.6169250000000002E-2</v>
      </c>
      <c r="E2863" s="7">
        <v>7.8145954000000004E-2</v>
      </c>
    </row>
    <row r="2864" spans="2:5" x14ac:dyDescent="0.45">
      <c r="B2864" s="6">
        <v>173</v>
      </c>
      <c r="C2864" t="s">
        <v>165</v>
      </c>
      <c r="D2864">
        <v>9.2765527E-2</v>
      </c>
      <c r="E2864" s="7">
        <v>7.0118704000000004E-2</v>
      </c>
    </row>
    <row r="2865" spans="2:5" x14ac:dyDescent="0.45">
      <c r="B2865" s="6">
        <v>173</v>
      </c>
      <c r="C2865" t="s">
        <v>153</v>
      </c>
      <c r="D2865">
        <v>0.77195289199999995</v>
      </c>
      <c r="E2865" s="7">
        <v>6.8802366000000004E-2</v>
      </c>
    </row>
    <row r="2866" spans="2:5" x14ac:dyDescent="0.45">
      <c r="B2866" s="6">
        <v>173</v>
      </c>
      <c r="C2866" t="s">
        <v>9</v>
      </c>
      <c r="D2866">
        <v>0.14874626699999999</v>
      </c>
      <c r="E2866" s="7">
        <v>6.3763689999999998E-2</v>
      </c>
    </row>
    <row r="2867" spans="2:5" x14ac:dyDescent="0.45">
      <c r="B2867" s="6">
        <v>173</v>
      </c>
      <c r="C2867" t="s">
        <v>149</v>
      </c>
      <c r="D2867">
        <v>0.389089254</v>
      </c>
      <c r="E2867" s="7">
        <v>6.3048051999999993E-2</v>
      </c>
    </row>
    <row r="2868" spans="2:5" x14ac:dyDescent="0.45">
      <c r="B2868" s="6">
        <v>173</v>
      </c>
      <c r="C2868" t="s">
        <v>150</v>
      </c>
      <c r="D2868">
        <v>0.12954191400000001</v>
      </c>
      <c r="E2868" s="7">
        <v>6.1349195000000002E-2</v>
      </c>
    </row>
    <row r="2869" spans="2:5" x14ac:dyDescent="0.45">
      <c r="B2869" s="6">
        <v>173</v>
      </c>
      <c r="C2869" t="s">
        <v>163</v>
      </c>
      <c r="D2869">
        <v>0.11984071</v>
      </c>
      <c r="E2869" s="7">
        <v>5.9106284000000002E-2</v>
      </c>
    </row>
    <row r="2870" spans="2:5" x14ac:dyDescent="0.45">
      <c r="B2870" s="6">
        <v>173</v>
      </c>
      <c r="C2870" t="s">
        <v>161</v>
      </c>
      <c r="D2870">
        <v>9.1288035000000003E-2</v>
      </c>
      <c r="E2870" s="7">
        <v>5.8087858999999999E-2</v>
      </c>
    </row>
    <row r="2871" spans="2:5" x14ac:dyDescent="0.45">
      <c r="B2871" s="6">
        <v>173</v>
      </c>
      <c r="C2871" t="s">
        <v>152</v>
      </c>
      <c r="D2871">
        <v>0.18769529800000001</v>
      </c>
      <c r="E2871" s="7">
        <v>5.3350575999999997E-2</v>
      </c>
    </row>
    <row r="2872" spans="2:5" x14ac:dyDescent="0.45">
      <c r="B2872" s="6">
        <v>173</v>
      </c>
      <c r="C2872" t="s">
        <v>164</v>
      </c>
      <c r="D2872">
        <v>0.96358763700000005</v>
      </c>
      <c r="E2872" s="7">
        <v>5.2657366999999997E-2</v>
      </c>
    </row>
    <row r="2873" spans="2:5" x14ac:dyDescent="0.45">
      <c r="B2873" s="6">
        <v>173</v>
      </c>
      <c r="C2873" t="s">
        <v>157</v>
      </c>
      <c r="D2873">
        <v>0.24897138199999999</v>
      </c>
      <c r="E2873" s="7">
        <v>5.0175101E-2</v>
      </c>
    </row>
    <row r="2874" spans="2:5" x14ac:dyDescent="0.45">
      <c r="B2874" s="6">
        <v>173</v>
      </c>
      <c r="C2874" t="s">
        <v>158</v>
      </c>
      <c r="D2874">
        <v>0.63247341199999996</v>
      </c>
      <c r="E2874" s="7">
        <v>4.7817966000000003E-2</v>
      </c>
    </row>
    <row r="2875" spans="2:5" x14ac:dyDescent="0.45">
      <c r="B2875" s="6">
        <v>173</v>
      </c>
      <c r="C2875" t="s">
        <v>151</v>
      </c>
      <c r="D2875">
        <v>4.1533103000000002E-2</v>
      </c>
      <c r="E2875" s="7">
        <v>4.6965103000000001E-2</v>
      </c>
    </row>
    <row r="2876" spans="2:5" x14ac:dyDescent="0.45">
      <c r="B2876" s="6">
        <v>173</v>
      </c>
      <c r="C2876" t="s">
        <v>147</v>
      </c>
      <c r="D2876">
        <v>8.5016815999999995E-2</v>
      </c>
      <c r="E2876" s="7">
        <v>4.6835162999999999E-2</v>
      </c>
    </row>
    <row r="2877" spans="2:5" x14ac:dyDescent="0.45">
      <c r="B2877" s="6">
        <v>174</v>
      </c>
      <c r="C2877" t="s">
        <v>161</v>
      </c>
      <c r="D2877">
        <v>0.80903179400000003</v>
      </c>
      <c r="E2877" s="7">
        <v>8.7743389000000005E-2</v>
      </c>
    </row>
    <row r="2878" spans="2:5" x14ac:dyDescent="0.45">
      <c r="B2878" s="6">
        <v>174</v>
      </c>
      <c r="C2878" t="s">
        <v>159</v>
      </c>
      <c r="D2878">
        <v>0.57536468799999996</v>
      </c>
      <c r="E2878" s="7">
        <v>8.1118429000000006E-2</v>
      </c>
    </row>
    <row r="2879" spans="2:5" x14ac:dyDescent="0.45">
      <c r="B2879" s="6">
        <v>174</v>
      </c>
      <c r="C2879" t="s">
        <v>163</v>
      </c>
      <c r="D2879">
        <v>0.91348003899999997</v>
      </c>
      <c r="E2879" s="7">
        <v>7.9086852999999999E-2</v>
      </c>
    </row>
    <row r="2880" spans="2:5" x14ac:dyDescent="0.45">
      <c r="B2880" s="6">
        <v>174</v>
      </c>
      <c r="C2880" t="s">
        <v>149</v>
      </c>
      <c r="D2880">
        <v>0.77319102399999995</v>
      </c>
      <c r="E2880" s="7">
        <v>7.8682444000000004E-2</v>
      </c>
    </row>
    <row r="2881" spans="2:5" x14ac:dyDescent="0.45">
      <c r="B2881" s="6">
        <v>174</v>
      </c>
      <c r="C2881" t="s">
        <v>153</v>
      </c>
      <c r="D2881">
        <v>0.97282601499999999</v>
      </c>
      <c r="E2881" s="7">
        <v>7.7076396000000005E-2</v>
      </c>
    </row>
    <row r="2882" spans="2:5" x14ac:dyDescent="0.45">
      <c r="B2882" s="6">
        <v>174</v>
      </c>
      <c r="C2882" t="s">
        <v>165</v>
      </c>
      <c r="D2882">
        <v>0.90626335899999999</v>
      </c>
      <c r="E2882" s="7">
        <v>7.6801974999999995E-2</v>
      </c>
    </row>
    <row r="2883" spans="2:5" x14ac:dyDescent="0.45">
      <c r="B2883" s="6">
        <v>174</v>
      </c>
      <c r="C2883" t="s">
        <v>147</v>
      </c>
      <c r="D2883">
        <v>0.97458212700000002</v>
      </c>
      <c r="E2883" s="7">
        <v>7.6379214000000001E-2</v>
      </c>
    </row>
    <row r="2884" spans="2:5" x14ac:dyDescent="0.45">
      <c r="B2884" s="6">
        <v>174</v>
      </c>
      <c r="C2884" t="s">
        <v>154</v>
      </c>
      <c r="D2884">
        <v>0.84978333299999997</v>
      </c>
      <c r="E2884" s="7">
        <v>7.0084063000000002E-2</v>
      </c>
    </row>
    <row r="2885" spans="2:5" x14ac:dyDescent="0.45">
      <c r="B2885" s="6">
        <v>174</v>
      </c>
      <c r="C2885" t="s">
        <v>157</v>
      </c>
      <c r="D2885">
        <v>0.61075181599999995</v>
      </c>
      <c r="E2885" s="7">
        <v>6.7859796E-2</v>
      </c>
    </row>
    <row r="2886" spans="2:5" x14ac:dyDescent="0.45">
      <c r="B2886" s="6">
        <v>174</v>
      </c>
      <c r="C2886" t="s">
        <v>156</v>
      </c>
      <c r="D2886">
        <v>0.82717877900000003</v>
      </c>
      <c r="E2886" s="7">
        <v>6.7351649E-2</v>
      </c>
    </row>
    <row r="2887" spans="2:5" x14ac:dyDescent="0.45">
      <c r="B2887" s="6">
        <v>174</v>
      </c>
      <c r="C2887" t="s">
        <v>160</v>
      </c>
      <c r="D2887">
        <v>1.1263382630000001</v>
      </c>
      <c r="E2887" s="7">
        <v>6.6770811999999999E-2</v>
      </c>
    </row>
    <row r="2888" spans="2:5" x14ac:dyDescent="0.45">
      <c r="B2888" s="6">
        <v>174</v>
      </c>
      <c r="C2888" t="s">
        <v>155</v>
      </c>
      <c r="D2888">
        <v>0.60485259599999996</v>
      </c>
      <c r="E2888" s="7">
        <v>6.6732845999999998E-2</v>
      </c>
    </row>
    <row r="2889" spans="2:5" x14ac:dyDescent="0.45">
      <c r="B2889" s="6">
        <v>174</v>
      </c>
      <c r="C2889" t="s">
        <v>164</v>
      </c>
      <c r="D2889">
        <v>0.82512503999999998</v>
      </c>
      <c r="E2889" s="7">
        <v>5.6097529E-2</v>
      </c>
    </row>
    <row r="2890" spans="2:5" x14ac:dyDescent="0.45">
      <c r="B2890" s="6">
        <v>174</v>
      </c>
      <c r="C2890" t="s">
        <v>148</v>
      </c>
      <c r="D2890">
        <v>0.73979938899999997</v>
      </c>
      <c r="E2890" s="7">
        <v>4.600249E-2</v>
      </c>
    </row>
    <row r="2891" spans="2:5" x14ac:dyDescent="0.45">
      <c r="B2891" s="6">
        <v>174</v>
      </c>
      <c r="C2891" t="s">
        <v>162</v>
      </c>
      <c r="D2891">
        <v>0.90011622999999996</v>
      </c>
      <c r="E2891" s="7">
        <v>4.5703984000000003E-2</v>
      </c>
    </row>
    <row r="2892" spans="2:5" x14ac:dyDescent="0.45">
      <c r="B2892" s="6">
        <v>175</v>
      </c>
      <c r="C2892" t="s">
        <v>151</v>
      </c>
      <c r="D2892">
        <v>0.99812185499999995</v>
      </c>
      <c r="E2892" s="7">
        <v>4.8684094999999997E-2</v>
      </c>
    </row>
    <row r="2893" spans="2:5" x14ac:dyDescent="0.45">
      <c r="B2893" s="6">
        <v>175</v>
      </c>
      <c r="C2893" t="s">
        <v>149</v>
      </c>
      <c r="D2893">
        <v>0.79530034400000005</v>
      </c>
      <c r="E2893" s="7">
        <v>4.6788491000000001E-2</v>
      </c>
    </row>
    <row r="2894" spans="2:5" x14ac:dyDescent="0.45">
      <c r="B2894" s="6">
        <v>175</v>
      </c>
      <c r="C2894" t="s">
        <v>161</v>
      </c>
      <c r="D2894">
        <v>3.9954104999999997E-2</v>
      </c>
      <c r="E2894" s="7">
        <v>4.6046198000000003E-2</v>
      </c>
    </row>
    <row r="2895" spans="2:5" x14ac:dyDescent="0.45">
      <c r="B2895" s="6">
        <v>175</v>
      </c>
      <c r="C2895" t="s">
        <v>154</v>
      </c>
      <c r="D2895">
        <v>0.84630210699999997</v>
      </c>
      <c r="E2895" s="7">
        <v>4.2883827999999999E-2</v>
      </c>
    </row>
    <row r="2896" spans="2:5" x14ac:dyDescent="0.45">
      <c r="B2896" s="6">
        <v>175</v>
      </c>
      <c r="C2896" t="s">
        <v>158</v>
      </c>
      <c r="D2896">
        <v>0.89973269300000003</v>
      </c>
      <c r="E2896" s="7">
        <v>4.1482096000000003E-2</v>
      </c>
    </row>
    <row r="2897" spans="2:5" x14ac:dyDescent="0.45">
      <c r="B2897" s="6">
        <v>175</v>
      </c>
      <c r="C2897" t="s">
        <v>155</v>
      </c>
      <c r="D2897">
        <v>0.145058997</v>
      </c>
      <c r="E2897" s="7">
        <v>4.1340432000000003E-2</v>
      </c>
    </row>
    <row r="2898" spans="2:5" x14ac:dyDescent="0.45">
      <c r="B2898" s="6">
        <v>175</v>
      </c>
      <c r="C2898" t="s">
        <v>150</v>
      </c>
      <c r="D2898">
        <v>0.85752912999999997</v>
      </c>
      <c r="E2898" s="7">
        <v>4.0346352000000002E-2</v>
      </c>
    </row>
    <row r="2899" spans="2:5" x14ac:dyDescent="0.45">
      <c r="B2899" s="6">
        <v>175</v>
      </c>
      <c r="C2899" t="s">
        <v>148</v>
      </c>
      <c r="D2899">
        <v>1.0169607700000001</v>
      </c>
      <c r="E2899" s="7">
        <v>3.8820271000000003E-2</v>
      </c>
    </row>
    <row r="2900" spans="2:5" x14ac:dyDescent="0.45">
      <c r="B2900" s="6">
        <v>175</v>
      </c>
      <c r="C2900" t="s">
        <v>157</v>
      </c>
      <c r="D2900">
        <v>0.60956991900000002</v>
      </c>
      <c r="E2900" s="7">
        <v>3.8739732999999998E-2</v>
      </c>
    </row>
    <row r="2901" spans="2:5" x14ac:dyDescent="0.45">
      <c r="B2901" s="6">
        <v>175</v>
      </c>
      <c r="C2901" t="s">
        <v>159</v>
      </c>
      <c r="D2901">
        <v>0.98534902899999999</v>
      </c>
      <c r="E2901" s="7">
        <v>3.8247702000000001E-2</v>
      </c>
    </row>
    <row r="2902" spans="2:5" x14ac:dyDescent="0.45">
      <c r="B2902" s="6">
        <v>175</v>
      </c>
      <c r="C2902" t="s">
        <v>153</v>
      </c>
      <c r="D2902">
        <v>1.032638071</v>
      </c>
      <c r="E2902" s="7">
        <v>3.6818835000000001E-2</v>
      </c>
    </row>
    <row r="2903" spans="2:5" x14ac:dyDescent="0.45">
      <c r="B2903" s="6">
        <v>175</v>
      </c>
      <c r="C2903" t="s">
        <v>152</v>
      </c>
      <c r="D2903">
        <v>0.75869755800000005</v>
      </c>
      <c r="E2903" s="7">
        <v>3.3900784000000003E-2</v>
      </c>
    </row>
    <row r="2904" spans="2:5" x14ac:dyDescent="0.45">
      <c r="B2904" s="6">
        <v>175</v>
      </c>
      <c r="C2904" t="s">
        <v>9</v>
      </c>
      <c r="D2904">
        <v>0.43445622699999997</v>
      </c>
      <c r="E2904" s="7">
        <v>3.0292135000000001E-2</v>
      </c>
    </row>
    <row r="2905" spans="2:5" x14ac:dyDescent="0.45">
      <c r="B2905" s="6">
        <v>175</v>
      </c>
      <c r="C2905" t="s">
        <v>162</v>
      </c>
      <c r="D2905">
        <v>0.40262872599999999</v>
      </c>
      <c r="E2905" s="7">
        <v>2.7408352E-2</v>
      </c>
    </row>
    <row r="2906" spans="2:5" x14ac:dyDescent="0.45">
      <c r="B2906" s="6">
        <v>175</v>
      </c>
      <c r="C2906" t="s">
        <v>147</v>
      </c>
      <c r="D2906">
        <v>0.123691436</v>
      </c>
      <c r="E2906" s="7">
        <v>2.6861037000000001E-2</v>
      </c>
    </row>
    <row r="2907" spans="2:5" x14ac:dyDescent="0.45">
      <c r="B2907" s="6">
        <v>175</v>
      </c>
      <c r="C2907" t="s">
        <v>160</v>
      </c>
      <c r="D2907">
        <v>0.97659070699999995</v>
      </c>
      <c r="E2907" s="7">
        <v>2.6810371E-2</v>
      </c>
    </row>
    <row r="2908" spans="2:5" x14ac:dyDescent="0.45">
      <c r="B2908" s="6">
        <v>175</v>
      </c>
      <c r="C2908" t="s">
        <v>163</v>
      </c>
      <c r="D2908">
        <v>0.50979260599999998</v>
      </c>
      <c r="E2908" s="7">
        <v>2.6428652E-2</v>
      </c>
    </row>
    <row r="2909" spans="2:5" x14ac:dyDescent="0.45">
      <c r="B2909" s="6">
        <v>175</v>
      </c>
      <c r="C2909" t="s">
        <v>164</v>
      </c>
      <c r="D2909">
        <v>0.98976339000000002</v>
      </c>
      <c r="E2909" s="7">
        <v>2.5518387999999999E-2</v>
      </c>
    </row>
    <row r="2910" spans="2:5" x14ac:dyDescent="0.45">
      <c r="B2910" s="6">
        <v>176</v>
      </c>
      <c r="C2910" t="s">
        <v>153</v>
      </c>
      <c r="D2910">
        <v>0.346795193</v>
      </c>
      <c r="E2910" s="7">
        <v>9.6078366999999998E-2</v>
      </c>
    </row>
    <row r="2911" spans="2:5" x14ac:dyDescent="0.45">
      <c r="B2911" s="6">
        <v>176</v>
      </c>
      <c r="C2911" t="s">
        <v>162</v>
      </c>
      <c r="D2911">
        <v>0.78976965600000004</v>
      </c>
      <c r="E2911" s="7">
        <v>8.1102171000000001E-2</v>
      </c>
    </row>
    <row r="2912" spans="2:5" x14ac:dyDescent="0.45">
      <c r="B2912" s="6">
        <v>176</v>
      </c>
      <c r="C2912" t="s">
        <v>150</v>
      </c>
      <c r="D2912">
        <v>0.17251549499999999</v>
      </c>
      <c r="E2912" s="7">
        <v>7.8437237000000007E-2</v>
      </c>
    </row>
    <row r="2913" spans="2:5" x14ac:dyDescent="0.45">
      <c r="B2913" s="6">
        <v>176</v>
      </c>
      <c r="C2913" t="s">
        <v>157</v>
      </c>
      <c r="D2913">
        <v>0.36818230800000001</v>
      </c>
      <c r="E2913" s="7">
        <v>7.5710023000000001E-2</v>
      </c>
    </row>
    <row r="2914" spans="2:5" x14ac:dyDescent="0.45">
      <c r="B2914" s="6">
        <v>176</v>
      </c>
      <c r="C2914" t="s">
        <v>154</v>
      </c>
      <c r="D2914">
        <v>6.4332622000000006E-2</v>
      </c>
      <c r="E2914" s="7">
        <v>6.2975049000000005E-2</v>
      </c>
    </row>
    <row r="2915" spans="2:5" x14ac:dyDescent="0.45">
      <c r="B2915" s="6">
        <v>176</v>
      </c>
      <c r="C2915" t="s">
        <v>155</v>
      </c>
      <c r="D2915">
        <v>9.5031319000000003E-2</v>
      </c>
      <c r="E2915" s="7">
        <v>6.0101218999999997E-2</v>
      </c>
    </row>
    <row r="2916" spans="2:5" x14ac:dyDescent="0.45">
      <c r="B2916" s="6">
        <v>176</v>
      </c>
      <c r="C2916" t="s">
        <v>165</v>
      </c>
      <c r="D2916">
        <v>0.127265184</v>
      </c>
      <c r="E2916" s="7">
        <v>5.9496186999999999E-2</v>
      </c>
    </row>
    <row r="2917" spans="2:5" x14ac:dyDescent="0.45">
      <c r="B2917" s="6">
        <v>176</v>
      </c>
      <c r="C2917" t="s">
        <v>152</v>
      </c>
      <c r="D2917">
        <v>0.84321407400000004</v>
      </c>
      <c r="E2917" s="7">
        <v>5.4667251E-2</v>
      </c>
    </row>
    <row r="2918" spans="2:5" x14ac:dyDescent="0.45">
      <c r="B2918" s="6">
        <v>176</v>
      </c>
      <c r="C2918" t="s">
        <v>156</v>
      </c>
      <c r="D2918">
        <v>9.8347301999999998E-2</v>
      </c>
      <c r="E2918" s="7">
        <v>5.3875985000000001E-2</v>
      </c>
    </row>
    <row r="2919" spans="2:5" x14ac:dyDescent="0.45">
      <c r="B2919" s="6">
        <v>176</v>
      </c>
      <c r="C2919" t="s">
        <v>147</v>
      </c>
      <c r="D2919">
        <v>0.64074361000000002</v>
      </c>
      <c r="E2919" s="7">
        <v>5.3335044999999998E-2</v>
      </c>
    </row>
    <row r="2920" spans="2:5" x14ac:dyDescent="0.45">
      <c r="B2920" s="6">
        <v>176</v>
      </c>
      <c r="C2920" t="s">
        <v>159</v>
      </c>
      <c r="D2920">
        <v>9.0935763000000003E-2</v>
      </c>
      <c r="E2920" s="7">
        <v>5.2915810000000001E-2</v>
      </c>
    </row>
    <row r="2921" spans="2:5" x14ac:dyDescent="0.45">
      <c r="B2921" s="6">
        <v>176</v>
      </c>
      <c r="C2921" t="s">
        <v>151</v>
      </c>
      <c r="D2921">
        <v>0.16516937600000001</v>
      </c>
      <c r="E2921" s="7">
        <v>5.0594009000000002E-2</v>
      </c>
    </row>
    <row r="2922" spans="2:5" x14ac:dyDescent="0.45">
      <c r="B2922" s="6">
        <v>176</v>
      </c>
      <c r="C2922" t="s">
        <v>158</v>
      </c>
      <c r="D2922">
        <v>7.5282641999999997E-2</v>
      </c>
      <c r="E2922" s="7">
        <v>5.0302946000000001E-2</v>
      </c>
    </row>
    <row r="2923" spans="2:5" x14ac:dyDescent="0.45">
      <c r="B2923" s="6">
        <v>176</v>
      </c>
      <c r="C2923" t="s">
        <v>164</v>
      </c>
      <c r="D2923">
        <v>0.16755478800000001</v>
      </c>
      <c r="E2923" s="7">
        <v>4.4531003E-2</v>
      </c>
    </row>
    <row r="2924" spans="2:5" x14ac:dyDescent="0.45">
      <c r="B2924" s="6">
        <v>176</v>
      </c>
      <c r="C2924" t="s">
        <v>160</v>
      </c>
      <c r="D2924">
        <v>0.107631437</v>
      </c>
      <c r="E2924" s="7">
        <v>4.2441061000000002E-2</v>
      </c>
    </row>
    <row r="2925" spans="2:5" x14ac:dyDescent="0.45">
      <c r="B2925" s="6">
        <v>176</v>
      </c>
      <c r="C2925" t="s">
        <v>161</v>
      </c>
      <c r="D2925">
        <v>0.16055118400000001</v>
      </c>
      <c r="E2925" s="7">
        <v>4.243632E-2</v>
      </c>
    </row>
    <row r="2926" spans="2:5" x14ac:dyDescent="0.45">
      <c r="B2926" s="6">
        <v>176</v>
      </c>
      <c r="C2926" t="s">
        <v>148</v>
      </c>
      <c r="D2926">
        <v>8.4934014000000002E-2</v>
      </c>
      <c r="E2926" s="7">
        <v>4.1359212999999999E-2</v>
      </c>
    </row>
    <row r="2927" spans="2:5" x14ac:dyDescent="0.45">
      <c r="B2927" s="6">
        <v>176</v>
      </c>
      <c r="C2927" t="s">
        <v>163</v>
      </c>
      <c r="D2927">
        <v>0.87454412800000003</v>
      </c>
      <c r="E2927" s="7">
        <v>3.8641223000000002E-2</v>
      </c>
    </row>
    <row r="2928" spans="2:5" x14ac:dyDescent="0.45">
      <c r="B2928" s="6">
        <v>177</v>
      </c>
      <c r="C2928" t="s">
        <v>165</v>
      </c>
      <c r="D2928">
        <v>0.84641626000000003</v>
      </c>
      <c r="E2928" s="7">
        <v>0.12567112</v>
      </c>
    </row>
    <row r="2929" spans="2:5" x14ac:dyDescent="0.45">
      <c r="B2929" s="6">
        <v>177</v>
      </c>
      <c r="C2929" t="s">
        <v>151</v>
      </c>
      <c r="D2929">
        <v>1.04908048</v>
      </c>
      <c r="E2929" s="7">
        <v>0.103323661</v>
      </c>
    </row>
    <row r="2930" spans="2:5" x14ac:dyDescent="0.45">
      <c r="B2930" s="6">
        <v>177</v>
      </c>
      <c r="C2930" t="s">
        <v>158</v>
      </c>
      <c r="D2930">
        <v>0.694289983</v>
      </c>
      <c r="E2930" s="7">
        <v>0.10106351199999999</v>
      </c>
    </row>
    <row r="2931" spans="2:5" x14ac:dyDescent="0.45">
      <c r="B2931" s="6">
        <v>177</v>
      </c>
      <c r="C2931" t="s">
        <v>155</v>
      </c>
      <c r="D2931">
        <v>1.0032767069999999</v>
      </c>
      <c r="E2931" s="7">
        <v>9.6214646000000001E-2</v>
      </c>
    </row>
    <row r="2932" spans="2:5" x14ac:dyDescent="0.45">
      <c r="B2932" s="6">
        <v>177</v>
      </c>
      <c r="C2932" t="s">
        <v>9</v>
      </c>
      <c r="D2932">
        <v>1.0359022360000001</v>
      </c>
      <c r="E2932" s="7">
        <v>8.9332165000000005E-2</v>
      </c>
    </row>
    <row r="2933" spans="2:5" x14ac:dyDescent="0.45">
      <c r="B2933" s="6">
        <v>177</v>
      </c>
      <c r="C2933" t="s">
        <v>150</v>
      </c>
      <c r="D2933">
        <v>1.0948634530000001</v>
      </c>
      <c r="E2933" s="7">
        <v>7.9493902000000005E-2</v>
      </c>
    </row>
    <row r="2934" spans="2:5" x14ac:dyDescent="0.45">
      <c r="B2934" s="6">
        <v>177</v>
      </c>
      <c r="C2934" t="s">
        <v>157</v>
      </c>
      <c r="D2934">
        <v>0.33232808800000002</v>
      </c>
      <c r="E2934" s="7">
        <v>7.6302129999999996E-2</v>
      </c>
    </row>
    <row r="2935" spans="2:5" x14ac:dyDescent="0.45">
      <c r="B2935" s="6">
        <v>177</v>
      </c>
      <c r="C2935" t="s">
        <v>149</v>
      </c>
      <c r="D2935">
        <v>1.03559913</v>
      </c>
      <c r="E2935" s="7">
        <v>7.2473550999999997E-2</v>
      </c>
    </row>
    <row r="2936" spans="2:5" x14ac:dyDescent="0.45">
      <c r="B2936" s="6">
        <v>177</v>
      </c>
      <c r="C2936" t="s">
        <v>163</v>
      </c>
      <c r="D2936">
        <v>0.96933923300000002</v>
      </c>
      <c r="E2936" s="7">
        <v>6.4240650999999996E-2</v>
      </c>
    </row>
    <row r="2937" spans="2:5" x14ac:dyDescent="0.45">
      <c r="B2937" s="6">
        <v>177</v>
      </c>
      <c r="C2937" t="s">
        <v>164</v>
      </c>
      <c r="D2937">
        <v>0.372483387</v>
      </c>
      <c r="E2937" s="7">
        <v>6.1261975000000003E-2</v>
      </c>
    </row>
    <row r="2938" spans="2:5" x14ac:dyDescent="0.45">
      <c r="B2938" s="6">
        <v>177</v>
      </c>
      <c r="C2938" t="s">
        <v>148</v>
      </c>
      <c r="D2938">
        <v>0.37090245999999999</v>
      </c>
      <c r="E2938" s="7">
        <v>6.0287799000000003E-2</v>
      </c>
    </row>
    <row r="2939" spans="2:5" x14ac:dyDescent="0.45">
      <c r="B2939" s="6">
        <v>177</v>
      </c>
      <c r="C2939" t="s">
        <v>156</v>
      </c>
      <c r="D2939">
        <v>0.81130860500000002</v>
      </c>
      <c r="E2939" s="7">
        <v>5.9096575999999998E-2</v>
      </c>
    </row>
    <row r="2940" spans="2:5" x14ac:dyDescent="0.45">
      <c r="B2940" s="6">
        <v>177</v>
      </c>
      <c r="C2940" t="s">
        <v>162</v>
      </c>
      <c r="D2940">
        <v>0.74431852499999995</v>
      </c>
      <c r="E2940" s="7">
        <v>5.1005838999999997E-2</v>
      </c>
    </row>
    <row r="2941" spans="2:5" x14ac:dyDescent="0.45">
      <c r="B2941" s="6">
        <v>177</v>
      </c>
      <c r="C2941" t="s">
        <v>159</v>
      </c>
      <c r="D2941">
        <v>0.35214314699999999</v>
      </c>
      <c r="E2941" s="7">
        <v>4.8105581000000001E-2</v>
      </c>
    </row>
    <row r="2942" spans="2:5" x14ac:dyDescent="0.45">
      <c r="B2942" s="6">
        <v>177</v>
      </c>
      <c r="C2942" t="s">
        <v>161</v>
      </c>
      <c r="D2942">
        <v>0.24691549099999999</v>
      </c>
      <c r="E2942" s="7">
        <v>4.7571035999999997E-2</v>
      </c>
    </row>
    <row r="2943" spans="2:5" x14ac:dyDescent="0.45">
      <c r="B2943" s="6">
        <v>177</v>
      </c>
      <c r="C2943" t="s">
        <v>152</v>
      </c>
      <c r="D2943">
        <v>0.68477927199999999</v>
      </c>
      <c r="E2943" s="7">
        <v>4.6191726000000002E-2</v>
      </c>
    </row>
    <row r="2944" spans="2:5" x14ac:dyDescent="0.45">
      <c r="B2944" s="6">
        <v>177</v>
      </c>
      <c r="C2944" t="s">
        <v>147</v>
      </c>
      <c r="D2944">
        <v>0.82943397699999999</v>
      </c>
      <c r="E2944" s="7">
        <v>4.5699485999999997E-2</v>
      </c>
    </row>
    <row r="2945" spans="2:5" x14ac:dyDescent="0.45">
      <c r="B2945" s="6">
        <v>177</v>
      </c>
      <c r="C2945" t="s">
        <v>153</v>
      </c>
      <c r="D2945">
        <v>0.90719572100000001</v>
      </c>
      <c r="E2945" s="7">
        <v>4.5612778999999999E-2</v>
      </c>
    </row>
    <row r="2946" spans="2:5" x14ac:dyDescent="0.45">
      <c r="B2946" s="6">
        <v>177</v>
      </c>
      <c r="C2946" t="s">
        <v>160</v>
      </c>
      <c r="D2946">
        <v>0.89202985599999995</v>
      </c>
      <c r="E2946" s="7">
        <v>3.9834421000000002E-2</v>
      </c>
    </row>
    <row r="2947" spans="2:5" x14ac:dyDescent="0.45">
      <c r="B2947" s="6">
        <v>178</v>
      </c>
      <c r="C2947" t="s">
        <v>157</v>
      </c>
      <c r="D2947">
        <v>0.48791517000000001</v>
      </c>
      <c r="E2947" s="7">
        <v>0.101002363</v>
      </c>
    </row>
    <row r="2948" spans="2:5" x14ac:dyDescent="0.45">
      <c r="B2948" s="6">
        <v>178</v>
      </c>
      <c r="C2948" t="s">
        <v>152</v>
      </c>
      <c r="D2948">
        <v>0.43461881299999999</v>
      </c>
      <c r="E2948" s="7">
        <v>9.9000039999999997E-2</v>
      </c>
    </row>
    <row r="2949" spans="2:5" x14ac:dyDescent="0.45">
      <c r="B2949" s="6">
        <v>178</v>
      </c>
      <c r="C2949" t="s">
        <v>9</v>
      </c>
      <c r="D2949">
        <v>0.227925933</v>
      </c>
      <c r="E2949" s="7">
        <v>8.3778815000000006E-2</v>
      </c>
    </row>
    <row r="2950" spans="2:5" x14ac:dyDescent="0.45">
      <c r="B2950" s="6">
        <v>178</v>
      </c>
      <c r="C2950" t="s">
        <v>158</v>
      </c>
      <c r="D2950">
        <v>9.0654526999999999E-2</v>
      </c>
      <c r="E2950" s="7">
        <v>7.9735482999999996E-2</v>
      </c>
    </row>
    <row r="2951" spans="2:5" x14ac:dyDescent="0.45">
      <c r="B2951" s="6">
        <v>178</v>
      </c>
      <c r="C2951" t="s">
        <v>162</v>
      </c>
      <c r="D2951">
        <v>0.28134342699999998</v>
      </c>
      <c r="E2951" s="7">
        <v>7.6585798999999996E-2</v>
      </c>
    </row>
    <row r="2952" spans="2:5" x14ac:dyDescent="0.45">
      <c r="B2952" s="6">
        <v>178</v>
      </c>
      <c r="C2952" t="s">
        <v>153</v>
      </c>
      <c r="D2952">
        <v>0.71896347599999999</v>
      </c>
      <c r="E2952" s="7">
        <v>7.2401778999999999E-2</v>
      </c>
    </row>
    <row r="2953" spans="2:5" x14ac:dyDescent="0.45">
      <c r="B2953" s="6">
        <v>178</v>
      </c>
      <c r="C2953" t="s">
        <v>163</v>
      </c>
      <c r="D2953">
        <v>5.9866862E-2</v>
      </c>
      <c r="E2953" s="7">
        <v>6.6582611E-2</v>
      </c>
    </row>
    <row r="2954" spans="2:5" x14ac:dyDescent="0.45">
      <c r="B2954" s="6">
        <v>178</v>
      </c>
      <c r="C2954" t="s">
        <v>165</v>
      </c>
      <c r="D2954">
        <v>0.22251642299999999</v>
      </c>
      <c r="E2954" s="7">
        <v>6.2518410999999996E-2</v>
      </c>
    </row>
    <row r="2955" spans="2:5" x14ac:dyDescent="0.45">
      <c r="B2955" s="6">
        <v>178</v>
      </c>
      <c r="C2955" t="s">
        <v>148</v>
      </c>
      <c r="D2955">
        <v>0.62315841900000002</v>
      </c>
      <c r="E2955" s="7">
        <v>6.148261E-2</v>
      </c>
    </row>
    <row r="2956" spans="2:5" x14ac:dyDescent="0.45">
      <c r="B2956" s="6">
        <v>178</v>
      </c>
      <c r="C2956" t="s">
        <v>151</v>
      </c>
      <c r="D2956">
        <v>5.0863130999999999E-2</v>
      </c>
      <c r="E2956" s="7">
        <v>6.0544975000000001E-2</v>
      </c>
    </row>
    <row r="2957" spans="2:5" x14ac:dyDescent="0.45">
      <c r="B2957" s="6">
        <v>178</v>
      </c>
      <c r="C2957" t="s">
        <v>154</v>
      </c>
      <c r="D2957">
        <v>7.4583647000000003E-2</v>
      </c>
      <c r="E2957" s="7">
        <v>4.4271282000000002E-2</v>
      </c>
    </row>
    <row r="2958" spans="2:5" x14ac:dyDescent="0.45">
      <c r="B2958" s="6">
        <v>178</v>
      </c>
      <c r="C2958" t="s">
        <v>160</v>
      </c>
      <c r="D2958">
        <v>0.16961641599999999</v>
      </c>
      <c r="E2958" s="7">
        <v>4.3414060999999997E-2</v>
      </c>
    </row>
    <row r="2959" spans="2:5" x14ac:dyDescent="0.45">
      <c r="B2959" s="6">
        <v>179</v>
      </c>
      <c r="C2959" t="s">
        <v>158</v>
      </c>
      <c r="D2959">
        <v>0.84069894499999998</v>
      </c>
      <c r="E2959" s="7">
        <v>9.6108905999999994E-2</v>
      </c>
    </row>
    <row r="2960" spans="2:5" x14ac:dyDescent="0.45">
      <c r="B2960" s="6">
        <v>179</v>
      </c>
      <c r="C2960" t="s">
        <v>159</v>
      </c>
      <c r="D2960">
        <v>0.97662225700000005</v>
      </c>
      <c r="E2960" s="7">
        <v>8.9427199999999998E-2</v>
      </c>
    </row>
    <row r="2961" spans="2:5" x14ac:dyDescent="0.45">
      <c r="B2961" s="6">
        <v>179</v>
      </c>
      <c r="C2961" t="s">
        <v>151</v>
      </c>
      <c r="D2961">
        <v>0.98301335499999998</v>
      </c>
      <c r="E2961" s="7">
        <v>8.2178757000000005E-2</v>
      </c>
    </row>
    <row r="2962" spans="2:5" x14ac:dyDescent="0.45">
      <c r="B2962" s="6">
        <v>179</v>
      </c>
      <c r="C2962" t="s">
        <v>153</v>
      </c>
      <c r="D2962">
        <v>0.97531940399999995</v>
      </c>
      <c r="E2962" s="7">
        <v>8.0287539000000005E-2</v>
      </c>
    </row>
    <row r="2963" spans="2:5" x14ac:dyDescent="0.45">
      <c r="B2963" s="6">
        <v>179</v>
      </c>
      <c r="C2963" t="s">
        <v>148</v>
      </c>
      <c r="D2963">
        <v>0.81092243799999997</v>
      </c>
      <c r="E2963" s="7">
        <v>7.1225854000000005E-2</v>
      </c>
    </row>
    <row r="2964" spans="2:5" x14ac:dyDescent="0.45">
      <c r="B2964" s="6">
        <v>179</v>
      </c>
      <c r="C2964" t="s">
        <v>157</v>
      </c>
      <c r="D2964">
        <v>0.69051881800000003</v>
      </c>
      <c r="E2964" s="7">
        <v>6.8753544E-2</v>
      </c>
    </row>
    <row r="2965" spans="2:5" x14ac:dyDescent="0.45">
      <c r="B2965" s="6">
        <v>179</v>
      </c>
      <c r="C2965" t="s">
        <v>156</v>
      </c>
      <c r="D2965">
        <v>1.0652192629999999</v>
      </c>
      <c r="E2965" s="7">
        <v>6.5893921999999994E-2</v>
      </c>
    </row>
    <row r="2966" spans="2:5" x14ac:dyDescent="0.45">
      <c r="B2966" s="6">
        <v>179</v>
      </c>
      <c r="C2966" t="s">
        <v>160</v>
      </c>
      <c r="D2966">
        <v>0.85953484800000002</v>
      </c>
      <c r="E2966" s="7">
        <v>6.5013386000000006E-2</v>
      </c>
    </row>
    <row r="2967" spans="2:5" x14ac:dyDescent="0.45">
      <c r="B2967" s="6">
        <v>179</v>
      </c>
      <c r="C2967" t="s">
        <v>149</v>
      </c>
      <c r="D2967">
        <v>0.77706894100000001</v>
      </c>
      <c r="E2967" s="7">
        <v>6.4739468999999994E-2</v>
      </c>
    </row>
    <row r="2968" spans="2:5" x14ac:dyDescent="0.45">
      <c r="B2968" s="6">
        <v>179</v>
      </c>
      <c r="C2968" t="s">
        <v>9</v>
      </c>
      <c r="D2968">
        <v>0.96402167900000002</v>
      </c>
      <c r="E2968" s="7">
        <v>6.4386506999999996E-2</v>
      </c>
    </row>
    <row r="2969" spans="2:5" x14ac:dyDescent="0.45">
      <c r="B2969" s="6">
        <v>179</v>
      </c>
      <c r="C2969" t="s">
        <v>147</v>
      </c>
      <c r="D2969">
        <v>0.95891059599999995</v>
      </c>
      <c r="E2969" s="7">
        <v>5.5995927000000001E-2</v>
      </c>
    </row>
    <row r="2970" spans="2:5" x14ac:dyDescent="0.45">
      <c r="B2970" s="6">
        <v>179</v>
      </c>
      <c r="C2970" t="s">
        <v>161</v>
      </c>
      <c r="D2970">
        <v>0.12420186</v>
      </c>
      <c r="E2970" s="7">
        <v>5.1475645E-2</v>
      </c>
    </row>
    <row r="2971" spans="2:5" x14ac:dyDescent="0.45">
      <c r="B2971" s="6">
        <v>179</v>
      </c>
      <c r="C2971" t="s">
        <v>165</v>
      </c>
      <c r="D2971">
        <v>0.92449907499999995</v>
      </c>
      <c r="E2971" s="7">
        <v>4.7877245999999998E-2</v>
      </c>
    </row>
    <row r="2972" spans="2:5" x14ac:dyDescent="0.45">
      <c r="B2972" s="6">
        <v>179</v>
      </c>
      <c r="C2972" t="s">
        <v>152</v>
      </c>
      <c r="D2972">
        <v>0.80609705799999998</v>
      </c>
      <c r="E2972" s="7">
        <v>4.6510424000000002E-2</v>
      </c>
    </row>
    <row r="2973" spans="2:5" x14ac:dyDescent="0.45">
      <c r="B2973" s="6">
        <v>179</v>
      </c>
      <c r="C2973" t="s">
        <v>163</v>
      </c>
      <c r="D2973">
        <v>0.96466820200000003</v>
      </c>
      <c r="E2973" s="7">
        <v>4.1834571000000001E-2</v>
      </c>
    </row>
    <row r="2974" spans="2:5" x14ac:dyDescent="0.45">
      <c r="B2974" s="6">
        <v>179</v>
      </c>
      <c r="C2974" t="s">
        <v>162</v>
      </c>
      <c r="D2974">
        <v>0.98696019800000001</v>
      </c>
      <c r="E2974" s="7">
        <v>4.0057751000000003E-2</v>
      </c>
    </row>
    <row r="2975" spans="2:5" x14ac:dyDescent="0.45">
      <c r="B2975" s="6">
        <v>179</v>
      </c>
      <c r="C2975" t="s">
        <v>164</v>
      </c>
      <c r="D2975">
        <v>0.78439456100000005</v>
      </c>
      <c r="E2975" s="7">
        <v>3.5749892999999998E-2</v>
      </c>
    </row>
    <row r="2976" spans="2:5" x14ac:dyDescent="0.45">
      <c r="B2976" s="6">
        <v>180</v>
      </c>
      <c r="C2976" t="s">
        <v>154</v>
      </c>
      <c r="D2976">
        <v>0.89857793200000002</v>
      </c>
      <c r="E2976" s="7">
        <v>0.106589985</v>
      </c>
    </row>
    <row r="2977" spans="2:5" x14ac:dyDescent="0.45">
      <c r="B2977" s="6">
        <v>180</v>
      </c>
      <c r="C2977" t="s">
        <v>153</v>
      </c>
      <c r="D2977">
        <v>1.047025476</v>
      </c>
      <c r="E2977" s="7">
        <v>8.4136377999999998E-2</v>
      </c>
    </row>
    <row r="2978" spans="2:5" x14ac:dyDescent="0.45">
      <c r="B2978" s="6">
        <v>180</v>
      </c>
      <c r="C2978" t="s">
        <v>150</v>
      </c>
      <c r="D2978">
        <v>0.84082420099999999</v>
      </c>
      <c r="E2978" s="7">
        <v>8.1506150999999999E-2</v>
      </c>
    </row>
    <row r="2979" spans="2:5" x14ac:dyDescent="0.45">
      <c r="B2979" s="6">
        <v>180</v>
      </c>
      <c r="C2979" t="s">
        <v>159</v>
      </c>
      <c r="D2979">
        <v>1.0745038179999999</v>
      </c>
      <c r="E2979" s="7">
        <v>7.2955439999999996E-2</v>
      </c>
    </row>
    <row r="2980" spans="2:5" x14ac:dyDescent="0.45">
      <c r="B2980" s="6">
        <v>180</v>
      </c>
      <c r="C2980" t="s">
        <v>149</v>
      </c>
      <c r="D2980">
        <v>1.050787312</v>
      </c>
      <c r="E2980" s="7">
        <v>6.7357313000000002E-2</v>
      </c>
    </row>
    <row r="2981" spans="2:5" x14ac:dyDescent="0.45">
      <c r="B2981" s="6">
        <v>180</v>
      </c>
      <c r="C2981" t="s">
        <v>155</v>
      </c>
      <c r="D2981">
        <v>1.040718418</v>
      </c>
      <c r="E2981" s="7">
        <v>6.5118209999999996E-2</v>
      </c>
    </row>
    <row r="2982" spans="2:5" x14ac:dyDescent="0.45">
      <c r="B2982" s="6">
        <v>180</v>
      </c>
      <c r="C2982" t="s">
        <v>151</v>
      </c>
      <c r="D2982">
        <v>1.1206580669999999</v>
      </c>
      <c r="E2982" s="7">
        <v>6.289865E-2</v>
      </c>
    </row>
    <row r="2983" spans="2:5" x14ac:dyDescent="0.45">
      <c r="B2983" s="6">
        <v>180</v>
      </c>
      <c r="C2983" t="s">
        <v>147</v>
      </c>
      <c r="D2983">
        <v>0.89888838500000001</v>
      </c>
      <c r="E2983" s="7">
        <v>5.8491590000000003E-2</v>
      </c>
    </row>
    <row r="2984" spans="2:5" x14ac:dyDescent="0.45">
      <c r="B2984" s="6">
        <v>180</v>
      </c>
      <c r="C2984" t="s">
        <v>157</v>
      </c>
      <c r="D2984">
        <v>0.86453819499999995</v>
      </c>
      <c r="E2984" s="7">
        <v>5.7434374000000003E-2</v>
      </c>
    </row>
    <row r="2985" spans="2:5" x14ac:dyDescent="0.45">
      <c r="B2985" s="6">
        <v>180</v>
      </c>
      <c r="C2985" t="s">
        <v>158</v>
      </c>
      <c r="D2985">
        <v>0.99006838699999999</v>
      </c>
      <c r="E2985" s="7">
        <v>5.6504994000000003E-2</v>
      </c>
    </row>
    <row r="2986" spans="2:5" x14ac:dyDescent="0.45">
      <c r="B2986" s="6">
        <v>180</v>
      </c>
      <c r="C2986" t="s">
        <v>165</v>
      </c>
      <c r="D2986">
        <v>1.07128818</v>
      </c>
      <c r="E2986" s="7">
        <v>5.4741248999999999E-2</v>
      </c>
    </row>
    <row r="2987" spans="2:5" x14ac:dyDescent="0.45">
      <c r="B2987" s="6">
        <v>180</v>
      </c>
      <c r="C2987" t="s">
        <v>160</v>
      </c>
      <c r="D2987">
        <v>1.0278566140000001</v>
      </c>
      <c r="E2987" s="7">
        <v>5.2866400000000001E-2</v>
      </c>
    </row>
    <row r="2988" spans="2:5" x14ac:dyDescent="0.45">
      <c r="B2988" s="6">
        <v>180</v>
      </c>
      <c r="C2988" t="s">
        <v>162</v>
      </c>
      <c r="D2988">
        <v>0.95249646499999996</v>
      </c>
      <c r="E2988" s="7">
        <v>5.2650540000000003E-2</v>
      </c>
    </row>
    <row r="2989" spans="2:5" x14ac:dyDescent="0.45">
      <c r="B2989" s="6">
        <v>180</v>
      </c>
      <c r="C2989" t="s">
        <v>161</v>
      </c>
      <c r="D2989">
        <v>0.74218053799999995</v>
      </c>
      <c r="E2989" s="7">
        <v>4.8642396999999997E-2</v>
      </c>
    </row>
    <row r="2990" spans="2:5" x14ac:dyDescent="0.45">
      <c r="B2990" s="6">
        <v>180</v>
      </c>
      <c r="C2990" t="s">
        <v>152</v>
      </c>
      <c r="D2990">
        <v>0.81607659899999996</v>
      </c>
      <c r="E2990" s="7">
        <v>3.9958737000000001E-2</v>
      </c>
    </row>
    <row r="2991" spans="2:5" x14ac:dyDescent="0.45">
      <c r="B2991" s="6">
        <v>180</v>
      </c>
      <c r="C2991" t="s">
        <v>164</v>
      </c>
      <c r="D2991">
        <v>0.87174497399999995</v>
      </c>
      <c r="E2991" s="7">
        <v>3.7826231000000002E-2</v>
      </c>
    </row>
    <row r="2992" spans="2:5" x14ac:dyDescent="0.45">
      <c r="B2992" s="6">
        <v>181</v>
      </c>
      <c r="C2992" t="s">
        <v>153</v>
      </c>
      <c r="D2992">
        <v>0.41805199500000001</v>
      </c>
      <c r="E2992" s="7">
        <v>0.104532999</v>
      </c>
    </row>
    <row r="2993" spans="2:5" x14ac:dyDescent="0.45">
      <c r="B2993" s="6">
        <v>181</v>
      </c>
      <c r="C2993" t="s">
        <v>150</v>
      </c>
      <c r="D2993">
        <v>8.9572193999999994E-2</v>
      </c>
      <c r="E2993" s="7">
        <v>9.5349953000000001E-2</v>
      </c>
    </row>
    <row r="2994" spans="2:5" x14ac:dyDescent="0.45">
      <c r="B2994" s="6">
        <v>181</v>
      </c>
      <c r="C2994" t="s">
        <v>158</v>
      </c>
      <c r="D2994">
        <v>0.69563931099999998</v>
      </c>
      <c r="E2994" s="7">
        <v>7.5052575999999996E-2</v>
      </c>
    </row>
    <row r="2995" spans="2:5" x14ac:dyDescent="0.45">
      <c r="B2995" s="6">
        <v>181</v>
      </c>
      <c r="C2995" t="s">
        <v>165</v>
      </c>
      <c r="D2995">
        <v>8.7607332999999996E-2</v>
      </c>
      <c r="E2995" s="7">
        <v>7.4709302000000005E-2</v>
      </c>
    </row>
    <row r="2996" spans="2:5" x14ac:dyDescent="0.45">
      <c r="B2996" s="6">
        <v>181</v>
      </c>
      <c r="C2996" t="s">
        <v>148</v>
      </c>
      <c r="D2996">
        <v>0.70990540000000002</v>
      </c>
      <c r="E2996" s="7">
        <v>6.9941188000000001E-2</v>
      </c>
    </row>
    <row r="2997" spans="2:5" x14ac:dyDescent="0.45">
      <c r="B2997" s="6">
        <v>181</v>
      </c>
      <c r="C2997" t="s">
        <v>161</v>
      </c>
      <c r="D2997">
        <v>0.12966661700000001</v>
      </c>
      <c r="E2997" s="7">
        <v>6.5682184000000005E-2</v>
      </c>
    </row>
    <row r="2998" spans="2:5" x14ac:dyDescent="0.45">
      <c r="B2998" s="6">
        <v>181</v>
      </c>
      <c r="C2998" t="s">
        <v>159</v>
      </c>
      <c r="D2998">
        <v>0.389523285</v>
      </c>
      <c r="E2998" s="7">
        <v>6.2542320999999998E-2</v>
      </c>
    </row>
    <row r="2999" spans="2:5" x14ac:dyDescent="0.45">
      <c r="B2999" s="6">
        <v>181</v>
      </c>
      <c r="C2999" t="s">
        <v>152</v>
      </c>
      <c r="D2999">
        <v>0.46687943199999998</v>
      </c>
      <c r="E2999" s="7">
        <v>6.2127570999999999E-2</v>
      </c>
    </row>
    <row r="3000" spans="2:5" x14ac:dyDescent="0.45">
      <c r="B3000" s="6">
        <v>181</v>
      </c>
      <c r="C3000" t="s">
        <v>157</v>
      </c>
      <c r="D3000">
        <v>1.6685867E-2</v>
      </c>
      <c r="E3000" s="7">
        <v>6.1447952E-2</v>
      </c>
    </row>
    <row r="3001" spans="2:5" x14ac:dyDescent="0.45">
      <c r="B3001" s="6">
        <v>181</v>
      </c>
      <c r="C3001" t="s">
        <v>154</v>
      </c>
      <c r="D3001">
        <v>6.4597960999999995E-2</v>
      </c>
      <c r="E3001" s="7">
        <v>5.9552201999999999E-2</v>
      </c>
    </row>
    <row r="3002" spans="2:5" x14ac:dyDescent="0.45">
      <c r="B3002" s="6">
        <v>181</v>
      </c>
      <c r="C3002" t="s">
        <v>9</v>
      </c>
      <c r="D3002">
        <v>0.88679228499999996</v>
      </c>
      <c r="E3002" s="7">
        <v>5.7347492E-2</v>
      </c>
    </row>
    <row r="3003" spans="2:5" x14ac:dyDescent="0.45">
      <c r="B3003" s="6">
        <v>181</v>
      </c>
      <c r="C3003" t="s">
        <v>163</v>
      </c>
      <c r="D3003">
        <v>0.54067347799999999</v>
      </c>
      <c r="E3003" s="7">
        <v>4.9643085000000003E-2</v>
      </c>
    </row>
    <row r="3004" spans="2:5" x14ac:dyDescent="0.45">
      <c r="B3004" s="6">
        <v>181</v>
      </c>
      <c r="C3004" t="s">
        <v>164</v>
      </c>
      <c r="D3004">
        <v>6.4774534999999994E-2</v>
      </c>
      <c r="E3004" s="7">
        <v>4.6769216000000002E-2</v>
      </c>
    </row>
    <row r="3005" spans="2:5" x14ac:dyDescent="0.45">
      <c r="B3005" s="6">
        <v>181</v>
      </c>
      <c r="C3005" t="s">
        <v>162</v>
      </c>
      <c r="D3005">
        <v>0.32031598300000003</v>
      </c>
      <c r="E3005" s="7">
        <v>4.1098260999999997E-2</v>
      </c>
    </row>
    <row r="3006" spans="2:5" x14ac:dyDescent="0.45">
      <c r="B3006" s="6">
        <v>182</v>
      </c>
      <c r="C3006" t="s">
        <v>151</v>
      </c>
      <c r="D3006">
        <v>0.72639011499999995</v>
      </c>
      <c r="E3006" s="7">
        <v>0.153911304</v>
      </c>
    </row>
    <row r="3007" spans="2:5" x14ac:dyDescent="0.45">
      <c r="B3007" s="6">
        <v>182</v>
      </c>
      <c r="C3007" t="s">
        <v>153</v>
      </c>
      <c r="D3007">
        <v>1.032067689</v>
      </c>
      <c r="E3007" s="7">
        <v>7.8801973999999997E-2</v>
      </c>
    </row>
    <row r="3008" spans="2:5" x14ac:dyDescent="0.45">
      <c r="B3008" s="6">
        <v>182</v>
      </c>
      <c r="C3008" t="s">
        <v>156</v>
      </c>
      <c r="D3008">
        <v>0.89277410999999995</v>
      </c>
      <c r="E3008" s="7">
        <v>7.8179396999999998E-2</v>
      </c>
    </row>
    <row r="3009" spans="2:5" x14ac:dyDescent="0.45">
      <c r="B3009" s="6">
        <v>182</v>
      </c>
      <c r="C3009" t="s">
        <v>158</v>
      </c>
      <c r="D3009">
        <v>0.82708842100000002</v>
      </c>
      <c r="E3009" s="7">
        <v>7.6480407E-2</v>
      </c>
    </row>
    <row r="3010" spans="2:5" x14ac:dyDescent="0.45">
      <c r="B3010" s="6">
        <v>182</v>
      </c>
      <c r="C3010" t="s">
        <v>9</v>
      </c>
      <c r="D3010">
        <v>0.70616493599999997</v>
      </c>
      <c r="E3010" s="7">
        <v>6.5622262000000001E-2</v>
      </c>
    </row>
    <row r="3011" spans="2:5" x14ac:dyDescent="0.45">
      <c r="B3011" s="6">
        <v>182</v>
      </c>
      <c r="C3011" t="s">
        <v>157</v>
      </c>
      <c r="D3011">
        <v>1.0250000349999999</v>
      </c>
      <c r="E3011" s="7">
        <v>6.1816702000000001E-2</v>
      </c>
    </row>
    <row r="3012" spans="2:5" x14ac:dyDescent="0.45">
      <c r="B3012" s="6">
        <v>182</v>
      </c>
      <c r="C3012" t="s">
        <v>147</v>
      </c>
      <c r="D3012">
        <v>0.19862424400000001</v>
      </c>
      <c r="E3012" s="7">
        <v>6.0311048999999999E-2</v>
      </c>
    </row>
    <row r="3013" spans="2:5" x14ac:dyDescent="0.45">
      <c r="B3013" s="6">
        <v>182</v>
      </c>
      <c r="C3013" t="s">
        <v>152</v>
      </c>
      <c r="D3013">
        <v>0.93590292200000003</v>
      </c>
      <c r="E3013" s="7">
        <v>5.9288159E-2</v>
      </c>
    </row>
    <row r="3014" spans="2:5" x14ac:dyDescent="0.45">
      <c r="B3014" s="6">
        <v>182</v>
      </c>
      <c r="C3014" t="s">
        <v>159</v>
      </c>
      <c r="D3014">
        <v>0.95652963700000004</v>
      </c>
      <c r="E3014" s="7">
        <v>5.7935369E-2</v>
      </c>
    </row>
    <row r="3015" spans="2:5" x14ac:dyDescent="0.45">
      <c r="B3015" s="6">
        <v>182</v>
      </c>
      <c r="C3015" t="s">
        <v>162</v>
      </c>
      <c r="D3015">
        <v>0.91966911600000001</v>
      </c>
      <c r="E3015" s="7">
        <v>5.6329922999999997E-2</v>
      </c>
    </row>
    <row r="3016" spans="2:5" x14ac:dyDescent="0.45">
      <c r="B3016" s="6">
        <v>182</v>
      </c>
      <c r="C3016" t="s">
        <v>155</v>
      </c>
      <c r="D3016">
        <v>0.18607253200000001</v>
      </c>
      <c r="E3016" s="7">
        <v>5.3016071999999997E-2</v>
      </c>
    </row>
    <row r="3017" spans="2:5" x14ac:dyDescent="0.45">
      <c r="B3017" s="6">
        <v>182</v>
      </c>
      <c r="C3017" t="s">
        <v>149</v>
      </c>
      <c r="D3017">
        <v>0.86390942400000004</v>
      </c>
      <c r="E3017" s="7">
        <v>5.2556641000000001E-2</v>
      </c>
    </row>
    <row r="3018" spans="2:5" x14ac:dyDescent="0.45">
      <c r="B3018" s="6">
        <v>182</v>
      </c>
      <c r="C3018" t="s">
        <v>161</v>
      </c>
      <c r="D3018">
        <v>9.7838448999999994E-2</v>
      </c>
      <c r="E3018" s="7">
        <v>5.1399225999999999E-2</v>
      </c>
    </row>
    <row r="3019" spans="2:5" x14ac:dyDescent="0.45">
      <c r="B3019" s="6">
        <v>182</v>
      </c>
      <c r="C3019" t="s">
        <v>165</v>
      </c>
      <c r="D3019">
        <v>0.74681278699999998</v>
      </c>
      <c r="E3019" s="7">
        <v>5.0100375000000003E-2</v>
      </c>
    </row>
    <row r="3020" spans="2:5" x14ac:dyDescent="0.45">
      <c r="B3020" s="6">
        <v>182</v>
      </c>
      <c r="C3020" t="s">
        <v>160</v>
      </c>
      <c r="D3020">
        <v>0.95199610199999996</v>
      </c>
      <c r="E3020" s="7">
        <v>4.7663169999999998E-2</v>
      </c>
    </row>
    <row r="3021" spans="2:5" x14ac:dyDescent="0.45">
      <c r="B3021" s="6">
        <v>182</v>
      </c>
      <c r="C3021" t="s">
        <v>154</v>
      </c>
      <c r="D3021">
        <v>0.65858768499999998</v>
      </c>
      <c r="E3021" s="7">
        <v>4.4142756999999998E-2</v>
      </c>
    </row>
    <row r="3022" spans="2:5" x14ac:dyDescent="0.45">
      <c r="B3022" s="6">
        <v>182</v>
      </c>
      <c r="C3022" t="s">
        <v>163</v>
      </c>
      <c r="D3022">
        <v>0.99389016799999996</v>
      </c>
      <c r="E3022" s="7">
        <v>4.2309261000000001E-2</v>
      </c>
    </row>
    <row r="3023" spans="2:5" x14ac:dyDescent="0.45">
      <c r="B3023" s="6">
        <v>182</v>
      </c>
      <c r="C3023" t="s">
        <v>164</v>
      </c>
      <c r="D3023">
        <v>1.0148563150000001</v>
      </c>
      <c r="E3023" s="7">
        <v>3.4886004999999998E-2</v>
      </c>
    </row>
    <row r="3024" spans="2:5" x14ac:dyDescent="0.45">
      <c r="B3024" s="6">
        <v>183</v>
      </c>
      <c r="C3024" t="s">
        <v>148</v>
      </c>
      <c r="D3024">
        <v>0.120449189</v>
      </c>
      <c r="E3024" s="7">
        <v>0.117504555</v>
      </c>
    </row>
    <row r="3025" spans="2:5" x14ac:dyDescent="0.45">
      <c r="B3025" s="6">
        <v>183</v>
      </c>
      <c r="C3025" t="s">
        <v>152</v>
      </c>
      <c r="D3025">
        <v>6.2079649000000001E-2</v>
      </c>
      <c r="E3025" s="7">
        <v>9.5342675000000002E-2</v>
      </c>
    </row>
    <row r="3026" spans="2:5" x14ac:dyDescent="0.45">
      <c r="B3026" s="6">
        <v>183</v>
      </c>
      <c r="C3026" t="s">
        <v>155</v>
      </c>
      <c r="D3026">
        <v>8.8223297000000006E-2</v>
      </c>
      <c r="E3026" s="7">
        <v>7.4938294000000003E-2</v>
      </c>
    </row>
    <row r="3027" spans="2:5" x14ac:dyDescent="0.45">
      <c r="B3027" s="6">
        <v>183</v>
      </c>
      <c r="C3027" t="s">
        <v>157</v>
      </c>
      <c r="D3027">
        <v>9.9593086999999997E-2</v>
      </c>
      <c r="E3027" s="7">
        <v>7.1834175E-2</v>
      </c>
    </row>
    <row r="3028" spans="2:5" x14ac:dyDescent="0.45">
      <c r="B3028" s="6">
        <v>183</v>
      </c>
      <c r="C3028" t="s">
        <v>154</v>
      </c>
      <c r="D3028">
        <v>-1.5734036E-2</v>
      </c>
      <c r="E3028" s="7">
        <v>6.8562300000000007E-2</v>
      </c>
    </row>
    <row r="3029" spans="2:5" x14ac:dyDescent="0.45">
      <c r="B3029" s="6">
        <v>183</v>
      </c>
      <c r="C3029" t="s">
        <v>147</v>
      </c>
      <c r="D3029">
        <v>0.93103103200000004</v>
      </c>
      <c r="E3029" s="7">
        <v>5.9071707000000001E-2</v>
      </c>
    </row>
    <row r="3030" spans="2:5" x14ac:dyDescent="0.45">
      <c r="B3030" s="6">
        <v>183</v>
      </c>
      <c r="C3030" t="s">
        <v>162</v>
      </c>
      <c r="D3030">
        <v>0.118446551</v>
      </c>
      <c r="E3030" s="7">
        <v>5.8652936000000003E-2</v>
      </c>
    </row>
    <row r="3031" spans="2:5" x14ac:dyDescent="0.45">
      <c r="B3031" s="6">
        <v>183</v>
      </c>
      <c r="C3031" t="s">
        <v>158</v>
      </c>
      <c r="D3031">
        <v>2.5353519000000001E-2</v>
      </c>
      <c r="E3031" s="7">
        <v>5.6668184000000003E-2</v>
      </c>
    </row>
    <row r="3032" spans="2:5" x14ac:dyDescent="0.45">
      <c r="B3032" s="6">
        <v>183</v>
      </c>
      <c r="C3032" t="s">
        <v>165</v>
      </c>
      <c r="D3032">
        <v>0.14409566900000001</v>
      </c>
      <c r="E3032" s="7">
        <v>5.5857830999999997E-2</v>
      </c>
    </row>
    <row r="3033" spans="2:5" x14ac:dyDescent="0.45">
      <c r="B3033" s="6">
        <v>183</v>
      </c>
      <c r="C3033" t="s">
        <v>153</v>
      </c>
      <c r="D3033">
        <v>0.14109248899999999</v>
      </c>
      <c r="E3033" s="7">
        <v>5.5017616999999998E-2</v>
      </c>
    </row>
    <row r="3034" spans="2:5" x14ac:dyDescent="0.45">
      <c r="B3034" s="6">
        <v>183</v>
      </c>
      <c r="C3034" t="s">
        <v>9</v>
      </c>
      <c r="D3034">
        <v>0.95899518699999997</v>
      </c>
      <c r="E3034" s="7">
        <v>5.5002186000000002E-2</v>
      </c>
    </row>
    <row r="3035" spans="2:5" x14ac:dyDescent="0.45">
      <c r="B3035" s="6">
        <v>183</v>
      </c>
      <c r="C3035" t="s">
        <v>159</v>
      </c>
      <c r="D3035">
        <v>0.155884368</v>
      </c>
      <c r="E3035" s="7">
        <v>5.4818298000000001E-2</v>
      </c>
    </row>
    <row r="3036" spans="2:5" x14ac:dyDescent="0.45">
      <c r="B3036" s="6">
        <v>183</v>
      </c>
      <c r="C3036" t="s">
        <v>149</v>
      </c>
      <c r="D3036">
        <v>0.207164344</v>
      </c>
      <c r="E3036" s="7">
        <v>5.4382524000000002E-2</v>
      </c>
    </row>
    <row r="3037" spans="2:5" x14ac:dyDescent="0.45">
      <c r="B3037" s="6">
        <v>183</v>
      </c>
      <c r="C3037" t="s">
        <v>156</v>
      </c>
      <c r="D3037">
        <v>0.13302555099999999</v>
      </c>
      <c r="E3037" s="7">
        <v>5.4320223000000001E-2</v>
      </c>
    </row>
    <row r="3038" spans="2:5" x14ac:dyDescent="0.45">
      <c r="B3038" s="6">
        <v>183</v>
      </c>
      <c r="C3038" t="s">
        <v>164</v>
      </c>
      <c r="D3038">
        <v>6.5170132000000006E-2</v>
      </c>
      <c r="E3038" s="7">
        <v>5.2339562999999999E-2</v>
      </c>
    </row>
    <row r="3039" spans="2:5" x14ac:dyDescent="0.45">
      <c r="B3039" s="6">
        <v>183</v>
      </c>
      <c r="C3039" t="s">
        <v>151</v>
      </c>
      <c r="D3039">
        <v>0.65232596200000004</v>
      </c>
      <c r="E3039" s="7">
        <v>4.8428976999999998E-2</v>
      </c>
    </row>
    <row r="3040" spans="2:5" x14ac:dyDescent="0.45">
      <c r="B3040" s="6">
        <v>183</v>
      </c>
      <c r="C3040" t="s">
        <v>150</v>
      </c>
      <c r="D3040">
        <v>0.148141262</v>
      </c>
      <c r="E3040" s="7">
        <v>4.4783557000000002E-2</v>
      </c>
    </row>
    <row r="3041" spans="2:5" x14ac:dyDescent="0.45">
      <c r="B3041" s="6">
        <v>183</v>
      </c>
      <c r="C3041" t="s">
        <v>163</v>
      </c>
      <c r="D3041">
        <v>0.94975773500000005</v>
      </c>
      <c r="E3041" s="7">
        <v>3.8593886000000001E-2</v>
      </c>
    </row>
    <row r="3042" spans="2:5" x14ac:dyDescent="0.45">
      <c r="B3042" s="6">
        <v>183</v>
      </c>
      <c r="C3042" t="s">
        <v>161</v>
      </c>
      <c r="D3042">
        <v>3.0947635000000001E-2</v>
      </c>
      <c r="E3042" s="7">
        <v>3.4041314000000003E-2</v>
      </c>
    </row>
    <row r="3043" spans="2:5" x14ac:dyDescent="0.45">
      <c r="B3043" s="6">
        <v>184</v>
      </c>
      <c r="C3043" t="s">
        <v>165</v>
      </c>
      <c r="D3043">
        <v>0.441672658</v>
      </c>
      <c r="E3043" s="7">
        <v>9.6615443999999995E-2</v>
      </c>
    </row>
    <row r="3044" spans="2:5" x14ac:dyDescent="0.45">
      <c r="B3044" s="6">
        <v>184</v>
      </c>
      <c r="C3044" t="s">
        <v>155</v>
      </c>
      <c r="D3044">
        <v>0.19691816200000001</v>
      </c>
      <c r="E3044" s="7">
        <v>6.6510987999999993E-2</v>
      </c>
    </row>
    <row r="3045" spans="2:5" x14ac:dyDescent="0.45">
      <c r="B3045" s="6">
        <v>184</v>
      </c>
      <c r="C3045" t="s">
        <v>156</v>
      </c>
      <c r="D3045">
        <v>0.23703211299999999</v>
      </c>
      <c r="E3045" s="7">
        <v>5.3113229999999997E-2</v>
      </c>
    </row>
    <row r="3046" spans="2:5" x14ac:dyDescent="0.45">
      <c r="B3046" s="6">
        <v>184</v>
      </c>
      <c r="C3046" t="s">
        <v>149</v>
      </c>
      <c r="D3046">
        <v>0.48984376200000002</v>
      </c>
      <c r="E3046" s="7">
        <v>5.2686502000000003E-2</v>
      </c>
    </row>
    <row r="3047" spans="2:5" x14ac:dyDescent="0.45">
      <c r="B3047" s="6">
        <v>184</v>
      </c>
      <c r="C3047" t="s">
        <v>162</v>
      </c>
      <c r="D3047">
        <v>0.97237549400000001</v>
      </c>
      <c r="E3047" s="7">
        <v>5.2068354999999997E-2</v>
      </c>
    </row>
    <row r="3048" spans="2:5" x14ac:dyDescent="0.45">
      <c r="B3048" s="6">
        <v>184</v>
      </c>
      <c r="C3048" t="s">
        <v>148</v>
      </c>
      <c r="D3048">
        <v>0.184682177</v>
      </c>
      <c r="E3048" s="7">
        <v>5.1401786999999997E-2</v>
      </c>
    </row>
    <row r="3049" spans="2:5" x14ac:dyDescent="0.45">
      <c r="B3049" s="6">
        <v>184</v>
      </c>
      <c r="C3049" t="s">
        <v>151</v>
      </c>
      <c r="D3049">
        <v>0.65947512699999999</v>
      </c>
      <c r="E3049" s="7">
        <v>5.0927979999999998E-2</v>
      </c>
    </row>
    <row r="3050" spans="2:5" x14ac:dyDescent="0.45">
      <c r="B3050" s="6">
        <v>184</v>
      </c>
      <c r="C3050" t="s">
        <v>159</v>
      </c>
      <c r="D3050">
        <v>0.18168071699999999</v>
      </c>
      <c r="E3050" s="7">
        <v>4.6708865000000002E-2</v>
      </c>
    </row>
    <row r="3051" spans="2:5" x14ac:dyDescent="0.45">
      <c r="B3051" s="6">
        <v>184</v>
      </c>
      <c r="C3051" t="s">
        <v>154</v>
      </c>
      <c r="D3051">
        <v>0.121035026</v>
      </c>
      <c r="E3051" s="7">
        <v>4.5011254000000001E-2</v>
      </c>
    </row>
    <row r="3052" spans="2:5" x14ac:dyDescent="0.45">
      <c r="B3052" s="6">
        <v>184</v>
      </c>
      <c r="C3052" t="s">
        <v>153</v>
      </c>
      <c r="D3052">
        <v>0.63895101700000001</v>
      </c>
      <c r="E3052" s="7">
        <v>4.4491988000000003E-2</v>
      </c>
    </row>
    <row r="3053" spans="2:5" x14ac:dyDescent="0.45">
      <c r="B3053" s="6">
        <v>184</v>
      </c>
      <c r="C3053" t="s">
        <v>158</v>
      </c>
      <c r="D3053">
        <v>0.26174405099999998</v>
      </c>
      <c r="E3053" s="7">
        <v>4.4000724999999997E-2</v>
      </c>
    </row>
    <row r="3054" spans="2:5" x14ac:dyDescent="0.45">
      <c r="B3054" s="6">
        <v>184</v>
      </c>
      <c r="C3054" t="s">
        <v>157</v>
      </c>
      <c r="D3054">
        <v>0.91229495599999999</v>
      </c>
      <c r="E3054" s="7">
        <v>4.2111328000000003E-2</v>
      </c>
    </row>
    <row r="3055" spans="2:5" x14ac:dyDescent="0.45">
      <c r="B3055" s="6">
        <v>184</v>
      </c>
      <c r="C3055" t="s">
        <v>150</v>
      </c>
      <c r="D3055">
        <v>0.782556692</v>
      </c>
      <c r="E3055" s="7">
        <v>4.1941064E-2</v>
      </c>
    </row>
    <row r="3056" spans="2:5" x14ac:dyDescent="0.45">
      <c r="B3056" s="6">
        <v>184</v>
      </c>
      <c r="C3056" t="s">
        <v>161</v>
      </c>
      <c r="D3056">
        <v>5.4469657999999997E-2</v>
      </c>
      <c r="E3056" s="7">
        <v>3.8864377999999998E-2</v>
      </c>
    </row>
    <row r="3057" spans="2:5" x14ac:dyDescent="0.45">
      <c r="B3057" s="6">
        <v>184</v>
      </c>
      <c r="C3057" t="s">
        <v>9</v>
      </c>
      <c r="D3057">
        <v>0.181560575</v>
      </c>
      <c r="E3057" s="7">
        <v>3.7526165E-2</v>
      </c>
    </row>
    <row r="3058" spans="2:5" x14ac:dyDescent="0.45">
      <c r="B3058" s="6">
        <v>184</v>
      </c>
      <c r="C3058" t="s">
        <v>147</v>
      </c>
      <c r="D3058">
        <v>8.0774445E-2</v>
      </c>
      <c r="E3058" s="7">
        <v>3.7211199E-2</v>
      </c>
    </row>
    <row r="3059" spans="2:5" x14ac:dyDescent="0.45">
      <c r="B3059" s="6">
        <v>184</v>
      </c>
      <c r="C3059" t="s">
        <v>164</v>
      </c>
      <c r="D3059">
        <v>0.67071906400000003</v>
      </c>
      <c r="E3059" s="7">
        <v>2.9938069000000001E-2</v>
      </c>
    </row>
    <row r="3060" spans="2:5" x14ac:dyDescent="0.45">
      <c r="B3060" s="6">
        <v>184</v>
      </c>
      <c r="C3060" t="s">
        <v>160</v>
      </c>
      <c r="D3060">
        <v>0.72097458999999997</v>
      </c>
      <c r="E3060" s="7">
        <v>2.9320226000000001E-2</v>
      </c>
    </row>
    <row r="3061" spans="2:5" x14ac:dyDescent="0.45">
      <c r="B3061" s="6">
        <v>184</v>
      </c>
      <c r="C3061" t="s">
        <v>163</v>
      </c>
      <c r="D3061">
        <v>0.42986131300000002</v>
      </c>
      <c r="E3061" s="7">
        <v>2.7908491000000001E-2</v>
      </c>
    </row>
    <row r="3062" spans="2:5" x14ac:dyDescent="0.45">
      <c r="B3062" s="6">
        <v>185</v>
      </c>
      <c r="C3062" t="s">
        <v>149</v>
      </c>
      <c r="D3062">
        <v>1.045731918</v>
      </c>
      <c r="E3062" s="7">
        <v>9.9811010000000006E-2</v>
      </c>
    </row>
    <row r="3063" spans="2:5" x14ac:dyDescent="0.45">
      <c r="B3063" s="6">
        <v>185</v>
      </c>
      <c r="C3063" t="s">
        <v>151</v>
      </c>
      <c r="D3063">
        <v>1.072636368</v>
      </c>
      <c r="E3063" s="7">
        <v>8.9275111000000004E-2</v>
      </c>
    </row>
    <row r="3064" spans="2:5" x14ac:dyDescent="0.45">
      <c r="B3064" s="6">
        <v>185</v>
      </c>
      <c r="C3064" t="s">
        <v>150</v>
      </c>
      <c r="D3064">
        <v>3.7351562999999997E-2</v>
      </c>
      <c r="E3064" s="7">
        <v>7.7647910000000001E-2</v>
      </c>
    </row>
    <row r="3065" spans="2:5" x14ac:dyDescent="0.45">
      <c r="B3065" s="6">
        <v>185</v>
      </c>
      <c r="C3065" t="s">
        <v>147</v>
      </c>
      <c r="D3065">
        <v>0.11273651799999999</v>
      </c>
      <c r="E3065" s="7">
        <v>7.3054643000000002E-2</v>
      </c>
    </row>
    <row r="3066" spans="2:5" x14ac:dyDescent="0.45">
      <c r="B3066" s="6">
        <v>185</v>
      </c>
      <c r="C3066" t="s">
        <v>9</v>
      </c>
      <c r="D3066">
        <v>0.76846773499999999</v>
      </c>
      <c r="E3066" s="7">
        <v>5.9076900000000002E-2</v>
      </c>
    </row>
    <row r="3067" spans="2:5" x14ac:dyDescent="0.45">
      <c r="B3067" s="6">
        <v>185</v>
      </c>
      <c r="C3067" t="s">
        <v>148</v>
      </c>
      <c r="D3067">
        <v>0.94341597600000004</v>
      </c>
      <c r="E3067" s="7">
        <v>5.7453480000000001E-2</v>
      </c>
    </row>
    <row r="3068" spans="2:5" x14ac:dyDescent="0.45">
      <c r="B3068" s="6">
        <v>185</v>
      </c>
      <c r="C3068" t="s">
        <v>159</v>
      </c>
      <c r="D3068">
        <v>1.03488066</v>
      </c>
      <c r="E3068" s="7">
        <v>5.7189701000000003E-2</v>
      </c>
    </row>
    <row r="3069" spans="2:5" x14ac:dyDescent="0.45">
      <c r="B3069" s="6">
        <v>185</v>
      </c>
      <c r="C3069" t="s">
        <v>157</v>
      </c>
      <c r="D3069">
        <v>0.85696680999999997</v>
      </c>
      <c r="E3069" s="7">
        <v>5.6487863999999999E-2</v>
      </c>
    </row>
    <row r="3070" spans="2:5" x14ac:dyDescent="0.45">
      <c r="B3070" s="6">
        <v>185</v>
      </c>
      <c r="C3070" t="s">
        <v>162</v>
      </c>
      <c r="D3070">
        <v>0.91500563099999999</v>
      </c>
      <c r="E3070" s="7">
        <v>4.8534222000000002E-2</v>
      </c>
    </row>
    <row r="3071" spans="2:5" x14ac:dyDescent="0.45">
      <c r="B3071" s="6">
        <v>185</v>
      </c>
      <c r="C3071" t="s">
        <v>156</v>
      </c>
      <c r="D3071">
        <v>0.86654548099999995</v>
      </c>
      <c r="E3071" s="7">
        <v>4.7290366E-2</v>
      </c>
    </row>
    <row r="3072" spans="2:5" x14ac:dyDescent="0.45">
      <c r="B3072" s="6">
        <v>185</v>
      </c>
      <c r="C3072" t="s">
        <v>155</v>
      </c>
      <c r="D3072">
        <v>0.56200138499999996</v>
      </c>
      <c r="E3072" s="7">
        <v>4.7027373999999997E-2</v>
      </c>
    </row>
    <row r="3073" spans="2:5" x14ac:dyDescent="0.45">
      <c r="B3073" s="6">
        <v>185</v>
      </c>
      <c r="C3073" t="s">
        <v>153</v>
      </c>
      <c r="D3073">
        <v>0.91666798100000002</v>
      </c>
      <c r="E3073" s="7">
        <v>4.6733411000000002E-2</v>
      </c>
    </row>
    <row r="3074" spans="2:5" x14ac:dyDescent="0.45">
      <c r="B3074" s="6">
        <v>185</v>
      </c>
      <c r="C3074" t="s">
        <v>158</v>
      </c>
      <c r="D3074">
        <v>0.980858114</v>
      </c>
      <c r="E3074" s="7">
        <v>4.2427831999999999E-2</v>
      </c>
    </row>
    <row r="3075" spans="2:5" x14ac:dyDescent="0.45">
      <c r="B3075" s="6">
        <v>185</v>
      </c>
      <c r="C3075" t="s">
        <v>161</v>
      </c>
      <c r="D3075">
        <v>4.9911103999999998E-2</v>
      </c>
      <c r="E3075" s="7">
        <v>4.2264213000000002E-2</v>
      </c>
    </row>
    <row r="3076" spans="2:5" x14ac:dyDescent="0.45">
      <c r="B3076" s="6">
        <v>185</v>
      </c>
      <c r="C3076" t="s">
        <v>152</v>
      </c>
      <c r="D3076">
        <v>0.997502954</v>
      </c>
      <c r="E3076" s="7">
        <v>4.2020465E-2</v>
      </c>
    </row>
    <row r="3077" spans="2:5" x14ac:dyDescent="0.45">
      <c r="B3077" s="6">
        <v>185</v>
      </c>
      <c r="C3077" t="s">
        <v>163</v>
      </c>
      <c r="D3077">
        <v>0.90183165200000004</v>
      </c>
      <c r="E3077" s="7">
        <v>3.790988E-2</v>
      </c>
    </row>
    <row r="3078" spans="2:5" x14ac:dyDescent="0.45">
      <c r="B3078" s="6">
        <v>185</v>
      </c>
      <c r="C3078" t="s">
        <v>154</v>
      </c>
      <c r="D3078">
        <v>0.40996769799999999</v>
      </c>
      <c r="E3078" s="7">
        <v>3.5832268E-2</v>
      </c>
    </row>
    <row r="3079" spans="2:5" x14ac:dyDescent="0.45">
      <c r="B3079" s="6">
        <v>186</v>
      </c>
      <c r="C3079" t="s">
        <v>148</v>
      </c>
      <c r="D3079">
        <v>0.83392092900000003</v>
      </c>
      <c r="E3079" s="7">
        <v>7.4634123999999996E-2</v>
      </c>
    </row>
    <row r="3080" spans="2:5" x14ac:dyDescent="0.45">
      <c r="B3080" s="6">
        <v>186</v>
      </c>
      <c r="C3080" t="s">
        <v>156</v>
      </c>
      <c r="D3080">
        <v>1.026270601</v>
      </c>
      <c r="E3080" s="7">
        <v>6.7419802000000001E-2</v>
      </c>
    </row>
    <row r="3081" spans="2:5" x14ac:dyDescent="0.45">
      <c r="B3081" s="6">
        <v>186</v>
      </c>
      <c r="C3081" t="s">
        <v>150</v>
      </c>
      <c r="D3081">
        <v>0.88848925000000001</v>
      </c>
      <c r="E3081" s="7">
        <v>6.2594306000000002E-2</v>
      </c>
    </row>
    <row r="3082" spans="2:5" x14ac:dyDescent="0.45">
      <c r="B3082" s="6">
        <v>186</v>
      </c>
      <c r="C3082" t="s">
        <v>157</v>
      </c>
      <c r="D3082">
        <v>0.99431940699999999</v>
      </c>
      <c r="E3082" s="7">
        <v>6.1648493999999998E-2</v>
      </c>
    </row>
    <row r="3083" spans="2:5" x14ac:dyDescent="0.45">
      <c r="B3083" s="6">
        <v>186</v>
      </c>
      <c r="C3083" t="s">
        <v>149</v>
      </c>
      <c r="D3083">
        <v>0.97595014599999996</v>
      </c>
      <c r="E3083" s="7">
        <v>6.1530234000000003E-2</v>
      </c>
    </row>
    <row r="3084" spans="2:5" x14ac:dyDescent="0.45">
      <c r="B3084" s="6">
        <v>186</v>
      </c>
      <c r="C3084" t="s">
        <v>151</v>
      </c>
      <c r="D3084">
        <v>0.97408304000000001</v>
      </c>
      <c r="E3084" s="7">
        <v>6.1206262999999997E-2</v>
      </c>
    </row>
    <row r="3085" spans="2:5" x14ac:dyDescent="0.45">
      <c r="B3085" s="6">
        <v>186</v>
      </c>
      <c r="C3085" t="s">
        <v>152</v>
      </c>
      <c r="D3085">
        <v>1.0190334409999999</v>
      </c>
      <c r="E3085" s="7">
        <v>6.0819869999999998E-2</v>
      </c>
    </row>
    <row r="3086" spans="2:5" x14ac:dyDescent="0.45">
      <c r="B3086" s="6">
        <v>186</v>
      </c>
      <c r="C3086" t="s">
        <v>155</v>
      </c>
      <c r="D3086">
        <v>0.82956966099999996</v>
      </c>
      <c r="E3086" s="7">
        <v>5.8158385E-2</v>
      </c>
    </row>
    <row r="3087" spans="2:5" x14ac:dyDescent="0.45">
      <c r="B3087" s="6">
        <v>186</v>
      </c>
      <c r="C3087" t="s">
        <v>153</v>
      </c>
      <c r="D3087">
        <v>0.95344689699999996</v>
      </c>
      <c r="E3087" s="7">
        <v>5.6592687000000003E-2</v>
      </c>
    </row>
    <row r="3088" spans="2:5" x14ac:dyDescent="0.45">
      <c r="B3088" s="6">
        <v>186</v>
      </c>
      <c r="C3088" t="s">
        <v>158</v>
      </c>
      <c r="D3088">
        <v>0.797091463</v>
      </c>
      <c r="E3088" s="7">
        <v>5.2710346999999998E-2</v>
      </c>
    </row>
    <row r="3089" spans="2:5" x14ac:dyDescent="0.45">
      <c r="B3089" s="6">
        <v>186</v>
      </c>
      <c r="C3089" t="s">
        <v>162</v>
      </c>
      <c r="D3089">
        <v>0.90789589900000001</v>
      </c>
      <c r="E3089" s="7">
        <v>5.0946958000000001E-2</v>
      </c>
    </row>
    <row r="3090" spans="2:5" x14ac:dyDescent="0.45">
      <c r="B3090" s="6">
        <v>186</v>
      </c>
      <c r="C3090" t="s">
        <v>159</v>
      </c>
      <c r="D3090">
        <v>0.72318743600000002</v>
      </c>
      <c r="E3090" s="7">
        <v>4.9401024000000002E-2</v>
      </c>
    </row>
    <row r="3091" spans="2:5" x14ac:dyDescent="0.45">
      <c r="B3091" s="6">
        <v>186</v>
      </c>
      <c r="C3091" t="s">
        <v>161</v>
      </c>
      <c r="D3091">
        <v>6.5525164999999996E-2</v>
      </c>
      <c r="E3091" s="7">
        <v>4.6157043000000002E-2</v>
      </c>
    </row>
    <row r="3092" spans="2:5" x14ac:dyDescent="0.45">
      <c r="B3092" s="6">
        <v>186</v>
      </c>
      <c r="C3092" t="s">
        <v>9</v>
      </c>
      <c r="D3092">
        <v>0.97121696999999996</v>
      </c>
      <c r="E3092" s="7">
        <v>4.5298990999999997E-2</v>
      </c>
    </row>
    <row r="3093" spans="2:5" x14ac:dyDescent="0.45">
      <c r="B3093" s="6">
        <v>186</v>
      </c>
      <c r="C3093" t="s">
        <v>163</v>
      </c>
      <c r="D3093">
        <v>0.98610045899999998</v>
      </c>
      <c r="E3093" s="7">
        <v>4.3046559999999998E-2</v>
      </c>
    </row>
    <row r="3094" spans="2:5" x14ac:dyDescent="0.45">
      <c r="B3094" s="6">
        <v>186</v>
      </c>
      <c r="C3094" t="s">
        <v>147</v>
      </c>
      <c r="D3094">
        <v>0.91729278000000003</v>
      </c>
      <c r="E3094" s="7">
        <v>4.2151303000000001E-2</v>
      </c>
    </row>
    <row r="3095" spans="2:5" x14ac:dyDescent="0.45">
      <c r="B3095" s="6">
        <v>186</v>
      </c>
      <c r="C3095" t="s">
        <v>164</v>
      </c>
      <c r="D3095">
        <v>0.98947649599999998</v>
      </c>
      <c r="E3095" s="7">
        <v>4.0091634000000001E-2</v>
      </c>
    </row>
    <row r="3096" spans="2:5" x14ac:dyDescent="0.45">
      <c r="B3096" s="6">
        <v>186</v>
      </c>
      <c r="C3096" t="s">
        <v>160</v>
      </c>
      <c r="D3096">
        <v>0.98747952100000003</v>
      </c>
      <c r="E3096" s="7">
        <v>3.4448020000000003E-2</v>
      </c>
    </row>
    <row r="3097" spans="2:5" x14ac:dyDescent="0.45">
      <c r="B3097" s="6">
        <v>187</v>
      </c>
      <c r="C3097" t="s">
        <v>147</v>
      </c>
      <c r="D3097">
        <v>0.207310462</v>
      </c>
      <c r="E3097" s="7">
        <v>0.143574389</v>
      </c>
    </row>
    <row r="3098" spans="2:5" x14ac:dyDescent="0.45">
      <c r="B3098" s="6">
        <v>187</v>
      </c>
      <c r="C3098" t="s">
        <v>153</v>
      </c>
      <c r="D3098">
        <v>0.80280966499999995</v>
      </c>
      <c r="E3098" s="7">
        <v>9.6299837999999999E-2</v>
      </c>
    </row>
    <row r="3099" spans="2:5" x14ac:dyDescent="0.45">
      <c r="B3099" s="6">
        <v>187</v>
      </c>
      <c r="C3099" t="s">
        <v>150</v>
      </c>
      <c r="D3099">
        <v>1.008447637</v>
      </c>
      <c r="E3099" s="7">
        <v>8.8560166999999995E-2</v>
      </c>
    </row>
    <row r="3100" spans="2:5" x14ac:dyDescent="0.45">
      <c r="B3100" s="6">
        <v>187</v>
      </c>
      <c r="C3100" t="s">
        <v>165</v>
      </c>
      <c r="D3100">
        <v>0.86293394000000001</v>
      </c>
      <c r="E3100" s="7">
        <v>7.9551077999999997E-2</v>
      </c>
    </row>
    <row r="3101" spans="2:5" x14ac:dyDescent="0.45">
      <c r="B3101" s="6">
        <v>187</v>
      </c>
      <c r="C3101" t="s">
        <v>157</v>
      </c>
      <c r="D3101">
        <v>0.97758827999999998</v>
      </c>
      <c r="E3101" s="7">
        <v>7.4389189999999994E-2</v>
      </c>
    </row>
    <row r="3102" spans="2:5" x14ac:dyDescent="0.45">
      <c r="B3102" s="6">
        <v>187</v>
      </c>
      <c r="C3102" t="s">
        <v>160</v>
      </c>
      <c r="D3102">
        <v>1.0398111640000001</v>
      </c>
      <c r="E3102" s="7">
        <v>6.6894820999999993E-2</v>
      </c>
    </row>
    <row r="3103" spans="2:5" x14ac:dyDescent="0.45">
      <c r="B3103" s="6">
        <v>187</v>
      </c>
      <c r="C3103" t="s">
        <v>155</v>
      </c>
      <c r="D3103">
        <v>0.41809392899999998</v>
      </c>
      <c r="E3103" s="7">
        <v>5.7971826999999997E-2</v>
      </c>
    </row>
    <row r="3104" spans="2:5" x14ac:dyDescent="0.45">
      <c r="B3104" s="6">
        <v>187</v>
      </c>
      <c r="C3104" t="s">
        <v>159</v>
      </c>
      <c r="D3104">
        <v>0.81947211499999995</v>
      </c>
      <c r="E3104" s="7">
        <v>5.7547915999999998E-2</v>
      </c>
    </row>
    <row r="3105" spans="2:5" x14ac:dyDescent="0.45">
      <c r="B3105" s="6">
        <v>187</v>
      </c>
      <c r="C3105" t="s">
        <v>149</v>
      </c>
      <c r="D3105">
        <v>0.97959924300000001</v>
      </c>
      <c r="E3105" s="7">
        <v>5.4448507E-2</v>
      </c>
    </row>
    <row r="3106" spans="2:5" x14ac:dyDescent="0.45">
      <c r="B3106" s="6">
        <v>187</v>
      </c>
      <c r="C3106" t="s">
        <v>154</v>
      </c>
      <c r="D3106">
        <v>0.71047299900000005</v>
      </c>
      <c r="E3106" s="7">
        <v>5.2701486999999998E-2</v>
      </c>
    </row>
    <row r="3107" spans="2:5" x14ac:dyDescent="0.45">
      <c r="B3107" s="6">
        <v>187</v>
      </c>
      <c r="C3107" t="s">
        <v>158</v>
      </c>
      <c r="D3107">
        <v>0.90813032500000002</v>
      </c>
      <c r="E3107" s="7">
        <v>5.1812825E-2</v>
      </c>
    </row>
    <row r="3108" spans="2:5" x14ac:dyDescent="0.45">
      <c r="B3108" s="6">
        <v>187</v>
      </c>
      <c r="C3108" t="s">
        <v>163</v>
      </c>
      <c r="D3108">
        <v>0.67720180799999996</v>
      </c>
      <c r="E3108" s="7">
        <v>5.0827226000000003E-2</v>
      </c>
    </row>
    <row r="3109" spans="2:5" x14ac:dyDescent="0.45">
      <c r="B3109" s="6">
        <v>187</v>
      </c>
      <c r="C3109" t="s">
        <v>162</v>
      </c>
      <c r="D3109">
        <v>0.98148007800000003</v>
      </c>
      <c r="E3109" s="7">
        <v>4.8181129000000003E-2</v>
      </c>
    </row>
    <row r="3110" spans="2:5" x14ac:dyDescent="0.45">
      <c r="B3110" s="6">
        <v>187</v>
      </c>
      <c r="C3110" t="s">
        <v>161</v>
      </c>
      <c r="D3110">
        <v>9.2713957E-2</v>
      </c>
      <c r="E3110" s="7">
        <v>3.7250011E-2</v>
      </c>
    </row>
    <row r="3111" spans="2:5" x14ac:dyDescent="0.45">
      <c r="B3111" s="6">
        <v>187</v>
      </c>
      <c r="C3111" t="s">
        <v>164</v>
      </c>
      <c r="D3111">
        <v>0.95522601200000001</v>
      </c>
      <c r="E3111" s="7">
        <v>3.6547695999999998E-2</v>
      </c>
    </row>
    <row r="3112" spans="2:5" x14ac:dyDescent="0.45">
      <c r="B3112" s="6">
        <v>188</v>
      </c>
      <c r="C3112" t="s">
        <v>165</v>
      </c>
      <c r="D3112">
        <v>1.0228487420000001</v>
      </c>
      <c r="E3112" s="7">
        <v>8.5442035E-2</v>
      </c>
    </row>
    <row r="3113" spans="2:5" x14ac:dyDescent="0.45">
      <c r="B3113" s="6">
        <v>188</v>
      </c>
      <c r="C3113" t="s">
        <v>9</v>
      </c>
      <c r="D3113">
        <v>0.94045702200000003</v>
      </c>
      <c r="E3113" s="7">
        <v>8.5159646000000006E-2</v>
      </c>
    </row>
    <row r="3114" spans="2:5" x14ac:dyDescent="0.45">
      <c r="B3114" s="6">
        <v>188</v>
      </c>
      <c r="C3114" t="s">
        <v>150</v>
      </c>
      <c r="D3114">
        <v>1.0330896119999999</v>
      </c>
      <c r="E3114" s="7">
        <v>8.1003896000000006E-2</v>
      </c>
    </row>
    <row r="3115" spans="2:5" x14ac:dyDescent="0.45">
      <c r="B3115" s="6">
        <v>188</v>
      </c>
      <c r="C3115" t="s">
        <v>159</v>
      </c>
      <c r="D3115">
        <v>0.94724922099999997</v>
      </c>
      <c r="E3115" s="7">
        <v>6.7778666000000001E-2</v>
      </c>
    </row>
    <row r="3116" spans="2:5" x14ac:dyDescent="0.45">
      <c r="B3116" s="6">
        <v>188</v>
      </c>
      <c r="C3116" t="s">
        <v>156</v>
      </c>
      <c r="D3116">
        <v>1.0402433170000001</v>
      </c>
      <c r="E3116" s="7">
        <v>6.6441322999999997E-2</v>
      </c>
    </row>
    <row r="3117" spans="2:5" x14ac:dyDescent="0.45">
      <c r="B3117" s="6">
        <v>188</v>
      </c>
      <c r="C3117" t="s">
        <v>148</v>
      </c>
      <c r="D3117">
        <v>0.91547553999999998</v>
      </c>
      <c r="E3117" s="7">
        <v>6.5881774000000004E-2</v>
      </c>
    </row>
    <row r="3118" spans="2:5" x14ac:dyDescent="0.45">
      <c r="B3118" s="6">
        <v>188</v>
      </c>
      <c r="C3118" t="s">
        <v>157</v>
      </c>
      <c r="D3118">
        <v>1.0235593620000001</v>
      </c>
      <c r="E3118" s="7">
        <v>6.5392555000000005E-2</v>
      </c>
    </row>
    <row r="3119" spans="2:5" x14ac:dyDescent="0.45">
      <c r="B3119" s="6">
        <v>188</v>
      </c>
      <c r="C3119" t="s">
        <v>162</v>
      </c>
      <c r="D3119">
        <v>0.99563480500000001</v>
      </c>
      <c r="E3119" s="7">
        <v>6.4223611E-2</v>
      </c>
    </row>
    <row r="3120" spans="2:5" x14ac:dyDescent="0.45">
      <c r="B3120" s="6">
        <v>188</v>
      </c>
      <c r="C3120" t="s">
        <v>154</v>
      </c>
      <c r="D3120">
        <v>0.85008987700000005</v>
      </c>
      <c r="E3120" s="7">
        <v>5.9104590999999998E-2</v>
      </c>
    </row>
    <row r="3121" spans="2:5" x14ac:dyDescent="0.45">
      <c r="B3121" s="6">
        <v>188</v>
      </c>
      <c r="C3121" t="s">
        <v>158</v>
      </c>
      <c r="D3121">
        <v>0.87779394700000002</v>
      </c>
      <c r="E3121" s="7">
        <v>5.8766473E-2</v>
      </c>
    </row>
    <row r="3122" spans="2:5" x14ac:dyDescent="0.45">
      <c r="B3122" s="6">
        <v>188</v>
      </c>
      <c r="C3122" t="s">
        <v>161</v>
      </c>
      <c r="D3122">
        <v>0.10415767500000001</v>
      </c>
      <c r="E3122" s="7">
        <v>5.4183696000000003E-2</v>
      </c>
    </row>
    <row r="3123" spans="2:5" x14ac:dyDescent="0.45">
      <c r="B3123" s="6">
        <v>188</v>
      </c>
      <c r="C3123" t="s">
        <v>153</v>
      </c>
      <c r="D3123">
        <v>0.94287934900000003</v>
      </c>
      <c r="E3123" s="7">
        <v>5.2953189999999997E-2</v>
      </c>
    </row>
    <row r="3124" spans="2:5" x14ac:dyDescent="0.45">
      <c r="B3124" s="6">
        <v>188</v>
      </c>
      <c r="C3124" t="s">
        <v>147</v>
      </c>
      <c r="D3124">
        <v>0.46153433100000002</v>
      </c>
      <c r="E3124" s="7">
        <v>5.2684030999999999E-2</v>
      </c>
    </row>
    <row r="3125" spans="2:5" x14ac:dyDescent="0.45">
      <c r="B3125" s="6">
        <v>188</v>
      </c>
      <c r="C3125" t="s">
        <v>163</v>
      </c>
      <c r="D3125">
        <v>1.0250171969999999</v>
      </c>
      <c r="E3125" s="7">
        <v>5.1237612000000002E-2</v>
      </c>
    </row>
    <row r="3126" spans="2:5" x14ac:dyDescent="0.45">
      <c r="B3126" s="6">
        <v>188</v>
      </c>
      <c r="C3126" t="s">
        <v>155</v>
      </c>
      <c r="D3126">
        <v>1.0222287859999999</v>
      </c>
      <c r="E3126" s="7">
        <v>4.7742283000000003E-2</v>
      </c>
    </row>
    <row r="3127" spans="2:5" x14ac:dyDescent="0.45">
      <c r="B3127" s="6">
        <v>188</v>
      </c>
      <c r="C3127" t="s">
        <v>151</v>
      </c>
      <c r="D3127">
        <v>0.89831239600000001</v>
      </c>
      <c r="E3127" s="7">
        <v>4.6620524000000003E-2</v>
      </c>
    </row>
    <row r="3128" spans="2:5" x14ac:dyDescent="0.45">
      <c r="B3128" s="6">
        <v>188</v>
      </c>
      <c r="C3128" t="s">
        <v>160</v>
      </c>
      <c r="D3128">
        <v>1.01419858</v>
      </c>
      <c r="E3128" s="7">
        <v>4.0864721999999999E-2</v>
      </c>
    </row>
    <row r="3129" spans="2:5" x14ac:dyDescent="0.45">
      <c r="B3129" s="6">
        <v>188</v>
      </c>
      <c r="C3129" t="s">
        <v>164</v>
      </c>
      <c r="D3129">
        <v>0.90248731000000004</v>
      </c>
      <c r="E3129" s="7">
        <v>3.5782517999999999E-2</v>
      </c>
    </row>
    <row r="3130" spans="2:5" x14ac:dyDescent="0.45">
      <c r="B3130" s="6">
        <v>189</v>
      </c>
      <c r="C3130" t="s">
        <v>151</v>
      </c>
      <c r="D3130">
        <v>0.21164808700000001</v>
      </c>
      <c r="E3130" s="7">
        <v>0.110586985</v>
      </c>
    </row>
    <row r="3131" spans="2:5" x14ac:dyDescent="0.45">
      <c r="B3131" s="6">
        <v>189</v>
      </c>
      <c r="C3131" t="s">
        <v>154</v>
      </c>
      <c r="D3131">
        <v>-3.2045791999999997E-2</v>
      </c>
      <c r="E3131" s="7">
        <v>8.2264174999999995E-2</v>
      </c>
    </row>
    <row r="3132" spans="2:5" x14ac:dyDescent="0.45">
      <c r="B3132" s="6">
        <v>189</v>
      </c>
      <c r="C3132" t="s">
        <v>156</v>
      </c>
      <c r="D3132">
        <v>8.0601372000000004E-2</v>
      </c>
      <c r="E3132" s="7">
        <v>7.9003196999999997E-2</v>
      </c>
    </row>
    <row r="3133" spans="2:5" x14ac:dyDescent="0.45">
      <c r="B3133" s="6">
        <v>189</v>
      </c>
      <c r="C3133" t="s">
        <v>148</v>
      </c>
      <c r="D3133">
        <v>2.9839480000000002E-2</v>
      </c>
      <c r="E3133" s="7">
        <v>7.8885495E-2</v>
      </c>
    </row>
    <row r="3134" spans="2:5" x14ac:dyDescent="0.45">
      <c r="B3134" s="6">
        <v>189</v>
      </c>
      <c r="C3134" t="s">
        <v>165</v>
      </c>
      <c r="D3134">
        <v>3.7190846E-2</v>
      </c>
      <c r="E3134" s="7">
        <v>6.8187074E-2</v>
      </c>
    </row>
    <row r="3135" spans="2:5" x14ac:dyDescent="0.45">
      <c r="B3135" s="6">
        <v>189</v>
      </c>
      <c r="C3135" t="s">
        <v>158</v>
      </c>
      <c r="D3135">
        <v>4.8279582000000001E-2</v>
      </c>
      <c r="E3135" s="7">
        <v>6.7152057000000001E-2</v>
      </c>
    </row>
    <row r="3136" spans="2:5" x14ac:dyDescent="0.45">
      <c r="B3136" s="6">
        <v>189</v>
      </c>
      <c r="C3136" t="s">
        <v>157</v>
      </c>
      <c r="D3136">
        <v>0.14438553900000001</v>
      </c>
      <c r="E3136" s="7">
        <v>6.3996862000000002E-2</v>
      </c>
    </row>
    <row r="3137" spans="2:5" x14ac:dyDescent="0.45">
      <c r="B3137" s="6">
        <v>189</v>
      </c>
      <c r="C3137" t="s">
        <v>9</v>
      </c>
      <c r="D3137">
        <v>-1.9008300000000001E-3</v>
      </c>
      <c r="E3137" s="7">
        <v>6.2548653999999995E-2</v>
      </c>
    </row>
    <row r="3138" spans="2:5" x14ac:dyDescent="0.45">
      <c r="B3138" s="6">
        <v>189</v>
      </c>
      <c r="C3138" t="s">
        <v>161</v>
      </c>
      <c r="D3138">
        <v>0.16409531799999999</v>
      </c>
      <c r="E3138" s="7">
        <v>6.1101691999999999E-2</v>
      </c>
    </row>
    <row r="3139" spans="2:5" x14ac:dyDescent="0.45">
      <c r="B3139" s="6">
        <v>189</v>
      </c>
      <c r="C3139" t="s">
        <v>155</v>
      </c>
      <c r="D3139">
        <v>9.3495925999999993E-2</v>
      </c>
      <c r="E3139" s="7">
        <v>5.5972393000000002E-2</v>
      </c>
    </row>
    <row r="3140" spans="2:5" x14ac:dyDescent="0.45">
      <c r="B3140" s="6">
        <v>189</v>
      </c>
      <c r="C3140" t="s">
        <v>162</v>
      </c>
      <c r="D3140">
        <v>8.1589982000000005E-2</v>
      </c>
      <c r="E3140" s="7">
        <v>5.5872681E-2</v>
      </c>
    </row>
    <row r="3141" spans="2:5" x14ac:dyDescent="0.45">
      <c r="B3141" s="6">
        <v>189</v>
      </c>
      <c r="C3141" t="s">
        <v>150</v>
      </c>
      <c r="D3141">
        <v>9.6932962999999997E-2</v>
      </c>
      <c r="E3141" s="7">
        <v>5.4457591E-2</v>
      </c>
    </row>
    <row r="3142" spans="2:5" x14ac:dyDescent="0.45">
      <c r="B3142" s="6">
        <v>189</v>
      </c>
      <c r="C3142" t="s">
        <v>159</v>
      </c>
      <c r="D3142">
        <v>3.1466259000000003E-2</v>
      </c>
      <c r="E3142" s="7">
        <v>5.1514526999999997E-2</v>
      </c>
    </row>
    <row r="3143" spans="2:5" x14ac:dyDescent="0.45">
      <c r="B3143" s="6">
        <v>189</v>
      </c>
      <c r="C3143" t="s">
        <v>153</v>
      </c>
      <c r="D3143">
        <v>7.8923844000000007E-2</v>
      </c>
      <c r="E3143" s="7">
        <v>5.0723709999999998E-2</v>
      </c>
    </row>
    <row r="3144" spans="2:5" x14ac:dyDescent="0.45">
      <c r="B3144" s="6">
        <v>189</v>
      </c>
      <c r="C3144" t="s">
        <v>160</v>
      </c>
      <c r="D3144">
        <v>9.5258574999999998E-2</v>
      </c>
      <c r="E3144" s="7">
        <v>5.0131571999999999E-2</v>
      </c>
    </row>
    <row r="3145" spans="2:5" x14ac:dyDescent="0.45">
      <c r="B3145" s="6">
        <v>189</v>
      </c>
      <c r="C3145" t="s">
        <v>147</v>
      </c>
      <c r="D3145">
        <v>2.3993183000000001E-2</v>
      </c>
      <c r="E3145" s="7">
        <v>4.2143594999999999E-2</v>
      </c>
    </row>
    <row r="3146" spans="2:5" x14ac:dyDescent="0.45">
      <c r="B3146" s="6">
        <v>189</v>
      </c>
      <c r="C3146" t="s">
        <v>152</v>
      </c>
      <c r="D3146">
        <v>0.11302456399999999</v>
      </c>
      <c r="E3146" s="7">
        <v>4.0899785000000001E-2</v>
      </c>
    </row>
    <row r="3147" spans="2:5" x14ac:dyDescent="0.45">
      <c r="B3147" s="6">
        <v>189</v>
      </c>
      <c r="C3147" t="s">
        <v>163</v>
      </c>
      <c r="D3147">
        <v>4.4399753E-2</v>
      </c>
      <c r="E3147" s="7">
        <v>3.9732036999999998E-2</v>
      </c>
    </row>
    <row r="3148" spans="2:5" x14ac:dyDescent="0.45">
      <c r="B3148" s="6">
        <v>189</v>
      </c>
      <c r="C3148" t="s">
        <v>164</v>
      </c>
      <c r="D3148">
        <v>6.9303712000000003E-2</v>
      </c>
      <c r="E3148" s="7">
        <v>3.7825650000000002E-2</v>
      </c>
    </row>
    <row r="3149" spans="2:5" x14ac:dyDescent="0.45">
      <c r="B3149" s="6">
        <v>190</v>
      </c>
      <c r="C3149" t="s">
        <v>149</v>
      </c>
      <c r="D3149">
        <v>0.90523912399999995</v>
      </c>
      <c r="E3149" s="7">
        <v>0.10383339699999999</v>
      </c>
    </row>
    <row r="3150" spans="2:5" x14ac:dyDescent="0.45">
      <c r="B3150" s="6">
        <v>190</v>
      </c>
      <c r="C3150" t="s">
        <v>152</v>
      </c>
      <c r="D3150">
        <v>1.2867479669999999</v>
      </c>
      <c r="E3150" s="7">
        <v>0.10321087299999999</v>
      </c>
    </row>
    <row r="3151" spans="2:5" x14ac:dyDescent="0.45">
      <c r="B3151" s="6">
        <v>190</v>
      </c>
      <c r="C3151" t="s">
        <v>158</v>
      </c>
      <c r="D3151">
        <v>0.91411586600000005</v>
      </c>
      <c r="E3151" s="7">
        <v>8.9654473999999998E-2</v>
      </c>
    </row>
    <row r="3152" spans="2:5" x14ac:dyDescent="0.45">
      <c r="B3152" s="6">
        <v>190</v>
      </c>
      <c r="C3152" t="s">
        <v>157</v>
      </c>
      <c r="D3152">
        <v>0.89556288500000003</v>
      </c>
      <c r="E3152" s="7">
        <v>8.6915536000000002E-2</v>
      </c>
    </row>
    <row r="3153" spans="2:5" x14ac:dyDescent="0.45">
      <c r="B3153" s="6">
        <v>190</v>
      </c>
      <c r="C3153" t="s">
        <v>154</v>
      </c>
      <c r="D3153">
        <v>0.99899424699999995</v>
      </c>
      <c r="E3153" s="7">
        <v>7.9808342000000004E-2</v>
      </c>
    </row>
    <row r="3154" spans="2:5" x14ac:dyDescent="0.45">
      <c r="B3154" s="6">
        <v>190</v>
      </c>
      <c r="C3154" t="s">
        <v>148</v>
      </c>
      <c r="D3154">
        <v>0.771604085</v>
      </c>
      <c r="E3154" s="7">
        <v>6.9288023000000004E-2</v>
      </c>
    </row>
    <row r="3155" spans="2:5" x14ac:dyDescent="0.45">
      <c r="B3155" s="6">
        <v>190</v>
      </c>
      <c r="C3155" t="s">
        <v>151</v>
      </c>
      <c r="D3155">
        <v>1.090411043</v>
      </c>
      <c r="E3155" s="7">
        <v>6.6822465999999997E-2</v>
      </c>
    </row>
    <row r="3156" spans="2:5" x14ac:dyDescent="0.45">
      <c r="B3156" s="6">
        <v>190</v>
      </c>
      <c r="C3156" t="s">
        <v>164</v>
      </c>
      <c r="D3156">
        <v>0.89313477699999999</v>
      </c>
      <c r="E3156" s="7">
        <v>6.3388349999999996E-2</v>
      </c>
    </row>
    <row r="3157" spans="2:5" x14ac:dyDescent="0.45">
      <c r="B3157" s="6">
        <v>190</v>
      </c>
      <c r="C3157" t="s">
        <v>161</v>
      </c>
      <c r="D3157">
        <v>0.97631189100000004</v>
      </c>
      <c r="E3157" s="7">
        <v>5.8849394999999999E-2</v>
      </c>
    </row>
    <row r="3158" spans="2:5" x14ac:dyDescent="0.45">
      <c r="B3158" s="6">
        <v>190</v>
      </c>
      <c r="C3158" t="s">
        <v>160</v>
      </c>
      <c r="D3158">
        <v>1.04401853</v>
      </c>
      <c r="E3158" s="7">
        <v>5.5572112999999999E-2</v>
      </c>
    </row>
    <row r="3159" spans="2:5" x14ac:dyDescent="0.45">
      <c r="B3159" s="6">
        <v>190</v>
      </c>
      <c r="C3159" t="s">
        <v>162</v>
      </c>
      <c r="D3159">
        <v>0.95585320900000004</v>
      </c>
      <c r="E3159" s="7">
        <v>5.1201811E-2</v>
      </c>
    </row>
    <row r="3160" spans="2:5" x14ac:dyDescent="0.45">
      <c r="B3160" s="6">
        <v>190</v>
      </c>
      <c r="C3160" t="s">
        <v>147</v>
      </c>
      <c r="D3160">
        <v>1.0031008379999999</v>
      </c>
      <c r="E3160" s="7">
        <v>5.0671715999999999E-2</v>
      </c>
    </row>
    <row r="3161" spans="2:5" x14ac:dyDescent="0.45">
      <c r="B3161" s="6">
        <v>190</v>
      </c>
      <c r="C3161" t="s">
        <v>9</v>
      </c>
      <c r="D3161">
        <v>0.96502132600000001</v>
      </c>
      <c r="E3161" s="7">
        <v>4.6359262999999998E-2</v>
      </c>
    </row>
    <row r="3162" spans="2:5" x14ac:dyDescent="0.45">
      <c r="B3162" s="6">
        <v>190</v>
      </c>
      <c r="C3162" t="s">
        <v>163</v>
      </c>
      <c r="D3162">
        <v>1.03128233</v>
      </c>
      <c r="E3162" s="7">
        <v>4.4710165000000003E-2</v>
      </c>
    </row>
    <row r="3163" spans="2:5" x14ac:dyDescent="0.45">
      <c r="B3163" s="6">
        <v>191</v>
      </c>
      <c r="C3163" t="s">
        <v>165</v>
      </c>
      <c r="D3163">
        <v>1.1233175310000001</v>
      </c>
      <c r="E3163" s="7">
        <v>0.10672894300000001</v>
      </c>
    </row>
    <row r="3164" spans="2:5" x14ac:dyDescent="0.45">
      <c r="B3164" s="6">
        <v>191</v>
      </c>
      <c r="C3164" t="s">
        <v>157</v>
      </c>
      <c r="D3164">
        <v>0.85072037700000003</v>
      </c>
      <c r="E3164" s="7">
        <v>9.5983101000000001E-2</v>
      </c>
    </row>
    <row r="3165" spans="2:5" x14ac:dyDescent="0.45">
      <c r="B3165" s="6">
        <v>191</v>
      </c>
      <c r="C3165" t="s">
        <v>148</v>
      </c>
      <c r="D3165">
        <v>0.943288079</v>
      </c>
      <c r="E3165" s="7">
        <v>7.3204593999999998E-2</v>
      </c>
    </row>
    <row r="3166" spans="2:5" x14ac:dyDescent="0.45">
      <c r="B3166" s="6">
        <v>191</v>
      </c>
      <c r="C3166" t="s">
        <v>151</v>
      </c>
      <c r="D3166">
        <v>1.1263225670000001</v>
      </c>
      <c r="E3166" s="7">
        <v>7.2690511999999999E-2</v>
      </c>
    </row>
    <row r="3167" spans="2:5" x14ac:dyDescent="0.45">
      <c r="B3167" s="6">
        <v>191</v>
      </c>
      <c r="C3167" t="s">
        <v>155</v>
      </c>
      <c r="D3167">
        <v>0.99392070600000004</v>
      </c>
      <c r="E3167" s="7">
        <v>7.0752053999999995E-2</v>
      </c>
    </row>
    <row r="3168" spans="2:5" x14ac:dyDescent="0.45">
      <c r="B3168" s="6">
        <v>191</v>
      </c>
      <c r="C3168" t="s">
        <v>159</v>
      </c>
      <c r="D3168">
        <v>0.95202794999999996</v>
      </c>
      <c r="E3168" s="7">
        <v>6.1952963E-2</v>
      </c>
    </row>
    <row r="3169" spans="2:5" x14ac:dyDescent="0.45">
      <c r="B3169" s="6">
        <v>191</v>
      </c>
      <c r="C3169" t="s">
        <v>158</v>
      </c>
      <c r="D3169">
        <v>0.91791230300000004</v>
      </c>
      <c r="E3169" s="7">
        <v>5.7759933999999999E-2</v>
      </c>
    </row>
    <row r="3170" spans="2:5" x14ac:dyDescent="0.45">
      <c r="B3170" s="6">
        <v>191</v>
      </c>
      <c r="C3170" t="s">
        <v>153</v>
      </c>
      <c r="D3170">
        <v>1.000340899</v>
      </c>
      <c r="E3170" s="7">
        <v>5.6759098000000001E-2</v>
      </c>
    </row>
    <row r="3171" spans="2:5" x14ac:dyDescent="0.45">
      <c r="B3171" s="6">
        <v>191</v>
      </c>
      <c r="C3171" t="s">
        <v>9</v>
      </c>
      <c r="D3171">
        <v>0.90852756700000004</v>
      </c>
      <c r="E3171" s="7">
        <v>5.5829182999999998E-2</v>
      </c>
    </row>
    <row r="3172" spans="2:5" x14ac:dyDescent="0.45">
      <c r="B3172" s="6">
        <v>191</v>
      </c>
      <c r="C3172" t="s">
        <v>147</v>
      </c>
      <c r="D3172">
        <v>0.99885575299999996</v>
      </c>
      <c r="E3172" s="7">
        <v>5.4576300000000001E-2</v>
      </c>
    </row>
    <row r="3173" spans="2:5" x14ac:dyDescent="0.45">
      <c r="B3173" s="6">
        <v>191</v>
      </c>
      <c r="C3173" t="s">
        <v>161</v>
      </c>
      <c r="D3173">
        <v>0.191287754</v>
      </c>
      <c r="E3173" s="7">
        <v>5.1896813E-2</v>
      </c>
    </row>
    <row r="3174" spans="2:5" x14ac:dyDescent="0.45">
      <c r="B3174" s="6">
        <v>191</v>
      </c>
      <c r="C3174" t="s">
        <v>150</v>
      </c>
      <c r="D3174">
        <v>0.81498570800000003</v>
      </c>
      <c r="E3174" s="7">
        <v>5.1066960000000002E-2</v>
      </c>
    </row>
    <row r="3175" spans="2:5" x14ac:dyDescent="0.45">
      <c r="B3175" s="6">
        <v>191</v>
      </c>
      <c r="C3175" t="s">
        <v>154</v>
      </c>
      <c r="D3175">
        <v>1.001018102</v>
      </c>
      <c r="E3175" s="7">
        <v>4.9970545999999998E-2</v>
      </c>
    </row>
    <row r="3176" spans="2:5" x14ac:dyDescent="0.45">
      <c r="B3176" s="6">
        <v>191</v>
      </c>
      <c r="C3176" t="s">
        <v>149</v>
      </c>
      <c r="D3176">
        <v>0.94775519900000005</v>
      </c>
      <c r="E3176" s="7">
        <v>4.9592636000000002E-2</v>
      </c>
    </row>
    <row r="3177" spans="2:5" x14ac:dyDescent="0.45">
      <c r="B3177" s="6">
        <v>191</v>
      </c>
      <c r="C3177" t="s">
        <v>163</v>
      </c>
      <c r="D3177">
        <v>1.0411508140000001</v>
      </c>
      <c r="E3177" s="7">
        <v>4.9088718000000003E-2</v>
      </c>
    </row>
    <row r="3178" spans="2:5" x14ac:dyDescent="0.45">
      <c r="B3178" s="6">
        <v>191</v>
      </c>
      <c r="C3178" t="s">
        <v>152</v>
      </c>
      <c r="D3178">
        <v>0.89908230499999997</v>
      </c>
      <c r="E3178" s="7">
        <v>4.5123213000000002E-2</v>
      </c>
    </row>
    <row r="3179" spans="2:5" x14ac:dyDescent="0.45">
      <c r="B3179" s="6">
        <v>191</v>
      </c>
      <c r="C3179" t="s">
        <v>160</v>
      </c>
      <c r="D3179">
        <v>1.0189855329999999</v>
      </c>
      <c r="E3179" s="7">
        <v>3.6045269999999997E-2</v>
      </c>
    </row>
    <row r="3180" spans="2:5" x14ac:dyDescent="0.45">
      <c r="B3180" s="6">
        <v>191</v>
      </c>
      <c r="C3180" t="s">
        <v>164</v>
      </c>
      <c r="D3180">
        <v>0.96347851299999998</v>
      </c>
      <c r="E3180" s="7">
        <v>3.0277001000000001E-2</v>
      </c>
    </row>
    <row r="3181" spans="2:5" x14ac:dyDescent="0.45">
      <c r="B3181" s="6">
        <v>192</v>
      </c>
      <c r="C3181" t="s">
        <v>150</v>
      </c>
      <c r="D3181">
        <v>0.20299524199999999</v>
      </c>
      <c r="E3181" s="7">
        <v>0.17761622299999999</v>
      </c>
    </row>
    <row r="3182" spans="2:5" x14ac:dyDescent="0.45">
      <c r="B3182" s="6">
        <v>192</v>
      </c>
      <c r="C3182" t="s">
        <v>154</v>
      </c>
      <c r="D3182">
        <v>9.3213584000000002E-2</v>
      </c>
      <c r="E3182" s="7">
        <v>0.14696888899999999</v>
      </c>
    </row>
    <row r="3183" spans="2:5" x14ac:dyDescent="0.45">
      <c r="B3183" s="6">
        <v>192</v>
      </c>
      <c r="C3183" t="s">
        <v>156</v>
      </c>
      <c r="D3183">
        <v>0.119918681</v>
      </c>
      <c r="E3183" s="7">
        <v>0.116029095</v>
      </c>
    </row>
    <row r="3184" spans="2:5" x14ac:dyDescent="0.45">
      <c r="B3184" s="6">
        <v>192</v>
      </c>
      <c r="C3184" t="s">
        <v>151</v>
      </c>
      <c r="D3184">
        <v>9.4984023000000001E-2</v>
      </c>
      <c r="E3184" s="7">
        <v>0.107786564</v>
      </c>
    </row>
    <row r="3185" spans="2:5" x14ac:dyDescent="0.45">
      <c r="B3185" s="6">
        <v>192</v>
      </c>
      <c r="C3185" t="s">
        <v>155</v>
      </c>
      <c r="D3185">
        <v>3.0709930999999999E-2</v>
      </c>
      <c r="E3185" s="7">
        <v>8.7199073000000002E-2</v>
      </c>
    </row>
    <row r="3186" spans="2:5" x14ac:dyDescent="0.45">
      <c r="B3186" s="6">
        <v>192</v>
      </c>
      <c r="C3186" t="s">
        <v>148</v>
      </c>
      <c r="D3186">
        <v>1.2778764999999999E-2</v>
      </c>
      <c r="E3186" s="7">
        <v>8.1505489E-2</v>
      </c>
    </row>
    <row r="3187" spans="2:5" x14ac:dyDescent="0.45">
      <c r="B3187" s="6">
        <v>192</v>
      </c>
      <c r="C3187" t="s">
        <v>153</v>
      </c>
      <c r="D3187">
        <v>9.3826174999999998E-2</v>
      </c>
      <c r="E3187" s="7">
        <v>7.9740274E-2</v>
      </c>
    </row>
    <row r="3188" spans="2:5" x14ac:dyDescent="0.45">
      <c r="B3188" s="6">
        <v>192</v>
      </c>
      <c r="C3188" t="s">
        <v>157</v>
      </c>
      <c r="D3188">
        <v>5.7071047999999999E-2</v>
      </c>
      <c r="E3188" s="7">
        <v>6.9702765E-2</v>
      </c>
    </row>
    <row r="3189" spans="2:5" x14ac:dyDescent="0.45">
      <c r="B3189" s="6">
        <v>192</v>
      </c>
      <c r="C3189" t="s">
        <v>158</v>
      </c>
      <c r="D3189">
        <v>0.10237601</v>
      </c>
      <c r="E3189" s="7">
        <v>6.5255114000000003E-2</v>
      </c>
    </row>
    <row r="3190" spans="2:5" x14ac:dyDescent="0.45">
      <c r="B3190" s="6">
        <v>192</v>
      </c>
      <c r="C3190" t="s">
        <v>161</v>
      </c>
      <c r="D3190">
        <v>0.17404645599999999</v>
      </c>
      <c r="E3190" s="7">
        <v>6.3887126000000002E-2</v>
      </c>
    </row>
    <row r="3191" spans="2:5" x14ac:dyDescent="0.45">
      <c r="B3191" s="6">
        <v>192</v>
      </c>
      <c r="C3191" t="s">
        <v>159</v>
      </c>
      <c r="D3191">
        <v>5.1458070000000002E-2</v>
      </c>
      <c r="E3191" s="7">
        <v>6.3046979000000003E-2</v>
      </c>
    </row>
    <row r="3192" spans="2:5" x14ac:dyDescent="0.45">
      <c r="B3192" s="6">
        <v>192</v>
      </c>
      <c r="C3192" t="s">
        <v>160</v>
      </c>
      <c r="D3192">
        <v>0.13416270899999999</v>
      </c>
      <c r="E3192" s="7">
        <v>5.5182513000000002E-2</v>
      </c>
    </row>
    <row r="3193" spans="2:5" x14ac:dyDescent="0.45">
      <c r="B3193" s="6">
        <v>192</v>
      </c>
      <c r="C3193" t="s">
        <v>165</v>
      </c>
      <c r="D3193">
        <v>0.175720878</v>
      </c>
      <c r="E3193" s="7">
        <v>5.4537627999999998E-2</v>
      </c>
    </row>
    <row r="3194" spans="2:5" x14ac:dyDescent="0.45">
      <c r="B3194" s="6">
        <v>192</v>
      </c>
      <c r="C3194" t="s">
        <v>9</v>
      </c>
      <c r="D3194">
        <v>8.3431907999999999E-2</v>
      </c>
      <c r="E3194" s="7">
        <v>5.0096474000000002E-2</v>
      </c>
    </row>
    <row r="3195" spans="2:5" x14ac:dyDescent="0.45">
      <c r="B3195" s="6">
        <v>192</v>
      </c>
      <c r="C3195" t="s">
        <v>147</v>
      </c>
      <c r="D3195">
        <v>0.101589735</v>
      </c>
      <c r="E3195" s="7">
        <v>4.7198758E-2</v>
      </c>
    </row>
    <row r="3196" spans="2:5" x14ac:dyDescent="0.45">
      <c r="B3196" s="6">
        <v>192</v>
      </c>
      <c r="C3196" t="s">
        <v>163</v>
      </c>
      <c r="D3196">
        <v>0.120443222</v>
      </c>
      <c r="E3196" s="7">
        <v>4.2836774000000001E-2</v>
      </c>
    </row>
    <row r="3197" spans="2:5" x14ac:dyDescent="0.45">
      <c r="B3197" s="6">
        <v>192</v>
      </c>
      <c r="C3197" t="s">
        <v>152</v>
      </c>
      <c r="D3197">
        <v>8.6568628999999994E-2</v>
      </c>
      <c r="E3197" s="7">
        <v>3.9136965000000003E-2</v>
      </c>
    </row>
    <row r="3198" spans="2:5" x14ac:dyDescent="0.45">
      <c r="B3198" s="6">
        <v>192</v>
      </c>
      <c r="C3198" t="s">
        <v>164</v>
      </c>
      <c r="D3198">
        <v>6.2705648000000003E-2</v>
      </c>
      <c r="E3198" s="7">
        <v>3.5596746999999998E-2</v>
      </c>
    </row>
    <row r="3199" spans="2:5" x14ac:dyDescent="0.45">
      <c r="B3199" s="6">
        <v>192</v>
      </c>
      <c r="C3199" t="s">
        <v>162</v>
      </c>
      <c r="D3199">
        <v>4.3460935999999999E-2</v>
      </c>
      <c r="E3199" s="7">
        <v>3.1408966000000003E-2</v>
      </c>
    </row>
    <row r="3200" spans="2:5" x14ac:dyDescent="0.45">
      <c r="B3200" s="6">
        <v>193</v>
      </c>
      <c r="C3200" t="s">
        <v>157</v>
      </c>
      <c r="D3200">
        <v>0.18768362</v>
      </c>
      <c r="E3200" s="7">
        <v>0.116059341</v>
      </c>
    </row>
    <row r="3201" spans="2:5" x14ac:dyDescent="0.45">
      <c r="B3201" s="6">
        <v>193</v>
      </c>
      <c r="C3201" t="s">
        <v>159</v>
      </c>
      <c r="D3201">
        <v>0.190740874</v>
      </c>
      <c r="E3201" s="7">
        <v>9.7897886000000003E-2</v>
      </c>
    </row>
    <row r="3202" spans="2:5" x14ac:dyDescent="0.45">
      <c r="B3202" s="6">
        <v>193</v>
      </c>
      <c r="C3202" t="s">
        <v>149</v>
      </c>
      <c r="D3202">
        <v>0.138722081</v>
      </c>
      <c r="E3202" s="7">
        <v>9.2448039999999995E-2</v>
      </c>
    </row>
    <row r="3203" spans="2:5" x14ac:dyDescent="0.45">
      <c r="B3203" s="6">
        <v>193</v>
      </c>
      <c r="C3203" t="s">
        <v>9</v>
      </c>
      <c r="D3203">
        <v>0.24831299300000001</v>
      </c>
      <c r="E3203" s="7">
        <v>8.7091515999999994E-2</v>
      </c>
    </row>
    <row r="3204" spans="2:5" x14ac:dyDescent="0.45">
      <c r="B3204" s="6">
        <v>193</v>
      </c>
      <c r="C3204" t="s">
        <v>155</v>
      </c>
      <c r="D3204">
        <v>0.34335722099999999</v>
      </c>
      <c r="E3204" s="7">
        <v>7.8126503E-2</v>
      </c>
    </row>
    <row r="3205" spans="2:5" x14ac:dyDescent="0.45">
      <c r="B3205" s="6">
        <v>193</v>
      </c>
      <c r="C3205" t="s">
        <v>150</v>
      </c>
      <c r="D3205">
        <v>0.46825318700000002</v>
      </c>
      <c r="E3205" s="7">
        <v>6.7353591000000004E-2</v>
      </c>
    </row>
    <row r="3206" spans="2:5" x14ac:dyDescent="0.45">
      <c r="B3206" s="6">
        <v>193</v>
      </c>
      <c r="C3206" t="s">
        <v>151</v>
      </c>
      <c r="D3206">
        <v>0.252429972</v>
      </c>
      <c r="E3206" s="7">
        <v>6.7148094000000005E-2</v>
      </c>
    </row>
    <row r="3207" spans="2:5" x14ac:dyDescent="0.45">
      <c r="B3207" s="6">
        <v>193</v>
      </c>
      <c r="C3207" t="s">
        <v>158</v>
      </c>
      <c r="D3207">
        <v>0.103918423</v>
      </c>
      <c r="E3207" s="7">
        <v>5.8916919999999998E-2</v>
      </c>
    </row>
    <row r="3208" spans="2:5" x14ac:dyDescent="0.45">
      <c r="B3208" s="6">
        <v>193</v>
      </c>
      <c r="C3208" t="s">
        <v>153</v>
      </c>
      <c r="D3208">
        <v>0.22377757500000001</v>
      </c>
      <c r="E3208" s="7">
        <v>5.8788979999999998E-2</v>
      </c>
    </row>
    <row r="3209" spans="2:5" x14ac:dyDescent="0.45">
      <c r="B3209" s="6">
        <v>193</v>
      </c>
      <c r="C3209" t="s">
        <v>148</v>
      </c>
      <c r="D3209">
        <v>9.2672845000000004E-2</v>
      </c>
      <c r="E3209" s="7">
        <v>4.866558E-2</v>
      </c>
    </row>
    <row r="3210" spans="2:5" x14ac:dyDescent="0.45">
      <c r="B3210" s="6">
        <v>193</v>
      </c>
      <c r="C3210" t="s">
        <v>156</v>
      </c>
      <c r="D3210">
        <v>0.183075028</v>
      </c>
      <c r="E3210" s="7">
        <v>4.6967417999999997E-2</v>
      </c>
    </row>
    <row r="3211" spans="2:5" x14ac:dyDescent="0.45">
      <c r="B3211" s="6">
        <v>193</v>
      </c>
      <c r="C3211" t="s">
        <v>163</v>
      </c>
      <c r="D3211">
        <v>0.299413441</v>
      </c>
      <c r="E3211" s="7">
        <v>4.2105650000000001E-2</v>
      </c>
    </row>
    <row r="3212" spans="2:5" x14ac:dyDescent="0.45">
      <c r="B3212" s="6">
        <v>193</v>
      </c>
      <c r="C3212" t="s">
        <v>164</v>
      </c>
      <c r="D3212">
        <v>8.6827699999999994E-2</v>
      </c>
      <c r="E3212" s="7">
        <v>3.7295947000000003E-2</v>
      </c>
    </row>
    <row r="3213" spans="2:5" x14ac:dyDescent="0.45">
      <c r="B3213" s="6">
        <v>193</v>
      </c>
      <c r="C3213" t="s">
        <v>152</v>
      </c>
      <c r="D3213">
        <v>0.205905638</v>
      </c>
      <c r="E3213" s="7">
        <v>3.7001523000000001E-2</v>
      </c>
    </row>
    <row r="3214" spans="2:5" x14ac:dyDescent="0.45">
      <c r="B3214" s="6">
        <v>193</v>
      </c>
      <c r="C3214" t="s">
        <v>161</v>
      </c>
      <c r="D3214">
        <v>0.80714817999999999</v>
      </c>
      <c r="E3214" s="7">
        <v>3.5973936999999997E-2</v>
      </c>
    </row>
    <row r="3215" spans="2:5" x14ac:dyDescent="0.45">
      <c r="B3215" s="6">
        <v>193</v>
      </c>
      <c r="C3215" t="s">
        <v>162</v>
      </c>
      <c r="D3215">
        <v>0.28335817299999999</v>
      </c>
      <c r="E3215" s="7">
        <v>3.5092221E-2</v>
      </c>
    </row>
    <row r="3216" spans="2:5" x14ac:dyDescent="0.45">
      <c r="B3216" s="6">
        <v>193</v>
      </c>
      <c r="C3216" t="s">
        <v>160</v>
      </c>
      <c r="D3216">
        <v>0.29207886199999999</v>
      </c>
      <c r="E3216" s="7">
        <v>3.3961636000000003E-2</v>
      </c>
    </row>
    <row r="3217" spans="2:5" x14ac:dyDescent="0.45">
      <c r="B3217" s="6">
        <v>194</v>
      </c>
      <c r="C3217" t="s">
        <v>155</v>
      </c>
      <c r="D3217">
        <v>0.97386351999999998</v>
      </c>
      <c r="E3217" s="7">
        <v>0.117782052</v>
      </c>
    </row>
    <row r="3218" spans="2:5" x14ac:dyDescent="0.45">
      <c r="B3218" s="6">
        <v>194</v>
      </c>
      <c r="C3218" t="s">
        <v>148</v>
      </c>
      <c r="D3218">
        <v>0.85165706100000005</v>
      </c>
      <c r="E3218" s="7">
        <v>9.4844707E-2</v>
      </c>
    </row>
    <row r="3219" spans="2:5" x14ac:dyDescent="0.45">
      <c r="B3219" s="6">
        <v>194</v>
      </c>
      <c r="C3219" t="s">
        <v>153</v>
      </c>
      <c r="D3219">
        <v>1.1225919710000001</v>
      </c>
      <c r="E3219" s="7">
        <v>7.8790080999999998E-2</v>
      </c>
    </row>
    <row r="3220" spans="2:5" x14ac:dyDescent="0.45">
      <c r="B3220" s="6">
        <v>194</v>
      </c>
      <c r="C3220" t="s">
        <v>159</v>
      </c>
      <c r="D3220">
        <v>1.0439328059999999</v>
      </c>
      <c r="E3220" s="7">
        <v>6.8675259000000002E-2</v>
      </c>
    </row>
    <row r="3221" spans="2:5" x14ac:dyDescent="0.45">
      <c r="B3221" s="6">
        <v>194</v>
      </c>
      <c r="C3221" t="s">
        <v>150</v>
      </c>
      <c r="D3221">
        <v>0.93488994700000005</v>
      </c>
      <c r="E3221" s="7">
        <v>6.7197638000000004E-2</v>
      </c>
    </row>
    <row r="3222" spans="2:5" x14ac:dyDescent="0.45">
      <c r="B3222" s="6">
        <v>194</v>
      </c>
      <c r="C3222" t="s">
        <v>165</v>
      </c>
      <c r="D3222">
        <v>1.0259389489999999</v>
      </c>
      <c r="E3222" s="7">
        <v>6.3211260000000005E-2</v>
      </c>
    </row>
    <row r="3223" spans="2:5" x14ac:dyDescent="0.45">
      <c r="B3223" s="6">
        <v>194</v>
      </c>
      <c r="C3223" t="s">
        <v>157</v>
      </c>
      <c r="D3223">
        <v>1.139751637</v>
      </c>
      <c r="E3223" s="7">
        <v>6.2262248999999999E-2</v>
      </c>
    </row>
    <row r="3224" spans="2:5" x14ac:dyDescent="0.45">
      <c r="B3224" s="6">
        <v>194</v>
      </c>
      <c r="C3224" t="s">
        <v>161</v>
      </c>
      <c r="D3224">
        <v>1.0971103719999999</v>
      </c>
      <c r="E3224" s="7">
        <v>5.9245636999999997E-2</v>
      </c>
    </row>
    <row r="3225" spans="2:5" x14ac:dyDescent="0.45">
      <c r="B3225" s="6">
        <v>194</v>
      </c>
      <c r="C3225" t="s">
        <v>152</v>
      </c>
      <c r="D3225">
        <v>0.97319926999999995</v>
      </c>
      <c r="E3225" s="7">
        <v>5.8726911E-2</v>
      </c>
    </row>
    <row r="3226" spans="2:5" x14ac:dyDescent="0.45">
      <c r="B3226" s="6">
        <v>194</v>
      </c>
      <c r="C3226" t="s">
        <v>158</v>
      </c>
      <c r="D3226">
        <v>0.93671687800000003</v>
      </c>
      <c r="E3226" s="7">
        <v>5.8665935000000002E-2</v>
      </c>
    </row>
    <row r="3227" spans="2:5" x14ac:dyDescent="0.45">
      <c r="B3227" s="6">
        <v>194</v>
      </c>
      <c r="C3227" t="s">
        <v>156</v>
      </c>
      <c r="D3227">
        <v>1.091760834</v>
      </c>
      <c r="E3227" s="7">
        <v>5.7581308999999997E-2</v>
      </c>
    </row>
    <row r="3228" spans="2:5" x14ac:dyDescent="0.45">
      <c r="B3228" s="6">
        <v>194</v>
      </c>
      <c r="C3228" t="s">
        <v>154</v>
      </c>
      <c r="D3228">
        <v>1.044674506</v>
      </c>
      <c r="E3228" s="7">
        <v>5.7206289E-2</v>
      </c>
    </row>
    <row r="3229" spans="2:5" x14ac:dyDescent="0.45">
      <c r="B3229" s="6">
        <v>194</v>
      </c>
      <c r="C3229" t="s">
        <v>9</v>
      </c>
      <c r="D3229">
        <v>1.009227785</v>
      </c>
      <c r="E3229" s="7">
        <v>4.6994447000000002E-2</v>
      </c>
    </row>
    <row r="3230" spans="2:5" x14ac:dyDescent="0.45">
      <c r="B3230" s="6">
        <v>194</v>
      </c>
      <c r="C3230" t="s">
        <v>162</v>
      </c>
      <c r="D3230">
        <v>0.93968033900000003</v>
      </c>
      <c r="E3230" s="7">
        <v>4.5448691999999999E-2</v>
      </c>
    </row>
    <row r="3231" spans="2:5" x14ac:dyDescent="0.45">
      <c r="B3231" s="6">
        <v>194</v>
      </c>
      <c r="C3231" t="s">
        <v>160</v>
      </c>
      <c r="D3231">
        <v>0.96302779199999999</v>
      </c>
      <c r="E3231" s="7">
        <v>4.2283822999999998E-2</v>
      </c>
    </row>
    <row r="3232" spans="2:5" x14ac:dyDescent="0.45">
      <c r="B3232" s="6">
        <v>194</v>
      </c>
      <c r="C3232" t="s">
        <v>164</v>
      </c>
      <c r="D3232">
        <v>1.006670398</v>
      </c>
      <c r="E3232" s="7">
        <v>3.7719533999999999E-2</v>
      </c>
    </row>
    <row r="3233" spans="2:5" x14ac:dyDescent="0.45">
      <c r="B3233" s="6">
        <v>194</v>
      </c>
      <c r="C3233" t="s">
        <v>163</v>
      </c>
      <c r="D3233">
        <v>1.027699658</v>
      </c>
      <c r="E3233" s="7">
        <v>3.6887534E-2</v>
      </c>
    </row>
    <row r="3234" spans="2:5" x14ac:dyDescent="0.45">
      <c r="B3234" s="6">
        <v>194</v>
      </c>
      <c r="C3234" t="s">
        <v>147</v>
      </c>
      <c r="D3234">
        <v>0.90201590399999998</v>
      </c>
      <c r="E3234" s="7">
        <v>3.4117684000000002E-2</v>
      </c>
    </row>
    <row r="3235" spans="2:5" x14ac:dyDescent="0.45">
      <c r="B3235" s="6">
        <v>195</v>
      </c>
      <c r="C3235" t="s">
        <v>150</v>
      </c>
      <c r="D3235">
        <v>1.0065571280000001</v>
      </c>
      <c r="E3235" s="7">
        <v>7.4373721000000004E-2</v>
      </c>
    </row>
    <row r="3236" spans="2:5" x14ac:dyDescent="0.45">
      <c r="B3236" s="6">
        <v>195</v>
      </c>
      <c r="C3236" t="s">
        <v>155</v>
      </c>
      <c r="D3236">
        <v>0.90535188600000005</v>
      </c>
      <c r="E3236" s="7">
        <v>6.2554517000000004E-2</v>
      </c>
    </row>
    <row r="3237" spans="2:5" x14ac:dyDescent="0.45">
      <c r="B3237" s="6">
        <v>195</v>
      </c>
      <c r="C3237" t="s">
        <v>148</v>
      </c>
      <c r="D3237">
        <v>1.098556479</v>
      </c>
      <c r="E3237" s="7">
        <v>6.0794224000000001E-2</v>
      </c>
    </row>
    <row r="3238" spans="2:5" x14ac:dyDescent="0.45">
      <c r="B3238" s="6">
        <v>195</v>
      </c>
      <c r="C3238" t="s">
        <v>156</v>
      </c>
      <c r="D3238">
        <v>0.91282178199999997</v>
      </c>
      <c r="E3238" s="7">
        <v>5.8973127E-2</v>
      </c>
    </row>
    <row r="3239" spans="2:5" x14ac:dyDescent="0.45">
      <c r="B3239" s="6">
        <v>195</v>
      </c>
      <c r="C3239" t="s">
        <v>149</v>
      </c>
      <c r="D3239">
        <v>0.93619600999999997</v>
      </c>
      <c r="E3239" s="7">
        <v>5.5876238000000002E-2</v>
      </c>
    </row>
    <row r="3240" spans="2:5" x14ac:dyDescent="0.45">
      <c r="B3240" s="6">
        <v>195</v>
      </c>
      <c r="C3240" t="s">
        <v>157</v>
      </c>
      <c r="D3240">
        <v>0.92747119</v>
      </c>
      <c r="E3240" s="7">
        <v>5.4528343999999999E-2</v>
      </c>
    </row>
    <row r="3241" spans="2:5" x14ac:dyDescent="0.45">
      <c r="B3241" s="6">
        <v>195</v>
      </c>
      <c r="C3241" t="s">
        <v>165</v>
      </c>
      <c r="D3241">
        <v>1.028952512</v>
      </c>
      <c r="E3241" s="7">
        <v>5.3397150999999997E-2</v>
      </c>
    </row>
    <row r="3242" spans="2:5" x14ac:dyDescent="0.45">
      <c r="B3242" s="6">
        <v>195</v>
      </c>
      <c r="C3242" t="s">
        <v>158</v>
      </c>
      <c r="D3242">
        <v>0.99153644200000002</v>
      </c>
      <c r="E3242" s="7">
        <v>5.1437401000000001E-2</v>
      </c>
    </row>
    <row r="3243" spans="2:5" x14ac:dyDescent="0.45">
      <c r="B3243" s="6">
        <v>195</v>
      </c>
      <c r="C3243" t="s">
        <v>154</v>
      </c>
      <c r="D3243">
        <v>1.0111902079999999</v>
      </c>
      <c r="E3243" s="7">
        <v>5.0571339999999999E-2</v>
      </c>
    </row>
    <row r="3244" spans="2:5" x14ac:dyDescent="0.45">
      <c r="B3244" s="6">
        <v>195</v>
      </c>
      <c r="C3244" t="s">
        <v>162</v>
      </c>
      <c r="D3244">
        <v>1.021217526</v>
      </c>
      <c r="E3244" s="7">
        <v>4.7587271E-2</v>
      </c>
    </row>
    <row r="3245" spans="2:5" x14ac:dyDescent="0.45">
      <c r="B3245" s="6">
        <v>195</v>
      </c>
      <c r="C3245" t="s">
        <v>153</v>
      </c>
      <c r="D3245">
        <v>0.991450532</v>
      </c>
      <c r="E3245" s="7">
        <v>4.7287187000000001E-2</v>
      </c>
    </row>
    <row r="3246" spans="2:5" x14ac:dyDescent="0.45">
      <c r="B3246" s="6">
        <v>195</v>
      </c>
      <c r="C3246" t="s">
        <v>159</v>
      </c>
      <c r="D3246">
        <v>1.035299172</v>
      </c>
      <c r="E3246" s="7">
        <v>4.7175748000000003E-2</v>
      </c>
    </row>
    <row r="3247" spans="2:5" x14ac:dyDescent="0.45">
      <c r="B3247" s="6">
        <v>195</v>
      </c>
      <c r="C3247" t="s">
        <v>147</v>
      </c>
      <c r="D3247">
        <v>0.78340818000000001</v>
      </c>
      <c r="E3247" s="7">
        <v>4.5867791999999998E-2</v>
      </c>
    </row>
    <row r="3248" spans="2:5" x14ac:dyDescent="0.45">
      <c r="B3248" s="6">
        <v>195</v>
      </c>
      <c r="C3248" t="s">
        <v>161</v>
      </c>
      <c r="D3248">
        <v>9.9377958000000002E-2</v>
      </c>
      <c r="E3248" s="7">
        <v>4.0717155999999997E-2</v>
      </c>
    </row>
    <row r="3249" spans="2:5" x14ac:dyDescent="0.45">
      <c r="B3249" s="6">
        <v>195</v>
      </c>
      <c r="C3249" t="s">
        <v>9</v>
      </c>
      <c r="D3249">
        <v>0.98330552199999999</v>
      </c>
      <c r="E3249" s="7">
        <v>3.9528731999999997E-2</v>
      </c>
    </row>
    <row r="3250" spans="2:5" x14ac:dyDescent="0.45">
      <c r="B3250" s="6">
        <v>195</v>
      </c>
      <c r="C3250" t="s">
        <v>160</v>
      </c>
      <c r="D3250">
        <v>1.031481434</v>
      </c>
      <c r="E3250" s="7">
        <v>3.4070766000000002E-2</v>
      </c>
    </row>
    <row r="3251" spans="2:5" x14ac:dyDescent="0.45">
      <c r="B3251" s="6">
        <v>195</v>
      </c>
      <c r="C3251" t="s">
        <v>152</v>
      </c>
      <c r="D3251">
        <v>0.95360424899999996</v>
      </c>
      <c r="E3251" s="7">
        <v>3.2673296999999997E-2</v>
      </c>
    </row>
    <row r="3252" spans="2:5" x14ac:dyDescent="0.45">
      <c r="B3252" s="6">
        <v>195</v>
      </c>
      <c r="C3252" t="s">
        <v>164</v>
      </c>
      <c r="D3252">
        <v>0.96023680600000005</v>
      </c>
      <c r="E3252" s="7">
        <v>3.1653203999999997E-2</v>
      </c>
    </row>
    <row r="3253" spans="2:5" x14ac:dyDescent="0.45">
      <c r="B3253" s="6">
        <v>195</v>
      </c>
      <c r="C3253" t="s">
        <v>163</v>
      </c>
      <c r="D3253">
        <v>1.00596229</v>
      </c>
      <c r="E3253" s="7">
        <v>3.0472967E-2</v>
      </c>
    </row>
    <row r="3254" spans="2:5" x14ac:dyDescent="0.45">
      <c r="B3254" s="6">
        <v>196</v>
      </c>
      <c r="C3254" t="s">
        <v>157</v>
      </c>
      <c r="D3254">
        <v>0.88093097200000003</v>
      </c>
      <c r="E3254" s="7">
        <v>0.1144116</v>
      </c>
    </row>
    <row r="3255" spans="2:5" x14ac:dyDescent="0.45">
      <c r="B3255" s="6">
        <v>196</v>
      </c>
      <c r="C3255" t="s">
        <v>162</v>
      </c>
      <c r="D3255">
        <v>0.95579414900000004</v>
      </c>
      <c r="E3255" s="7">
        <v>0.109013547</v>
      </c>
    </row>
    <row r="3256" spans="2:5" x14ac:dyDescent="0.45">
      <c r="B3256" s="6">
        <v>196</v>
      </c>
      <c r="C3256" t="s">
        <v>150</v>
      </c>
      <c r="D3256">
        <v>0.94014617199999995</v>
      </c>
      <c r="E3256" s="7">
        <v>0.10239506399999999</v>
      </c>
    </row>
    <row r="3257" spans="2:5" x14ac:dyDescent="0.45">
      <c r="B3257" s="6">
        <v>196</v>
      </c>
      <c r="C3257" t="s">
        <v>156</v>
      </c>
      <c r="D3257">
        <v>0.67046313700000004</v>
      </c>
      <c r="E3257" s="7">
        <v>9.8013243999999999E-2</v>
      </c>
    </row>
    <row r="3258" spans="2:5" x14ac:dyDescent="0.45">
      <c r="B3258" s="6">
        <v>196</v>
      </c>
      <c r="C3258" t="s">
        <v>165</v>
      </c>
      <c r="D3258">
        <v>0.94933907699999998</v>
      </c>
      <c r="E3258" s="7">
        <v>9.0042280000000002E-2</v>
      </c>
    </row>
    <row r="3259" spans="2:5" x14ac:dyDescent="0.45">
      <c r="B3259" s="6">
        <v>196</v>
      </c>
      <c r="C3259" t="s">
        <v>9</v>
      </c>
      <c r="D3259">
        <v>0.78277291699999996</v>
      </c>
      <c r="E3259" s="7">
        <v>8.4080051000000003E-2</v>
      </c>
    </row>
    <row r="3260" spans="2:5" x14ac:dyDescent="0.45">
      <c r="B3260" s="6">
        <v>196</v>
      </c>
      <c r="C3260" t="s">
        <v>154</v>
      </c>
      <c r="D3260">
        <v>0.97794163199999995</v>
      </c>
      <c r="E3260" s="7">
        <v>5.6722362999999998E-2</v>
      </c>
    </row>
    <row r="3261" spans="2:5" x14ac:dyDescent="0.45">
      <c r="B3261" s="6">
        <v>196</v>
      </c>
      <c r="C3261" t="s">
        <v>147</v>
      </c>
      <c r="D3261">
        <v>0.72345236499999999</v>
      </c>
      <c r="E3261" s="7">
        <v>5.5574032000000002E-2</v>
      </c>
    </row>
    <row r="3262" spans="2:5" x14ac:dyDescent="0.45">
      <c r="B3262" s="6">
        <v>196</v>
      </c>
      <c r="C3262" t="s">
        <v>159</v>
      </c>
      <c r="D3262">
        <v>0.90819654999999999</v>
      </c>
      <c r="E3262" s="7">
        <v>5.4893778999999997E-2</v>
      </c>
    </row>
    <row r="3263" spans="2:5" x14ac:dyDescent="0.45">
      <c r="B3263" s="6">
        <v>196</v>
      </c>
      <c r="C3263" t="s">
        <v>155</v>
      </c>
      <c r="D3263">
        <v>0.77009299399999998</v>
      </c>
      <c r="E3263" s="7">
        <v>5.4025179E-2</v>
      </c>
    </row>
    <row r="3264" spans="2:5" x14ac:dyDescent="0.45">
      <c r="B3264" s="6">
        <v>196</v>
      </c>
      <c r="C3264" t="s">
        <v>149</v>
      </c>
      <c r="D3264">
        <v>0.84815507800000001</v>
      </c>
      <c r="E3264" s="7">
        <v>5.3686647999999997E-2</v>
      </c>
    </row>
    <row r="3265" spans="2:5" x14ac:dyDescent="0.45">
      <c r="B3265" s="6">
        <v>196</v>
      </c>
      <c r="C3265" t="s">
        <v>153</v>
      </c>
      <c r="D3265">
        <v>0.98146829199999996</v>
      </c>
      <c r="E3265" s="7">
        <v>5.2698936000000002E-2</v>
      </c>
    </row>
    <row r="3266" spans="2:5" x14ac:dyDescent="0.45">
      <c r="B3266" s="6">
        <v>196</v>
      </c>
      <c r="C3266" t="s">
        <v>158</v>
      </c>
      <c r="D3266">
        <v>0.898761692</v>
      </c>
      <c r="E3266" s="7">
        <v>5.1658732999999998E-2</v>
      </c>
    </row>
    <row r="3267" spans="2:5" x14ac:dyDescent="0.45">
      <c r="B3267" s="6">
        <v>196</v>
      </c>
      <c r="C3267" t="s">
        <v>148</v>
      </c>
      <c r="D3267">
        <v>0.80135853499999998</v>
      </c>
      <c r="E3267" s="7">
        <v>4.8935238999999998E-2</v>
      </c>
    </row>
    <row r="3268" spans="2:5" x14ac:dyDescent="0.45">
      <c r="B3268" s="6">
        <v>196</v>
      </c>
      <c r="C3268" t="s">
        <v>161</v>
      </c>
      <c r="D3268">
        <v>0.71589857099999998</v>
      </c>
      <c r="E3268" s="7">
        <v>4.8471925999999999E-2</v>
      </c>
    </row>
    <row r="3269" spans="2:5" x14ac:dyDescent="0.45">
      <c r="B3269" s="6">
        <v>196</v>
      </c>
      <c r="C3269" t="s">
        <v>160</v>
      </c>
      <c r="D3269">
        <v>1.027053727</v>
      </c>
      <c r="E3269" s="7">
        <v>4.2220599999999997E-2</v>
      </c>
    </row>
    <row r="3270" spans="2:5" x14ac:dyDescent="0.45">
      <c r="B3270" s="6">
        <v>196</v>
      </c>
      <c r="C3270" t="s">
        <v>163</v>
      </c>
      <c r="D3270">
        <v>1.0025113109999999</v>
      </c>
      <c r="E3270" s="7">
        <v>3.5956558999999999E-2</v>
      </c>
    </row>
    <row r="3271" spans="2:5" x14ac:dyDescent="0.45">
      <c r="B3271" s="6">
        <v>196</v>
      </c>
      <c r="C3271" t="s">
        <v>164</v>
      </c>
      <c r="D3271">
        <v>0.90421886200000001</v>
      </c>
      <c r="E3271" s="7">
        <v>3.5377255000000003E-2</v>
      </c>
    </row>
    <row r="3272" spans="2:5" x14ac:dyDescent="0.45">
      <c r="B3272" s="6">
        <v>197</v>
      </c>
      <c r="C3272" t="s">
        <v>165</v>
      </c>
      <c r="D3272">
        <v>1.114048613</v>
      </c>
      <c r="E3272" s="7">
        <v>8.2436298000000005E-2</v>
      </c>
    </row>
    <row r="3273" spans="2:5" x14ac:dyDescent="0.45">
      <c r="B3273" s="6">
        <v>197</v>
      </c>
      <c r="C3273" t="s">
        <v>151</v>
      </c>
      <c r="D3273">
        <v>0.97486217100000006</v>
      </c>
      <c r="E3273" s="7">
        <v>6.5626399000000002E-2</v>
      </c>
    </row>
    <row r="3274" spans="2:5" x14ac:dyDescent="0.45">
      <c r="B3274" s="6">
        <v>197</v>
      </c>
      <c r="C3274" t="s">
        <v>157</v>
      </c>
      <c r="D3274">
        <v>1.027297162</v>
      </c>
      <c r="E3274" s="7">
        <v>6.1930919000000001E-2</v>
      </c>
    </row>
    <row r="3275" spans="2:5" x14ac:dyDescent="0.45">
      <c r="B3275" s="6">
        <v>197</v>
      </c>
      <c r="C3275" t="s">
        <v>150</v>
      </c>
      <c r="D3275">
        <v>1.063118647</v>
      </c>
      <c r="E3275" s="7">
        <v>5.7500019999999999E-2</v>
      </c>
    </row>
    <row r="3276" spans="2:5" x14ac:dyDescent="0.45">
      <c r="B3276" s="6">
        <v>197</v>
      </c>
      <c r="C3276" t="s">
        <v>149</v>
      </c>
      <c r="D3276">
        <v>0.89757000600000003</v>
      </c>
      <c r="E3276" s="7">
        <v>5.6251699000000002E-2</v>
      </c>
    </row>
    <row r="3277" spans="2:5" x14ac:dyDescent="0.45">
      <c r="B3277" s="6">
        <v>197</v>
      </c>
      <c r="C3277" t="s">
        <v>153</v>
      </c>
      <c r="D3277">
        <v>1.0104556920000001</v>
      </c>
      <c r="E3277" s="7">
        <v>5.2895326999999999E-2</v>
      </c>
    </row>
    <row r="3278" spans="2:5" x14ac:dyDescent="0.45">
      <c r="B3278" s="6">
        <v>197</v>
      </c>
      <c r="C3278" t="s">
        <v>147</v>
      </c>
      <c r="D3278">
        <v>0.39679851799999999</v>
      </c>
      <c r="E3278" s="7">
        <v>5.1916255000000001E-2</v>
      </c>
    </row>
    <row r="3279" spans="2:5" x14ac:dyDescent="0.45">
      <c r="B3279" s="6">
        <v>197</v>
      </c>
      <c r="C3279" t="s">
        <v>156</v>
      </c>
      <c r="D3279">
        <v>0.96744664599999997</v>
      </c>
      <c r="E3279" s="7">
        <v>5.0646142999999998E-2</v>
      </c>
    </row>
    <row r="3280" spans="2:5" x14ac:dyDescent="0.45">
      <c r="B3280" s="6">
        <v>197</v>
      </c>
      <c r="C3280" t="s">
        <v>159</v>
      </c>
      <c r="D3280">
        <v>1.0985996579999999</v>
      </c>
      <c r="E3280" s="7">
        <v>4.9672042999999999E-2</v>
      </c>
    </row>
    <row r="3281" spans="2:5" x14ac:dyDescent="0.45">
      <c r="B3281" s="6">
        <v>197</v>
      </c>
      <c r="C3281" t="s">
        <v>154</v>
      </c>
      <c r="D3281">
        <v>0.93381903200000005</v>
      </c>
      <c r="E3281" s="7">
        <v>4.7150567999999997E-2</v>
      </c>
    </row>
    <row r="3282" spans="2:5" x14ac:dyDescent="0.45">
      <c r="B3282" s="6">
        <v>197</v>
      </c>
      <c r="C3282" t="s">
        <v>9</v>
      </c>
      <c r="D3282">
        <v>0.96511282099999995</v>
      </c>
      <c r="E3282" s="7">
        <v>4.6324298E-2</v>
      </c>
    </row>
    <row r="3283" spans="2:5" x14ac:dyDescent="0.45">
      <c r="B3283" s="6">
        <v>197</v>
      </c>
      <c r="C3283" t="s">
        <v>148</v>
      </c>
      <c r="D3283">
        <v>0.99750903300000004</v>
      </c>
      <c r="E3283" s="7">
        <v>4.5828234000000002E-2</v>
      </c>
    </row>
    <row r="3284" spans="2:5" x14ac:dyDescent="0.45">
      <c r="B3284" s="6">
        <v>197</v>
      </c>
      <c r="C3284" t="s">
        <v>164</v>
      </c>
      <c r="D3284">
        <v>0.94351322500000001</v>
      </c>
      <c r="E3284" s="7">
        <v>3.6403975999999998E-2</v>
      </c>
    </row>
    <row r="3285" spans="2:5" x14ac:dyDescent="0.45">
      <c r="B3285" s="6">
        <v>197</v>
      </c>
      <c r="C3285" t="s">
        <v>163</v>
      </c>
      <c r="D3285">
        <v>0.96548853700000004</v>
      </c>
      <c r="E3285" s="7">
        <v>3.4728999000000003E-2</v>
      </c>
    </row>
    <row r="3286" spans="2:5" x14ac:dyDescent="0.45">
      <c r="B3286" s="6">
        <v>197</v>
      </c>
      <c r="C3286" t="s">
        <v>152</v>
      </c>
      <c r="D3286">
        <v>0.98403268200000005</v>
      </c>
      <c r="E3286" s="7">
        <v>3.3535505E-2</v>
      </c>
    </row>
    <row r="3287" spans="2:5" x14ac:dyDescent="0.45">
      <c r="B3287" s="6">
        <v>197</v>
      </c>
      <c r="C3287" t="s">
        <v>160</v>
      </c>
      <c r="D3287">
        <v>0.91649488899999998</v>
      </c>
      <c r="E3287" s="7">
        <v>3.2812433000000002E-2</v>
      </c>
    </row>
    <row r="3288" spans="2:5" x14ac:dyDescent="0.45">
      <c r="B3288" s="6">
        <v>197</v>
      </c>
      <c r="C3288" t="s">
        <v>161</v>
      </c>
      <c r="D3288">
        <v>0.19393516099999999</v>
      </c>
      <c r="E3288" s="7">
        <v>3.2274122000000002E-2</v>
      </c>
    </row>
    <row r="3289" spans="2:5" x14ac:dyDescent="0.45">
      <c r="B3289" s="6">
        <v>198</v>
      </c>
      <c r="C3289" t="s">
        <v>9</v>
      </c>
      <c r="D3289">
        <v>0.794468481</v>
      </c>
      <c r="E3289" s="7">
        <v>8.5436137999999995E-2</v>
      </c>
    </row>
    <row r="3290" spans="2:5" x14ac:dyDescent="0.45">
      <c r="B3290" s="6">
        <v>198</v>
      </c>
      <c r="C3290" t="s">
        <v>152</v>
      </c>
      <c r="D3290">
        <v>1.0288698810000001</v>
      </c>
      <c r="E3290" s="7">
        <v>8.2478016000000001E-2</v>
      </c>
    </row>
    <row r="3291" spans="2:5" x14ac:dyDescent="0.45">
      <c r="B3291" s="6">
        <v>198</v>
      </c>
      <c r="C3291" t="s">
        <v>151</v>
      </c>
      <c r="D3291">
        <v>0.87020910200000001</v>
      </c>
      <c r="E3291" s="7">
        <v>8.1075665000000005E-2</v>
      </c>
    </row>
    <row r="3292" spans="2:5" x14ac:dyDescent="0.45">
      <c r="B3292" s="6">
        <v>198</v>
      </c>
      <c r="C3292" t="s">
        <v>154</v>
      </c>
      <c r="D3292">
        <v>0.78015860100000001</v>
      </c>
      <c r="E3292" s="7">
        <v>7.1772394000000003E-2</v>
      </c>
    </row>
    <row r="3293" spans="2:5" x14ac:dyDescent="0.45">
      <c r="B3293" s="6">
        <v>198</v>
      </c>
      <c r="C3293" t="s">
        <v>159</v>
      </c>
      <c r="D3293">
        <v>0.82082733600000002</v>
      </c>
      <c r="E3293" s="7">
        <v>6.8010420000000002E-2</v>
      </c>
    </row>
    <row r="3294" spans="2:5" x14ac:dyDescent="0.45">
      <c r="B3294" s="6">
        <v>198</v>
      </c>
      <c r="C3294" t="s">
        <v>149</v>
      </c>
      <c r="D3294">
        <v>1.020796714</v>
      </c>
      <c r="E3294" s="7">
        <v>6.5614550999999993E-2</v>
      </c>
    </row>
    <row r="3295" spans="2:5" x14ac:dyDescent="0.45">
      <c r="B3295" s="6">
        <v>198</v>
      </c>
      <c r="C3295" t="s">
        <v>153</v>
      </c>
      <c r="D3295">
        <v>0.92643865599999997</v>
      </c>
      <c r="E3295" s="7">
        <v>5.7260964999999997E-2</v>
      </c>
    </row>
    <row r="3296" spans="2:5" x14ac:dyDescent="0.45">
      <c r="B3296" s="6">
        <v>198</v>
      </c>
      <c r="C3296" t="s">
        <v>157</v>
      </c>
      <c r="D3296">
        <v>1.069562707</v>
      </c>
      <c r="E3296" s="7">
        <v>5.6283512000000001E-2</v>
      </c>
    </row>
    <row r="3297" spans="2:5" x14ac:dyDescent="0.45">
      <c r="B3297" s="6">
        <v>198</v>
      </c>
      <c r="C3297" t="s">
        <v>150</v>
      </c>
      <c r="D3297">
        <v>0.84983445199999996</v>
      </c>
      <c r="E3297" s="7">
        <v>5.3440016E-2</v>
      </c>
    </row>
    <row r="3298" spans="2:5" x14ac:dyDescent="0.45">
      <c r="B3298" s="6">
        <v>198</v>
      </c>
      <c r="C3298" t="s">
        <v>158</v>
      </c>
      <c r="D3298">
        <v>0.80613114500000005</v>
      </c>
      <c r="E3298" s="7">
        <v>5.2000564999999999E-2</v>
      </c>
    </row>
    <row r="3299" spans="2:5" x14ac:dyDescent="0.45">
      <c r="B3299" s="6">
        <v>198</v>
      </c>
      <c r="C3299" t="s">
        <v>161</v>
      </c>
      <c r="D3299">
        <v>0.24337726800000001</v>
      </c>
      <c r="E3299" s="7">
        <v>4.8697188000000002E-2</v>
      </c>
    </row>
    <row r="3300" spans="2:5" x14ac:dyDescent="0.45">
      <c r="B3300" s="6">
        <v>198</v>
      </c>
      <c r="C3300" t="s">
        <v>147</v>
      </c>
      <c r="D3300">
        <v>0.26029892100000002</v>
      </c>
      <c r="E3300" s="7">
        <v>4.7936766999999998E-2</v>
      </c>
    </row>
    <row r="3301" spans="2:5" x14ac:dyDescent="0.45">
      <c r="B3301" s="6">
        <v>198</v>
      </c>
      <c r="C3301" t="s">
        <v>156</v>
      </c>
      <c r="D3301">
        <v>0.93152652800000002</v>
      </c>
      <c r="E3301" s="7">
        <v>4.5488397E-2</v>
      </c>
    </row>
    <row r="3302" spans="2:5" x14ac:dyDescent="0.45">
      <c r="B3302" s="6">
        <v>198</v>
      </c>
      <c r="C3302" t="s">
        <v>163</v>
      </c>
      <c r="D3302">
        <v>0.97308674100000003</v>
      </c>
      <c r="E3302" s="7">
        <v>4.2589175E-2</v>
      </c>
    </row>
    <row r="3303" spans="2:5" x14ac:dyDescent="0.45">
      <c r="B3303" s="6">
        <v>198</v>
      </c>
      <c r="C3303" t="s">
        <v>160</v>
      </c>
      <c r="D3303">
        <v>0.92684903699999999</v>
      </c>
      <c r="E3303" s="7">
        <v>3.8735332999999997E-2</v>
      </c>
    </row>
    <row r="3304" spans="2:5" x14ac:dyDescent="0.45">
      <c r="B3304" s="6">
        <v>198</v>
      </c>
      <c r="C3304" t="s">
        <v>164</v>
      </c>
      <c r="D3304">
        <v>0.94532022199999999</v>
      </c>
      <c r="E3304" s="7">
        <v>3.2378759E-2</v>
      </c>
    </row>
    <row r="3305" spans="2:5" x14ac:dyDescent="0.45">
      <c r="B3305" s="6">
        <v>199</v>
      </c>
      <c r="C3305" t="s">
        <v>156</v>
      </c>
      <c r="D3305">
        <v>1.034453396</v>
      </c>
      <c r="E3305" s="7">
        <v>0.121788639</v>
      </c>
    </row>
    <row r="3306" spans="2:5" x14ac:dyDescent="0.45">
      <c r="B3306" s="6">
        <v>199</v>
      </c>
      <c r="C3306" t="s">
        <v>158</v>
      </c>
      <c r="D3306">
        <v>1.0732903119999999</v>
      </c>
      <c r="E3306" s="7">
        <v>7.5286598999999996E-2</v>
      </c>
    </row>
    <row r="3307" spans="2:5" x14ac:dyDescent="0.45">
      <c r="B3307" s="6">
        <v>199</v>
      </c>
      <c r="C3307" t="s">
        <v>9</v>
      </c>
      <c r="D3307">
        <v>0.92902513799999997</v>
      </c>
      <c r="E3307" s="7">
        <v>7.5070518000000003E-2</v>
      </c>
    </row>
    <row r="3308" spans="2:5" x14ac:dyDescent="0.45">
      <c r="B3308" s="6">
        <v>199</v>
      </c>
      <c r="C3308" t="s">
        <v>155</v>
      </c>
      <c r="D3308">
        <v>0.97873653599999999</v>
      </c>
      <c r="E3308" s="7">
        <v>7.0845525000000006E-2</v>
      </c>
    </row>
    <row r="3309" spans="2:5" x14ac:dyDescent="0.45">
      <c r="B3309" s="6">
        <v>199</v>
      </c>
      <c r="C3309" t="s">
        <v>151</v>
      </c>
      <c r="D3309">
        <v>1.087049666</v>
      </c>
      <c r="E3309" s="7">
        <v>6.3591801000000003E-2</v>
      </c>
    </row>
    <row r="3310" spans="2:5" x14ac:dyDescent="0.45">
      <c r="B3310" s="6">
        <v>199</v>
      </c>
      <c r="C3310" t="s">
        <v>153</v>
      </c>
      <c r="D3310">
        <v>0.94448986899999998</v>
      </c>
      <c r="E3310" s="7">
        <v>6.1561699999999997E-2</v>
      </c>
    </row>
    <row r="3311" spans="2:5" x14ac:dyDescent="0.45">
      <c r="B3311" s="6">
        <v>199</v>
      </c>
      <c r="C3311" t="s">
        <v>148</v>
      </c>
      <c r="D3311">
        <v>0.58984525600000004</v>
      </c>
      <c r="E3311" s="7">
        <v>6.0712907000000003E-2</v>
      </c>
    </row>
    <row r="3312" spans="2:5" x14ac:dyDescent="0.45">
      <c r="B3312" s="6">
        <v>199</v>
      </c>
      <c r="C3312" t="s">
        <v>159</v>
      </c>
      <c r="D3312">
        <v>1.067269464</v>
      </c>
      <c r="E3312" s="7">
        <v>5.6864627000000001E-2</v>
      </c>
    </row>
    <row r="3313" spans="2:5" x14ac:dyDescent="0.45">
      <c r="B3313" s="6">
        <v>199</v>
      </c>
      <c r="C3313" t="s">
        <v>152</v>
      </c>
      <c r="D3313">
        <v>1.0373826269999999</v>
      </c>
      <c r="E3313" s="7">
        <v>5.5262978999999997E-2</v>
      </c>
    </row>
    <row r="3314" spans="2:5" x14ac:dyDescent="0.45">
      <c r="B3314" s="6">
        <v>199</v>
      </c>
      <c r="C3314" t="s">
        <v>162</v>
      </c>
      <c r="D3314">
        <v>0.94616671399999996</v>
      </c>
      <c r="E3314" s="7">
        <v>5.5126060999999997E-2</v>
      </c>
    </row>
    <row r="3315" spans="2:5" x14ac:dyDescent="0.45">
      <c r="B3315" s="6">
        <v>199</v>
      </c>
      <c r="C3315" t="s">
        <v>147</v>
      </c>
      <c r="D3315">
        <v>0.12567118699999999</v>
      </c>
      <c r="E3315" s="7">
        <v>5.3962309E-2</v>
      </c>
    </row>
    <row r="3316" spans="2:5" x14ac:dyDescent="0.45">
      <c r="B3316" s="6">
        <v>199</v>
      </c>
      <c r="C3316" t="s">
        <v>165</v>
      </c>
      <c r="D3316">
        <v>0.95048900800000002</v>
      </c>
      <c r="E3316" s="7">
        <v>5.3678094000000003E-2</v>
      </c>
    </row>
    <row r="3317" spans="2:5" x14ac:dyDescent="0.45">
      <c r="B3317" s="6">
        <v>199</v>
      </c>
      <c r="C3317" t="s">
        <v>157</v>
      </c>
      <c r="D3317">
        <v>1.016148635</v>
      </c>
      <c r="E3317" s="7">
        <v>5.1930142999999998E-2</v>
      </c>
    </row>
    <row r="3318" spans="2:5" x14ac:dyDescent="0.45">
      <c r="B3318" s="6">
        <v>199</v>
      </c>
      <c r="C3318" t="s">
        <v>149</v>
      </c>
      <c r="D3318">
        <v>0.92561886900000001</v>
      </c>
      <c r="E3318" s="7">
        <v>5.0955776000000001E-2</v>
      </c>
    </row>
    <row r="3319" spans="2:5" x14ac:dyDescent="0.45">
      <c r="B3319" s="6">
        <v>199</v>
      </c>
      <c r="C3319" t="s">
        <v>161</v>
      </c>
      <c r="D3319">
        <v>0.15421712200000001</v>
      </c>
      <c r="E3319" s="7">
        <v>4.7633771999999998E-2</v>
      </c>
    </row>
    <row r="3320" spans="2:5" x14ac:dyDescent="0.45">
      <c r="B3320" s="6">
        <v>199</v>
      </c>
      <c r="C3320" t="s">
        <v>154</v>
      </c>
      <c r="D3320">
        <v>0.80528905100000003</v>
      </c>
      <c r="E3320" s="7">
        <v>4.5059730999999999E-2</v>
      </c>
    </row>
    <row r="3321" spans="2:5" x14ac:dyDescent="0.45">
      <c r="B3321" s="6">
        <v>199</v>
      </c>
      <c r="C3321" t="s">
        <v>160</v>
      </c>
      <c r="D3321">
        <v>0.83807580800000003</v>
      </c>
      <c r="E3321" s="7">
        <v>4.4365015000000001E-2</v>
      </c>
    </row>
    <row r="3322" spans="2:5" x14ac:dyDescent="0.45">
      <c r="B3322" s="6">
        <v>199</v>
      </c>
      <c r="C3322" t="s">
        <v>150</v>
      </c>
      <c r="D3322">
        <v>0.99016850899999997</v>
      </c>
      <c r="E3322" s="7">
        <v>4.4275863999999998E-2</v>
      </c>
    </row>
    <row r="3323" spans="2:5" x14ac:dyDescent="0.45">
      <c r="B3323" s="6">
        <v>199</v>
      </c>
      <c r="C3323" t="s">
        <v>163</v>
      </c>
      <c r="D3323">
        <v>0.96485246300000005</v>
      </c>
      <c r="E3323" s="7">
        <v>4.1694678999999998E-2</v>
      </c>
    </row>
    <row r="3324" spans="2:5" x14ac:dyDescent="0.45">
      <c r="B3324" s="6">
        <v>200</v>
      </c>
      <c r="C3324" t="s">
        <v>159</v>
      </c>
      <c r="D3324">
        <v>1.0032625719999999</v>
      </c>
      <c r="E3324" s="7">
        <v>9.3817244999999994E-2</v>
      </c>
    </row>
    <row r="3325" spans="2:5" x14ac:dyDescent="0.45">
      <c r="B3325" s="6">
        <v>200</v>
      </c>
      <c r="C3325" t="s">
        <v>156</v>
      </c>
      <c r="D3325">
        <v>1.002035378</v>
      </c>
      <c r="E3325" s="7">
        <v>8.4033769999999994E-2</v>
      </c>
    </row>
    <row r="3326" spans="2:5" x14ac:dyDescent="0.45">
      <c r="B3326" s="6">
        <v>200</v>
      </c>
      <c r="C3326" t="s">
        <v>165</v>
      </c>
      <c r="D3326">
        <v>1.0110535620000001</v>
      </c>
      <c r="E3326" s="7">
        <v>7.3898074999999994E-2</v>
      </c>
    </row>
    <row r="3327" spans="2:5" x14ac:dyDescent="0.45">
      <c r="B3327" s="6">
        <v>200</v>
      </c>
      <c r="C3327" t="s">
        <v>154</v>
      </c>
      <c r="D3327">
        <v>0.98925751799999995</v>
      </c>
      <c r="E3327" s="7">
        <v>6.9853624000000003E-2</v>
      </c>
    </row>
    <row r="3328" spans="2:5" x14ac:dyDescent="0.45">
      <c r="B3328" s="6">
        <v>200</v>
      </c>
      <c r="C3328" t="s">
        <v>149</v>
      </c>
      <c r="D3328">
        <v>0.99254430599999999</v>
      </c>
      <c r="E3328" s="7">
        <v>6.0712459000000003E-2</v>
      </c>
    </row>
    <row r="3329" spans="2:5" x14ac:dyDescent="0.45">
      <c r="B3329" s="6">
        <v>200</v>
      </c>
      <c r="C3329" t="s">
        <v>162</v>
      </c>
      <c r="D3329">
        <v>1.001551348</v>
      </c>
      <c r="E3329" s="7">
        <v>5.9616439E-2</v>
      </c>
    </row>
    <row r="3330" spans="2:5" x14ac:dyDescent="0.45">
      <c r="B3330" s="6">
        <v>200</v>
      </c>
      <c r="C3330" t="s">
        <v>148</v>
      </c>
      <c r="D3330">
        <v>0.93411517700000002</v>
      </c>
      <c r="E3330" s="7">
        <v>5.6517402000000001E-2</v>
      </c>
    </row>
    <row r="3331" spans="2:5" x14ac:dyDescent="0.45">
      <c r="B3331" s="6">
        <v>200</v>
      </c>
      <c r="C3331" t="s">
        <v>157</v>
      </c>
      <c r="D3331">
        <v>0.9887918</v>
      </c>
      <c r="E3331" s="7">
        <v>5.6193179000000003E-2</v>
      </c>
    </row>
    <row r="3332" spans="2:5" x14ac:dyDescent="0.45">
      <c r="B3332" s="6">
        <v>200</v>
      </c>
      <c r="C3332" t="s">
        <v>155</v>
      </c>
      <c r="D3332">
        <v>0.82940836799999995</v>
      </c>
      <c r="E3332" s="7">
        <v>5.5561713999999998E-2</v>
      </c>
    </row>
    <row r="3333" spans="2:5" x14ac:dyDescent="0.45">
      <c r="B3333" s="6">
        <v>200</v>
      </c>
      <c r="C3333" t="s">
        <v>152</v>
      </c>
      <c r="D3333">
        <v>0.89965135600000001</v>
      </c>
      <c r="E3333" s="7">
        <v>5.2213464000000001E-2</v>
      </c>
    </row>
    <row r="3334" spans="2:5" x14ac:dyDescent="0.45">
      <c r="B3334" s="6">
        <v>200</v>
      </c>
      <c r="C3334" t="s">
        <v>161</v>
      </c>
      <c r="D3334">
        <v>0.1200205</v>
      </c>
      <c r="E3334" s="7">
        <v>5.0174659000000003E-2</v>
      </c>
    </row>
    <row r="3335" spans="2:5" x14ac:dyDescent="0.45">
      <c r="B3335" s="6">
        <v>200</v>
      </c>
      <c r="C3335" t="s">
        <v>164</v>
      </c>
      <c r="D3335">
        <v>1.0429879419999999</v>
      </c>
      <c r="E3335" s="7">
        <v>4.8668995999999999E-2</v>
      </c>
    </row>
    <row r="3336" spans="2:5" x14ac:dyDescent="0.45">
      <c r="B3336" s="6">
        <v>200</v>
      </c>
      <c r="C3336" t="s">
        <v>158</v>
      </c>
      <c r="D3336">
        <v>0.921844416</v>
      </c>
      <c r="E3336" s="7">
        <v>4.7067474999999998E-2</v>
      </c>
    </row>
    <row r="3337" spans="2:5" x14ac:dyDescent="0.45">
      <c r="B3337" s="6">
        <v>200</v>
      </c>
      <c r="C3337" t="s">
        <v>9</v>
      </c>
      <c r="D3337">
        <v>0.91769811300000004</v>
      </c>
      <c r="E3337" s="7">
        <v>4.6025331000000003E-2</v>
      </c>
    </row>
    <row r="3338" spans="2:5" x14ac:dyDescent="0.45">
      <c r="B3338" s="6">
        <v>200</v>
      </c>
      <c r="C3338" t="s">
        <v>147</v>
      </c>
      <c r="D3338">
        <v>0.95885935600000005</v>
      </c>
      <c r="E3338" s="7">
        <v>4.3044652000000003E-2</v>
      </c>
    </row>
    <row r="3339" spans="2:5" x14ac:dyDescent="0.45">
      <c r="B3339" s="6">
        <v>200</v>
      </c>
      <c r="C3339" t="s">
        <v>160</v>
      </c>
      <c r="D3339">
        <v>0.98518897599999999</v>
      </c>
      <c r="E3339" s="7">
        <v>3.6417359000000003E-2</v>
      </c>
    </row>
    <row r="3340" spans="2:5" x14ac:dyDescent="0.45">
      <c r="B3340" s="6">
        <v>200</v>
      </c>
      <c r="C3340" t="s">
        <v>163</v>
      </c>
      <c r="D3340">
        <v>0.98846731200000004</v>
      </c>
      <c r="E3340" s="7">
        <v>3.3778286999999997E-2</v>
      </c>
    </row>
    <row r="3341" spans="2:5" x14ac:dyDescent="0.45">
      <c r="B3341" s="6">
        <v>201</v>
      </c>
      <c r="C3341" t="s">
        <v>156</v>
      </c>
      <c r="D3341">
        <v>0.32683959200000001</v>
      </c>
      <c r="E3341" s="7">
        <v>8.8834671000000004E-2</v>
      </c>
    </row>
    <row r="3342" spans="2:5" x14ac:dyDescent="0.45">
      <c r="B3342" s="6">
        <v>201</v>
      </c>
      <c r="C3342" t="s">
        <v>157</v>
      </c>
      <c r="D3342">
        <v>2.0399476999999999E-2</v>
      </c>
      <c r="E3342" s="7">
        <v>7.4678227E-2</v>
      </c>
    </row>
    <row r="3343" spans="2:5" x14ac:dyDescent="0.45">
      <c r="B3343" s="6">
        <v>201</v>
      </c>
      <c r="C3343" t="s">
        <v>165</v>
      </c>
      <c r="D3343">
        <v>0.30939225399999998</v>
      </c>
      <c r="E3343" s="7">
        <v>6.8092668999999995E-2</v>
      </c>
    </row>
    <row r="3344" spans="2:5" x14ac:dyDescent="0.45">
      <c r="B3344" s="6">
        <v>201</v>
      </c>
      <c r="C3344" t="s">
        <v>155</v>
      </c>
      <c r="D3344">
        <v>0.59936213100000002</v>
      </c>
      <c r="E3344" s="7">
        <v>5.9380281E-2</v>
      </c>
    </row>
    <row r="3345" spans="2:5" x14ac:dyDescent="0.45">
      <c r="B3345" s="6">
        <v>201</v>
      </c>
      <c r="C3345" t="s">
        <v>148</v>
      </c>
      <c r="D3345">
        <v>0.12046018999999999</v>
      </c>
      <c r="E3345" s="7">
        <v>5.8570725999999997E-2</v>
      </c>
    </row>
    <row r="3346" spans="2:5" x14ac:dyDescent="0.45">
      <c r="B3346" s="6">
        <v>201</v>
      </c>
      <c r="C3346" t="s">
        <v>151</v>
      </c>
      <c r="D3346">
        <v>0.24948821099999999</v>
      </c>
      <c r="E3346" s="7">
        <v>5.8551012E-2</v>
      </c>
    </row>
    <row r="3347" spans="2:5" x14ac:dyDescent="0.45">
      <c r="B3347" s="6">
        <v>201</v>
      </c>
      <c r="C3347" t="s">
        <v>150</v>
      </c>
      <c r="D3347">
        <v>0.465850141</v>
      </c>
      <c r="E3347" s="7">
        <v>5.4642316000000003E-2</v>
      </c>
    </row>
    <row r="3348" spans="2:5" x14ac:dyDescent="0.45">
      <c r="B3348" s="6">
        <v>201</v>
      </c>
      <c r="C3348" t="s">
        <v>153</v>
      </c>
      <c r="D3348">
        <v>-2.4903127000000001E-2</v>
      </c>
      <c r="E3348" s="7">
        <v>5.4459398999999999E-2</v>
      </c>
    </row>
    <row r="3349" spans="2:5" x14ac:dyDescent="0.45">
      <c r="B3349" s="6">
        <v>201</v>
      </c>
      <c r="C3349" t="s">
        <v>152</v>
      </c>
      <c r="D3349">
        <v>9.5818743999999997E-2</v>
      </c>
      <c r="E3349" s="7">
        <v>5.2640880000000001E-2</v>
      </c>
    </row>
    <row r="3350" spans="2:5" x14ac:dyDescent="0.45">
      <c r="B3350" s="6">
        <v>201</v>
      </c>
      <c r="C3350" t="s">
        <v>149</v>
      </c>
      <c r="D3350">
        <v>0.18240701100000001</v>
      </c>
      <c r="E3350" s="7">
        <v>4.7153683000000002E-2</v>
      </c>
    </row>
    <row r="3351" spans="2:5" x14ac:dyDescent="0.45">
      <c r="B3351" s="6">
        <v>201</v>
      </c>
      <c r="C3351" t="s">
        <v>158</v>
      </c>
      <c r="D3351">
        <v>0.13345510699999999</v>
      </c>
      <c r="E3351" s="7">
        <v>4.6740862000000001E-2</v>
      </c>
    </row>
    <row r="3352" spans="2:5" x14ac:dyDescent="0.45">
      <c r="B3352" s="6">
        <v>201</v>
      </c>
      <c r="C3352" t="s">
        <v>159</v>
      </c>
      <c r="D3352">
        <v>0.136471445</v>
      </c>
      <c r="E3352" s="7">
        <v>4.6655171000000002E-2</v>
      </c>
    </row>
    <row r="3353" spans="2:5" x14ac:dyDescent="0.45">
      <c r="B3353" s="6">
        <v>201</v>
      </c>
      <c r="C3353" t="s">
        <v>154</v>
      </c>
      <c r="D3353">
        <v>0.57023530899999997</v>
      </c>
      <c r="E3353" s="7">
        <v>4.5830000000000003E-2</v>
      </c>
    </row>
    <row r="3354" spans="2:5" x14ac:dyDescent="0.45">
      <c r="B3354" s="6">
        <v>201</v>
      </c>
      <c r="C3354" t="s">
        <v>9</v>
      </c>
      <c r="D3354">
        <v>0.43350757000000001</v>
      </c>
      <c r="E3354" s="7">
        <v>4.3587509000000003E-2</v>
      </c>
    </row>
    <row r="3355" spans="2:5" x14ac:dyDescent="0.45">
      <c r="B3355" s="6">
        <v>201</v>
      </c>
      <c r="C3355" t="s">
        <v>162</v>
      </c>
      <c r="D3355">
        <v>0.12218525500000001</v>
      </c>
      <c r="E3355" s="7">
        <v>4.1293998999999998E-2</v>
      </c>
    </row>
    <row r="3356" spans="2:5" x14ac:dyDescent="0.45">
      <c r="B3356" s="6">
        <v>201</v>
      </c>
      <c r="C3356" t="s">
        <v>160</v>
      </c>
      <c r="D3356">
        <v>0.44309258000000001</v>
      </c>
      <c r="E3356" s="7">
        <v>3.4161751999999997E-2</v>
      </c>
    </row>
    <row r="3357" spans="2:5" x14ac:dyDescent="0.45">
      <c r="B3357" s="6">
        <v>201</v>
      </c>
      <c r="C3357" t="s">
        <v>164</v>
      </c>
      <c r="D3357">
        <v>3.0768452000000002E-2</v>
      </c>
      <c r="E3357" s="7">
        <v>3.3698485E-2</v>
      </c>
    </row>
    <row r="3358" spans="2:5" x14ac:dyDescent="0.45">
      <c r="B3358" s="6">
        <v>201</v>
      </c>
      <c r="C3358" t="s">
        <v>161</v>
      </c>
      <c r="D3358">
        <v>3.0131529000000001E-2</v>
      </c>
      <c r="E3358" s="7">
        <v>3.2139739000000001E-2</v>
      </c>
    </row>
    <row r="3359" spans="2:5" x14ac:dyDescent="0.45">
      <c r="B3359" s="6">
        <v>201</v>
      </c>
      <c r="C3359" t="s">
        <v>163</v>
      </c>
      <c r="D3359">
        <v>0.53604628200000004</v>
      </c>
      <c r="E3359" s="7">
        <v>3.1204559E-2</v>
      </c>
    </row>
    <row r="3360" spans="2:5" x14ac:dyDescent="0.45">
      <c r="B3360" s="6">
        <v>202</v>
      </c>
      <c r="C3360" t="s">
        <v>153</v>
      </c>
      <c r="D3360">
        <v>0.92547527699999999</v>
      </c>
      <c r="E3360" s="7">
        <v>9.9046330000000002E-2</v>
      </c>
    </row>
    <row r="3361" spans="2:5" x14ac:dyDescent="0.45">
      <c r="B3361" s="6">
        <v>202</v>
      </c>
      <c r="C3361" t="s">
        <v>155</v>
      </c>
      <c r="D3361">
        <v>0.75976695900000002</v>
      </c>
      <c r="E3361" s="7">
        <v>9.5181531E-2</v>
      </c>
    </row>
    <row r="3362" spans="2:5" x14ac:dyDescent="0.45">
      <c r="B3362" s="6">
        <v>202</v>
      </c>
      <c r="C3362" t="s">
        <v>149</v>
      </c>
      <c r="D3362">
        <v>0.94081217900000003</v>
      </c>
      <c r="E3362" s="7">
        <v>8.0106026999999996E-2</v>
      </c>
    </row>
    <row r="3363" spans="2:5" x14ac:dyDescent="0.45">
      <c r="B3363" s="6">
        <v>202</v>
      </c>
      <c r="C3363" t="s">
        <v>156</v>
      </c>
      <c r="D3363">
        <v>0.92306533199999996</v>
      </c>
      <c r="E3363" s="7">
        <v>7.3770325999999997E-2</v>
      </c>
    </row>
    <row r="3364" spans="2:5" x14ac:dyDescent="0.45">
      <c r="B3364" s="6">
        <v>202</v>
      </c>
      <c r="C3364" t="s">
        <v>158</v>
      </c>
      <c r="D3364">
        <v>1.0485224790000001</v>
      </c>
      <c r="E3364" s="7">
        <v>6.9670066000000003E-2</v>
      </c>
    </row>
    <row r="3365" spans="2:5" x14ac:dyDescent="0.45">
      <c r="B3365" s="6">
        <v>202</v>
      </c>
      <c r="C3365" t="s">
        <v>165</v>
      </c>
      <c r="D3365">
        <v>0.75009812300000001</v>
      </c>
      <c r="E3365" s="7">
        <v>6.7420134000000007E-2</v>
      </c>
    </row>
    <row r="3366" spans="2:5" x14ac:dyDescent="0.45">
      <c r="B3366" s="6">
        <v>202</v>
      </c>
      <c r="C3366" t="s">
        <v>150</v>
      </c>
      <c r="D3366">
        <v>0.96787331099999996</v>
      </c>
      <c r="E3366" s="7">
        <v>6.4178519000000003E-2</v>
      </c>
    </row>
    <row r="3367" spans="2:5" x14ac:dyDescent="0.45">
      <c r="B3367" s="6">
        <v>202</v>
      </c>
      <c r="C3367" t="s">
        <v>9</v>
      </c>
      <c r="D3367">
        <v>1.035420461</v>
      </c>
      <c r="E3367" s="7">
        <v>6.3709578000000003E-2</v>
      </c>
    </row>
    <row r="3368" spans="2:5" x14ac:dyDescent="0.45">
      <c r="B3368" s="6">
        <v>202</v>
      </c>
      <c r="C3368" t="s">
        <v>159</v>
      </c>
      <c r="D3368">
        <v>1.0789721750000001</v>
      </c>
      <c r="E3368" s="7">
        <v>6.0224763000000001E-2</v>
      </c>
    </row>
    <row r="3369" spans="2:5" x14ac:dyDescent="0.45">
      <c r="B3369" s="6">
        <v>202</v>
      </c>
      <c r="C3369" t="s">
        <v>148</v>
      </c>
      <c r="D3369">
        <v>1.1638346420000001</v>
      </c>
      <c r="E3369" s="7">
        <v>5.8003536000000001E-2</v>
      </c>
    </row>
    <row r="3370" spans="2:5" x14ac:dyDescent="0.45">
      <c r="B3370" s="6">
        <v>202</v>
      </c>
      <c r="C3370" t="s">
        <v>147</v>
      </c>
      <c r="D3370">
        <v>0.78421450999999998</v>
      </c>
      <c r="E3370" s="7">
        <v>5.4477524999999999E-2</v>
      </c>
    </row>
    <row r="3371" spans="2:5" x14ac:dyDescent="0.45">
      <c r="B3371" s="6">
        <v>202</v>
      </c>
      <c r="C3371" t="s">
        <v>160</v>
      </c>
      <c r="D3371">
        <v>1.000811041</v>
      </c>
      <c r="E3371" s="7">
        <v>4.8467597000000001E-2</v>
      </c>
    </row>
    <row r="3372" spans="2:5" x14ac:dyDescent="0.45">
      <c r="B3372" s="6">
        <v>202</v>
      </c>
      <c r="C3372" t="s">
        <v>154</v>
      </c>
      <c r="D3372">
        <v>0.676144089</v>
      </c>
      <c r="E3372" s="7">
        <v>4.7331086000000001E-2</v>
      </c>
    </row>
    <row r="3373" spans="2:5" x14ac:dyDescent="0.45">
      <c r="B3373" s="6">
        <v>202</v>
      </c>
      <c r="C3373" t="s">
        <v>162</v>
      </c>
      <c r="D3373">
        <v>0.96688372700000003</v>
      </c>
      <c r="E3373" s="7">
        <v>4.5388297000000001E-2</v>
      </c>
    </row>
    <row r="3374" spans="2:5" x14ac:dyDescent="0.45">
      <c r="B3374" s="6">
        <v>202</v>
      </c>
      <c r="C3374" t="s">
        <v>164</v>
      </c>
      <c r="D3374">
        <v>0.92276016999999999</v>
      </c>
      <c r="E3374" s="7">
        <v>4.2031299000000001E-2</v>
      </c>
    </row>
    <row r="3375" spans="2:5" x14ac:dyDescent="0.45">
      <c r="B3375" s="6">
        <v>202</v>
      </c>
      <c r="C3375" t="s">
        <v>163</v>
      </c>
      <c r="D3375">
        <v>0.98998729299999999</v>
      </c>
      <c r="E3375" s="7">
        <v>3.5123050000000003E-2</v>
      </c>
    </row>
    <row r="3376" spans="2:5" x14ac:dyDescent="0.45">
      <c r="B3376" s="6">
        <v>203</v>
      </c>
      <c r="C3376" t="s">
        <v>162</v>
      </c>
      <c r="D3376">
        <v>0.76630259000000001</v>
      </c>
      <c r="E3376" s="7">
        <v>0.1086341</v>
      </c>
    </row>
    <row r="3377" spans="2:5" x14ac:dyDescent="0.45">
      <c r="B3377" s="6">
        <v>203</v>
      </c>
      <c r="C3377" t="s">
        <v>154</v>
      </c>
      <c r="D3377">
        <v>1.0691068130000001</v>
      </c>
      <c r="E3377" s="7">
        <v>9.4417266E-2</v>
      </c>
    </row>
    <row r="3378" spans="2:5" x14ac:dyDescent="0.45">
      <c r="B3378" s="6">
        <v>203</v>
      </c>
      <c r="C3378" t="s">
        <v>156</v>
      </c>
      <c r="D3378">
        <v>1.0176923330000001</v>
      </c>
      <c r="E3378" s="7">
        <v>7.8338613000000001E-2</v>
      </c>
    </row>
    <row r="3379" spans="2:5" x14ac:dyDescent="0.45">
      <c r="B3379" s="6">
        <v>203</v>
      </c>
      <c r="C3379" t="s">
        <v>149</v>
      </c>
      <c r="D3379">
        <v>0.74670109600000001</v>
      </c>
      <c r="E3379" s="7">
        <v>7.7005823000000001E-2</v>
      </c>
    </row>
    <row r="3380" spans="2:5" x14ac:dyDescent="0.45">
      <c r="B3380" s="6">
        <v>203</v>
      </c>
      <c r="C3380" t="s">
        <v>158</v>
      </c>
      <c r="D3380">
        <v>0.96332743200000004</v>
      </c>
      <c r="E3380" s="7">
        <v>7.6759324000000004E-2</v>
      </c>
    </row>
    <row r="3381" spans="2:5" x14ac:dyDescent="0.45">
      <c r="B3381" s="6">
        <v>203</v>
      </c>
      <c r="C3381" t="s">
        <v>147</v>
      </c>
      <c r="D3381">
        <v>0.98738574999999995</v>
      </c>
      <c r="E3381" s="7">
        <v>7.3981913999999996E-2</v>
      </c>
    </row>
    <row r="3382" spans="2:5" x14ac:dyDescent="0.45">
      <c r="B3382" s="6">
        <v>203</v>
      </c>
      <c r="C3382" t="s">
        <v>148</v>
      </c>
      <c r="D3382">
        <v>0.83790863999999998</v>
      </c>
      <c r="E3382" s="7">
        <v>7.2816425000000004E-2</v>
      </c>
    </row>
    <row r="3383" spans="2:5" x14ac:dyDescent="0.45">
      <c r="B3383" s="6">
        <v>203</v>
      </c>
      <c r="C3383" t="s">
        <v>153</v>
      </c>
      <c r="D3383">
        <v>0.96944857399999995</v>
      </c>
      <c r="E3383" s="7">
        <v>6.6789685000000001E-2</v>
      </c>
    </row>
    <row r="3384" spans="2:5" x14ac:dyDescent="0.45">
      <c r="B3384" s="6">
        <v>203</v>
      </c>
      <c r="C3384" t="s">
        <v>151</v>
      </c>
      <c r="D3384">
        <v>1.0956372809999999</v>
      </c>
      <c r="E3384" s="7">
        <v>6.4932469000000007E-2</v>
      </c>
    </row>
    <row r="3385" spans="2:5" x14ac:dyDescent="0.45">
      <c r="B3385" s="6">
        <v>203</v>
      </c>
      <c r="C3385" t="s">
        <v>157</v>
      </c>
      <c r="D3385">
        <v>0.124553395</v>
      </c>
      <c r="E3385" s="7">
        <v>6.4642221E-2</v>
      </c>
    </row>
    <row r="3386" spans="2:5" x14ac:dyDescent="0.45">
      <c r="B3386" s="6">
        <v>203</v>
      </c>
      <c r="C3386" t="s">
        <v>9</v>
      </c>
      <c r="D3386">
        <v>1.005241297</v>
      </c>
      <c r="E3386" s="7">
        <v>6.4561006000000004E-2</v>
      </c>
    </row>
    <row r="3387" spans="2:5" x14ac:dyDescent="0.45">
      <c r="B3387" s="6">
        <v>203</v>
      </c>
      <c r="C3387" t="s">
        <v>161</v>
      </c>
      <c r="D3387">
        <v>0.82873216999999999</v>
      </c>
      <c r="E3387" s="7">
        <v>6.2162857000000002E-2</v>
      </c>
    </row>
    <row r="3388" spans="2:5" x14ac:dyDescent="0.45">
      <c r="B3388" s="6">
        <v>203</v>
      </c>
      <c r="C3388" t="s">
        <v>150</v>
      </c>
      <c r="D3388">
        <v>0.904108354</v>
      </c>
      <c r="E3388" s="7">
        <v>6.0071155000000001E-2</v>
      </c>
    </row>
    <row r="3389" spans="2:5" x14ac:dyDescent="0.45">
      <c r="B3389" s="6">
        <v>203</v>
      </c>
      <c r="C3389" t="s">
        <v>159</v>
      </c>
      <c r="D3389">
        <v>0.78309741200000005</v>
      </c>
      <c r="E3389" s="7">
        <v>5.8403650000000001E-2</v>
      </c>
    </row>
    <row r="3390" spans="2:5" x14ac:dyDescent="0.45">
      <c r="B3390" s="6">
        <v>203</v>
      </c>
      <c r="C3390" t="s">
        <v>160</v>
      </c>
      <c r="D3390">
        <v>0.94877966700000005</v>
      </c>
      <c r="E3390" s="7">
        <v>4.7776379000000001E-2</v>
      </c>
    </row>
    <row r="3391" spans="2:5" x14ac:dyDescent="0.45">
      <c r="B3391" s="6">
        <v>203</v>
      </c>
      <c r="C3391" t="s">
        <v>164</v>
      </c>
      <c r="D3391">
        <v>0.78056026999999994</v>
      </c>
      <c r="E3391" s="7">
        <v>4.3750917E-2</v>
      </c>
    </row>
    <row r="3392" spans="2:5" x14ac:dyDescent="0.45">
      <c r="B3392" s="6">
        <v>203</v>
      </c>
      <c r="C3392" t="s">
        <v>163</v>
      </c>
      <c r="D3392">
        <v>0.86849327600000004</v>
      </c>
      <c r="E3392" s="7">
        <v>4.3671902999999998E-2</v>
      </c>
    </row>
    <row r="3393" spans="2:5" x14ac:dyDescent="0.45">
      <c r="B3393" s="6">
        <v>204</v>
      </c>
      <c r="C3393" t="s">
        <v>165</v>
      </c>
      <c r="D3393">
        <v>0.22455792899999999</v>
      </c>
      <c r="E3393" s="7">
        <v>0.13338649399999999</v>
      </c>
    </row>
    <row r="3394" spans="2:5" x14ac:dyDescent="0.45">
      <c r="B3394" s="6">
        <v>204</v>
      </c>
      <c r="C3394" t="s">
        <v>150</v>
      </c>
      <c r="D3394">
        <v>-7.3134269999999999E-3</v>
      </c>
      <c r="E3394" s="7">
        <v>9.7968745999999995E-2</v>
      </c>
    </row>
    <row r="3395" spans="2:5" x14ac:dyDescent="0.45">
      <c r="B3395" s="6">
        <v>204</v>
      </c>
      <c r="C3395" t="s">
        <v>156</v>
      </c>
      <c r="D3395">
        <v>-6.2448720000000003E-3</v>
      </c>
      <c r="E3395" s="7">
        <v>8.5137121999999996E-2</v>
      </c>
    </row>
    <row r="3396" spans="2:5" x14ac:dyDescent="0.45">
      <c r="B3396" s="6">
        <v>204</v>
      </c>
      <c r="C3396" t="s">
        <v>154</v>
      </c>
      <c r="D3396">
        <v>-7.0634642999999997E-2</v>
      </c>
      <c r="E3396" s="7">
        <v>8.5078691999999997E-2</v>
      </c>
    </row>
    <row r="3397" spans="2:5" x14ac:dyDescent="0.45">
      <c r="B3397" s="6">
        <v>204</v>
      </c>
      <c r="C3397" t="s">
        <v>151</v>
      </c>
      <c r="D3397">
        <v>-6.3951437E-2</v>
      </c>
      <c r="E3397" s="7">
        <v>8.3477758999999999E-2</v>
      </c>
    </row>
    <row r="3398" spans="2:5" x14ac:dyDescent="0.45">
      <c r="B3398" s="6">
        <v>204</v>
      </c>
      <c r="C3398" t="s">
        <v>148</v>
      </c>
      <c r="D3398">
        <v>5.8198671E-2</v>
      </c>
      <c r="E3398" s="7">
        <v>7.7150583999999994E-2</v>
      </c>
    </row>
    <row r="3399" spans="2:5" x14ac:dyDescent="0.45">
      <c r="B3399" s="6">
        <v>204</v>
      </c>
      <c r="C3399" t="s">
        <v>155</v>
      </c>
      <c r="D3399">
        <v>0.14641415199999999</v>
      </c>
      <c r="E3399" s="7">
        <v>7.4934588999999996E-2</v>
      </c>
    </row>
    <row r="3400" spans="2:5" x14ac:dyDescent="0.45">
      <c r="B3400" s="6">
        <v>204</v>
      </c>
      <c r="C3400" t="s">
        <v>157</v>
      </c>
      <c r="D3400">
        <v>-3.5527363999999999E-2</v>
      </c>
      <c r="E3400" s="7">
        <v>7.4286242000000002E-2</v>
      </c>
    </row>
    <row r="3401" spans="2:5" x14ac:dyDescent="0.45">
      <c r="B3401" s="6">
        <v>204</v>
      </c>
      <c r="C3401" t="s">
        <v>161</v>
      </c>
      <c r="D3401">
        <v>0.151734489</v>
      </c>
      <c r="E3401" s="7">
        <v>6.7458398000000003E-2</v>
      </c>
    </row>
    <row r="3402" spans="2:5" x14ac:dyDescent="0.45">
      <c r="B3402" s="6">
        <v>204</v>
      </c>
      <c r="C3402" t="s">
        <v>153</v>
      </c>
      <c r="D3402">
        <v>5.1054819999999997E-3</v>
      </c>
      <c r="E3402" s="7">
        <v>6.2015490999999999E-2</v>
      </c>
    </row>
    <row r="3403" spans="2:5" x14ac:dyDescent="0.45">
      <c r="B3403" s="6">
        <v>204</v>
      </c>
      <c r="C3403" t="s">
        <v>149</v>
      </c>
      <c r="D3403">
        <v>0.29159712199999999</v>
      </c>
      <c r="E3403" s="7">
        <v>6.1465490999999997E-2</v>
      </c>
    </row>
    <row r="3404" spans="2:5" x14ac:dyDescent="0.45">
      <c r="B3404" s="6">
        <v>204</v>
      </c>
      <c r="C3404" t="s">
        <v>160</v>
      </c>
      <c r="D3404">
        <v>7.0390825000000004E-2</v>
      </c>
      <c r="E3404" s="7">
        <v>5.4228087000000001E-2</v>
      </c>
    </row>
    <row r="3405" spans="2:5" x14ac:dyDescent="0.45">
      <c r="B3405" s="6">
        <v>204</v>
      </c>
      <c r="C3405" t="s">
        <v>158</v>
      </c>
      <c r="D3405">
        <v>4.6263314E-2</v>
      </c>
      <c r="E3405" s="7">
        <v>5.3489703E-2</v>
      </c>
    </row>
    <row r="3406" spans="2:5" x14ac:dyDescent="0.45">
      <c r="B3406" s="6">
        <v>204</v>
      </c>
      <c r="C3406" t="s">
        <v>147</v>
      </c>
      <c r="D3406">
        <v>0.188180974</v>
      </c>
      <c r="E3406" s="7">
        <v>5.0673669999999997E-2</v>
      </c>
    </row>
    <row r="3407" spans="2:5" x14ac:dyDescent="0.45">
      <c r="B3407" s="6">
        <v>204</v>
      </c>
      <c r="C3407" t="s">
        <v>159</v>
      </c>
      <c r="D3407">
        <v>5.9821342999999999E-2</v>
      </c>
      <c r="E3407" s="7">
        <v>4.9407155000000001E-2</v>
      </c>
    </row>
    <row r="3408" spans="2:5" x14ac:dyDescent="0.45">
      <c r="B3408" s="6">
        <v>204</v>
      </c>
      <c r="C3408" t="s">
        <v>152</v>
      </c>
      <c r="D3408">
        <v>3.9724835E-2</v>
      </c>
      <c r="E3408" s="7">
        <v>4.8592178E-2</v>
      </c>
    </row>
    <row r="3409" spans="2:5" x14ac:dyDescent="0.45">
      <c r="B3409" s="6">
        <v>204</v>
      </c>
      <c r="C3409" t="s">
        <v>162</v>
      </c>
      <c r="D3409">
        <v>0.22060012500000001</v>
      </c>
      <c r="E3409" s="7">
        <v>4.4721334000000001E-2</v>
      </c>
    </row>
    <row r="3410" spans="2:5" x14ac:dyDescent="0.45">
      <c r="B3410" s="6">
        <v>204</v>
      </c>
      <c r="C3410" t="s">
        <v>163</v>
      </c>
      <c r="D3410">
        <v>0.91184123299999997</v>
      </c>
      <c r="E3410" s="7">
        <v>4.1058421999999997E-2</v>
      </c>
    </row>
    <row r="3411" spans="2:5" x14ac:dyDescent="0.45">
      <c r="B3411" s="6">
        <v>204</v>
      </c>
      <c r="C3411" t="s">
        <v>164</v>
      </c>
      <c r="D3411">
        <v>4.8880116000000001E-2</v>
      </c>
      <c r="E3411" s="7">
        <v>3.8675330000000001E-2</v>
      </c>
    </row>
    <row r="3412" spans="2:5" x14ac:dyDescent="0.45">
      <c r="B3412" s="6">
        <v>205</v>
      </c>
      <c r="C3412" t="s">
        <v>156</v>
      </c>
      <c r="D3412">
        <v>2.7008282000000002E-2</v>
      </c>
      <c r="E3412" s="7">
        <v>0.111972455</v>
      </c>
    </row>
    <row r="3413" spans="2:5" x14ac:dyDescent="0.45">
      <c r="B3413" s="6">
        <v>205</v>
      </c>
      <c r="C3413" t="s">
        <v>151</v>
      </c>
      <c r="D3413">
        <v>2.7966792000000001E-2</v>
      </c>
      <c r="E3413" s="7">
        <v>9.3939856000000002E-2</v>
      </c>
    </row>
    <row r="3414" spans="2:5" x14ac:dyDescent="0.45">
      <c r="B3414" s="6">
        <v>205</v>
      </c>
      <c r="C3414" t="s">
        <v>165</v>
      </c>
      <c r="D3414">
        <v>-3.0412018999999998E-2</v>
      </c>
      <c r="E3414" s="7">
        <v>9.3758174999999999E-2</v>
      </c>
    </row>
    <row r="3415" spans="2:5" x14ac:dyDescent="0.45">
      <c r="B3415" s="6">
        <v>205</v>
      </c>
      <c r="C3415" t="s">
        <v>154</v>
      </c>
      <c r="D3415">
        <v>-4.9740831999999999E-2</v>
      </c>
      <c r="E3415" s="7">
        <v>8.9180925999999994E-2</v>
      </c>
    </row>
    <row r="3416" spans="2:5" x14ac:dyDescent="0.45">
      <c r="B3416" s="6">
        <v>205</v>
      </c>
      <c r="C3416" t="s">
        <v>150</v>
      </c>
      <c r="D3416">
        <v>5.8274674999999998E-2</v>
      </c>
      <c r="E3416" s="7">
        <v>7.2131194999999995E-2</v>
      </c>
    </row>
    <row r="3417" spans="2:5" x14ac:dyDescent="0.45">
      <c r="B3417" s="6">
        <v>205</v>
      </c>
      <c r="C3417" t="s">
        <v>157</v>
      </c>
      <c r="D3417">
        <v>0.92312905199999995</v>
      </c>
      <c r="E3417" s="7">
        <v>6.7030442999999995E-2</v>
      </c>
    </row>
    <row r="3418" spans="2:5" x14ac:dyDescent="0.45">
      <c r="B3418" s="6">
        <v>205</v>
      </c>
      <c r="C3418" t="s">
        <v>162</v>
      </c>
      <c r="D3418">
        <v>0.33948630000000002</v>
      </c>
      <c r="E3418" s="7">
        <v>6.6706277999999994E-2</v>
      </c>
    </row>
    <row r="3419" spans="2:5" x14ac:dyDescent="0.45">
      <c r="B3419" s="6">
        <v>205</v>
      </c>
      <c r="C3419" t="s">
        <v>149</v>
      </c>
      <c r="D3419">
        <v>0.90290980300000001</v>
      </c>
      <c r="E3419" s="7">
        <v>6.4997985999999994E-2</v>
      </c>
    </row>
    <row r="3420" spans="2:5" x14ac:dyDescent="0.45">
      <c r="B3420" s="6">
        <v>205</v>
      </c>
      <c r="C3420" t="s">
        <v>148</v>
      </c>
      <c r="D3420">
        <v>2.7743790000000001E-2</v>
      </c>
      <c r="E3420" s="7">
        <v>6.4461048000000007E-2</v>
      </c>
    </row>
    <row r="3421" spans="2:5" x14ac:dyDescent="0.45">
      <c r="B3421" s="6">
        <v>205</v>
      </c>
      <c r="C3421" t="s">
        <v>153</v>
      </c>
      <c r="D3421">
        <v>0.10664224</v>
      </c>
      <c r="E3421" s="7">
        <v>6.3286547999999998E-2</v>
      </c>
    </row>
    <row r="3422" spans="2:5" x14ac:dyDescent="0.45">
      <c r="B3422" s="6">
        <v>205</v>
      </c>
      <c r="C3422" t="s">
        <v>161</v>
      </c>
      <c r="D3422">
        <v>0.102867334</v>
      </c>
      <c r="E3422" s="7">
        <v>5.5710216E-2</v>
      </c>
    </row>
    <row r="3423" spans="2:5" x14ac:dyDescent="0.45">
      <c r="B3423" s="6">
        <v>205</v>
      </c>
      <c r="C3423" t="s">
        <v>9</v>
      </c>
      <c r="D3423">
        <v>0.13303351699999999</v>
      </c>
      <c r="E3423" s="7">
        <v>5.3969402999999999E-2</v>
      </c>
    </row>
    <row r="3424" spans="2:5" x14ac:dyDescent="0.45">
      <c r="B3424" s="6">
        <v>205</v>
      </c>
      <c r="C3424" t="s">
        <v>159</v>
      </c>
      <c r="D3424">
        <v>9.9716818999999998E-2</v>
      </c>
      <c r="E3424" s="7">
        <v>5.2366286999999997E-2</v>
      </c>
    </row>
    <row r="3425" spans="2:5" x14ac:dyDescent="0.45">
      <c r="B3425" s="6">
        <v>205</v>
      </c>
      <c r="C3425" t="s">
        <v>147</v>
      </c>
      <c r="D3425">
        <v>2.6767820000000001E-2</v>
      </c>
      <c r="E3425" s="7">
        <v>4.8707022000000003E-2</v>
      </c>
    </row>
    <row r="3426" spans="2:5" x14ac:dyDescent="0.45">
      <c r="B3426" s="6">
        <v>205</v>
      </c>
      <c r="C3426" t="s">
        <v>163</v>
      </c>
      <c r="D3426">
        <v>3.6092887999999997E-2</v>
      </c>
      <c r="E3426" s="7">
        <v>4.6597582999999998E-2</v>
      </c>
    </row>
    <row r="3427" spans="2:5" x14ac:dyDescent="0.45">
      <c r="B3427" s="6">
        <v>205</v>
      </c>
      <c r="C3427" t="s">
        <v>160</v>
      </c>
      <c r="D3427">
        <v>3.8122159000000003E-2</v>
      </c>
      <c r="E3427" s="7">
        <v>4.4473805999999998E-2</v>
      </c>
    </row>
    <row r="3428" spans="2:5" x14ac:dyDescent="0.45">
      <c r="B3428" s="6">
        <v>205</v>
      </c>
      <c r="C3428" t="s">
        <v>164</v>
      </c>
      <c r="D3428">
        <v>0.52488428600000003</v>
      </c>
      <c r="E3428" s="7">
        <v>3.7384117000000001E-2</v>
      </c>
    </row>
    <row r="3429" spans="2:5" x14ac:dyDescent="0.45">
      <c r="B3429" s="6">
        <v>206</v>
      </c>
      <c r="C3429" t="s">
        <v>149</v>
      </c>
      <c r="D3429">
        <v>1.038050229</v>
      </c>
      <c r="E3429" s="7">
        <v>8.2975227999999998E-2</v>
      </c>
    </row>
    <row r="3430" spans="2:5" x14ac:dyDescent="0.45">
      <c r="B3430" s="6">
        <v>206</v>
      </c>
      <c r="C3430" t="s">
        <v>158</v>
      </c>
      <c r="D3430">
        <v>0.48429293099999998</v>
      </c>
      <c r="E3430" s="7">
        <v>8.2730509999999993E-2</v>
      </c>
    </row>
    <row r="3431" spans="2:5" x14ac:dyDescent="0.45">
      <c r="B3431" s="6">
        <v>206</v>
      </c>
      <c r="C3431" t="s">
        <v>148</v>
      </c>
      <c r="D3431">
        <v>0.21593368800000001</v>
      </c>
      <c r="E3431" s="7">
        <v>7.5021479000000002E-2</v>
      </c>
    </row>
    <row r="3432" spans="2:5" x14ac:dyDescent="0.45">
      <c r="B3432" s="6">
        <v>206</v>
      </c>
      <c r="C3432" t="s">
        <v>161</v>
      </c>
      <c r="D3432">
        <v>0.168083121</v>
      </c>
      <c r="E3432" s="7">
        <v>7.3279585999999994E-2</v>
      </c>
    </row>
    <row r="3433" spans="2:5" x14ac:dyDescent="0.45">
      <c r="B3433" s="6">
        <v>206</v>
      </c>
      <c r="C3433" t="s">
        <v>159</v>
      </c>
      <c r="D3433">
        <v>0.67238486200000003</v>
      </c>
      <c r="E3433" s="7">
        <v>6.9409764999999998E-2</v>
      </c>
    </row>
    <row r="3434" spans="2:5" x14ac:dyDescent="0.45">
      <c r="B3434" s="6">
        <v>206</v>
      </c>
      <c r="C3434" t="s">
        <v>165</v>
      </c>
      <c r="D3434">
        <v>0.204707483</v>
      </c>
      <c r="E3434" s="7">
        <v>6.8588434000000004E-2</v>
      </c>
    </row>
    <row r="3435" spans="2:5" x14ac:dyDescent="0.45">
      <c r="B3435" s="6">
        <v>206</v>
      </c>
      <c r="C3435" t="s">
        <v>151</v>
      </c>
      <c r="D3435">
        <v>0.87889636599999998</v>
      </c>
      <c r="E3435" s="7">
        <v>6.7566366000000003E-2</v>
      </c>
    </row>
    <row r="3436" spans="2:5" x14ac:dyDescent="0.45">
      <c r="B3436" s="6">
        <v>206</v>
      </c>
      <c r="C3436" t="s">
        <v>155</v>
      </c>
      <c r="D3436">
        <v>5.9912189999999997E-2</v>
      </c>
      <c r="E3436" s="7">
        <v>6.6443039999999995E-2</v>
      </c>
    </row>
    <row r="3437" spans="2:5" x14ac:dyDescent="0.45">
      <c r="B3437" s="6">
        <v>206</v>
      </c>
      <c r="C3437" t="s">
        <v>156</v>
      </c>
      <c r="D3437">
        <v>0.39622533500000001</v>
      </c>
      <c r="E3437" s="7">
        <v>6.5072483E-2</v>
      </c>
    </row>
    <row r="3438" spans="2:5" x14ac:dyDescent="0.45">
      <c r="B3438" s="6">
        <v>206</v>
      </c>
      <c r="C3438" t="s">
        <v>154</v>
      </c>
      <c r="D3438">
        <v>0.16569557500000001</v>
      </c>
      <c r="E3438" s="7">
        <v>6.3557645999999995E-2</v>
      </c>
    </row>
    <row r="3439" spans="2:5" x14ac:dyDescent="0.45">
      <c r="B3439" s="6">
        <v>206</v>
      </c>
      <c r="C3439" t="s">
        <v>164</v>
      </c>
      <c r="D3439">
        <v>0.75128524100000005</v>
      </c>
      <c r="E3439" s="7">
        <v>6.2318224999999998E-2</v>
      </c>
    </row>
    <row r="3440" spans="2:5" x14ac:dyDescent="0.45">
      <c r="B3440" s="6">
        <v>206</v>
      </c>
      <c r="C3440" t="s">
        <v>152</v>
      </c>
      <c r="D3440">
        <v>0.812910931</v>
      </c>
      <c r="E3440" s="7">
        <v>6.2175392000000003E-2</v>
      </c>
    </row>
    <row r="3441" spans="2:5" x14ac:dyDescent="0.45">
      <c r="B3441" s="6">
        <v>206</v>
      </c>
      <c r="C3441" t="s">
        <v>147</v>
      </c>
      <c r="D3441">
        <v>0.29342861599999998</v>
      </c>
      <c r="E3441" s="7">
        <v>5.6609498000000001E-2</v>
      </c>
    </row>
    <row r="3442" spans="2:5" x14ac:dyDescent="0.45">
      <c r="B3442" s="6">
        <v>206</v>
      </c>
      <c r="C3442" t="s">
        <v>157</v>
      </c>
      <c r="D3442">
        <v>0.78105106700000004</v>
      </c>
      <c r="E3442" s="7">
        <v>5.5087338999999999E-2</v>
      </c>
    </row>
    <row r="3443" spans="2:5" x14ac:dyDescent="0.45">
      <c r="B3443" s="6">
        <v>206</v>
      </c>
      <c r="C3443" t="s">
        <v>162</v>
      </c>
      <c r="D3443">
        <v>0.96945539800000002</v>
      </c>
      <c r="E3443" s="7">
        <v>4.9633935999999997E-2</v>
      </c>
    </row>
    <row r="3444" spans="2:5" x14ac:dyDescent="0.45">
      <c r="B3444" s="6">
        <v>206</v>
      </c>
      <c r="C3444" t="s">
        <v>9</v>
      </c>
      <c r="D3444">
        <v>0.80885404500000002</v>
      </c>
      <c r="E3444" s="7">
        <v>4.8274995000000001E-2</v>
      </c>
    </row>
    <row r="3445" spans="2:5" x14ac:dyDescent="0.45">
      <c r="B3445" s="6">
        <v>206</v>
      </c>
      <c r="C3445" t="s">
        <v>160</v>
      </c>
      <c r="D3445">
        <v>0.54106074800000004</v>
      </c>
      <c r="E3445" s="7">
        <v>4.5261298999999998E-2</v>
      </c>
    </row>
    <row r="3446" spans="2:5" x14ac:dyDescent="0.45">
      <c r="B3446" s="6">
        <v>206</v>
      </c>
      <c r="C3446" t="s">
        <v>163</v>
      </c>
      <c r="D3446">
        <v>0.74535514300000005</v>
      </c>
      <c r="E3446" s="7">
        <v>4.1775292999999998E-2</v>
      </c>
    </row>
    <row r="3447" spans="2:5" x14ac:dyDescent="0.45">
      <c r="B3447" s="6">
        <v>207</v>
      </c>
      <c r="C3447" t="s">
        <v>165</v>
      </c>
      <c r="D3447">
        <v>0.91594978000000005</v>
      </c>
      <c r="E3447" s="7">
        <v>9.5039101000000001E-2</v>
      </c>
    </row>
    <row r="3448" spans="2:5" x14ac:dyDescent="0.45">
      <c r="B3448" s="6">
        <v>207</v>
      </c>
      <c r="C3448" t="s">
        <v>148</v>
      </c>
      <c r="D3448">
        <v>0.77568278999999996</v>
      </c>
      <c r="E3448" s="7">
        <v>9.1553502999999994E-2</v>
      </c>
    </row>
    <row r="3449" spans="2:5" x14ac:dyDescent="0.45">
      <c r="B3449" s="6">
        <v>207</v>
      </c>
      <c r="C3449" t="s">
        <v>162</v>
      </c>
      <c r="D3449">
        <v>0.625444946</v>
      </c>
      <c r="E3449" s="7">
        <v>8.6865190999999994E-2</v>
      </c>
    </row>
    <row r="3450" spans="2:5" x14ac:dyDescent="0.45">
      <c r="B3450" s="6">
        <v>207</v>
      </c>
      <c r="C3450" t="s">
        <v>163</v>
      </c>
      <c r="D3450">
        <v>0.84574663100000003</v>
      </c>
      <c r="E3450" s="7">
        <v>8.3723059000000002E-2</v>
      </c>
    </row>
    <row r="3451" spans="2:5" x14ac:dyDescent="0.45">
      <c r="B3451" s="6">
        <v>207</v>
      </c>
      <c r="C3451" t="s">
        <v>157</v>
      </c>
      <c r="D3451">
        <v>0.66823776000000001</v>
      </c>
      <c r="E3451" s="7">
        <v>8.3613469999999995E-2</v>
      </c>
    </row>
    <row r="3452" spans="2:5" x14ac:dyDescent="0.45">
      <c r="B3452" s="6">
        <v>207</v>
      </c>
      <c r="C3452" t="s">
        <v>150</v>
      </c>
      <c r="D3452">
        <v>0.13662015399999999</v>
      </c>
      <c r="E3452" s="7">
        <v>8.3290547000000006E-2</v>
      </c>
    </row>
    <row r="3453" spans="2:5" x14ac:dyDescent="0.45">
      <c r="B3453" s="6">
        <v>207</v>
      </c>
      <c r="C3453" t="s">
        <v>155</v>
      </c>
      <c r="D3453">
        <v>0.56045615000000004</v>
      </c>
      <c r="E3453" s="7">
        <v>7.1098932000000004E-2</v>
      </c>
    </row>
    <row r="3454" spans="2:5" x14ac:dyDescent="0.45">
      <c r="B3454" s="6">
        <v>207</v>
      </c>
      <c r="C3454" t="s">
        <v>151</v>
      </c>
      <c r="D3454">
        <v>0.384462515</v>
      </c>
      <c r="E3454" s="7">
        <v>6.6367484000000004E-2</v>
      </c>
    </row>
    <row r="3455" spans="2:5" x14ac:dyDescent="0.45">
      <c r="B3455" s="6">
        <v>207</v>
      </c>
      <c r="C3455" t="s">
        <v>161</v>
      </c>
      <c r="D3455">
        <v>1.0116342E-2</v>
      </c>
      <c r="E3455" s="7">
        <v>6.2949000000000005E-2</v>
      </c>
    </row>
    <row r="3456" spans="2:5" x14ac:dyDescent="0.45">
      <c r="B3456" s="6">
        <v>207</v>
      </c>
      <c r="C3456" t="s">
        <v>9</v>
      </c>
      <c r="D3456">
        <v>0.88591820899999996</v>
      </c>
      <c r="E3456" s="7">
        <v>6.2868559000000004E-2</v>
      </c>
    </row>
    <row r="3457" spans="2:5" x14ac:dyDescent="0.45">
      <c r="B3457" s="6">
        <v>207</v>
      </c>
      <c r="C3457" t="s">
        <v>154</v>
      </c>
      <c r="D3457">
        <v>0.70554334399999996</v>
      </c>
      <c r="E3457" s="7">
        <v>5.9134810000000003E-2</v>
      </c>
    </row>
    <row r="3458" spans="2:5" x14ac:dyDescent="0.45">
      <c r="B3458" s="6">
        <v>207</v>
      </c>
      <c r="C3458" t="s">
        <v>164</v>
      </c>
      <c r="D3458">
        <v>0.53960207299999996</v>
      </c>
      <c r="E3458" s="7">
        <v>5.3228943000000001E-2</v>
      </c>
    </row>
    <row r="3459" spans="2:5" x14ac:dyDescent="0.45">
      <c r="B3459" s="6">
        <v>207</v>
      </c>
      <c r="C3459" t="s">
        <v>149</v>
      </c>
      <c r="D3459">
        <v>0.87486265799999996</v>
      </c>
      <c r="E3459" s="7">
        <v>5.1133365E-2</v>
      </c>
    </row>
    <row r="3460" spans="2:5" x14ac:dyDescent="0.45">
      <c r="B3460" s="6">
        <v>207</v>
      </c>
      <c r="C3460" t="s">
        <v>147</v>
      </c>
      <c r="D3460">
        <v>0.75388073200000005</v>
      </c>
      <c r="E3460" s="7">
        <v>4.5319933999999999E-2</v>
      </c>
    </row>
    <row r="3461" spans="2:5" x14ac:dyDescent="0.45">
      <c r="B3461" s="6">
        <v>208</v>
      </c>
      <c r="C3461" t="s">
        <v>9</v>
      </c>
      <c r="D3461">
        <v>1.083387278</v>
      </c>
      <c r="E3461" s="7">
        <v>0.12732363099999999</v>
      </c>
    </row>
    <row r="3462" spans="2:5" x14ac:dyDescent="0.45">
      <c r="B3462" s="6">
        <v>208</v>
      </c>
      <c r="C3462" t="s">
        <v>158</v>
      </c>
      <c r="D3462">
        <v>1.0240423059999999</v>
      </c>
      <c r="E3462" s="7">
        <v>0.106113076</v>
      </c>
    </row>
    <row r="3463" spans="2:5" x14ac:dyDescent="0.45">
      <c r="B3463" s="6">
        <v>208</v>
      </c>
      <c r="C3463" t="s">
        <v>161</v>
      </c>
      <c r="D3463">
        <v>0.136585288</v>
      </c>
      <c r="E3463" s="7">
        <v>9.8837922999999994E-2</v>
      </c>
    </row>
    <row r="3464" spans="2:5" x14ac:dyDescent="0.45">
      <c r="B3464" s="6">
        <v>208</v>
      </c>
      <c r="C3464" t="s">
        <v>150</v>
      </c>
      <c r="D3464">
        <v>1.002804716</v>
      </c>
      <c r="E3464" s="7">
        <v>9.6065486000000005E-2</v>
      </c>
    </row>
    <row r="3465" spans="2:5" x14ac:dyDescent="0.45">
      <c r="B3465" s="6">
        <v>208</v>
      </c>
      <c r="C3465" t="s">
        <v>154</v>
      </c>
      <c r="D3465">
        <v>0.96561000299999999</v>
      </c>
      <c r="E3465" s="7">
        <v>9.5150884000000005E-2</v>
      </c>
    </row>
    <row r="3466" spans="2:5" x14ac:dyDescent="0.45">
      <c r="B3466" s="6">
        <v>208</v>
      </c>
      <c r="C3466" t="s">
        <v>152</v>
      </c>
      <c r="D3466">
        <v>0.98491322800000003</v>
      </c>
      <c r="E3466" s="7">
        <v>9.4711208000000005E-2</v>
      </c>
    </row>
    <row r="3467" spans="2:5" x14ac:dyDescent="0.45">
      <c r="B3467" s="6">
        <v>208</v>
      </c>
      <c r="C3467" t="s">
        <v>157</v>
      </c>
      <c r="D3467">
        <v>0.87059277199999996</v>
      </c>
      <c r="E3467" s="7">
        <v>8.3024006999999997E-2</v>
      </c>
    </row>
    <row r="3468" spans="2:5" x14ac:dyDescent="0.45">
      <c r="B3468" s="6">
        <v>208</v>
      </c>
      <c r="C3468" t="s">
        <v>147</v>
      </c>
      <c r="D3468">
        <v>0.71504164199999998</v>
      </c>
      <c r="E3468" s="7">
        <v>7.1247484E-2</v>
      </c>
    </row>
    <row r="3469" spans="2:5" x14ac:dyDescent="0.45">
      <c r="B3469" s="6">
        <v>208</v>
      </c>
      <c r="C3469" t="s">
        <v>151</v>
      </c>
      <c r="D3469">
        <v>1.0063145339999999</v>
      </c>
      <c r="E3469" s="7">
        <v>6.755427E-2</v>
      </c>
    </row>
    <row r="3470" spans="2:5" x14ac:dyDescent="0.45">
      <c r="B3470" s="6">
        <v>208</v>
      </c>
      <c r="C3470" t="s">
        <v>148</v>
      </c>
      <c r="D3470">
        <v>0.87397761500000004</v>
      </c>
      <c r="E3470" s="7">
        <v>6.7362086000000002E-2</v>
      </c>
    </row>
    <row r="3471" spans="2:5" x14ac:dyDescent="0.45">
      <c r="B3471" s="6">
        <v>208</v>
      </c>
      <c r="C3471" t="s">
        <v>165</v>
      </c>
      <c r="D3471">
        <v>0.84211854900000005</v>
      </c>
      <c r="E3471" s="7">
        <v>6.3755428000000003E-2</v>
      </c>
    </row>
    <row r="3472" spans="2:5" x14ac:dyDescent="0.45">
      <c r="B3472" s="6">
        <v>208</v>
      </c>
      <c r="C3472" t="s">
        <v>156</v>
      </c>
      <c r="D3472">
        <v>0.89668413199999997</v>
      </c>
      <c r="E3472" s="7">
        <v>6.2675997999999997E-2</v>
      </c>
    </row>
    <row r="3473" spans="2:5" x14ac:dyDescent="0.45">
      <c r="B3473" s="6">
        <v>208</v>
      </c>
      <c r="C3473" t="s">
        <v>160</v>
      </c>
      <c r="D3473">
        <v>0.87769755699999996</v>
      </c>
      <c r="E3473" s="7">
        <v>5.9849841000000001E-2</v>
      </c>
    </row>
    <row r="3474" spans="2:5" x14ac:dyDescent="0.45">
      <c r="B3474" s="6">
        <v>208</v>
      </c>
      <c r="C3474" t="s">
        <v>164</v>
      </c>
      <c r="D3474">
        <v>0.895977099</v>
      </c>
      <c r="E3474" s="7">
        <v>5.9200951000000002E-2</v>
      </c>
    </row>
    <row r="3475" spans="2:5" x14ac:dyDescent="0.45">
      <c r="B3475" s="6">
        <v>208</v>
      </c>
      <c r="C3475" t="s">
        <v>149</v>
      </c>
      <c r="D3475">
        <v>0.90831685500000003</v>
      </c>
      <c r="E3475" s="7">
        <v>5.7102646999999999E-2</v>
      </c>
    </row>
    <row r="3476" spans="2:5" x14ac:dyDescent="0.45">
      <c r="B3476" s="6">
        <v>208</v>
      </c>
      <c r="C3476" t="s">
        <v>159</v>
      </c>
      <c r="D3476">
        <v>1.0531455329999999</v>
      </c>
      <c r="E3476" s="7">
        <v>5.3745657000000002E-2</v>
      </c>
    </row>
    <row r="3477" spans="2:5" x14ac:dyDescent="0.45">
      <c r="B3477" s="6">
        <v>208</v>
      </c>
      <c r="C3477" t="s">
        <v>162</v>
      </c>
      <c r="D3477">
        <v>0.94455809300000004</v>
      </c>
      <c r="E3477" s="7">
        <v>5.1776556000000001E-2</v>
      </c>
    </row>
    <row r="3478" spans="2:5" x14ac:dyDescent="0.45">
      <c r="B3478" s="6">
        <v>209</v>
      </c>
      <c r="C3478" t="s">
        <v>159</v>
      </c>
      <c r="D3478">
        <v>0.34384980700000001</v>
      </c>
      <c r="E3478" s="7">
        <v>0.111373507</v>
      </c>
    </row>
    <row r="3479" spans="2:5" x14ac:dyDescent="0.45">
      <c r="B3479" s="6">
        <v>209</v>
      </c>
      <c r="C3479" t="s">
        <v>161</v>
      </c>
      <c r="D3479">
        <v>0.18271372</v>
      </c>
      <c r="E3479" s="7">
        <v>9.4351430999999999E-2</v>
      </c>
    </row>
    <row r="3480" spans="2:5" x14ac:dyDescent="0.45">
      <c r="B3480" s="6">
        <v>209</v>
      </c>
      <c r="C3480" t="s">
        <v>156</v>
      </c>
      <c r="D3480">
        <v>9.6057184000000004E-2</v>
      </c>
      <c r="E3480" s="7">
        <v>8.5755150000000002E-2</v>
      </c>
    </row>
    <row r="3481" spans="2:5" x14ac:dyDescent="0.45">
      <c r="B3481" s="6">
        <v>209</v>
      </c>
      <c r="C3481" t="s">
        <v>160</v>
      </c>
      <c r="D3481">
        <v>2.3049691000000001E-2</v>
      </c>
      <c r="E3481" s="7">
        <v>8.0816388000000003E-2</v>
      </c>
    </row>
    <row r="3482" spans="2:5" x14ac:dyDescent="0.45">
      <c r="B3482" s="6">
        <v>209</v>
      </c>
      <c r="C3482" t="s">
        <v>153</v>
      </c>
      <c r="D3482">
        <v>-2.8607792E-2</v>
      </c>
      <c r="E3482" s="7">
        <v>7.5093952000000005E-2</v>
      </c>
    </row>
    <row r="3483" spans="2:5" x14ac:dyDescent="0.45">
      <c r="B3483" s="6">
        <v>209</v>
      </c>
      <c r="C3483" t="s">
        <v>148</v>
      </c>
      <c r="D3483">
        <v>6.3157617999999999E-2</v>
      </c>
      <c r="E3483" s="7">
        <v>7.3118095999999994E-2</v>
      </c>
    </row>
    <row r="3484" spans="2:5" x14ac:dyDescent="0.45">
      <c r="B3484" s="6">
        <v>209</v>
      </c>
      <c r="C3484" t="s">
        <v>163</v>
      </c>
      <c r="D3484">
        <v>0.106844774</v>
      </c>
      <c r="E3484" s="7">
        <v>7.1201614999999996E-2</v>
      </c>
    </row>
    <row r="3485" spans="2:5" x14ac:dyDescent="0.45">
      <c r="B3485" s="6">
        <v>209</v>
      </c>
      <c r="C3485" t="s">
        <v>155</v>
      </c>
      <c r="D3485">
        <v>2.7194612E-2</v>
      </c>
      <c r="E3485" s="7">
        <v>6.5738362999999994E-2</v>
      </c>
    </row>
    <row r="3486" spans="2:5" x14ac:dyDescent="0.45">
      <c r="B3486" s="6">
        <v>209</v>
      </c>
      <c r="C3486" t="s">
        <v>149</v>
      </c>
      <c r="D3486">
        <v>9.6731561999999993E-2</v>
      </c>
      <c r="E3486" s="7">
        <v>6.3621549999999999E-2</v>
      </c>
    </row>
    <row r="3487" spans="2:5" x14ac:dyDescent="0.45">
      <c r="B3487" s="6">
        <v>209</v>
      </c>
      <c r="C3487" t="s">
        <v>151</v>
      </c>
      <c r="D3487">
        <v>0.129318249</v>
      </c>
      <c r="E3487" s="7">
        <v>6.0035857999999998E-2</v>
      </c>
    </row>
    <row r="3488" spans="2:5" x14ac:dyDescent="0.45">
      <c r="B3488" s="6">
        <v>209</v>
      </c>
      <c r="C3488" t="s">
        <v>162</v>
      </c>
      <c r="D3488">
        <v>0.169963851</v>
      </c>
      <c r="E3488" s="7">
        <v>5.7343133999999997E-2</v>
      </c>
    </row>
    <row r="3489" spans="2:5" x14ac:dyDescent="0.45">
      <c r="B3489" s="6">
        <v>209</v>
      </c>
      <c r="C3489" t="s">
        <v>152</v>
      </c>
      <c r="D3489">
        <v>6.4865997999999994E-2</v>
      </c>
      <c r="E3489" s="7">
        <v>5.7125594000000002E-2</v>
      </c>
    </row>
    <row r="3490" spans="2:5" x14ac:dyDescent="0.45">
      <c r="B3490" s="6">
        <v>209</v>
      </c>
      <c r="C3490" t="s">
        <v>164</v>
      </c>
      <c r="D3490">
        <v>3.3643864000000002E-2</v>
      </c>
      <c r="E3490" s="7">
        <v>5.4260482999999998E-2</v>
      </c>
    </row>
    <row r="3491" spans="2:5" x14ac:dyDescent="0.45">
      <c r="B3491" s="6">
        <v>209</v>
      </c>
      <c r="C3491" t="s">
        <v>9</v>
      </c>
      <c r="D3491">
        <v>0.144896095</v>
      </c>
      <c r="E3491" s="7">
        <v>5.0773628000000001E-2</v>
      </c>
    </row>
    <row r="3492" spans="2:5" x14ac:dyDescent="0.45">
      <c r="B3492" s="6">
        <v>209</v>
      </c>
      <c r="C3492" t="s">
        <v>158</v>
      </c>
      <c r="D3492">
        <v>8.2833103000000005E-2</v>
      </c>
      <c r="E3492" s="7">
        <v>5.0302381E-2</v>
      </c>
    </row>
    <row r="3493" spans="2:5" x14ac:dyDescent="0.45">
      <c r="B3493" s="6">
        <v>209</v>
      </c>
      <c r="C3493" t="s">
        <v>165</v>
      </c>
      <c r="D3493">
        <v>-5.1204859999999996E-3</v>
      </c>
      <c r="E3493" s="7">
        <v>4.7594329999999997E-2</v>
      </c>
    </row>
    <row r="3494" spans="2:5" x14ac:dyDescent="0.45">
      <c r="B3494" s="6">
        <v>209</v>
      </c>
      <c r="C3494" t="s">
        <v>150</v>
      </c>
      <c r="D3494">
        <v>0.165186843</v>
      </c>
      <c r="E3494" s="7">
        <v>4.400155E-2</v>
      </c>
    </row>
    <row r="3495" spans="2:5" x14ac:dyDescent="0.45">
      <c r="B3495" s="6">
        <v>209</v>
      </c>
      <c r="C3495" t="s">
        <v>154</v>
      </c>
      <c r="D3495">
        <v>7.6141051000000001E-2</v>
      </c>
      <c r="E3495" s="7">
        <v>4.2424807000000002E-2</v>
      </c>
    </row>
    <row r="3496" spans="2:5" x14ac:dyDescent="0.45">
      <c r="B3496" s="6">
        <v>210</v>
      </c>
      <c r="C3496" t="s">
        <v>165</v>
      </c>
      <c r="D3496">
        <v>0.95105400100000004</v>
      </c>
      <c r="E3496" s="7">
        <v>0.122559091</v>
      </c>
    </row>
    <row r="3497" spans="2:5" x14ac:dyDescent="0.45">
      <c r="B3497" s="6">
        <v>210</v>
      </c>
      <c r="C3497" t="s">
        <v>159</v>
      </c>
      <c r="D3497">
        <v>0.71982539400000001</v>
      </c>
      <c r="E3497" s="7">
        <v>0.104078961</v>
      </c>
    </row>
    <row r="3498" spans="2:5" x14ac:dyDescent="0.45">
      <c r="B3498" s="6">
        <v>210</v>
      </c>
      <c r="C3498" t="s">
        <v>153</v>
      </c>
      <c r="D3498">
        <v>0.95276354299999999</v>
      </c>
      <c r="E3498" s="7">
        <v>9.8987478000000004E-2</v>
      </c>
    </row>
    <row r="3499" spans="2:5" x14ac:dyDescent="0.45">
      <c r="B3499" s="6">
        <v>210</v>
      </c>
      <c r="C3499" t="s">
        <v>163</v>
      </c>
      <c r="D3499">
        <v>0.99654894299999996</v>
      </c>
      <c r="E3499" s="7">
        <v>8.4127745000000004E-2</v>
      </c>
    </row>
    <row r="3500" spans="2:5" x14ac:dyDescent="0.45">
      <c r="B3500" s="6">
        <v>210</v>
      </c>
      <c r="C3500" t="s">
        <v>149</v>
      </c>
      <c r="D3500">
        <v>1.0050144599999999</v>
      </c>
      <c r="E3500" s="7">
        <v>8.3599171999999999E-2</v>
      </c>
    </row>
    <row r="3501" spans="2:5" x14ac:dyDescent="0.45">
      <c r="B3501" s="6">
        <v>210</v>
      </c>
      <c r="C3501" t="s">
        <v>9</v>
      </c>
      <c r="D3501">
        <v>0.97656167599999999</v>
      </c>
      <c r="E3501" s="7">
        <v>8.0424428000000006E-2</v>
      </c>
    </row>
    <row r="3502" spans="2:5" x14ac:dyDescent="0.45">
      <c r="B3502" s="6">
        <v>210</v>
      </c>
      <c r="C3502" t="s">
        <v>157</v>
      </c>
      <c r="D3502">
        <v>1.0284905289999999</v>
      </c>
      <c r="E3502" s="7">
        <v>7.5592448000000007E-2</v>
      </c>
    </row>
    <row r="3503" spans="2:5" x14ac:dyDescent="0.45">
      <c r="B3503" s="6">
        <v>210</v>
      </c>
      <c r="C3503" t="s">
        <v>156</v>
      </c>
      <c r="D3503">
        <v>0.65943502600000004</v>
      </c>
      <c r="E3503" s="7">
        <v>7.2996515999999997E-2</v>
      </c>
    </row>
    <row r="3504" spans="2:5" x14ac:dyDescent="0.45">
      <c r="B3504" s="6">
        <v>210</v>
      </c>
      <c r="C3504" t="s">
        <v>160</v>
      </c>
      <c r="D3504">
        <v>0.180229418</v>
      </c>
      <c r="E3504" s="7">
        <v>7.2734547999999996E-2</v>
      </c>
    </row>
    <row r="3505" spans="2:5" x14ac:dyDescent="0.45">
      <c r="B3505" s="6">
        <v>210</v>
      </c>
      <c r="C3505" t="s">
        <v>152</v>
      </c>
      <c r="D3505">
        <v>0.99242532100000003</v>
      </c>
      <c r="E3505" s="7">
        <v>7.2397853999999998E-2</v>
      </c>
    </row>
    <row r="3506" spans="2:5" x14ac:dyDescent="0.45">
      <c r="B3506" s="6">
        <v>210</v>
      </c>
      <c r="C3506" t="s">
        <v>148</v>
      </c>
      <c r="D3506">
        <v>0.11032742700000001</v>
      </c>
      <c r="E3506" s="7">
        <v>7.1156183999999997E-2</v>
      </c>
    </row>
    <row r="3507" spans="2:5" x14ac:dyDescent="0.45">
      <c r="B3507" s="6">
        <v>210</v>
      </c>
      <c r="C3507" t="s">
        <v>155</v>
      </c>
      <c r="D3507">
        <v>0.81494951999999998</v>
      </c>
      <c r="E3507" s="7">
        <v>7.1088382000000006E-2</v>
      </c>
    </row>
    <row r="3508" spans="2:5" x14ac:dyDescent="0.45">
      <c r="B3508" s="6">
        <v>210</v>
      </c>
      <c r="C3508" t="s">
        <v>150</v>
      </c>
      <c r="D3508">
        <v>3.8389435999999999E-2</v>
      </c>
      <c r="E3508" s="7">
        <v>6.5537950999999997E-2</v>
      </c>
    </row>
    <row r="3509" spans="2:5" x14ac:dyDescent="0.45">
      <c r="B3509" s="6">
        <v>210</v>
      </c>
      <c r="C3509" t="s">
        <v>158</v>
      </c>
      <c r="D3509">
        <v>0.31124856400000001</v>
      </c>
      <c r="E3509" s="7">
        <v>6.4525302000000007E-2</v>
      </c>
    </row>
    <row r="3510" spans="2:5" x14ac:dyDescent="0.45">
      <c r="B3510" s="6">
        <v>210</v>
      </c>
      <c r="C3510" t="s">
        <v>147</v>
      </c>
      <c r="D3510">
        <v>0.92036392499999997</v>
      </c>
      <c r="E3510" s="7">
        <v>5.9483079000000001E-2</v>
      </c>
    </row>
    <row r="3511" spans="2:5" x14ac:dyDescent="0.45">
      <c r="B3511" s="6">
        <v>210</v>
      </c>
      <c r="C3511" t="s">
        <v>164</v>
      </c>
      <c r="D3511">
        <v>0.94781090300000004</v>
      </c>
      <c r="E3511" s="7">
        <v>5.6694983999999997E-2</v>
      </c>
    </row>
    <row r="3512" spans="2:5" x14ac:dyDescent="0.45">
      <c r="B3512" s="6">
        <v>210</v>
      </c>
      <c r="C3512" t="s">
        <v>154</v>
      </c>
      <c r="D3512">
        <v>1.0067357029999999</v>
      </c>
      <c r="E3512" s="7">
        <v>5.0305963000000002E-2</v>
      </c>
    </row>
    <row r="3513" spans="2:5" x14ac:dyDescent="0.45">
      <c r="B3513" s="6">
        <v>210</v>
      </c>
      <c r="C3513" t="s">
        <v>151</v>
      </c>
      <c r="D3513">
        <v>0.90100438400000005</v>
      </c>
      <c r="E3513" s="7">
        <v>4.7295240000000002E-2</v>
      </c>
    </row>
    <row r="3514" spans="2:5" x14ac:dyDescent="0.45">
      <c r="B3514" s="6">
        <v>211</v>
      </c>
      <c r="C3514" t="s">
        <v>149</v>
      </c>
      <c r="D3514">
        <v>0.90295514300000002</v>
      </c>
      <c r="E3514" s="7">
        <v>9.8287657E-2</v>
      </c>
    </row>
    <row r="3515" spans="2:5" x14ac:dyDescent="0.45">
      <c r="B3515" s="6">
        <v>211</v>
      </c>
      <c r="C3515" t="s">
        <v>150</v>
      </c>
      <c r="D3515">
        <v>0.194890432</v>
      </c>
      <c r="E3515" s="7">
        <v>8.9013254E-2</v>
      </c>
    </row>
    <row r="3516" spans="2:5" x14ac:dyDescent="0.45">
      <c r="B3516" s="6">
        <v>211</v>
      </c>
      <c r="C3516" t="s">
        <v>161</v>
      </c>
      <c r="D3516">
        <v>0.110449782</v>
      </c>
      <c r="E3516" s="7">
        <v>8.0183946000000006E-2</v>
      </c>
    </row>
    <row r="3517" spans="2:5" x14ac:dyDescent="0.45">
      <c r="B3517" s="6">
        <v>211</v>
      </c>
      <c r="C3517" t="s">
        <v>152</v>
      </c>
      <c r="D3517">
        <v>1.0244625300000001</v>
      </c>
      <c r="E3517" s="7">
        <v>7.6629173999999994E-2</v>
      </c>
    </row>
    <row r="3518" spans="2:5" x14ac:dyDescent="0.45">
      <c r="B3518" s="6">
        <v>211</v>
      </c>
      <c r="C3518" t="s">
        <v>147</v>
      </c>
      <c r="D3518">
        <v>5.3957671999999998E-2</v>
      </c>
      <c r="E3518" s="7">
        <v>7.3880902999999998E-2</v>
      </c>
    </row>
    <row r="3519" spans="2:5" x14ac:dyDescent="0.45">
      <c r="B3519" s="6">
        <v>211</v>
      </c>
      <c r="C3519" t="s">
        <v>157</v>
      </c>
      <c r="D3519">
        <v>0.87612702200000003</v>
      </c>
      <c r="E3519" s="7">
        <v>7.0951438000000006E-2</v>
      </c>
    </row>
    <row r="3520" spans="2:5" x14ac:dyDescent="0.45">
      <c r="B3520" s="6">
        <v>211</v>
      </c>
      <c r="C3520" t="s">
        <v>162</v>
      </c>
      <c r="D3520">
        <v>0.48178346700000002</v>
      </c>
      <c r="E3520" s="7">
        <v>6.8965374999999995E-2</v>
      </c>
    </row>
    <row r="3521" spans="2:5" x14ac:dyDescent="0.45">
      <c r="B3521" s="6">
        <v>211</v>
      </c>
      <c r="C3521" t="s">
        <v>159</v>
      </c>
      <c r="D3521">
        <v>0.16437376200000001</v>
      </c>
      <c r="E3521" s="7">
        <v>6.8816832999999994E-2</v>
      </c>
    </row>
    <row r="3522" spans="2:5" x14ac:dyDescent="0.45">
      <c r="B3522" s="6">
        <v>211</v>
      </c>
      <c r="C3522" t="s">
        <v>158</v>
      </c>
      <c r="D3522">
        <v>0.17504357200000001</v>
      </c>
      <c r="E3522" s="7">
        <v>6.6883817999999998E-2</v>
      </c>
    </row>
    <row r="3523" spans="2:5" x14ac:dyDescent="0.45">
      <c r="B3523" s="6">
        <v>211</v>
      </c>
      <c r="C3523" t="s">
        <v>156</v>
      </c>
      <c r="D3523">
        <v>0.21782028000000001</v>
      </c>
      <c r="E3523" s="7">
        <v>6.6473901000000002E-2</v>
      </c>
    </row>
    <row r="3524" spans="2:5" x14ac:dyDescent="0.45">
      <c r="B3524" s="6">
        <v>211</v>
      </c>
      <c r="C3524" t="s">
        <v>154</v>
      </c>
      <c r="D3524">
        <v>5.3706462000000003E-2</v>
      </c>
      <c r="E3524" s="7">
        <v>6.5915793E-2</v>
      </c>
    </row>
    <row r="3525" spans="2:5" x14ac:dyDescent="0.45">
      <c r="B3525" s="6">
        <v>211</v>
      </c>
      <c r="C3525" t="s">
        <v>151</v>
      </c>
      <c r="D3525">
        <v>0.26757466899999999</v>
      </c>
      <c r="E3525" s="7">
        <v>6.4490746000000002E-2</v>
      </c>
    </row>
    <row r="3526" spans="2:5" x14ac:dyDescent="0.45">
      <c r="B3526" s="6">
        <v>211</v>
      </c>
      <c r="C3526" t="s">
        <v>155</v>
      </c>
      <c r="D3526">
        <v>3.2510719E-2</v>
      </c>
      <c r="E3526" s="7">
        <v>6.3217396999999995E-2</v>
      </c>
    </row>
    <row r="3527" spans="2:5" x14ac:dyDescent="0.45">
      <c r="B3527" s="6">
        <v>211</v>
      </c>
      <c r="C3527" t="s">
        <v>148</v>
      </c>
      <c r="D3527">
        <v>0.13622300900000001</v>
      </c>
      <c r="E3527" s="7">
        <v>6.3042472000000002E-2</v>
      </c>
    </row>
    <row r="3528" spans="2:5" x14ac:dyDescent="0.45">
      <c r="B3528" s="6">
        <v>211</v>
      </c>
      <c r="C3528" t="s">
        <v>9</v>
      </c>
      <c r="D3528">
        <v>0.23226210799999999</v>
      </c>
      <c r="E3528" s="7">
        <v>5.9189212999999997E-2</v>
      </c>
    </row>
    <row r="3529" spans="2:5" x14ac:dyDescent="0.45">
      <c r="B3529" s="6">
        <v>211</v>
      </c>
      <c r="C3529" t="s">
        <v>165</v>
      </c>
      <c r="D3529">
        <v>0.19354286300000001</v>
      </c>
      <c r="E3529" s="7">
        <v>5.6467499999999997E-2</v>
      </c>
    </row>
    <row r="3530" spans="2:5" x14ac:dyDescent="0.45">
      <c r="B3530" s="6">
        <v>211</v>
      </c>
      <c r="C3530" t="s">
        <v>153</v>
      </c>
      <c r="D3530">
        <v>0.31572144899999999</v>
      </c>
      <c r="E3530" s="7">
        <v>5.2908271E-2</v>
      </c>
    </row>
    <row r="3531" spans="2:5" x14ac:dyDescent="0.45">
      <c r="B3531" s="6">
        <v>211</v>
      </c>
      <c r="C3531" t="s">
        <v>160</v>
      </c>
      <c r="D3531">
        <v>7.8875410000000007E-2</v>
      </c>
      <c r="E3531" s="7">
        <v>4.5377926999999998E-2</v>
      </c>
    </row>
    <row r="3532" spans="2:5" x14ac:dyDescent="0.45">
      <c r="B3532" s="6">
        <v>212</v>
      </c>
      <c r="C3532" t="s">
        <v>154</v>
      </c>
      <c r="D3532">
        <v>1.004760925</v>
      </c>
      <c r="E3532" s="7">
        <v>0.10667317900000001</v>
      </c>
    </row>
    <row r="3533" spans="2:5" x14ac:dyDescent="0.45">
      <c r="B3533" s="6">
        <v>212</v>
      </c>
      <c r="C3533" t="s">
        <v>156</v>
      </c>
      <c r="D3533">
        <v>6.1478756000000002E-2</v>
      </c>
      <c r="E3533" s="7">
        <v>0.104503242</v>
      </c>
    </row>
    <row r="3534" spans="2:5" x14ac:dyDescent="0.45">
      <c r="B3534" s="6">
        <v>212</v>
      </c>
      <c r="C3534" t="s">
        <v>161</v>
      </c>
      <c r="D3534">
        <v>-2.7883149999999999E-2</v>
      </c>
      <c r="E3534" s="7">
        <v>0.104242259</v>
      </c>
    </row>
    <row r="3535" spans="2:5" x14ac:dyDescent="0.45">
      <c r="B3535" s="6">
        <v>212</v>
      </c>
      <c r="C3535" t="s">
        <v>162</v>
      </c>
      <c r="D3535">
        <v>0.217152976</v>
      </c>
      <c r="E3535" s="7">
        <v>9.5101850000000002E-2</v>
      </c>
    </row>
    <row r="3536" spans="2:5" x14ac:dyDescent="0.45">
      <c r="B3536" s="6">
        <v>212</v>
      </c>
      <c r="C3536" t="s">
        <v>165</v>
      </c>
      <c r="D3536">
        <v>0.75685249300000002</v>
      </c>
      <c r="E3536" s="7">
        <v>8.5559393999999997E-2</v>
      </c>
    </row>
    <row r="3537" spans="2:5" x14ac:dyDescent="0.45">
      <c r="B3537" s="6">
        <v>212</v>
      </c>
      <c r="C3537" t="s">
        <v>153</v>
      </c>
      <c r="D3537">
        <v>0.111591041</v>
      </c>
      <c r="E3537" s="7">
        <v>7.6802828000000004E-2</v>
      </c>
    </row>
    <row r="3538" spans="2:5" x14ac:dyDescent="0.45">
      <c r="B3538" s="6">
        <v>212</v>
      </c>
      <c r="C3538" t="s">
        <v>158</v>
      </c>
      <c r="D3538">
        <v>2.4292057999999998E-2</v>
      </c>
      <c r="E3538" s="7">
        <v>7.6375932999999993E-2</v>
      </c>
    </row>
    <row r="3539" spans="2:5" x14ac:dyDescent="0.45">
      <c r="B3539" s="6">
        <v>212</v>
      </c>
      <c r="C3539" t="s">
        <v>149</v>
      </c>
      <c r="D3539">
        <v>0.82913443099999995</v>
      </c>
      <c r="E3539" s="7">
        <v>7.1547648000000005E-2</v>
      </c>
    </row>
    <row r="3540" spans="2:5" x14ac:dyDescent="0.45">
      <c r="B3540" s="6">
        <v>212</v>
      </c>
      <c r="C3540" t="s">
        <v>155</v>
      </c>
      <c r="D3540">
        <v>0.96181016399999997</v>
      </c>
      <c r="E3540" s="7">
        <v>6.8558657999999995E-2</v>
      </c>
    </row>
    <row r="3541" spans="2:5" x14ac:dyDescent="0.45">
      <c r="B3541" s="6">
        <v>212</v>
      </c>
      <c r="C3541" t="s">
        <v>151</v>
      </c>
      <c r="D3541">
        <v>0.28027458500000002</v>
      </c>
      <c r="E3541" s="7">
        <v>6.3509798000000006E-2</v>
      </c>
    </row>
    <row r="3542" spans="2:5" x14ac:dyDescent="0.45">
      <c r="B3542" s="6">
        <v>212</v>
      </c>
      <c r="C3542" t="s">
        <v>9</v>
      </c>
      <c r="D3542">
        <v>0.32690793299999998</v>
      </c>
      <c r="E3542" s="7">
        <v>6.2955528999999996E-2</v>
      </c>
    </row>
    <row r="3543" spans="2:5" x14ac:dyDescent="0.45">
      <c r="B3543" s="6">
        <v>212</v>
      </c>
      <c r="C3543" t="s">
        <v>150</v>
      </c>
      <c r="D3543">
        <v>0.12921328400000001</v>
      </c>
      <c r="E3543" s="7">
        <v>6.2410102000000002E-2</v>
      </c>
    </row>
    <row r="3544" spans="2:5" x14ac:dyDescent="0.45">
      <c r="B3544" s="6">
        <v>212</v>
      </c>
      <c r="C3544" t="s">
        <v>164</v>
      </c>
      <c r="D3544">
        <v>0.11816798000000001</v>
      </c>
      <c r="E3544" s="7">
        <v>5.8402904999999998E-2</v>
      </c>
    </row>
    <row r="3545" spans="2:5" x14ac:dyDescent="0.45">
      <c r="B3545" s="6">
        <v>212</v>
      </c>
      <c r="C3545" t="s">
        <v>148</v>
      </c>
      <c r="D3545">
        <v>0.15116375200000001</v>
      </c>
      <c r="E3545" s="7">
        <v>5.6152215999999998E-2</v>
      </c>
    </row>
    <row r="3546" spans="2:5" x14ac:dyDescent="0.45">
      <c r="B3546" s="6">
        <v>212</v>
      </c>
      <c r="C3546" t="s">
        <v>157</v>
      </c>
      <c r="D3546">
        <v>5.1680812E-2</v>
      </c>
      <c r="E3546" s="7">
        <v>4.6886287999999998E-2</v>
      </c>
    </row>
    <row r="3547" spans="2:5" x14ac:dyDescent="0.45">
      <c r="B3547" s="6">
        <v>212</v>
      </c>
      <c r="C3547" t="s">
        <v>159</v>
      </c>
      <c r="D3547">
        <v>9.7768654999999996E-2</v>
      </c>
      <c r="E3547" s="7">
        <v>4.3184609999999998E-2</v>
      </c>
    </row>
    <row r="3548" spans="2:5" x14ac:dyDescent="0.45">
      <c r="B3548" s="6">
        <v>212</v>
      </c>
      <c r="C3548" t="s">
        <v>147</v>
      </c>
      <c r="D3548">
        <v>0.224031332</v>
      </c>
      <c r="E3548" s="7">
        <v>3.6839315999999997E-2</v>
      </c>
    </row>
    <row r="3549" spans="2:5" x14ac:dyDescent="0.45">
      <c r="B3549" s="6">
        <v>213</v>
      </c>
      <c r="C3549" t="s">
        <v>165</v>
      </c>
      <c r="D3549">
        <v>0.134609008</v>
      </c>
      <c r="E3549" s="7">
        <v>0.16009167499999999</v>
      </c>
    </row>
    <row r="3550" spans="2:5" x14ac:dyDescent="0.45">
      <c r="B3550" s="6">
        <v>213</v>
      </c>
      <c r="C3550" t="s">
        <v>156</v>
      </c>
      <c r="D3550">
        <v>9.7339609999999993E-2</v>
      </c>
      <c r="E3550" s="7">
        <v>8.5316722999999997E-2</v>
      </c>
    </row>
    <row r="3551" spans="2:5" x14ac:dyDescent="0.45">
      <c r="B3551" s="6">
        <v>213</v>
      </c>
      <c r="C3551" t="s">
        <v>151</v>
      </c>
      <c r="D3551">
        <v>1.7855448999999999E-2</v>
      </c>
      <c r="E3551" s="7">
        <v>7.1970652999999996E-2</v>
      </c>
    </row>
    <row r="3552" spans="2:5" x14ac:dyDescent="0.45">
      <c r="B3552" s="6">
        <v>213</v>
      </c>
      <c r="C3552" t="s">
        <v>149</v>
      </c>
      <c r="D3552">
        <v>0.20859984300000001</v>
      </c>
      <c r="E3552" s="7">
        <v>7.1536077000000003E-2</v>
      </c>
    </row>
    <row r="3553" spans="2:5" x14ac:dyDescent="0.45">
      <c r="B3553" s="6">
        <v>213</v>
      </c>
      <c r="C3553" t="s">
        <v>155</v>
      </c>
      <c r="D3553">
        <v>8.3805611000000002E-2</v>
      </c>
      <c r="E3553" s="7">
        <v>7.0568435999999998E-2</v>
      </c>
    </row>
    <row r="3554" spans="2:5" x14ac:dyDescent="0.45">
      <c r="B3554" s="6">
        <v>213</v>
      </c>
      <c r="C3554" t="s">
        <v>150</v>
      </c>
      <c r="D3554">
        <v>7.7724034999999997E-2</v>
      </c>
      <c r="E3554" s="7">
        <v>5.5481162000000001E-2</v>
      </c>
    </row>
    <row r="3555" spans="2:5" x14ac:dyDescent="0.45">
      <c r="B3555" s="6">
        <v>213</v>
      </c>
      <c r="C3555" t="s">
        <v>161</v>
      </c>
      <c r="D3555">
        <v>0.181677958</v>
      </c>
      <c r="E3555" s="7">
        <v>5.4702805E-2</v>
      </c>
    </row>
    <row r="3556" spans="2:5" x14ac:dyDescent="0.45">
      <c r="B3556" s="6">
        <v>213</v>
      </c>
      <c r="C3556" t="s">
        <v>159</v>
      </c>
      <c r="D3556">
        <v>0.89254012699999996</v>
      </c>
      <c r="E3556" s="7">
        <v>5.3521868E-2</v>
      </c>
    </row>
    <row r="3557" spans="2:5" x14ac:dyDescent="0.45">
      <c r="B3557" s="6">
        <v>213</v>
      </c>
      <c r="C3557" t="s">
        <v>148</v>
      </c>
      <c r="D3557">
        <v>0.89017865600000001</v>
      </c>
      <c r="E3557" s="7">
        <v>5.3362350000000003E-2</v>
      </c>
    </row>
    <row r="3558" spans="2:5" x14ac:dyDescent="0.45">
      <c r="B3558" s="6">
        <v>213</v>
      </c>
      <c r="C3558" t="s">
        <v>153</v>
      </c>
      <c r="D3558">
        <v>0.80735962500000003</v>
      </c>
      <c r="E3558" s="7">
        <v>5.0896785E-2</v>
      </c>
    </row>
    <row r="3559" spans="2:5" x14ac:dyDescent="0.45">
      <c r="B3559" s="6">
        <v>213</v>
      </c>
      <c r="C3559" t="s">
        <v>162</v>
      </c>
      <c r="D3559">
        <v>0.11973133499999999</v>
      </c>
      <c r="E3559" s="7">
        <v>3.9300757999999998E-2</v>
      </c>
    </row>
    <row r="3560" spans="2:5" x14ac:dyDescent="0.45">
      <c r="B3560" s="6">
        <v>213</v>
      </c>
      <c r="C3560" t="s">
        <v>157</v>
      </c>
      <c r="D3560">
        <v>0.95624406500000003</v>
      </c>
      <c r="E3560" s="7">
        <v>3.8910681000000003E-2</v>
      </c>
    </row>
    <row r="3561" spans="2:5" x14ac:dyDescent="0.45">
      <c r="B3561" s="6">
        <v>213</v>
      </c>
      <c r="C3561" t="s">
        <v>152</v>
      </c>
      <c r="D3561">
        <v>0.91332667599999995</v>
      </c>
      <c r="E3561" s="7">
        <v>3.7901878E-2</v>
      </c>
    </row>
    <row r="3562" spans="2:5" x14ac:dyDescent="0.45">
      <c r="B3562" s="6">
        <v>213</v>
      </c>
      <c r="C3562" t="s">
        <v>9</v>
      </c>
      <c r="D3562">
        <v>8.9447398999999997E-2</v>
      </c>
      <c r="E3562" s="7">
        <v>3.7498706E-2</v>
      </c>
    </row>
    <row r="3563" spans="2:5" x14ac:dyDescent="0.45">
      <c r="B3563" s="6">
        <v>213</v>
      </c>
      <c r="C3563" t="s">
        <v>154</v>
      </c>
      <c r="D3563">
        <v>0.11200468199999999</v>
      </c>
      <c r="E3563" s="7">
        <v>3.2138277E-2</v>
      </c>
    </row>
    <row r="3564" spans="2:5" x14ac:dyDescent="0.45">
      <c r="B3564" s="6">
        <v>213</v>
      </c>
      <c r="C3564" t="s">
        <v>160</v>
      </c>
      <c r="D3564">
        <v>6.1650364999999999E-2</v>
      </c>
      <c r="E3564" s="7">
        <v>3.1300122999999999E-2</v>
      </c>
    </row>
    <row r="3565" spans="2:5" x14ac:dyDescent="0.45">
      <c r="B3565" s="6">
        <v>213</v>
      </c>
      <c r="C3565" t="s">
        <v>163</v>
      </c>
      <c r="D3565">
        <v>7.8151254000000003E-2</v>
      </c>
      <c r="E3565" s="7">
        <v>2.9363760999999999E-2</v>
      </c>
    </row>
    <row r="3566" spans="2:5" x14ac:dyDescent="0.45">
      <c r="B3566" s="6">
        <v>213</v>
      </c>
      <c r="C3566" t="s">
        <v>164</v>
      </c>
      <c r="D3566">
        <v>0.93892900999999995</v>
      </c>
      <c r="E3566" s="7">
        <v>2.8214508999999999E-2</v>
      </c>
    </row>
    <row r="3567" spans="2:5" x14ac:dyDescent="0.45">
      <c r="B3567" s="6">
        <v>213</v>
      </c>
      <c r="C3567" t="s">
        <v>147</v>
      </c>
      <c r="D3567">
        <v>3.5841611000000002E-2</v>
      </c>
      <c r="E3567" s="7">
        <v>2.7118284999999999E-2</v>
      </c>
    </row>
    <row r="3568" spans="2:5" x14ac:dyDescent="0.45">
      <c r="B3568" s="6">
        <v>214</v>
      </c>
      <c r="C3568" t="s">
        <v>159</v>
      </c>
      <c r="D3568">
        <v>0.313318559</v>
      </c>
      <c r="E3568" s="7">
        <v>8.4528021999999994E-2</v>
      </c>
    </row>
    <row r="3569" spans="2:5" x14ac:dyDescent="0.45">
      <c r="B3569" s="6">
        <v>214</v>
      </c>
      <c r="C3569" t="s">
        <v>157</v>
      </c>
      <c r="D3569">
        <v>0.56516816299999995</v>
      </c>
      <c r="E3569" s="7">
        <v>7.2818478000000006E-2</v>
      </c>
    </row>
    <row r="3570" spans="2:5" x14ac:dyDescent="0.45">
      <c r="B3570" s="6">
        <v>214</v>
      </c>
      <c r="C3570" t="s">
        <v>148</v>
      </c>
      <c r="D3570">
        <v>0.38140742999999999</v>
      </c>
      <c r="E3570" s="7">
        <v>6.7618273000000007E-2</v>
      </c>
    </row>
    <row r="3571" spans="2:5" x14ac:dyDescent="0.45">
      <c r="B3571" s="6">
        <v>214</v>
      </c>
      <c r="C3571" t="s">
        <v>147</v>
      </c>
      <c r="D3571">
        <v>0.58155509400000005</v>
      </c>
      <c r="E3571" s="7">
        <v>6.6748278999999994E-2</v>
      </c>
    </row>
    <row r="3572" spans="2:5" x14ac:dyDescent="0.45">
      <c r="B3572" s="6">
        <v>214</v>
      </c>
      <c r="C3572" t="s">
        <v>151</v>
      </c>
      <c r="D3572">
        <v>0.80521076499999999</v>
      </c>
      <c r="E3572" s="7">
        <v>6.2767338000000006E-2</v>
      </c>
    </row>
    <row r="3573" spans="2:5" x14ac:dyDescent="0.45">
      <c r="B3573" s="6">
        <v>214</v>
      </c>
      <c r="C3573" t="s">
        <v>155</v>
      </c>
      <c r="D3573">
        <v>0.96615251499999999</v>
      </c>
      <c r="E3573" s="7">
        <v>5.6324192000000002E-2</v>
      </c>
    </row>
    <row r="3574" spans="2:5" x14ac:dyDescent="0.45">
      <c r="B3574" s="6">
        <v>214</v>
      </c>
      <c r="C3574" t="s">
        <v>161</v>
      </c>
      <c r="D3574">
        <v>0.486594798</v>
      </c>
      <c r="E3574" s="7">
        <v>5.5324362000000002E-2</v>
      </c>
    </row>
    <row r="3575" spans="2:5" x14ac:dyDescent="0.45">
      <c r="B3575" s="6">
        <v>214</v>
      </c>
      <c r="C3575" t="s">
        <v>149</v>
      </c>
      <c r="D3575">
        <v>0.703383957</v>
      </c>
      <c r="E3575" s="7">
        <v>5.1538426999999998E-2</v>
      </c>
    </row>
    <row r="3576" spans="2:5" x14ac:dyDescent="0.45">
      <c r="B3576" s="6">
        <v>214</v>
      </c>
      <c r="C3576" t="s">
        <v>162</v>
      </c>
      <c r="D3576">
        <v>0.82107383700000003</v>
      </c>
      <c r="E3576" s="7">
        <v>5.0872317E-2</v>
      </c>
    </row>
    <row r="3577" spans="2:5" x14ac:dyDescent="0.45">
      <c r="B3577" s="6">
        <v>214</v>
      </c>
      <c r="C3577" t="s">
        <v>153</v>
      </c>
      <c r="D3577">
        <v>0.58213020999999998</v>
      </c>
      <c r="E3577" s="7">
        <v>4.9905836000000002E-2</v>
      </c>
    </row>
    <row r="3578" spans="2:5" x14ac:dyDescent="0.45">
      <c r="B3578" s="6">
        <v>214</v>
      </c>
      <c r="C3578" t="s">
        <v>160</v>
      </c>
      <c r="D3578">
        <v>0.49782258699999998</v>
      </c>
      <c r="E3578" s="7">
        <v>4.7732882999999997E-2</v>
      </c>
    </row>
    <row r="3579" spans="2:5" x14ac:dyDescent="0.45">
      <c r="B3579" s="6">
        <v>214</v>
      </c>
      <c r="C3579" t="s">
        <v>9</v>
      </c>
      <c r="D3579">
        <v>0.956116301</v>
      </c>
      <c r="E3579" s="7">
        <v>4.7068631E-2</v>
      </c>
    </row>
    <row r="3580" spans="2:5" x14ac:dyDescent="0.45">
      <c r="B3580" s="6">
        <v>214</v>
      </c>
      <c r="C3580" t="s">
        <v>154</v>
      </c>
      <c r="D3580">
        <v>0.90808334099999999</v>
      </c>
      <c r="E3580" s="7">
        <v>4.5108848999999999E-2</v>
      </c>
    </row>
    <row r="3581" spans="2:5" x14ac:dyDescent="0.45">
      <c r="B3581" s="6">
        <v>214</v>
      </c>
      <c r="C3581" t="s">
        <v>150</v>
      </c>
      <c r="D3581">
        <v>0.77995914499999996</v>
      </c>
      <c r="E3581" s="7">
        <v>4.2934527E-2</v>
      </c>
    </row>
    <row r="3582" spans="2:5" x14ac:dyDescent="0.45">
      <c r="B3582" s="6">
        <v>214</v>
      </c>
      <c r="C3582" t="s">
        <v>158</v>
      </c>
      <c r="D3582">
        <v>0.45572756199999997</v>
      </c>
      <c r="E3582" s="7">
        <v>3.6543705000000003E-2</v>
      </c>
    </row>
    <row r="3583" spans="2:5" x14ac:dyDescent="0.45">
      <c r="B3583" s="6">
        <v>214</v>
      </c>
      <c r="C3583" t="s">
        <v>152</v>
      </c>
      <c r="D3583">
        <v>0.56361250900000004</v>
      </c>
      <c r="E3583" s="7">
        <v>3.6375537999999999E-2</v>
      </c>
    </row>
    <row r="3584" spans="2:5" x14ac:dyDescent="0.45">
      <c r="B3584" s="6">
        <v>214</v>
      </c>
      <c r="C3584" t="s">
        <v>164</v>
      </c>
      <c r="D3584">
        <v>0.55530236300000002</v>
      </c>
      <c r="E3584" s="7">
        <v>3.3371814E-2</v>
      </c>
    </row>
    <row r="3585" spans="2:5" x14ac:dyDescent="0.45">
      <c r="B3585" s="6">
        <v>214</v>
      </c>
      <c r="C3585" t="s">
        <v>163</v>
      </c>
      <c r="D3585">
        <v>0.95286328399999998</v>
      </c>
      <c r="E3585" s="7">
        <v>3.3184485999999999E-2</v>
      </c>
    </row>
    <row r="3586" spans="2:5" x14ac:dyDescent="0.45">
      <c r="B3586" s="6">
        <v>215</v>
      </c>
      <c r="C3586" t="s">
        <v>149</v>
      </c>
      <c r="D3586">
        <v>0.97948670299999996</v>
      </c>
      <c r="E3586" s="7">
        <v>6.1853560000000002E-2</v>
      </c>
    </row>
    <row r="3587" spans="2:5" x14ac:dyDescent="0.45">
      <c r="B3587" s="6">
        <v>215</v>
      </c>
      <c r="C3587" t="s">
        <v>165</v>
      </c>
      <c r="D3587">
        <v>0.97587001799999995</v>
      </c>
      <c r="E3587" s="7">
        <v>5.9616945999999997E-2</v>
      </c>
    </row>
    <row r="3588" spans="2:5" x14ac:dyDescent="0.45">
      <c r="B3588" s="6">
        <v>215</v>
      </c>
      <c r="C3588" t="s">
        <v>158</v>
      </c>
      <c r="D3588">
        <v>0.54529336799999995</v>
      </c>
      <c r="E3588" s="7">
        <v>5.7703075999999999E-2</v>
      </c>
    </row>
    <row r="3589" spans="2:5" x14ac:dyDescent="0.45">
      <c r="B3589" s="6">
        <v>215</v>
      </c>
      <c r="C3589" t="s">
        <v>163</v>
      </c>
      <c r="D3589">
        <v>0.89536294900000002</v>
      </c>
      <c r="E3589" s="7">
        <v>5.4045463000000002E-2</v>
      </c>
    </row>
    <row r="3590" spans="2:5" x14ac:dyDescent="0.45">
      <c r="B3590" s="6">
        <v>215</v>
      </c>
      <c r="C3590" t="s">
        <v>154</v>
      </c>
      <c r="D3590">
        <v>0.85996462900000004</v>
      </c>
      <c r="E3590" s="7">
        <v>5.1801984000000002E-2</v>
      </c>
    </row>
    <row r="3591" spans="2:5" x14ac:dyDescent="0.45">
      <c r="B3591" s="6">
        <v>215</v>
      </c>
      <c r="C3591" t="s">
        <v>152</v>
      </c>
      <c r="D3591">
        <v>0.86079860799999997</v>
      </c>
      <c r="E3591" s="7">
        <v>4.9029145000000003E-2</v>
      </c>
    </row>
    <row r="3592" spans="2:5" x14ac:dyDescent="0.45">
      <c r="B3592" s="6">
        <v>215</v>
      </c>
      <c r="C3592" t="s">
        <v>156</v>
      </c>
      <c r="D3592">
        <v>0.90648773699999996</v>
      </c>
      <c r="E3592" s="7">
        <v>4.8409406000000002E-2</v>
      </c>
    </row>
    <row r="3593" spans="2:5" x14ac:dyDescent="0.45">
      <c r="B3593" s="6">
        <v>215</v>
      </c>
      <c r="C3593" t="s">
        <v>159</v>
      </c>
      <c r="D3593">
        <v>0.321146347</v>
      </c>
      <c r="E3593" s="7">
        <v>4.8344696E-2</v>
      </c>
    </row>
    <row r="3594" spans="2:5" x14ac:dyDescent="0.45">
      <c r="B3594" s="6">
        <v>215</v>
      </c>
      <c r="C3594" t="s">
        <v>9</v>
      </c>
      <c r="D3594">
        <v>0.97622940999999996</v>
      </c>
      <c r="E3594" s="7">
        <v>4.7924005999999998E-2</v>
      </c>
    </row>
    <row r="3595" spans="2:5" x14ac:dyDescent="0.45">
      <c r="B3595" s="6">
        <v>215</v>
      </c>
      <c r="C3595" t="s">
        <v>153</v>
      </c>
      <c r="D3595">
        <v>0.92637847399999995</v>
      </c>
      <c r="E3595" s="7">
        <v>4.7630486E-2</v>
      </c>
    </row>
    <row r="3596" spans="2:5" x14ac:dyDescent="0.45">
      <c r="B3596" s="6">
        <v>215</v>
      </c>
      <c r="C3596" t="s">
        <v>160</v>
      </c>
      <c r="D3596">
        <v>0.91797105800000001</v>
      </c>
      <c r="E3596" s="7">
        <v>4.5274492E-2</v>
      </c>
    </row>
    <row r="3597" spans="2:5" x14ac:dyDescent="0.45">
      <c r="B3597" s="6">
        <v>215</v>
      </c>
      <c r="C3597" t="s">
        <v>150</v>
      </c>
      <c r="D3597">
        <v>0.91698602399999996</v>
      </c>
      <c r="E3597" s="7">
        <v>4.5139622999999997E-2</v>
      </c>
    </row>
    <row r="3598" spans="2:5" x14ac:dyDescent="0.45">
      <c r="B3598" s="6">
        <v>215</v>
      </c>
      <c r="C3598" t="s">
        <v>162</v>
      </c>
      <c r="D3598">
        <v>0.88295015499999996</v>
      </c>
      <c r="E3598" s="7">
        <v>4.4494591E-2</v>
      </c>
    </row>
    <row r="3599" spans="2:5" x14ac:dyDescent="0.45">
      <c r="B3599" s="6">
        <v>215</v>
      </c>
      <c r="C3599" t="s">
        <v>148</v>
      </c>
      <c r="D3599">
        <v>0.27126078999999997</v>
      </c>
      <c r="E3599" s="7">
        <v>4.4349455000000003E-2</v>
      </c>
    </row>
    <row r="3600" spans="2:5" x14ac:dyDescent="0.45">
      <c r="B3600" s="6">
        <v>215</v>
      </c>
      <c r="C3600" t="s">
        <v>147</v>
      </c>
      <c r="D3600">
        <v>0.93326013799999996</v>
      </c>
      <c r="E3600" s="7">
        <v>4.0946376E-2</v>
      </c>
    </row>
    <row r="3601" spans="2:5" x14ac:dyDescent="0.45">
      <c r="B3601" s="6">
        <v>215</v>
      </c>
      <c r="C3601" t="s">
        <v>164</v>
      </c>
      <c r="D3601">
        <v>0.90342952799999998</v>
      </c>
      <c r="E3601" s="7">
        <v>3.7207561E-2</v>
      </c>
    </row>
    <row r="3602" spans="2:5" x14ac:dyDescent="0.45">
      <c r="B3602" s="6">
        <v>215</v>
      </c>
      <c r="C3602" t="s">
        <v>157</v>
      </c>
      <c r="D3602">
        <v>0.76354842499999998</v>
      </c>
      <c r="E3602" s="7">
        <v>3.5352000000000001E-2</v>
      </c>
    </row>
    <row r="3603" spans="2:5" x14ac:dyDescent="0.45">
      <c r="B3603" s="6">
        <v>216</v>
      </c>
      <c r="C3603" t="s">
        <v>153</v>
      </c>
      <c r="D3603">
        <v>0.93407437100000001</v>
      </c>
      <c r="E3603" s="7">
        <v>7.1026434999999999E-2</v>
      </c>
    </row>
    <row r="3604" spans="2:5" x14ac:dyDescent="0.45">
      <c r="B3604" s="6">
        <v>216</v>
      </c>
      <c r="C3604" t="s">
        <v>149</v>
      </c>
      <c r="D3604">
        <v>0.40625794300000001</v>
      </c>
      <c r="E3604" s="7">
        <v>5.6905194999999999E-2</v>
      </c>
    </row>
    <row r="3605" spans="2:5" x14ac:dyDescent="0.45">
      <c r="B3605" s="6">
        <v>216</v>
      </c>
      <c r="C3605" t="s">
        <v>151</v>
      </c>
      <c r="D3605">
        <v>0.17649677499999999</v>
      </c>
      <c r="E3605" s="7">
        <v>5.2939953999999997E-2</v>
      </c>
    </row>
    <row r="3606" spans="2:5" x14ac:dyDescent="0.45">
      <c r="B3606" s="6">
        <v>216</v>
      </c>
      <c r="C3606" t="s">
        <v>152</v>
      </c>
      <c r="D3606">
        <v>0.82863156299999996</v>
      </c>
      <c r="E3606" s="7">
        <v>5.0731921999999999E-2</v>
      </c>
    </row>
    <row r="3607" spans="2:5" x14ac:dyDescent="0.45">
      <c r="B3607" s="6">
        <v>216</v>
      </c>
      <c r="C3607" t="s">
        <v>150</v>
      </c>
      <c r="D3607">
        <v>9.9255679999999999E-2</v>
      </c>
      <c r="E3607" s="7">
        <v>5.0648859999999997E-2</v>
      </c>
    </row>
    <row r="3608" spans="2:5" x14ac:dyDescent="0.45">
      <c r="B3608" s="6">
        <v>216</v>
      </c>
      <c r="C3608" t="s">
        <v>148</v>
      </c>
      <c r="D3608">
        <v>0.354559966</v>
      </c>
      <c r="E3608" s="7">
        <v>5.0422221000000003E-2</v>
      </c>
    </row>
    <row r="3609" spans="2:5" x14ac:dyDescent="0.45">
      <c r="B3609" s="6">
        <v>216</v>
      </c>
      <c r="C3609" t="s">
        <v>155</v>
      </c>
      <c r="D3609">
        <v>7.0707619999999999E-2</v>
      </c>
      <c r="E3609" s="7">
        <v>4.8627701000000002E-2</v>
      </c>
    </row>
    <row r="3610" spans="2:5" x14ac:dyDescent="0.45">
      <c r="B3610" s="6">
        <v>216</v>
      </c>
      <c r="C3610" t="s">
        <v>162</v>
      </c>
      <c r="D3610">
        <v>0.27306910499999998</v>
      </c>
      <c r="E3610" s="7">
        <v>4.7938467999999998E-2</v>
      </c>
    </row>
    <row r="3611" spans="2:5" x14ac:dyDescent="0.45">
      <c r="B3611" s="6">
        <v>216</v>
      </c>
      <c r="C3611" t="s">
        <v>9</v>
      </c>
      <c r="D3611">
        <v>0.89268312900000002</v>
      </c>
      <c r="E3611" s="7">
        <v>4.5683751000000002E-2</v>
      </c>
    </row>
    <row r="3612" spans="2:5" x14ac:dyDescent="0.45">
      <c r="B3612" s="6">
        <v>216</v>
      </c>
      <c r="C3612" t="s">
        <v>147</v>
      </c>
      <c r="D3612">
        <v>3.9533051999999999E-2</v>
      </c>
      <c r="E3612" s="7">
        <v>4.3488832999999998E-2</v>
      </c>
    </row>
    <row r="3613" spans="2:5" x14ac:dyDescent="0.45">
      <c r="B3613" s="6">
        <v>216</v>
      </c>
      <c r="C3613" t="s">
        <v>165</v>
      </c>
      <c r="D3613">
        <v>8.7140569000000001E-2</v>
      </c>
      <c r="E3613" s="7">
        <v>3.9174563000000003E-2</v>
      </c>
    </row>
    <row r="3614" spans="2:5" x14ac:dyDescent="0.45">
      <c r="B3614" s="6">
        <v>216</v>
      </c>
      <c r="C3614" t="s">
        <v>156</v>
      </c>
      <c r="D3614">
        <v>2.6072336000000002E-2</v>
      </c>
      <c r="E3614" s="7">
        <v>3.8714350000000002E-2</v>
      </c>
    </row>
    <row r="3615" spans="2:5" x14ac:dyDescent="0.45">
      <c r="B3615" s="6">
        <v>216</v>
      </c>
      <c r="C3615" t="s">
        <v>158</v>
      </c>
      <c r="D3615">
        <v>0.61547114199999997</v>
      </c>
      <c r="E3615" s="7">
        <v>3.7754502000000002E-2</v>
      </c>
    </row>
    <row r="3616" spans="2:5" x14ac:dyDescent="0.45">
      <c r="B3616" s="6">
        <v>216</v>
      </c>
      <c r="C3616" t="s">
        <v>157</v>
      </c>
      <c r="D3616">
        <v>1.0057858209999999</v>
      </c>
      <c r="E3616" s="7">
        <v>3.5719898E-2</v>
      </c>
    </row>
    <row r="3617" spans="2:5" x14ac:dyDescent="0.45">
      <c r="B3617" s="6">
        <v>216</v>
      </c>
      <c r="C3617" t="s">
        <v>154</v>
      </c>
      <c r="D3617">
        <v>3.1038393000000001E-2</v>
      </c>
      <c r="E3617" s="7">
        <v>3.5546616000000003E-2</v>
      </c>
    </row>
    <row r="3618" spans="2:5" x14ac:dyDescent="0.45">
      <c r="B3618" s="6">
        <v>216</v>
      </c>
      <c r="C3618" t="s">
        <v>161</v>
      </c>
      <c r="D3618">
        <v>5.5427733E-2</v>
      </c>
      <c r="E3618" s="7">
        <v>3.3748884999999999E-2</v>
      </c>
    </row>
    <row r="3619" spans="2:5" x14ac:dyDescent="0.45">
      <c r="B3619" s="6">
        <v>216</v>
      </c>
      <c r="C3619" t="s">
        <v>160</v>
      </c>
      <c r="D3619">
        <v>3.5194219999999998E-2</v>
      </c>
      <c r="E3619" s="7">
        <v>2.7153944999999999E-2</v>
      </c>
    </row>
    <row r="3620" spans="2:5" x14ac:dyDescent="0.45">
      <c r="B3620" s="6">
        <v>216</v>
      </c>
      <c r="C3620" t="s">
        <v>163</v>
      </c>
      <c r="D3620">
        <v>0.202481513</v>
      </c>
      <c r="E3620" s="7">
        <v>2.6172353999999998E-2</v>
      </c>
    </row>
    <row r="3621" spans="2:5" x14ac:dyDescent="0.45">
      <c r="B3621" s="6">
        <v>216</v>
      </c>
      <c r="C3621" t="s">
        <v>164</v>
      </c>
      <c r="D3621">
        <v>0.96456900800000001</v>
      </c>
      <c r="E3621" s="7">
        <v>2.4880458000000001E-2</v>
      </c>
    </row>
    <row r="3622" spans="2:5" x14ac:dyDescent="0.45">
      <c r="B3622" s="6">
        <v>217</v>
      </c>
      <c r="C3622" t="s">
        <v>148</v>
      </c>
      <c r="D3622">
        <v>0.504904672</v>
      </c>
      <c r="E3622" s="7">
        <v>6.2429771000000002E-2</v>
      </c>
    </row>
    <row r="3623" spans="2:5" x14ac:dyDescent="0.45">
      <c r="B3623" s="6">
        <v>217</v>
      </c>
      <c r="C3623" t="s">
        <v>165</v>
      </c>
      <c r="D3623">
        <v>0.19381784899999999</v>
      </c>
      <c r="E3623" s="7">
        <v>5.4345686999999997E-2</v>
      </c>
    </row>
    <row r="3624" spans="2:5" x14ac:dyDescent="0.45">
      <c r="B3624" s="6">
        <v>217</v>
      </c>
      <c r="C3624" t="s">
        <v>154</v>
      </c>
      <c r="D3624">
        <v>8.0186760999999995E-2</v>
      </c>
      <c r="E3624" s="7">
        <v>4.4350773000000003E-2</v>
      </c>
    </row>
    <row r="3625" spans="2:5" x14ac:dyDescent="0.45">
      <c r="B3625" s="6">
        <v>217</v>
      </c>
      <c r="C3625" t="s">
        <v>155</v>
      </c>
      <c r="D3625">
        <v>3.8881660999999998E-2</v>
      </c>
      <c r="E3625" s="7">
        <v>4.4081721999999997E-2</v>
      </c>
    </row>
    <row r="3626" spans="2:5" x14ac:dyDescent="0.45">
      <c r="B3626" s="6">
        <v>217</v>
      </c>
      <c r="C3626" t="s">
        <v>151</v>
      </c>
      <c r="D3626">
        <v>0.66564299800000004</v>
      </c>
      <c r="E3626" s="7">
        <v>4.1680675E-2</v>
      </c>
    </row>
    <row r="3627" spans="2:5" x14ac:dyDescent="0.45">
      <c r="B3627" s="6">
        <v>217</v>
      </c>
      <c r="C3627" t="s">
        <v>149</v>
      </c>
      <c r="D3627">
        <v>0.62273252599999995</v>
      </c>
      <c r="E3627" s="7">
        <v>4.1491959000000002E-2</v>
      </c>
    </row>
    <row r="3628" spans="2:5" x14ac:dyDescent="0.45">
      <c r="B3628" s="6">
        <v>217</v>
      </c>
      <c r="C3628" t="s">
        <v>158</v>
      </c>
      <c r="D3628">
        <v>0.23631387300000001</v>
      </c>
      <c r="E3628" s="7">
        <v>3.9689281E-2</v>
      </c>
    </row>
    <row r="3629" spans="2:5" x14ac:dyDescent="0.45">
      <c r="B3629" s="6">
        <v>217</v>
      </c>
      <c r="C3629" t="s">
        <v>156</v>
      </c>
      <c r="D3629">
        <v>0.18963414100000001</v>
      </c>
      <c r="E3629" s="7">
        <v>3.8843363999999998E-2</v>
      </c>
    </row>
    <row r="3630" spans="2:5" x14ac:dyDescent="0.45">
      <c r="B3630" s="6">
        <v>217</v>
      </c>
      <c r="C3630" t="s">
        <v>153</v>
      </c>
      <c r="D3630">
        <v>0.32617027700000001</v>
      </c>
      <c r="E3630" s="7">
        <v>3.8414221999999998E-2</v>
      </c>
    </row>
    <row r="3631" spans="2:5" x14ac:dyDescent="0.45">
      <c r="B3631" s="6">
        <v>217</v>
      </c>
      <c r="C3631" t="s">
        <v>9</v>
      </c>
      <c r="D3631">
        <v>0.46301781600000003</v>
      </c>
      <c r="E3631" s="7">
        <v>3.5079471000000001E-2</v>
      </c>
    </row>
    <row r="3632" spans="2:5" x14ac:dyDescent="0.45">
      <c r="B3632" s="6">
        <v>217</v>
      </c>
      <c r="C3632" t="s">
        <v>157</v>
      </c>
      <c r="D3632">
        <v>0.52277492299999995</v>
      </c>
      <c r="E3632" s="7">
        <v>3.5016296000000002E-2</v>
      </c>
    </row>
    <row r="3633" spans="2:5" x14ac:dyDescent="0.45">
      <c r="B3633" s="6">
        <v>217</v>
      </c>
      <c r="C3633" t="s">
        <v>159</v>
      </c>
      <c r="D3633">
        <v>0.210571865</v>
      </c>
      <c r="E3633" s="7">
        <v>3.4511015999999999E-2</v>
      </c>
    </row>
    <row r="3634" spans="2:5" x14ac:dyDescent="0.45">
      <c r="B3634" s="6">
        <v>217</v>
      </c>
      <c r="C3634" t="s">
        <v>162</v>
      </c>
      <c r="D3634">
        <v>0.51604817300000005</v>
      </c>
      <c r="E3634" s="7">
        <v>3.1304074000000001E-2</v>
      </c>
    </row>
    <row r="3635" spans="2:5" x14ac:dyDescent="0.45">
      <c r="B3635" s="6">
        <v>217</v>
      </c>
      <c r="C3635" t="s">
        <v>152</v>
      </c>
      <c r="D3635">
        <v>0.69497308400000002</v>
      </c>
      <c r="E3635" s="7">
        <v>2.9569964000000001E-2</v>
      </c>
    </row>
    <row r="3636" spans="2:5" x14ac:dyDescent="0.45">
      <c r="B3636" s="6">
        <v>217</v>
      </c>
      <c r="C3636" t="s">
        <v>147</v>
      </c>
      <c r="D3636">
        <v>6.3823296000000002E-2</v>
      </c>
      <c r="E3636" s="7">
        <v>2.9309035000000001E-2</v>
      </c>
    </row>
    <row r="3637" spans="2:5" x14ac:dyDescent="0.45">
      <c r="B3637" s="6">
        <v>217</v>
      </c>
      <c r="C3637" t="s">
        <v>161</v>
      </c>
      <c r="D3637">
        <v>2.8280998000000002E-2</v>
      </c>
      <c r="E3637" s="7">
        <v>2.8203378000000001E-2</v>
      </c>
    </row>
    <row r="3638" spans="2:5" x14ac:dyDescent="0.45">
      <c r="B3638" s="6">
        <v>217</v>
      </c>
      <c r="C3638" t="s">
        <v>160</v>
      </c>
      <c r="D3638">
        <v>0.733392398</v>
      </c>
      <c r="E3638" s="7">
        <v>2.5388840999999999E-2</v>
      </c>
    </row>
    <row r="3639" spans="2:5" x14ac:dyDescent="0.45">
      <c r="B3639" s="6">
        <v>217</v>
      </c>
      <c r="C3639" t="s">
        <v>163</v>
      </c>
      <c r="D3639">
        <v>0.32296347600000003</v>
      </c>
      <c r="E3639" s="7">
        <v>2.4657301999999999E-2</v>
      </c>
    </row>
    <row r="3640" spans="2:5" x14ac:dyDescent="0.45">
      <c r="B3640" s="6">
        <v>217</v>
      </c>
      <c r="C3640" t="s">
        <v>164</v>
      </c>
      <c r="D3640">
        <v>0.35331868599999999</v>
      </c>
      <c r="E3640" s="7">
        <v>2.3729337999999999E-2</v>
      </c>
    </row>
    <row r="3641" spans="2:5" x14ac:dyDescent="0.45">
      <c r="B3641" s="6">
        <v>218</v>
      </c>
      <c r="C3641" t="s">
        <v>153</v>
      </c>
      <c r="D3641">
        <v>0.97328292999999999</v>
      </c>
      <c r="E3641" s="7">
        <v>8.9376346999999995E-2</v>
      </c>
    </row>
    <row r="3642" spans="2:5" x14ac:dyDescent="0.45">
      <c r="B3642" s="6">
        <v>218</v>
      </c>
      <c r="C3642" t="s">
        <v>152</v>
      </c>
      <c r="D3642">
        <v>0.97122017299999996</v>
      </c>
      <c r="E3642" s="7">
        <v>5.6454948999999997E-2</v>
      </c>
    </row>
    <row r="3643" spans="2:5" x14ac:dyDescent="0.45">
      <c r="B3643" s="6">
        <v>218</v>
      </c>
      <c r="C3643" t="s">
        <v>149</v>
      </c>
      <c r="D3643">
        <v>0.926043214</v>
      </c>
      <c r="E3643" s="7">
        <v>5.6184974999999998E-2</v>
      </c>
    </row>
    <row r="3644" spans="2:5" x14ac:dyDescent="0.45">
      <c r="B3644" s="6">
        <v>218</v>
      </c>
      <c r="C3644" t="s">
        <v>148</v>
      </c>
      <c r="D3644">
        <v>0.62828627500000001</v>
      </c>
      <c r="E3644" s="7">
        <v>5.4566334000000001E-2</v>
      </c>
    </row>
    <row r="3645" spans="2:5" x14ac:dyDescent="0.45">
      <c r="B3645" s="6">
        <v>218</v>
      </c>
      <c r="C3645" t="s">
        <v>151</v>
      </c>
      <c r="D3645">
        <v>1.038958469</v>
      </c>
      <c r="E3645" s="7">
        <v>5.2445550000000001E-2</v>
      </c>
    </row>
    <row r="3646" spans="2:5" x14ac:dyDescent="0.45">
      <c r="B3646" s="6">
        <v>218</v>
      </c>
      <c r="C3646" t="s">
        <v>156</v>
      </c>
      <c r="D3646">
        <v>0.92085985299999995</v>
      </c>
      <c r="E3646" s="7">
        <v>4.8214571999999997E-2</v>
      </c>
    </row>
    <row r="3647" spans="2:5" x14ac:dyDescent="0.45">
      <c r="B3647" s="6">
        <v>218</v>
      </c>
      <c r="C3647" t="s">
        <v>162</v>
      </c>
      <c r="D3647">
        <v>0.98473470600000002</v>
      </c>
      <c r="E3647" s="7">
        <v>4.3195003000000003E-2</v>
      </c>
    </row>
    <row r="3648" spans="2:5" x14ac:dyDescent="0.45">
      <c r="B3648" s="6">
        <v>218</v>
      </c>
      <c r="C3648" t="s">
        <v>157</v>
      </c>
      <c r="D3648">
        <v>0.95547703900000003</v>
      </c>
      <c r="E3648" s="7">
        <v>4.2922188999999999E-2</v>
      </c>
    </row>
    <row r="3649" spans="2:5" x14ac:dyDescent="0.45">
      <c r="B3649" s="6">
        <v>218</v>
      </c>
      <c r="C3649" t="s">
        <v>158</v>
      </c>
      <c r="D3649">
        <v>0.68653034000000002</v>
      </c>
      <c r="E3649" s="7">
        <v>4.1553154000000002E-2</v>
      </c>
    </row>
    <row r="3650" spans="2:5" x14ac:dyDescent="0.45">
      <c r="B3650" s="6">
        <v>218</v>
      </c>
      <c r="C3650" t="s">
        <v>154</v>
      </c>
      <c r="D3650">
        <v>0.94854637900000005</v>
      </c>
      <c r="E3650" s="7">
        <v>4.1393299000000001E-2</v>
      </c>
    </row>
    <row r="3651" spans="2:5" x14ac:dyDescent="0.45">
      <c r="B3651" s="6">
        <v>218</v>
      </c>
      <c r="C3651" t="s">
        <v>159</v>
      </c>
      <c r="D3651">
        <v>0.68725202299999999</v>
      </c>
      <c r="E3651" s="7">
        <v>4.0294981000000001E-2</v>
      </c>
    </row>
    <row r="3652" spans="2:5" x14ac:dyDescent="0.45">
      <c r="B3652" s="6">
        <v>218</v>
      </c>
      <c r="C3652" t="s">
        <v>160</v>
      </c>
      <c r="D3652">
        <v>0.98597813300000003</v>
      </c>
      <c r="E3652" s="7">
        <v>3.9885184999999997E-2</v>
      </c>
    </row>
    <row r="3653" spans="2:5" x14ac:dyDescent="0.45">
      <c r="B3653" s="6">
        <v>218</v>
      </c>
      <c r="C3653" t="s">
        <v>155</v>
      </c>
      <c r="D3653">
        <v>0.80841851399999998</v>
      </c>
      <c r="E3653" s="7">
        <v>3.9667913999999999E-2</v>
      </c>
    </row>
    <row r="3654" spans="2:5" x14ac:dyDescent="0.45">
      <c r="B3654" s="6">
        <v>218</v>
      </c>
      <c r="C3654" t="s">
        <v>147</v>
      </c>
      <c r="D3654">
        <v>0.92148608600000004</v>
      </c>
      <c r="E3654" s="7">
        <v>3.7727279000000002E-2</v>
      </c>
    </row>
    <row r="3655" spans="2:5" x14ac:dyDescent="0.45">
      <c r="B3655" s="6">
        <v>218</v>
      </c>
      <c r="C3655" t="s">
        <v>9</v>
      </c>
      <c r="D3655">
        <v>0.95537488199999998</v>
      </c>
      <c r="E3655" s="7">
        <v>3.3511999000000001E-2</v>
      </c>
    </row>
    <row r="3656" spans="2:5" x14ac:dyDescent="0.45">
      <c r="B3656" s="6">
        <v>218</v>
      </c>
      <c r="C3656" t="s">
        <v>161</v>
      </c>
      <c r="D3656">
        <v>9.7295786999999995E-2</v>
      </c>
      <c r="E3656" s="7">
        <v>3.2821393999999997E-2</v>
      </c>
    </row>
    <row r="3657" spans="2:5" x14ac:dyDescent="0.45">
      <c r="B3657" s="6">
        <v>218</v>
      </c>
      <c r="C3657" t="s">
        <v>164</v>
      </c>
      <c r="D3657">
        <v>0.97245783699999999</v>
      </c>
      <c r="E3657" s="7">
        <v>2.5350554000000001E-2</v>
      </c>
    </row>
    <row r="3658" spans="2:5" x14ac:dyDescent="0.45">
      <c r="B3658" s="6">
        <v>218</v>
      </c>
      <c r="C3658" t="s">
        <v>163</v>
      </c>
      <c r="D3658">
        <v>0.95621461200000002</v>
      </c>
      <c r="E3658" s="7">
        <v>2.3571403000000001E-2</v>
      </c>
    </row>
    <row r="3659" spans="2:5" x14ac:dyDescent="0.45">
      <c r="B3659" s="6">
        <v>219</v>
      </c>
      <c r="C3659" t="s">
        <v>148</v>
      </c>
      <c r="D3659">
        <v>5.6866673E-2</v>
      </c>
      <c r="E3659" s="7">
        <v>4.5940205999999997E-2</v>
      </c>
    </row>
    <row r="3660" spans="2:5" x14ac:dyDescent="0.45">
      <c r="B3660" s="6">
        <v>219</v>
      </c>
      <c r="C3660" t="s">
        <v>165</v>
      </c>
      <c r="D3660">
        <v>0.33792698199999999</v>
      </c>
      <c r="E3660" s="7">
        <v>4.5906430999999998E-2</v>
      </c>
    </row>
    <row r="3661" spans="2:5" x14ac:dyDescent="0.45">
      <c r="B3661" s="6">
        <v>219</v>
      </c>
      <c r="C3661" t="s">
        <v>159</v>
      </c>
      <c r="D3661">
        <v>5.8125972999999997E-2</v>
      </c>
      <c r="E3661" s="7">
        <v>4.5315104000000002E-2</v>
      </c>
    </row>
    <row r="3662" spans="2:5" x14ac:dyDescent="0.45">
      <c r="B3662" s="6">
        <v>219</v>
      </c>
      <c r="C3662" t="s">
        <v>149</v>
      </c>
      <c r="D3662">
        <v>0.13874884900000001</v>
      </c>
      <c r="E3662" s="7">
        <v>4.2802211E-2</v>
      </c>
    </row>
    <row r="3663" spans="2:5" x14ac:dyDescent="0.45">
      <c r="B3663" s="6">
        <v>219</v>
      </c>
      <c r="C3663" t="s">
        <v>158</v>
      </c>
      <c r="D3663">
        <v>9.0744953000000003E-2</v>
      </c>
      <c r="E3663" s="7">
        <v>4.1043887000000001E-2</v>
      </c>
    </row>
    <row r="3664" spans="2:5" x14ac:dyDescent="0.45">
      <c r="B3664" s="6">
        <v>219</v>
      </c>
      <c r="C3664" t="s">
        <v>151</v>
      </c>
      <c r="D3664">
        <v>0.17130009600000001</v>
      </c>
      <c r="E3664" s="7">
        <v>4.0164735E-2</v>
      </c>
    </row>
    <row r="3665" spans="2:5" x14ac:dyDescent="0.45">
      <c r="B3665" s="6">
        <v>219</v>
      </c>
      <c r="C3665" t="s">
        <v>155</v>
      </c>
      <c r="D3665">
        <v>0.16937899300000001</v>
      </c>
      <c r="E3665" s="7">
        <v>4.0011499999999998E-2</v>
      </c>
    </row>
    <row r="3666" spans="2:5" x14ac:dyDescent="0.45">
      <c r="B3666" s="6">
        <v>219</v>
      </c>
      <c r="C3666" t="s">
        <v>153</v>
      </c>
      <c r="D3666">
        <v>8.2532183999999995E-2</v>
      </c>
      <c r="E3666" s="7">
        <v>3.8965778999999999E-2</v>
      </c>
    </row>
    <row r="3667" spans="2:5" x14ac:dyDescent="0.45">
      <c r="B3667" s="6">
        <v>219</v>
      </c>
      <c r="C3667" t="s">
        <v>154</v>
      </c>
      <c r="D3667">
        <v>4.9777878999999997E-2</v>
      </c>
      <c r="E3667" s="7">
        <v>3.6962419000000003E-2</v>
      </c>
    </row>
    <row r="3668" spans="2:5" x14ac:dyDescent="0.45">
      <c r="B3668" s="6">
        <v>219</v>
      </c>
      <c r="C3668" t="s">
        <v>162</v>
      </c>
      <c r="D3668">
        <v>0.114260627</v>
      </c>
      <c r="E3668" s="7">
        <v>3.5444973999999997E-2</v>
      </c>
    </row>
    <row r="3669" spans="2:5" x14ac:dyDescent="0.45">
      <c r="B3669" s="6">
        <v>219</v>
      </c>
      <c r="C3669" t="s">
        <v>157</v>
      </c>
      <c r="D3669">
        <v>3.9388568999999998E-2</v>
      </c>
      <c r="E3669" s="7">
        <v>3.4933408999999999E-2</v>
      </c>
    </row>
    <row r="3670" spans="2:5" x14ac:dyDescent="0.45">
      <c r="B3670" s="6">
        <v>219</v>
      </c>
      <c r="C3670" t="s">
        <v>156</v>
      </c>
      <c r="D3670">
        <v>9.0353141999999997E-2</v>
      </c>
      <c r="E3670" s="7">
        <v>3.4343967000000003E-2</v>
      </c>
    </row>
    <row r="3671" spans="2:5" x14ac:dyDescent="0.45">
      <c r="B3671" s="6">
        <v>219</v>
      </c>
      <c r="C3671" t="s">
        <v>150</v>
      </c>
      <c r="D3671">
        <v>0.151646226</v>
      </c>
      <c r="E3671" s="7">
        <v>3.2973957999999998E-2</v>
      </c>
    </row>
    <row r="3672" spans="2:5" x14ac:dyDescent="0.45">
      <c r="B3672" s="6">
        <v>219</v>
      </c>
      <c r="C3672" t="s">
        <v>161</v>
      </c>
      <c r="D3672">
        <v>0.92645829899999999</v>
      </c>
      <c r="E3672" s="7">
        <v>3.2857670999999998E-2</v>
      </c>
    </row>
    <row r="3673" spans="2:5" x14ac:dyDescent="0.45">
      <c r="B3673" s="6">
        <v>219</v>
      </c>
      <c r="C3673" t="s">
        <v>152</v>
      </c>
      <c r="D3673">
        <v>4.4260104000000002E-2</v>
      </c>
      <c r="E3673" s="7">
        <v>3.0490334000000001E-2</v>
      </c>
    </row>
    <row r="3674" spans="2:5" x14ac:dyDescent="0.45">
      <c r="B3674" s="6">
        <v>219</v>
      </c>
      <c r="C3674" t="s">
        <v>9</v>
      </c>
      <c r="D3674">
        <v>0.46949805900000002</v>
      </c>
      <c r="E3674" s="7">
        <v>2.9855696000000001E-2</v>
      </c>
    </row>
    <row r="3675" spans="2:5" x14ac:dyDescent="0.45">
      <c r="B3675" s="6">
        <v>219</v>
      </c>
      <c r="C3675" t="s">
        <v>163</v>
      </c>
      <c r="D3675">
        <v>0.30321310499999998</v>
      </c>
      <c r="E3675" s="7">
        <v>2.5714783000000001E-2</v>
      </c>
    </row>
    <row r="3676" spans="2:5" x14ac:dyDescent="0.45">
      <c r="B3676" s="6">
        <v>219</v>
      </c>
      <c r="C3676" t="s">
        <v>164</v>
      </c>
      <c r="D3676">
        <v>7.2522895000000004E-2</v>
      </c>
      <c r="E3676" s="7">
        <v>2.5090343000000001E-2</v>
      </c>
    </row>
    <row r="3677" spans="2:5" x14ac:dyDescent="0.45">
      <c r="B3677" s="6">
        <v>219</v>
      </c>
      <c r="C3677" t="s">
        <v>160</v>
      </c>
      <c r="D3677">
        <v>9.5349178000000007E-2</v>
      </c>
      <c r="E3677" s="7">
        <v>2.4204219999999999E-2</v>
      </c>
    </row>
    <row r="3678" spans="2:5" x14ac:dyDescent="0.45">
      <c r="B3678" s="6">
        <v>220</v>
      </c>
      <c r="C3678" t="s">
        <v>159</v>
      </c>
      <c r="D3678">
        <v>1.0342007230000001</v>
      </c>
      <c r="E3678" s="7">
        <v>0.110551044</v>
      </c>
    </row>
    <row r="3679" spans="2:5" x14ac:dyDescent="0.45">
      <c r="B3679" s="6">
        <v>220</v>
      </c>
      <c r="C3679" t="s">
        <v>156</v>
      </c>
      <c r="D3679">
        <v>0.83131380200000005</v>
      </c>
      <c r="E3679" s="7">
        <v>8.8393213999999998E-2</v>
      </c>
    </row>
    <row r="3680" spans="2:5" x14ac:dyDescent="0.45">
      <c r="B3680" s="6">
        <v>220</v>
      </c>
      <c r="C3680" t="s">
        <v>157</v>
      </c>
      <c r="D3680">
        <v>0.91945055799999997</v>
      </c>
      <c r="E3680" s="7">
        <v>8.6080996000000007E-2</v>
      </c>
    </row>
    <row r="3681" spans="2:5" x14ac:dyDescent="0.45">
      <c r="B3681" s="6">
        <v>220</v>
      </c>
      <c r="C3681" t="s">
        <v>153</v>
      </c>
      <c r="D3681">
        <v>0.970223791</v>
      </c>
      <c r="E3681" s="7">
        <v>8.1177368E-2</v>
      </c>
    </row>
    <row r="3682" spans="2:5" x14ac:dyDescent="0.45">
      <c r="B3682" s="6">
        <v>220</v>
      </c>
      <c r="C3682" t="s">
        <v>151</v>
      </c>
      <c r="D3682">
        <v>0.75093160299999995</v>
      </c>
      <c r="E3682" s="7">
        <v>8.0884372999999996E-2</v>
      </c>
    </row>
    <row r="3683" spans="2:5" x14ac:dyDescent="0.45">
      <c r="B3683" s="6">
        <v>220</v>
      </c>
      <c r="C3683" t="s">
        <v>149</v>
      </c>
      <c r="D3683">
        <v>0.78702316500000002</v>
      </c>
      <c r="E3683" s="7">
        <v>6.7298018000000001E-2</v>
      </c>
    </row>
    <row r="3684" spans="2:5" x14ac:dyDescent="0.45">
      <c r="B3684" s="6">
        <v>220</v>
      </c>
      <c r="C3684" t="s">
        <v>154</v>
      </c>
      <c r="D3684">
        <v>0.15073589100000001</v>
      </c>
      <c r="E3684" s="7">
        <v>6.1599375999999997E-2</v>
      </c>
    </row>
    <row r="3685" spans="2:5" x14ac:dyDescent="0.45">
      <c r="B3685" s="6">
        <v>220</v>
      </c>
      <c r="C3685" t="s">
        <v>155</v>
      </c>
      <c r="D3685">
        <v>0.20307582099999999</v>
      </c>
      <c r="E3685" s="7">
        <v>5.6489780000000003E-2</v>
      </c>
    </row>
    <row r="3686" spans="2:5" x14ac:dyDescent="0.45">
      <c r="B3686" s="6">
        <v>220</v>
      </c>
      <c r="C3686" t="s">
        <v>148</v>
      </c>
      <c r="D3686">
        <v>0.72335902699999999</v>
      </c>
      <c r="E3686" s="7">
        <v>4.9882005E-2</v>
      </c>
    </row>
    <row r="3687" spans="2:5" x14ac:dyDescent="0.45">
      <c r="B3687" s="6">
        <v>220</v>
      </c>
      <c r="C3687" t="s">
        <v>161</v>
      </c>
      <c r="D3687">
        <v>0.104231428</v>
      </c>
      <c r="E3687" s="7">
        <v>4.7898084E-2</v>
      </c>
    </row>
    <row r="3688" spans="2:5" x14ac:dyDescent="0.45">
      <c r="B3688" s="6">
        <v>220</v>
      </c>
      <c r="C3688" t="s">
        <v>164</v>
      </c>
      <c r="D3688">
        <v>0.98103554400000004</v>
      </c>
      <c r="E3688" s="7">
        <v>4.5358392999999997E-2</v>
      </c>
    </row>
    <row r="3689" spans="2:5" x14ac:dyDescent="0.45">
      <c r="B3689" s="6">
        <v>220</v>
      </c>
      <c r="C3689" t="s">
        <v>150</v>
      </c>
      <c r="D3689">
        <v>0.31439223500000002</v>
      </c>
      <c r="E3689" s="7">
        <v>4.5317893999999997E-2</v>
      </c>
    </row>
    <row r="3690" spans="2:5" x14ac:dyDescent="0.45">
      <c r="B3690" s="6">
        <v>220</v>
      </c>
      <c r="C3690" t="s">
        <v>165</v>
      </c>
      <c r="D3690">
        <v>0.47977642100000001</v>
      </c>
      <c r="E3690" s="7">
        <v>4.3423147000000002E-2</v>
      </c>
    </row>
    <row r="3691" spans="2:5" x14ac:dyDescent="0.45">
      <c r="B3691" s="6">
        <v>220</v>
      </c>
      <c r="C3691" t="s">
        <v>158</v>
      </c>
      <c r="D3691">
        <v>0.83861368300000005</v>
      </c>
      <c r="E3691" s="7">
        <v>4.3182076999999999E-2</v>
      </c>
    </row>
    <row r="3692" spans="2:5" x14ac:dyDescent="0.45">
      <c r="B3692" s="6">
        <v>220</v>
      </c>
      <c r="C3692" t="s">
        <v>9</v>
      </c>
      <c r="D3692">
        <v>0.31722724299999999</v>
      </c>
      <c r="E3692" s="7">
        <v>4.0353635999999998E-2</v>
      </c>
    </row>
    <row r="3693" spans="2:5" x14ac:dyDescent="0.45">
      <c r="B3693" s="6">
        <v>220</v>
      </c>
      <c r="C3693" t="s">
        <v>160</v>
      </c>
      <c r="D3693">
        <v>0.29625950299999998</v>
      </c>
      <c r="E3693" s="7">
        <v>3.8315309999999998E-2</v>
      </c>
    </row>
    <row r="3694" spans="2:5" x14ac:dyDescent="0.45">
      <c r="B3694" s="6">
        <v>220</v>
      </c>
      <c r="C3694" t="s">
        <v>147</v>
      </c>
      <c r="D3694">
        <v>0.136464748</v>
      </c>
      <c r="E3694" s="7">
        <v>3.8270559000000003E-2</v>
      </c>
    </row>
    <row r="3695" spans="2:5" x14ac:dyDescent="0.45">
      <c r="B3695" s="6">
        <v>220</v>
      </c>
      <c r="C3695" t="s">
        <v>162</v>
      </c>
      <c r="D3695">
        <v>0.78296896000000005</v>
      </c>
      <c r="E3695" s="7">
        <v>3.6974982000000003E-2</v>
      </c>
    </row>
    <row r="3696" spans="2:5" x14ac:dyDescent="0.45">
      <c r="B3696" s="6">
        <v>220</v>
      </c>
      <c r="C3696" t="s">
        <v>163</v>
      </c>
      <c r="D3696">
        <v>0.28796424900000001</v>
      </c>
      <c r="E3696" s="7">
        <v>3.3786236999999997E-2</v>
      </c>
    </row>
    <row r="3697" spans="2:5" x14ac:dyDescent="0.45">
      <c r="B3697" s="6">
        <v>221</v>
      </c>
      <c r="C3697" t="s">
        <v>153</v>
      </c>
      <c r="D3697">
        <v>1.076196945</v>
      </c>
      <c r="E3697" s="7">
        <v>8.5248907999999998E-2</v>
      </c>
    </row>
    <row r="3698" spans="2:5" x14ac:dyDescent="0.45">
      <c r="B3698" s="6">
        <v>221</v>
      </c>
      <c r="C3698" t="s">
        <v>147</v>
      </c>
      <c r="D3698">
        <v>0.88559390400000004</v>
      </c>
      <c r="E3698" s="7">
        <v>8.1642230999999996E-2</v>
      </c>
    </row>
    <row r="3699" spans="2:5" x14ac:dyDescent="0.45">
      <c r="B3699" s="6">
        <v>221</v>
      </c>
      <c r="C3699" t="s">
        <v>150</v>
      </c>
      <c r="D3699">
        <v>1.0529851029999999</v>
      </c>
      <c r="E3699" s="7">
        <v>8.0971841000000003E-2</v>
      </c>
    </row>
    <row r="3700" spans="2:5" x14ac:dyDescent="0.45">
      <c r="B3700" s="6">
        <v>221</v>
      </c>
      <c r="C3700" t="s">
        <v>159</v>
      </c>
      <c r="D3700">
        <v>1.037137126</v>
      </c>
      <c r="E3700" s="7">
        <v>7.3528372999999994E-2</v>
      </c>
    </row>
    <row r="3701" spans="2:5" x14ac:dyDescent="0.45">
      <c r="B3701" s="6">
        <v>221</v>
      </c>
      <c r="C3701" t="s">
        <v>158</v>
      </c>
      <c r="D3701">
        <v>0.86147091200000003</v>
      </c>
      <c r="E3701" s="7">
        <v>6.4695547000000006E-2</v>
      </c>
    </row>
    <row r="3702" spans="2:5" x14ac:dyDescent="0.45">
      <c r="B3702" s="6">
        <v>221</v>
      </c>
      <c r="C3702" t="s">
        <v>9</v>
      </c>
      <c r="D3702">
        <v>0.96198017599999996</v>
      </c>
      <c r="E3702" s="7">
        <v>6.0291796000000002E-2</v>
      </c>
    </row>
    <row r="3703" spans="2:5" x14ac:dyDescent="0.45">
      <c r="B3703" s="6">
        <v>221</v>
      </c>
      <c r="C3703" t="s">
        <v>165</v>
      </c>
      <c r="D3703">
        <v>0.96827141699999997</v>
      </c>
      <c r="E3703" s="7">
        <v>5.1194442E-2</v>
      </c>
    </row>
    <row r="3704" spans="2:5" x14ac:dyDescent="0.45">
      <c r="B3704" s="6">
        <v>221</v>
      </c>
      <c r="C3704" t="s">
        <v>148</v>
      </c>
      <c r="D3704">
        <v>0.80524240899999999</v>
      </c>
      <c r="E3704" s="7">
        <v>4.8057803000000003E-2</v>
      </c>
    </row>
    <row r="3705" spans="2:5" x14ac:dyDescent="0.45">
      <c r="B3705" s="6">
        <v>221</v>
      </c>
      <c r="C3705" t="s">
        <v>149</v>
      </c>
      <c r="D3705">
        <v>0.91714394600000004</v>
      </c>
      <c r="E3705" s="7">
        <v>4.7692537E-2</v>
      </c>
    </row>
    <row r="3706" spans="2:5" x14ac:dyDescent="0.45">
      <c r="B3706" s="6">
        <v>221</v>
      </c>
      <c r="C3706" t="s">
        <v>161</v>
      </c>
      <c r="D3706">
        <v>1.023525368</v>
      </c>
      <c r="E3706" s="7">
        <v>4.6277765999999998E-2</v>
      </c>
    </row>
    <row r="3707" spans="2:5" x14ac:dyDescent="0.45">
      <c r="B3707" s="6">
        <v>221</v>
      </c>
      <c r="C3707" t="s">
        <v>157</v>
      </c>
      <c r="D3707">
        <v>0.91664619300000005</v>
      </c>
      <c r="E3707" s="7">
        <v>4.5908155999999999E-2</v>
      </c>
    </row>
    <row r="3708" spans="2:5" x14ac:dyDescent="0.45">
      <c r="B3708" s="6">
        <v>221</v>
      </c>
      <c r="C3708" t="s">
        <v>160</v>
      </c>
      <c r="D3708">
        <v>0.88283869400000003</v>
      </c>
      <c r="E3708" s="7">
        <v>4.4278766999999997E-2</v>
      </c>
    </row>
    <row r="3709" spans="2:5" x14ac:dyDescent="0.45">
      <c r="B3709" s="6">
        <v>221</v>
      </c>
      <c r="C3709" t="s">
        <v>162</v>
      </c>
      <c r="D3709">
        <v>0.99047957900000005</v>
      </c>
      <c r="E3709" s="7">
        <v>4.1784259999999997E-2</v>
      </c>
    </row>
    <row r="3710" spans="2:5" x14ac:dyDescent="0.45">
      <c r="B3710" s="6">
        <v>221</v>
      </c>
      <c r="C3710" t="s">
        <v>163</v>
      </c>
      <c r="D3710">
        <v>0.98979037999999997</v>
      </c>
      <c r="E3710" s="7">
        <v>4.1139045999999999E-2</v>
      </c>
    </row>
    <row r="3711" spans="2:5" x14ac:dyDescent="0.45">
      <c r="B3711" s="6">
        <v>221</v>
      </c>
      <c r="C3711" t="s">
        <v>152</v>
      </c>
      <c r="D3711">
        <v>0.94260635999999998</v>
      </c>
      <c r="E3711" s="7">
        <v>4.0820391999999997E-2</v>
      </c>
    </row>
    <row r="3712" spans="2:5" x14ac:dyDescent="0.45">
      <c r="B3712" s="6">
        <v>221</v>
      </c>
      <c r="C3712" t="s">
        <v>154</v>
      </c>
      <c r="D3712">
        <v>0.96723461099999997</v>
      </c>
      <c r="E3712" s="7">
        <v>4.0688480999999999E-2</v>
      </c>
    </row>
    <row r="3713" spans="2:5" x14ac:dyDescent="0.45">
      <c r="B3713" s="6">
        <v>221</v>
      </c>
      <c r="C3713" t="s">
        <v>164</v>
      </c>
      <c r="D3713">
        <v>0.91567314700000002</v>
      </c>
      <c r="E3713" s="7">
        <v>2.8927668E-2</v>
      </c>
    </row>
    <row r="3714" spans="2:5" x14ac:dyDescent="0.45">
      <c r="B3714" s="6">
        <v>222</v>
      </c>
      <c r="C3714" t="s">
        <v>148</v>
      </c>
      <c r="D3714">
        <v>0.83322354499999995</v>
      </c>
      <c r="E3714" s="7">
        <v>0.11989954899999999</v>
      </c>
    </row>
    <row r="3715" spans="2:5" x14ac:dyDescent="0.45">
      <c r="B3715" s="6">
        <v>222</v>
      </c>
      <c r="C3715" t="s">
        <v>151</v>
      </c>
      <c r="D3715">
        <v>0.98166723700000003</v>
      </c>
      <c r="E3715" s="7">
        <v>0.102326089</v>
      </c>
    </row>
    <row r="3716" spans="2:5" x14ac:dyDescent="0.45">
      <c r="B3716" s="6">
        <v>222</v>
      </c>
      <c r="C3716" t="s">
        <v>156</v>
      </c>
      <c r="D3716">
        <v>0.90846013199999998</v>
      </c>
      <c r="E3716" s="7">
        <v>9.0393263000000001E-2</v>
      </c>
    </row>
    <row r="3717" spans="2:5" x14ac:dyDescent="0.45">
      <c r="B3717" s="6">
        <v>222</v>
      </c>
      <c r="C3717" t="s">
        <v>159</v>
      </c>
      <c r="D3717">
        <v>1.0015009109999999</v>
      </c>
      <c r="E3717" s="7">
        <v>8.1342056999999995E-2</v>
      </c>
    </row>
    <row r="3718" spans="2:5" x14ac:dyDescent="0.45">
      <c r="B3718" s="6">
        <v>222</v>
      </c>
      <c r="C3718" t="s">
        <v>165</v>
      </c>
      <c r="D3718">
        <v>1.0130730509999999</v>
      </c>
      <c r="E3718" s="7">
        <v>6.8752434000000001E-2</v>
      </c>
    </row>
    <row r="3719" spans="2:5" x14ac:dyDescent="0.45">
      <c r="B3719" s="6">
        <v>222</v>
      </c>
      <c r="C3719" t="s">
        <v>150</v>
      </c>
      <c r="D3719">
        <v>0.52224252500000001</v>
      </c>
      <c r="E3719" s="7">
        <v>5.498778E-2</v>
      </c>
    </row>
    <row r="3720" spans="2:5" x14ac:dyDescent="0.45">
      <c r="B3720" s="6">
        <v>222</v>
      </c>
      <c r="C3720" t="s">
        <v>154</v>
      </c>
      <c r="D3720">
        <v>0.72259638500000001</v>
      </c>
      <c r="E3720" s="7">
        <v>5.4755171999999998E-2</v>
      </c>
    </row>
    <row r="3721" spans="2:5" x14ac:dyDescent="0.45">
      <c r="B3721" s="6">
        <v>222</v>
      </c>
      <c r="C3721" t="s">
        <v>149</v>
      </c>
      <c r="D3721">
        <v>1.003709542</v>
      </c>
      <c r="E3721" s="7">
        <v>5.1569574999999999E-2</v>
      </c>
    </row>
    <row r="3722" spans="2:5" x14ac:dyDescent="0.45">
      <c r="B3722" s="6">
        <v>222</v>
      </c>
      <c r="C3722" t="s">
        <v>155</v>
      </c>
      <c r="D3722">
        <v>0.98068339400000004</v>
      </c>
      <c r="E3722" s="7">
        <v>4.9844458000000001E-2</v>
      </c>
    </row>
    <row r="3723" spans="2:5" x14ac:dyDescent="0.45">
      <c r="B3723" s="6">
        <v>222</v>
      </c>
      <c r="C3723" t="s">
        <v>158</v>
      </c>
      <c r="D3723">
        <v>1.007260738</v>
      </c>
      <c r="E3723" s="7">
        <v>4.8958061999999997E-2</v>
      </c>
    </row>
    <row r="3724" spans="2:5" x14ac:dyDescent="0.45">
      <c r="B3724" s="6">
        <v>222</v>
      </c>
      <c r="C3724" t="s">
        <v>153</v>
      </c>
      <c r="D3724">
        <v>0.98274206099999994</v>
      </c>
      <c r="E3724" s="7">
        <v>4.1787398000000003E-2</v>
      </c>
    </row>
    <row r="3725" spans="2:5" x14ac:dyDescent="0.45">
      <c r="B3725" s="6">
        <v>222</v>
      </c>
      <c r="C3725" t="s">
        <v>162</v>
      </c>
      <c r="D3725">
        <v>1.0400116559999999</v>
      </c>
      <c r="E3725" s="7">
        <v>4.0473832000000001E-2</v>
      </c>
    </row>
    <row r="3726" spans="2:5" x14ac:dyDescent="0.45">
      <c r="B3726" s="6">
        <v>222</v>
      </c>
      <c r="C3726" t="s">
        <v>147</v>
      </c>
      <c r="D3726">
        <v>1.0038767449999999</v>
      </c>
      <c r="E3726" s="7">
        <v>3.8679995000000002E-2</v>
      </c>
    </row>
    <row r="3727" spans="2:5" x14ac:dyDescent="0.45">
      <c r="B3727" s="6">
        <v>222</v>
      </c>
      <c r="C3727" t="s">
        <v>164</v>
      </c>
      <c r="D3727">
        <v>0.88664049499999997</v>
      </c>
      <c r="E3727" s="7">
        <v>3.7983490000000002E-2</v>
      </c>
    </row>
    <row r="3728" spans="2:5" x14ac:dyDescent="0.45">
      <c r="B3728" s="6">
        <v>222</v>
      </c>
      <c r="C3728" t="s">
        <v>152</v>
      </c>
      <c r="D3728">
        <v>0.99532028400000006</v>
      </c>
      <c r="E3728" s="7">
        <v>3.7870938E-2</v>
      </c>
    </row>
    <row r="3729" spans="2:5" x14ac:dyDescent="0.45">
      <c r="B3729" s="6">
        <v>222</v>
      </c>
      <c r="C3729" t="s">
        <v>163</v>
      </c>
      <c r="D3729">
        <v>0.97459193700000002</v>
      </c>
      <c r="E3729" s="7">
        <v>3.5920254999999998E-2</v>
      </c>
    </row>
    <row r="3730" spans="2:5" x14ac:dyDescent="0.45">
      <c r="B3730" s="6">
        <v>222</v>
      </c>
      <c r="C3730" t="s">
        <v>9</v>
      </c>
      <c r="D3730">
        <v>0.96960010500000005</v>
      </c>
      <c r="E3730" s="7">
        <v>3.4521135000000001E-2</v>
      </c>
    </row>
    <row r="3731" spans="2:5" x14ac:dyDescent="0.45">
      <c r="B3731" s="6">
        <v>222</v>
      </c>
      <c r="C3731" t="s">
        <v>161</v>
      </c>
      <c r="D3731">
        <v>4.8732228000000002E-2</v>
      </c>
      <c r="E3731" s="7">
        <v>3.3619208999999997E-2</v>
      </c>
    </row>
    <row r="3732" spans="2:5" x14ac:dyDescent="0.45">
      <c r="B3732" s="6">
        <v>222</v>
      </c>
      <c r="C3732" t="s">
        <v>160</v>
      </c>
      <c r="D3732">
        <v>0.54306852800000005</v>
      </c>
      <c r="E3732" s="7">
        <v>2.5464401000000001E-2</v>
      </c>
    </row>
    <row r="3733" spans="2:5" x14ac:dyDescent="0.45">
      <c r="B3733" s="6">
        <v>223</v>
      </c>
      <c r="C3733" t="s">
        <v>148</v>
      </c>
      <c r="D3733">
        <v>0.998271978</v>
      </c>
      <c r="E3733" s="7">
        <v>7.0188059999999997E-2</v>
      </c>
    </row>
    <row r="3734" spans="2:5" x14ac:dyDescent="0.45">
      <c r="B3734" s="6">
        <v>223</v>
      </c>
      <c r="C3734" t="s">
        <v>153</v>
      </c>
      <c r="D3734">
        <v>1.113368248</v>
      </c>
      <c r="E3734" s="7">
        <v>6.4864561000000001E-2</v>
      </c>
    </row>
    <row r="3735" spans="2:5" x14ac:dyDescent="0.45">
      <c r="B3735" s="6">
        <v>223</v>
      </c>
      <c r="C3735" t="s">
        <v>149</v>
      </c>
      <c r="D3735">
        <v>1.073358389</v>
      </c>
      <c r="E3735" s="7">
        <v>6.0203830999999999E-2</v>
      </c>
    </row>
    <row r="3736" spans="2:5" x14ac:dyDescent="0.45">
      <c r="B3736" s="6">
        <v>223</v>
      </c>
      <c r="C3736" t="s">
        <v>165</v>
      </c>
      <c r="D3736">
        <v>1.024587446</v>
      </c>
      <c r="E3736" s="7">
        <v>5.8060680000000003E-2</v>
      </c>
    </row>
    <row r="3737" spans="2:5" x14ac:dyDescent="0.45">
      <c r="B3737" s="6">
        <v>223</v>
      </c>
      <c r="C3737" t="s">
        <v>150</v>
      </c>
      <c r="D3737">
        <v>0.92616758799999999</v>
      </c>
      <c r="E3737" s="7">
        <v>5.7360362999999998E-2</v>
      </c>
    </row>
    <row r="3738" spans="2:5" x14ac:dyDescent="0.45">
      <c r="B3738" s="6">
        <v>223</v>
      </c>
      <c r="C3738" t="s">
        <v>156</v>
      </c>
      <c r="D3738">
        <v>1.058312296</v>
      </c>
      <c r="E3738" s="7">
        <v>5.5684193E-2</v>
      </c>
    </row>
    <row r="3739" spans="2:5" x14ac:dyDescent="0.45">
      <c r="B3739" s="6">
        <v>223</v>
      </c>
      <c r="C3739" t="s">
        <v>157</v>
      </c>
      <c r="D3739">
        <v>0.99919893699999995</v>
      </c>
      <c r="E3739" s="7">
        <v>5.3521824000000003E-2</v>
      </c>
    </row>
    <row r="3740" spans="2:5" x14ac:dyDescent="0.45">
      <c r="B3740" s="6">
        <v>223</v>
      </c>
      <c r="C3740" t="s">
        <v>154</v>
      </c>
      <c r="D3740">
        <v>0.979561079</v>
      </c>
      <c r="E3740" s="7">
        <v>5.3179058000000001E-2</v>
      </c>
    </row>
    <row r="3741" spans="2:5" x14ac:dyDescent="0.45">
      <c r="B3741" s="6">
        <v>223</v>
      </c>
      <c r="C3741" t="s">
        <v>155</v>
      </c>
      <c r="D3741">
        <v>0.98434401400000004</v>
      </c>
      <c r="E3741" s="7">
        <v>5.1905765E-2</v>
      </c>
    </row>
    <row r="3742" spans="2:5" x14ac:dyDescent="0.45">
      <c r="B3742" s="6">
        <v>223</v>
      </c>
      <c r="C3742" t="s">
        <v>158</v>
      </c>
      <c r="D3742">
        <v>1.07468878</v>
      </c>
      <c r="E3742" s="7">
        <v>4.8854742E-2</v>
      </c>
    </row>
    <row r="3743" spans="2:5" x14ac:dyDescent="0.45">
      <c r="B3743" s="6">
        <v>223</v>
      </c>
      <c r="C3743" t="s">
        <v>159</v>
      </c>
      <c r="D3743">
        <v>0.87602489699999997</v>
      </c>
      <c r="E3743" s="7">
        <v>4.7356795E-2</v>
      </c>
    </row>
    <row r="3744" spans="2:5" x14ac:dyDescent="0.45">
      <c r="B3744" s="6">
        <v>223</v>
      </c>
      <c r="C3744" t="s">
        <v>162</v>
      </c>
      <c r="D3744">
        <v>0.98966232899999995</v>
      </c>
      <c r="E3744" s="7">
        <v>4.6305495000000002E-2</v>
      </c>
    </row>
    <row r="3745" spans="2:5" x14ac:dyDescent="0.45">
      <c r="B3745" s="6">
        <v>223</v>
      </c>
      <c r="C3745" t="s">
        <v>163</v>
      </c>
      <c r="D3745">
        <v>0.96370074800000005</v>
      </c>
      <c r="E3745" s="7">
        <v>4.5517932999999997E-2</v>
      </c>
    </row>
    <row r="3746" spans="2:5" x14ac:dyDescent="0.45">
      <c r="B3746" s="6">
        <v>223</v>
      </c>
      <c r="C3746" t="s">
        <v>151</v>
      </c>
      <c r="D3746">
        <v>0.90086917</v>
      </c>
      <c r="E3746" s="7">
        <v>4.0715725000000001E-2</v>
      </c>
    </row>
    <row r="3747" spans="2:5" x14ac:dyDescent="0.45">
      <c r="B3747" s="6">
        <v>223</v>
      </c>
      <c r="C3747" t="s">
        <v>9</v>
      </c>
      <c r="D3747">
        <v>0.98411953699999999</v>
      </c>
      <c r="E3747" s="7">
        <v>3.7501264999999999E-2</v>
      </c>
    </row>
    <row r="3748" spans="2:5" x14ac:dyDescent="0.45">
      <c r="B3748" s="6">
        <v>223</v>
      </c>
      <c r="C3748" t="s">
        <v>147</v>
      </c>
      <c r="D3748">
        <v>0.92185261600000001</v>
      </c>
      <c r="E3748" s="7">
        <v>3.2006403000000003E-2</v>
      </c>
    </row>
    <row r="3749" spans="2:5" x14ac:dyDescent="0.45">
      <c r="B3749" s="6">
        <v>223</v>
      </c>
      <c r="C3749" t="s">
        <v>152</v>
      </c>
      <c r="D3749">
        <v>1.03298585</v>
      </c>
      <c r="E3749" s="7">
        <v>3.0345022999999999E-2</v>
      </c>
    </row>
    <row r="3750" spans="2:5" x14ac:dyDescent="0.45">
      <c r="B3750" s="6">
        <v>223</v>
      </c>
      <c r="C3750" t="s">
        <v>164</v>
      </c>
      <c r="D3750">
        <v>1.021076871</v>
      </c>
      <c r="E3750" s="7">
        <v>2.9613533000000001E-2</v>
      </c>
    </row>
    <row r="3751" spans="2:5" x14ac:dyDescent="0.45">
      <c r="B3751" s="6">
        <v>223</v>
      </c>
      <c r="C3751" t="s">
        <v>160</v>
      </c>
      <c r="D3751">
        <v>0.99571062899999996</v>
      </c>
      <c r="E3751" s="7">
        <v>2.7687171E-2</v>
      </c>
    </row>
    <row r="3752" spans="2:5" x14ac:dyDescent="0.45">
      <c r="B3752" s="6">
        <v>224</v>
      </c>
      <c r="C3752" t="s">
        <v>165</v>
      </c>
      <c r="D3752">
        <v>-2.7591429999999999E-3</v>
      </c>
      <c r="E3752" s="7">
        <v>9.2201231999999994E-2</v>
      </c>
    </row>
    <row r="3753" spans="2:5" x14ac:dyDescent="0.45">
      <c r="B3753" s="6">
        <v>224</v>
      </c>
      <c r="C3753" t="s">
        <v>154</v>
      </c>
      <c r="D3753">
        <v>9.645927E-2</v>
      </c>
      <c r="E3753" s="7">
        <v>7.3578444000000007E-2</v>
      </c>
    </row>
    <row r="3754" spans="2:5" x14ac:dyDescent="0.45">
      <c r="B3754" s="6">
        <v>224</v>
      </c>
      <c r="C3754" t="s">
        <v>156</v>
      </c>
      <c r="D3754">
        <v>0.91749468599999995</v>
      </c>
      <c r="E3754" s="7">
        <v>5.271294E-2</v>
      </c>
    </row>
    <row r="3755" spans="2:5" x14ac:dyDescent="0.45">
      <c r="B3755" s="6">
        <v>224</v>
      </c>
      <c r="C3755" t="s">
        <v>9</v>
      </c>
      <c r="D3755">
        <v>3.1132718E-2</v>
      </c>
      <c r="E3755" s="7">
        <v>5.1914578000000003E-2</v>
      </c>
    </row>
    <row r="3756" spans="2:5" x14ac:dyDescent="0.45">
      <c r="B3756" s="6">
        <v>224</v>
      </c>
      <c r="C3756" t="s">
        <v>155</v>
      </c>
      <c r="D3756">
        <v>1.3681198E-2</v>
      </c>
      <c r="E3756" s="7">
        <v>4.9036596000000002E-2</v>
      </c>
    </row>
    <row r="3757" spans="2:5" x14ac:dyDescent="0.45">
      <c r="B3757" s="6">
        <v>224</v>
      </c>
      <c r="C3757" t="s">
        <v>159</v>
      </c>
      <c r="D3757">
        <v>-1.401348E-3</v>
      </c>
      <c r="E3757" s="7">
        <v>4.8737076999999997E-2</v>
      </c>
    </row>
    <row r="3758" spans="2:5" x14ac:dyDescent="0.45">
      <c r="B3758" s="6">
        <v>224</v>
      </c>
      <c r="C3758" t="s">
        <v>162</v>
      </c>
      <c r="D3758">
        <v>3.1338646999999997E-2</v>
      </c>
      <c r="E3758" s="7">
        <v>4.4443534999999999E-2</v>
      </c>
    </row>
    <row r="3759" spans="2:5" x14ac:dyDescent="0.45">
      <c r="B3759" s="6">
        <v>224</v>
      </c>
      <c r="C3759" t="s">
        <v>158</v>
      </c>
      <c r="D3759">
        <v>1.3399744999999999E-2</v>
      </c>
      <c r="E3759" s="7">
        <v>4.3820726999999997E-2</v>
      </c>
    </row>
    <row r="3760" spans="2:5" x14ac:dyDescent="0.45">
      <c r="B3760" s="6">
        <v>224</v>
      </c>
      <c r="C3760" t="s">
        <v>148</v>
      </c>
      <c r="D3760">
        <v>3.6871838999999997E-2</v>
      </c>
      <c r="E3760" s="7">
        <v>4.2236696999999997E-2</v>
      </c>
    </row>
    <row r="3761" spans="2:5" x14ac:dyDescent="0.45">
      <c r="B3761" s="6">
        <v>224</v>
      </c>
      <c r="C3761" t="s">
        <v>157</v>
      </c>
      <c r="D3761">
        <v>2.0771253999999999E-2</v>
      </c>
      <c r="E3761" s="7">
        <v>4.2037058000000002E-2</v>
      </c>
    </row>
    <row r="3762" spans="2:5" x14ac:dyDescent="0.45">
      <c r="B3762" s="6">
        <v>224</v>
      </c>
      <c r="C3762" t="s">
        <v>151</v>
      </c>
      <c r="D3762">
        <v>6.7562120000000002E-3</v>
      </c>
      <c r="E3762" s="7">
        <v>3.8520773000000001E-2</v>
      </c>
    </row>
    <row r="3763" spans="2:5" x14ac:dyDescent="0.45">
      <c r="B3763" s="6">
        <v>224</v>
      </c>
      <c r="C3763" t="s">
        <v>150</v>
      </c>
      <c r="D3763">
        <v>-9.2696510000000003E-3</v>
      </c>
      <c r="E3763" s="7">
        <v>3.7898050000000003E-2</v>
      </c>
    </row>
    <row r="3764" spans="2:5" x14ac:dyDescent="0.45">
      <c r="B3764" s="6">
        <v>224</v>
      </c>
      <c r="C3764" t="s">
        <v>153</v>
      </c>
      <c r="D3764">
        <v>5.6425771E-2</v>
      </c>
      <c r="E3764" s="7">
        <v>3.5519746999999997E-2</v>
      </c>
    </row>
    <row r="3765" spans="2:5" x14ac:dyDescent="0.45">
      <c r="B3765" s="6">
        <v>224</v>
      </c>
      <c r="C3765" t="s">
        <v>152</v>
      </c>
      <c r="D3765">
        <v>2.0449429000000002E-2</v>
      </c>
      <c r="E3765" s="7">
        <v>3.4646904999999999E-2</v>
      </c>
    </row>
    <row r="3766" spans="2:5" x14ac:dyDescent="0.45">
      <c r="B3766" s="6">
        <v>224</v>
      </c>
      <c r="C3766" t="s">
        <v>147</v>
      </c>
      <c r="D3766">
        <v>9.0057657999999999E-2</v>
      </c>
      <c r="E3766" s="7">
        <v>3.4305967E-2</v>
      </c>
    </row>
    <row r="3767" spans="2:5" x14ac:dyDescent="0.45">
      <c r="B3767" s="6">
        <v>224</v>
      </c>
      <c r="C3767" t="s">
        <v>161</v>
      </c>
      <c r="D3767">
        <v>3.2606333000000001E-2</v>
      </c>
      <c r="E3767" s="7">
        <v>3.1948539999999997E-2</v>
      </c>
    </row>
    <row r="3768" spans="2:5" x14ac:dyDescent="0.45">
      <c r="B3768" s="6">
        <v>224</v>
      </c>
      <c r="C3768" t="s">
        <v>160</v>
      </c>
      <c r="D3768">
        <v>3.1089037E-2</v>
      </c>
      <c r="E3768" s="7">
        <v>2.8668417000000002E-2</v>
      </c>
    </row>
    <row r="3769" spans="2:5" x14ac:dyDescent="0.45">
      <c r="B3769" s="6">
        <v>224</v>
      </c>
      <c r="C3769" t="s">
        <v>164</v>
      </c>
      <c r="D3769">
        <v>5.669329E-2</v>
      </c>
      <c r="E3769" s="7">
        <v>2.6947539E-2</v>
      </c>
    </row>
    <row r="3770" spans="2:5" x14ac:dyDescent="0.45">
      <c r="B3770" s="6">
        <v>224</v>
      </c>
      <c r="C3770" t="s">
        <v>163</v>
      </c>
      <c r="D3770">
        <v>6.6208739999999997E-3</v>
      </c>
      <c r="E3770" s="7">
        <v>2.6291307E-2</v>
      </c>
    </row>
    <row r="3771" spans="2:5" x14ac:dyDescent="0.45">
      <c r="B3771" s="6">
        <v>225</v>
      </c>
      <c r="C3771" t="s">
        <v>155</v>
      </c>
      <c r="D3771">
        <v>0.85224434400000004</v>
      </c>
      <c r="E3771" s="7">
        <v>7.2382022000000004E-2</v>
      </c>
    </row>
    <row r="3772" spans="2:5" x14ac:dyDescent="0.45">
      <c r="B3772" s="6">
        <v>225</v>
      </c>
      <c r="C3772" t="s">
        <v>149</v>
      </c>
      <c r="D3772">
        <v>0.85800886700000001</v>
      </c>
      <c r="E3772" s="7">
        <v>6.4256835999999998E-2</v>
      </c>
    </row>
    <row r="3773" spans="2:5" x14ac:dyDescent="0.45">
      <c r="B3773" s="6">
        <v>225</v>
      </c>
      <c r="C3773" t="s">
        <v>157</v>
      </c>
      <c r="D3773">
        <v>1.114509178</v>
      </c>
      <c r="E3773" s="7">
        <v>6.2565386000000001E-2</v>
      </c>
    </row>
    <row r="3774" spans="2:5" x14ac:dyDescent="0.45">
      <c r="B3774" s="6">
        <v>225</v>
      </c>
      <c r="C3774" t="s">
        <v>158</v>
      </c>
      <c r="D3774">
        <v>0.99287766099999997</v>
      </c>
      <c r="E3774" s="7">
        <v>5.1005789000000003E-2</v>
      </c>
    </row>
    <row r="3775" spans="2:5" x14ac:dyDescent="0.45">
      <c r="B3775" s="6">
        <v>225</v>
      </c>
      <c r="C3775" t="s">
        <v>151</v>
      </c>
      <c r="D3775">
        <v>1.022059791</v>
      </c>
      <c r="E3775" s="7">
        <v>4.9657754999999998E-2</v>
      </c>
    </row>
    <row r="3776" spans="2:5" x14ac:dyDescent="0.45">
      <c r="B3776" s="6">
        <v>225</v>
      </c>
      <c r="C3776" t="s">
        <v>148</v>
      </c>
      <c r="D3776">
        <v>0.75255998999999996</v>
      </c>
      <c r="E3776" s="7">
        <v>4.9119889E-2</v>
      </c>
    </row>
    <row r="3777" spans="2:5" x14ac:dyDescent="0.45">
      <c r="B3777" s="6">
        <v>225</v>
      </c>
      <c r="C3777" t="s">
        <v>156</v>
      </c>
      <c r="D3777">
        <v>1.0613138360000001</v>
      </c>
      <c r="E3777" s="7">
        <v>4.7864963000000003E-2</v>
      </c>
    </row>
    <row r="3778" spans="2:5" x14ac:dyDescent="0.45">
      <c r="B3778" s="6">
        <v>225</v>
      </c>
      <c r="C3778" t="s">
        <v>159</v>
      </c>
      <c r="D3778">
        <v>0.92663025200000004</v>
      </c>
      <c r="E3778" s="7">
        <v>4.7256942000000003E-2</v>
      </c>
    </row>
    <row r="3779" spans="2:5" x14ac:dyDescent="0.45">
      <c r="B3779" s="6">
        <v>225</v>
      </c>
      <c r="C3779" t="s">
        <v>165</v>
      </c>
      <c r="D3779">
        <v>1.0197307470000001</v>
      </c>
      <c r="E3779" s="7">
        <v>4.4775441999999999E-2</v>
      </c>
    </row>
    <row r="3780" spans="2:5" x14ac:dyDescent="0.45">
      <c r="B3780" s="6">
        <v>225</v>
      </c>
      <c r="C3780" t="s">
        <v>154</v>
      </c>
      <c r="D3780">
        <v>0.94623286900000003</v>
      </c>
      <c r="E3780" s="7">
        <v>4.3805626E-2</v>
      </c>
    </row>
    <row r="3781" spans="2:5" x14ac:dyDescent="0.45">
      <c r="B3781" s="6">
        <v>225</v>
      </c>
      <c r="C3781" t="s">
        <v>9</v>
      </c>
      <c r="D3781">
        <v>0.98722324100000003</v>
      </c>
      <c r="E3781" s="7">
        <v>4.2261529999999999E-2</v>
      </c>
    </row>
    <row r="3782" spans="2:5" x14ac:dyDescent="0.45">
      <c r="B3782" s="6">
        <v>225</v>
      </c>
      <c r="C3782" t="s">
        <v>153</v>
      </c>
      <c r="D3782">
        <v>0.98347469799999998</v>
      </c>
      <c r="E3782" s="7">
        <v>4.1932793000000003E-2</v>
      </c>
    </row>
    <row r="3783" spans="2:5" x14ac:dyDescent="0.45">
      <c r="B3783" s="6">
        <v>225</v>
      </c>
      <c r="C3783" t="s">
        <v>150</v>
      </c>
      <c r="D3783">
        <v>0.992922262</v>
      </c>
      <c r="E3783" s="7">
        <v>3.9235454000000003E-2</v>
      </c>
    </row>
    <row r="3784" spans="2:5" x14ac:dyDescent="0.45">
      <c r="B3784" s="6">
        <v>225</v>
      </c>
      <c r="C3784" t="s">
        <v>161</v>
      </c>
      <c r="D3784">
        <v>1.040006225</v>
      </c>
      <c r="E3784" s="7">
        <v>3.6961195000000002E-2</v>
      </c>
    </row>
    <row r="3785" spans="2:5" x14ac:dyDescent="0.45">
      <c r="B3785" s="6">
        <v>225</v>
      </c>
      <c r="C3785" t="s">
        <v>147</v>
      </c>
      <c r="D3785">
        <v>0.97499226800000005</v>
      </c>
      <c r="E3785" s="7">
        <v>3.6873219999999998E-2</v>
      </c>
    </row>
    <row r="3786" spans="2:5" x14ac:dyDescent="0.45">
      <c r="B3786" s="6">
        <v>225</v>
      </c>
      <c r="C3786" t="s">
        <v>163</v>
      </c>
      <c r="D3786">
        <v>0.98065155299999995</v>
      </c>
      <c r="E3786" s="7">
        <v>3.5821933E-2</v>
      </c>
    </row>
    <row r="3787" spans="2:5" x14ac:dyDescent="0.45">
      <c r="B3787" s="6">
        <v>225</v>
      </c>
      <c r="C3787" t="s">
        <v>164</v>
      </c>
      <c r="D3787">
        <v>0.87682498200000003</v>
      </c>
      <c r="E3787" s="7">
        <v>3.3493895000000003E-2</v>
      </c>
    </row>
    <row r="3788" spans="2:5" x14ac:dyDescent="0.45">
      <c r="B3788" s="6">
        <v>225</v>
      </c>
      <c r="C3788" t="s">
        <v>152</v>
      </c>
      <c r="D3788">
        <v>1.015773641</v>
      </c>
      <c r="E3788" s="7">
        <v>3.2218365999999998E-2</v>
      </c>
    </row>
    <row r="3789" spans="2:5" x14ac:dyDescent="0.45">
      <c r="B3789" s="6">
        <v>225</v>
      </c>
      <c r="C3789" t="s">
        <v>160</v>
      </c>
      <c r="D3789">
        <v>1.0322036969999999</v>
      </c>
      <c r="E3789" s="7">
        <v>2.8742831E-2</v>
      </c>
    </row>
    <row r="3790" spans="2:5" x14ac:dyDescent="0.45">
      <c r="B3790" s="6">
        <v>226</v>
      </c>
      <c r="C3790" t="s">
        <v>165</v>
      </c>
      <c r="D3790">
        <v>0.106393074</v>
      </c>
      <c r="E3790" s="7">
        <v>6.7609558E-2</v>
      </c>
    </row>
    <row r="3791" spans="2:5" x14ac:dyDescent="0.45">
      <c r="B3791" s="6">
        <v>226</v>
      </c>
      <c r="C3791" t="s">
        <v>155</v>
      </c>
      <c r="D3791">
        <v>9.0484660999999994E-2</v>
      </c>
      <c r="E3791" s="7">
        <v>5.7384209999999998E-2</v>
      </c>
    </row>
    <row r="3792" spans="2:5" x14ac:dyDescent="0.45">
      <c r="B3792" s="6">
        <v>226</v>
      </c>
      <c r="C3792" t="s">
        <v>153</v>
      </c>
      <c r="D3792">
        <v>4.1824560000000002E-3</v>
      </c>
      <c r="E3792" s="7">
        <v>5.0605087999999999E-2</v>
      </c>
    </row>
    <row r="3793" spans="2:5" x14ac:dyDescent="0.45">
      <c r="B3793" s="6">
        <v>226</v>
      </c>
      <c r="C3793" t="s">
        <v>157</v>
      </c>
      <c r="D3793">
        <v>1.8087163E-2</v>
      </c>
      <c r="E3793" s="7">
        <v>4.6161911999999999E-2</v>
      </c>
    </row>
    <row r="3794" spans="2:5" x14ac:dyDescent="0.45">
      <c r="B3794" s="6">
        <v>226</v>
      </c>
      <c r="C3794" t="s">
        <v>156</v>
      </c>
      <c r="D3794">
        <v>6.7799043000000003E-2</v>
      </c>
      <c r="E3794" s="7">
        <v>4.5757157999999999E-2</v>
      </c>
    </row>
    <row r="3795" spans="2:5" x14ac:dyDescent="0.45">
      <c r="B3795" s="6">
        <v>226</v>
      </c>
      <c r="C3795" t="s">
        <v>154</v>
      </c>
      <c r="D3795">
        <v>1.8335081E-2</v>
      </c>
      <c r="E3795" s="7">
        <v>4.1993245999999998E-2</v>
      </c>
    </row>
    <row r="3796" spans="2:5" x14ac:dyDescent="0.45">
      <c r="B3796" s="6">
        <v>226</v>
      </c>
      <c r="C3796" t="s">
        <v>148</v>
      </c>
      <c r="D3796">
        <v>8.6499701999999998E-2</v>
      </c>
      <c r="E3796" s="7">
        <v>4.0532077999999999E-2</v>
      </c>
    </row>
    <row r="3797" spans="2:5" x14ac:dyDescent="0.45">
      <c r="B3797" s="6">
        <v>226</v>
      </c>
      <c r="C3797" t="s">
        <v>150</v>
      </c>
      <c r="D3797">
        <v>3.3455870000000001E-3</v>
      </c>
      <c r="E3797" s="7">
        <v>4.0135410000000003E-2</v>
      </c>
    </row>
    <row r="3798" spans="2:5" x14ac:dyDescent="0.45">
      <c r="B3798" s="6">
        <v>226</v>
      </c>
      <c r="C3798" t="s">
        <v>151</v>
      </c>
      <c r="D3798">
        <v>4.2827487999999997E-2</v>
      </c>
      <c r="E3798" s="7">
        <v>3.9388079999999999E-2</v>
      </c>
    </row>
    <row r="3799" spans="2:5" x14ac:dyDescent="0.45">
      <c r="B3799" s="6">
        <v>226</v>
      </c>
      <c r="C3799" t="s">
        <v>158</v>
      </c>
      <c r="D3799">
        <v>5.8631326999999997E-2</v>
      </c>
      <c r="E3799" s="7">
        <v>3.6028308000000002E-2</v>
      </c>
    </row>
    <row r="3800" spans="2:5" x14ac:dyDescent="0.45">
      <c r="B3800" s="6">
        <v>226</v>
      </c>
      <c r="C3800" t="s">
        <v>9</v>
      </c>
      <c r="D3800">
        <v>7.3270935999999995E-2</v>
      </c>
      <c r="E3800" s="7">
        <v>3.5476913999999998E-2</v>
      </c>
    </row>
    <row r="3801" spans="2:5" x14ac:dyDescent="0.45">
      <c r="B3801" s="6">
        <v>226</v>
      </c>
      <c r="C3801" t="s">
        <v>147</v>
      </c>
      <c r="D3801">
        <v>2.5536369E-2</v>
      </c>
      <c r="E3801" s="7">
        <v>3.4992423000000002E-2</v>
      </c>
    </row>
    <row r="3802" spans="2:5" x14ac:dyDescent="0.45">
      <c r="B3802" s="6">
        <v>226</v>
      </c>
      <c r="C3802" t="s">
        <v>159</v>
      </c>
      <c r="D3802">
        <v>-1.39876E-3</v>
      </c>
      <c r="E3802" s="7">
        <v>3.4447548000000001E-2</v>
      </c>
    </row>
    <row r="3803" spans="2:5" x14ac:dyDescent="0.45">
      <c r="B3803" s="6">
        <v>226</v>
      </c>
      <c r="C3803" t="s">
        <v>162</v>
      </c>
      <c r="D3803">
        <v>3.2925606000000003E-2</v>
      </c>
      <c r="E3803" s="7">
        <v>3.3076566000000002E-2</v>
      </c>
    </row>
    <row r="3804" spans="2:5" x14ac:dyDescent="0.45">
      <c r="B3804" s="6">
        <v>226</v>
      </c>
      <c r="C3804" t="s">
        <v>161</v>
      </c>
      <c r="D3804">
        <v>5.0821060000000001E-2</v>
      </c>
      <c r="E3804" s="7">
        <v>3.0282868000000001E-2</v>
      </c>
    </row>
    <row r="3805" spans="2:5" x14ac:dyDescent="0.45">
      <c r="B3805" s="6">
        <v>226</v>
      </c>
      <c r="C3805" t="s">
        <v>152</v>
      </c>
      <c r="D3805">
        <v>2.9348389999999999E-2</v>
      </c>
      <c r="E3805" s="7">
        <v>2.8980222999999999E-2</v>
      </c>
    </row>
    <row r="3806" spans="2:5" x14ac:dyDescent="0.45">
      <c r="B3806" s="6">
        <v>226</v>
      </c>
      <c r="C3806" t="s">
        <v>160</v>
      </c>
      <c r="D3806">
        <v>7.087599E-2</v>
      </c>
      <c r="E3806" s="7">
        <v>2.6595938999999999E-2</v>
      </c>
    </row>
    <row r="3807" spans="2:5" x14ac:dyDescent="0.45">
      <c r="B3807" s="6">
        <v>226</v>
      </c>
      <c r="C3807" t="s">
        <v>163</v>
      </c>
      <c r="D3807">
        <v>1.3196016E-2</v>
      </c>
      <c r="E3807" s="7">
        <v>2.5565371E-2</v>
      </c>
    </row>
    <row r="3808" spans="2:5" x14ac:dyDescent="0.45">
      <c r="B3808" s="6">
        <v>226</v>
      </c>
      <c r="C3808" t="s">
        <v>164</v>
      </c>
      <c r="D3808">
        <v>5.5369338999999997E-2</v>
      </c>
      <c r="E3808" s="7">
        <v>2.1474116000000001E-2</v>
      </c>
    </row>
    <row r="3809" spans="2:5" x14ac:dyDescent="0.45">
      <c r="B3809" s="6">
        <v>227</v>
      </c>
      <c r="C3809" t="s">
        <v>151</v>
      </c>
      <c r="D3809">
        <v>6.6146370999999995E-2</v>
      </c>
      <c r="E3809" s="7">
        <v>0.110662413</v>
      </c>
    </row>
    <row r="3810" spans="2:5" x14ac:dyDescent="0.45">
      <c r="B3810" s="6">
        <v>227</v>
      </c>
      <c r="C3810" t="s">
        <v>153</v>
      </c>
      <c r="D3810">
        <v>0.16693656400000001</v>
      </c>
      <c r="E3810" s="7">
        <v>7.6652828000000006E-2</v>
      </c>
    </row>
    <row r="3811" spans="2:5" x14ac:dyDescent="0.45">
      <c r="B3811" s="6">
        <v>227</v>
      </c>
      <c r="C3811" t="s">
        <v>159</v>
      </c>
      <c r="D3811">
        <v>0.20613811900000001</v>
      </c>
      <c r="E3811" s="7">
        <v>7.3723400999999994E-2</v>
      </c>
    </row>
    <row r="3812" spans="2:5" x14ac:dyDescent="0.45">
      <c r="B3812" s="6">
        <v>227</v>
      </c>
      <c r="C3812" t="s">
        <v>154</v>
      </c>
      <c r="D3812">
        <v>0.20972141899999999</v>
      </c>
      <c r="E3812" s="7">
        <v>6.2314452999999999E-2</v>
      </c>
    </row>
    <row r="3813" spans="2:5" x14ac:dyDescent="0.45">
      <c r="B3813" s="6">
        <v>227</v>
      </c>
      <c r="C3813" t="s">
        <v>157</v>
      </c>
      <c r="D3813">
        <v>3.9870360000000001E-2</v>
      </c>
      <c r="E3813" s="7">
        <v>5.6593563E-2</v>
      </c>
    </row>
    <row r="3814" spans="2:5" x14ac:dyDescent="0.45">
      <c r="B3814" s="6">
        <v>227</v>
      </c>
      <c r="C3814" t="s">
        <v>150</v>
      </c>
      <c r="D3814">
        <v>0.28908135899999998</v>
      </c>
      <c r="E3814" s="7">
        <v>5.3457355999999998E-2</v>
      </c>
    </row>
    <row r="3815" spans="2:5" x14ac:dyDescent="0.45">
      <c r="B3815" s="6">
        <v>227</v>
      </c>
      <c r="C3815" t="s">
        <v>162</v>
      </c>
      <c r="D3815">
        <v>0.21131049700000001</v>
      </c>
      <c r="E3815" s="7">
        <v>5.1918614000000002E-2</v>
      </c>
    </row>
    <row r="3816" spans="2:5" x14ac:dyDescent="0.45">
      <c r="B3816" s="6">
        <v>227</v>
      </c>
      <c r="C3816" t="s">
        <v>156</v>
      </c>
      <c r="D3816">
        <v>0.13209888</v>
      </c>
      <c r="E3816" s="7">
        <v>5.0940944000000002E-2</v>
      </c>
    </row>
    <row r="3817" spans="2:5" x14ac:dyDescent="0.45">
      <c r="B3817" s="6">
        <v>227</v>
      </c>
      <c r="C3817" t="s">
        <v>165</v>
      </c>
      <c r="D3817">
        <v>0.10699637300000001</v>
      </c>
      <c r="E3817" s="7">
        <v>5.0896960999999998E-2</v>
      </c>
    </row>
    <row r="3818" spans="2:5" x14ac:dyDescent="0.45">
      <c r="B3818" s="6">
        <v>227</v>
      </c>
      <c r="C3818" t="s">
        <v>155</v>
      </c>
      <c r="D3818">
        <v>7.4356816000000006E-2</v>
      </c>
      <c r="E3818" s="7">
        <v>4.8859725E-2</v>
      </c>
    </row>
    <row r="3819" spans="2:5" x14ac:dyDescent="0.45">
      <c r="B3819" s="6">
        <v>227</v>
      </c>
      <c r="C3819" t="s">
        <v>158</v>
      </c>
      <c r="D3819">
        <v>8.1119034000000007E-2</v>
      </c>
      <c r="E3819" s="7">
        <v>4.7056720000000003E-2</v>
      </c>
    </row>
    <row r="3820" spans="2:5" x14ac:dyDescent="0.45">
      <c r="B3820" s="6">
        <v>227</v>
      </c>
      <c r="C3820" t="s">
        <v>148</v>
      </c>
      <c r="D3820">
        <v>2.7336461999999999E-2</v>
      </c>
      <c r="E3820" s="7">
        <v>4.3956016000000001E-2</v>
      </c>
    </row>
    <row r="3821" spans="2:5" x14ac:dyDescent="0.45">
      <c r="B3821" s="6">
        <v>227</v>
      </c>
      <c r="C3821" t="s">
        <v>160</v>
      </c>
      <c r="D3821">
        <v>0.25166194400000003</v>
      </c>
      <c r="E3821" s="7">
        <v>4.2555951000000002E-2</v>
      </c>
    </row>
    <row r="3822" spans="2:5" x14ac:dyDescent="0.45">
      <c r="B3822" s="6">
        <v>227</v>
      </c>
      <c r="C3822" t="s">
        <v>149</v>
      </c>
      <c r="D3822">
        <v>7.2374130999999994E-2</v>
      </c>
      <c r="E3822" s="7">
        <v>4.1163407999999999E-2</v>
      </c>
    </row>
    <row r="3823" spans="2:5" x14ac:dyDescent="0.45">
      <c r="B3823" s="6">
        <v>227</v>
      </c>
      <c r="C3823" t="s">
        <v>9</v>
      </c>
      <c r="D3823">
        <v>0.128659051</v>
      </c>
      <c r="E3823" s="7">
        <v>3.3794004000000002E-2</v>
      </c>
    </row>
    <row r="3824" spans="2:5" x14ac:dyDescent="0.45">
      <c r="B3824" s="6">
        <v>227</v>
      </c>
      <c r="C3824" t="s">
        <v>164</v>
      </c>
      <c r="D3824">
        <v>0.116609222</v>
      </c>
      <c r="E3824" s="7">
        <v>3.1595326999999999E-2</v>
      </c>
    </row>
    <row r="3825" spans="2:5" x14ac:dyDescent="0.45">
      <c r="B3825" s="6">
        <v>227</v>
      </c>
      <c r="C3825" t="s">
        <v>152</v>
      </c>
      <c r="D3825">
        <v>5.5614003000000002E-2</v>
      </c>
      <c r="E3825" s="7">
        <v>3.0947448999999998E-2</v>
      </c>
    </row>
    <row r="3826" spans="2:5" x14ac:dyDescent="0.45">
      <c r="B3826" s="6">
        <v>227</v>
      </c>
      <c r="C3826" t="s">
        <v>161</v>
      </c>
      <c r="D3826">
        <v>5.0448680000000003E-2</v>
      </c>
      <c r="E3826" s="7">
        <v>3.0501993000000002E-2</v>
      </c>
    </row>
    <row r="3827" spans="2:5" x14ac:dyDescent="0.45">
      <c r="B3827" s="6">
        <v>227</v>
      </c>
      <c r="C3827" t="s">
        <v>163</v>
      </c>
      <c r="D3827">
        <v>0.251426661</v>
      </c>
      <c r="E3827" s="7">
        <v>2.9309215E-2</v>
      </c>
    </row>
    <row r="3828" spans="2:5" x14ac:dyDescent="0.45">
      <c r="B3828" s="6">
        <v>228</v>
      </c>
      <c r="C3828" t="s">
        <v>151</v>
      </c>
      <c r="D3828">
        <v>1.022161361</v>
      </c>
      <c r="E3828" s="7">
        <v>0.13388198100000001</v>
      </c>
    </row>
    <row r="3829" spans="2:5" x14ac:dyDescent="0.45">
      <c r="B3829" s="6">
        <v>228</v>
      </c>
      <c r="C3829" t="s">
        <v>165</v>
      </c>
      <c r="D3829">
        <v>0.96792503500000004</v>
      </c>
      <c r="E3829" s="7">
        <v>0.120929486</v>
      </c>
    </row>
    <row r="3830" spans="2:5" x14ac:dyDescent="0.45">
      <c r="B3830" s="6">
        <v>228</v>
      </c>
      <c r="C3830" t="s">
        <v>153</v>
      </c>
      <c r="D3830">
        <v>0.786085319</v>
      </c>
      <c r="E3830" s="7">
        <v>9.7322640000000002E-2</v>
      </c>
    </row>
    <row r="3831" spans="2:5" x14ac:dyDescent="0.45">
      <c r="B3831" s="6">
        <v>228</v>
      </c>
      <c r="C3831" t="s">
        <v>149</v>
      </c>
      <c r="D3831">
        <v>1.0909573349999999</v>
      </c>
      <c r="E3831" s="7">
        <v>9.2363795999999998E-2</v>
      </c>
    </row>
    <row r="3832" spans="2:5" x14ac:dyDescent="0.45">
      <c r="B3832" s="6">
        <v>228</v>
      </c>
      <c r="C3832" t="s">
        <v>155</v>
      </c>
      <c r="D3832">
        <v>0.942225231</v>
      </c>
      <c r="E3832" s="7">
        <v>7.5323054E-2</v>
      </c>
    </row>
    <row r="3833" spans="2:5" x14ac:dyDescent="0.45">
      <c r="B3833" s="6">
        <v>228</v>
      </c>
      <c r="C3833" t="s">
        <v>156</v>
      </c>
      <c r="D3833">
        <v>0.86855710600000002</v>
      </c>
      <c r="E3833" s="7">
        <v>6.6325416999999998E-2</v>
      </c>
    </row>
    <row r="3834" spans="2:5" x14ac:dyDescent="0.45">
      <c r="B3834" s="6">
        <v>228</v>
      </c>
      <c r="C3834" t="s">
        <v>148</v>
      </c>
      <c r="D3834">
        <v>0.94983488599999999</v>
      </c>
      <c r="E3834" s="7">
        <v>6.3826747000000003E-2</v>
      </c>
    </row>
    <row r="3835" spans="2:5" x14ac:dyDescent="0.45">
      <c r="B3835" s="6">
        <v>228</v>
      </c>
      <c r="C3835" t="s">
        <v>161</v>
      </c>
      <c r="D3835">
        <v>6.7411899999999997E-2</v>
      </c>
      <c r="E3835" s="7">
        <v>6.2889954999999997E-2</v>
      </c>
    </row>
    <row r="3836" spans="2:5" x14ac:dyDescent="0.45">
      <c r="B3836" s="6">
        <v>228</v>
      </c>
      <c r="C3836" t="s">
        <v>162</v>
      </c>
      <c r="D3836">
        <v>0.92816060499999997</v>
      </c>
      <c r="E3836" s="7">
        <v>6.2571801999999996E-2</v>
      </c>
    </row>
    <row r="3837" spans="2:5" x14ac:dyDescent="0.45">
      <c r="B3837" s="6">
        <v>228</v>
      </c>
      <c r="C3837" t="s">
        <v>159</v>
      </c>
      <c r="D3837">
        <v>0.98136695399999996</v>
      </c>
      <c r="E3837" s="7">
        <v>5.6444952E-2</v>
      </c>
    </row>
    <row r="3838" spans="2:5" x14ac:dyDescent="0.45">
      <c r="B3838" s="6">
        <v>228</v>
      </c>
      <c r="C3838" t="s">
        <v>160</v>
      </c>
      <c r="D3838">
        <v>0.86887146000000004</v>
      </c>
      <c r="E3838" s="7">
        <v>5.6074203000000003E-2</v>
      </c>
    </row>
    <row r="3839" spans="2:5" x14ac:dyDescent="0.45">
      <c r="B3839" s="6">
        <v>228</v>
      </c>
      <c r="C3839" t="s">
        <v>154</v>
      </c>
      <c r="D3839">
        <v>0.99536102699999995</v>
      </c>
      <c r="E3839" s="7">
        <v>4.9990188999999997E-2</v>
      </c>
    </row>
    <row r="3840" spans="2:5" x14ac:dyDescent="0.45">
      <c r="B3840" s="6">
        <v>228</v>
      </c>
      <c r="C3840" t="s">
        <v>9</v>
      </c>
      <c r="D3840">
        <v>1.0022473860000001</v>
      </c>
      <c r="E3840" s="7">
        <v>4.7590862999999997E-2</v>
      </c>
    </row>
    <row r="3841" spans="2:5" x14ac:dyDescent="0.45">
      <c r="B3841" s="6">
        <v>228</v>
      </c>
      <c r="C3841" t="s">
        <v>152</v>
      </c>
      <c r="D3841">
        <v>0.91265703399999998</v>
      </c>
      <c r="E3841" s="7">
        <v>4.7104166000000003E-2</v>
      </c>
    </row>
    <row r="3842" spans="2:5" x14ac:dyDescent="0.45">
      <c r="B3842" s="6">
        <v>228</v>
      </c>
      <c r="C3842" t="s">
        <v>157</v>
      </c>
      <c r="D3842">
        <v>0.96408064000000004</v>
      </c>
      <c r="E3842" s="7">
        <v>4.4623417999999998E-2</v>
      </c>
    </row>
    <row r="3843" spans="2:5" x14ac:dyDescent="0.45">
      <c r="B3843" s="6">
        <v>228</v>
      </c>
      <c r="C3843" t="s">
        <v>147</v>
      </c>
      <c r="D3843">
        <v>1.0654663129999999</v>
      </c>
      <c r="E3843" s="7">
        <v>4.2603820000000001E-2</v>
      </c>
    </row>
    <row r="3844" spans="2:5" x14ac:dyDescent="0.45">
      <c r="B3844" s="6">
        <v>228</v>
      </c>
      <c r="C3844" t="s">
        <v>163</v>
      </c>
      <c r="D3844">
        <v>1.020434005</v>
      </c>
      <c r="E3844" s="7">
        <v>3.5822574000000003E-2</v>
      </c>
    </row>
    <row r="3845" spans="2:5" x14ac:dyDescent="0.45">
      <c r="B3845" s="6">
        <v>228</v>
      </c>
      <c r="C3845" t="s">
        <v>164</v>
      </c>
      <c r="D3845">
        <v>1.000991127</v>
      </c>
      <c r="E3845" s="7">
        <v>3.2777648999999999E-2</v>
      </c>
    </row>
    <row r="3846" spans="2:5" x14ac:dyDescent="0.45">
      <c r="B3846" s="6">
        <v>229</v>
      </c>
      <c r="C3846" t="s">
        <v>159</v>
      </c>
      <c r="D3846">
        <v>1.0505723199999999</v>
      </c>
      <c r="E3846" s="7">
        <v>7.8923607000000007E-2</v>
      </c>
    </row>
    <row r="3847" spans="2:5" x14ac:dyDescent="0.45">
      <c r="B3847" s="6">
        <v>229</v>
      </c>
      <c r="C3847" t="s">
        <v>148</v>
      </c>
      <c r="D3847">
        <v>0.938048671</v>
      </c>
      <c r="E3847" s="7">
        <v>6.9626436E-2</v>
      </c>
    </row>
    <row r="3848" spans="2:5" x14ac:dyDescent="0.45">
      <c r="B3848" s="6">
        <v>229</v>
      </c>
      <c r="C3848" t="s">
        <v>154</v>
      </c>
      <c r="D3848">
        <v>0.97624187900000003</v>
      </c>
      <c r="E3848" s="7">
        <v>6.5282724E-2</v>
      </c>
    </row>
    <row r="3849" spans="2:5" x14ac:dyDescent="0.45">
      <c r="B3849" s="6">
        <v>229</v>
      </c>
      <c r="C3849" t="s">
        <v>153</v>
      </c>
      <c r="D3849">
        <v>0.92928954100000005</v>
      </c>
      <c r="E3849" s="7">
        <v>6.1439064000000002E-2</v>
      </c>
    </row>
    <row r="3850" spans="2:5" x14ac:dyDescent="0.45">
      <c r="B3850" s="6">
        <v>229</v>
      </c>
      <c r="C3850" t="s">
        <v>9</v>
      </c>
      <c r="D3850">
        <v>0.96898805700000001</v>
      </c>
      <c r="E3850" s="7">
        <v>5.5632603000000003E-2</v>
      </c>
    </row>
    <row r="3851" spans="2:5" x14ac:dyDescent="0.45">
      <c r="B3851" s="6">
        <v>229</v>
      </c>
      <c r="C3851" t="s">
        <v>155</v>
      </c>
      <c r="D3851">
        <v>0.97835416399999997</v>
      </c>
      <c r="E3851" s="7">
        <v>5.1999032000000001E-2</v>
      </c>
    </row>
    <row r="3852" spans="2:5" x14ac:dyDescent="0.45">
      <c r="B3852" s="6">
        <v>229</v>
      </c>
      <c r="C3852" t="s">
        <v>149</v>
      </c>
      <c r="D3852">
        <v>0.59491349999999998</v>
      </c>
      <c r="E3852" s="7">
        <v>5.1575801999999997E-2</v>
      </c>
    </row>
    <row r="3853" spans="2:5" x14ac:dyDescent="0.45">
      <c r="B3853" s="6">
        <v>229</v>
      </c>
      <c r="C3853" t="s">
        <v>165</v>
      </c>
      <c r="D3853">
        <v>0.97646759000000005</v>
      </c>
      <c r="E3853" s="7">
        <v>4.9799114999999998E-2</v>
      </c>
    </row>
    <row r="3854" spans="2:5" x14ac:dyDescent="0.45">
      <c r="B3854" s="6">
        <v>229</v>
      </c>
      <c r="C3854" t="s">
        <v>150</v>
      </c>
      <c r="D3854">
        <v>1.0164219350000001</v>
      </c>
      <c r="E3854" s="7">
        <v>4.6879500999999997E-2</v>
      </c>
    </row>
    <row r="3855" spans="2:5" x14ac:dyDescent="0.45">
      <c r="B3855" s="6">
        <v>229</v>
      </c>
      <c r="C3855" t="s">
        <v>157</v>
      </c>
      <c r="D3855">
        <v>1.027573531</v>
      </c>
      <c r="E3855" s="7">
        <v>4.6603905000000001E-2</v>
      </c>
    </row>
    <row r="3856" spans="2:5" x14ac:dyDescent="0.45">
      <c r="B3856" s="6">
        <v>229</v>
      </c>
      <c r="C3856" t="s">
        <v>156</v>
      </c>
      <c r="D3856">
        <v>0.87024679400000005</v>
      </c>
      <c r="E3856" s="7">
        <v>4.4132853E-2</v>
      </c>
    </row>
    <row r="3857" spans="2:5" x14ac:dyDescent="0.45">
      <c r="B3857" s="6">
        <v>229</v>
      </c>
      <c r="C3857" t="s">
        <v>160</v>
      </c>
      <c r="D3857">
        <v>1.0401667509999999</v>
      </c>
      <c r="E3857" s="7">
        <v>4.0702550999999997E-2</v>
      </c>
    </row>
    <row r="3858" spans="2:5" x14ac:dyDescent="0.45">
      <c r="B3858" s="6">
        <v>229</v>
      </c>
      <c r="C3858" t="s">
        <v>152</v>
      </c>
      <c r="D3858">
        <v>0.97220521500000001</v>
      </c>
      <c r="E3858" s="7">
        <v>3.5684483000000003E-2</v>
      </c>
    </row>
    <row r="3859" spans="2:5" x14ac:dyDescent="0.45">
      <c r="B3859" s="6">
        <v>229</v>
      </c>
      <c r="C3859" t="s">
        <v>162</v>
      </c>
      <c r="D3859">
        <v>0.93745178699999998</v>
      </c>
      <c r="E3859" s="7">
        <v>3.4599615E-2</v>
      </c>
    </row>
    <row r="3860" spans="2:5" x14ac:dyDescent="0.45">
      <c r="B3860" s="6">
        <v>229</v>
      </c>
      <c r="C3860" t="s">
        <v>147</v>
      </c>
      <c r="D3860">
        <v>0.86082650699999996</v>
      </c>
      <c r="E3860" s="7">
        <v>3.3116920000000001E-2</v>
      </c>
    </row>
    <row r="3861" spans="2:5" x14ac:dyDescent="0.45">
      <c r="B3861" s="6">
        <v>229</v>
      </c>
      <c r="C3861" t="s">
        <v>164</v>
      </c>
      <c r="D3861">
        <v>0.94228798700000005</v>
      </c>
      <c r="E3861" s="7">
        <v>3.0421515E-2</v>
      </c>
    </row>
    <row r="3862" spans="2:5" x14ac:dyDescent="0.45">
      <c r="B3862" s="6">
        <v>229</v>
      </c>
      <c r="C3862" t="s">
        <v>161</v>
      </c>
      <c r="D3862">
        <v>0.96743769199999996</v>
      </c>
      <c r="E3862" s="7">
        <v>2.9693504999999999E-2</v>
      </c>
    </row>
    <row r="3863" spans="2:5" x14ac:dyDescent="0.45">
      <c r="B3863" s="6">
        <v>229</v>
      </c>
      <c r="C3863" t="s">
        <v>163</v>
      </c>
      <c r="D3863">
        <v>0.97287926000000002</v>
      </c>
      <c r="E3863" s="7">
        <v>2.8284243000000001E-2</v>
      </c>
    </row>
    <row r="3864" spans="2:5" x14ac:dyDescent="0.45">
      <c r="B3864" s="6">
        <v>230</v>
      </c>
      <c r="C3864" t="s">
        <v>149</v>
      </c>
      <c r="D3864">
        <v>1.011040602</v>
      </c>
      <c r="E3864" s="7">
        <v>8.5134326999999996E-2</v>
      </c>
    </row>
    <row r="3865" spans="2:5" x14ac:dyDescent="0.45">
      <c r="B3865" s="6">
        <v>230</v>
      </c>
      <c r="C3865" t="s">
        <v>165</v>
      </c>
      <c r="D3865">
        <v>3.0239975999999998E-2</v>
      </c>
      <c r="E3865" s="7">
        <v>5.4280065000000002E-2</v>
      </c>
    </row>
    <row r="3866" spans="2:5" x14ac:dyDescent="0.45">
      <c r="B3866" s="6">
        <v>230</v>
      </c>
      <c r="C3866" t="s">
        <v>157</v>
      </c>
      <c r="D3866">
        <v>0.13118851500000001</v>
      </c>
      <c r="E3866" s="7">
        <v>5.2670124999999998E-2</v>
      </c>
    </row>
    <row r="3867" spans="2:5" x14ac:dyDescent="0.45">
      <c r="B3867" s="6">
        <v>230</v>
      </c>
      <c r="C3867" t="s">
        <v>153</v>
      </c>
      <c r="D3867">
        <v>0.387026227</v>
      </c>
      <c r="E3867" s="7">
        <v>4.9320621000000002E-2</v>
      </c>
    </row>
    <row r="3868" spans="2:5" x14ac:dyDescent="0.45">
      <c r="B3868" s="6">
        <v>230</v>
      </c>
      <c r="C3868" t="s">
        <v>156</v>
      </c>
      <c r="D3868">
        <v>3.2413432999999998E-2</v>
      </c>
      <c r="E3868" s="7">
        <v>4.6204349999999998E-2</v>
      </c>
    </row>
    <row r="3869" spans="2:5" x14ac:dyDescent="0.45">
      <c r="B3869" s="6">
        <v>230</v>
      </c>
      <c r="C3869" t="s">
        <v>152</v>
      </c>
      <c r="D3869">
        <v>0.24097632299999999</v>
      </c>
      <c r="E3869" s="7">
        <v>4.4430158999999997E-2</v>
      </c>
    </row>
    <row r="3870" spans="2:5" x14ac:dyDescent="0.45">
      <c r="B3870" s="6">
        <v>230</v>
      </c>
      <c r="C3870" t="s">
        <v>158</v>
      </c>
      <c r="D3870">
        <v>1.4861184E-2</v>
      </c>
      <c r="E3870" s="7">
        <v>4.4073635E-2</v>
      </c>
    </row>
    <row r="3871" spans="2:5" x14ac:dyDescent="0.45">
      <c r="B3871" s="6">
        <v>230</v>
      </c>
      <c r="C3871" t="s">
        <v>162</v>
      </c>
      <c r="D3871">
        <v>0.180132929</v>
      </c>
      <c r="E3871" s="7">
        <v>4.2960296000000002E-2</v>
      </c>
    </row>
    <row r="3872" spans="2:5" x14ac:dyDescent="0.45">
      <c r="B3872" s="6">
        <v>230</v>
      </c>
      <c r="C3872" t="s">
        <v>151</v>
      </c>
      <c r="D3872">
        <v>0.33585710800000002</v>
      </c>
      <c r="E3872" s="7">
        <v>4.2090798999999998E-2</v>
      </c>
    </row>
    <row r="3873" spans="2:5" x14ac:dyDescent="0.45">
      <c r="B3873" s="6">
        <v>230</v>
      </c>
      <c r="C3873" t="s">
        <v>150</v>
      </c>
      <c r="D3873">
        <v>0.73728131699999999</v>
      </c>
      <c r="E3873" s="7">
        <v>4.1254730000000003E-2</v>
      </c>
    </row>
    <row r="3874" spans="2:5" x14ac:dyDescent="0.45">
      <c r="B3874" s="6">
        <v>230</v>
      </c>
      <c r="C3874" t="s">
        <v>147</v>
      </c>
      <c r="D3874">
        <v>0.56651610799999996</v>
      </c>
      <c r="E3874" s="7">
        <v>3.9716282999999998E-2</v>
      </c>
    </row>
    <row r="3875" spans="2:5" x14ac:dyDescent="0.45">
      <c r="B3875" s="6">
        <v>230</v>
      </c>
      <c r="C3875" t="s">
        <v>154</v>
      </c>
      <c r="D3875">
        <v>-3.361335E-3</v>
      </c>
      <c r="E3875" s="7">
        <v>3.9012777999999998E-2</v>
      </c>
    </row>
    <row r="3876" spans="2:5" x14ac:dyDescent="0.45">
      <c r="B3876" s="6">
        <v>230</v>
      </c>
      <c r="C3876" t="s">
        <v>159</v>
      </c>
      <c r="D3876">
        <v>5.1970371000000001E-2</v>
      </c>
      <c r="E3876" s="7">
        <v>3.6921721999999997E-2</v>
      </c>
    </row>
    <row r="3877" spans="2:5" x14ac:dyDescent="0.45">
      <c r="B3877" s="6">
        <v>230</v>
      </c>
      <c r="C3877" t="s">
        <v>148</v>
      </c>
      <c r="D3877">
        <v>2.1332573000000001E-2</v>
      </c>
      <c r="E3877" s="7">
        <v>3.6905605000000001E-2</v>
      </c>
    </row>
    <row r="3878" spans="2:5" x14ac:dyDescent="0.45">
      <c r="B3878" s="6">
        <v>230</v>
      </c>
      <c r="C3878" t="s">
        <v>155</v>
      </c>
      <c r="D3878">
        <v>2.9432522999999999E-2</v>
      </c>
      <c r="E3878" s="7">
        <v>3.5102959000000003E-2</v>
      </c>
    </row>
    <row r="3879" spans="2:5" x14ac:dyDescent="0.45">
      <c r="B3879" s="6">
        <v>230</v>
      </c>
      <c r="C3879" t="s">
        <v>160</v>
      </c>
      <c r="D3879">
        <v>0.34699850900000001</v>
      </c>
      <c r="E3879" s="7">
        <v>3.2766990000000003E-2</v>
      </c>
    </row>
    <row r="3880" spans="2:5" x14ac:dyDescent="0.45">
      <c r="B3880" s="6">
        <v>230</v>
      </c>
      <c r="C3880" t="s">
        <v>161</v>
      </c>
      <c r="D3880">
        <v>2.3279926999999999E-2</v>
      </c>
      <c r="E3880" s="7">
        <v>3.1334581E-2</v>
      </c>
    </row>
    <row r="3881" spans="2:5" x14ac:dyDescent="0.45">
      <c r="B3881" s="6">
        <v>230</v>
      </c>
      <c r="C3881" t="s">
        <v>163</v>
      </c>
      <c r="D3881">
        <v>0.69008645899999999</v>
      </c>
      <c r="E3881" s="7">
        <v>2.7903088999999999E-2</v>
      </c>
    </row>
    <row r="3882" spans="2:5" x14ac:dyDescent="0.45">
      <c r="B3882" s="6">
        <v>230</v>
      </c>
      <c r="C3882" t="s">
        <v>164</v>
      </c>
      <c r="D3882">
        <v>0.203432324</v>
      </c>
      <c r="E3882" s="7">
        <v>2.1736755E-2</v>
      </c>
    </row>
    <row r="3883" spans="2:5" x14ac:dyDescent="0.45">
      <c r="B3883" s="6">
        <v>231</v>
      </c>
      <c r="C3883" t="s">
        <v>156</v>
      </c>
      <c r="D3883">
        <v>0.89897492300000004</v>
      </c>
      <c r="E3883" s="7">
        <v>6.9833139000000002E-2</v>
      </c>
    </row>
    <row r="3884" spans="2:5" x14ac:dyDescent="0.45">
      <c r="B3884" s="6">
        <v>231</v>
      </c>
      <c r="C3884" t="s">
        <v>153</v>
      </c>
      <c r="D3884">
        <v>1.002726196</v>
      </c>
      <c r="E3884" s="7">
        <v>6.9145409000000005E-2</v>
      </c>
    </row>
    <row r="3885" spans="2:5" x14ac:dyDescent="0.45">
      <c r="B3885" s="6">
        <v>231</v>
      </c>
      <c r="C3885" t="s">
        <v>154</v>
      </c>
      <c r="D3885">
        <v>0.87421995699999999</v>
      </c>
      <c r="E3885" s="7">
        <v>5.8315881999999999E-2</v>
      </c>
    </row>
    <row r="3886" spans="2:5" x14ac:dyDescent="0.45">
      <c r="B3886" s="6">
        <v>231</v>
      </c>
      <c r="C3886" t="s">
        <v>149</v>
      </c>
      <c r="D3886">
        <v>0.86839288000000003</v>
      </c>
      <c r="E3886" s="7">
        <v>5.455364E-2</v>
      </c>
    </row>
    <row r="3887" spans="2:5" x14ac:dyDescent="0.45">
      <c r="B3887" s="6">
        <v>231</v>
      </c>
      <c r="C3887" t="s">
        <v>151</v>
      </c>
      <c r="D3887">
        <v>0.80676697600000002</v>
      </c>
      <c r="E3887" s="7">
        <v>4.6008409E-2</v>
      </c>
    </row>
    <row r="3888" spans="2:5" x14ac:dyDescent="0.45">
      <c r="B3888" s="6">
        <v>231</v>
      </c>
      <c r="C3888" t="s">
        <v>158</v>
      </c>
      <c r="D3888">
        <v>0.89473929299999999</v>
      </c>
      <c r="E3888" s="7">
        <v>4.5816443999999998E-2</v>
      </c>
    </row>
    <row r="3889" spans="2:5" x14ac:dyDescent="0.45">
      <c r="B3889" s="6">
        <v>231</v>
      </c>
      <c r="C3889" t="s">
        <v>157</v>
      </c>
      <c r="D3889">
        <v>0.96267472600000004</v>
      </c>
      <c r="E3889" s="7">
        <v>4.5290460999999997E-2</v>
      </c>
    </row>
    <row r="3890" spans="2:5" x14ac:dyDescent="0.45">
      <c r="B3890" s="6">
        <v>231</v>
      </c>
      <c r="C3890" t="s">
        <v>150</v>
      </c>
      <c r="D3890">
        <v>0.96607502899999997</v>
      </c>
      <c r="E3890" s="7">
        <v>4.4111546000000001E-2</v>
      </c>
    </row>
    <row r="3891" spans="2:5" x14ac:dyDescent="0.45">
      <c r="B3891" s="6">
        <v>231</v>
      </c>
      <c r="C3891" t="s">
        <v>9</v>
      </c>
      <c r="D3891">
        <v>0.57113191600000002</v>
      </c>
      <c r="E3891" s="7">
        <v>4.4081840999999997E-2</v>
      </c>
    </row>
    <row r="3892" spans="2:5" x14ac:dyDescent="0.45">
      <c r="B3892" s="6">
        <v>231</v>
      </c>
      <c r="C3892" t="s">
        <v>165</v>
      </c>
      <c r="D3892">
        <v>0.79110288900000003</v>
      </c>
      <c r="E3892" s="7">
        <v>4.3286214000000003E-2</v>
      </c>
    </row>
    <row r="3893" spans="2:5" x14ac:dyDescent="0.45">
      <c r="B3893" s="6">
        <v>231</v>
      </c>
      <c r="C3893" t="s">
        <v>159</v>
      </c>
      <c r="D3893">
        <v>0.98898178999999997</v>
      </c>
      <c r="E3893" s="7">
        <v>4.3065702999999997E-2</v>
      </c>
    </row>
    <row r="3894" spans="2:5" x14ac:dyDescent="0.45">
      <c r="B3894" s="6">
        <v>231</v>
      </c>
      <c r="C3894" t="s">
        <v>161</v>
      </c>
      <c r="D3894">
        <v>4.8772068000000002E-2</v>
      </c>
      <c r="E3894" s="7">
        <v>3.9746438000000002E-2</v>
      </c>
    </row>
    <row r="3895" spans="2:5" x14ac:dyDescent="0.45">
      <c r="B3895" s="6">
        <v>231</v>
      </c>
      <c r="C3895" t="s">
        <v>155</v>
      </c>
      <c r="D3895">
        <v>0.507315136</v>
      </c>
      <c r="E3895" s="7">
        <v>3.4864884999999998E-2</v>
      </c>
    </row>
    <row r="3896" spans="2:5" x14ac:dyDescent="0.45">
      <c r="B3896" s="6">
        <v>231</v>
      </c>
      <c r="C3896" t="s">
        <v>148</v>
      </c>
      <c r="D3896">
        <v>0.95717071200000003</v>
      </c>
      <c r="E3896" s="7">
        <v>3.3535822999999999E-2</v>
      </c>
    </row>
    <row r="3897" spans="2:5" x14ac:dyDescent="0.45">
      <c r="B3897" s="6">
        <v>231</v>
      </c>
      <c r="C3897" t="s">
        <v>152</v>
      </c>
      <c r="D3897">
        <v>1.0114824680000001</v>
      </c>
      <c r="E3897" s="7">
        <v>3.296313E-2</v>
      </c>
    </row>
    <row r="3898" spans="2:5" x14ac:dyDescent="0.45">
      <c r="B3898" s="6">
        <v>231</v>
      </c>
      <c r="C3898" t="s">
        <v>147</v>
      </c>
      <c r="D3898">
        <v>7.8546438999999996E-2</v>
      </c>
      <c r="E3898" s="7">
        <v>3.0431327000000001E-2</v>
      </c>
    </row>
    <row r="3899" spans="2:5" x14ac:dyDescent="0.45">
      <c r="B3899" s="6">
        <v>231</v>
      </c>
      <c r="C3899" t="s">
        <v>160</v>
      </c>
      <c r="D3899">
        <v>0.95300177799999997</v>
      </c>
      <c r="E3899" s="7">
        <v>2.8045052000000001E-2</v>
      </c>
    </row>
    <row r="3900" spans="2:5" x14ac:dyDescent="0.45">
      <c r="B3900" s="6">
        <v>231</v>
      </c>
      <c r="C3900" t="s">
        <v>164</v>
      </c>
      <c r="D3900">
        <v>0.97117973199999996</v>
      </c>
      <c r="E3900" s="7">
        <v>2.5232186E-2</v>
      </c>
    </row>
    <row r="3901" spans="2:5" x14ac:dyDescent="0.45">
      <c r="B3901" s="6">
        <v>231</v>
      </c>
      <c r="C3901" t="s">
        <v>163</v>
      </c>
      <c r="D3901">
        <v>0.80752406899999996</v>
      </c>
      <c r="E3901" s="7">
        <v>2.4198506000000002E-2</v>
      </c>
    </row>
    <row r="3902" spans="2:5" x14ac:dyDescent="0.45">
      <c r="B3902" s="6">
        <v>232</v>
      </c>
      <c r="C3902" t="s">
        <v>149</v>
      </c>
      <c r="D3902">
        <v>0.96678889099999998</v>
      </c>
      <c r="E3902" s="7">
        <v>8.7195934000000003E-2</v>
      </c>
    </row>
    <row r="3903" spans="2:5" x14ac:dyDescent="0.45">
      <c r="B3903" s="6">
        <v>232</v>
      </c>
      <c r="C3903" t="s">
        <v>155</v>
      </c>
      <c r="D3903">
        <v>-1.9790773000000001E-2</v>
      </c>
      <c r="E3903" s="7">
        <v>6.4680321999999998E-2</v>
      </c>
    </row>
    <row r="3904" spans="2:5" x14ac:dyDescent="0.45">
      <c r="B3904" s="6">
        <v>232</v>
      </c>
      <c r="C3904" t="s">
        <v>148</v>
      </c>
      <c r="D3904">
        <v>0.94033631900000003</v>
      </c>
      <c r="E3904" s="7">
        <v>6.3343383000000003E-2</v>
      </c>
    </row>
    <row r="3905" spans="2:5" x14ac:dyDescent="0.45">
      <c r="B3905" s="6">
        <v>232</v>
      </c>
      <c r="C3905" t="s">
        <v>153</v>
      </c>
      <c r="D3905">
        <v>0.99616230100000003</v>
      </c>
      <c r="E3905" s="7">
        <v>6.2896212000000007E-2</v>
      </c>
    </row>
    <row r="3906" spans="2:5" x14ac:dyDescent="0.45">
      <c r="B3906" s="6">
        <v>232</v>
      </c>
      <c r="C3906" t="s">
        <v>156</v>
      </c>
      <c r="D3906">
        <v>0.96931853199999995</v>
      </c>
      <c r="E3906" s="7">
        <v>5.4968409000000003E-2</v>
      </c>
    </row>
    <row r="3907" spans="2:5" x14ac:dyDescent="0.45">
      <c r="B3907" s="6">
        <v>232</v>
      </c>
      <c r="C3907" t="s">
        <v>154</v>
      </c>
      <c r="D3907">
        <v>0.69549529300000001</v>
      </c>
      <c r="E3907" s="7">
        <v>5.0195201000000002E-2</v>
      </c>
    </row>
    <row r="3908" spans="2:5" x14ac:dyDescent="0.45">
      <c r="B3908" s="6">
        <v>232</v>
      </c>
      <c r="C3908" t="s">
        <v>158</v>
      </c>
      <c r="D3908">
        <v>0.73067775099999999</v>
      </c>
      <c r="E3908" s="7">
        <v>4.7047561000000002E-2</v>
      </c>
    </row>
    <row r="3909" spans="2:5" x14ac:dyDescent="0.45">
      <c r="B3909" s="6">
        <v>232</v>
      </c>
      <c r="C3909" t="s">
        <v>162</v>
      </c>
      <c r="D3909">
        <v>0.89462854700000005</v>
      </c>
      <c r="E3909" s="7">
        <v>4.638403E-2</v>
      </c>
    </row>
    <row r="3910" spans="2:5" x14ac:dyDescent="0.45">
      <c r="B3910" s="6">
        <v>232</v>
      </c>
      <c r="C3910" t="s">
        <v>159</v>
      </c>
      <c r="D3910">
        <v>0.88006758200000001</v>
      </c>
      <c r="E3910" s="7">
        <v>4.4422392999999998E-2</v>
      </c>
    </row>
    <row r="3911" spans="2:5" x14ac:dyDescent="0.45">
      <c r="B3911" s="6">
        <v>232</v>
      </c>
      <c r="C3911" t="s">
        <v>163</v>
      </c>
      <c r="D3911">
        <v>0.92089914100000003</v>
      </c>
      <c r="E3911" s="7">
        <v>3.8251882000000001E-2</v>
      </c>
    </row>
    <row r="3912" spans="2:5" x14ac:dyDescent="0.45">
      <c r="B3912" s="6">
        <v>232</v>
      </c>
      <c r="C3912" t="s">
        <v>147</v>
      </c>
      <c r="D3912">
        <v>1.0555236649999999</v>
      </c>
      <c r="E3912" s="7">
        <v>3.7418798000000003E-2</v>
      </c>
    </row>
    <row r="3913" spans="2:5" x14ac:dyDescent="0.45">
      <c r="B3913" s="6">
        <v>232</v>
      </c>
      <c r="C3913" t="s">
        <v>9</v>
      </c>
      <c r="D3913">
        <v>0.99346125299999999</v>
      </c>
      <c r="E3913" s="7">
        <v>3.5302170000000001E-2</v>
      </c>
    </row>
    <row r="3914" spans="2:5" x14ac:dyDescent="0.45">
      <c r="B3914" s="6">
        <v>232</v>
      </c>
      <c r="C3914" t="s">
        <v>152</v>
      </c>
      <c r="D3914">
        <v>1.0172493309999999</v>
      </c>
      <c r="E3914" s="7">
        <v>3.4557121000000003E-2</v>
      </c>
    </row>
    <row r="3915" spans="2:5" x14ac:dyDescent="0.45">
      <c r="B3915" s="6">
        <v>232</v>
      </c>
      <c r="C3915" t="s">
        <v>161</v>
      </c>
      <c r="D3915">
        <v>5.2036473999999999E-2</v>
      </c>
      <c r="E3915" s="7">
        <v>3.3987453000000001E-2</v>
      </c>
    </row>
    <row r="3916" spans="2:5" x14ac:dyDescent="0.45">
      <c r="B3916" s="6">
        <v>232</v>
      </c>
      <c r="C3916" t="s">
        <v>160</v>
      </c>
      <c r="D3916">
        <v>0.943443421</v>
      </c>
      <c r="E3916" s="7">
        <v>2.9822079000000001E-2</v>
      </c>
    </row>
    <row r="3917" spans="2:5" x14ac:dyDescent="0.45">
      <c r="B3917" s="6">
        <v>232</v>
      </c>
      <c r="C3917" t="s">
        <v>164</v>
      </c>
      <c r="D3917">
        <v>1.019645602</v>
      </c>
      <c r="E3917" s="7">
        <v>2.9335087999999999E-2</v>
      </c>
    </row>
    <row r="3918" spans="2:5" x14ac:dyDescent="0.45">
      <c r="B3918" s="6">
        <v>233</v>
      </c>
      <c r="C3918" t="s">
        <v>155</v>
      </c>
      <c r="D3918">
        <v>4.5049859999999997E-2</v>
      </c>
      <c r="E3918" s="7">
        <v>9.2478620999999997E-2</v>
      </c>
    </row>
    <row r="3919" spans="2:5" x14ac:dyDescent="0.45">
      <c r="B3919" s="6">
        <v>233</v>
      </c>
      <c r="C3919" t="s">
        <v>165</v>
      </c>
      <c r="D3919">
        <v>0.27837012300000002</v>
      </c>
      <c r="E3919" s="7">
        <v>6.2494112999999997E-2</v>
      </c>
    </row>
    <row r="3920" spans="2:5" x14ac:dyDescent="0.45">
      <c r="B3920" s="6">
        <v>233</v>
      </c>
      <c r="C3920" t="s">
        <v>151</v>
      </c>
      <c r="D3920">
        <v>0.84342162700000001</v>
      </c>
      <c r="E3920" s="7">
        <v>6.2363512000000003E-2</v>
      </c>
    </row>
    <row r="3921" spans="2:5" x14ac:dyDescent="0.45">
      <c r="B3921" s="6">
        <v>233</v>
      </c>
      <c r="C3921" t="s">
        <v>157</v>
      </c>
      <c r="D3921">
        <v>0.96237916199999995</v>
      </c>
      <c r="E3921" s="7">
        <v>5.5447377999999999E-2</v>
      </c>
    </row>
    <row r="3922" spans="2:5" x14ac:dyDescent="0.45">
      <c r="B3922" s="6">
        <v>233</v>
      </c>
      <c r="C3922" t="s">
        <v>154</v>
      </c>
      <c r="D3922">
        <v>0.67253990600000002</v>
      </c>
      <c r="E3922" s="7">
        <v>4.8151865000000002E-2</v>
      </c>
    </row>
    <row r="3923" spans="2:5" x14ac:dyDescent="0.45">
      <c r="B3923" s="6">
        <v>233</v>
      </c>
      <c r="C3923" t="s">
        <v>149</v>
      </c>
      <c r="D3923">
        <v>0.84554939100000004</v>
      </c>
      <c r="E3923" s="7">
        <v>4.6683324999999998E-2</v>
      </c>
    </row>
    <row r="3924" spans="2:5" x14ac:dyDescent="0.45">
      <c r="B3924" s="6">
        <v>233</v>
      </c>
      <c r="C3924" t="s">
        <v>150</v>
      </c>
      <c r="D3924">
        <v>0.93198744</v>
      </c>
      <c r="E3924" s="7">
        <v>4.5401374000000001E-2</v>
      </c>
    </row>
    <row r="3925" spans="2:5" x14ac:dyDescent="0.45">
      <c r="B3925" s="6">
        <v>233</v>
      </c>
      <c r="C3925" t="s">
        <v>159</v>
      </c>
      <c r="D3925">
        <v>0.99534086799999999</v>
      </c>
      <c r="E3925" s="7">
        <v>4.4095981999999999E-2</v>
      </c>
    </row>
    <row r="3926" spans="2:5" x14ac:dyDescent="0.45">
      <c r="B3926" s="6">
        <v>233</v>
      </c>
      <c r="C3926" t="s">
        <v>148</v>
      </c>
      <c r="D3926">
        <v>0.88978264500000004</v>
      </c>
      <c r="E3926" s="7">
        <v>4.3179049999999997E-2</v>
      </c>
    </row>
    <row r="3927" spans="2:5" x14ac:dyDescent="0.45">
      <c r="B3927" s="6">
        <v>233</v>
      </c>
      <c r="C3927" t="s">
        <v>153</v>
      </c>
      <c r="D3927">
        <v>0.936928714</v>
      </c>
      <c r="E3927" s="7">
        <v>4.1199037000000001E-2</v>
      </c>
    </row>
    <row r="3928" spans="2:5" x14ac:dyDescent="0.45">
      <c r="B3928" s="6">
        <v>233</v>
      </c>
      <c r="C3928" t="s">
        <v>162</v>
      </c>
      <c r="D3928">
        <v>0.92783126599999999</v>
      </c>
      <c r="E3928" s="7">
        <v>4.1016055000000003E-2</v>
      </c>
    </row>
    <row r="3929" spans="2:5" x14ac:dyDescent="0.45">
      <c r="B3929" s="6">
        <v>233</v>
      </c>
      <c r="C3929" t="s">
        <v>156</v>
      </c>
      <c r="D3929">
        <v>0.81634935799999997</v>
      </c>
      <c r="E3929" s="7">
        <v>3.9330084000000001E-2</v>
      </c>
    </row>
    <row r="3930" spans="2:5" x14ac:dyDescent="0.45">
      <c r="B3930" s="6">
        <v>233</v>
      </c>
      <c r="C3930" t="s">
        <v>160</v>
      </c>
      <c r="D3930">
        <v>0.97605971400000002</v>
      </c>
      <c r="E3930" s="7">
        <v>3.860827E-2</v>
      </c>
    </row>
    <row r="3931" spans="2:5" x14ac:dyDescent="0.45">
      <c r="B3931" s="6">
        <v>233</v>
      </c>
      <c r="C3931" t="s">
        <v>9</v>
      </c>
      <c r="D3931">
        <v>0.66205461200000004</v>
      </c>
      <c r="E3931" s="7">
        <v>3.7082848000000002E-2</v>
      </c>
    </row>
    <row r="3932" spans="2:5" x14ac:dyDescent="0.45">
      <c r="B3932" s="6">
        <v>233</v>
      </c>
      <c r="C3932" t="s">
        <v>147</v>
      </c>
      <c r="D3932">
        <v>4.6571177999999998E-2</v>
      </c>
      <c r="E3932" s="7">
        <v>3.6600634E-2</v>
      </c>
    </row>
    <row r="3933" spans="2:5" x14ac:dyDescent="0.45">
      <c r="B3933" s="6">
        <v>233</v>
      </c>
      <c r="C3933" t="s">
        <v>152</v>
      </c>
      <c r="D3933">
        <v>0.93958014899999998</v>
      </c>
      <c r="E3933" s="7">
        <v>3.338965E-2</v>
      </c>
    </row>
    <row r="3934" spans="2:5" x14ac:dyDescent="0.45">
      <c r="B3934" s="6">
        <v>233</v>
      </c>
      <c r="C3934" t="s">
        <v>161</v>
      </c>
      <c r="D3934">
        <v>1.6805226999999999E-2</v>
      </c>
      <c r="E3934" s="7">
        <v>3.3256068999999999E-2</v>
      </c>
    </row>
    <row r="3935" spans="2:5" x14ac:dyDescent="0.45">
      <c r="B3935" s="6">
        <v>233</v>
      </c>
      <c r="C3935" t="s">
        <v>163</v>
      </c>
      <c r="D3935">
        <v>0.83454754799999997</v>
      </c>
      <c r="E3935" s="7">
        <v>2.7090217999999999E-2</v>
      </c>
    </row>
    <row r="3936" spans="2:5" x14ac:dyDescent="0.45">
      <c r="B3936" s="6">
        <v>233</v>
      </c>
      <c r="C3936" t="s">
        <v>164</v>
      </c>
      <c r="D3936">
        <v>0.79967768699999997</v>
      </c>
      <c r="E3936" s="7">
        <v>2.4507626000000001E-2</v>
      </c>
    </row>
    <row r="3937" spans="2:5" x14ac:dyDescent="0.45">
      <c r="B3937" s="6">
        <v>234</v>
      </c>
      <c r="C3937" t="s">
        <v>149</v>
      </c>
      <c r="D3937">
        <v>0.46697261499999998</v>
      </c>
      <c r="E3937" s="7">
        <v>0.11886924</v>
      </c>
    </row>
    <row r="3938" spans="2:5" x14ac:dyDescent="0.45">
      <c r="B3938" s="6">
        <v>234</v>
      </c>
      <c r="C3938" t="s">
        <v>165</v>
      </c>
      <c r="D3938">
        <v>-7.2966032E-2</v>
      </c>
      <c r="E3938" s="7">
        <v>6.6878864999999996E-2</v>
      </c>
    </row>
    <row r="3939" spans="2:5" x14ac:dyDescent="0.45">
      <c r="B3939" s="6">
        <v>234</v>
      </c>
      <c r="C3939" t="s">
        <v>151</v>
      </c>
      <c r="D3939">
        <v>2.7627966E-2</v>
      </c>
      <c r="E3939" s="7">
        <v>6.6027028000000001E-2</v>
      </c>
    </row>
    <row r="3940" spans="2:5" x14ac:dyDescent="0.45">
      <c r="B3940" s="6">
        <v>234</v>
      </c>
      <c r="C3940" t="s">
        <v>150</v>
      </c>
      <c r="D3940">
        <v>-1.3497738E-2</v>
      </c>
      <c r="E3940" s="7">
        <v>5.5306389999999997E-2</v>
      </c>
    </row>
    <row r="3941" spans="2:5" x14ac:dyDescent="0.45">
      <c r="B3941" s="6">
        <v>234</v>
      </c>
      <c r="C3941" t="s">
        <v>152</v>
      </c>
      <c r="D3941">
        <v>0.93226098599999996</v>
      </c>
      <c r="E3941" s="7">
        <v>5.3425597999999998E-2</v>
      </c>
    </row>
    <row r="3942" spans="2:5" x14ac:dyDescent="0.45">
      <c r="B3942" s="6">
        <v>234</v>
      </c>
      <c r="C3942" t="s">
        <v>157</v>
      </c>
      <c r="D3942">
        <v>0.86050174700000004</v>
      </c>
      <c r="E3942" s="7">
        <v>4.5673676000000003E-2</v>
      </c>
    </row>
    <row r="3943" spans="2:5" x14ac:dyDescent="0.45">
      <c r="B3943" s="6">
        <v>234</v>
      </c>
      <c r="C3943" t="s">
        <v>153</v>
      </c>
      <c r="D3943">
        <v>0.166508344</v>
      </c>
      <c r="E3943" s="7">
        <v>4.5547125000000001E-2</v>
      </c>
    </row>
    <row r="3944" spans="2:5" x14ac:dyDescent="0.45">
      <c r="B3944" s="6">
        <v>234</v>
      </c>
      <c r="C3944" t="s">
        <v>155</v>
      </c>
      <c r="D3944">
        <v>5.5784728999999998E-2</v>
      </c>
      <c r="E3944" s="7">
        <v>4.4653381999999998E-2</v>
      </c>
    </row>
    <row r="3945" spans="2:5" x14ac:dyDescent="0.45">
      <c r="B3945" s="6">
        <v>234</v>
      </c>
      <c r="C3945" t="s">
        <v>161</v>
      </c>
      <c r="D3945">
        <v>0.183080667</v>
      </c>
      <c r="E3945" s="7">
        <v>4.3701990000000003E-2</v>
      </c>
    </row>
    <row r="3946" spans="2:5" x14ac:dyDescent="0.45">
      <c r="B3946" s="6">
        <v>234</v>
      </c>
      <c r="C3946" t="s">
        <v>159</v>
      </c>
      <c r="D3946">
        <v>3.6204215999999997E-2</v>
      </c>
      <c r="E3946" s="7">
        <v>4.3611170999999997E-2</v>
      </c>
    </row>
    <row r="3947" spans="2:5" x14ac:dyDescent="0.45">
      <c r="B3947" s="6">
        <v>234</v>
      </c>
      <c r="C3947" t="s">
        <v>156</v>
      </c>
      <c r="D3947">
        <v>6.5405998000000007E-2</v>
      </c>
      <c r="E3947" s="7">
        <v>4.3270800999999998E-2</v>
      </c>
    </row>
    <row r="3948" spans="2:5" x14ac:dyDescent="0.45">
      <c r="B3948" s="6">
        <v>234</v>
      </c>
      <c r="C3948" t="s">
        <v>147</v>
      </c>
      <c r="D3948">
        <v>1.5320988000000001E-2</v>
      </c>
      <c r="E3948" s="7">
        <v>4.3217061000000001E-2</v>
      </c>
    </row>
    <row r="3949" spans="2:5" x14ac:dyDescent="0.45">
      <c r="B3949" s="6">
        <v>234</v>
      </c>
      <c r="C3949" t="s">
        <v>162</v>
      </c>
      <c r="D3949">
        <v>0.10787572300000001</v>
      </c>
      <c r="E3949" s="7">
        <v>4.0383754000000001E-2</v>
      </c>
    </row>
    <row r="3950" spans="2:5" x14ac:dyDescent="0.45">
      <c r="B3950" s="6">
        <v>234</v>
      </c>
      <c r="C3950" t="s">
        <v>154</v>
      </c>
      <c r="D3950">
        <v>4.2025489999999999E-2</v>
      </c>
      <c r="E3950" s="7">
        <v>3.9701330999999999E-2</v>
      </c>
    </row>
    <row r="3951" spans="2:5" x14ac:dyDescent="0.45">
      <c r="B3951" s="6">
        <v>234</v>
      </c>
      <c r="C3951" t="s">
        <v>158</v>
      </c>
      <c r="D3951">
        <v>5.8553869000000001E-2</v>
      </c>
      <c r="E3951" s="7">
        <v>3.4431358000000002E-2</v>
      </c>
    </row>
    <row r="3952" spans="2:5" x14ac:dyDescent="0.45">
      <c r="B3952" s="6">
        <v>234</v>
      </c>
      <c r="C3952" t="s">
        <v>160</v>
      </c>
      <c r="D3952">
        <v>1.9757177000000001E-2</v>
      </c>
      <c r="E3952" s="7">
        <v>3.3233803999999999E-2</v>
      </c>
    </row>
    <row r="3953" spans="2:5" x14ac:dyDescent="0.45">
      <c r="B3953" s="6">
        <v>234</v>
      </c>
      <c r="C3953" t="s">
        <v>9</v>
      </c>
      <c r="D3953">
        <v>8.0132081999999993E-2</v>
      </c>
      <c r="E3953" s="7">
        <v>3.3136099000000002E-2</v>
      </c>
    </row>
    <row r="3954" spans="2:5" x14ac:dyDescent="0.45">
      <c r="B3954" s="6">
        <v>234</v>
      </c>
      <c r="C3954" t="s">
        <v>163</v>
      </c>
      <c r="D3954">
        <v>2.8754376000000002E-2</v>
      </c>
      <c r="E3954" s="7">
        <v>2.3578492E-2</v>
      </c>
    </row>
    <row r="3955" spans="2:5" x14ac:dyDescent="0.45">
      <c r="B3955" s="6">
        <v>235</v>
      </c>
      <c r="C3955" t="s">
        <v>155</v>
      </c>
      <c r="D3955">
        <v>0.195648774</v>
      </c>
      <c r="E3955" s="7">
        <v>9.0291483000000006E-2</v>
      </c>
    </row>
    <row r="3956" spans="2:5" x14ac:dyDescent="0.45">
      <c r="B3956" s="6">
        <v>235</v>
      </c>
      <c r="C3956" t="s">
        <v>149</v>
      </c>
      <c r="D3956">
        <v>0.95504324500000004</v>
      </c>
      <c r="E3956" s="7">
        <v>7.8691632999999997E-2</v>
      </c>
    </row>
    <row r="3957" spans="2:5" x14ac:dyDescent="0.45">
      <c r="B3957" s="6">
        <v>235</v>
      </c>
      <c r="C3957" t="s">
        <v>165</v>
      </c>
      <c r="D3957">
        <v>0.65871023799999995</v>
      </c>
      <c r="E3957" s="7">
        <v>7.3893363000000004E-2</v>
      </c>
    </row>
    <row r="3958" spans="2:5" x14ac:dyDescent="0.45">
      <c r="B3958" s="6">
        <v>235</v>
      </c>
      <c r="C3958" t="s">
        <v>151</v>
      </c>
      <c r="D3958">
        <v>0.809289437</v>
      </c>
      <c r="E3958" s="7">
        <v>6.4165994000000004E-2</v>
      </c>
    </row>
    <row r="3959" spans="2:5" x14ac:dyDescent="0.45">
      <c r="B3959" s="6">
        <v>235</v>
      </c>
      <c r="C3959" t="s">
        <v>157</v>
      </c>
      <c r="D3959">
        <v>0.85049016200000005</v>
      </c>
      <c r="E3959" s="7">
        <v>6.026579E-2</v>
      </c>
    </row>
    <row r="3960" spans="2:5" x14ac:dyDescent="0.45">
      <c r="B3960" s="6">
        <v>235</v>
      </c>
      <c r="C3960" t="s">
        <v>150</v>
      </c>
      <c r="D3960">
        <v>0.72101499899999999</v>
      </c>
      <c r="E3960" s="7">
        <v>5.5171365999999999E-2</v>
      </c>
    </row>
    <row r="3961" spans="2:5" x14ac:dyDescent="0.45">
      <c r="B3961" s="6">
        <v>235</v>
      </c>
      <c r="C3961" t="s">
        <v>153</v>
      </c>
      <c r="D3961">
        <v>1.0360696650000001</v>
      </c>
      <c r="E3961" s="7">
        <v>5.2142650999999998E-2</v>
      </c>
    </row>
    <row r="3962" spans="2:5" x14ac:dyDescent="0.45">
      <c r="B3962" s="6">
        <v>235</v>
      </c>
      <c r="C3962" t="s">
        <v>161</v>
      </c>
      <c r="D3962">
        <v>4.5481139999999998E-3</v>
      </c>
      <c r="E3962" s="7">
        <v>5.0190018000000003E-2</v>
      </c>
    </row>
    <row r="3963" spans="2:5" x14ac:dyDescent="0.45">
      <c r="B3963" s="6">
        <v>235</v>
      </c>
      <c r="C3963" t="s">
        <v>154</v>
      </c>
      <c r="D3963">
        <v>0.25125663500000001</v>
      </c>
      <c r="E3963" s="7">
        <v>4.507626E-2</v>
      </c>
    </row>
    <row r="3964" spans="2:5" x14ac:dyDescent="0.45">
      <c r="B3964" s="6">
        <v>235</v>
      </c>
      <c r="C3964" t="s">
        <v>158</v>
      </c>
      <c r="D3964">
        <v>0.85843582799999996</v>
      </c>
      <c r="E3964" s="7">
        <v>4.4566427999999998E-2</v>
      </c>
    </row>
    <row r="3965" spans="2:5" x14ac:dyDescent="0.45">
      <c r="B3965" s="6">
        <v>235</v>
      </c>
      <c r="C3965" t="s">
        <v>9</v>
      </c>
      <c r="D3965">
        <v>0.891635026</v>
      </c>
      <c r="E3965" s="7">
        <v>4.4194551999999998E-2</v>
      </c>
    </row>
    <row r="3966" spans="2:5" x14ac:dyDescent="0.45">
      <c r="B3966" s="6">
        <v>235</v>
      </c>
      <c r="C3966" t="s">
        <v>156</v>
      </c>
      <c r="D3966">
        <v>0.70340326500000006</v>
      </c>
      <c r="E3966" s="7">
        <v>4.2070485999999997E-2</v>
      </c>
    </row>
    <row r="3967" spans="2:5" x14ac:dyDescent="0.45">
      <c r="B3967" s="6">
        <v>235</v>
      </c>
      <c r="C3967" t="s">
        <v>159</v>
      </c>
      <c r="D3967">
        <v>0.770058456</v>
      </c>
      <c r="E3967" s="7">
        <v>4.0427088999999999E-2</v>
      </c>
    </row>
    <row r="3968" spans="2:5" x14ac:dyDescent="0.45">
      <c r="B3968" s="6">
        <v>235</v>
      </c>
      <c r="C3968" t="s">
        <v>147</v>
      </c>
      <c r="D3968">
        <v>0.20496419099999999</v>
      </c>
      <c r="E3968" s="7">
        <v>3.7838437000000003E-2</v>
      </c>
    </row>
    <row r="3969" spans="2:5" x14ac:dyDescent="0.45">
      <c r="B3969" s="6">
        <v>235</v>
      </c>
      <c r="C3969" t="s">
        <v>164</v>
      </c>
      <c r="D3969">
        <v>0.924439648</v>
      </c>
      <c r="E3969" s="7">
        <v>3.6721495E-2</v>
      </c>
    </row>
    <row r="3970" spans="2:5" x14ac:dyDescent="0.45">
      <c r="B3970" s="6">
        <v>235</v>
      </c>
      <c r="C3970" t="s">
        <v>162</v>
      </c>
      <c r="D3970">
        <v>0.744724524</v>
      </c>
      <c r="E3970" s="7">
        <v>3.2565886000000002E-2</v>
      </c>
    </row>
    <row r="3971" spans="2:5" x14ac:dyDescent="0.45">
      <c r="B3971" s="6">
        <v>235</v>
      </c>
      <c r="C3971" t="s">
        <v>160</v>
      </c>
      <c r="D3971">
        <v>0.39850898400000001</v>
      </c>
      <c r="E3971" s="7">
        <v>2.9663175E-2</v>
      </c>
    </row>
    <row r="3972" spans="2:5" x14ac:dyDescent="0.45">
      <c r="B3972" s="6">
        <v>235</v>
      </c>
      <c r="C3972" t="s">
        <v>163</v>
      </c>
      <c r="D3972">
        <v>0.65886784300000001</v>
      </c>
      <c r="E3972" s="7">
        <v>2.5956538000000001E-2</v>
      </c>
    </row>
    <row r="3973" spans="2:5" x14ac:dyDescent="0.45">
      <c r="B3973" s="6">
        <v>236</v>
      </c>
      <c r="C3973" t="s">
        <v>150</v>
      </c>
      <c r="D3973">
        <v>1.016056149</v>
      </c>
      <c r="E3973" s="7">
        <v>7.3488738999999997E-2</v>
      </c>
    </row>
    <row r="3974" spans="2:5" x14ac:dyDescent="0.45">
      <c r="B3974" s="6">
        <v>236</v>
      </c>
      <c r="C3974" t="s">
        <v>148</v>
      </c>
      <c r="D3974">
        <v>0.90408872600000001</v>
      </c>
      <c r="E3974" s="7">
        <v>6.2605495999999997E-2</v>
      </c>
    </row>
    <row r="3975" spans="2:5" x14ac:dyDescent="0.45">
      <c r="B3975" s="6">
        <v>236</v>
      </c>
      <c r="C3975" t="s">
        <v>155</v>
      </c>
      <c r="D3975">
        <v>0.65170963199999998</v>
      </c>
      <c r="E3975" s="7">
        <v>6.1071482000000003E-2</v>
      </c>
    </row>
    <row r="3976" spans="2:5" x14ac:dyDescent="0.45">
      <c r="B3976" s="6">
        <v>236</v>
      </c>
      <c r="C3976" t="s">
        <v>157</v>
      </c>
      <c r="D3976">
        <v>0.95249248600000003</v>
      </c>
      <c r="E3976" s="7">
        <v>4.6270446E-2</v>
      </c>
    </row>
    <row r="3977" spans="2:5" x14ac:dyDescent="0.45">
      <c r="B3977" s="6">
        <v>236</v>
      </c>
      <c r="C3977" t="s">
        <v>153</v>
      </c>
      <c r="D3977">
        <v>0.93348494299999996</v>
      </c>
      <c r="E3977" s="7">
        <v>4.4826979000000003E-2</v>
      </c>
    </row>
    <row r="3978" spans="2:5" x14ac:dyDescent="0.45">
      <c r="B3978" s="6">
        <v>236</v>
      </c>
      <c r="C3978" t="s">
        <v>159</v>
      </c>
      <c r="D3978">
        <v>0.99548816299999998</v>
      </c>
      <c r="E3978" s="7">
        <v>4.4666500999999997E-2</v>
      </c>
    </row>
    <row r="3979" spans="2:5" x14ac:dyDescent="0.45">
      <c r="B3979" s="6">
        <v>236</v>
      </c>
      <c r="C3979" t="s">
        <v>160</v>
      </c>
      <c r="D3979">
        <v>0.94948665399999999</v>
      </c>
      <c r="E3979" s="7">
        <v>4.3760702999999998E-2</v>
      </c>
    </row>
    <row r="3980" spans="2:5" x14ac:dyDescent="0.45">
      <c r="B3980" s="6">
        <v>236</v>
      </c>
      <c r="C3980" t="s">
        <v>158</v>
      </c>
      <c r="D3980">
        <v>0.95921263000000001</v>
      </c>
      <c r="E3980" s="7">
        <v>4.3421746999999997E-2</v>
      </c>
    </row>
    <row r="3981" spans="2:5" x14ac:dyDescent="0.45">
      <c r="B3981" s="6">
        <v>236</v>
      </c>
      <c r="C3981" t="s">
        <v>165</v>
      </c>
      <c r="D3981">
        <v>1.0815034100000001</v>
      </c>
      <c r="E3981" s="7">
        <v>4.3411655E-2</v>
      </c>
    </row>
    <row r="3982" spans="2:5" x14ac:dyDescent="0.45">
      <c r="B3982" s="6">
        <v>236</v>
      </c>
      <c r="C3982" t="s">
        <v>149</v>
      </c>
      <c r="D3982">
        <v>0.93160301599999995</v>
      </c>
      <c r="E3982" s="7">
        <v>4.2904309000000002E-2</v>
      </c>
    </row>
    <row r="3983" spans="2:5" x14ac:dyDescent="0.45">
      <c r="B3983" s="6">
        <v>236</v>
      </c>
      <c r="C3983" t="s">
        <v>161</v>
      </c>
      <c r="D3983">
        <v>3.8460464E-2</v>
      </c>
      <c r="E3983" s="7">
        <v>3.8918607000000001E-2</v>
      </c>
    </row>
    <row r="3984" spans="2:5" x14ac:dyDescent="0.45">
      <c r="B3984" s="6">
        <v>236</v>
      </c>
      <c r="C3984" t="s">
        <v>156</v>
      </c>
      <c r="D3984">
        <v>0.99684250399999996</v>
      </c>
      <c r="E3984" s="7">
        <v>3.8569409999999998E-2</v>
      </c>
    </row>
    <row r="3985" spans="2:5" x14ac:dyDescent="0.45">
      <c r="B3985" s="6">
        <v>236</v>
      </c>
      <c r="C3985" t="s">
        <v>9</v>
      </c>
      <c r="D3985">
        <v>1.0343117589999999</v>
      </c>
      <c r="E3985" s="7">
        <v>3.7596302999999998E-2</v>
      </c>
    </row>
    <row r="3986" spans="2:5" x14ac:dyDescent="0.45">
      <c r="B3986" s="6">
        <v>236</v>
      </c>
      <c r="C3986" t="s">
        <v>162</v>
      </c>
      <c r="D3986">
        <v>1.0383868869999999</v>
      </c>
      <c r="E3986" s="7">
        <v>3.6787725E-2</v>
      </c>
    </row>
    <row r="3987" spans="2:5" x14ac:dyDescent="0.45">
      <c r="B3987" s="6">
        <v>236</v>
      </c>
      <c r="C3987" t="s">
        <v>163</v>
      </c>
      <c r="D3987">
        <v>1.013016242</v>
      </c>
      <c r="E3987" s="7">
        <v>3.6399539000000002E-2</v>
      </c>
    </row>
    <row r="3988" spans="2:5" x14ac:dyDescent="0.45">
      <c r="B3988" s="6">
        <v>236</v>
      </c>
      <c r="C3988" t="s">
        <v>164</v>
      </c>
      <c r="D3988">
        <v>1.0025344380000001</v>
      </c>
      <c r="E3988" s="7">
        <v>3.5290403999999997E-2</v>
      </c>
    </row>
    <row r="3989" spans="2:5" x14ac:dyDescent="0.45">
      <c r="B3989" s="6">
        <v>236</v>
      </c>
      <c r="C3989" t="s">
        <v>152</v>
      </c>
      <c r="D3989">
        <v>0.99165888300000005</v>
      </c>
      <c r="E3989" s="7">
        <v>3.4366326000000003E-2</v>
      </c>
    </row>
    <row r="3990" spans="2:5" x14ac:dyDescent="0.45">
      <c r="B3990" s="6">
        <v>236</v>
      </c>
      <c r="C3990" t="s">
        <v>154</v>
      </c>
      <c r="D3990">
        <v>0.90758119400000004</v>
      </c>
      <c r="E3990" s="7">
        <v>3.3637876999999997E-2</v>
      </c>
    </row>
    <row r="3991" spans="2:5" x14ac:dyDescent="0.45">
      <c r="B3991" s="6">
        <v>236</v>
      </c>
      <c r="C3991" t="s">
        <v>147</v>
      </c>
      <c r="D3991">
        <v>0.77010605200000004</v>
      </c>
      <c r="E3991" s="7">
        <v>3.0096702999999999E-2</v>
      </c>
    </row>
    <row r="3992" spans="2:5" x14ac:dyDescent="0.45">
      <c r="B3992" s="6">
        <v>237</v>
      </c>
      <c r="C3992" t="s">
        <v>156</v>
      </c>
      <c r="D3992">
        <v>8.8586901999999995E-2</v>
      </c>
      <c r="E3992" s="7">
        <v>7.9219751000000005E-2</v>
      </c>
    </row>
    <row r="3993" spans="2:5" x14ac:dyDescent="0.45">
      <c r="B3993" s="6">
        <v>237</v>
      </c>
      <c r="C3993" t="s">
        <v>158</v>
      </c>
      <c r="D3993">
        <v>4.1938958999999998E-2</v>
      </c>
      <c r="E3993" s="7">
        <v>5.8417334000000001E-2</v>
      </c>
    </row>
    <row r="3994" spans="2:5" x14ac:dyDescent="0.45">
      <c r="B3994" s="6">
        <v>237</v>
      </c>
      <c r="C3994" t="s">
        <v>147</v>
      </c>
      <c r="D3994">
        <v>-1.9479E-3</v>
      </c>
      <c r="E3994" s="7">
        <v>5.5510670999999998E-2</v>
      </c>
    </row>
    <row r="3995" spans="2:5" x14ac:dyDescent="0.45">
      <c r="B3995" s="6">
        <v>237</v>
      </c>
      <c r="C3995" t="s">
        <v>154</v>
      </c>
      <c r="D3995">
        <v>3.4560596999999998E-2</v>
      </c>
      <c r="E3995" s="7">
        <v>4.9435409999999999E-2</v>
      </c>
    </row>
    <row r="3996" spans="2:5" x14ac:dyDescent="0.45">
      <c r="B3996" s="6">
        <v>237</v>
      </c>
      <c r="C3996" t="s">
        <v>9</v>
      </c>
      <c r="D3996">
        <v>0.100974852</v>
      </c>
      <c r="E3996" s="7">
        <v>4.5201685999999998E-2</v>
      </c>
    </row>
    <row r="3997" spans="2:5" x14ac:dyDescent="0.45">
      <c r="B3997" s="6">
        <v>237</v>
      </c>
      <c r="C3997" t="s">
        <v>155</v>
      </c>
      <c r="D3997">
        <v>3.3811940999999998E-2</v>
      </c>
      <c r="E3997" s="7">
        <v>4.4856768999999998E-2</v>
      </c>
    </row>
    <row r="3998" spans="2:5" x14ac:dyDescent="0.45">
      <c r="B3998" s="6">
        <v>237</v>
      </c>
      <c r="C3998" t="s">
        <v>165</v>
      </c>
      <c r="D3998">
        <v>4.5154013999999999E-2</v>
      </c>
      <c r="E3998" s="7">
        <v>4.4529745000000003E-2</v>
      </c>
    </row>
    <row r="3999" spans="2:5" x14ac:dyDescent="0.45">
      <c r="B3999" s="6">
        <v>237</v>
      </c>
      <c r="C3999" t="s">
        <v>150</v>
      </c>
      <c r="D3999">
        <v>4.8026487999999999E-2</v>
      </c>
      <c r="E3999" s="7">
        <v>4.1356981000000001E-2</v>
      </c>
    </row>
    <row r="4000" spans="2:5" x14ac:dyDescent="0.45">
      <c r="B4000" s="6">
        <v>237</v>
      </c>
      <c r="C4000" t="s">
        <v>148</v>
      </c>
      <c r="D4000">
        <v>3.8571766E-2</v>
      </c>
      <c r="E4000" s="7">
        <v>4.0861466999999999E-2</v>
      </c>
    </row>
    <row r="4001" spans="2:5" x14ac:dyDescent="0.45">
      <c r="B4001" s="6">
        <v>237</v>
      </c>
      <c r="C4001" t="s">
        <v>153</v>
      </c>
      <c r="D4001">
        <v>8.2733579999999998E-3</v>
      </c>
      <c r="E4001" s="7">
        <v>4.0736064000000002E-2</v>
      </c>
    </row>
    <row r="4002" spans="2:5" x14ac:dyDescent="0.45">
      <c r="B4002" s="6">
        <v>237</v>
      </c>
      <c r="C4002" t="s">
        <v>157</v>
      </c>
      <c r="D4002">
        <v>5.0820662000000003E-2</v>
      </c>
      <c r="E4002" s="7">
        <v>4.0053393999999999E-2</v>
      </c>
    </row>
    <row r="4003" spans="2:5" x14ac:dyDescent="0.45">
      <c r="B4003" s="6">
        <v>237</v>
      </c>
      <c r="C4003" t="s">
        <v>149</v>
      </c>
      <c r="D4003">
        <v>5.3462660000000002E-2</v>
      </c>
      <c r="E4003" s="7">
        <v>3.9263000999999999E-2</v>
      </c>
    </row>
    <row r="4004" spans="2:5" x14ac:dyDescent="0.45">
      <c r="B4004" s="6">
        <v>237</v>
      </c>
      <c r="C4004" t="s">
        <v>159</v>
      </c>
      <c r="D4004">
        <v>2.9030778E-2</v>
      </c>
      <c r="E4004" s="7">
        <v>3.6473743000000003E-2</v>
      </c>
    </row>
    <row r="4005" spans="2:5" x14ac:dyDescent="0.45">
      <c r="B4005" s="6">
        <v>237</v>
      </c>
      <c r="C4005" t="s">
        <v>161</v>
      </c>
      <c r="D4005">
        <v>6.6230322999999994E-2</v>
      </c>
      <c r="E4005" s="7">
        <v>3.5164737000000001E-2</v>
      </c>
    </row>
    <row r="4006" spans="2:5" x14ac:dyDescent="0.45">
      <c r="B4006" s="6">
        <v>237</v>
      </c>
      <c r="C4006" t="s">
        <v>152</v>
      </c>
      <c r="D4006">
        <v>4.6842639999999998E-2</v>
      </c>
      <c r="E4006" s="7">
        <v>3.5115064000000001E-2</v>
      </c>
    </row>
    <row r="4007" spans="2:5" x14ac:dyDescent="0.45">
      <c r="B4007" s="6">
        <v>237</v>
      </c>
      <c r="C4007" t="s">
        <v>160</v>
      </c>
      <c r="D4007">
        <v>3.7716537000000001E-2</v>
      </c>
      <c r="E4007" s="7">
        <v>3.1126450999999999E-2</v>
      </c>
    </row>
    <row r="4008" spans="2:5" x14ac:dyDescent="0.45">
      <c r="B4008" s="6">
        <v>237</v>
      </c>
      <c r="C4008" t="s">
        <v>162</v>
      </c>
      <c r="D4008">
        <v>3.9924998000000003E-2</v>
      </c>
      <c r="E4008" s="7">
        <v>2.9550541999999999E-2</v>
      </c>
    </row>
    <row r="4009" spans="2:5" x14ac:dyDescent="0.45">
      <c r="B4009" s="6">
        <v>237</v>
      </c>
      <c r="C4009" t="s">
        <v>163</v>
      </c>
      <c r="D4009">
        <v>4.4030547000000003E-2</v>
      </c>
      <c r="E4009" s="7">
        <v>2.7076646999999999E-2</v>
      </c>
    </row>
    <row r="4010" spans="2:5" x14ac:dyDescent="0.45">
      <c r="B4010" s="6">
        <v>237</v>
      </c>
      <c r="C4010" t="s">
        <v>164</v>
      </c>
      <c r="D4010">
        <v>5.9795332999999999E-2</v>
      </c>
      <c r="E4010" s="7">
        <v>2.4137832000000001E-2</v>
      </c>
    </row>
    <row r="4011" spans="2:5" x14ac:dyDescent="0.45">
      <c r="B4011" s="6">
        <v>238</v>
      </c>
      <c r="C4011" t="s">
        <v>155</v>
      </c>
      <c r="D4011">
        <v>0.88438182799999998</v>
      </c>
      <c r="E4011" s="7">
        <v>7.1626096E-2</v>
      </c>
    </row>
    <row r="4012" spans="2:5" x14ac:dyDescent="0.45">
      <c r="B4012" s="6">
        <v>238</v>
      </c>
      <c r="C4012" t="s">
        <v>9</v>
      </c>
      <c r="D4012">
        <v>0.76989498999999995</v>
      </c>
      <c r="E4012" s="7">
        <v>6.1716130000000001E-2</v>
      </c>
    </row>
    <row r="4013" spans="2:5" x14ac:dyDescent="0.45">
      <c r="B4013" s="6">
        <v>238</v>
      </c>
      <c r="C4013" t="s">
        <v>150</v>
      </c>
      <c r="D4013">
        <v>1.065907309</v>
      </c>
      <c r="E4013" s="7">
        <v>5.4410124999999997E-2</v>
      </c>
    </row>
    <row r="4014" spans="2:5" x14ac:dyDescent="0.45">
      <c r="B4014" s="6">
        <v>238</v>
      </c>
      <c r="C4014" t="s">
        <v>158</v>
      </c>
      <c r="D4014">
        <v>0.94292493700000002</v>
      </c>
      <c r="E4014" s="7">
        <v>4.9746835000000003E-2</v>
      </c>
    </row>
    <row r="4015" spans="2:5" x14ac:dyDescent="0.45">
      <c r="B4015" s="6">
        <v>238</v>
      </c>
      <c r="C4015" t="s">
        <v>153</v>
      </c>
      <c r="D4015">
        <v>0.98725690899999996</v>
      </c>
      <c r="E4015" s="7">
        <v>4.2649848999999997E-2</v>
      </c>
    </row>
    <row r="4016" spans="2:5" x14ac:dyDescent="0.45">
      <c r="B4016" s="6">
        <v>238</v>
      </c>
      <c r="C4016" t="s">
        <v>156</v>
      </c>
      <c r="D4016">
        <v>0.95265724200000002</v>
      </c>
      <c r="E4016" s="7">
        <v>4.2121263999999999E-2</v>
      </c>
    </row>
    <row r="4017" spans="2:5" x14ac:dyDescent="0.45">
      <c r="B4017" s="6">
        <v>238</v>
      </c>
      <c r="C4017" t="s">
        <v>157</v>
      </c>
      <c r="D4017">
        <v>1.050114057</v>
      </c>
      <c r="E4017" s="7">
        <v>4.1804187999999999E-2</v>
      </c>
    </row>
    <row r="4018" spans="2:5" x14ac:dyDescent="0.45">
      <c r="B4018" s="6">
        <v>238</v>
      </c>
      <c r="C4018" t="s">
        <v>149</v>
      </c>
      <c r="D4018">
        <v>0.99299328200000003</v>
      </c>
      <c r="E4018" s="7">
        <v>4.1534862999999998E-2</v>
      </c>
    </row>
    <row r="4019" spans="2:5" x14ac:dyDescent="0.45">
      <c r="B4019" s="6">
        <v>238</v>
      </c>
      <c r="C4019" t="s">
        <v>154</v>
      </c>
      <c r="D4019">
        <v>1.0184037889999999</v>
      </c>
      <c r="E4019" s="7">
        <v>4.0774236999999998E-2</v>
      </c>
    </row>
    <row r="4020" spans="2:5" x14ac:dyDescent="0.45">
      <c r="B4020" s="6">
        <v>238</v>
      </c>
      <c r="C4020" t="s">
        <v>160</v>
      </c>
      <c r="D4020">
        <v>0.96948068700000001</v>
      </c>
      <c r="E4020" s="7">
        <v>4.0615181E-2</v>
      </c>
    </row>
    <row r="4021" spans="2:5" x14ac:dyDescent="0.45">
      <c r="B4021" s="6">
        <v>238</v>
      </c>
      <c r="C4021" t="s">
        <v>151</v>
      </c>
      <c r="D4021">
        <v>0.96843238300000001</v>
      </c>
      <c r="E4021" s="7">
        <v>4.0574601000000002E-2</v>
      </c>
    </row>
    <row r="4022" spans="2:5" x14ac:dyDescent="0.45">
      <c r="B4022" s="6">
        <v>238</v>
      </c>
      <c r="C4022" t="s">
        <v>152</v>
      </c>
      <c r="D4022">
        <v>1.016713306</v>
      </c>
      <c r="E4022" s="7">
        <v>4.0000103000000002E-2</v>
      </c>
    </row>
    <row r="4023" spans="2:5" x14ac:dyDescent="0.45">
      <c r="B4023" s="6">
        <v>238</v>
      </c>
      <c r="C4023" t="s">
        <v>159</v>
      </c>
      <c r="D4023">
        <v>0.96999761900000003</v>
      </c>
      <c r="E4023" s="7">
        <v>3.7718632000000002E-2</v>
      </c>
    </row>
    <row r="4024" spans="2:5" x14ac:dyDescent="0.45">
      <c r="B4024" s="6">
        <v>238</v>
      </c>
      <c r="C4024" t="s">
        <v>148</v>
      </c>
      <c r="D4024">
        <v>0.70219523299999997</v>
      </c>
      <c r="E4024" s="7">
        <v>3.6227374E-2</v>
      </c>
    </row>
    <row r="4025" spans="2:5" x14ac:dyDescent="0.45">
      <c r="B4025" s="6">
        <v>238</v>
      </c>
      <c r="C4025" t="s">
        <v>161</v>
      </c>
      <c r="D4025">
        <v>2.7099390000000001E-2</v>
      </c>
      <c r="E4025" s="7">
        <v>3.2651454000000003E-2</v>
      </c>
    </row>
    <row r="4026" spans="2:5" x14ac:dyDescent="0.45">
      <c r="B4026" s="6">
        <v>238</v>
      </c>
      <c r="C4026" t="s">
        <v>147</v>
      </c>
      <c r="D4026">
        <v>0.11823462799999999</v>
      </c>
      <c r="E4026" s="7">
        <v>3.1084415000000001E-2</v>
      </c>
    </row>
    <row r="4027" spans="2:5" x14ac:dyDescent="0.45">
      <c r="B4027" s="6">
        <v>238</v>
      </c>
      <c r="C4027" t="s">
        <v>162</v>
      </c>
      <c r="D4027">
        <v>0.97348622900000004</v>
      </c>
      <c r="E4027" s="7">
        <v>2.8164261999999999E-2</v>
      </c>
    </row>
    <row r="4028" spans="2:5" x14ac:dyDescent="0.45">
      <c r="B4028" s="6">
        <v>238</v>
      </c>
      <c r="C4028" t="s">
        <v>163</v>
      </c>
      <c r="D4028">
        <v>0.94752988400000004</v>
      </c>
      <c r="E4028" s="7">
        <v>2.5074506999999999E-2</v>
      </c>
    </row>
    <row r="4029" spans="2:5" x14ac:dyDescent="0.45">
      <c r="B4029" s="6">
        <v>238</v>
      </c>
      <c r="C4029" t="s">
        <v>164</v>
      </c>
      <c r="D4029">
        <v>0.93481015300000003</v>
      </c>
      <c r="E4029" s="7">
        <v>2.2262062999999999E-2</v>
      </c>
    </row>
    <row r="4030" spans="2:5" x14ac:dyDescent="0.45">
      <c r="B4030" s="6">
        <v>239</v>
      </c>
      <c r="C4030" t="s">
        <v>156</v>
      </c>
      <c r="D4030">
        <v>0.21630791899999999</v>
      </c>
      <c r="E4030" s="7">
        <v>0.12814363200000001</v>
      </c>
    </row>
    <row r="4031" spans="2:5" x14ac:dyDescent="0.45">
      <c r="B4031" s="6">
        <v>239</v>
      </c>
      <c r="C4031" t="s">
        <v>149</v>
      </c>
      <c r="D4031">
        <v>6.7727857000000002E-2</v>
      </c>
      <c r="E4031" s="7">
        <v>8.0683620999999997E-2</v>
      </c>
    </row>
    <row r="4032" spans="2:5" x14ac:dyDescent="0.45">
      <c r="B4032" s="6">
        <v>239</v>
      </c>
      <c r="C4032" t="s">
        <v>153</v>
      </c>
      <c r="D4032">
        <v>8.1555906999999997E-2</v>
      </c>
      <c r="E4032" s="7">
        <v>6.0086204999999997E-2</v>
      </c>
    </row>
    <row r="4033" spans="2:5" x14ac:dyDescent="0.45">
      <c r="B4033" s="6">
        <v>239</v>
      </c>
      <c r="C4033" t="s">
        <v>151</v>
      </c>
      <c r="D4033">
        <v>5.8630260000000003E-3</v>
      </c>
      <c r="E4033" s="7">
        <v>5.9269715000000001E-2</v>
      </c>
    </row>
    <row r="4034" spans="2:5" x14ac:dyDescent="0.45">
      <c r="B4034" s="6">
        <v>239</v>
      </c>
      <c r="C4034" t="s">
        <v>148</v>
      </c>
      <c r="D4034">
        <v>-3.7416359000000003E-2</v>
      </c>
      <c r="E4034" s="7">
        <v>5.4435523E-2</v>
      </c>
    </row>
    <row r="4035" spans="2:5" x14ac:dyDescent="0.45">
      <c r="B4035" s="6">
        <v>239</v>
      </c>
      <c r="C4035" t="s">
        <v>158</v>
      </c>
      <c r="D4035">
        <v>-4.5281499000000003E-2</v>
      </c>
      <c r="E4035" s="7">
        <v>5.3500540999999999E-2</v>
      </c>
    </row>
    <row r="4036" spans="2:5" x14ac:dyDescent="0.45">
      <c r="B4036" s="6">
        <v>239</v>
      </c>
      <c r="C4036" t="s">
        <v>155</v>
      </c>
      <c r="D4036">
        <v>-2.1210713999999999E-2</v>
      </c>
      <c r="E4036" s="7">
        <v>5.3043168000000002E-2</v>
      </c>
    </row>
    <row r="4037" spans="2:5" x14ac:dyDescent="0.45">
      <c r="B4037" s="6">
        <v>239</v>
      </c>
      <c r="C4037" t="s">
        <v>154</v>
      </c>
      <c r="D4037">
        <v>3.2584362999999998E-2</v>
      </c>
      <c r="E4037" s="7">
        <v>5.1030593999999999E-2</v>
      </c>
    </row>
    <row r="4038" spans="2:5" x14ac:dyDescent="0.45">
      <c r="B4038" s="6">
        <v>239</v>
      </c>
      <c r="C4038" t="s">
        <v>162</v>
      </c>
      <c r="D4038">
        <v>0.241586672</v>
      </c>
      <c r="E4038" s="7">
        <v>5.0352962000000001E-2</v>
      </c>
    </row>
    <row r="4039" spans="2:5" x14ac:dyDescent="0.45">
      <c r="B4039" s="6">
        <v>239</v>
      </c>
      <c r="C4039" t="s">
        <v>165</v>
      </c>
      <c r="D4039">
        <v>8.5723551999999995E-2</v>
      </c>
      <c r="E4039" s="7">
        <v>4.6907109000000002E-2</v>
      </c>
    </row>
    <row r="4040" spans="2:5" x14ac:dyDescent="0.45">
      <c r="B4040" s="6">
        <v>239</v>
      </c>
      <c r="C4040" t="s">
        <v>9</v>
      </c>
      <c r="D4040">
        <v>0.64957397400000005</v>
      </c>
      <c r="E4040" s="7">
        <v>4.6205401E-2</v>
      </c>
    </row>
    <row r="4041" spans="2:5" x14ac:dyDescent="0.45">
      <c r="B4041" s="6">
        <v>239</v>
      </c>
      <c r="C4041" t="s">
        <v>161</v>
      </c>
      <c r="D4041">
        <v>-1.7383622000000001E-2</v>
      </c>
      <c r="E4041" s="7">
        <v>4.3744116999999999E-2</v>
      </c>
    </row>
    <row r="4042" spans="2:5" x14ac:dyDescent="0.45">
      <c r="B4042" s="6">
        <v>239</v>
      </c>
      <c r="C4042" t="s">
        <v>159</v>
      </c>
      <c r="D4042">
        <v>-3.4633725999999997E-2</v>
      </c>
      <c r="E4042" s="7">
        <v>4.1526087000000003E-2</v>
      </c>
    </row>
    <row r="4043" spans="2:5" x14ac:dyDescent="0.45">
      <c r="B4043" s="6">
        <v>239</v>
      </c>
      <c r="C4043" t="s">
        <v>157</v>
      </c>
      <c r="D4043">
        <v>1.819123E-3</v>
      </c>
      <c r="E4043" s="7">
        <v>3.842802E-2</v>
      </c>
    </row>
    <row r="4044" spans="2:5" x14ac:dyDescent="0.45">
      <c r="B4044" s="6">
        <v>239</v>
      </c>
      <c r="C4044" t="s">
        <v>150</v>
      </c>
      <c r="D4044">
        <v>3.6021286999999999E-2</v>
      </c>
      <c r="E4044" s="7">
        <v>3.8208012E-2</v>
      </c>
    </row>
    <row r="4045" spans="2:5" x14ac:dyDescent="0.45">
      <c r="B4045" s="6">
        <v>239</v>
      </c>
      <c r="C4045" t="s">
        <v>147</v>
      </c>
      <c r="D4045">
        <v>0.67130706299999998</v>
      </c>
      <c r="E4045" s="7">
        <v>3.7266751000000001E-2</v>
      </c>
    </row>
    <row r="4046" spans="2:5" x14ac:dyDescent="0.45">
      <c r="B4046" s="6">
        <v>239</v>
      </c>
      <c r="C4046" t="s">
        <v>160</v>
      </c>
      <c r="D4046">
        <v>-1.0168794E-2</v>
      </c>
      <c r="E4046" s="7">
        <v>2.9794814999999999E-2</v>
      </c>
    </row>
    <row r="4047" spans="2:5" x14ac:dyDescent="0.45">
      <c r="B4047" s="6">
        <v>239</v>
      </c>
      <c r="C4047" t="s">
        <v>152</v>
      </c>
      <c r="D4047">
        <v>4.8382382000000002E-2</v>
      </c>
      <c r="E4047" s="7">
        <v>2.9675147999999998E-2</v>
      </c>
    </row>
    <row r="4048" spans="2:5" x14ac:dyDescent="0.45">
      <c r="B4048" s="6">
        <v>239</v>
      </c>
      <c r="C4048" t="s">
        <v>164</v>
      </c>
      <c r="D4048">
        <v>3.0010783999999999E-2</v>
      </c>
      <c r="E4048" s="7">
        <v>2.7254800999999999E-2</v>
      </c>
    </row>
    <row r="4049" spans="2:5" x14ac:dyDescent="0.45">
      <c r="B4049" s="6">
        <v>240</v>
      </c>
      <c r="C4049" t="s">
        <v>9</v>
      </c>
      <c r="D4049">
        <v>0.87542098499999998</v>
      </c>
      <c r="E4049" s="7">
        <v>9.5168214000000001E-2</v>
      </c>
    </row>
    <row r="4050" spans="2:5" x14ac:dyDescent="0.45">
      <c r="B4050" s="6">
        <v>240</v>
      </c>
      <c r="C4050" t="s">
        <v>155</v>
      </c>
      <c r="D4050">
        <v>0.84160878400000005</v>
      </c>
      <c r="E4050" s="7">
        <v>9.2001784000000003E-2</v>
      </c>
    </row>
    <row r="4051" spans="2:5" x14ac:dyDescent="0.45">
      <c r="B4051" s="6">
        <v>240</v>
      </c>
      <c r="C4051" t="s">
        <v>149</v>
      </c>
      <c r="D4051">
        <v>0.60946210599999995</v>
      </c>
      <c r="E4051" s="7">
        <v>8.7400754999999997E-2</v>
      </c>
    </row>
    <row r="4052" spans="2:5" x14ac:dyDescent="0.45">
      <c r="B4052" s="6">
        <v>240</v>
      </c>
      <c r="C4052" t="s">
        <v>158</v>
      </c>
      <c r="D4052">
        <v>0.178099814</v>
      </c>
      <c r="E4052" s="7">
        <v>8.5939470000000004E-2</v>
      </c>
    </row>
    <row r="4053" spans="2:5" x14ac:dyDescent="0.45">
      <c r="B4053" s="6">
        <v>240</v>
      </c>
      <c r="C4053" t="s">
        <v>148</v>
      </c>
      <c r="D4053">
        <v>0.28976476400000001</v>
      </c>
      <c r="E4053" s="7">
        <v>7.2218068999999996E-2</v>
      </c>
    </row>
    <row r="4054" spans="2:5" x14ac:dyDescent="0.45">
      <c r="B4054" s="6">
        <v>240</v>
      </c>
      <c r="C4054" t="s">
        <v>154</v>
      </c>
      <c r="D4054">
        <v>0.93672960999999999</v>
      </c>
      <c r="E4054" s="7">
        <v>6.9359314000000005E-2</v>
      </c>
    </row>
    <row r="4055" spans="2:5" x14ac:dyDescent="0.45">
      <c r="B4055" s="6">
        <v>240</v>
      </c>
      <c r="C4055" t="s">
        <v>152</v>
      </c>
      <c r="D4055">
        <v>-1.3796119999999999E-3</v>
      </c>
      <c r="E4055" s="7">
        <v>6.1068490000000003E-2</v>
      </c>
    </row>
    <row r="4056" spans="2:5" x14ac:dyDescent="0.45">
      <c r="B4056" s="6">
        <v>240</v>
      </c>
      <c r="C4056" t="s">
        <v>151</v>
      </c>
      <c r="D4056">
        <v>1.01282684</v>
      </c>
      <c r="E4056" s="7">
        <v>5.8127735999999999E-2</v>
      </c>
    </row>
    <row r="4057" spans="2:5" x14ac:dyDescent="0.45">
      <c r="B4057" s="6">
        <v>240</v>
      </c>
      <c r="C4057" t="s">
        <v>156</v>
      </c>
      <c r="D4057">
        <v>0.66891276399999999</v>
      </c>
      <c r="E4057" s="7">
        <v>4.9011164000000003E-2</v>
      </c>
    </row>
    <row r="4058" spans="2:5" x14ac:dyDescent="0.45">
      <c r="B4058" s="6">
        <v>240</v>
      </c>
      <c r="C4058" t="s">
        <v>157</v>
      </c>
      <c r="D4058">
        <v>-1.9492555000000002E-2</v>
      </c>
      <c r="E4058" s="7">
        <v>4.6002332E-2</v>
      </c>
    </row>
    <row r="4059" spans="2:5" x14ac:dyDescent="0.45">
      <c r="B4059" s="6">
        <v>240</v>
      </c>
      <c r="C4059" t="s">
        <v>153</v>
      </c>
      <c r="D4059">
        <v>0.55591282099999995</v>
      </c>
      <c r="E4059" s="7">
        <v>4.4525515000000002E-2</v>
      </c>
    </row>
    <row r="4060" spans="2:5" x14ac:dyDescent="0.45">
      <c r="B4060" s="6">
        <v>240</v>
      </c>
      <c r="C4060" t="s">
        <v>150</v>
      </c>
      <c r="D4060">
        <v>0.91140884700000002</v>
      </c>
      <c r="E4060" s="7">
        <v>4.4209283000000002E-2</v>
      </c>
    </row>
    <row r="4061" spans="2:5" x14ac:dyDescent="0.45">
      <c r="B4061" s="6">
        <v>240</v>
      </c>
      <c r="C4061" t="s">
        <v>159</v>
      </c>
      <c r="D4061">
        <v>0.18958290999999999</v>
      </c>
      <c r="E4061" s="7">
        <v>4.3084522E-2</v>
      </c>
    </row>
    <row r="4062" spans="2:5" x14ac:dyDescent="0.45">
      <c r="B4062" s="6">
        <v>240</v>
      </c>
      <c r="C4062" t="s">
        <v>163</v>
      </c>
      <c r="D4062">
        <v>0.87334033200000005</v>
      </c>
      <c r="E4062" s="7">
        <v>4.0395500000000001E-2</v>
      </c>
    </row>
    <row r="4063" spans="2:5" x14ac:dyDescent="0.45">
      <c r="B4063" s="6">
        <v>240</v>
      </c>
      <c r="C4063" t="s">
        <v>160</v>
      </c>
      <c r="D4063">
        <v>0.79597002400000005</v>
      </c>
      <c r="E4063" s="7">
        <v>3.7413159000000001E-2</v>
      </c>
    </row>
    <row r="4064" spans="2:5" x14ac:dyDescent="0.45">
      <c r="B4064" s="6">
        <v>240</v>
      </c>
      <c r="C4064" t="s">
        <v>162</v>
      </c>
      <c r="D4064">
        <v>0.94250981</v>
      </c>
      <c r="E4064" s="7">
        <v>3.6367603999999998E-2</v>
      </c>
    </row>
    <row r="4065" spans="2:5" x14ac:dyDescent="0.45">
      <c r="B4065" s="6">
        <v>240</v>
      </c>
      <c r="C4065" t="s">
        <v>164</v>
      </c>
      <c r="D4065">
        <v>0.56506477499999996</v>
      </c>
      <c r="E4065" s="7">
        <v>2.5758185999999999E-2</v>
      </c>
    </row>
    <row r="4066" spans="2:5" x14ac:dyDescent="0.45">
      <c r="B4066" s="6">
        <v>241</v>
      </c>
      <c r="C4066" t="s">
        <v>9</v>
      </c>
      <c r="D4066">
        <v>0.30752938299999999</v>
      </c>
      <c r="E4066" s="7">
        <v>0.13610996</v>
      </c>
    </row>
    <row r="4067" spans="2:5" x14ac:dyDescent="0.45">
      <c r="B4067" s="6">
        <v>241</v>
      </c>
      <c r="C4067" t="s">
        <v>153</v>
      </c>
      <c r="D4067">
        <v>4.204372E-2</v>
      </c>
      <c r="E4067" s="7">
        <v>7.1965224999999994E-2</v>
      </c>
    </row>
    <row r="4068" spans="2:5" x14ac:dyDescent="0.45">
      <c r="B4068" s="6">
        <v>241</v>
      </c>
      <c r="C4068" t="s">
        <v>154</v>
      </c>
      <c r="D4068">
        <v>0.15243793999999999</v>
      </c>
      <c r="E4068" s="7">
        <v>6.2046747999999999E-2</v>
      </c>
    </row>
    <row r="4069" spans="2:5" x14ac:dyDescent="0.45">
      <c r="B4069" s="6">
        <v>241</v>
      </c>
      <c r="C4069" t="s">
        <v>161</v>
      </c>
      <c r="D4069">
        <v>6.3958378999999996E-2</v>
      </c>
      <c r="E4069" s="7">
        <v>5.7085517000000002E-2</v>
      </c>
    </row>
    <row r="4070" spans="2:5" x14ac:dyDescent="0.45">
      <c r="B4070" s="6">
        <v>241</v>
      </c>
      <c r="C4070" t="s">
        <v>156</v>
      </c>
      <c r="D4070">
        <v>2.1790456E-2</v>
      </c>
      <c r="E4070" s="7">
        <v>5.4038826999999998E-2</v>
      </c>
    </row>
    <row r="4071" spans="2:5" x14ac:dyDescent="0.45">
      <c r="B4071" s="6">
        <v>241</v>
      </c>
      <c r="C4071" t="s">
        <v>148</v>
      </c>
      <c r="D4071">
        <v>0.95133582900000002</v>
      </c>
      <c r="E4071" s="7">
        <v>5.3202379000000001E-2</v>
      </c>
    </row>
    <row r="4072" spans="2:5" x14ac:dyDescent="0.45">
      <c r="B4072" s="6">
        <v>241</v>
      </c>
      <c r="C4072" t="s">
        <v>157</v>
      </c>
      <c r="D4072">
        <v>4.0668375999999999E-2</v>
      </c>
      <c r="E4072" s="7">
        <v>5.2305727000000003E-2</v>
      </c>
    </row>
    <row r="4073" spans="2:5" x14ac:dyDescent="0.45">
      <c r="B4073" s="6">
        <v>241</v>
      </c>
      <c r="C4073" t="s">
        <v>147</v>
      </c>
      <c r="D4073">
        <v>1.2369666E-2</v>
      </c>
      <c r="E4073" s="7">
        <v>5.1569994000000001E-2</v>
      </c>
    </row>
    <row r="4074" spans="2:5" x14ac:dyDescent="0.45">
      <c r="B4074" s="6">
        <v>241</v>
      </c>
      <c r="C4074" t="s">
        <v>151</v>
      </c>
      <c r="D4074">
        <v>5.1043388000000002E-2</v>
      </c>
      <c r="E4074" s="7">
        <v>5.1033686000000002E-2</v>
      </c>
    </row>
    <row r="4075" spans="2:5" x14ac:dyDescent="0.45">
      <c r="B4075" s="6">
        <v>241</v>
      </c>
      <c r="C4075" t="s">
        <v>155</v>
      </c>
      <c r="D4075">
        <v>3.7244997000000002E-2</v>
      </c>
      <c r="E4075" s="7">
        <v>5.0854488000000003E-2</v>
      </c>
    </row>
    <row r="4076" spans="2:5" x14ac:dyDescent="0.45">
      <c r="B4076" s="6">
        <v>241</v>
      </c>
      <c r="C4076" t="s">
        <v>149</v>
      </c>
      <c r="D4076">
        <v>1.4779562E-2</v>
      </c>
      <c r="E4076" s="7">
        <v>4.8909468999999997E-2</v>
      </c>
    </row>
    <row r="4077" spans="2:5" x14ac:dyDescent="0.45">
      <c r="B4077" s="6">
        <v>241</v>
      </c>
      <c r="C4077" t="s">
        <v>152</v>
      </c>
      <c r="D4077">
        <v>3.8814902999999998E-2</v>
      </c>
      <c r="E4077" s="7">
        <v>4.0695499000000003E-2</v>
      </c>
    </row>
    <row r="4078" spans="2:5" x14ac:dyDescent="0.45">
      <c r="B4078" s="6">
        <v>241</v>
      </c>
      <c r="C4078" t="s">
        <v>158</v>
      </c>
      <c r="D4078">
        <v>8.6325283000000003E-2</v>
      </c>
      <c r="E4078" s="7">
        <v>3.8282462000000003E-2</v>
      </c>
    </row>
    <row r="4079" spans="2:5" x14ac:dyDescent="0.45">
      <c r="B4079" s="6">
        <v>241</v>
      </c>
      <c r="C4079" t="s">
        <v>160</v>
      </c>
      <c r="D4079">
        <v>6.8469245999999997E-2</v>
      </c>
      <c r="E4079" s="7">
        <v>3.5572028999999998E-2</v>
      </c>
    </row>
    <row r="4080" spans="2:5" x14ac:dyDescent="0.45">
      <c r="B4080" s="6">
        <v>241</v>
      </c>
      <c r="C4080" t="s">
        <v>150</v>
      </c>
      <c r="D4080">
        <v>-6.0917779999999999E-3</v>
      </c>
      <c r="E4080" s="7">
        <v>3.2674385E-2</v>
      </c>
    </row>
    <row r="4081" spans="2:5" x14ac:dyDescent="0.45">
      <c r="B4081" s="6">
        <v>241</v>
      </c>
      <c r="C4081" t="s">
        <v>162</v>
      </c>
      <c r="D4081">
        <v>3.1403821999999998E-2</v>
      </c>
      <c r="E4081" s="7">
        <v>3.1043813999999999E-2</v>
      </c>
    </row>
    <row r="4082" spans="2:5" x14ac:dyDescent="0.45">
      <c r="B4082" s="6">
        <v>241</v>
      </c>
      <c r="C4082" t="s">
        <v>164</v>
      </c>
      <c r="D4082">
        <v>7.1822653E-2</v>
      </c>
      <c r="E4082" s="7">
        <v>3.0661427000000002E-2</v>
      </c>
    </row>
    <row r="4083" spans="2:5" x14ac:dyDescent="0.45">
      <c r="B4083" s="6">
        <v>241</v>
      </c>
      <c r="C4083" t="s">
        <v>163</v>
      </c>
      <c r="D4083">
        <v>3.3039686999999998E-2</v>
      </c>
      <c r="E4083" s="7">
        <v>3.0442535999999999E-2</v>
      </c>
    </row>
    <row r="4084" spans="2:5" x14ac:dyDescent="0.45">
      <c r="B4084" s="6">
        <v>242</v>
      </c>
      <c r="C4084" t="s">
        <v>151</v>
      </c>
      <c r="D4084">
        <v>-4.2302579999999998E-3</v>
      </c>
      <c r="E4084" s="7">
        <v>7.1506391000000002E-2</v>
      </c>
    </row>
    <row r="4085" spans="2:5" x14ac:dyDescent="0.45">
      <c r="B4085" s="6">
        <v>242</v>
      </c>
      <c r="C4085" t="s">
        <v>155</v>
      </c>
      <c r="D4085">
        <v>1.9804913E-2</v>
      </c>
      <c r="E4085" s="7">
        <v>6.1698469999999998E-2</v>
      </c>
    </row>
    <row r="4086" spans="2:5" x14ac:dyDescent="0.45">
      <c r="B4086" s="6">
        <v>242</v>
      </c>
      <c r="C4086" t="s">
        <v>165</v>
      </c>
      <c r="D4086">
        <v>4.8650120999999998E-2</v>
      </c>
      <c r="E4086" s="7">
        <v>6.0787702999999998E-2</v>
      </c>
    </row>
    <row r="4087" spans="2:5" x14ac:dyDescent="0.45">
      <c r="B4087" s="6">
        <v>242</v>
      </c>
      <c r="C4087" t="s">
        <v>153</v>
      </c>
      <c r="D4087">
        <v>0.42093866899999999</v>
      </c>
      <c r="E4087" s="7">
        <v>5.8922663E-2</v>
      </c>
    </row>
    <row r="4088" spans="2:5" x14ac:dyDescent="0.45">
      <c r="B4088" s="6">
        <v>242</v>
      </c>
      <c r="C4088" t="s">
        <v>150</v>
      </c>
      <c r="D4088">
        <v>-1.3135483E-2</v>
      </c>
      <c r="E4088" s="7">
        <v>5.4064670000000002E-2</v>
      </c>
    </row>
    <row r="4089" spans="2:5" x14ac:dyDescent="0.45">
      <c r="B4089" s="6">
        <v>242</v>
      </c>
      <c r="C4089" t="s">
        <v>149</v>
      </c>
      <c r="D4089">
        <v>0.60974637099999995</v>
      </c>
      <c r="E4089" s="7">
        <v>5.1460860999999997E-2</v>
      </c>
    </row>
    <row r="4090" spans="2:5" x14ac:dyDescent="0.45">
      <c r="B4090" s="6">
        <v>242</v>
      </c>
      <c r="C4090" t="s">
        <v>156</v>
      </c>
      <c r="D4090">
        <v>9.4506016999999998E-2</v>
      </c>
      <c r="E4090" s="7">
        <v>5.0734059999999997E-2</v>
      </c>
    </row>
    <row r="4091" spans="2:5" x14ac:dyDescent="0.45">
      <c r="B4091" s="6">
        <v>242</v>
      </c>
      <c r="C4091" t="s">
        <v>148</v>
      </c>
      <c r="D4091">
        <v>0.101786496</v>
      </c>
      <c r="E4091" s="7">
        <v>4.9454364000000001E-2</v>
      </c>
    </row>
    <row r="4092" spans="2:5" x14ac:dyDescent="0.45">
      <c r="B4092" s="6">
        <v>242</v>
      </c>
      <c r="C4092" t="s">
        <v>154</v>
      </c>
      <c r="D4092">
        <v>1.5278971000000001E-2</v>
      </c>
      <c r="E4092" s="7">
        <v>4.6220457999999999E-2</v>
      </c>
    </row>
    <row r="4093" spans="2:5" x14ac:dyDescent="0.45">
      <c r="B4093" s="6">
        <v>242</v>
      </c>
      <c r="C4093" t="s">
        <v>157</v>
      </c>
      <c r="D4093">
        <v>0.91599400399999997</v>
      </c>
      <c r="E4093" s="7">
        <v>4.5939979999999998E-2</v>
      </c>
    </row>
    <row r="4094" spans="2:5" x14ac:dyDescent="0.45">
      <c r="B4094" s="6">
        <v>242</v>
      </c>
      <c r="C4094" t="s">
        <v>158</v>
      </c>
      <c r="D4094">
        <v>6.2730833999999999E-2</v>
      </c>
      <c r="E4094" s="7">
        <v>4.5411899999999998E-2</v>
      </c>
    </row>
    <row r="4095" spans="2:5" x14ac:dyDescent="0.45">
      <c r="B4095" s="6">
        <v>242</v>
      </c>
      <c r="C4095" t="s">
        <v>147</v>
      </c>
      <c r="D4095">
        <v>5.992919E-2</v>
      </c>
      <c r="E4095" s="7">
        <v>4.2638553000000003E-2</v>
      </c>
    </row>
    <row r="4096" spans="2:5" x14ac:dyDescent="0.45">
      <c r="B4096" s="6">
        <v>242</v>
      </c>
      <c r="C4096" t="s">
        <v>159</v>
      </c>
      <c r="D4096">
        <v>0.149880546</v>
      </c>
      <c r="E4096" s="7">
        <v>3.8598352000000002E-2</v>
      </c>
    </row>
    <row r="4097" spans="2:5" x14ac:dyDescent="0.45">
      <c r="B4097" s="6">
        <v>242</v>
      </c>
      <c r="C4097" t="s">
        <v>161</v>
      </c>
      <c r="D4097">
        <v>2.0769778999999999E-2</v>
      </c>
      <c r="E4097" s="7">
        <v>3.8225518E-2</v>
      </c>
    </row>
    <row r="4098" spans="2:5" x14ac:dyDescent="0.45">
      <c r="B4098" s="6">
        <v>242</v>
      </c>
      <c r="C4098" t="s">
        <v>9</v>
      </c>
      <c r="D4098">
        <v>4.0724860000000002E-2</v>
      </c>
      <c r="E4098" s="7">
        <v>3.620992E-2</v>
      </c>
    </row>
    <row r="4099" spans="2:5" x14ac:dyDescent="0.45">
      <c r="B4099" s="6">
        <v>242</v>
      </c>
      <c r="C4099" t="s">
        <v>164</v>
      </c>
      <c r="D4099">
        <v>0.77925527100000003</v>
      </c>
      <c r="E4099" s="7">
        <v>3.3821746E-2</v>
      </c>
    </row>
    <row r="4100" spans="2:5" x14ac:dyDescent="0.45">
      <c r="B4100" s="6">
        <v>242</v>
      </c>
      <c r="C4100" t="s">
        <v>163</v>
      </c>
      <c r="D4100">
        <v>3.8193293000000003E-2</v>
      </c>
      <c r="E4100" s="7">
        <v>3.0871098999999999E-2</v>
      </c>
    </row>
    <row r="4101" spans="2:5" x14ac:dyDescent="0.45">
      <c r="B4101" s="6">
        <v>242</v>
      </c>
      <c r="C4101" t="s">
        <v>162</v>
      </c>
      <c r="D4101">
        <v>0.15123146300000001</v>
      </c>
      <c r="E4101" s="7">
        <v>3.0837773999999998E-2</v>
      </c>
    </row>
    <row r="4102" spans="2:5" x14ac:dyDescent="0.45">
      <c r="B4102" s="6">
        <v>242</v>
      </c>
      <c r="C4102" t="s">
        <v>160</v>
      </c>
      <c r="D4102">
        <v>4.1675560000000002E-3</v>
      </c>
      <c r="E4102" s="7">
        <v>2.6943281999999999E-2</v>
      </c>
    </row>
    <row r="4103" spans="2:5" x14ac:dyDescent="0.45">
      <c r="B4103" s="6">
        <v>243</v>
      </c>
      <c r="C4103" t="s">
        <v>152</v>
      </c>
      <c r="D4103">
        <v>0.66730690100000001</v>
      </c>
      <c r="E4103" s="7">
        <v>0.15616154700000001</v>
      </c>
    </row>
    <row r="4104" spans="2:5" x14ac:dyDescent="0.45">
      <c r="B4104" s="6">
        <v>243</v>
      </c>
      <c r="C4104" t="s">
        <v>160</v>
      </c>
      <c r="D4104">
        <v>0.292819616</v>
      </c>
      <c r="E4104" s="7">
        <v>0.130825425</v>
      </c>
    </row>
    <row r="4105" spans="2:5" x14ac:dyDescent="0.45">
      <c r="B4105" s="6">
        <v>243</v>
      </c>
      <c r="C4105" t="s">
        <v>150</v>
      </c>
      <c r="D4105">
        <v>0.158035866</v>
      </c>
      <c r="E4105" s="7">
        <v>0.10605590300000001</v>
      </c>
    </row>
    <row r="4106" spans="2:5" x14ac:dyDescent="0.45">
      <c r="B4106" s="6">
        <v>243</v>
      </c>
      <c r="C4106" t="s">
        <v>164</v>
      </c>
      <c r="D4106">
        <v>0.51246043799999996</v>
      </c>
      <c r="E4106" s="7">
        <v>8.8001704E-2</v>
      </c>
    </row>
    <row r="4107" spans="2:5" x14ac:dyDescent="0.45">
      <c r="B4107" s="6">
        <v>243</v>
      </c>
      <c r="C4107" t="s">
        <v>156</v>
      </c>
      <c r="D4107">
        <v>8.4165245E-2</v>
      </c>
      <c r="E4107" s="7">
        <v>8.2811428000000006E-2</v>
      </c>
    </row>
    <row r="4108" spans="2:5" x14ac:dyDescent="0.45">
      <c r="B4108" s="6">
        <v>243</v>
      </c>
      <c r="C4108" t="s">
        <v>154</v>
      </c>
      <c r="D4108">
        <v>5.6603535000000003E-2</v>
      </c>
      <c r="E4108" s="7">
        <v>7.8630937999999997E-2</v>
      </c>
    </row>
    <row r="4109" spans="2:5" x14ac:dyDescent="0.45">
      <c r="B4109" s="6">
        <v>243</v>
      </c>
      <c r="C4109" t="s">
        <v>158</v>
      </c>
      <c r="D4109">
        <v>6.062269E-2</v>
      </c>
      <c r="E4109" s="7">
        <v>7.1696953999999993E-2</v>
      </c>
    </row>
    <row r="4110" spans="2:5" x14ac:dyDescent="0.45">
      <c r="B4110" s="6">
        <v>243</v>
      </c>
      <c r="C4110" t="s">
        <v>163</v>
      </c>
      <c r="D4110">
        <v>3.9679986E-2</v>
      </c>
      <c r="E4110" s="7">
        <v>6.4898477999999996E-2</v>
      </c>
    </row>
    <row r="4111" spans="2:5" x14ac:dyDescent="0.45">
      <c r="B4111" s="6">
        <v>243</v>
      </c>
      <c r="C4111" t="s">
        <v>159</v>
      </c>
      <c r="D4111">
        <v>0.131754657</v>
      </c>
      <c r="E4111" s="7">
        <v>5.8939606999999998E-2</v>
      </c>
    </row>
    <row r="4112" spans="2:5" x14ac:dyDescent="0.45">
      <c r="B4112" s="6">
        <v>243</v>
      </c>
      <c r="C4112" t="s">
        <v>151</v>
      </c>
      <c r="D4112">
        <v>3.9940625E-2</v>
      </c>
      <c r="E4112" s="7">
        <v>5.4362410999999999E-2</v>
      </c>
    </row>
    <row r="4113" spans="2:5" x14ac:dyDescent="0.45">
      <c r="B4113" s="6">
        <v>243</v>
      </c>
      <c r="C4113" t="s">
        <v>165</v>
      </c>
      <c r="D4113">
        <v>6.3040669999999993E-2</v>
      </c>
      <c r="E4113" s="7">
        <v>5.4182756999999998E-2</v>
      </c>
    </row>
    <row r="4114" spans="2:5" x14ac:dyDescent="0.45">
      <c r="B4114" s="6">
        <v>243</v>
      </c>
      <c r="C4114" t="s">
        <v>147</v>
      </c>
      <c r="D4114">
        <v>-4.5814240999999999E-2</v>
      </c>
      <c r="E4114" s="7">
        <v>5.3575269000000002E-2</v>
      </c>
    </row>
    <row r="4115" spans="2:5" x14ac:dyDescent="0.45">
      <c r="B4115" s="6">
        <v>243</v>
      </c>
      <c r="C4115" t="s">
        <v>161</v>
      </c>
      <c r="D4115">
        <v>-1.8920100000000001E-4</v>
      </c>
      <c r="E4115" s="7">
        <v>5.253961E-2</v>
      </c>
    </row>
    <row r="4116" spans="2:5" x14ac:dyDescent="0.45">
      <c r="B4116" s="6">
        <v>243</v>
      </c>
      <c r="C4116" t="s">
        <v>148</v>
      </c>
      <c r="D4116">
        <v>0.112459141</v>
      </c>
      <c r="E4116" s="7">
        <v>5.1833912000000003E-2</v>
      </c>
    </row>
    <row r="4117" spans="2:5" x14ac:dyDescent="0.45">
      <c r="B4117" s="6">
        <v>243</v>
      </c>
      <c r="C4117" t="s">
        <v>157</v>
      </c>
      <c r="D4117">
        <v>0.393979886</v>
      </c>
      <c r="E4117" s="7">
        <v>4.9881464E-2</v>
      </c>
    </row>
    <row r="4118" spans="2:5" x14ac:dyDescent="0.45">
      <c r="B4118" s="6">
        <v>243</v>
      </c>
      <c r="C4118" t="s">
        <v>9</v>
      </c>
      <c r="D4118">
        <v>9.4079980000000007E-3</v>
      </c>
      <c r="E4118" s="7">
        <v>4.7953553000000003E-2</v>
      </c>
    </row>
    <row r="4119" spans="2:5" x14ac:dyDescent="0.45">
      <c r="B4119" s="6">
        <v>243</v>
      </c>
      <c r="C4119" t="s">
        <v>149</v>
      </c>
      <c r="D4119">
        <v>0.64172916800000002</v>
      </c>
      <c r="E4119" s="7">
        <v>4.7937729999999998E-2</v>
      </c>
    </row>
    <row r="4120" spans="2:5" x14ac:dyDescent="0.45">
      <c r="B4120" s="6">
        <v>243</v>
      </c>
      <c r="C4120" t="s">
        <v>155</v>
      </c>
      <c r="D4120">
        <v>4.6006519000000003E-2</v>
      </c>
      <c r="E4120" s="7">
        <v>4.3351226E-2</v>
      </c>
    </row>
    <row r="4121" spans="2:5" x14ac:dyDescent="0.45">
      <c r="B4121" s="6">
        <v>243</v>
      </c>
      <c r="C4121" t="s">
        <v>162</v>
      </c>
      <c r="D4121">
        <v>2.988582E-2</v>
      </c>
      <c r="E4121" s="7">
        <v>3.498329E-2</v>
      </c>
    </row>
    <row r="4122" spans="2:5" x14ac:dyDescent="0.45">
      <c r="B4122" s="6">
        <v>244</v>
      </c>
      <c r="C4122" t="s">
        <v>154</v>
      </c>
      <c r="D4122">
        <v>-2.7251116999999998E-2</v>
      </c>
      <c r="E4122" s="7">
        <v>0.10099519799999999</v>
      </c>
    </row>
    <row r="4123" spans="2:5" x14ac:dyDescent="0.45">
      <c r="B4123" s="6">
        <v>244</v>
      </c>
      <c r="C4123" t="s">
        <v>148</v>
      </c>
      <c r="D4123">
        <v>-3.7625561000000002E-2</v>
      </c>
      <c r="E4123" s="7">
        <v>9.0155224000000006E-2</v>
      </c>
    </row>
    <row r="4124" spans="2:5" x14ac:dyDescent="0.45">
      <c r="B4124" s="6">
        <v>244</v>
      </c>
      <c r="C4124" t="s">
        <v>159</v>
      </c>
      <c r="D4124">
        <v>1.0594085820000001</v>
      </c>
      <c r="E4124" s="7">
        <v>8.9836590999999993E-2</v>
      </c>
    </row>
    <row r="4125" spans="2:5" x14ac:dyDescent="0.45">
      <c r="B4125" s="6">
        <v>244</v>
      </c>
      <c r="C4125" t="s">
        <v>149</v>
      </c>
      <c r="D4125">
        <v>0.93905288399999998</v>
      </c>
      <c r="E4125" s="7">
        <v>8.7478705000000004E-2</v>
      </c>
    </row>
    <row r="4126" spans="2:5" x14ac:dyDescent="0.45">
      <c r="B4126" s="6">
        <v>244</v>
      </c>
      <c r="C4126" t="s">
        <v>157</v>
      </c>
      <c r="D4126">
        <v>0.114541423</v>
      </c>
      <c r="E4126" s="7">
        <v>8.2655811999999995E-2</v>
      </c>
    </row>
    <row r="4127" spans="2:5" x14ac:dyDescent="0.45">
      <c r="B4127" s="6">
        <v>244</v>
      </c>
      <c r="C4127" t="s">
        <v>161</v>
      </c>
      <c r="D4127">
        <v>7.8121367999999997E-2</v>
      </c>
      <c r="E4127" s="7">
        <v>7.6885781E-2</v>
      </c>
    </row>
    <row r="4128" spans="2:5" x14ac:dyDescent="0.45">
      <c r="B4128" s="6">
        <v>244</v>
      </c>
      <c r="C4128" t="s">
        <v>164</v>
      </c>
      <c r="D4128">
        <v>0.79901958799999995</v>
      </c>
      <c r="E4128" s="7">
        <v>7.4471503999999994E-2</v>
      </c>
    </row>
    <row r="4129" spans="2:5" x14ac:dyDescent="0.45">
      <c r="B4129" s="6">
        <v>244</v>
      </c>
      <c r="C4129" t="s">
        <v>165</v>
      </c>
      <c r="D4129">
        <v>-1.0668123999999999E-2</v>
      </c>
      <c r="E4129" s="7">
        <v>7.3263595000000001E-2</v>
      </c>
    </row>
    <row r="4130" spans="2:5" x14ac:dyDescent="0.45">
      <c r="B4130" s="6">
        <v>244</v>
      </c>
      <c r="C4130" t="s">
        <v>9</v>
      </c>
      <c r="D4130">
        <v>0.145230268</v>
      </c>
      <c r="E4130" s="7">
        <v>6.7687866999999999E-2</v>
      </c>
    </row>
    <row r="4131" spans="2:5" x14ac:dyDescent="0.45">
      <c r="B4131" s="6">
        <v>244</v>
      </c>
      <c r="C4131" t="s">
        <v>152</v>
      </c>
      <c r="D4131">
        <v>0.117420573</v>
      </c>
      <c r="E4131" s="7">
        <v>6.7512094999999994E-2</v>
      </c>
    </row>
    <row r="4132" spans="2:5" x14ac:dyDescent="0.45">
      <c r="B4132" s="6">
        <v>244</v>
      </c>
      <c r="C4132" t="s">
        <v>156</v>
      </c>
      <c r="D4132">
        <v>5.8024152000000002E-2</v>
      </c>
      <c r="E4132" s="7">
        <v>6.2515168999999995E-2</v>
      </c>
    </row>
    <row r="4133" spans="2:5" x14ac:dyDescent="0.45">
      <c r="B4133" s="6">
        <v>244</v>
      </c>
      <c r="C4133" t="s">
        <v>151</v>
      </c>
      <c r="D4133">
        <v>1.3391106E-2</v>
      </c>
      <c r="E4133" s="7">
        <v>6.1842578000000002E-2</v>
      </c>
    </row>
    <row r="4134" spans="2:5" x14ac:dyDescent="0.45">
      <c r="B4134" s="6">
        <v>244</v>
      </c>
      <c r="C4134" t="s">
        <v>162</v>
      </c>
      <c r="D4134">
        <v>3.1908007000000002E-2</v>
      </c>
      <c r="E4134" s="7">
        <v>6.0019642999999998E-2</v>
      </c>
    </row>
    <row r="4135" spans="2:5" x14ac:dyDescent="0.45">
      <c r="B4135" s="6">
        <v>244</v>
      </c>
      <c r="C4135" t="s">
        <v>150</v>
      </c>
      <c r="D4135">
        <v>0.14541525999999999</v>
      </c>
      <c r="E4135" s="7">
        <v>5.4872801999999998E-2</v>
      </c>
    </row>
    <row r="4136" spans="2:5" x14ac:dyDescent="0.45">
      <c r="B4136" s="6">
        <v>244</v>
      </c>
      <c r="C4136" t="s">
        <v>155</v>
      </c>
      <c r="D4136">
        <v>1.4154854999999999E-2</v>
      </c>
      <c r="E4136" s="7">
        <v>5.4280407000000003E-2</v>
      </c>
    </row>
    <row r="4137" spans="2:5" x14ac:dyDescent="0.45">
      <c r="B4137" s="6">
        <v>244</v>
      </c>
      <c r="C4137" t="s">
        <v>163</v>
      </c>
      <c r="D4137">
        <v>4.7053293000000003E-2</v>
      </c>
      <c r="E4137" s="7">
        <v>4.4033099999999999E-2</v>
      </c>
    </row>
    <row r="4138" spans="2:5" x14ac:dyDescent="0.45">
      <c r="B4138" s="6">
        <v>244</v>
      </c>
      <c r="C4138" t="s">
        <v>160</v>
      </c>
      <c r="D4138">
        <v>8.0962097999999996E-2</v>
      </c>
      <c r="E4138" s="7">
        <v>4.0705889000000002E-2</v>
      </c>
    </row>
    <row r="4139" spans="2:5" x14ac:dyDescent="0.45">
      <c r="B4139" s="6">
        <v>245</v>
      </c>
      <c r="C4139" t="s">
        <v>158</v>
      </c>
      <c r="D4139">
        <v>0.1125047</v>
      </c>
      <c r="E4139" s="7">
        <v>0.11115971600000001</v>
      </c>
    </row>
    <row r="4140" spans="2:5" x14ac:dyDescent="0.45">
      <c r="B4140" s="6">
        <v>245</v>
      </c>
      <c r="C4140" t="s">
        <v>152</v>
      </c>
      <c r="D4140">
        <v>0.14392226899999999</v>
      </c>
      <c r="E4140" s="7">
        <v>0.103100263</v>
      </c>
    </row>
    <row r="4141" spans="2:5" x14ac:dyDescent="0.45">
      <c r="B4141" s="6">
        <v>245</v>
      </c>
      <c r="C4141" t="s">
        <v>151</v>
      </c>
      <c r="D4141">
        <v>-1.4242088999999999E-2</v>
      </c>
      <c r="E4141" s="7">
        <v>9.3746712999999995E-2</v>
      </c>
    </row>
    <row r="4142" spans="2:5" x14ac:dyDescent="0.45">
      <c r="B4142" s="6">
        <v>245</v>
      </c>
      <c r="C4142" t="s">
        <v>148</v>
      </c>
      <c r="D4142">
        <v>-5.0751082000000003E-2</v>
      </c>
      <c r="E4142" s="7">
        <v>8.7556539000000003E-2</v>
      </c>
    </row>
    <row r="4143" spans="2:5" x14ac:dyDescent="0.45">
      <c r="B4143" s="6">
        <v>245</v>
      </c>
      <c r="C4143" t="s">
        <v>153</v>
      </c>
      <c r="D4143">
        <v>-8.7036109E-2</v>
      </c>
      <c r="E4143" s="7">
        <v>8.3703064999999993E-2</v>
      </c>
    </row>
    <row r="4144" spans="2:5" x14ac:dyDescent="0.45">
      <c r="B4144" s="6">
        <v>245</v>
      </c>
      <c r="C4144" t="s">
        <v>147</v>
      </c>
      <c r="D4144">
        <v>0.104165348</v>
      </c>
      <c r="E4144" s="7">
        <v>8.1769623E-2</v>
      </c>
    </row>
    <row r="4145" spans="2:5" x14ac:dyDescent="0.45">
      <c r="B4145" s="6">
        <v>245</v>
      </c>
      <c r="C4145" t="s">
        <v>162</v>
      </c>
      <c r="D4145">
        <v>8.0894995999999997E-2</v>
      </c>
      <c r="E4145" s="7">
        <v>7.4266014000000005E-2</v>
      </c>
    </row>
    <row r="4146" spans="2:5" x14ac:dyDescent="0.45">
      <c r="B4146" s="6">
        <v>245</v>
      </c>
      <c r="C4146" t="s">
        <v>160</v>
      </c>
      <c r="D4146">
        <v>2.6673013999999998E-2</v>
      </c>
      <c r="E4146" s="7">
        <v>6.7479683999999998E-2</v>
      </c>
    </row>
    <row r="4147" spans="2:5" x14ac:dyDescent="0.45">
      <c r="B4147" s="6">
        <v>245</v>
      </c>
      <c r="C4147" t="s">
        <v>159</v>
      </c>
      <c r="D4147">
        <v>-7.6315159999999996E-3</v>
      </c>
      <c r="E4147" s="7">
        <v>6.6436899999999993E-2</v>
      </c>
    </row>
    <row r="4148" spans="2:5" x14ac:dyDescent="0.45">
      <c r="B4148" s="6">
        <v>245</v>
      </c>
      <c r="C4148" t="s">
        <v>149</v>
      </c>
      <c r="D4148">
        <v>0.55760938900000001</v>
      </c>
      <c r="E4148" s="7">
        <v>6.5379904000000003E-2</v>
      </c>
    </row>
    <row r="4149" spans="2:5" x14ac:dyDescent="0.45">
      <c r="B4149" s="6">
        <v>245</v>
      </c>
      <c r="C4149" t="s">
        <v>155</v>
      </c>
      <c r="D4149">
        <v>-1.2974848000000001E-2</v>
      </c>
      <c r="E4149" s="7">
        <v>5.6493956999999997E-2</v>
      </c>
    </row>
    <row r="4150" spans="2:5" x14ac:dyDescent="0.45">
      <c r="B4150" s="6">
        <v>245</v>
      </c>
      <c r="C4150" t="s">
        <v>164</v>
      </c>
      <c r="D4150">
        <v>-4.0143104999999998E-2</v>
      </c>
      <c r="E4150" s="7">
        <v>5.5584571999999999E-2</v>
      </c>
    </row>
    <row r="4151" spans="2:5" x14ac:dyDescent="0.45">
      <c r="B4151" s="6">
        <v>245</v>
      </c>
      <c r="C4151" t="s">
        <v>157</v>
      </c>
      <c r="D4151">
        <v>-1.0591094000000001E-2</v>
      </c>
      <c r="E4151" s="7">
        <v>5.5446137999999999E-2</v>
      </c>
    </row>
    <row r="4152" spans="2:5" x14ac:dyDescent="0.45">
      <c r="B4152" s="6">
        <v>245</v>
      </c>
      <c r="C4152" t="s">
        <v>161</v>
      </c>
      <c r="D4152">
        <v>8.8081115000000001E-2</v>
      </c>
      <c r="E4152" s="7">
        <v>5.2706313999999997E-2</v>
      </c>
    </row>
    <row r="4153" spans="2:5" x14ac:dyDescent="0.45">
      <c r="B4153" s="6">
        <v>245</v>
      </c>
      <c r="C4153" t="s">
        <v>150</v>
      </c>
      <c r="D4153">
        <v>3.9016331000000001E-2</v>
      </c>
      <c r="E4153" s="7">
        <v>5.1630769E-2</v>
      </c>
    </row>
    <row r="4154" spans="2:5" x14ac:dyDescent="0.45">
      <c r="B4154" s="6">
        <v>245</v>
      </c>
      <c r="C4154" t="s">
        <v>156</v>
      </c>
      <c r="D4154">
        <v>0.13595432499999999</v>
      </c>
      <c r="E4154" s="7">
        <v>4.9416781999999999E-2</v>
      </c>
    </row>
    <row r="4155" spans="2:5" x14ac:dyDescent="0.45">
      <c r="B4155" s="6">
        <v>245</v>
      </c>
      <c r="C4155" t="s">
        <v>9</v>
      </c>
      <c r="D4155">
        <v>-5.4704350000000001E-3</v>
      </c>
      <c r="E4155" s="7">
        <v>4.4762530000000002E-2</v>
      </c>
    </row>
    <row r="4156" spans="2:5" x14ac:dyDescent="0.45">
      <c r="B4156" s="6">
        <v>245</v>
      </c>
      <c r="C4156" t="s">
        <v>154</v>
      </c>
      <c r="D4156">
        <v>3.7370207000000003E-2</v>
      </c>
      <c r="E4156" s="7">
        <v>4.3080991999999999E-2</v>
      </c>
    </row>
    <row r="4157" spans="2:5" x14ac:dyDescent="0.45">
      <c r="B4157" s="6">
        <v>246</v>
      </c>
      <c r="C4157" t="s">
        <v>161</v>
      </c>
      <c r="D4157">
        <v>3.3976105999999999E-2</v>
      </c>
      <c r="E4157" s="7">
        <v>0.110684242</v>
      </c>
    </row>
    <row r="4158" spans="2:5" x14ac:dyDescent="0.45">
      <c r="B4158" s="6">
        <v>246</v>
      </c>
      <c r="C4158" t="s">
        <v>150</v>
      </c>
      <c r="D4158">
        <v>0.25888533699999999</v>
      </c>
      <c r="E4158" s="7">
        <v>0.107692696</v>
      </c>
    </row>
    <row r="4159" spans="2:5" x14ac:dyDescent="0.45">
      <c r="B4159" s="6">
        <v>246</v>
      </c>
      <c r="C4159" t="s">
        <v>156</v>
      </c>
      <c r="D4159">
        <v>0.57829445700000004</v>
      </c>
      <c r="E4159" s="7">
        <v>8.8299836000000007E-2</v>
      </c>
    </row>
    <row r="4160" spans="2:5" x14ac:dyDescent="0.45">
      <c r="B4160" s="6">
        <v>246</v>
      </c>
      <c r="C4160" t="s">
        <v>162</v>
      </c>
      <c r="D4160">
        <v>0.57366094199999995</v>
      </c>
      <c r="E4160" s="7">
        <v>8.3872442000000005E-2</v>
      </c>
    </row>
    <row r="4161" spans="2:5" x14ac:dyDescent="0.45">
      <c r="B4161" s="6">
        <v>246</v>
      </c>
      <c r="C4161" t="s">
        <v>147</v>
      </c>
      <c r="D4161">
        <v>0.50509757700000002</v>
      </c>
      <c r="E4161" s="7">
        <v>8.2301395999999999E-2</v>
      </c>
    </row>
    <row r="4162" spans="2:5" x14ac:dyDescent="0.45">
      <c r="B4162" s="6">
        <v>246</v>
      </c>
      <c r="C4162" t="s">
        <v>154</v>
      </c>
      <c r="D4162">
        <v>0.80219331400000005</v>
      </c>
      <c r="E4162" s="7">
        <v>7.6827575999999995E-2</v>
      </c>
    </row>
    <row r="4163" spans="2:5" x14ac:dyDescent="0.45">
      <c r="B4163" s="6">
        <v>246</v>
      </c>
      <c r="C4163" t="s">
        <v>160</v>
      </c>
      <c r="D4163">
        <v>0.14472780099999999</v>
      </c>
      <c r="E4163" s="7">
        <v>7.4233997999999995E-2</v>
      </c>
    </row>
    <row r="4164" spans="2:5" x14ac:dyDescent="0.45">
      <c r="B4164" s="6">
        <v>246</v>
      </c>
      <c r="C4164" t="s">
        <v>152</v>
      </c>
      <c r="D4164">
        <v>0.27601820399999999</v>
      </c>
      <c r="E4164" s="7">
        <v>7.0048669999999993E-2</v>
      </c>
    </row>
    <row r="4165" spans="2:5" x14ac:dyDescent="0.45">
      <c r="B4165" s="6">
        <v>246</v>
      </c>
      <c r="C4165" t="s">
        <v>164</v>
      </c>
      <c r="D4165">
        <v>0.15504309499999999</v>
      </c>
      <c r="E4165" s="7">
        <v>6.4403528000000002E-2</v>
      </c>
    </row>
    <row r="4166" spans="2:5" x14ac:dyDescent="0.45">
      <c r="B4166" s="6">
        <v>246</v>
      </c>
      <c r="C4166" t="s">
        <v>159</v>
      </c>
      <c r="D4166">
        <v>0.14596985100000001</v>
      </c>
      <c r="E4166" s="7">
        <v>6.4322870000000004E-2</v>
      </c>
    </row>
    <row r="4167" spans="2:5" x14ac:dyDescent="0.45">
      <c r="B4167" s="6">
        <v>246</v>
      </c>
      <c r="C4167" t="s">
        <v>153</v>
      </c>
      <c r="D4167">
        <v>0.74971292300000003</v>
      </c>
      <c r="E4167" s="7">
        <v>6.3883832000000002E-2</v>
      </c>
    </row>
    <row r="4168" spans="2:5" x14ac:dyDescent="0.45">
      <c r="B4168" s="6">
        <v>246</v>
      </c>
      <c r="C4168" t="s">
        <v>149</v>
      </c>
      <c r="D4168">
        <v>0.81793886800000004</v>
      </c>
      <c r="E4168" s="7">
        <v>6.0734473999999997E-2</v>
      </c>
    </row>
    <row r="4169" spans="2:5" x14ac:dyDescent="0.45">
      <c r="B4169" s="6">
        <v>246</v>
      </c>
      <c r="C4169" t="s">
        <v>163</v>
      </c>
      <c r="D4169">
        <v>0.87388291600000001</v>
      </c>
      <c r="E4169" s="7">
        <v>5.9577616999999999E-2</v>
      </c>
    </row>
    <row r="4170" spans="2:5" x14ac:dyDescent="0.45">
      <c r="B4170" s="6">
        <v>246</v>
      </c>
      <c r="C4170" t="s">
        <v>158</v>
      </c>
      <c r="D4170">
        <v>0.14894162899999999</v>
      </c>
      <c r="E4170" s="7">
        <v>5.6556503000000001E-2</v>
      </c>
    </row>
    <row r="4171" spans="2:5" x14ac:dyDescent="0.45">
      <c r="B4171" s="6">
        <v>246</v>
      </c>
      <c r="C4171" t="s">
        <v>165</v>
      </c>
      <c r="D4171">
        <v>8.4115551999999996E-2</v>
      </c>
      <c r="E4171" s="7">
        <v>5.6125611999999998E-2</v>
      </c>
    </row>
    <row r="4172" spans="2:5" x14ac:dyDescent="0.45">
      <c r="B4172" s="6">
        <v>246</v>
      </c>
      <c r="C4172" t="s">
        <v>155</v>
      </c>
      <c r="D4172">
        <v>9.1201132000000004E-2</v>
      </c>
      <c r="E4172" s="7">
        <v>5.0760080999999999E-2</v>
      </c>
    </row>
    <row r="4173" spans="2:5" x14ac:dyDescent="0.45">
      <c r="B4173" s="6">
        <v>246</v>
      </c>
      <c r="C4173" t="s">
        <v>148</v>
      </c>
      <c r="D4173">
        <v>0.13659363999999999</v>
      </c>
      <c r="E4173" s="7">
        <v>4.8302209999999998E-2</v>
      </c>
    </row>
    <row r="4174" spans="2:5" x14ac:dyDescent="0.45">
      <c r="B4174" s="6">
        <v>247</v>
      </c>
      <c r="C4174" t="s">
        <v>152</v>
      </c>
      <c r="D4174">
        <v>0.91603187900000005</v>
      </c>
      <c r="E4174" s="7">
        <v>0.119724015</v>
      </c>
    </row>
    <row r="4175" spans="2:5" x14ac:dyDescent="0.45">
      <c r="B4175" s="6">
        <v>247</v>
      </c>
      <c r="C4175" t="s">
        <v>159</v>
      </c>
      <c r="D4175">
        <v>1.000629875</v>
      </c>
      <c r="E4175" s="7">
        <v>9.7735146999999994E-2</v>
      </c>
    </row>
    <row r="4176" spans="2:5" x14ac:dyDescent="0.45">
      <c r="B4176" s="6">
        <v>247</v>
      </c>
      <c r="C4176" t="s">
        <v>155</v>
      </c>
      <c r="D4176">
        <v>0.68635903700000001</v>
      </c>
      <c r="E4176" s="7">
        <v>9.0161142E-2</v>
      </c>
    </row>
    <row r="4177" spans="2:5" x14ac:dyDescent="0.45">
      <c r="B4177" s="6">
        <v>247</v>
      </c>
      <c r="C4177" t="s">
        <v>150</v>
      </c>
      <c r="D4177">
        <v>1.018540819</v>
      </c>
      <c r="E4177" s="7">
        <v>8.5959277000000001E-2</v>
      </c>
    </row>
    <row r="4178" spans="2:5" x14ac:dyDescent="0.45">
      <c r="B4178" s="6">
        <v>247</v>
      </c>
      <c r="C4178" t="s">
        <v>163</v>
      </c>
      <c r="D4178">
        <v>0.87042662400000004</v>
      </c>
      <c r="E4178" s="7">
        <v>7.7630120999999996E-2</v>
      </c>
    </row>
    <row r="4179" spans="2:5" x14ac:dyDescent="0.45">
      <c r="B4179" s="6">
        <v>247</v>
      </c>
      <c r="C4179" t="s">
        <v>151</v>
      </c>
      <c r="D4179">
        <v>0.88819555299999997</v>
      </c>
      <c r="E4179" s="7">
        <v>7.7572088999999997E-2</v>
      </c>
    </row>
    <row r="4180" spans="2:5" x14ac:dyDescent="0.45">
      <c r="B4180" s="6">
        <v>247</v>
      </c>
      <c r="C4180" t="s">
        <v>154</v>
      </c>
      <c r="D4180">
        <v>0.54111158999999998</v>
      </c>
      <c r="E4180" s="7">
        <v>6.2896914999999998E-2</v>
      </c>
    </row>
    <row r="4181" spans="2:5" x14ac:dyDescent="0.45">
      <c r="B4181" s="6">
        <v>247</v>
      </c>
      <c r="C4181" t="s">
        <v>147</v>
      </c>
      <c r="D4181">
        <v>0.32013539899999999</v>
      </c>
      <c r="E4181" s="7">
        <v>6.1858336999999999E-2</v>
      </c>
    </row>
    <row r="4182" spans="2:5" x14ac:dyDescent="0.45">
      <c r="B4182" s="6">
        <v>247</v>
      </c>
      <c r="C4182" t="s">
        <v>148</v>
      </c>
      <c r="D4182">
        <v>0.86020869700000002</v>
      </c>
      <c r="E4182" s="7">
        <v>6.1742150000000003E-2</v>
      </c>
    </row>
    <row r="4183" spans="2:5" x14ac:dyDescent="0.45">
      <c r="B4183" s="6">
        <v>247</v>
      </c>
      <c r="C4183" t="s">
        <v>156</v>
      </c>
      <c r="D4183">
        <v>0.74234870500000005</v>
      </c>
      <c r="E4183" s="7">
        <v>6.1448693999999998E-2</v>
      </c>
    </row>
    <row r="4184" spans="2:5" x14ac:dyDescent="0.45">
      <c r="B4184" s="6">
        <v>247</v>
      </c>
      <c r="C4184" t="s">
        <v>165</v>
      </c>
      <c r="D4184">
        <v>0.89968441700000001</v>
      </c>
      <c r="E4184" s="7">
        <v>5.9635248000000002E-2</v>
      </c>
    </row>
    <row r="4185" spans="2:5" x14ac:dyDescent="0.45">
      <c r="B4185" s="6">
        <v>247</v>
      </c>
      <c r="C4185" t="s">
        <v>160</v>
      </c>
      <c r="D4185">
        <v>0.988609509</v>
      </c>
      <c r="E4185" s="7">
        <v>5.5914150000000003E-2</v>
      </c>
    </row>
    <row r="4186" spans="2:5" x14ac:dyDescent="0.45">
      <c r="B4186" s="6">
        <v>247</v>
      </c>
      <c r="C4186" t="s">
        <v>153</v>
      </c>
      <c r="D4186">
        <v>0.88252073399999997</v>
      </c>
      <c r="E4186" s="7">
        <v>4.1802026999999999E-2</v>
      </c>
    </row>
    <row r="4187" spans="2:5" x14ac:dyDescent="0.45">
      <c r="B4187" s="6">
        <v>247</v>
      </c>
      <c r="C4187" t="s">
        <v>162</v>
      </c>
      <c r="D4187">
        <v>0.82112401499999998</v>
      </c>
      <c r="E4187" s="7">
        <v>3.8533161000000003E-2</v>
      </c>
    </row>
    <row r="4188" spans="2:5" x14ac:dyDescent="0.45">
      <c r="B4188" s="6">
        <v>248</v>
      </c>
      <c r="C4188" t="s">
        <v>159</v>
      </c>
      <c r="D4188">
        <v>0.10539322800000001</v>
      </c>
      <c r="E4188" s="7">
        <v>0.13089726800000001</v>
      </c>
    </row>
    <row r="4189" spans="2:5" x14ac:dyDescent="0.45">
      <c r="B4189" s="6">
        <v>248</v>
      </c>
      <c r="C4189" t="s">
        <v>154</v>
      </c>
      <c r="D4189">
        <v>-0.152865165</v>
      </c>
      <c r="E4189" s="7">
        <v>9.7171876000000004E-2</v>
      </c>
    </row>
    <row r="4190" spans="2:5" x14ac:dyDescent="0.45">
      <c r="B4190" s="6">
        <v>248</v>
      </c>
      <c r="C4190" t="s">
        <v>155</v>
      </c>
      <c r="D4190">
        <v>-2.9668663000000001E-2</v>
      </c>
      <c r="E4190" s="7">
        <v>9.2380736000000005E-2</v>
      </c>
    </row>
    <row r="4191" spans="2:5" x14ac:dyDescent="0.45">
      <c r="B4191" s="6">
        <v>248</v>
      </c>
      <c r="C4191" t="s">
        <v>153</v>
      </c>
      <c r="D4191">
        <v>0.12657253500000001</v>
      </c>
      <c r="E4191" s="7">
        <v>8.4047593000000004E-2</v>
      </c>
    </row>
    <row r="4192" spans="2:5" x14ac:dyDescent="0.45">
      <c r="B4192" s="6">
        <v>248</v>
      </c>
      <c r="C4192" t="s">
        <v>158</v>
      </c>
      <c r="D4192">
        <v>1.8295964000000001E-2</v>
      </c>
      <c r="E4192" s="7">
        <v>7.9163590000000006E-2</v>
      </c>
    </row>
    <row r="4193" spans="2:5" x14ac:dyDescent="0.45">
      <c r="B4193" s="6">
        <v>248</v>
      </c>
      <c r="C4193" t="s">
        <v>160</v>
      </c>
      <c r="D4193">
        <v>9.2796030000000002E-2</v>
      </c>
      <c r="E4193" s="7">
        <v>7.7053169000000005E-2</v>
      </c>
    </row>
    <row r="4194" spans="2:5" x14ac:dyDescent="0.45">
      <c r="B4194" s="6">
        <v>248</v>
      </c>
      <c r="C4194" t="s">
        <v>147</v>
      </c>
      <c r="D4194">
        <v>5.9989204999999997E-2</v>
      </c>
      <c r="E4194" s="7">
        <v>7.3778928999999993E-2</v>
      </c>
    </row>
    <row r="4195" spans="2:5" x14ac:dyDescent="0.45">
      <c r="B4195" s="6">
        <v>248</v>
      </c>
      <c r="C4195" t="s">
        <v>157</v>
      </c>
      <c r="D4195">
        <v>0.13434053600000001</v>
      </c>
      <c r="E4195" s="7">
        <v>7.1598278000000001E-2</v>
      </c>
    </row>
    <row r="4196" spans="2:5" x14ac:dyDescent="0.45">
      <c r="B4196" s="6">
        <v>248</v>
      </c>
      <c r="C4196" t="s">
        <v>150</v>
      </c>
      <c r="D4196">
        <v>-2.9231859999999998E-2</v>
      </c>
      <c r="E4196" s="7">
        <v>7.1446207999999997E-2</v>
      </c>
    </row>
    <row r="4197" spans="2:5" x14ac:dyDescent="0.45">
      <c r="B4197" s="6">
        <v>248</v>
      </c>
      <c r="C4197" t="s">
        <v>162</v>
      </c>
      <c r="D4197">
        <v>7.3954091999999999E-2</v>
      </c>
      <c r="E4197" s="7">
        <v>7.0170760999999998E-2</v>
      </c>
    </row>
    <row r="4198" spans="2:5" x14ac:dyDescent="0.45">
      <c r="B4198" s="6">
        <v>248</v>
      </c>
      <c r="C4198" t="s">
        <v>164</v>
      </c>
      <c r="D4198">
        <v>-1.4888596E-2</v>
      </c>
      <c r="E4198" s="7">
        <v>7.0137661000000004E-2</v>
      </c>
    </row>
    <row r="4199" spans="2:5" x14ac:dyDescent="0.45">
      <c r="B4199" s="6">
        <v>248</v>
      </c>
      <c r="C4199" t="s">
        <v>9</v>
      </c>
      <c r="D4199">
        <v>5.9986290999999997E-2</v>
      </c>
      <c r="E4199" s="7">
        <v>6.8707230999999994E-2</v>
      </c>
    </row>
    <row r="4200" spans="2:5" x14ac:dyDescent="0.45">
      <c r="B4200" s="6">
        <v>248</v>
      </c>
      <c r="C4200" t="s">
        <v>165</v>
      </c>
      <c r="D4200">
        <v>-2.4613247000000001E-2</v>
      </c>
      <c r="E4200" s="7">
        <v>5.9374472999999997E-2</v>
      </c>
    </row>
    <row r="4201" spans="2:5" x14ac:dyDescent="0.45">
      <c r="B4201" s="6">
        <v>248</v>
      </c>
      <c r="C4201" t="s">
        <v>149</v>
      </c>
      <c r="D4201">
        <v>7.1270496000000003E-2</v>
      </c>
      <c r="E4201" s="7">
        <v>5.9237969000000001E-2</v>
      </c>
    </row>
    <row r="4202" spans="2:5" x14ac:dyDescent="0.45">
      <c r="B4202" s="6">
        <v>248</v>
      </c>
      <c r="C4202" t="s">
        <v>151</v>
      </c>
      <c r="D4202">
        <v>-6.020213E-3</v>
      </c>
      <c r="E4202" s="7">
        <v>5.5474045999999999E-2</v>
      </c>
    </row>
    <row r="4203" spans="2:5" x14ac:dyDescent="0.45">
      <c r="B4203" s="6">
        <v>248</v>
      </c>
      <c r="C4203" t="s">
        <v>163</v>
      </c>
      <c r="D4203">
        <v>3.1167516999999999E-2</v>
      </c>
      <c r="E4203" s="7">
        <v>5.5231334E-2</v>
      </c>
    </row>
    <row r="4204" spans="2:5" x14ac:dyDescent="0.45">
      <c r="B4204" s="6">
        <v>248</v>
      </c>
      <c r="C4204" t="s">
        <v>148</v>
      </c>
      <c r="D4204">
        <v>3.2526197E-2</v>
      </c>
      <c r="E4204" s="7">
        <v>5.4513249E-2</v>
      </c>
    </row>
    <row r="4205" spans="2:5" x14ac:dyDescent="0.45">
      <c r="B4205" s="6">
        <v>248</v>
      </c>
      <c r="C4205" t="s">
        <v>152</v>
      </c>
      <c r="D4205">
        <v>0.63205932899999995</v>
      </c>
      <c r="E4205" s="7">
        <v>5.1071101000000001E-2</v>
      </c>
    </row>
    <row r="4206" spans="2:5" x14ac:dyDescent="0.45">
      <c r="B4206" s="6">
        <v>248</v>
      </c>
      <c r="C4206" t="s">
        <v>156</v>
      </c>
      <c r="D4206">
        <v>0.113772866</v>
      </c>
      <c r="E4206" s="7">
        <v>4.5429559000000001E-2</v>
      </c>
    </row>
    <row r="4207" spans="2:5" x14ac:dyDescent="0.45">
      <c r="B4207" s="6">
        <v>249</v>
      </c>
      <c r="C4207" t="s">
        <v>150</v>
      </c>
      <c r="D4207">
        <v>0.947414227</v>
      </c>
      <c r="E4207" s="7">
        <v>0.107229277</v>
      </c>
    </row>
    <row r="4208" spans="2:5" x14ac:dyDescent="0.45">
      <c r="B4208" s="6">
        <v>249</v>
      </c>
      <c r="C4208" t="s">
        <v>164</v>
      </c>
      <c r="D4208">
        <v>0.93173257600000003</v>
      </c>
      <c r="E4208" s="7">
        <v>9.5030116999999997E-2</v>
      </c>
    </row>
    <row r="4209" spans="2:5" x14ac:dyDescent="0.45">
      <c r="B4209" s="6">
        <v>249</v>
      </c>
      <c r="C4209" t="s">
        <v>154</v>
      </c>
      <c r="D4209">
        <v>1.00407069</v>
      </c>
      <c r="E4209" s="7">
        <v>9.0642581E-2</v>
      </c>
    </row>
    <row r="4210" spans="2:5" x14ac:dyDescent="0.45">
      <c r="B4210" s="6">
        <v>249</v>
      </c>
      <c r="C4210" t="s">
        <v>165</v>
      </c>
      <c r="D4210">
        <v>0.88889824699999997</v>
      </c>
      <c r="E4210" s="7">
        <v>8.9487572000000001E-2</v>
      </c>
    </row>
    <row r="4211" spans="2:5" x14ac:dyDescent="0.45">
      <c r="B4211" s="6">
        <v>249</v>
      </c>
      <c r="C4211" t="s">
        <v>153</v>
      </c>
      <c r="D4211">
        <v>1.051640511</v>
      </c>
      <c r="E4211" s="7">
        <v>8.4682228999999998E-2</v>
      </c>
    </row>
    <row r="4212" spans="2:5" x14ac:dyDescent="0.45">
      <c r="B4212" s="6">
        <v>249</v>
      </c>
      <c r="C4212" t="s">
        <v>155</v>
      </c>
      <c r="D4212">
        <v>0.86244972499999994</v>
      </c>
      <c r="E4212" s="7">
        <v>8.2532648E-2</v>
      </c>
    </row>
    <row r="4213" spans="2:5" x14ac:dyDescent="0.45">
      <c r="B4213" s="6">
        <v>249</v>
      </c>
      <c r="C4213" t="s">
        <v>157</v>
      </c>
      <c r="D4213">
        <v>1.0791596000000001</v>
      </c>
      <c r="E4213" s="7">
        <v>7.9327605999999995E-2</v>
      </c>
    </row>
    <row r="4214" spans="2:5" x14ac:dyDescent="0.45">
      <c r="B4214" s="6">
        <v>249</v>
      </c>
      <c r="C4214" t="s">
        <v>149</v>
      </c>
      <c r="D4214">
        <v>0.91342280200000003</v>
      </c>
      <c r="E4214" s="7">
        <v>7.5136645000000002E-2</v>
      </c>
    </row>
    <row r="4215" spans="2:5" x14ac:dyDescent="0.45">
      <c r="B4215" s="6">
        <v>249</v>
      </c>
      <c r="C4215" t="s">
        <v>163</v>
      </c>
      <c r="D4215">
        <v>0.83853667499999995</v>
      </c>
      <c r="E4215" s="7">
        <v>7.5006490999999995E-2</v>
      </c>
    </row>
    <row r="4216" spans="2:5" x14ac:dyDescent="0.45">
      <c r="B4216" s="6">
        <v>249</v>
      </c>
      <c r="C4216" t="s">
        <v>152</v>
      </c>
      <c r="D4216">
        <v>0.95493810400000001</v>
      </c>
      <c r="E4216" s="7">
        <v>7.4261489999999999E-2</v>
      </c>
    </row>
    <row r="4217" spans="2:5" x14ac:dyDescent="0.45">
      <c r="B4217" s="6">
        <v>249</v>
      </c>
      <c r="C4217" t="s">
        <v>151</v>
      </c>
      <c r="D4217">
        <v>0.99943152899999999</v>
      </c>
      <c r="E4217" s="7">
        <v>7.2809502999999998E-2</v>
      </c>
    </row>
    <row r="4218" spans="2:5" x14ac:dyDescent="0.45">
      <c r="B4218" s="6">
        <v>249</v>
      </c>
      <c r="C4218" t="s">
        <v>162</v>
      </c>
      <c r="D4218">
        <v>0.98284318100000001</v>
      </c>
      <c r="E4218" s="7">
        <v>5.6138243999999997E-2</v>
      </c>
    </row>
    <row r="4219" spans="2:5" x14ac:dyDescent="0.45">
      <c r="B4219" s="6">
        <v>249</v>
      </c>
      <c r="C4219" t="s">
        <v>147</v>
      </c>
      <c r="D4219">
        <v>0.91189615400000001</v>
      </c>
      <c r="E4219" s="7">
        <v>5.0788569999999998E-2</v>
      </c>
    </row>
    <row r="4220" spans="2:5" x14ac:dyDescent="0.45">
      <c r="B4220" s="6">
        <v>249</v>
      </c>
      <c r="C4220" t="s">
        <v>161</v>
      </c>
      <c r="D4220">
        <v>-1.7669466000000002E-2</v>
      </c>
      <c r="E4220" s="7">
        <v>4.8187099999999997E-2</v>
      </c>
    </row>
    <row r="4221" spans="2:5" x14ac:dyDescent="0.45">
      <c r="B4221" s="6">
        <v>249</v>
      </c>
      <c r="C4221" t="s">
        <v>160</v>
      </c>
      <c r="D4221">
        <v>0.92815987700000002</v>
      </c>
      <c r="E4221" s="7">
        <v>4.7110122999999997E-2</v>
      </c>
    </row>
    <row r="4222" spans="2:5" x14ac:dyDescent="0.45">
      <c r="B4222" s="6">
        <v>249</v>
      </c>
      <c r="C4222" t="s">
        <v>148</v>
      </c>
      <c r="D4222">
        <v>0.38573617799999999</v>
      </c>
      <c r="E4222" s="7">
        <v>4.6712860000000002E-2</v>
      </c>
    </row>
    <row r="4223" spans="2:5" x14ac:dyDescent="0.45">
      <c r="B4223" s="6">
        <v>250</v>
      </c>
      <c r="C4223" t="s">
        <v>160</v>
      </c>
      <c r="D4223">
        <v>0.95864885499999997</v>
      </c>
      <c r="E4223" s="7">
        <v>0.138624098</v>
      </c>
    </row>
    <row r="4224" spans="2:5" x14ac:dyDescent="0.45">
      <c r="B4224" s="6">
        <v>250</v>
      </c>
      <c r="C4224" t="s">
        <v>161</v>
      </c>
      <c r="D4224">
        <v>1.0500985389999999</v>
      </c>
      <c r="E4224" s="7">
        <v>0.112371712</v>
      </c>
    </row>
    <row r="4225" spans="2:5" x14ac:dyDescent="0.45">
      <c r="B4225" s="6">
        <v>250</v>
      </c>
      <c r="C4225" t="s">
        <v>152</v>
      </c>
      <c r="D4225">
        <v>0.94105333700000005</v>
      </c>
      <c r="E4225" s="7">
        <v>0.104851902</v>
      </c>
    </row>
    <row r="4226" spans="2:5" x14ac:dyDescent="0.45">
      <c r="B4226" s="6">
        <v>250</v>
      </c>
      <c r="C4226" t="s">
        <v>157</v>
      </c>
      <c r="D4226">
        <v>1.0335767570000001</v>
      </c>
      <c r="E4226" s="7">
        <v>9.3944443000000002E-2</v>
      </c>
    </row>
    <row r="4227" spans="2:5" x14ac:dyDescent="0.45">
      <c r="B4227" s="6">
        <v>250</v>
      </c>
      <c r="C4227" t="s">
        <v>154</v>
      </c>
      <c r="D4227">
        <v>0.74631835099999999</v>
      </c>
      <c r="E4227" s="7">
        <v>9.3624753000000005E-2</v>
      </c>
    </row>
    <row r="4228" spans="2:5" x14ac:dyDescent="0.45">
      <c r="B4228" s="6">
        <v>250</v>
      </c>
      <c r="C4228" t="s">
        <v>158</v>
      </c>
      <c r="D4228">
        <v>0.95964474899999996</v>
      </c>
      <c r="E4228" s="7">
        <v>9.1756588E-2</v>
      </c>
    </row>
    <row r="4229" spans="2:5" x14ac:dyDescent="0.45">
      <c r="B4229" s="6">
        <v>250</v>
      </c>
      <c r="C4229" t="s">
        <v>156</v>
      </c>
      <c r="D4229">
        <v>0.88714999699999997</v>
      </c>
      <c r="E4229" s="7">
        <v>8.3520362000000001E-2</v>
      </c>
    </row>
    <row r="4230" spans="2:5" x14ac:dyDescent="0.45">
      <c r="B4230" s="6">
        <v>250</v>
      </c>
      <c r="C4230" t="s">
        <v>159</v>
      </c>
      <c r="D4230">
        <v>1.0409321570000001</v>
      </c>
      <c r="E4230" s="7">
        <v>7.9761091000000006E-2</v>
      </c>
    </row>
    <row r="4231" spans="2:5" x14ac:dyDescent="0.45">
      <c r="B4231" s="6">
        <v>250</v>
      </c>
      <c r="C4231" t="s">
        <v>150</v>
      </c>
      <c r="D4231">
        <v>0.93599338799999998</v>
      </c>
      <c r="E4231" s="7">
        <v>7.8180090999999993E-2</v>
      </c>
    </row>
    <row r="4232" spans="2:5" x14ac:dyDescent="0.45">
      <c r="B4232" s="6">
        <v>250</v>
      </c>
      <c r="C4232" t="s">
        <v>155</v>
      </c>
      <c r="D4232">
        <v>0.96479227199999995</v>
      </c>
      <c r="E4232" s="7">
        <v>7.4480262000000005E-2</v>
      </c>
    </row>
    <row r="4233" spans="2:5" x14ac:dyDescent="0.45">
      <c r="B4233" s="6">
        <v>250</v>
      </c>
      <c r="C4233" t="s">
        <v>165</v>
      </c>
      <c r="D4233">
        <v>1.0038056319999999</v>
      </c>
      <c r="E4233" s="7">
        <v>6.6935062000000004E-2</v>
      </c>
    </row>
    <row r="4234" spans="2:5" x14ac:dyDescent="0.45">
      <c r="B4234" s="6">
        <v>250</v>
      </c>
      <c r="C4234" t="s">
        <v>153</v>
      </c>
      <c r="D4234">
        <v>1.0408627930000001</v>
      </c>
      <c r="E4234" s="7">
        <v>6.3815807000000002E-2</v>
      </c>
    </row>
    <row r="4235" spans="2:5" x14ac:dyDescent="0.45">
      <c r="B4235" s="6">
        <v>250</v>
      </c>
      <c r="C4235" t="s">
        <v>149</v>
      </c>
      <c r="D4235">
        <v>0.85893008100000001</v>
      </c>
      <c r="E4235" s="7">
        <v>5.8629226999999999E-2</v>
      </c>
    </row>
    <row r="4236" spans="2:5" x14ac:dyDescent="0.45">
      <c r="B4236" s="6">
        <v>250</v>
      </c>
      <c r="C4236" t="s">
        <v>163</v>
      </c>
      <c r="D4236">
        <v>1.006796085</v>
      </c>
      <c r="E4236" s="7">
        <v>5.0901212000000001E-2</v>
      </c>
    </row>
    <row r="4237" spans="2:5" x14ac:dyDescent="0.45">
      <c r="B4237" s="6">
        <v>250</v>
      </c>
      <c r="C4237" t="s">
        <v>148</v>
      </c>
      <c r="D4237">
        <v>1.0248757020000001</v>
      </c>
      <c r="E4237" s="7">
        <v>4.9404399000000002E-2</v>
      </c>
    </row>
    <row r="4238" spans="2:5" x14ac:dyDescent="0.45">
      <c r="B4238" s="6">
        <v>250</v>
      </c>
      <c r="C4238" t="s">
        <v>9</v>
      </c>
      <c r="D4238">
        <v>1.015130404</v>
      </c>
      <c r="E4238" s="7">
        <v>4.7972881000000002E-2</v>
      </c>
    </row>
    <row r="4239" spans="2:5" x14ac:dyDescent="0.45">
      <c r="B4239" s="6">
        <v>251</v>
      </c>
      <c r="C4239" t="s">
        <v>162</v>
      </c>
      <c r="D4239">
        <v>1.0476506779999999</v>
      </c>
      <c r="E4239" s="7">
        <v>0.121655729</v>
      </c>
    </row>
    <row r="4240" spans="2:5" x14ac:dyDescent="0.45">
      <c r="B4240" s="6">
        <v>251</v>
      </c>
      <c r="C4240" t="s">
        <v>164</v>
      </c>
      <c r="D4240">
        <v>0.68719367200000003</v>
      </c>
      <c r="E4240" s="7">
        <v>8.8373350000000003E-2</v>
      </c>
    </row>
    <row r="4241" spans="2:5" x14ac:dyDescent="0.45">
      <c r="B4241" s="6">
        <v>251</v>
      </c>
      <c r="C4241" t="s">
        <v>147</v>
      </c>
      <c r="D4241">
        <v>-5.3832245000000001E-2</v>
      </c>
      <c r="E4241" s="7">
        <v>8.3398765999999999E-2</v>
      </c>
    </row>
    <row r="4242" spans="2:5" x14ac:dyDescent="0.45">
      <c r="B4242" s="6">
        <v>251</v>
      </c>
      <c r="C4242" t="s">
        <v>155</v>
      </c>
      <c r="D4242">
        <v>-8.3476169000000003E-2</v>
      </c>
      <c r="E4242" s="7">
        <v>8.2885730000000005E-2</v>
      </c>
    </row>
    <row r="4243" spans="2:5" x14ac:dyDescent="0.45">
      <c r="B4243" s="6">
        <v>251</v>
      </c>
      <c r="C4243" t="s">
        <v>153</v>
      </c>
      <c r="D4243">
        <v>0.89093170399999999</v>
      </c>
      <c r="E4243" s="7">
        <v>7.8485508999999995E-2</v>
      </c>
    </row>
    <row r="4244" spans="2:5" x14ac:dyDescent="0.45">
      <c r="B4244" s="6">
        <v>251</v>
      </c>
      <c r="C4244" t="s">
        <v>163</v>
      </c>
      <c r="D4244">
        <v>0.43825555100000002</v>
      </c>
      <c r="E4244" s="7">
        <v>7.2037381999999997E-2</v>
      </c>
    </row>
    <row r="4245" spans="2:5" x14ac:dyDescent="0.45">
      <c r="B4245" s="6">
        <v>251</v>
      </c>
      <c r="C4245" t="s">
        <v>156</v>
      </c>
      <c r="D4245">
        <v>0.92380353999999998</v>
      </c>
      <c r="E4245" s="7">
        <v>7.1420562000000007E-2</v>
      </c>
    </row>
    <row r="4246" spans="2:5" x14ac:dyDescent="0.45">
      <c r="B4246" s="6">
        <v>251</v>
      </c>
      <c r="C4246" t="s">
        <v>160</v>
      </c>
      <c r="D4246">
        <v>0.21956546199999999</v>
      </c>
      <c r="E4246" s="7">
        <v>6.6651609000000001E-2</v>
      </c>
    </row>
    <row r="4247" spans="2:5" x14ac:dyDescent="0.45">
      <c r="B4247" s="6">
        <v>251</v>
      </c>
      <c r="C4247" t="s">
        <v>165</v>
      </c>
      <c r="D4247">
        <v>0.212728643</v>
      </c>
      <c r="E4247" s="7">
        <v>6.4889211000000002E-2</v>
      </c>
    </row>
    <row r="4248" spans="2:5" x14ac:dyDescent="0.45">
      <c r="B4248" s="6">
        <v>251</v>
      </c>
      <c r="C4248" t="s">
        <v>149</v>
      </c>
      <c r="D4248">
        <v>0.90584341800000001</v>
      </c>
      <c r="E4248" s="7">
        <v>6.3226045999999994E-2</v>
      </c>
    </row>
    <row r="4249" spans="2:5" x14ac:dyDescent="0.45">
      <c r="B4249" s="6">
        <v>251</v>
      </c>
      <c r="C4249" t="s">
        <v>161</v>
      </c>
      <c r="D4249">
        <v>-3.6865271999999998E-2</v>
      </c>
      <c r="E4249" s="7">
        <v>5.9062552999999997E-2</v>
      </c>
    </row>
    <row r="4250" spans="2:5" x14ac:dyDescent="0.45">
      <c r="B4250" s="6">
        <v>251</v>
      </c>
      <c r="C4250" t="s">
        <v>148</v>
      </c>
      <c r="D4250">
        <v>0.94715736500000003</v>
      </c>
      <c r="E4250" s="7">
        <v>5.8089623E-2</v>
      </c>
    </row>
    <row r="4251" spans="2:5" x14ac:dyDescent="0.45">
      <c r="B4251" s="6">
        <v>251</v>
      </c>
      <c r="C4251" t="s">
        <v>9</v>
      </c>
      <c r="D4251">
        <v>0.65672601500000005</v>
      </c>
      <c r="E4251" s="7">
        <v>5.6252610000000002E-2</v>
      </c>
    </row>
    <row r="4252" spans="2:5" x14ac:dyDescent="0.45">
      <c r="B4252" s="6">
        <v>251</v>
      </c>
      <c r="C4252" t="s">
        <v>152</v>
      </c>
      <c r="D4252">
        <v>0.91892930299999998</v>
      </c>
      <c r="E4252" s="7">
        <v>5.2416246999999999E-2</v>
      </c>
    </row>
    <row r="4253" spans="2:5" x14ac:dyDescent="0.45">
      <c r="B4253" s="6">
        <v>251</v>
      </c>
      <c r="C4253" t="s">
        <v>159</v>
      </c>
      <c r="D4253">
        <v>1.0263154560000001</v>
      </c>
      <c r="E4253" s="7">
        <v>5.0142912999999997E-2</v>
      </c>
    </row>
    <row r="4254" spans="2:5" x14ac:dyDescent="0.45">
      <c r="B4254" s="6">
        <v>251</v>
      </c>
      <c r="C4254" t="s">
        <v>154</v>
      </c>
      <c r="D4254">
        <v>0.18087271799999999</v>
      </c>
      <c r="E4254" s="7">
        <v>4.8042078000000002E-2</v>
      </c>
    </row>
    <row r="4255" spans="2:5" x14ac:dyDescent="0.45">
      <c r="B4255" s="6">
        <v>251</v>
      </c>
      <c r="C4255" t="s">
        <v>157</v>
      </c>
      <c r="D4255">
        <v>0.99898520099999999</v>
      </c>
      <c r="E4255" s="7">
        <v>4.7642934999999997E-2</v>
      </c>
    </row>
    <row r="4256" spans="2:5" x14ac:dyDescent="0.45">
      <c r="B4256" s="6">
        <v>251</v>
      </c>
      <c r="C4256" t="s">
        <v>150</v>
      </c>
      <c r="D4256">
        <v>0.35339837600000001</v>
      </c>
      <c r="E4256" s="7">
        <v>3.9325598000000003E-2</v>
      </c>
    </row>
    <row r="4257" spans="2:5" x14ac:dyDescent="0.45">
      <c r="B4257" s="6">
        <v>252</v>
      </c>
      <c r="C4257" t="s">
        <v>147</v>
      </c>
      <c r="D4257">
        <v>0.41294622399999997</v>
      </c>
      <c r="E4257" s="7">
        <v>0.115394811</v>
      </c>
    </row>
    <row r="4258" spans="2:5" x14ac:dyDescent="0.45">
      <c r="B4258" s="6">
        <v>252</v>
      </c>
      <c r="C4258" t="s">
        <v>150</v>
      </c>
      <c r="D4258">
        <v>0.83932086699999997</v>
      </c>
      <c r="E4258" s="7">
        <v>0.10526790599999999</v>
      </c>
    </row>
    <row r="4259" spans="2:5" x14ac:dyDescent="0.45">
      <c r="B4259" s="6">
        <v>252</v>
      </c>
      <c r="C4259" t="s">
        <v>148</v>
      </c>
      <c r="D4259">
        <v>0.73252740699999996</v>
      </c>
      <c r="E4259" s="7">
        <v>0.10369204</v>
      </c>
    </row>
    <row r="4260" spans="2:5" x14ac:dyDescent="0.45">
      <c r="B4260" s="6">
        <v>252</v>
      </c>
      <c r="C4260" t="s">
        <v>164</v>
      </c>
      <c r="D4260">
        <v>1.0859627540000001</v>
      </c>
      <c r="E4260" s="7">
        <v>0.103055032</v>
      </c>
    </row>
    <row r="4261" spans="2:5" x14ac:dyDescent="0.45">
      <c r="B4261" s="6">
        <v>252</v>
      </c>
      <c r="C4261" t="s">
        <v>162</v>
      </c>
      <c r="D4261">
        <v>1.108611639</v>
      </c>
      <c r="E4261" s="7">
        <v>9.4587120999999996E-2</v>
      </c>
    </row>
    <row r="4262" spans="2:5" x14ac:dyDescent="0.45">
      <c r="B4262" s="6">
        <v>252</v>
      </c>
      <c r="C4262" t="s">
        <v>153</v>
      </c>
      <c r="D4262">
        <v>0.93912910599999999</v>
      </c>
      <c r="E4262" s="7">
        <v>8.1046047999999996E-2</v>
      </c>
    </row>
    <row r="4263" spans="2:5" x14ac:dyDescent="0.45">
      <c r="B4263" s="6">
        <v>252</v>
      </c>
      <c r="C4263" t="s">
        <v>155</v>
      </c>
      <c r="D4263">
        <v>0.85027117699999999</v>
      </c>
      <c r="E4263" s="7">
        <v>7.5400843999999995E-2</v>
      </c>
    </row>
    <row r="4264" spans="2:5" x14ac:dyDescent="0.45">
      <c r="B4264" s="6">
        <v>252</v>
      </c>
      <c r="C4264" t="s">
        <v>160</v>
      </c>
      <c r="D4264">
        <v>0.97600068500000003</v>
      </c>
      <c r="E4264" s="7">
        <v>7.4430578999999997E-2</v>
      </c>
    </row>
    <row r="4265" spans="2:5" x14ac:dyDescent="0.45">
      <c r="B4265" s="6">
        <v>252</v>
      </c>
      <c r="C4265" t="s">
        <v>156</v>
      </c>
      <c r="D4265">
        <v>0.91885138799999999</v>
      </c>
      <c r="E4265" s="7">
        <v>7.3351059999999996E-2</v>
      </c>
    </row>
    <row r="4266" spans="2:5" x14ac:dyDescent="0.45">
      <c r="B4266" s="6">
        <v>252</v>
      </c>
      <c r="C4266" t="s">
        <v>152</v>
      </c>
      <c r="D4266">
        <v>1.025564411</v>
      </c>
      <c r="E4266" s="7">
        <v>6.8309362999999998E-2</v>
      </c>
    </row>
    <row r="4267" spans="2:5" x14ac:dyDescent="0.45">
      <c r="B4267" s="6">
        <v>252</v>
      </c>
      <c r="C4267" t="s">
        <v>149</v>
      </c>
      <c r="D4267">
        <v>0.86248716299999995</v>
      </c>
      <c r="E4267" s="7">
        <v>6.7951759E-2</v>
      </c>
    </row>
    <row r="4268" spans="2:5" x14ac:dyDescent="0.45">
      <c r="B4268" s="6">
        <v>252</v>
      </c>
      <c r="C4268" t="s">
        <v>161</v>
      </c>
      <c r="D4268">
        <v>0.64414413000000004</v>
      </c>
      <c r="E4268" s="7">
        <v>6.6774581E-2</v>
      </c>
    </row>
    <row r="4269" spans="2:5" x14ac:dyDescent="0.45">
      <c r="B4269" s="6">
        <v>252</v>
      </c>
      <c r="C4269" t="s">
        <v>159</v>
      </c>
      <c r="D4269">
        <v>0.86861501399999996</v>
      </c>
      <c r="E4269" s="7">
        <v>6.5878810999999995E-2</v>
      </c>
    </row>
    <row r="4270" spans="2:5" x14ac:dyDescent="0.45">
      <c r="B4270" s="6">
        <v>252</v>
      </c>
      <c r="C4270" t="s">
        <v>163</v>
      </c>
      <c r="D4270">
        <v>0.88567284000000002</v>
      </c>
      <c r="E4270" s="7">
        <v>5.8444537999999997E-2</v>
      </c>
    </row>
    <row r="4271" spans="2:5" x14ac:dyDescent="0.45">
      <c r="B4271" s="6">
        <v>252</v>
      </c>
      <c r="C4271" t="s">
        <v>154</v>
      </c>
      <c r="D4271">
        <v>0.96642539599999999</v>
      </c>
      <c r="E4271" s="7">
        <v>4.9319332E-2</v>
      </c>
    </row>
    <row r="4272" spans="2:5" x14ac:dyDescent="0.45">
      <c r="B4272" s="6">
        <v>252</v>
      </c>
      <c r="C4272" t="s">
        <v>9</v>
      </c>
      <c r="D4272">
        <v>0.964553247</v>
      </c>
      <c r="E4272" s="7">
        <v>4.9161066000000003E-2</v>
      </c>
    </row>
    <row r="4273" spans="2:5" x14ac:dyDescent="0.45">
      <c r="B4273" s="6">
        <v>253</v>
      </c>
      <c r="C4273" t="s">
        <v>148</v>
      </c>
      <c r="D4273">
        <v>9.3615229999999994E-2</v>
      </c>
      <c r="E4273" s="7">
        <v>0.189494156</v>
      </c>
    </row>
    <row r="4274" spans="2:5" x14ac:dyDescent="0.45">
      <c r="B4274" s="6">
        <v>253</v>
      </c>
      <c r="C4274" t="s">
        <v>147</v>
      </c>
      <c r="D4274">
        <v>-4.3057555999999997E-2</v>
      </c>
      <c r="E4274" s="7">
        <v>0.111020981</v>
      </c>
    </row>
    <row r="4275" spans="2:5" x14ac:dyDescent="0.45">
      <c r="B4275" s="6">
        <v>253</v>
      </c>
      <c r="C4275" t="s">
        <v>158</v>
      </c>
      <c r="D4275">
        <v>1.9647466999999998E-2</v>
      </c>
      <c r="E4275" s="7">
        <v>9.7176566000000006E-2</v>
      </c>
    </row>
    <row r="4276" spans="2:5" x14ac:dyDescent="0.45">
      <c r="B4276" s="6">
        <v>253</v>
      </c>
      <c r="C4276" t="s">
        <v>156</v>
      </c>
      <c r="D4276">
        <v>3.0076589000000001E-2</v>
      </c>
      <c r="E4276" s="7">
        <v>8.2819544999999994E-2</v>
      </c>
    </row>
    <row r="4277" spans="2:5" x14ac:dyDescent="0.45">
      <c r="B4277" s="6">
        <v>253</v>
      </c>
      <c r="C4277" t="s">
        <v>154</v>
      </c>
      <c r="D4277">
        <v>3.6875004000000003E-2</v>
      </c>
      <c r="E4277" s="7">
        <v>8.1747238E-2</v>
      </c>
    </row>
    <row r="4278" spans="2:5" x14ac:dyDescent="0.45">
      <c r="B4278" s="6">
        <v>253</v>
      </c>
      <c r="C4278" t="s">
        <v>165</v>
      </c>
      <c r="D4278">
        <v>8.1171617000000001E-2</v>
      </c>
      <c r="E4278" s="7">
        <v>8.1291841000000004E-2</v>
      </c>
    </row>
    <row r="4279" spans="2:5" x14ac:dyDescent="0.45">
      <c r="B4279" s="6">
        <v>253</v>
      </c>
      <c r="C4279" t="s">
        <v>155</v>
      </c>
      <c r="D4279">
        <v>2.2419499999999999E-3</v>
      </c>
      <c r="E4279" s="7">
        <v>7.8560704999999995E-2</v>
      </c>
    </row>
    <row r="4280" spans="2:5" x14ac:dyDescent="0.45">
      <c r="B4280" s="6">
        <v>253</v>
      </c>
      <c r="C4280" t="s">
        <v>152</v>
      </c>
      <c r="D4280">
        <v>7.303136E-3</v>
      </c>
      <c r="E4280" s="7">
        <v>7.8470603E-2</v>
      </c>
    </row>
    <row r="4281" spans="2:5" x14ac:dyDescent="0.45">
      <c r="B4281" s="6">
        <v>253</v>
      </c>
      <c r="C4281" t="s">
        <v>9</v>
      </c>
      <c r="D4281">
        <v>6.9958348000000004E-2</v>
      </c>
      <c r="E4281" s="7">
        <v>7.7625281000000004E-2</v>
      </c>
    </row>
    <row r="4282" spans="2:5" x14ac:dyDescent="0.45">
      <c r="B4282" s="6">
        <v>253</v>
      </c>
      <c r="C4282" t="s">
        <v>160</v>
      </c>
      <c r="D4282">
        <v>-1.0936304000000001E-2</v>
      </c>
      <c r="E4282" s="7">
        <v>7.4484726000000001E-2</v>
      </c>
    </row>
    <row r="4283" spans="2:5" x14ac:dyDescent="0.45">
      <c r="B4283" s="6">
        <v>253</v>
      </c>
      <c r="C4283" t="s">
        <v>151</v>
      </c>
      <c r="D4283">
        <v>0.150692875</v>
      </c>
      <c r="E4283" s="7">
        <v>7.1862611000000007E-2</v>
      </c>
    </row>
    <row r="4284" spans="2:5" x14ac:dyDescent="0.45">
      <c r="B4284" s="6">
        <v>253</v>
      </c>
      <c r="C4284" t="s">
        <v>162</v>
      </c>
      <c r="D4284">
        <v>-8.1374305999999993E-2</v>
      </c>
      <c r="E4284" s="7">
        <v>7.0200147000000004E-2</v>
      </c>
    </row>
    <row r="4285" spans="2:5" x14ac:dyDescent="0.45">
      <c r="B4285" s="6">
        <v>253</v>
      </c>
      <c r="C4285" t="s">
        <v>153</v>
      </c>
      <c r="D4285">
        <v>0.13641304500000001</v>
      </c>
      <c r="E4285" s="7">
        <v>6.8729147000000004E-2</v>
      </c>
    </row>
    <row r="4286" spans="2:5" x14ac:dyDescent="0.45">
      <c r="B4286" s="6">
        <v>253</v>
      </c>
      <c r="C4286" t="s">
        <v>149</v>
      </c>
      <c r="D4286">
        <v>3.1466328000000002E-2</v>
      </c>
      <c r="E4286" s="7">
        <v>6.6339909000000002E-2</v>
      </c>
    </row>
    <row r="4287" spans="2:5" x14ac:dyDescent="0.45">
      <c r="B4287" s="6">
        <v>253</v>
      </c>
      <c r="C4287" t="s">
        <v>159</v>
      </c>
      <c r="D4287">
        <v>1.3567272999999999E-2</v>
      </c>
      <c r="E4287" s="7">
        <v>6.5532445999999994E-2</v>
      </c>
    </row>
    <row r="4288" spans="2:5" x14ac:dyDescent="0.45">
      <c r="B4288" s="6">
        <v>253</v>
      </c>
      <c r="C4288" t="s">
        <v>150</v>
      </c>
      <c r="D4288">
        <v>5.7277188E-2</v>
      </c>
      <c r="E4288" s="7">
        <v>5.6830041999999997E-2</v>
      </c>
    </row>
    <row r="4289" spans="2:5" x14ac:dyDescent="0.45">
      <c r="B4289" s="6">
        <v>253</v>
      </c>
      <c r="C4289" t="s">
        <v>163</v>
      </c>
      <c r="D4289">
        <v>-3.1579035999999998E-2</v>
      </c>
      <c r="E4289" s="7">
        <v>5.1540155999999997E-2</v>
      </c>
    </row>
    <row r="4290" spans="2:5" x14ac:dyDescent="0.45">
      <c r="B4290" s="6">
        <v>253</v>
      </c>
      <c r="C4290" t="s">
        <v>157</v>
      </c>
      <c r="D4290">
        <v>6.3881836999999997E-2</v>
      </c>
      <c r="E4290" s="7">
        <v>4.5093099999999997E-2</v>
      </c>
    </row>
    <row r="4291" spans="2:5" x14ac:dyDescent="0.45">
      <c r="B4291" s="6">
        <v>253</v>
      </c>
      <c r="C4291" t="s">
        <v>161</v>
      </c>
      <c r="D4291">
        <v>1.7217579E-2</v>
      </c>
      <c r="E4291" s="7">
        <v>4.4821898999999998E-2</v>
      </c>
    </row>
    <row r="4292" spans="2:5" x14ac:dyDescent="0.45">
      <c r="B4292" s="6">
        <v>254</v>
      </c>
      <c r="C4292" t="s">
        <v>154</v>
      </c>
      <c r="D4292">
        <v>0.799672877</v>
      </c>
      <c r="E4292" s="7">
        <v>9.9189527999999999E-2</v>
      </c>
    </row>
    <row r="4293" spans="2:5" x14ac:dyDescent="0.45">
      <c r="B4293" s="6">
        <v>254</v>
      </c>
      <c r="C4293" t="s">
        <v>147</v>
      </c>
      <c r="D4293">
        <v>0.43942751899999999</v>
      </c>
      <c r="E4293" s="7">
        <v>8.2772859000000004E-2</v>
      </c>
    </row>
    <row r="4294" spans="2:5" x14ac:dyDescent="0.45">
      <c r="B4294" s="6">
        <v>254</v>
      </c>
      <c r="C4294" t="s">
        <v>157</v>
      </c>
      <c r="D4294">
        <v>0.98593680800000005</v>
      </c>
      <c r="E4294" s="7">
        <v>7.3849689999999996E-2</v>
      </c>
    </row>
    <row r="4295" spans="2:5" x14ac:dyDescent="0.45">
      <c r="B4295" s="6">
        <v>254</v>
      </c>
      <c r="C4295" t="s">
        <v>158</v>
      </c>
      <c r="D4295">
        <v>0.82188993399999999</v>
      </c>
      <c r="E4295" s="7">
        <v>7.3158355999999994E-2</v>
      </c>
    </row>
    <row r="4296" spans="2:5" x14ac:dyDescent="0.45">
      <c r="B4296" s="6">
        <v>254</v>
      </c>
      <c r="C4296" t="s">
        <v>152</v>
      </c>
      <c r="D4296">
        <v>0.87928729000000005</v>
      </c>
      <c r="E4296" s="7">
        <v>6.9360248999999999E-2</v>
      </c>
    </row>
    <row r="4297" spans="2:5" x14ac:dyDescent="0.45">
      <c r="B4297" s="6">
        <v>254</v>
      </c>
      <c r="C4297" t="s">
        <v>9</v>
      </c>
      <c r="D4297">
        <v>0.91498971100000004</v>
      </c>
      <c r="E4297" s="7">
        <v>6.7303110999999999E-2</v>
      </c>
    </row>
    <row r="4298" spans="2:5" x14ac:dyDescent="0.45">
      <c r="B4298" s="6">
        <v>254</v>
      </c>
      <c r="C4298" t="s">
        <v>162</v>
      </c>
      <c r="D4298">
        <v>0.91582751299999998</v>
      </c>
      <c r="E4298" s="7">
        <v>6.3868270000000005E-2</v>
      </c>
    </row>
    <row r="4299" spans="2:5" x14ac:dyDescent="0.45">
      <c r="B4299" s="6">
        <v>254</v>
      </c>
      <c r="C4299" t="s">
        <v>153</v>
      </c>
      <c r="D4299">
        <v>0.87933293199999996</v>
      </c>
      <c r="E4299" s="7">
        <v>6.0921819000000002E-2</v>
      </c>
    </row>
    <row r="4300" spans="2:5" x14ac:dyDescent="0.45">
      <c r="B4300" s="6">
        <v>254</v>
      </c>
      <c r="C4300" t="s">
        <v>156</v>
      </c>
      <c r="D4300">
        <v>0.93564113000000004</v>
      </c>
      <c r="E4300" s="7">
        <v>5.9829423999999999E-2</v>
      </c>
    </row>
    <row r="4301" spans="2:5" x14ac:dyDescent="0.45">
      <c r="B4301" s="6">
        <v>254</v>
      </c>
      <c r="C4301" t="s">
        <v>151</v>
      </c>
      <c r="D4301">
        <v>0.94037312699999998</v>
      </c>
      <c r="E4301" s="7">
        <v>5.4057117000000002E-2</v>
      </c>
    </row>
    <row r="4302" spans="2:5" x14ac:dyDescent="0.45">
      <c r="B4302" s="6">
        <v>254</v>
      </c>
      <c r="C4302" t="s">
        <v>155</v>
      </c>
      <c r="D4302">
        <v>0.51777937600000001</v>
      </c>
      <c r="E4302" s="7">
        <v>5.1783001000000002E-2</v>
      </c>
    </row>
    <row r="4303" spans="2:5" x14ac:dyDescent="0.45">
      <c r="B4303" s="6">
        <v>254</v>
      </c>
      <c r="C4303" t="s">
        <v>149</v>
      </c>
      <c r="D4303">
        <v>0.87446326799999996</v>
      </c>
      <c r="E4303" s="7">
        <v>5.0252612000000002E-2</v>
      </c>
    </row>
    <row r="4304" spans="2:5" x14ac:dyDescent="0.45">
      <c r="B4304" s="6">
        <v>254</v>
      </c>
      <c r="C4304" t="s">
        <v>148</v>
      </c>
      <c r="D4304">
        <v>0.51940133899999996</v>
      </c>
      <c r="E4304" s="7">
        <v>4.9653218999999998E-2</v>
      </c>
    </row>
    <row r="4305" spans="2:5" x14ac:dyDescent="0.45">
      <c r="B4305" s="6">
        <v>254</v>
      </c>
      <c r="C4305" t="s">
        <v>161</v>
      </c>
      <c r="D4305">
        <v>0.44208164100000003</v>
      </c>
      <c r="E4305" s="7">
        <v>4.9264507999999999E-2</v>
      </c>
    </row>
    <row r="4306" spans="2:5" x14ac:dyDescent="0.45">
      <c r="B4306" s="6">
        <v>254</v>
      </c>
      <c r="C4306" t="s">
        <v>160</v>
      </c>
      <c r="D4306">
        <v>1.0149561469999999</v>
      </c>
      <c r="E4306" s="7">
        <v>4.6641793000000001E-2</v>
      </c>
    </row>
    <row r="4307" spans="2:5" x14ac:dyDescent="0.45">
      <c r="B4307" s="6">
        <v>254</v>
      </c>
      <c r="C4307" t="s">
        <v>159</v>
      </c>
      <c r="D4307">
        <v>0.82326835399999998</v>
      </c>
      <c r="E4307" s="7">
        <v>4.2245959E-2</v>
      </c>
    </row>
    <row r="4308" spans="2:5" x14ac:dyDescent="0.45">
      <c r="B4308" s="6">
        <v>254</v>
      </c>
      <c r="C4308" t="s">
        <v>164</v>
      </c>
      <c r="D4308">
        <v>0.87535245299999997</v>
      </c>
      <c r="E4308" s="7">
        <v>3.7300059000000003E-2</v>
      </c>
    </row>
    <row r="4309" spans="2:5" x14ac:dyDescent="0.45">
      <c r="B4309" s="6">
        <v>254</v>
      </c>
      <c r="C4309" t="s">
        <v>163</v>
      </c>
      <c r="D4309">
        <v>0.83790503900000002</v>
      </c>
      <c r="E4309" s="7">
        <v>3.3566440000000003E-2</v>
      </c>
    </row>
    <row r="4310" spans="2:5" x14ac:dyDescent="0.45">
      <c r="B4310" s="6">
        <v>255</v>
      </c>
      <c r="C4310" t="s">
        <v>148</v>
      </c>
      <c r="D4310">
        <v>1.0196346789999999</v>
      </c>
      <c r="E4310" s="7">
        <v>0.100890167</v>
      </c>
    </row>
    <row r="4311" spans="2:5" x14ac:dyDescent="0.45">
      <c r="B4311" s="6">
        <v>255</v>
      </c>
      <c r="C4311" t="s">
        <v>149</v>
      </c>
      <c r="D4311">
        <v>0.98982930400000002</v>
      </c>
      <c r="E4311" s="7">
        <v>0.100637459</v>
      </c>
    </row>
    <row r="4312" spans="2:5" x14ac:dyDescent="0.45">
      <c r="B4312" s="6">
        <v>255</v>
      </c>
      <c r="C4312" t="s">
        <v>151</v>
      </c>
      <c r="D4312">
        <v>1.0805147369999999</v>
      </c>
      <c r="E4312" s="7">
        <v>9.8952775000000007E-2</v>
      </c>
    </row>
    <row r="4313" spans="2:5" x14ac:dyDescent="0.45">
      <c r="B4313" s="6">
        <v>255</v>
      </c>
      <c r="C4313" t="s">
        <v>158</v>
      </c>
      <c r="D4313">
        <v>0.99548112899999996</v>
      </c>
      <c r="E4313" s="7">
        <v>9.0115559999999997E-2</v>
      </c>
    </row>
    <row r="4314" spans="2:5" x14ac:dyDescent="0.45">
      <c r="B4314" s="6">
        <v>255</v>
      </c>
      <c r="C4314" t="s">
        <v>161</v>
      </c>
      <c r="D4314">
        <v>1.0410424220000001</v>
      </c>
      <c r="E4314" s="7">
        <v>7.1868636999999999E-2</v>
      </c>
    </row>
    <row r="4315" spans="2:5" x14ac:dyDescent="0.45">
      <c r="B4315" s="6">
        <v>255</v>
      </c>
      <c r="C4315" t="s">
        <v>153</v>
      </c>
      <c r="D4315">
        <v>0.96205770899999998</v>
      </c>
      <c r="E4315" s="7">
        <v>6.9422285E-2</v>
      </c>
    </row>
    <row r="4316" spans="2:5" x14ac:dyDescent="0.45">
      <c r="B4316" s="6">
        <v>255</v>
      </c>
      <c r="C4316" t="s">
        <v>150</v>
      </c>
      <c r="D4316">
        <v>0.98586594599999999</v>
      </c>
      <c r="E4316" s="7">
        <v>6.7519388999999999E-2</v>
      </c>
    </row>
    <row r="4317" spans="2:5" x14ac:dyDescent="0.45">
      <c r="B4317" s="6">
        <v>255</v>
      </c>
      <c r="C4317" t="s">
        <v>147</v>
      </c>
      <c r="D4317">
        <v>0.83806850200000005</v>
      </c>
      <c r="E4317" s="7">
        <v>6.4520922999999994E-2</v>
      </c>
    </row>
    <row r="4318" spans="2:5" x14ac:dyDescent="0.45">
      <c r="B4318" s="6">
        <v>255</v>
      </c>
      <c r="C4318" t="s">
        <v>165</v>
      </c>
      <c r="D4318">
        <v>0.73800379400000005</v>
      </c>
      <c r="E4318" s="7">
        <v>6.0072891000000003E-2</v>
      </c>
    </row>
    <row r="4319" spans="2:5" x14ac:dyDescent="0.45">
      <c r="B4319" s="6">
        <v>255</v>
      </c>
      <c r="C4319" t="s">
        <v>160</v>
      </c>
      <c r="D4319">
        <v>0.99419865600000001</v>
      </c>
      <c r="E4319" s="7">
        <v>5.8348946999999998E-2</v>
      </c>
    </row>
    <row r="4320" spans="2:5" x14ac:dyDescent="0.45">
      <c r="B4320" s="6">
        <v>255</v>
      </c>
      <c r="C4320" t="s">
        <v>155</v>
      </c>
      <c r="D4320">
        <v>0.45495072399999997</v>
      </c>
      <c r="E4320" s="7">
        <v>5.7161610000000002E-2</v>
      </c>
    </row>
    <row r="4321" spans="2:5" x14ac:dyDescent="0.45">
      <c r="B4321" s="6">
        <v>255</v>
      </c>
      <c r="C4321" t="s">
        <v>152</v>
      </c>
      <c r="D4321">
        <v>1.0285315180000001</v>
      </c>
      <c r="E4321" s="7">
        <v>5.2778621999999997E-2</v>
      </c>
    </row>
    <row r="4322" spans="2:5" x14ac:dyDescent="0.45">
      <c r="B4322" s="6">
        <v>255</v>
      </c>
      <c r="C4322" t="s">
        <v>163</v>
      </c>
      <c r="D4322">
        <v>0.79669562900000002</v>
      </c>
      <c r="E4322" s="7">
        <v>5.0736796000000001E-2</v>
      </c>
    </row>
    <row r="4323" spans="2:5" x14ac:dyDescent="0.45">
      <c r="B4323" s="6">
        <v>255</v>
      </c>
      <c r="C4323" t="s">
        <v>162</v>
      </c>
      <c r="D4323">
        <v>0.87696616000000005</v>
      </c>
      <c r="E4323" s="7">
        <v>4.9414545999999997E-2</v>
      </c>
    </row>
    <row r="4324" spans="2:5" x14ac:dyDescent="0.45">
      <c r="B4324" s="6">
        <v>255</v>
      </c>
      <c r="C4324" t="s">
        <v>9</v>
      </c>
      <c r="D4324">
        <v>1.0250563349999999</v>
      </c>
      <c r="E4324" s="7">
        <v>4.8986971999999997E-2</v>
      </c>
    </row>
    <row r="4325" spans="2:5" x14ac:dyDescent="0.45">
      <c r="B4325" s="6">
        <v>255</v>
      </c>
      <c r="C4325" t="s">
        <v>159</v>
      </c>
      <c r="D4325">
        <v>0.89473064800000002</v>
      </c>
      <c r="E4325" s="7">
        <v>4.8716855000000003E-2</v>
      </c>
    </row>
    <row r="4326" spans="2:5" x14ac:dyDescent="0.45">
      <c r="B4326" s="6">
        <v>255</v>
      </c>
      <c r="C4326" t="s">
        <v>164</v>
      </c>
      <c r="D4326">
        <v>0.99211735599999995</v>
      </c>
      <c r="E4326" s="7">
        <v>4.7827377999999997E-2</v>
      </c>
    </row>
    <row r="4327" spans="2:5" x14ac:dyDescent="0.45">
      <c r="B4327" s="6">
        <v>256</v>
      </c>
      <c r="C4327" t="s">
        <v>165</v>
      </c>
      <c r="D4327">
        <v>0.75979412199999996</v>
      </c>
      <c r="E4327" s="7">
        <v>7.9992487000000001E-2</v>
      </c>
    </row>
    <row r="4328" spans="2:5" x14ac:dyDescent="0.45">
      <c r="B4328" s="6">
        <v>256</v>
      </c>
      <c r="C4328" t="s">
        <v>151</v>
      </c>
      <c r="D4328">
        <v>0.662472426</v>
      </c>
      <c r="E4328" s="7">
        <v>7.2893947000000001E-2</v>
      </c>
    </row>
    <row r="4329" spans="2:5" x14ac:dyDescent="0.45">
      <c r="B4329" s="6">
        <v>256</v>
      </c>
      <c r="C4329" t="s">
        <v>148</v>
      </c>
      <c r="D4329">
        <v>0.12277795499999999</v>
      </c>
      <c r="E4329" s="7">
        <v>6.9352529999999996E-2</v>
      </c>
    </row>
    <row r="4330" spans="2:5" x14ac:dyDescent="0.45">
      <c r="B4330" s="6">
        <v>256</v>
      </c>
      <c r="C4330" t="s">
        <v>158</v>
      </c>
      <c r="D4330">
        <v>-1.0266089999999999E-3</v>
      </c>
      <c r="E4330" s="7">
        <v>6.7698396999999993E-2</v>
      </c>
    </row>
    <row r="4331" spans="2:5" x14ac:dyDescent="0.45">
      <c r="B4331" s="6">
        <v>256</v>
      </c>
      <c r="C4331" t="s">
        <v>156</v>
      </c>
      <c r="D4331">
        <v>0.47740965400000002</v>
      </c>
      <c r="E4331" s="7">
        <v>6.2879194999999999E-2</v>
      </c>
    </row>
    <row r="4332" spans="2:5" x14ac:dyDescent="0.45">
      <c r="B4332" s="6">
        <v>256</v>
      </c>
      <c r="C4332" t="s">
        <v>153</v>
      </c>
      <c r="D4332">
        <v>0.47440118799999997</v>
      </c>
      <c r="E4332" s="7">
        <v>5.9756299999999998E-2</v>
      </c>
    </row>
    <row r="4333" spans="2:5" x14ac:dyDescent="0.45">
      <c r="B4333" s="6">
        <v>256</v>
      </c>
      <c r="C4333" t="s">
        <v>162</v>
      </c>
      <c r="D4333">
        <v>0.37318007800000003</v>
      </c>
      <c r="E4333" s="7">
        <v>5.9580026000000001E-2</v>
      </c>
    </row>
    <row r="4334" spans="2:5" x14ac:dyDescent="0.45">
      <c r="B4334" s="6">
        <v>256</v>
      </c>
      <c r="C4334" t="s">
        <v>155</v>
      </c>
      <c r="D4334">
        <v>0.91487060899999995</v>
      </c>
      <c r="E4334" s="7">
        <v>5.7142996000000001E-2</v>
      </c>
    </row>
    <row r="4335" spans="2:5" x14ac:dyDescent="0.45">
      <c r="B4335" s="6">
        <v>256</v>
      </c>
      <c r="C4335" t="s">
        <v>154</v>
      </c>
      <c r="D4335">
        <v>0.98983120899999999</v>
      </c>
      <c r="E4335" s="7">
        <v>5.6602894000000001E-2</v>
      </c>
    </row>
    <row r="4336" spans="2:5" x14ac:dyDescent="0.45">
      <c r="B4336" s="6">
        <v>256</v>
      </c>
      <c r="C4336" t="s">
        <v>152</v>
      </c>
      <c r="D4336">
        <v>0.106974032</v>
      </c>
      <c r="E4336" s="7">
        <v>5.1771541999999997E-2</v>
      </c>
    </row>
    <row r="4337" spans="2:5" x14ac:dyDescent="0.45">
      <c r="B4337" s="6">
        <v>256</v>
      </c>
      <c r="C4337" t="s">
        <v>149</v>
      </c>
      <c r="D4337">
        <v>0.32906686499999999</v>
      </c>
      <c r="E4337" s="7">
        <v>5.1094880000000002E-2</v>
      </c>
    </row>
    <row r="4338" spans="2:5" x14ac:dyDescent="0.45">
      <c r="B4338" s="6">
        <v>256</v>
      </c>
      <c r="C4338" t="s">
        <v>159</v>
      </c>
      <c r="D4338">
        <v>7.1049231000000004E-2</v>
      </c>
      <c r="E4338" s="7">
        <v>4.9534991E-2</v>
      </c>
    </row>
    <row r="4339" spans="2:5" x14ac:dyDescent="0.45">
      <c r="B4339" s="6">
        <v>256</v>
      </c>
      <c r="C4339" t="s">
        <v>150</v>
      </c>
      <c r="D4339">
        <v>0.46441920599999997</v>
      </c>
      <c r="E4339" s="7">
        <v>4.9113142999999998E-2</v>
      </c>
    </row>
    <row r="4340" spans="2:5" x14ac:dyDescent="0.45">
      <c r="B4340" s="6">
        <v>256</v>
      </c>
      <c r="C4340" t="s">
        <v>161</v>
      </c>
      <c r="D4340">
        <v>3.0536260999999999E-2</v>
      </c>
      <c r="E4340" s="7">
        <v>4.8612091000000003E-2</v>
      </c>
    </row>
    <row r="4341" spans="2:5" x14ac:dyDescent="0.45">
      <c r="B4341" s="6">
        <v>256</v>
      </c>
      <c r="C4341" t="s">
        <v>157</v>
      </c>
      <c r="D4341">
        <v>1.3458131999999999E-2</v>
      </c>
      <c r="E4341" s="7">
        <v>4.6956428000000001E-2</v>
      </c>
    </row>
    <row r="4342" spans="2:5" x14ac:dyDescent="0.45">
      <c r="B4342" s="6">
        <v>256</v>
      </c>
      <c r="C4342" t="s">
        <v>9</v>
      </c>
      <c r="D4342">
        <v>0.84875332800000003</v>
      </c>
      <c r="E4342" s="7">
        <v>4.5569266999999997E-2</v>
      </c>
    </row>
    <row r="4343" spans="2:5" x14ac:dyDescent="0.45">
      <c r="B4343" s="6">
        <v>256</v>
      </c>
      <c r="C4343" t="s">
        <v>160</v>
      </c>
      <c r="D4343">
        <v>0.51070589300000002</v>
      </c>
      <c r="E4343" s="7">
        <v>4.5179811E-2</v>
      </c>
    </row>
    <row r="4344" spans="2:5" x14ac:dyDescent="0.45">
      <c r="B4344" s="6">
        <v>256</v>
      </c>
      <c r="C4344" t="s">
        <v>163</v>
      </c>
      <c r="D4344">
        <v>0.61600676399999998</v>
      </c>
      <c r="E4344" s="7">
        <v>3.8155361999999998E-2</v>
      </c>
    </row>
    <row r="4345" spans="2:5" x14ac:dyDescent="0.45">
      <c r="B4345" s="6">
        <v>256</v>
      </c>
      <c r="C4345" t="s">
        <v>164</v>
      </c>
      <c r="D4345">
        <v>0.25158526799999997</v>
      </c>
      <c r="E4345" s="7">
        <v>3.5133551999999998E-2</v>
      </c>
    </row>
    <row r="4346" spans="2:5" x14ac:dyDescent="0.45">
      <c r="B4346" s="6">
        <v>257</v>
      </c>
      <c r="C4346" t="s">
        <v>157</v>
      </c>
      <c r="D4346">
        <v>0.210857513</v>
      </c>
      <c r="E4346" s="7">
        <v>0.14121513099999999</v>
      </c>
    </row>
    <row r="4347" spans="2:5" x14ac:dyDescent="0.45">
      <c r="B4347" s="6">
        <v>257</v>
      </c>
      <c r="C4347" t="s">
        <v>158</v>
      </c>
      <c r="D4347">
        <v>0.87498335100000002</v>
      </c>
      <c r="E4347" s="7">
        <v>8.9136225999999999E-2</v>
      </c>
    </row>
    <row r="4348" spans="2:5" x14ac:dyDescent="0.45">
      <c r="B4348" s="6">
        <v>257</v>
      </c>
      <c r="C4348" t="s">
        <v>150</v>
      </c>
      <c r="D4348">
        <v>0.89717208199999998</v>
      </c>
      <c r="E4348" s="7">
        <v>8.7813501000000002E-2</v>
      </c>
    </row>
    <row r="4349" spans="2:5" x14ac:dyDescent="0.45">
      <c r="B4349" s="6">
        <v>257</v>
      </c>
      <c r="C4349" t="s">
        <v>153</v>
      </c>
      <c r="D4349">
        <v>1.023229927</v>
      </c>
      <c r="E4349" s="7">
        <v>7.4995668000000001E-2</v>
      </c>
    </row>
    <row r="4350" spans="2:5" x14ac:dyDescent="0.45">
      <c r="B4350" s="6">
        <v>257</v>
      </c>
      <c r="C4350" t="s">
        <v>159</v>
      </c>
      <c r="D4350">
        <v>0.67436613000000001</v>
      </c>
      <c r="E4350" s="7">
        <v>6.8652337999999993E-2</v>
      </c>
    </row>
    <row r="4351" spans="2:5" x14ac:dyDescent="0.45">
      <c r="B4351" s="6">
        <v>257</v>
      </c>
      <c r="C4351" t="s">
        <v>165</v>
      </c>
      <c r="D4351">
        <v>1.1106210510000001</v>
      </c>
      <c r="E4351" s="7">
        <v>6.5734348999999997E-2</v>
      </c>
    </row>
    <row r="4352" spans="2:5" x14ac:dyDescent="0.45">
      <c r="B4352" s="6">
        <v>257</v>
      </c>
      <c r="C4352" t="s">
        <v>149</v>
      </c>
      <c r="D4352">
        <v>0.80221410900000001</v>
      </c>
      <c r="E4352" s="7">
        <v>6.3705836000000002E-2</v>
      </c>
    </row>
    <row r="4353" spans="2:5" x14ac:dyDescent="0.45">
      <c r="B4353" s="6">
        <v>257</v>
      </c>
      <c r="C4353" t="s">
        <v>151</v>
      </c>
      <c r="D4353">
        <v>0.97958558200000001</v>
      </c>
      <c r="E4353" s="7">
        <v>6.1505684999999997E-2</v>
      </c>
    </row>
    <row r="4354" spans="2:5" x14ac:dyDescent="0.45">
      <c r="B4354" s="6">
        <v>257</v>
      </c>
      <c r="C4354" t="s">
        <v>148</v>
      </c>
      <c r="D4354">
        <v>0.43547162299999997</v>
      </c>
      <c r="E4354" s="7">
        <v>6.1055289999999998E-2</v>
      </c>
    </row>
    <row r="4355" spans="2:5" x14ac:dyDescent="0.45">
      <c r="B4355" s="6">
        <v>257</v>
      </c>
      <c r="C4355" t="s">
        <v>160</v>
      </c>
      <c r="D4355">
        <v>0.93367008699999998</v>
      </c>
      <c r="E4355" s="7">
        <v>5.9948477999999999E-2</v>
      </c>
    </row>
    <row r="4356" spans="2:5" x14ac:dyDescent="0.45">
      <c r="B4356" s="6">
        <v>257</v>
      </c>
      <c r="C4356" t="s">
        <v>147</v>
      </c>
      <c r="D4356">
        <v>0.87321486100000001</v>
      </c>
      <c r="E4356" s="7">
        <v>5.6957428999999997E-2</v>
      </c>
    </row>
    <row r="4357" spans="2:5" x14ac:dyDescent="0.45">
      <c r="B4357" s="6">
        <v>257</v>
      </c>
      <c r="C4357" t="s">
        <v>154</v>
      </c>
      <c r="D4357">
        <v>0.94182508300000001</v>
      </c>
      <c r="E4357" s="7">
        <v>5.3443378E-2</v>
      </c>
    </row>
    <row r="4358" spans="2:5" x14ac:dyDescent="0.45">
      <c r="B4358" s="6">
        <v>257</v>
      </c>
      <c r="C4358" t="s">
        <v>163</v>
      </c>
      <c r="D4358">
        <v>0.98024949800000005</v>
      </c>
      <c r="E4358" s="7">
        <v>4.6599694999999997E-2</v>
      </c>
    </row>
    <row r="4359" spans="2:5" x14ac:dyDescent="0.45">
      <c r="B4359" s="6">
        <v>257</v>
      </c>
      <c r="C4359" t="s">
        <v>161</v>
      </c>
      <c r="D4359">
        <v>1.780574E-2</v>
      </c>
      <c r="E4359" s="7">
        <v>4.6227126E-2</v>
      </c>
    </row>
    <row r="4360" spans="2:5" x14ac:dyDescent="0.45">
      <c r="B4360" s="6">
        <v>257</v>
      </c>
      <c r="C4360" t="s">
        <v>9</v>
      </c>
      <c r="D4360">
        <v>0.91467962899999999</v>
      </c>
      <c r="E4360" s="7">
        <v>4.4435263000000003E-2</v>
      </c>
    </row>
    <row r="4361" spans="2:5" x14ac:dyDescent="0.45">
      <c r="B4361" s="6">
        <v>257</v>
      </c>
      <c r="C4361" t="s">
        <v>152</v>
      </c>
      <c r="D4361">
        <v>0.69783383899999996</v>
      </c>
      <c r="E4361" s="7">
        <v>4.1821337E-2</v>
      </c>
    </row>
    <row r="4362" spans="2:5" x14ac:dyDescent="0.45">
      <c r="B4362" s="6">
        <v>257</v>
      </c>
      <c r="C4362" t="s">
        <v>164</v>
      </c>
      <c r="D4362">
        <v>0.73824518500000003</v>
      </c>
      <c r="E4362" s="7">
        <v>3.7471402000000001E-2</v>
      </c>
    </row>
    <row r="4363" spans="2:5" x14ac:dyDescent="0.45">
      <c r="B4363" s="6">
        <v>258</v>
      </c>
      <c r="C4363" t="s">
        <v>154</v>
      </c>
      <c r="D4363">
        <v>0.183121331</v>
      </c>
      <c r="E4363" s="7">
        <v>0.116757498</v>
      </c>
    </row>
    <row r="4364" spans="2:5" x14ac:dyDescent="0.45">
      <c r="B4364" s="6">
        <v>258</v>
      </c>
      <c r="C4364" t="s">
        <v>161</v>
      </c>
      <c r="D4364">
        <v>-7.4112816999999998E-2</v>
      </c>
      <c r="E4364" s="7">
        <v>8.0384069000000002E-2</v>
      </c>
    </row>
    <row r="4365" spans="2:5" x14ac:dyDescent="0.45">
      <c r="B4365" s="6">
        <v>258</v>
      </c>
      <c r="C4365" t="s">
        <v>149</v>
      </c>
      <c r="D4365">
        <v>1.4053437E-2</v>
      </c>
      <c r="E4365" s="7">
        <v>7.6752055E-2</v>
      </c>
    </row>
    <row r="4366" spans="2:5" x14ac:dyDescent="0.45">
      <c r="B4366" s="6">
        <v>258</v>
      </c>
      <c r="C4366" t="s">
        <v>148</v>
      </c>
      <c r="D4366">
        <v>-6.7514830999999997E-2</v>
      </c>
      <c r="E4366" s="7">
        <v>7.6359975999999996E-2</v>
      </c>
    </row>
    <row r="4367" spans="2:5" x14ac:dyDescent="0.45">
      <c r="B4367" s="6">
        <v>258</v>
      </c>
      <c r="C4367" t="s">
        <v>150</v>
      </c>
      <c r="D4367">
        <v>7.2479012999999995E-2</v>
      </c>
      <c r="E4367" s="7">
        <v>7.4078648999999996E-2</v>
      </c>
    </row>
    <row r="4368" spans="2:5" x14ac:dyDescent="0.45">
      <c r="B4368" s="6">
        <v>258</v>
      </c>
      <c r="C4368" t="s">
        <v>151</v>
      </c>
      <c r="D4368">
        <v>1.4355624000000001E-2</v>
      </c>
      <c r="E4368" s="7">
        <v>7.2133959999999997E-2</v>
      </c>
    </row>
    <row r="4369" spans="2:5" x14ac:dyDescent="0.45">
      <c r="B4369" s="6">
        <v>258</v>
      </c>
      <c r="C4369" t="s">
        <v>157</v>
      </c>
      <c r="D4369">
        <v>3.948219E-2</v>
      </c>
      <c r="E4369" s="7">
        <v>6.5811121E-2</v>
      </c>
    </row>
    <row r="4370" spans="2:5" x14ac:dyDescent="0.45">
      <c r="B4370" s="6">
        <v>258</v>
      </c>
      <c r="C4370" t="s">
        <v>153</v>
      </c>
      <c r="D4370">
        <v>-7.6114957999999996E-2</v>
      </c>
      <c r="E4370" s="7">
        <v>6.5212775000000001E-2</v>
      </c>
    </row>
    <row r="4371" spans="2:5" x14ac:dyDescent="0.45">
      <c r="B4371" s="6">
        <v>258</v>
      </c>
      <c r="C4371" t="s">
        <v>156</v>
      </c>
      <c r="D4371">
        <v>8.3032631999999995E-2</v>
      </c>
      <c r="E4371" s="7">
        <v>6.2228823000000003E-2</v>
      </c>
    </row>
    <row r="4372" spans="2:5" x14ac:dyDescent="0.45">
      <c r="B4372" s="6">
        <v>258</v>
      </c>
      <c r="C4372" t="s">
        <v>165</v>
      </c>
      <c r="D4372">
        <v>1.562359E-2</v>
      </c>
      <c r="E4372" s="7">
        <v>6.1544620000000001E-2</v>
      </c>
    </row>
    <row r="4373" spans="2:5" x14ac:dyDescent="0.45">
      <c r="B4373" s="6">
        <v>258</v>
      </c>
      <c r="C4373" t="s">
        <v>155</v>
      </c>
      <c r="D4373">
        <v>-1.2862199E-2</v>
      </c>
      <c r="E4373" s="7">
        <v>5.6475267000000003E-2</v>
      </c>
    </row>
    <row r="4374" spans="2:5" x14ac:dyDescent="0.45">
      <c r="B4374" s="6">
        <v>258</v>
      </c>
      <c r="C4374" t="s">
        <v>152</v>
      </c>
      <c r="D4374">
        <v>4.9188105000000003E-2</v>
      </c>
      <c r="E4374" s="7">
        <v>5.1982762000000002E-2</v>
      </c>
    </row>
    <row r="4375" spans="2:5" x14ac:dyDescent="0.45">
      <c r="B4375" s="6">
        <v>258</v>
      </c>
      <c r="C4375" t="s">
        <v>158</v>
      </c>
      <c r="D4375">
        <v>2.6082094E-2</v>
      </c>
      <c r="E4375" s="7">
        <v>4.7116347000000003E-2</v>
      </c>
    </row>
    <row r="4376" spans="2:5" x14ac:dyDescent="0.45">
      <c r="B4376" s="6">
        <v>258</v>
      </c>
      <c r="C4376" t="s">
        <v>147</v>
      </c>
      <c r="D4376">
        <v>9.9806095999999997E-2</v>
      </c>
      <c r="E4376" s="7">
        <v>4.4367607000000003E-2</v>
      </c>
    </row>
    <row r="4377" spans="2:5" x14ac:dyDescent="0.45">
      <c r="B4377" s="6">
        <v>258</v>
      </c>
      <c r="C4377" t="s">
        <v>163</v>
      </c>
      <c r="D4377">
        <v>1.0363172E-2</v>
      </c>
      <c r="E4377" s="7">
        <v>4.1942640000000003E-2</v>
      </c>
    </row>
    <row r="4378" spans="2:5" x14ac:dyDescent="0.45">
      <c r="B4378" s="6">
        <v>258</v>
      </c>
      <c r="C4378" t="s">
        <v>9</v>
      </c>
      <c r="D4378">
        <v>4.6431451999999998E-2</v>
      </c>
      <c r="E4378" s="7">
        <v>4.1915212E-2</v>
      </c>
    </row>
    <row r="4379" spans="2:5" x14ac:dyDescent="0.45">
      <c r="B4379" s="6">
        <v>258</v>
      </c>
      <c r="C4379" t="s">
        <v>162</v>
      </c>
      <c r="D4379">
        <v>-7.6664239999999998E-3</v>
      </c>
      <c r="E4379" s="7">
        <v>4.1151277E-2</v>
      </c>
    </row>
    <row r="4380" spans="2:5" x14ac:dyDescent="0.45">
      <c r="B4380" s="6">
        <v>258</v>
      </c>
      <c r="C4380" t="s">
        <v>160</v>
      </c>
      <c r="D4380">
        <v>6.528252E-3</v>
      </c>
      <c r="E4380" s="7">
        <v>3.4372075000000002E-2</v>
      </c>
    </row>
    <row r="4381" spans="2:5" x14ac:dyDescent="0.45">
      <c r="B4381" s="6">
        <v>258</v>
      </c>
      <c r="C4381" t="s">
        <v>164</v>
      </c>
      <c r="D4381">
        <v>-2.2004550000000001E-2</v>
      </c>
      <c r="E4381" s="7">
        <v>2.8711813999999999E-2</v>
      </c>
    </row>
    <row r="4382" spans="2:5" x14ac:dyDescent="0.45">
      <c r="B4382" s="6">
        <v>259</v>
      </c>
      <c r="C4382" t="s">
        <v>158</v>
      </c>
      <c r="D4382">
        <v>0.50723558199999996</v>
      </c>
      <c r="E4382" s="7">
        <v>0.10984503599999999</v>
      </c>
    </row>
    <row r="4383" spans="2:5" x14ac:dyDescent="0.45">
      <c r="B4383" s="6">
        <v>259</v>
      </c>
      <c r="C4383" t="s">
        <v>9</v>
      </c>
      <c r="D4383">
        <v>0.89573640399999999</v>
      </c>
      <c r="E4383" s="7">
        <v>9.5421479000000003E-2</v>
      </c>
    </row>
    <row r="4384" spans="2:5" x14ac:dyDescent="0.45">
      <c r="B4384" s="6">
        <v>259</v>
      </c>
      <c r="C4384" t="s">
        <v>165</v>
      </c>
      <c r="D4384">
        <v>1.0779420179999999</v>
      </c>
      <c r="E4384" s="7">
        <v>9.2717431000000003E-2</v>
      </c>
    </row>
    <row r="4385" spans="2:5" x14ac:dyDescent="0.45">
      <c r="B4385" s="6">
        <v>259</v>
      </c>
      <c r="C4385" t="s">
        <v>149</v>
      </c>
      <c r="D4385">
        <v>1.084044612</v>
      </c>
      <c r="E4385" s="7">
        <v>8.7147469000000005E-2</v>
      </c>
    </row>
    <row r="4386" spans="2:5" x14ac:dyDescent="0.45">
      <c r="B4386" s="6">
        <v>259</v>
      </c>
      <c r="C4386" t="s">
        <v>157</v>
      </c>
      <c r="D4386">
        <v>1.0977993880000001</v>
      </c>
      <c r="E4386" s="7">
        <v>8.0621807000000004E-2</v>
      </c>
    </row>
    <row r="4387" spans="2:5" x14ac:dyDescent="0.45">
      <c r="B4387" s="6">
        <v>259</v>
      </c>
      <c r="C4387" t="s">
        <v>152</v>
      </c>
      <c r="D4387">
        <v>0.94290768999999997</v>
      </c>
      <c r="E4387" s="7">
        <v>7.4514260999999998E-2</v>
      </c>
    </row>
    <row r="4388" spans="2:5" x14ac:dyDescent="0.45">
      <c r="B4388" s="6">
        <v>259</v>
      </c>
      <c r="C4388" t="s">
        <v>153</v>
      </c>
      <c r="D4388">
        <v>0.98576609699999995</v>
      </c>
      <c r="E4388" s="7">
        <v>7.1689493000000007E-2</v>
      </c>
    </row>
    <row r="4389" spans="2:5" x14ac:dyDescent="0.45">
      <c r="B4389" s="6">
        <v>259</v>
      </c>
      <c r="C4389" t="s">
        <v>161</v>
      </c>
      <c r="D4389">
        <v>4.2726425999999998E-2</v>
      </c>
      <c r="E4389" s="7">
        <v>6.5520520999999998E-2</v>
      </c>
    </row>
    <row r="4390" spans="2:5" x14ac:dyDescent="0.45">
      <c r="B4390" s="6">
        <v>259</v>
      </c>
      <c r="C4390" t="s">
        <v>156</v>
      </c>
      <c r="D4390">
        <v>0.79283954899999998</v>
      </c>
      <c r="E4390" s="7">
        <v>6.4196857999999996E-2</v>
      </c>
    </row>
    <row r="4391" spans="2:5" x14ac:dyDescent="0.45">
      <c r="B4391" s="6">
        <v>259</v>
      </c>
      <c r="C4391" t="s">
        <v>147</v>
      </c>
      <c r="D4391">
        <v>2.5091097999999999E-2</v>
      </c>
      <c r="E4391" s="7">
        <v>6.2498193E-2</v>
      </c>
    </row>
    <row r="4392" spans="2:5" x14ac:dyDescent="0.45">
      <c r="B4392" s="6">
        <v>259</v>
      </c>
      <c r="C4392" t="s">
        <v>160</v>
      </c>
      <c r="D4392">
        <v>0.51068416999999999</v>
      </c>
      <c r="E4392" s="7">
        <v>6.1394195999999998E-2</v>
      </c>
    </row>
    <row r="4393" spans="2:5" x14ac:dyDescent="0.45">
      <c r="B4393" s="6">
        <v>259</v>
      </c>
      <c r="C4393" t="s">
        <v>159</v>
      </c>
      <c r="D4393">
        <v>0.62435506100000004</v>
      </c>
      <c r="E4393" s="7">
        <v>6.0108724000000002E-2</v>
      </c>
    </row>
    <row r="4394" spans="2:5" x14ac:dyDescent="0.45">
      <c r="B4394" s="6">
        <v>259</v>
      </c>
      <c r="C4394" t="s">
        <v>164</v>
      </c>
      <c r="D4394">
        <v>1.047741885</v>
      </c>
      <c r="E4394" s="7">
        <v>5.2673813999999999E-2</v>
      </c>
    </row>
    <row r="4395" spans="2:5" x14ac:dyDescent="0.45">
      <c r="B4395" s="6">
        <v>259</v>
      </c>
      <c r="C4395" t="s">
        <v>163</v>
      </c>
      <c r="D4395">
        <v>0.73403054300000004</v>
      </c>
      <c r="E4395" s="7">
        <v>3.5392537000000002E-2</v>
      </c>
    </row>
    <row r="4396" spans="2:5" x14ac:dyDescent="0.45">
      <c r="B4396" s="6">
        <v>260</v>
      </c>
      <c r="C4396" t="s">
        <v>165</v>
      </c>
      <c r="D4396">
        <v>0.19952286299999999</v>
      </c>
      <c r="E4396" s="7">
        <v>8.3265334999999996E-2</v>
      </c>
    </row>
    <row r="4397" spans="2:5" x14ac:dyDescent="0.45">
      <c r="B4397" s="6">
        <v>260</v>
      </c>
      <c r="C4397" t="s">
        <v>160</v>
      </c>
      <c r="D4397">
        <v>2.46474E-4</v>
      </c>
      <c r="E4397" s="7">
        <v>8.2361398000000002E-2</v>
      </c>
    </row>
    <row r="4398" spans="2:5" x14ac:dyDescent="0.45">
      <c r="B4398" s="6">
        <v>260</v>
      </c>
      <c r="C4398" t="s">
        <v>152</v>
      </c>
      <c r="D4398">
        <v>0.12059346</v>
      </c>
      <c r="E4398" s="7">
        <v>7.7957680000000001E-2</v>
      </c>
    </row>
    <row r="4399" spans="2:5" x14ac:dyDescent="0.45">
      <c r="B4399" s="6">
        <v>260</v>
      </c>
      <c r="C4399" t="s">
        <v>150</v>
      </c>
      <c r="D4399">
        <v>-9.1302538000000003E-2</v>
      </c>
      <c r="E4399" s="7">
        <v>6.8935245000000006E-2</v>
      </c>
    </row>
    <row r="4400" spans="2:5" x14ac:dyDescent="0.45">
      <c r="B4400" s="6">
        <v>260</v>
      </c>
      <c r="C4400" t="s">
        <v>161</v>
      </c>
      <c r="D4400">
        <v>-2.8497061000000001E-2</v>
      </c>
      <c r="E4400" s="7">
        <v>6.8305185000000004E-2</v>
      </c>
    </row>
    <row r="4401" spans="2:5" x14ac:dyDescent="0.45">
      <c r="B4401" s="6">
        <v>260</v>
      </c>
      <c r="C4401" t="s">
        <v>156</v>
      </c>
      <c r="D4401">
        <v>1.2451487000000001E-2</v>
      </c>
      <c r="E4401" s="7">
        <v>6.7656341999999994E-2</v>
      </c>
    </row>
    <row r="4402" spans="2:5" x14ac:dyDescent="0.45">
      <c r="B4402" s="6">
        <v>260</v>
      </c>
      <c r="C4402" t="s">
        <v>9</v>
      </c>
      <c r="D4402">
        <v>0.17367854199999999</v>
      </c>
      <c r="E4402" s="7">
        <v>6.5918850000000001E-2</v>
      </c>
    </row>
    <row r="4403" spans="2:5" x14ac:dyDescent="0.45">
      <c r="B4403" s="6">
        <v>260</v>
      </c>
      <c r="C4403" t="s">
        <v>148</v>
      </c>
      <c r="D4403">
        <v>-1.8475979E-2</v>
      </c>
      <c r="E4403" s="7">
        <v>6.4504980000000003E-2</v>
      </c>
    </row>
    <row r="4404" spans="2:5" x14ac:dyDescent="0.45">
      <c r="B4404" s="6">
        <v>260</v>
      </c>
      <c r="C4404" t="s">
        <v>155</v>
      </c>
      <c r="D4404">
        <v>-8.2376250000000002E-3</v>
      </c>
      <c r="E4404" s="7">
        <v>6.3309425000000003E-2</v>
      </c>
    </row>
    <row r="4405" spans="2:5" x14ac:dyDescent="0.45">
      <c r="B4405" s="6">
        <v>260</v>
      </c>
      <c r="C4405" t="s">
        <v>164</v>
      </c>
      <c r="D4405">
        <v>2.134375E-3</v>
      </c>
      <c r="E4405" s="7">
        <v>5.7716534E-2</v>
      </c>
    </row>
    <row r="4406" spans="2:5" x14ac:dyDescent="0.45">
      <c r="B4406" s="6">
        <v>260</v>
      </c>
      <c r="C4406" t="s">
        <v>153</v>
      </c>
      <c r="D4406">
        <v>6.2106541000000001E-2</v>
      </c>
      <c r="E4406" s="7">
        <v>5.7339525000000002E-2</v>
      </c>
    </row>
    <row r="4407" spans="2:5" x14ac:dyDescent="0.45">
      <c r="B4407" s="6">
        <v>260</v>
      </c>
      <c r="C4407" t="s">
        <v>151</v>
      </c>
      <c r="D4407">
        <v>-5.7624782999999999E-2</v>
      </c>
      <c r="E4407" s="7">
        <v>5.7292115999999997E-2</v>
      </c>
    </row>
    <row r="4408" spans="2:5" x14ac:dyDescent="0.45">
      <c r="B4408" s="6">
        <v>260</v>
      </c>
      <c r="C4408" t="s">
        <v>163</v>
      </c>
      <c r="D4408">
        <v>4.4518652999999998E-2</v>
      </c>
      <c r="E4408" s="7">
        <v>5.5574821000000003E-2</v>
      </c>
    </row>
    <row r="4409" spans="2:5" x14ac:dyDescent="0.45">
      <c r="B4409" s="6">
        <v>260</v>
      </c>
      <c r="C4409" t="s">
        <v>154</v>
      </c>
      <c r="D4409">
        <v>-3.1220900999999999E-2</v>
      </c>
      <c r="E4409" s="7">
        <v>5.2993285000000001E-2</v>
      </c>
    </row>
    <row r="4410" spans="2:5" x14ac:dyDescent="0.45">
      <c r="B4410" s="6">
        <v>260</v>
      </c>
      <c r="C4410" t="s">
        <v>162</v>
      </c>
      <c r="D4410">
        <v>4.8529155999999997E-2</v>
      </c>
      <c r="E4410" s="7">
        <v>5.2869801000000001E-2</v>
      </c>
    </row>
    <row r="4411" spans="2:5" x14ac:dyDescent="0.45">
      <c r="B4411" s="6">
        <v>260</v>
      </c>
      <c r="C4411" t="s">
        <v>158</v>
      </c>
      <c r="D4411">
        <v>-3.3232979000000003E-2</v>
      </c>
      <c r="E4411" s="7">
        <v>5.2527189000000002E-2</v>
      </c>
    </row>
    <row r="4412" spans="2:5" x14ac:dyDescent="0.45">
      <c r="B4412" s="6">
        <v>260</v>
      </c>
      <c r="C4412" t="s">
        <v>159</v>
      </c>
      <c r="D4412">
        <v>6.9038197999999995E-2</v>
      </c>
      <c r="E4412" s="7">
        <v>4.7948496E-2</v>
      </c>
    </row>
    <row r="4413" spans="2:5" x14ac:dyDescent="0.45">
      <c r="B4413" s="6">
        <v>261</v>
      </c>
      <c r="C4413" t="s">
        <v>147</v>
      </c>
      <c r="D4413">
        <v>8.4287053000000001E-2</v>
      </c>
      <c r="E4413" s="7">
        <v>9.3888785000000002E-2</v>
      </c>
    </row>
    <row r="4414" spans="2:5" x14ac:dyDescent="0.45">
      <c r="B4414" s="6">
        <v>261</v>
      </c>
      <c r="C4414" t="s">
        <v>157</v>
      </c>
      <c r="D4414">
        <v>-3.7454066000000001E-2</v>
      </c>
      <c r="E4414" s="7">
        <v>9.0869168E-2</v>
      </c>
    </row>
    <row r="4415" spans="2:5" x14ac:dyDescent="0.45">
      <c r="B4415" s="6">
        <v>261</v>
      </c>
      <c r="C4415" t="s">
        <v>162</v>
      </c>
      <c r="D4415">
        <v>5.0223390999999999E-2</v>
      </c>
      <c r="E4415" s="7">
        <v>8.5202339000000002E-2</v>
      </c>
    </row>
    <row r="4416" spans="2:5" x14ac:dyDescent="0.45">
      <c r="B4416" s="6">
        <v>261</v>
      </c>
      <c r="C4416" t="s">
        <v>164</v>
      </c>
      <c r="D4416">
        <v>-8.6538459999999998E-3</v>
      </c>
      <c r="E4416" s="7">
        <v>8.2710636000000004E-2</v>
      </c>
    </row>
    <row r="4417" spans="2:5" x14ac:dyDescent="0.45">
      <c r="B4417" s="6">
        <v>261</v>
      </c>
      <c r="C4417" t="s">
        <v>155</v>
      </c>
      <c r="D4417">
        <v>-9.3580446999999997E-2</v>
      </c>
      <c r="E4417" s="7">
        <v>8.0069632000000002E-2</v>
      </c>
    </row>
    <row r="4418" spans="2:5" x14ac:dyDescent="0.45">
      <c r="B4418" s="6">
        <v>261</v>
      </c>
      <c r="C4418" t="s">
        <v>156</v>
      </c>
      <c r="D4418">
        <v>-5.0415386E-2</v>
      </c>
      <c r="E4418" s="7">
        <v>7.8836376999999999E-2</v>
      </c>
    </row>
    <row r="4419" spans="2:5" x14ac:dyDescent="0.45">
      <c r="B4419" s="6">
        <v>261</v>
      </c>
      <c r="C4419" t="s">
        <v>154</v>
      </c>
      <c r="D4419">
        <v>9.2912010000000003E-2</v>
      </c>
      <c r="E4419" s="7">
        <v>7.6397245000000003E-2</v>
      </c>
    </row>
    <row r="4420" spans="2:5" x14ac:dyDescent="0.45">
      <c r="B4420" s="6">
        <v>261</v>
      </c>
      <c r="C4420" t="s">
        <v>152</v>
      </c>
      <c r="D4420">
        <v>0.113518013</v>
      </c>
      <c r="E4420" s="7">
        <v>7.2114809000000002E-2</v>
      </c>
    </row>
    <row r="4421" spans="2:5" x14ac:dyDescent="0.45">
      <c r="B4421" s="6">
        <v>261</v>
      </c>
      <c r="C4421" t="s">
        <v>163</v>
      </c>
      <c r="D4421">
        <v>3.8226064999999997E-2</v>
      </c>
      <c r="E4421" s="7">
        <v>7.1282683999999999E-2</v>
      </c>
    </row>
    <row r="4422" spans="2:5" x14ac:dyDescent="0.45">
      <c r="B4422" s="6">
        <v>261</v>
      </c>
      <c r="C4422" t="s">
        <v>158</v>
      </c>
      <c r="D4422">
        <v>-1.2532467E-2</v>
      </c>
      <c r="E4422" s="7">
        <v>6.8800735000000002E-2</v>
      </c>
    </row>
    <row r="4423" spans="2:5" x14ac:dyDescent="0.45">
      <c r="B4423" s="6">
        <v>261</v>
      </c>
      <c r="C4423" t="s">
        <v>148</v>
      </c>
      <c r="D4423">
        <v>-1.1827142000000001E-2</v>
      </c>
      <c r="E4423" s="7">
        <v>6.8401086E-2</v>
      </c>
    </row>
    <row r="4424" spans="2:5" x14ac:dyDescent="0.45">
      <c r="B4424" s="6">
        <v>261</v>
      </c>
      <c r="C4424" t="s">
        <v>161</v>
      </c>
      <c r="D4424">
        <v>2.0480717999999998E-2</v>
      </c>
      <c r="E4424" s="7">
        <v>6.6115483000000003E-2</v>
      </c>
    </row>
    <row r="4425" spans="2:5" x14ac:dyDescent="0.45">
      <c r="B4425" s="6">
        <v>261</v>
      </c>
      <c r="C4425" t="s">
        <v>153</v>
      </c>
      <c r="D4425">
        <v>7.0457615000000001E-2</v>
      </c>
      <c r="E4425" s="7">
        <v>6.5383576999999998E-2</v>
      </c>
    </row>
    <row r="4426" spans="2:5" x14ac:dyDescent="0.45">
      <c r="B4426" s="6">
        <v>261</v>
      </c>
      <c r="C4426" t="s">
        <v>150</v>
      </c>
      <c r="D4426">
        <v>-1.3070984000000001E-2</v>
      </c>
      <c r="E4426" s="7">
        <v>6.5323937999999998E-2</v>
      </c>
    </row>
    <row r="4427" spans="2:5" x14ac:dyDescent="0.45">
      <c r="B4427" s="6">
        <v>261</v>
      </c>
      <c r="C4427" t="s">
        <v>159</v>
      </c>
      <c r="D4427">
        <v>-3.4558855999999999E-2</v>
      </c>
      <c r="E4427" s="7">
        <v>6.3328235999999996E-2</v>
      </c>
    </row>
    <row r="4428" spans="2:5" x14ac:dyDescent="0.45">
      <c r="B4428" s="6">
        <v>261</v>
      </c>
      <c r="C4428" t="s">
        <v>160</v>
      </c>
      <c r="D4428">
        <v>1.1547846E-2</v>
      </c>
      <c r="E4428" s="7">
        <v>5.7316258000000002E-2</v>
      </c>
    </row>
    <row r="4429" spans="2:5" x14ac:dyDescent="0.45">
      <c r="B4429" s="6">
        <v>261</v>
      </c>
      <c r="C4429" t="s">
        <v>149</v>
      </c>
      <c r="D4429">
        <v>0.114484062</v>
      </c>
      <c r="E4429" s="7">
        <v>5.5319780999999998E-2</v>
      </c>
    </row>
    <row r="4430" spans="2:5" x14ac:dyDescent="0.45">
      <c r="B4430" s="6">
        <v>261</v>
      </c>
      <c r="C4430" t="s">
        <v>165</v>
      </c>
      <c r="D4430">
        <v>-2.8478470000000001E-3</v>
      </c>
      <c r="E4430" s="7">
        <v>5.1332243E-2</v>
      </c>
    </row>
    <row r="4431" spans="2:5" x14ac:dyDescent="0.45">
      <c r="B4431" s="6">
        <v>262</v>
      </c>
      <c r="C4431" t="s">
        <v>156</v>
      </c>
      <c r="D4431">
        <v>0.97334721800000001</v>
      </c>
      <c r="E4431" s="7">
        <v>0.110184856</v>
      </c>
    </row>
    <row r="4432" spans="2:5" x14ac:dyDescent="0.45">
      <c r="B4432" s="6">
        <v>262</v>
      </c>
      <c r="C4432" t="s">
        <v>148</v>
      </c>
      <c r="D4432">
        <v>3.0333448999999998E-2</v>
      </c>
      <c r="E4432" s="7">
        <v>8.5660297999999996E-2</v>
      </c>
    </row>
    <row r="4433" spans="2:5" x14ac:dyDescent="0.45">
      <c r="B4433" s="6">
        <v>262</v>
      </c>
      <c r="C4433" t="s">
        <v>165</v>
      </c>
      <c r="D4433">
        <v>2.6562260000000001E-2</v>
      </c>
      <c r="E4433" s="7">
        <v>8.1395655999999997E-2</v>
      </c>
    </row>
    <row r="4434" spans="2:5" x14ac:dyDescent="0.45">
      <c r="B4434" s="6">
        <v>262</v>
      </c>
      <c r="C4434" t="s">
        <v>161</v>
      </c>
      <c r="D4434">
        <v>9.7961659000000006E-2</v>
      </c>
      <c r="E4434" s="7">
        <v>8.1141306999999996E-2</v>
      </c>
    </row>
    <row r="4435" spans="2:5" x14ac:dyDescent="0.45">
      <c r="B4435" s="6">
        <v>262</v>
      </c>
      <c r="C4435" t="s">
        <v>151</v>
      </c>
      <c r="D4435">
        <v>1.2146199E-2</v>
      </c>
      <c r="E4435" s="7">
        <v>8.0121094000000004E-2</v>
      </c>
    </row>
    <row r="4436" spans="2:5" x14ac:dyDescent="0.45">
      <c r="B4436" s="6">
        <v>262</v>
      </c>
      <c r="C4436" t="s">
        <v>154</v>
      </c>
      <c r="D4436">
        <v>1.027171936</v>
      </c>
      <c r="E4436" s="7">
        <v>7.4998166000000005E-2</v>
      </c>
    </row>
    <row r="4437" spans="2:5" x14ac:dyDescent="0.45">
      <c r="B4437" s="6">
        <v>262</v>
      </c>
      <c r="C4437" t="s">
        <v>150</v>
      </c>
      <c r="D4437">
        <v>2.8042272E-2</v>
      </c>
      <c r="E4437" s="7">
        <v>7.0594513999999997E-2</v>
      </c>
    </row>
    <row r="4438" spans="2:5" x14ac:dyDescent="0.45">
      <c r="B4438" s="6">
        <v>262</v>
      </c>
      <c r="C4438" t="s">
        <v>162</v>
      </c>
      <c r="D4438">
        <v>0.77495795700000003</v>
      </c>
      <c r="E4438" s="7">
        <v>6.6835883999999998E-2</v>
      </c>
    </row>
    <row r="4439" spans="2:5" x14ac:dyDescent="0.45">
      <c r="B4439" s="6">
        <v>262</v>
      </c>
      <c r="C4439" t="s">
        <v>160</v>
      </c>
      <c r="D4439">
        <v>-1.9327521E-2</v>
      </c>
      <c r="E4439" s="7">
        <v>6.5852801000000002E-2</v>
      </c>
    </row>
    <row r="4440" spans="2:5" x14ac:dyDescent="0.45">
      <c r="B4440" s="6">
        <v>262</v>
      </c>
      <c r="C4440" t="s">
        <v>152</v>
      </c>
      <c r="D4440">
        <v>0.71807088100000005</v>
      </c>
      <c r="E4440" s="7">
        <v>6.5103948999999994E-2</v>
      </c>
    </row>
    <row r="4441" spans="2:5" x14ac:dyDescent="0.45">
      <c r="B4441" s="6">
        <v>262</v>
      </c>
      <c r="C4441" t="s">
        <v>159</v>
      </c>
      <c r="D4441">
        <v>9.5234102000000001E-2</v>
      </c>
      <c r="E4441" s="7">
        <v>6.0675713999999999E-2</v>
      </c>
    </row>
    <row r="4442" spans="2:5" x14ac:dyDescent="0.45">
      <c r="B4442" s="6">
        <v>262</v>
      </c>
      <c r="C4442" t="s">
        <v>164</v>
      </c>
      <c r="D4442">
        <v>0.31083591599999999</v>
      </c>
      <c r="E4442" s="7">
        <v>5.9915756000000001E-2</v>
      </c>
    </row>
    <row r="4443" spans="2:5" x14ac:dyDescent="0.45">
      <c r="B4443" s="6">
        <v>262</v>
      </c>
      <c r="C4443" t="s">
        <v>153</v>
      </c>
      <c r="D4443">
        <v>0.46222453699999999</v>
      </c>
      <c r="E4443" s="7">
        <v>5.5470437999999997E-2</v>
      </c>
    </row>
    <row r="4444" spans="2:5" x14ac:dyDescent="0.45">
      <c r="B4444" s="6">
        <v>262</v>
      </c>
      <c r="C4444" t="s">
        <v>149</v>
      </c>
      <c r="D4444">
        <v>0.91366275699999999</v>
      </c>
      <c r="E4444" s="7">
        <v>5.1562383000000003E-2</v>
      </c>
    </row>
    <row r="4445" spans="2:5" x14ac:dyDescent="0.45">
      <c r="B4445" s="6">
        <v>262</v>
      </c>
      <c r="C4445" t="s">
        <v>158</v>
      </c>
      <c r="D4445">
        <v>-4.2430610000000002E-3</v>
      </c>
      <c r="E4445" s="7">
        <v>4.7078848E-2</v>
      </c>
    </row>
    <row r="4446" spans="2:5" x14ac:dyDescent="0.45">
      <c r="B4446" s="6">
        <v>262</v>
      </c>
      <c r="C4446" t="s">
        <v>147</v>
      </c>
      <c r="D4446">
        <v>4.3728217E-2</v>
      </c>
      <c r="E4446" s="7">
        <v>4.6341709000000002E-2</v>
      </c>
    </row>
    <row r="4447" spans="2:5" x14ac:dyDescent="0.45">
      <c r="B4447" s="6">
        <v>263</v>
      </c>
      <c r="C4447" t="s">
        <v>153</v>
      </c>
      <c r="D4447">
        <v>0.64373128800000001</v>
      </c>
      <c r="E4447" s="7">
        <v>0.119126014</v>
      </c>
    </row>
    <row r="4448" spans="2:5" x14ac:dyDescent="0.45">
      <c r="B4448" s="6">
        <v>263</v>
      </c>
      <c r="C4448" t="s">
        <v>159</v>
      </c>
      <c r="D4448">
        <v>7.2511196999999999E-2</v>
      </c>
      <c r="E4448" s="7">
        <v>8.8666285999999997E-2</v>
      </c>
    </row>
    <row r="4449" spans="2:5" x14ac:dyDescent="0.45">
      <c r="B4449" s="6">
        <v>263</v>
      </c>
      <c r="C4449" t="s">
        <v>157</v>
      </c>
      <c r="D4449">
        <v>0.86548884699999995</v>
      </c>
      <c r="E4449" s="7">
        <v>8.4246134E-2</v>
      </c>
    </row>
    <row r="4450" spans="2:5" x14ac:dyDescent="0.45">
      <c r="B4450" s="6">
        <v>263</v>
      </c>
      <c r="C4450" t="s">
        <v>151</v>
      </c>
      <c r="D4450">
        <v>0.43257220099999999</v>
      </c>
      <c r="E4450" s="7">
        <v>8.3987749E-2</v>
      </c>
    </row>
    <row r="4451" spans="2:5" x14ac:dyDescent="0.45">
      <c r="B4451" s="6">
        <v>263</v>
      </c>
      <c r="C4451" t="s">
        <v>163</v>
      </c>
      <c r="D4451">
        <v>0.76345364599999999</v>
      </c>
      <c r="E4451" s="7">
        <v>8.3698968999999998E-2</v>
      </c>
    </row>
    <row r="4452" spans="2:5" x14ac:dyDescent="0.45">
      <c r="B4452" s="6">
        <v>263</v>
      </c>
      <c r="C4452" t="s">
        <v>9</v>
      </c>
      <c r="D4452">
        <v>0.90683220899999994</v>
      </c>
      <c r="E4452" s="7">
        <v>7.9661831000000002E-2</v>
      </c>
    </row>
    <row r="4453" spans="2:5" x14ac:dyDescent="0.45">
      <c r="B4453" s="6">
        <v>263</v>
      </c>
      <c r="C4453" t="s">
        <v>160</v>
      </c>
      <c r="D4453">
        <v>5.5784850000000002E-3</v>
      </c>
      <c r="E4453" s="7">
        <v>7.5481323000000003E-2</v>
      </c>
    </row>
    <row r="4454" spans="2:5" x14ac:dyDescent="0.45">
      <c r="B4454" s="6">
        <v>263</v>
      </c>
      <c r="C4454" t="s">
        <v>158</v>
      </c>
      <c r="D4454">
        <v>0.224513447</v>
      </c>
      <c r="E4454" s="7">
        <v>7.5401673000000002E-2</v>
      </c>
    </row>
    <row r="4455" spans="2:5" x14ac:dyDescent="0.45">
      <c r="B4455" s="6">
        <v>263</v>
      </c>
      <c r="C4455" t="s">
        <v>147</v>
      </c>
      <c r="D4455">
        <v>0.45750170099999998</v>
      </c>
      <c r="E4455" s="7">
        <v>7.3910460999999997E-2</v>
      </c>
    </row>
    <row r="4456" spans="2:5" x14ac:dyDescent="0.45">
      <c r="B4456" s="6">
        <v>263</v>
      </c>
      <c r="C4456" t="s">
        <v>154</v>
      </c>
      <c r="D4456">
        <v>0.20063897999999999</v>
      </c>
      <c r="E4456" s="7">
        <v>7.0049891000000003E-2</v>
      </c>
    </row>
    <row r="4457" spans="2:5" x14ac:dyDescent="0.45">
      <c r="B4457" s="6">
        <v>263</v>
      </c>
      <c r="C4457" t="s">
        <v>156</v>
      </c>
      <c r="D4457">
        <v>0.212427121</v>
      </c>
      <c r="E4457" s="7">
        <v>6.8722513999999998E-2</v>
      </c>
    </row>
    <row r="4458" spans="2:5" x14ac:dyDescent="0.45">
      <c r="B4458" s="6">
        <v>263</v>
      </c>
      <c r="C4458" t="s">
        <v>149</v>
      </c>
      <c r="D4458">
        <v>0.55258376200000003</v>
      </c>
      <c r="E4458" s="7">
        <v>6.8341722999999993E-2</v>
      </c>
    </row>
    <row r="4459" spans="2:5" x14ac:dyDescent="0.45">
      <c r="B4459" s="6">
        <v>263</v>
      </c>
      <c r="C4459" t="s">
        <v>150</v>
      </c>
      <c r="D4459">
        <v>7.4855073999999994E-2</v>
      </c>
      <c r="E4459" s="7">
        <v>6.5353143000000002E-2</v>
      </c>
    </row>
    <row r="4460" spans="2:5" x14ac:dyDescent="0.45">
      <c r="B4460" s="6">
        <v>263</v>
      </c>
      <c r="C4460" t="s">
        <v>162</v>
      </c>
      <c r="D4460">
        <v>0.30165066299999999</v>
      </c>
      <c r="E4460" s="7">
        <v>5.9927910000000001E-2</v>
      </c>
    </row>
    <row r="4461" spans="2:5" x14ac:dyDescent="0.45">
      <c r="B4461" s="6">
        <v>263</v>
      </c>
      <c r="C4461" t="s">
        <v>161</v>
      </c>
      <c r="D4461">
        <v>-3.6425045000000003E-2</v>
      </c>
      <c r="E4461" s="7">
        <v>5.4276126000000001E-2</v>
      </c>
    </row>
    <row r="4462" spans="2:5" x14ac:dyDescent="0.45">
      <c r="B4462" s="6">
        <v>263</v>
      </c>
      <c r="C4462" t="s">
        <v>155</v>
      </c>
      <c r="D4462">
        <v>0.47521125199999997</v>
      </c>
      <c r="E4462" s="7">
        <v>4.6215271000000002E-2</v>
      </c>
    </row>
    <row r="4463" spans="2:5" x14ac:dyDescent="0.45">
      <c r="B4463" s="6">
        <v>263</v>
      </c>
      <c r="C4463" t="s">
        <v>148</v>
      </c>
      <c r="D4463">
        <v>7.2647001000000003E-2</v>
      </c>
      <c r="E4463" s="7">
        <v>4.5967628000000003E-2</v>
      </c>
    </row>
    <row r="4464" spans="2:5" x14ac:dyDescent="0.45">
      <c r="B4464" s="6">
        <v>264</v>
      </c>
      <c r="C4464" t="s">
        <v>160</v>
      </c>
      <c r="D4464">
        <v>-6.9441831999999995E-2</v>
      </c>
      <c r="E4464" s="7">
        <v>0.101989702</v>
      </c>
    </row>
    <row r="4465" spans="2:5" x14ac:dyDescent="0.45">
      <c r="B4465" s="6">
        <v>264</v>
      </c>
      <c r="C4465" t="s">
        <v>147</v>
      </c>
      <c r="D4465">
        <v>0.14784528599999999</v>
      </c>
      <c r="E4465" s="7">
        <v>9.8034901999999993E-2</v>
      </c>
    </row>
    <row r="4466" spans="2:5" x14ac:dyDescent="0.45">
      <c r="B4466" s="6">
        <v>264</v>
      </c>
      <c r="C4466" t="s">
        <v>155</v>
      </c>
      <c r="D4466">
        <v>6.9338130999999997E-2</v>
      </c>
      <c r="E4466" s="7">
        <v>9.6586450000000004E-2</v>
      </c>
    </row>
    <row r="4467" spans="2:5" x14ac:dyDescent="0.45">
      <c r="B4467" s="6">
        <v>264</v>
      </c>
      <c r="C4467" t="s">
        <v>149</v>
      </c>
      <c r="D4467">
        <v>0.13175225500000001</v>
      </c>
      <c r="E4467" s="7">
        <v>8.5645511999999993E-2</v>
      </c>
    </row>
    <row r="4468" spans="2:5" x14ac:dyDescent="0.45">
      <c r="B4468" s="6">
        <v>264</v>
      </c>
      <c r="C4468" t="s">
        <v>161</v>
      </c>
      <c r="D4468">
        <v>0.17320065900000001</v>
      </c>
      <c r="E4468" s="7">
        <v>7.9579757000000001E-2</v>
      </c>
    </row>
    <row r="4469" spans="2:5" x14ac:dyDescent="0.45">
      <c r="B4469" s="6">
        <v>264</v>
      </c>
      <c r="C4469" t="s">
        <v>9</v>
      </c>
      <c r="D4469">
        <v>5.4691430000000001E-3</v>
      </c>
      <c r="E4469" s="7">
        <v>7.9133493999999999E-2</v>
      </c>
    </row>
    <row r="4470" spans="2:5" x14ac:dyDescent="0.45">
      <c r="B4470" s="6">
        <v>264</v>
      </c>
      <c r="C4470" t="s">
        <v>151</v>
      </c>
      <c r="D4470">
        <v>9.0931778000000005E-2</v>
      </c>
      <c r="E4470" s="7">
        <v>7.7765152000000004E-2</v>
      </c>
    </row>
    <row r="4471" spans="2:5" x14ac:dyDescent="0.45">
      <c r="B4471" s="6">
        <v>264</v>
      </c>
      <c r="C4471" t="s">
        <v>163</v>
      </c>
      <c r="D4471">
        <v>6.9481126000000004E-2</v>
      </c>
      <c r="E4471" s="7">
        <v>7.6239090999999995E-2</v>
      </c>
    </row>
    <row r="4472" spans="2:5" x14ac:dyDescent="0.45">
      <c r="B4472" s="6">
        <v>264</v>
      </c>
      <c r="C4472" t="s">
        <v>154</v>
      </c>
      <c r="D4472">
        <v>0.108540397</v>
      </c>
      <c r="E4472" s="7">
        <v>7.1638883E-2</v>
      </c>
    </row>
    <row r="4473" spans="2:5" x14ac:dyDescent="0.45">
      <c r="B4473" s="6">
        <v>264</v>
      </c>
      <c r="C4473" t="s">
        <v>153</v>
      </c>
      <c r="D4473">
        <v>-2.0723262999999999E-2</v>
      </c>
      <c r="E4473" s="7">
        <v>6.9152755999999996E-2</v>
      </c>
    </row>
    <row r="4474" spans="2:5" x14ac:dyDescent="0.45">
      <c r="B4474" s="6">
        <v>264</v>
      </c>
      <c r="C4474" t="s">
        <v>162</v>
      </c>
      <c r="D4474">
        <v>-1.5405271999999999E-2</v>
      </c>
      <c r="E4474" s="7">
        <v>6.7913704000000005E-2</v>
      </c>
    </row>
    <row r="4475" spans="2:5" x14ac:dyDescent="0.45">
      <c r="B4475" s="6">
        <v>264</v>
      </c>
      <c r="C4475" t="s">
        <v>156</v>
      </c>
      <c r="D4475">
        <v>-9.4385943999999999E-2</v>
      </c>
      <c r="E4475" s="7">
        <v>6.7835836999999996E-2</v>
      </c>
    </row>
    <row r="4476" spans="2:5" x14ac:dyDescent="0.45">
      <c r="B4476" s="6">
        <v>264</v>
      </c>
      <c r="C4476" t="s">
        <v>150</v>
      </c>
      <c r="D4476">
        <v>-5.1949111999999999E-2</v>
      </c>
      <c r="E4476" s="7">
        <v>6.4912568000000004E-2</v>
      </c>
    </row>
    <row r="4477" spans="2:5" x14ac:dyDescent="0.45">
      <c r="B4477" s="6">
        <v>264</v>
      </c>
      <c r="C4477" t="s">
        <v>157</v>
      </c>
      <c r="D4477">
        <v>4.6055835000000003E-2</v>
      </c>
      <c r="E4477" s="7">
        <v>5.9037210999999999E-2</v>
      </c>
    </row>
    <row r="4478" spans="2:5" x14ac:dyDescent="0.45">
      <c r="B4478" s="6">
        <v>264</v>
      </c>
      <c r="C4478" t="s">
        <v>164</v>
      </c>
      <c r="D4478">
        <v>0.12271810499999999</v>
      </c>
      <c r="E4478" s="7">
        <v>5.7029851999999999E-2</v>
      </c>
    </row>
    <row r="4479" spans="2:5" x14ac:dyDescent="0.45">
      <c r="B4479" s="6">
        <v>264</v>
      </c>
      <c r="C4479" t="s">
        <v>148</v>
      </c>
      <c r="D4479">
        <v>5.4216251E-2</v>
      </c>
      <c r="E4479" s="7">
        <v>4.6637240000000003E-2</v>
      </c>
    </row>
    <row r="4480" spans="2:5" x14ac:dyDescent="0.45">
      <c r="B4480" s="6">
        <v>264</v>
      </c>
      <c r="C4480" t="s">
        <v>159</v>
      </c>
      <c r="D4480">
        <v>0.96470697699999997</v>
      </c>
      <c r="E4480" s="7">
        <v>4.3269214E-2</v>
      </c>
    </row>
    <row r="4481" spans="2:5" x14ac:dyDescent="0.45">
      <c r="B4481" s="6">
        <v>264</v>
      </c>
      <c r="C4481" t="s">
        <v>165</v>
      </c>
      <c r="D4481">
        <v>3.2255301E-2</v>
      </c>
      <c r="E4481" s="7">
        <v>3.9605245999999997E-2</v>
      </c>
    </row>
    <row r="4482" spans="2:5" x14ac:dyDescent="0.45">
      <c r="B4482" s="6">
        <v>265</v>
      </c>
      <c r="C4482" t="s">
        <v>159</v>
      </c>
      <c r="D4482">
        <v>0.99109006099999997</v>
      </c>
      <c r="E4482" s="7">
        <v>0.10609326600000001</v>
      </c>
    </row>
    <row r="4483" spans="2:5" x14ac:dyDescent="0.45">
      <c r="B4483" s="6">
        <v>265</v>
      </c>
      <c r="C4483" t="s">
        <v>153</v>
      </c>
      <c r="D4483">
        <v>0.88467543500000001</v>
      </c>
      <c r="E4483" s="7">
        <v>0.103799878</v>
      </c>
    </row>
    <row r="4484" spans="2:5" x14ac:dyDescent="0.45">
      <c r="B4484" s="6">
        <v>265</v>
      </c>
      <c r="C4484" t="s">
        <v>165</v>
      </c>
      <c r="D4484">
        <v>1.0494632559999999</v>
      </c>
      <c r="E4484" s="7">
        <v>9.4995063000000005E-2</v>
      </c>
    </row>
    <row r="4485" spans="2:5" x14ac:dyDescent="0.45">
      <c r="B4485" s="6">
        <v>265</v>
      </c>
      <c r="C4485" t="s">
        <v>155</v>
      </c>
      <c r="D4485">
        <v>0.96837843000000001</v>
      </c>
      <c r="E4485" s="7">
        <v>9.4404065999999995E-2</v>
      </c>
    </row>
    <row r="4486" spans="2:5" x14ac:dyDescent="0.45">
      <c r="B4486" s="6">
        <v>265</v>
      </c>
      <c r="C4486" t="s">
        <v>9</v>
      </c>
      <c r="D4486">
        <v>0.99169873600000003</v>
      </c>
      <c r="E4486" s="7">
        <v>9.1406076000000003E-2</v>
      </c>
    </row>
    <row r="4487" spans="2:5" x14ac:dyDescent="0.45">
      <c r="B4487" s="6">
        <v>265</v>
      </c>
      <c r="C4487" t="s">
        <v>163</v>
      </c>
      <c r="D4487">
        <v>0.94433822499999998</v>
      </c>
      <c r="E4487" s="7">
        <v>7.7646305999999998E-2</v>
      </c>
    </row>
    <row r="4488" spans="2:5" x14ac:dyDescent="0.45">
      <c r="B4488" s="6">
        <v>265</v>
      </c>
      <c r="C4488" t="s">
        <v>156</v>
      </c>
      <c r="D4488">
        <v>0.814142535</v>
      </c>
      <c r="E4488" s="7">
        <v>7.4905306000000005E-2</v>
      </c>
    </row>
    <row r="4489" spans="2:5" x14ac:dyDescent="0.45">
      <c r="B4489" s="6">
        <v>265</v>
      </c>
      <c r="C4489" t="s">
        <v>149</v>
      </c>
      <c r="D4489">
        <v>0.82200700299999996</v>
      </c>
      <c r="E4489" s="7">
        <v>7.3999740999999994E-2</v>
      </c>
    </row>
    <row r="4490" spans="2:5" x14ac:dyDescent="0.45">
      <c r="B4490" s="6">
        <v>265</v>
      </c>
      <c r="C4490" t="s">
        <v>158</v>
      </c>
      <c r="D4490">
        <v>0.86809151799999995</v>
      </c>
      <c r="E4490" s="7">
        <v>7.3312347E-2</v>
      </c>
    </row>
    <row r="4491" spans="2:5" x14ac:dyDescent="0.45">
      <c r="B4491" s="6">
        <v>265</v>
      </c>
      <c r="C4491" t="s">
        <v>147</v>
      </c>
      <c r="D4491">
        <v>0.69997743800000001</v>
      </c>
      <c r="E4491" s="7">
        <v>6.8146368999999998E-2</v>
      </c>
    </row>
    <row r="4492" spans="2:5" x14ac:dyDescent="0.45">
      <c r="B4492" s="6">
        <v>265</v>
      </c>
      <c r="C4492" t="s">
        <v>152</v>
      </c>
      <c r="D4492">
        <v>1.036103131</v>
      </c>
      <c r="E4492" s="7">
        <v>6.5144118000000001E-2</v>
      </c>
    </row>
    <row r="4493" spans="2:5" x14ac:dyDescent="0.45">
      <c r="B4493" s="6">
        <v>265</v>
      </c>
      <c r="C4493" t="s">
        <v>164</v>
      </c>
      <c r="D4493">
        <v>0.67274218900000005</v>
      </c>
      <c r="E4493" s="7">
        <v>5.8733735000000002E-2</v>
      </c>
    </row>
    <row r="4494" spans="2:5" x14ac:dyDescent="0.45">
      <c r="B4494" s="6">
        <v>265</v>
      </c>
      <c r="C4494" t="s">
        <v>161</v>
      </c>
      <c r="D4494">
        <v>-9.5083210000000001E-3</v>
      </c>
      <c r="E4494" s="7">
        <v>5.5630311000000002E-2</v>
      </c>
    </row>
    <row r="4495" spans="2:5" x14ac:dyDescent="0.45">
      <c r="B4495" s="6">
        <v>265</v>
      </c>
      <c r="C4495" t="s">
        <v>157</v>
      </c>
      <c r="D4495">
        <v>0.98470751899999998</v>
      </c>
      <c r="E4495" s="7">
        <v>4.8403363999999997E-2</v>
      </c>
    </row>
    <row r="4496" spans="2:5" x14ac:dyDescent="0.45">
      <c r="B4496" s="6">
        <v>265</v>
      </c>
      <c r="C4496" t="s">
        <v>148</v>
      </c>
      <c r="D4496">
        <v>0.71192328299999996</v>
      </c>
      <c r="E4496" s="7">
        <v>4.2407263000000001E-2</v>
      </c>
    </row>
    <row r="4497" spans="2:5" x14ac:dyDescent="0.45">
      <c r="B4497" s="6">
        <v>266</v>
      </c>
      <c r="C4497" t="s">
        <v>153</v>
      </c>
      <c r="D4497">
        <v>0.21016258900000001</v>
      </c>
      <c r="E4497" s="7">
        <v>8.1328388000000001E-2</v>
      </c>
    </row>
    <row r="4498" spans="2:5" x14ac:dyDescent="0.45">
      <c r="B4498" s="6">
        <v>266</v>
      </c>
      <c r="C4498" t="s">
        <v>158</v>
      </c>
      <c r="D4498">
        <v>0.364991766</v>
      </c>
      <c r="E4498" s="7">
        <v>7.6785214000000004E-2</v>
      </c>
    </row>
    <row r="4499" spans="2:5" x14ac:dyDescent="0.45">
      <c r="B4499" s="6">
        <v>266</v>
      </c>
      <c r="C4499" t="s">
        <v>161</v>
      </c>
      <c r="D4499">
        <v>0.33114631500000002</v>
      </c>
      <c r="E4499" s="7">
        <v>7.5058889000000004E-2</v>
      </c>
    </row>
    <row r="4500" spans="2:5" x14ac:dyDescent="0.45">
      <c r="B4500" s="6">
        <v>266</v>
      </c>
      <c r="C4500" t="s">
        <v>160</v>
      </c>
      <c r="D4500">
        <v>0.24832558299999999</v>
      </c>
      <c r="E4500" s="7">
        <v>7.3483215000000005E-2</v>
      </c>
    </row>
    <row r="4501" spans="2:5" x14ac:dyDescent="0.45">
      <c r="B4501" s="6">
        <v>266</v>
      </c>
      <c r="C4501" t="s">
        <v>164</v>
      </c>
      <c r="D4501">
        <v>0.25254179199999999</v>
      </c>
      <c r="E4501" s="7">
        <v>7.2582115000000003E-2</v>
      </c>
    </row>
    <row r="4502" spans="2:5" x14ac:dyDescent="0.45">
      <c r="B4502" s="6">
        <v>266</v>
      </c>
      <c r="C4502" t="s">
        <v>165</v>
      </c>
      <c r="D4502">
        <v>0.85999546900000001</v>
      </c>
      <c r="E4502" s="7">
        <v>6.6473380999999998E-2</v>
      </c>
    </row>
    <row r="4503" spans="2:5" x14ac:dyDescent="0.45">
      <c r="B4503" s="6">
        <v>266</v>
      </c>
      <c r="C4503" t="s">
        <v>154</v>
      </c>
      <c r="D4503">
        <v>0.27547143299999999</v>
      </c>
      <c r="E4503" s="7">
        <v>6.5408985000000003E-2</v>
      </c>
    </row>
    <row r="4504" spans="2:5" x14ac:dyDescent="0.45">
      <c r="B4504" s="6">
        <v>266</v>
      </c>
      <c r="C4504" t="s">
        <v>156</v>
      </c>
      <c r="D4504">
        <v>0.56582520300000005</v>
      </c>
      <c r="E4504" s="7">
        <v>6.0014482000000001E-2</v>
      </c>
    </row>
    <row r="4505" spans="2:5" x14ac:dyDescent="0.45">
      <c r="B4505" s="6">
        <v>266</v>
      </c>
      <c r="C4505" t="s">
        <v>163</v>
      </c>
      <c r="D4505">
        <v>0.73352719700000002</v>
      </c>
      <c r="E4505" s="7">
        <v>4.8658068999999998E-2</v>
      </c>
    </row>
    <row r="4506" spans="2:5" x14ac:dyDescent="0.45">
      <c r="B4506" s="6">
        <v>266</v>
      </c>
      <c r="C4506" t="s">
        <v>150</v>
      </c>
      <c r="D4506">
        <v>0.30695371999999999</v>
      </c>
      <c r="E4506" s="7">
        <v>4.4016657000000001E-2</v>
      </c>
    </row>
    <row r="4507" spans="2:5" x14ac:dyDescent="0.45">
      <c r="B4507" s="6">
        <v>266</v>
      </c>
      <c r="C4507" t="s">
        <v>159</v>
      </c>
      <c r="D4507">
        <v>0.41119973399999998</v>
      </c>
      <c r="E4507" s="7">
        <v>4.3788933000000002E-2</v>
      </c>
    </row>
    <row r="4508" spans="2:5" x14ac:dyDescent="0.45">
      <c r="B4508" s="6">
        <v>266</v>
      </c>
      <c r="C4508" t="s">
        <v>149</v>
      </c>
      <c r="D4508">
        <v>0.382683985</v>
      </c>
      <c r="E4508" s="7">
        <v>4.2720696000000002E-2</v>
      </c>
    </row>
    <row r="4509" spans="2:5" x14ac:dyDescent="0.45">
      <c r="B4509" s="6">
        <v>267</v>
      </c>
      <c r="C4509" t="s">
        <v>157</v>
      </c>
      <c r="D4509">
        <v>0.60045813999999997</v>
      </c>
      <c r="E4509" s="7">
        <v>0.102354267</v>
      </c>
    </row>
    <row r="4510" spans="2:5" x14ac:dyDescent="0.45">
      <c r="B4510" s="6">
        <v>267</v>
      </c>
      <c r="C4510" t="s">
        <v>158</v>
      </c>
      <c r="D4510">
        <v>0.69757954899999997</v>
      </c>
      <c r="E4510" s="7">
        <v>9.8784187999999995E-2</v>
      </c>
    </row>
    <row r="4511" spans="2:5" x14ac:dyDescent="0.45">
      <c r="B4511" s="6">
        <v>267</v>
      </c>
      <c r="C4511" t="s">
        <v>150</v>
      </c>
      <c r="D4511">
        <v>0.787650937</v>
      </c>
      <c r="E4511" s="7">
        <v>9.7179947000000003E-2</v>
      </c>
    </row>
    <row r="4512" spans="2:5" x14ac:dyDescent="0.45">
      <c r="B4512" s="6">
        <v>267</v>
      </c>
      <c r="C4512" t="s">
        <v>153</v>
      </c>
      <c r="D4512">
        <v>0.80168125400000001</v>
      </c>
      <c r="E4512" s="7">
        <v>9.6015705000000007E-2</v>
      </c>
    </row>
    <row r="4513" spans="2:5" x14ac:dyDescent="0.45">
      <c r="B4513" s="6">
        <v>267</v>
      </c>
      <c r="C4513" t="s">
        <v>159</v>
      </c>
      <c r="D4513">
        <v>0.78660817199999999</v>
      </c>
      <c r="E4513" s="7">
        <v>8.3750985E-2</v>
      </c>
    </row>
    <row r="4514" spans="2:5" x14ac:dyDescent="0.45">
      <c r="B4514" s="6">
        <v>267</v>
      </c>
      <c r="C4514" t="s">
        <v>151</v>
      </c>
      <c r="D4514">
        <v>0.95254273300000003</v>
      </c>
      <c r="E4514" s="7">
        <v>7.9972302999999995E-2</v>
      </c>
    </row>
    <row r="4515" spans="2:5" x14ac:dyDescent="0.45">
      <c r="B4515" s="6">
        <v>267</v>
      </c>
      <c r="C4515" t="s">
        <v>147</v>
      </c>
      <c r="D4515">
        <v>1.044715485</v>
      </c>
      <c r="E4515" s="7">
        <v>7.8680969000000003E-2</v>
      </c>
    </row>
    <row r="4516" spans="2:5" x14ac:dyDescent="0.45">
      <c r="B4516" s="6">
        <v>267</v>
      </c>
      <c r="C4516" t="s">
        <v>156</v>
      </c>
      <c r="D4516">
        <v>0.86123004299999995</v>
      </c>
      <c r="E4516" s="7">
        <v>7.6298016999999996E-2</v>
      </c>
    </row>
    <row r="4517" spans="2:5" x14ac:dyDescent="0.45">
      <c r="B4517" s="6">
        <v>267</v>
      </c>
      <c r="C4517" t="s">
        <v>164</v>
      </c>
      <c r="D4517">
        <v>0.86458635100000003</v>
      </c>
      <c r="E4517" s="7">
        <v>7.5174018999999995E-2</v>
      </c>
    </row>
    <row r="4518" spans="2:5" x14ac:dyDescent="0.45">
      <c r="B4518" s="6">
        <v>267</v>
      </c>
      <c r="C4518" t="s">
        <v>9</v>
      </c>
      <c r="D4518">
        <v>0.93070360299999999</v>
      </c>
      <c r="E4518" s="7">
        <v>6.0263691000000001E-2</v>
      </c>
    </row>
    <row r="4519" spans="2:5" x14ac:dyDescent="0.45">
      <c r="B4519" s="6">
        <v>267</v>
      </c>
      <c r="C4519" t="s">
        <v>155</v>
      </c>
      <c r="D4519">
        <v>0.97593854000000002</v>
      </c>
      <c r="E4519" s="7">
        <v>5.3039152999999999E-2</v>
      </c>
    </row>
    <row r="4520" spans="2:5" x14ac:dyDescent="0.45">
      <c r="B4520" s="6">
        <v>267</v>
      </c>
      <c r="C4520" t="s">
        <v>149</v>
      </c>
      <c r="D4520">
        <v>0.90195607499999997</v>
      </c>
      <c r="E4520" s="7">
        <v>5.1500416E-2</v>
      </c>
    </row>
    <row r="4521" spans="2:5" x14ac:dyDescent="0.45">
      <c r="B4521" s="6">
        <v>267</v>
      </c>
      <c r="C4521" t="s">
        <v>160</v>
      </c>
      <c r="D4521">
        <v>0.781405562</v>
      </c>
      <c r="E4521" s="7">
        <v>4.6584693000000003E-2</v>
      </c>
    </row>
    <row r="4522" spans="2:5" x14ac:dyDescent="0.45">
      <c r="B4522" s="6">
        <v>268</v>
      </c>
      <c r="C4522" t="s">
        <v>161</v>
      </c>
      <c r="D4522">
        <v>1.1484152350000001</v>
      </c>
      <c r="E4522" s="7">
        <v>0.12944534799999999</v>
      </c>
    </row>
    <row r="4523" spans="2:5" x14ac:dyDescent="0.45">
      <c r="B4523" s="6">
        <v>268</v>
      </c>
      <c r="C4523" t="s">
        <v>153</v>
      </c>
      <c r="D4523">
        <v>0.90574807599999996</v>
      </c>
      <c r="E4523" s="7">
        <v>0.110463941</v>
      </c>
    </row>
    <row r="4524" spans="2:5" x14ac:dyDescent="0.45">
      <c r="B4524" s="6">
        <v>268</v>
      </c>
      <c r="C4524" t="s">
        <v>159</v>
      </c>
      <c r="D4524">
        <v>1.0284458460000001</v>
      </c>
      <c r="E4524" s="7">
        <v>9.9534801000000006E-2</v>
      </c>
    </row>
    <row r="4525" spans="2:5" x14ac:dyDescent="0.45">
      <c r="B4525" s="6">
        <v>268</v>
      </c>
      <c r="C4525" t="s">
        <v>152</v>
      </c>
      <c r="D4525">
        <v>0.883956093</v>
      </c>
      <c r="E4525" s="7">
        <v>9.4929772999999995E-2</v>
      </c>
    </row>
    <row r="4526" spans="2:5" x14ac:dyDescent="0.45">
      <c r="B4526" s="6">
        <v>268</v>
      </c>
      <c r="C4526" t="s">
        <v>162</v>
      </c>
      <c r="D4526">
        <v>1.00269031</v>
      </c>
      <c r="E4526" s="7">
        <v>8.4357526000000002E-2</v>
      </c>
    </row>
    <row r="4527" spans="2:5" x14ac:dyDescent="0.45">
      <c r="B4527" s="6">
        <v>268</v>
      </c>
      <c r="C4527" t="s">
        <v>151</v>
      </c>
      <c r="D4527">
        <v>0.82658134500000002</v>
      </c>
      <c r="E4527" s="7">
        <v>8.1817848999999998E-2</v>
      </c>
    </row>
    <row r="4528" spans="2:5" x14ac:dyDescent="0.45">
      <c r="B4528" s="6">
        <v>268</v>
      </c>
      <c r="C4528" t="s">
        <v>148</v>
      </c>
      <c r="D4528">
        <v>1.049998454</v>
      </c>
      <c r="E4528" s="7">
        <v>7.6780246999999996E-2</v>
      </c>
    </row>
    <row r="4529" spans="2:5" x14ac:dyDescent="0.45">
      <c r="B4529" s="6">
        <v>268</v>
      </c>
      <c r="C4529" t="s">
        <v>163</v>
      </c>
      <c r="D4529">
        <v>0.99717732599999998</v>
      </c>
      <c r="E4529" s="7">
        <v>7.0486386999999998E-2</v>
      </c>
    </row>
    <row r="4530" spans="2:5" x14ac:dyDescent="0.45">
      <c r="B4530" s="6">
        <v>268</v>
      </c>
      <c r="C4530" t="s">
        <v>165</v>
      </c>
      <c r="D4530">
        <v>0.94473293999999997</v>
      </c>
      <c r="E4530" s="7">
        <v>6.7592178000000003E-2</v>
      </c>
    </row>
    <row r="4531" spans="2:5" x14ac:dyDescent="0.45">
      <c r="B4531" s="6">
        <v>268</v>
      </c>
      <c r="C4531" t="s">
        <v>164</v>
      </c>
      <c r="D4531">
        <v>1.0044072530000001</v>
      </c>
      <c r="E4531" s="7">
        <v>6.2640451999999999E-2</v>
      </c>
    </row>
    <row r="4532" spans="2:5" x14ac:dyDescent="0.45">
      <c r="B4532" s="6">
        <v>268</v>
      </c>
      <c r="C4532" t="s">
        <v>150</v>
      </c>
      <c r="D4532">
        <v>0.73184404400000003</v>
      </c>
      <c r="E4532" s="7">
        <v>5.7476896E-2</v>
      </c>
    </row>
    <row r="4533" spans="2:5" x14ac:dyDescent="0.45">
      <c r="B4533" s="6">
        <v>268</v>
      </c>
      <c r="C4533" t="s">
        <v>149</v>
      </c>
      <c r="D4533">
        <v>0.85659202700000003</v>
      </c>
      <c r="E4533" s="7">
        <v>4.9688191999999999E-2</v>
      </c>
    </row>
    <row r="4534" spans="2:5" x14ac:dyDescent="0.45">
      <c r="B4534" s="6">
        <v>268</v>
      </c>
      <c r="C4534" t="s">
        <v>9</v>
      </c>
      <c r="D4534">
        <v>1.0215429949999999</v>
      </c>
      <c r="E4534" s="7">
        <v>4.7591837999999997E-2</v>
      </c>
    </row>
    <row r="4535" spans="2:5" x14ac:dyDescent="0.45">
      <c r="B4535" s="6">
        <v>268</v>
      </c>
      <c r="C4535" t="s">
        <v>154</v>
      </c>
      <c r="D4535">
        <v>0.94383910400000004</v>
      </c>
      <c r="E4535" s="7">
        <v>4.5904585999999997E-2</v>
      </c>
    </row>
    <row r="4536" spans="2:5" x14ac:dyDescent="0.45">
      <c r="B4536" s="6">
        <v>268</v>
      </c>
      <c r="C4536" t="s">
        <v>147</v>
      </c>
      <c r="D4536">
        <v>0.86917789499999998</v>
      </c>
      <c r="E4536" s="7">
        <v>4.2640808000000002E-2</v>
      </c>
    </row>
    <row r="4537" spans="2:5" x14ac:dyDescent="0.45">
      <c r="B4537" s="6">
        <v>269</v>
      </c>
      <c r="C4537" t="s">
        <v>163</v>
      </c>
      <c r="D4537">
        <v>1.073977178</v>
      </c>
      <c r="E4537" s="7">
        <v>0.13100985700000001</v>
      </c>
    </row>
    <row r="4538" spans="2:5" x14ac:dyDescent="0.45">
      <c r="B4538" s="6">
        <v>269</v>
      </c>
      <c r="C4538" t="s">
        <v>152</v>
      </c>
      <c r="D4538">
        <v>0.98027593700000004</v>
      </c>
      <c r="E4538" s="7">
        <v>9.5772415999999999E-2</v>
      </c>
    </row>
    <row r="4539" spans="2:5" x14ac:dyDescent="0.45">
      <c r="B4539" s="6">
        <v>269</v>
      </c>
      <c r="C4539" t="s">
        <v>164</v>
      </c>
      <c r="D4539">
        <v>0.88945025300000002</v>
      </c>
      <c r="E4539" s="7">
        <v>9.0106414999999995E-2</v>
      </c>
    </row>
    <row r="4540" spans="2:5" x14ac:dyDescent="0.45">
      <c r="B4540" s="6">
        <v>269</v>
      </c>
      <c r="C4540" t="s">
        <v>147</v>
      </c>
      <c r="D4540">
        <v>0.78945321599999996</v>
      </c>
      <c r="E4540" s="7">
        <v>8.9349545000000002E-2</v>
      </c>
    </row>
    <row r="4541" spans="2:5" x14ac:dyDescent="0.45">
      <c r="B4541" s="6">
        <v>269</v>
      </c>
      <c r="C4541" t="s">
        <v>165</v>
      </c>
      <c r="D4541">
        <v>0.97469870400000003</v>
      </c>
      <c r="E4541" s="7">
        <v>8.4567104000000004E-2</v>
      </c>
    </row>
    <row r="4542" spans="2:5" x14ac:dyDescent="0.45">
      <c r="B4542" s="6">
        <v>269</v>
      </c>
      <c r="C4542" t="s">
        <v>158</v>
      </c>
      <c r="D4542">
        <v>0.96169893799999995</v>
      </c>
      <c r="E4542" s="7">
        <v>8.0334591999999996E-2</v>
      </c>
    </row>
    <row r="4543" spans="2:5" x14ac:dyDescent="0.45">
      <c r="B4543" s="6">
        <v>269</v>
      </c>
      <c r="C4543" t="s">
        <v>150</v>
      </c>
      <c r="D4543">
        <v>1.018076226</v>
      </c>
      <c r="E4543" s="7">
        <v>7.9948422000000005E-2</v>
      </c>
    </row>
    <row r="4544" spans="2:5" x14ac:dyDescent="0.45">
      <c r="B4544" s="6">
        <v>269</v>
      </c>
      <c r="C4544" t="s">
        <v>159</v>
      </c>
      <c r="D4544">
        <v>1.0538088759999999</v>
      </c>
      <c r="E4544" s="7">
        <v>7.9742569999999999E-2</v>
      </c>
    </row>
    <row r="4545" spans="2:5" x14ac:dyDescent="0.45">
      <c r="B4545" s="6">
        <v>269</v>
      </c>
      <c r="C4545" t="s">
        <v>162</v>
      </c>
      <c r="D4545">
        <v>0.895152489</v>
      </c>
      <c r="E4545" s="7">
        <v>7.4225001999999998E-2</v>
      </c>
    </row>
    <row r="4546" spans="2:5" x14ac:dyDescent="0.45">
      <c r="B4546" s="6">
        <v>269</v>
      </c>
      <c r="C4546" t="s">
        <v>155</v>
      </c>
      <c r="D4546">
        <v>0.64420399399999995</v>
      </c>
      <c r="E4546" s="7">
        <v>7.3350374999999995E-2</v>
      </c>
    </row>
    <row r="4547" spans="2:5" x14ac:dyDescent="0.45">
      <c r="B4547" s="6">
        <v>269</v>
      </c>
      <c r="C4547" t="s">
        <v>160</v>
      </c>
      <c r="D4547">
        <v>0.97138930999999995</v>
      </c>
      <c r="E4547" s="7">
        <v>7.2235103999999994E-2</v>
      </c>
    </row>
    <row r="4548" spans="2:5" x14ac:dyDescent="0.45">
      <c r="B4548" s="6">
        <v>269</v>
      </c>
      <c r="C4548" t="s">
        <v>9</v>
      </c>
      <c r="D4548">
        <v>0.96732833399999996</v>
      </c>
      <c r="E4548" s="7">
        <v>6.6868938000000003E-2</v>
      </c>
    </row>
    <row r="4549" spans="2:5" x14ac:dyDescent="0.45">
      <c r="B4549" s="6">
        <v>269</v>
      </c>
      <c r="C4549" t="s">
        <v>148</v>
      </c>
      <c r="D4549">
        <v>1.0157783739999999</v>
      </c>
      <c r="E4549" s="7">
        <v>5.793032E-2</v>
      </c>
    </row>
    <row r="4550" spans="2:5" x14ac:dyDescent="0.45">
      <c r="B4550" s="6">
        <v>269</v>
      </c>
      <c r="C4550" t="s">
        <v>149</v>
      </c>
      <c r="D4550">
        <v>0.95420791800000004</v>
      </c>
      <c r="E4550" s="7">
        <v>5.3501954999999997E-2</v>
      </c>
    </row>
    <row r="4551" spans="2:5" x14ac:dyDescent="0.45">
      <c r="B4551" s="6">
        <v>269</v>
      </c>
      <c r="C4551" t="s">
        <v>161</v>
      </c>
      <c r="D4551">
        <v>9.4410347000000006E-2</v>
      </c>
      <c r="E4551" s="7">
        <v>5.2877709000000002E-2</v>
      </c>
    </row>
    <row r="4552" spans="2:5" x14ac:dyDescent="0.45">
      <c r="B4552" s="6">
        <v>269</v>
      </c>
      <c r="C4552" t="s">
        <v>157</v>
      </c>
      <c r="D4552">
        <v>0.99970887900000005</v>
      </c>
      <c r="E4552" s="7">
        <v>5.2166606999999997E-2</v>
      </c>
    </row>
    <row r="4553" spans="2:5" x14ac:dyDescent="0.45">
      <c r="B4553" s="6">
        <v>269</v>
      </c>
      <c r="C4553" t="s">
        <v>156</v>
      </c>
      <c r="D4553">
        <v>1.03699523</v>
      </c>
      <c r="E4553" s="7">
        <v>4.9624713000000001E-2</v>
      </c>
    </row>
    <row r="4554" spans="2:5" x14ac:dyDescent="0.45">
      <c r="B4554" s="6">
        <v>269</v>
      </c>
      <c r="C4554" t="s">
        <v>154</v>
      </c>
      <c r="D4554">
        <v>0.98139007700000003</v>
      </c>
      <c r="E4554" s="7">
        <v>4.9228024000000002E-2</v>
      </c>
    </row>
    <row r="4555" spans="2:5" x14ac:dyDescent="0.45">
      <c r="B4555" s="6">
        <v>270</v>
      </c>
      <c r="C4555" t="s">
        <v>9</v>
      </c>
      <c r="D4555">
        <v>1.0608870770000001</v>
      </c>
      <c r="E4555" s="7">
        <v>9.9393949999999995E-2</v>
      </c>
    </row>
    <row r="4556" spans="2:5" x14ac:dyDescent="0.45">
      <c r="B4556" s="6">
        <v>270</v>
      </c>
      <c r="C4556" t="s">
        <v>156</v>
      </c>
      <c r="D4556">
        <v>0.96367502699999996</v>
      </c>
      <c r="E4556" s="7">
        <v>9.5064774000000005E-2</v>
      </c>
    </row>
    <row r="4557" spans="2:5" x14ac:dyDescent="0.45">
      <c r="B4557" s="6">
        <v>270</v>
      </c>
      <c r="C4557" t="s">
        <v>162</v>
      </c>
      <c r="D4557">
        <v>0.82170807000000001</v>
      </c>
      <c r="E4557" s="7">
        <v>9.4937126999999996E-2</v>
      </c>
    </row>
    <row r="4558" spans="2:5" x14ac:dyDescent="0.45">
      <c r="B4558" s="6">
        <v>270</v>
      </c>
      <c r="C4558" t="s">
        <v>151</v>
      </c>
      <c r="D4558">
        <v>1.0384203460000001</v>
      </c>
      <c r="E4558" s="7">
        <v>9.3616824000000001E-2</v>
      </c>
    </row>
    <row r="4559" spans="2:5" x14ac:dyDescent="0.45">
      <c r="B4559" s="6">
        <v>270</v>
      </c>
      <c r="C4559" t="s">
        <v>160</v>
      </c>
      <c r="D4559">
        <v>0.79320387800000003</v>
      </c>
      <c r="E4559" s="7">
        <v>9.3330040000000003E-2</v>
      </c>
    </row>
    <row r="4560" spans="2:5" x14ac:dyDescent="0.45">
      <c r="B4560" s="6">
        <v>270</v>
      </c>
      <c r="C4560" t="s">
        <v>165</v>
      </c>
      <c r="D4560">
        <v>1.0677807260000001</v>
      </c>
      <c r="E4560" s="7">
        <v>8.9401316999999994E-2</v>
      </c>
    </row>
    <row r="4561" spans="2:5" x14ac:dyDescent="0.45">
      <c r="B4561" s="6">
        <v>270</v>
      </c>
      <c r="C4561" t="s">
        <v>153</v>
      </c>
      <c r="D4561">
        <v>1.0365309439999999</v>
      </c>
      <c r="E4561" s="7">
        <v>7.9376521000000005E-2</v>
      </c>
    </row>
    <row r="4562" spans="2:5" x14ac:dyDescent="0.45">
      <c r="B4562" s="6">
        <v>270</v>
      </c>
      <c r="C4562" t="s">
        <v>158</v>
      </c>
      <c r="D4562">
        <v>0.85624897499999997</v>
      </c>
      <c r="E4562" s="7">
        <v>7.7297528000000004E-2</v>
      </c>
    </row>
    <row r="4563" spans="2:5" x14ac:dyDescent="0.45">
      <c r="B4563" s="6">
        <v>270</v>
      </c>
      <c r="C4563" t="s">
        <v>164</v>
      </c>
      <c r="D4563">
        <v>0.85610111700000002</v>
      </c>
      <c r="E4563" s="7">
        <v>7.6875612999999995E-2</v>
      </c>
    </row>
    <row r="4564" spans="2:5" x14ac:dyDescent="0.45">
      <c r="B4564" s="6">
        <v>270</v>
      </c>
      <c r="C4564" t="s">
        <v>148</v>
      </c>
      <c r="D4564">
        <v>1.028155972</v>
      </c>
      <c r="E4564" s="7">
        <v>7.5526217000000007E-2</v>
      </c>
    </row>
    <row r="4565" spans="2:5" x14ac:dyDescent="0.45">
      <c r="B4565" s="6">
        <v>270</v>
      </c>
      <c r="C4565" t="s">
        <v>163</v>
      </c>
      <c r="D4565">
        <v>0.95532330200000004</v>
      </c>
      <c r="E4565" s="7">
        <v>7.0572395999999996E-2</v>
      </c>
    </row>
    <row r="4566" spans="2:5" x14ac:dyDescent="0.45">
      <c r="B4566" s="6">
        <v>270</v>
      </c>
      <c r="C4566" t="s">
        <v>161</v>
      </c>
      <c r="D4566">
        <v>-4.0291844E-2</v>
      </c>
      <c r="E4566" s="7">
        <v>6.5950491999999999E-2</v>
      </c>
    </row>
    <row r="4567" spans="2:5" x14ac:dyDescent="0.45">
      <c r="B4567" s="6">
        <v>270</v>
      </c>
      <c r="C4567" t="s">
        <v>152</v>
      </c>
      <c r="D4567">
        <v>0.859731943</v>
      </c>
      <c r="E4567" s="7">
        <v>6.4554098000000004E-2</v>
      </c>
    </row>
    <row r="4568" spans="2:5" x14ac:dyDescent="0.45">
      <c r="B4568" s="6">
        <v>270</v>
      </c>
      <c r="C4568" t="s">
        <v>159</v>
      </c>
      <c r="D4568">
        <v>0.98950485200000005</v>
      </c>
      <c r="E4568" s="7">
        <v>6.0917876000000003E-2</v>
      </c>
    </row>
    <row r="4569" spans="2:5" x14ac:dyDescent="0.45">
      <c r="B4569" s="6">
        <v>270</v>
      </c>
      <c r="C4569" t="s">
        <v>147</v>
      </c>
      <c r="D4569">
        <v>0.97680854399999995</v>
      </c>
      <c r="E4569" s="7">
        <v>5.2785575000000001E-2</v>
      </c>
    </row>
    <row r="4570" spans="2:5" x14ac:dyDescent="0.45">
      <c r="B4570" s="6">
        <v>270</v>
      </c>
      <c r="C4570" t="s">
        <v>157</v>
      </c>
      <c r="D4570">
        <v>1.019781847</v>
      </c>
      <c r="E4570" s="7">
        <v>4.7462997E-2</v>
      </c>
    </row>
    <row r="4571" spans="2:5" x14ac:dyDescent="0.45">
      <c r="B4571" s="6">
        <v>271</v>
      </c>
      <c r="C4571" t="s">
        <v>161</v>
      </c>
      <c r="D4571">
        <v>0.149484319</v>
      </c>
      <c r="E4571" s="7">
        <v>0.117985177</v>
      </c>
    </row>
    <row r="4572" spans="2:5" x14ac:dyDescent="0.45">
      <c r="B4572" s="6">
        <v>271</v>
      </c>
      <c r="C4572" t="s">
        <v>160</v>
      </c>
      <c r="D4572">
        <v>6.5000585E-2</v>
      </c>
      <c r="E4572" s="7">
        <v>0.106730084</v>
      </c>
    </row>
    <row r="4573" spans="2:5" x14ac:dyDescent="0.45">
      <c r="B4573" s="6">
        <v>271</v>
      </c>
      <c r="C4573" t="s">
        <v>156</v>
      </c>
      <c r="D4573">
        <v>-4.4035641E-2</v>
      </c>
      <c r="E4573" s="7">
        <v>0.10363751</v>
      </c>
    </row>
    <row r="4574" spans="2:5" x14ac:dyDescent="0.45">
      <c r="B4574" s="6">
        <v>271</v>
      </c>
      <c r="C4574" t="s">
        <v>164</v>
      </c>
      <c r="D4574">
        <v>-7.9087459999999998E-2</v>
      </c>
      <c r="E4574" s="7">
        <v>9.6647568000000003E-2</v>
      </c>
    </row>
    <row r="4575" spans="2:5" x14ac:dyDescent="0.45">
      <c r="B4575" s="6">
        <v>271</v>
      </c>
      <c r="C4575" t="s">
        <v>153</v>
      </c>
      <c r="D4575">
        <v>-5.1905815000000001E-2</v>
      </c>
      <c r="E4575" s="7">
        <v>9.4549878000000004E-2</v>
      </c>
    </row>
    <row r="4576" spans="2:5" x14ac:dyDescent="0.45">
      <c r="B4576" s="6">
        <v>271</v>
      </c>
      <c r="C4576" t="s">
        <v>154</v>
      </c>
      <c r="D4576">
        <v>-5.6071614999999998E-2</v>
      </c>
      <c r="E4576" s="7">
        <v>9.1078406000000001E-2</v>
      </c>
    </row>
    <row r="4577" spans="2:5" x14ac:dyDescent="0.45">
      <c r="B4577" s="6">
        <v>271</v>
      </c>
      <c r="C4577" t="s">
        <v>158</v>
      </c>
      <c r="D4577">
        <v>6.0346676000000002E-2</v>
      </c>
      <c r="E4577" s="7">
        <v>7.6767262000000003E-2</v>
      </c>
    </row>
    <row r="4578" spans="2:5" x14ac:dyDescent="0.45">
      <c r="B4578" s="6">
        <v>271</v>
      </c>
      <c r="C4578" t="s">
        <v>159</v>
      </c>
      <c r="D4578">
        <v>-9.5181039999999995E-2</v>
      </c>
      <c r="E4578" s="7">
        <v>7.5779100000000002E-2</v>
      </c>
    </row>
    <row r="4579" spans="2:5" x14ac:dyDescent="0.45">
      <c r="B4579" s="6">
        <v>271</v>
      </c>
      <c r="C4579" t="s">
        <v>165</v>
      </c>
      <c r="D4579">
        <v>-9.4951432000000002E-2</v>
      </c>
      <c r="E4579" s="7">
        <v>7.5744092999999998E-2</v>
      </c>
    </row>
    <row r="4580" spans="2:5" x14ac:dyDescent="0.45">
      <c r="B4580" s="6">
        <v>271</v>
      </c>
      <c r="C4580" t="s">
        <v>155</v>
      </c>
      <c r="D4580">
        <v>1.8487039E-2</v>
      </c>
      <c r="E4580" s="7">
        <v>7.2369631000000004E-2</v>
      </c>
    </row>
    <row r="4581" spans="2:5" x14ac:dyDescent="0.45">
      <c r="B4581" s="6">
        <v>271</v>
      </c>
      <c r="C4581" t="s">
        <v>163</v>
      </c>
      <c r="D4581">
        <v>2.6758603999999998E-2</v>
      </c>
      <c r="E4581" s="7">
        <v>7.0545399999999994E-2</v>
      </c>
    </row>
    <row r="4582" spans="2:5" x14ac:dyDescent="0.45">
      <c r="B4582" s="6">
        <v>271</v>
      </c>
      <c r="C4582" t="s">
        <v>162</v>
      </c>
      <c r="D4582">
        <v>7.1299807000000007E-2</v>
      </c>
      <c r="E4582" s="7">
        <v>7.0500639000000004E-2</v>
      </c>
    </row>
    <row r="4583" spans="2:5" x14ac:dyDescent="0.45">
      <c r="B4583" s="6">
        <v>271</v>
      </c>
      <c r="C4583" t="s">
        <v>150</v>
      </c>
      <c r="D4583">
        <v>-2.7032976E-2</v>
      </c>
      <c r="E4583" s="7">
        <v>6.9588791999999997E-2</v>
      </c>
    </row>
    <row r="4584" spans="2:5" x14ac:dyDescent="0.45">
      <c r="B4584" s="6">
        <v>271</v>
      </c>
      <c r="C4584" t="s">
        <v>152</v>
      </c>
      <c r="D4584">
        <v>0.115715899</v>
      </c>
      <c r="E4584" s="7">
        <v>6.8993894E-2</v>
      </c>
    </row>
    <row r="4585" spans="2:5" x14ac:dyDescent="0.45">
      <c r="B4585" s="6">
        <v>271</v>
      </c>
      <c r="C4585" t="s">
        <v>157</v>
      </c>
      <c r="D4585">
        <v>-8.4492208999999999E-2</v>
      </c>
      <c r="E4585" s="7">
        <v>6.7872557E-2</v>
      </c>
    </row>
    <row r="4586" spans="2:5" x14ac:dyDescent="0.45">
      <c r="B4586" s="6">
        <v>271</v>
      </c>
      <c r="C4586" t="s">
        <v>148</v>
      </c>
      <c r="D4586">
        <v>-4.977263E-3</v>
      </c>
      <c r="E4586" s="7">
        <v>5.7949865000000003E-2</v>
      </c>
    </row>
    <row r="4587" spans="2:5" x14ac:dyDescent="0.45">
      <c r="B4587" s="6">
        <v>271</v>
      </c>
      <c r="C4587" t="s">
        <v>9</v>
      </c>
      <c r="D4587">
        <v>4.2616686000000001E-2</v>
      </c>
      <c r="E4587" s="7">
        <v>4.6100727000000001E-2</v>
      </c>
    </row>
    <row r="4588" spans="2:5" x14ac:dyDescent="0.45">
      <c r="B4588" s="6">
        <v>271</v>
      </c>
      <c r="C4588" t="s">
        <v>149</v>
      </c>
      <c r="D4588">
        <v>-1.5679380999999999E-2</v>
      </c>
      <c r="E4588" s="7">
        <v>4.3277034999999998E-2</v>
      </c>
    </row>
    <row r="4589" spans="2:5" x14ac:dyDescent="0.45">
      <c r="B4589" s="6">
        <v>272</v>
      </c>
      <c r="C4589" t="s">
        <v>152</v>
      </c>
      <c r="D4589">
        <v>-0.27993644000000001</v>
      </c>
      <c r="E4589" s="7">
        <v>0.120960516</v>
      </c>
    </row>
    <row r="4590" spans="2:5" x14ac:dyDescent="0.45">
      <c r="B4590" s="6">
        <v>272</v>
      </c>
      <c r="C4590" t="s">
        <v>151</v>
      </c>
      <c r="D4590">
        <v>0.116706982</v>
      </c>
      <c r="E4590" s="7">
        <v>9.9434227E-2</v>
      </c>
    </row>
    <row r="4591" spans="2:5" x14ac:dyDescent="0.45">
      <c r="B4591" s="6">
        <v>272</v>
      </c>
      <c r="C4591" t="s">
        <v>147</v>
      </c>
      <c r="D4591">
        <v>6.6274120000000006E-2</v>
      </c>
      <c r="E4591" s="7">
        <v>9.8385632000000001E-2</v>
      </c>
    </row>
    <row r="4592" spans="2:5" x14ac:dyDescent="0.45">
      <c r="B4592" s="6">
        <v>272</v>
      </c>
      <c r="C4592" t="s">
        <v>160</v>
      </c>
      <c r="D4592">
        <v>-9.4496697000000004E-2</v>
      </c>
      <c r="E4592" s="7">
        <v>9.7452094000000003E-2</v>
      </c>
    </row>
    <row r="4593" spans="2:5" x14ac:dyDescent="0.45">
      <c r="B4593" s="6">
        <v>272</v>
      </c>
      <c r="C4593" t="s">
        <v>154</v>
      </c>
      <c r="D4593">
        <v>0.151172997</v>
      </c>
      <c r="E4593" s="7">
        <v>9.2069318999999997E-2</v>
      </c>
    </row>
    <row r="4594" spans="2:5" x14ac:dyDescent="0.45">
      <c r="B4594" s="6">
        <v>272</v>
      </c>
      <c r="C4594" t="s">
        <v>148</v>
      </c>
      <c r="D4594">
        <v>3.0679623999999999E-2</v>
      </c>
      <c r="E4594" s="7">
        <v>8.7701935999999994E-2</v>
      </c>
    </row>
    <row r="4595" spans="2:5" x14ac:dyDescent="0.45">
      <c r="B4595" s="6">
        <v>272</v>
      </c>
      <c r="C4595" t="s">
        <v>157</v>
      </c>
      <c r="D4595">
        <v>7.4851380999999995E-2</v>
      </c>
      <c r="E4595" s="7">
        <v>8.4198903000000005E-2</v>
      </c>
    </row>
    <row r="4596" spans="2:5" x14ac:dyDescent="0.45">
      <c r="B4596" s="6">
        <v>272</v>
      </c>
      <c r="C4596" t="s">
        <v>161</v>
      </c>
      <c r="D4596">
        <v>5.2545570999999999E-2</v>
      </c>
      <c r="E4596" s="7">
        <v>8.2680711000000004E-2</v>
      </c>
    </row>
    <row r="4597" spans="2:5" x14ac:dyDescent="0.45">
      <c r="B4597" s="6">
        <v>272</v>
      </c>
      <c r="C4597" t="s">
        <v>150</v>
      </c>
      <c r="D4597">
        <v>-5.299916E-3</v>
      </c>
      <c r="E4597" s="7">
        <v>7.7381575999999994E-2</v>
      </c>
    </row>
    <row r="4598" spans="2:5" x14ac:dyDescent="0.45">
      <c r="B4598" s="6">
        <v>272</v>
      </c>
      <c r="C4598" t="s">
        <v>165</v>
      </c>
      <c r="D4598">
        <v>-4.0064740000000003E-3</v>
      </c>
      <c r="E4598" s="7">
        <v>7.5025548999999997E-2</v>
      </c>
    </row>
    <row r="4599" spans="2:5" x14ac:dyDescent="0.45">
      <c r="B4599" s="6">
        <v>272</v>
      </c>
      <c r="C4599" t="s">
        <v>9</v>
      </c>
      <c r="D4599">
        <v>4.6865935999999997E-2</v>
      </c>
      <c r="E4599" s="7">
        <v>7.4240127000000003E-2</v>
      </c>
    </row>
    <row r="4600" spans="2:5" x14ac:dyDescent="0.45">
      <c r="B4600" s="6">
        <v>272</v>
      </c>
      <c r="C4600" t="s">
        <v>162</v>
      </c>
      <c r="D4600">
        <v>-2.1819786000000001E-2</v>
      </c>
      <c r="E4600" s="7">
        <v>7.4067298000000004E-2</v>
      </c>
    </row>
    <row r="4601" spans="2:5" x14ac:dyDescent="0.45">
      <c r="B4601" s="6">
        <v>272</v>
      </c>
      <c r="C4601" t="s">
        <v>164</v>
      </c>
      <c r="D4601">
        <v>8.0394913999999998E-2</v>
      </c>
      <c r="E4601" s="7">
        <v>7.2944637000000007E-2</v>
      </c>
    </row>
    <row r="4602" spans="2:5" x14ac:dyDescent="0.45">
      <c r="B4602" s="6">
        <v>272</v>
      </c>
      <c r="C4602" t="s">
        <v>149</v>
      </c>
      <c r="D4602">
        <v>4.4600280000000004E-3</v>
      </c>
      <c r="E4602" s="7">
        <v>7.0124658000000006E-2</v>
      </c>
    </row>
    <row r="4603" spans="2:5" x14ac:dyDescent="0.45">
      <c r="B4603" s="6">
        <v>272</v>
      </c>
      <c r="C4603" t="s">
        <v>155</v>
      </c>
      <c r="D4603">
        <v>-5.7759716000000003E-2</v>
      </c>
      <c r="E4603" s="7">
        <v>6.9283227000000003E-2</v>
      </c>
    </row>
    <row r="4604" spans="2:5" x14ac:dyDescent="0.45">
      <c r="B4604" s="6">
        <v>272</v>
      </c>
      <c r="C4604" t="s">
        <v>163</v>
      </c>
      <c r="D4604">
        <v>1.4200923000000001E-2</v>
      </c>
      <c r="E4604" s="7">
        <v>5.9079186999999998E-2</v>
      </c>
    </row>
    <row r="4605" spans="2:5" x14ac:dyDescent="0.45">
      <c r="B4605" s="6">
        <v>272</v>
      </c>
      <c r="C4605" t="s">
        <v>153</v>
      </c>
      <c r="D4605">
        <v>4.2604324999999998E-2</v>
      </c>
      <c r="E4605" s="7">
        <v>4.6475171000000003E-2</v>
      </c>
    </row>
    <row r="4606" spans="2:5" x14ac:dyDescent="0.45">
      <c r="B4606" s="6">
        <v>272</v>
      </c>
      <c r="C4606" t="s">
        <v>159</v>
      </c>
      <c r="D4606">
        <v>3.3032799000000002E-2</v>
      </c>
      <c r="E4606" s="7">
        <v>4.6074111000000001E-2</v>
      </c>
    </row>
    <row r="4607" spans="2:5" x14ac:dyDescent="0.45">
      <c r="B4607" s="6">
        <v>272</v>
      </c>
      <c r="C4607" t="s">
        <v>158</v>
      </c>
      <c r="D4607">
        <v>-4.0980436000000002E-2</v>
      </c>
      <c r="E4607" s="7">
        <v>4.4869316999999999E-2</v>
      </c>
    </row>
    <row r="4608" spans="2:5" x14ac:dyDescent="0.45">
      <c r="B4608" s="6">
        <v>273</v>
      </c>
      <c r="C4608" t="s">
        <v>149</v>
      </c>
      <c r="D4608">
        <v>-0.120044161</v>
      </c>
      <c r="E4608" s="7">
        <v>0.13912285199999999</v>
      </c>
    </row>
    <row r="4609" spans="2:5" x14ac:dyDescent="0.45">
      <c r="B4609" s="6">
        <v>273</v>
      </c>
      <c r="C4609" t="s">
        <v>164</v>
      </c>
      <c r="D4609">
        <v>8.5922328000000006E-2</v>
      </c>
      <c r="E4609" s="7">
        <v>0.113762828</v>
      </c>
    </row>
    <row r="4610" spans="2:5" x14ac:dyDescent="0.45">
      <c r="B4610" s="6">
        <v>273</v>
      </c>
      <c r="C4610" t="s">
        <v>153</v>
      </c>
      <c r="D4610">
        <v>-9.1056690000000003E-3</v>
      </c>
      <c r="E4610" s="7">
        <v>9.8330062999999995E-2</v>
      </c>
    </row>
    <row r="4611" spans="2:5" x14ac:dyDescent="0.45">
      <c r="B4611" s="6">
        <v>273</v>
      </c>
      <c r="C4611" t="s">
        <v>156</v>
      </c>
      <c r="D4611">
        <v>-7.8078907000000003E-2</v>
      </c>
      <c r="E4611" s="7">
        <v>9.2518805999999995E-2</v>
      </c>
    </row>
    <row r="4612" spans="2:5" x14ac:dyDescent="0.45">
      <c r="B4612" s="6">
        <v>273</v>
      </c>
      <c r="C4612" t="s">
        <v>9</v>
      </c>
      <c r="D4612">
        <v>2.7035236000000001E-2</v>
      </c>
      <c r="E4612" s="7">
        <v>8.9150976000000007E-2</v>
      </c>
    </row>
    <row r="4613" spans="2:5" x14ac:dyDescent="0.45">
      <c r="B4613" s="6">
        <v>273</v>
      </c>
      <c r="C4613" t="s">
        <v>154</v>
      </c>
      <c r="D4613">
        <v>-6.9079090000000003E-3</v>
      </c>
      <c r="E4613" s="7">
        <v>8.7390367999999996E-2</v>
      </c>
    </row>
    <row r="4614" spans="2:5" x14ac:dyDescent="0.45">
      <c r="B4614" s="6">
        <v>273</v>
      </c>
      <c r="C4614" t="s">
        <v>162</v>
      </c>
      <c r="D4614">
        <v>1.9796135999999999E-2</v>
      </c>
      <c r="E4614" s="7">
        <v>8.2021175000000002E-2</v>
      </c>
    </row>
    <row r="4615" spans="2:5" x14ac:dyDescent="0.45">
      <c r="B4615" s="6">
        <v>273</v>
      </c>
      <c r="C4615" t="s">
        <v>161</v>
      </c>
      <c r="D4615">
        <v>-7.5115111999999998E-2</v>
      </c>
      <c r="E4615" s="7">
        <v>7.9125388000000005E-2</v>
      </c>
    </row>
    <row r="4616" spans="2:5" x14ac:dyDescent="0.45">
      <c r="B4616" s="6">
        <v>273</v>
      </c>
      <c r="C4616" t="s">
        <v>163</v>
      </c>
      <c r="D4616">
        <v>3.4336780999999997E-2</v>
      </c>
      <c r="E4616" s="7">
        <v>7.8035722000000002E-2</v>
      </c>
    </row>
    <row r="4617" spans="2:5" x14ac:dyDescent="0.45">
      <c r="B4617" s="6">
        <v>273</v>
      </c>
      <c r="C4617" t="s">
        <v>160</v>
      </c>
      <c r="D4617">
        <v>-7.1952192999999998E-2</v>
      </c>
      <c r="E4617" s="7">
        <v>7.6999485000000006E-2</v>
      </c>
    </row>
    <row r="4618" spans="2:5" x14ac:dyDescent="0.45">
      <c r="B4618" s="6">
        <v>273</v>
      </c>
      <c r="C4618" t="s">
        <v>151</v>
      </c>
      <c r="D4618">
        <v>5.3508740999999999E-2</v>
      </c>
      <c r="E4618" s="7">
        <v>7.6233507000000006E-2</v>
      </c>
    </row>
    <row r="4619" spans="2:5" x14ac:dyDescent="0.45">
      <c r="B4619" s="6">
        <v>273</v>
      </c>
      <c r="C4619" t="s">
        <v>157</v>
      </c>
      <c r="D4619">
        <v>0.180853084</v>
      </c>
      <c r="E4619" s="7">
        <v>7.2940662000000003E-2</v>
      </c>
    </row>
    <row r="4620" spans="2:5" x14ac:dyDescent="0.45">
      <c r="B4620" s="6">
        <v>273</v>
      </c>
      <c r="C4620" t="s">
        <v>147</v>
      </c>
      <c r="D4620">
        <v>-8.3958299999999997E-4</v>
      </c>
      <c r="E4620" s="7">
        <v>7.0278617000000002E-2</v>
      </c>
    </row>
    <row r="4621" spans="2:5" x14ac:dyDescent="0.45">
      <c r="B4621" s="6">
        <v>273</v>
      </c>
      <c r="C4621" t="s">
        <v>150</v>
      </c>
      <c r="D4621">
        <v>-0.10001149300000001</v>
      </c>
      <c r="E4621" s="7">
        <v>6.3039804000000005E-2</v>
      </c>
    </row>
    <row r="4622" spans="2:5" x14ac:dyDescent="0.45">
      <c r="B4622" s="6">
        <v>273</v>
      </c>
      <c r="C4622" t="s">
        <v>155</v>
      </c>
      <c r="D4622">
        <v>-2.2312822E-2</v>
      </c>
      <c r="E4622" s="7">
        <v>5.9306676000000003E-2</v>
      </c>
    </row>
    <row r="4623" spans="2:5" x14ac:dyDescent="0.45">
      <c r="B4623" s="6">
        <v>273</v>
      </c>
      <c r="C4623" t="s">
        <v>152</v>
      </c>
      <c r="D4623">
        <v>-1.9865548E-2</v>
      </c>
      <c r="E4623" s="7">
        <v>5.9133564E-2</v>
      </c>
    </row>
    <row r="4624" spans="2:5" x14ac:dyDescent="0.45">
      <c r="B4624" s="6">
        <v>274</v>
      </c>
      <c r="C4624" t="s">
        <v>148</v>
      </c>
      <c r="D4624">
        <v>8.6885253999999995E-2</v>
      </c>
      <c r="E4624" s="7">
        <v>0.101073568</v>
      </c>
    </row>
    <row r="4625" spans="2:5" x14ac:dyDescent="0.45">
      <c r="B4625" s="6">
        <v>274</v>
      </c>
      <c r="C4625" t="s">
        <v>162</v>
      </c>
      <c r="D4625">
        <v>0.874457076</v>
      </c>
      <c r="E4625" s="7">
        <v>9.1333873999999995E-2</v>
      </c>
    </row>
    <row r="4626" spans="2:5" x14ac:dyDescent="0.45">
      <c r="B4626" s="6">
        <v>274</v>
      </c>
      <c r="C4626" t="s">
        <v>163</v>
      </c>
      <c r="D4626">
        <v>0.672253726</v>
      </c>
      <c r="E4626" s="7">
        <v>9.0268603000000003E-2</v>
      </c>
    </row>
    <row r="4627" spans="2:5" x14ac:dyDescent="0.45">
      <c r="B4627" s="6">
        <v>274</v>
      </c>
      <c r="C4627" t="s">
        <v>165</v>
      </c>
      <c r="D4627">
        <v>-1.3128159E-2</v>
      </c>
      <c r="E4627" s="7">
        <v>8.8037137000000001E-2</v>
      </c>
    </row>
    <row r="4628" spans="2:5" x14ac:dyDescent="0.45">
      <c r="B4628" s="6">
        <v>274</v>
      </c>
      <c r="C4628" t="s">
        <v>157</v>
      </c>
      <c r="D4628">
        <v>0.56760604100000001</v>
      </c>
      <c r="E4628" s="7">
        <v>8.3932680999999995E-2</v>
      </c>
    </row>
    <row r="4629" spans="2:5" x14ac:dyDescent="0.45">
      <c r="B4629" s="6">
        <v>274</v>
      </c>
      <c r="C4629" t="s">
        <v>159</v>
      </c>
      <c r="D4629">
        <v>-1.3544646E-2</v>
      </c>
      <c r="E4629" s="7">
        <v>8.1430099000000006E-2</v>
      </c>
    </row>
    <row r="4630" spans="2:5" x14ac:dyDescent="0.45">
      <c r="B4630" s="6">
        <v>274</v>
      </c>
      <c r="C4630" t="s">
        <v>153</v>
      </c>
      <c r="D4630">
        <v>0.39378809100000001</v>
      </c>
      <c r="E4630" s="7">
        <v>7.0831986999999999E-2</v>
      </c>
    </row>
    <row r="4631" spans="2:5" x14ac:dyDescent="0.45">
      <c r="B4631" s="6">
        <v>274</v>
      </c>
      <c r="C4631" t="s">
        <v>154</v>
      </c>
      <c r="D4631">
        <v>8.3536839000000002E-2</v>
      </c>
      <c r="E4631" s="7">
        <v>6.9892595000000002E-2</v>
      </c>
    </row>
    <row r="4632" spans="2:5" x14ac:dyDescent="0.45">
      <c r="B4632" s="6">
        <v>274</v>
      </c>
      <c r="C4632" t="s">
        <v>158</v>
      </c>
      <c r="D4632">
        <v>-5.8403399000000002E-2</v>
      </c>
      <c r="E4632" s="7">
        <v>6.9279280999999998E-2</v>
      </c>
    </row>
    <row r="4633" spans="2:5" x14ac:dyDescent="0.45">
      <c r="B4633" s="6">
        <v>274</v>
      </c>
      <c r="C4633" t="s">
        <v>151</v>
      </c>
      <c r="D4633">
        <v>0.45783769200000002</v>
      </c>
      <c r="E4633" s="7">
        <v>6.9125826000000001E-2</v>
      </c>
    </row>
    <row r="4634" spans="2:5" x14ac:dyDescent="0.45">
      <c r="B4634" s="6">
        <v>274</v>
      </c>
      <c r="C4634" t="s">
        <v>160</v>
      </c>
      <c r="D4634">
        <v>0.99346683000000002</v>
      </c>
      <c r="E4634" s="7">
        <v>6.8046782E-2</v>
      </c>
    </row>
    <row r="4635" spans="2:5" x14ac:dyDescent="0.45">
      <c r="B4635" s="6">
        <v>274</v>
      </c>
      <c r="C4635" t="s">
        <v>147</v>
      </c>
      <c r="D4635">
        <v>-2.6887326E-2</v>
      </c>
      <c r="E4635" s="7">
        <v>6.6878718000000004E-2</v>
      </c>
    </row>
    <row r="4636" spans="2:5" x14ac:dyDescent="0.45">
      <c r="B4636" s="6">
        <v>274</v>
      </c>
      <c r="C4636" t="s">
        <v>161</v>
      </c>
      <c r="D4636">
        <v>-5.2456188000000001E-2</v>
      </c>
      <c r="E4636" s="7">
        <v>6.4406303999999998E-2</v>
      </c>
    </row>
    <row r="4637" spans="2:5" x14ac:dyDescent="0.45">
      <c r="B4637" s="6">
        <v>274</v>
      </c>
      <c r="C4637" t="s">
        <v>156</v>
      </c>
      <c r="D4637">
        <v>-8.7113280000000008E-3</v>
      </c>
      <c r="E4637" s="7">
        <v>5.6352843999999999E-2</v>
      </c>
    </row>
    <row r="4638" spans="2:5" x14ac:dyDescent="0.45">
      <c r="B4638" s="6">
        <v>274</v>
      </c>
      <c r="C4638" t="s">
        <v>164</v>
      </c>
      <c r="D4638">
        <v>0.217784491</v>
      </c>
      <c r="E4638" s="7">
        <v>5.2204486000000001E-2</v>
      </c>
    </row>
    <row r="4639" spans="2:5" x14ac:dyDescent="0.45">
      <c r="B4639" s="6">
        <v>274</v>
      </c>
      <c r="C4639" t="s">
        <v>149</v>
      </c>
      <c r="D4639">
        <v>0.82013875300000005</v>
      </c>
      <c r="E4639" s="7">
        <v>4.7522543E-2</v>
      </c>
    </row>
    <row r="4640" spans="2:5" x14ac:dyDescent="0.45">
      <c r="B4640" s="6">
        <v>274</v>
      </c>
      <c r="C4640" t="s">
        <v>9</v>
      </c>
      <c r="D4640">
        <v>0.86319470099999995</v>
      </c>
      <c r="E4640" s="7">
        <v>4.4009562000000002E-2</v>
      </c>
    </row>
    <row r="4641" spans="2:5" x14ac:dyDescent="0.45">
      <c r="B4641" s="6">
        <v>274</v>
      </c>
      <c r="C4641" t="s">
        <v>155</v>
      </c>
      <c r="D4641">
        <v>-4.3743006000000001E-2</v>
      </c>
      <c r="E4641" s="7">
        <v>4.1961167000000001E-2</v>
      </c>
    </row>
    <row r="4642" spans="2:5" x14ac:dyDescent="0.45">
      <c r="B4642" s="6">
        <v>275</v>
      </c>
      <c r="C4642" t="s">
        <v>148</v>
      </c>
      <c r="D4642">
        <v>0.87618538499999998</v>
      </c>
      <c r="E4642" s="7">
        <v>0.10361960000000001</v>
      </c>
    </row>
    <row r="4643" spans="2:5" x14ac:dyDescent="0.45">
      <c r="B4643" s="6">
        <v>275</v>
      </c>
      <c r="C4643" t="s">
        <v>155</v>
      </c>
      <c r="D4643">
        <v>9.6290018000000005E-2</v>
      </c>
      <c r="E4643" s="7">
        <v>9.6917461999999996E-2</v>
      </c>
    </row>
    <row r="4644" spans="2:5" x14ac:dyDescent="0.45">
      <c r="B4644" s="6">
        <v>275</v>
      </c>
      <c r="C4644" t="s">
        <v>149</v>
      </c>
      <c r="D4644">
        <v>0.82723426</v>
      </c>
      <c r="E4644" s="7">
        <v>9.4646331E-2</v>
      </c>
    </row>
    <row r="4645" spans="2:5" x14ac:dyDescent="0.45">
      <c r="B4645" s="6">
        <v>275</v>
      </c>
      <c r="C4645" t="s">
        <v>150</v>
      </c>
      <c r="D4645">
        <v>-2.0113506999999999E-2</v>
      </c>
      <c r="E4645" s="7">
        <v>7.9185373000000003E-2</v>
      </c>
    </row>
    <row r="4646" spans="2:5" x14ac:dyDescent="0.45">
      <c r="B4646" s="6">
        <v>275</v>
      </c>
      <c r="C4646" t="s">
        <v>147</v>
      </c>
      <c r="D4646">
        <v>-2.9646041000000001E-2</v>
      </c>
      <c r="E4646" s="7">
        <v>7.8097687999999998E-2</v>
      </c>
    </row>
    <row r="4647" spans="2:5" x14ac:dyDescent="0.45">
      <c r="B4647" s="6">
        <v>275</v>
      </c>
      <c r="C4647" t="s">
        <v>161</v>
      </c>
      <c r="D4647">
        <v>0.196352468</v>
      </c>
      <c r="E4647" s="7">
        <v>7.6736035999999994E-2</v>
      </c>
    </row>
    <row r="4648" spans="2:5" x14ac:dyDescent="0.45">
      <c r="B4648" s="6">
        <v>275</v>
      </c>
      <c r="C4648" t="s">
        <v>158</v>
      </c>
      <c r="D4648">
        <v>0.59150362199999995</v>
      </c>
      <c r="E4648" s="7">
        <v>7.3542248000000005E-2</v>
      </c>
    </row>
    <row r="4649" spans="2:5" x14ac:dyDescent="0.45">
      <c r="B4649" s="6">
        <v>275</v>
      </c>
      <c r="C4649" t="s">
        <v>153</v>
      </c>
      <c r="D4649">
        <v>0.69178091200000003</v>
      </c>
      <c r="E4649" s="7">
        <v>7.1651267000000005E-2</v>
      </c>
    </row>
    <row r="4650" spans="2:5" x14ac:dyDescent="0.45">
      <c r="B4650" s="6">
        <v>275</v>
      </c>
      <c r="C4650" t="s">
        <v>162</v>
      </c>
      <c r="D4650">
        <v>9.7861129000000005E-2</v>
      </c>
      <c r="E4650" s="7">
        <v>6.6804091999999995E-2</v>
      </c>
    </row>
    <row r="4651" spans="2:5" x14ac:dyDescent="0.45">
      <c r="B4651" s="6">
        <v>275</v>
      </c>
      <c r="C4651" t="s">
        <v>160</v>
      </c>
      <c r="D4651">
        <v>1.2292345E-2</v>
      </c>
      <c r="E4651" s="7">
        <v>6.4088980000000004E-2</v>
      </c>
    </row>
    <row r="4652" spans="2:5" x14ac:dyDescent="0.45">
      <c r="B4652" s="6">
        <v>275</v>
      </c>
      <c r="C4652" t="s">
        <v>151</v>
      </c>
      <c r="D4652">
        <v>0.14552612100000001</v>
      </c>
      <c r="E4652" s="7">
        <v>6.2558647999999994E-2</v>
      </c>
    </row>
    <row r="4653" spans="2:5" x14ac:dyDescent="0.45">
      <c r="B4653" s="6">
        <v>275</v>
      </c>
      <c r="C4653" t="s">
        <v>154</v>
      </c>
      <c r="D4653">
        <v>0.228050323</v>
      </c>
      <c r="E4653" s="7">
        <v>6.0848526999999999E-2</v>
      </c>
    </row>
    <row r="4654" spans="2:5" x14ac:dyDescent="0.45">
      <c r="B4654" s="6">
        <v>275</v>
      </c>
      <c r="C4654" t="s">
        <v>157</v>
      </c>
      <c r="D4654">
        <v>0.12629661</v>
      </c>
      <c r="E4654" s="7">
        <v>5.9943989000000003E-2</v>
      </c>
    </row>
    <row r="4655" spans="2:5" x14ac:dyDescent="0.45">
      <c r="B4655" s="6">
        <v>275</v>
      </c>
      <c r="C4655" t="s">
        <v>164</v>
      </c>
      <c r="D4655">
        <v>0.40601564000000001</v>
      </c>
      <c r="E4655" s="7">
        <v>5.6835339999999998E-2</v>
      </c>
    </row>
    <row r="4656" spans="2:5" x14ac:dyDescent="0.45">
      <c r="B4656" s="6">
        <v>275</v>
      </c>
      <c r="C4656" t="s">
        <v>163</v>
      </c>
      <c r="D4656">
        <v>0.228791992</v>
      </c>
      <c r="E4656" s="7">
        <v>5.5713072000000002E-2</v>
      </c>
    </row>
    <row r="4657" spans="2:5" x14ac:dyDescent="0.45">
      <c r="B4657" s="6">
        <v>275</v>
      </c>
      <c r="C4657" t="s">
        <v>165</v>
      </c>
      <c r="D4657">
        <v>-4.4694862000000002E-2</v>
      </c>
      <c r="E4657" s="7">
        <v>4.6219466000000001E-2</v>
      </c>
    </row>
    <row r="4658" spans="2:5" x14ac:dyDescent="0.45">
      <c r="B4658" s="6">
        <v>275</v>
      </c>
      <c r="C4658" t="s">
        <v>9</v>
      </c>
      <c r="D4658">
        <v>0.11345601199999999</v>
      </c>
      <c r="E4658" s="7">
        <v>4.5882833999999997E-2</v>
      </c>
    </row>
    <row r="4659" spans="2:5" x14ac:dyDescent="0.45">
      <c r="B4659" s="6">
        <v>275</v>
      </c>
      <c r="C4659" t="s">
        <v>152</v>
      </c>
      <c r="D4659">
        <v>8.9613610999999996E-2</v>
      </c>
      <c r="E4659" s="7">
        <v>4.4786998000000001E-2</v>
      </c>
    </row>
    <row r="4660" spans="2:5" x14ac:dyDescent="0.45">
      <c r="B4660" s="6">
        <v>276</v>
      </c>
      <c r="C4660" t="s">
        <v>9</v>
      </c>
      <c r="D4660">
        <v>0.100388534</v>
      </c>
      <c r="E4660" s="7">
        <v>0.124014912</v>
      </c>
    </row>
    <row r="4661" spans="2:5" x14ac:dyDescent="0.45">
      <c r="B4661" s="6">
        <v>276</v>
      </c>
      <c r="C4661" t="s">
        <v>155</v>
      </c>
      <c r="D4661">
        <v>1.8931156000000001E-2</v>
      </c>
      <c r="E4661" s="7">
        <v>0.110479642</v>
      </c>
    </row>
    <row r="4662" spans="2:5" x14ac:dyDescent="0.45">
      <c r="B4662" s="6">
        <v>276</v>
      </c>
      <c r="C4662" t="s">
        <v>165</v>
      </c>
      <c r="D4662">
        <v>7.3360868999999995E-2</v>
      </c>
      <c r="E4662" s="7">
        <v>0.100749846</v>
      </c>
    </row>
    <row r="4663" spans="2:5" x14ac:dyDescent="0.45">
      <c r="B4663" s="6">
        <v>276</v>
      </c>
      <c r="C4663" t="s">
        <v>148</v>
      </c>
      <c r="D4663">
        <v>0.85530491799999997</v>
      </c>
      <c r="E4663" s="7">
        <v>9.8207565999999996E-2</v>
      </c>
    </row>
    <row r="4664" spans="2:5" x14ac:dyDescent="0.45">
      <c r="B4664" s="6">
        <v>276</v>
      </c>
      <c r="C4664" t="s">
        <v>159</v>
      </c>
      <c r="D4664">
        <v>0.13369863100000001</v>
      </c>
      <c r="E4664" s="7">
        <v>9.1167332000000004E-2</v>
      </c>
    </row>
    <row r="4665" spans="2:5" x14ac:dyDescent="0.45">
      <c r="B4665" s="6">
        <v>276</v>
      </c>
      <c r="C4665" t="s">
        <v>161</v>
      </c>
      <c r="D4665">
        <v>-3.8681750000000001E-2</v>
      </c>
      <c r="E4665" s="7">
        <v>9.0731503000000005E-2</v>
      </c>
    </row>
    <row r="4666" spans="2:5" x14ac:dyDescent="0.45">
      <c r="B4666" s="6">
        <v>276</v>
      </c>
      <c r="C4666" t="s">
        <v>154</v>
      </c>
      <c r="D4666">
        <v>3.0162413999999999E-2</v>
      </c>
      <c r="E4666" s="7">
        <v>9.0276616000000004E-2</v>
      </c>
    </row>
    <row r="4667" spans="2:5" x14ac:dyDescent="0.45">
      <c r="B4667" s="6">
        <v>276</v>
      </c>
      <c r="C4667" t="s">
        <v>153</v>
      </c>
      <c r="D4667">
        <v>0.225940013</v>
      </c>
      <c r="E4667" s="7">
        <v>8.7368247999999996E-2</v>
      </c>
    </row>
    <row r="4668" spans="2:5" x14ac:dyDescent="0.45">
      <c r="B4668" s="6">
        <v>276</v>
      </c>
      <c r="C4668" t="s">
        <v>147</v>
      </c>
      <c r="D4668">
        <v>-0.14436511799999999</v>
      </c>
      <c r="E4668" s="7">
        <v>8.7352057999999996E-2</v>
      </c>
    </row>
    <row r="4669" spans="2:5" x14ac:dyDescent="0.45">
      <c r="B4669" s="6">
        <v>276</v>
      </c>
      <c r="C4669" t="s">
        <v>149</v>
      </c>
      <c r="D4669">
        <v>6.3225145999999996E-2</v>
      </c>
      <c r="E4669" s="7">
        <v>7.5600479999999998E-2</v>
      </c>
    </row>
    <row r="4670" spans="2:5" x14ac:dyDescent="0.45">
      <c r="B4670" s="6">
        <v>276</v>
      </c>
      <c r="C4670" t="s">
        <v>150</v>
      </c>
      <c r="D4670">
        <v>-7.4924739999999998E-3</v>
      </c>
      <c r="E4670" s="7">
        <v>7.4343865999999995E-2</v>
      </c>
    </row>
    <row r="4671" spans="2:5" x14ac:dyDescent="0.45">
      <c r="B4671" s="6">
        <v>276</v>
      </c>
      <c r="C4671" t="s">
        <v>160</v>
      </c>
      <c r="D4671">
        <v>9.5586869999999997E-3</v>
      </c>
      <c r="E4671" s="7">
        <v>6.6293248999999999E-2</v>
      </c>
    </row>
    <row r="4672" spans="2:5" x14ac:dyDescent="0.45">
      <c r="B4672" s="6">
        <v>276</v>
      </c>
      <c r="C4672" t="s">
        <v>156</v>
      </c>
      <c r="D4672">
        <v>0.198505401</v>
      </c>
      <c r="E4672" s="7">
        <v>6.5490333999999997E-2</v>
      </c>
    </row>
    <row r="4673" spans="2:5" x14ac:dyDescent="0.45">
      <c r="B4673" s="6">
        <v>276</v>
      </c>
      <c r="C4673" t="s">
        <v>164</v>
      </c>
      <c r="D4673">
        <v>0.46546911899999999</v>
      </c>
      <c r="E4673" s="7">
        <v>6.5438468E-2</v>
      </c>
    </row>
    <row r="4674" spans="2:5" x14ac:dyDescent="0.45">
      <c r="B4674" s="6">
        <v>276</v>
      </c>
      <c r="C4674" t="s">
        <v>162</v>
      </c>
      <c r="D4674">
        <v>4.3121439999999997E-2</v>
      </c>
      <c r="E4674" s="7">
        <v>6.2451385999999998E-2</v>
      </c>
    </row>
    <row r="4675" spans="2:5" x14ac:dyDescent="0.45">
      <c r="B4675" s="6">
        <v>276</v>
      </c>
      <c r="C4675" t="s">
        <v>158</v>
      </c>
      <c r="D4675">
        <v>0.19768018600000001</v>
      </c>
      <c r="E4675" s="7">
        <v>5.7562605000000003E-2</v>
      </c>
    </row>
    <row r="4676" spans="2:5" x14ac:dyDescent="0.45">
      <c r="B4676" s="6">
        <v>276</v>
      </c>
      <c r="C4676" t="s">
        <v>163</v>
      </c>
      <c r="D4676">
        <v>1.9980181999999999E-2</v>
      </c>
      <c r="E4676" s="7">
        <v>5.5996756000000002E-2</v>
      </c>
    </row>
    <row r="4677" spans="2:5" x14ac:dyDescent="0.45">
      <c r="B4677" s="6">
        <v>276</v>
      </c>
      <c r="C4677" t="s">
        <v>152</v>
      </c>
      <c r="D4677">
        <v>0.87161484</v>
      </c>
      <c r="E4677" s="7">
        <v>5.2681458E-2</v>
      </c>
    </row>
    <row r="4678" spans="2:5" x14ac:dyDescent="0.45">
      <c r="B4678" s="6">
        <v>277</v>
      </c>
      <c r="C4678" t="s">
        <v>165</v>
      </c>
      <c r="D4678">
        <v>0.16620749300000001</v>
      </c>
      <c r="E4678" s="7">
        <v>8.7533968000000004E-2</v>
      </c>
    </row>
    <row r="4679" spans="2:5" x14ac:dyDescent="0.45">
      <c r="B4679" s="6">
        <v>277</v>
      </c>
      <c r="C4679" t="s">
        <v>147</v>
      </c>
      <c r="D4679">
        <v>0.51745687900000004</v>
      </c>
      <c r="E4679" s="7">
        <v>7.1713480999999996E-2</v>
      </c>
    </row>
    <row r="4680" spans="2:5" x14ac:dyDescent="0.45">
      <c r="B4680" s="6">
        <v>277</v>
      </c>
      <c r="C4680" t="s">
        <v>156</v>
      </c>
      <c r="D4680">
        <v>0.70162829100000002</v>
      </c>
      <c r="E4680" s="7">
        <v>7.1378435000000004E-2</v>
      </c>
    </row>
    <row r="4681" spans="2:5" x14ac:dyDescent="0.45">
      <c r="B4681" s="6">
        <v>277</v>
      </c>
      <c r="C4681" t="s">
        <v>153</v>
      </c>
      <c r="D4681">
        <v>1.0766251280000001</v>
      </c>
      <c r="E4681" s="7">
        <v>6.8149418000000003E-2</v>
      </c>
    </row>
    <row r="4682" spans="2:5" x14ac:dyDescent="0.45">
      <c r="B4682" s="6">
        <v>277</v>
      </c>
      <c r="C4682" t="s">
        <v>163</v>
      </c>
      <c r="D4682">
        <v>0.90211056199999995</v>
      </c>
      <c r="E4682" s="7">
        <v>6.7417400000000002E-2</v>
      </c>
    </row>
    <row r="4683" spans="2:5" x14ac:dyDescent="0.45">
      <c r="B4683" s="6">
        <v>277</v>
      </c>
      <c r="C4683" t="s">
        <v>158</v>
      </c>
      <c r="D4683">
        <v>1.0049926810000001</v>
      </c>
      <c r="E4683" s="7">
        <v>6.5398363000000001E-2</v>
      </c>
    </row>
    <row r="4684" spans="2:5" x14ac:dyDescent="0.45">
      <c r="B4684" s="6">
        <v>277</v>
      </c>
      <c r="C4684" t="s">
        <v>149</v>
      </c>
      <c r="D4684">
        <v>1.1013666630000001</v>
      </c>
      <c r="E4684" s="7">
        <v>6.3980563000000004E-2</v>
      </c>
    </row>
    <row r="4685" spans="2:5" x14ac:dyDescent="0.45">
      <c r="B4685" s="6">
        <v>277</v>
      </c>
      <c r="C4685" t="s">
        <v>152</v>
      </c>
      <c r="D4685">
        <v>0.88139507500000003</v>
      </c>
      <c r="E4685" s="7">
        <v>6.1938282999999997E-2</v>
      </c>
    </row>
    <row r="4686" spans="2:5" x14ac:dyDescent="0.45">
      <c r="B4686" s="6">
        <v>277</v>
      </c>
      <c r="C4686" t="s">
        <v>150</v>
      </c>
      <c r="D4686">
        <v>-1.5546325999999999E-2</v>
      </c>
      <c r="E4686" s="7">
        <v>6.0598679000000003E-2</v>
      </c>
    </row>
    <row r="4687" spans="2:5" x14ac:dyDescent="0.45">
      <c r="B4687" s="6">
        <v>277</v>
      </c>
      <c r="C4687" t="s">
        <v>148</v>
      </c>
      <c r="D4687">
        <v>0.34231165000000002</v>
      </c>
      <c r="E4687" s="7">
        <v>5.9416653E-2</v>
      </c>
    </row>
    <row r="4688" spans="2:5" x14ac:dyDescent="0.45">
      <c r="B4688" s="6">
        <v>277</v>
      </c>
      <c r="C4688" t="s">
        <v>9</v>
      </c>
      <c r="D4688">
        <v>1.025140065</v>
      </c>
      <c r="E4688" s="7">
        <v>5.8723808000000002E-2</v>
      </c>
    </row>
    <row r="4689" spans="2:5" x14ac:dyDescent="0.45">
      <c r="B4689" s="6">
        <v>277</v>
      </c>
      <c r="C4689" t="s">
        <v>151</v>
      </c>
      <c r="D4689">
        <v>1.020730336</v>
      </c>
      <c r="E4689" s="7">
        <v>5.5551791000000003E-2</v>
      </c>
    </row>
    <row r="4690" spans="2:5" x14ac:dyDescent="0.45">
      <c r="B4690" s="6">
        <v>277</v>
      </c>
      <c r="C4690" t="s">
        <v>154</v>
      </c>
      <c r="D4690">
        <v>0.44358718200000002</v>
      </c>
      <c r="E4690" s="7">
        <v>5.4998848000000003E-2</v>
      </c>
    </row>
    <row r="4691" spans="2:5" x14ac:dyDescent="0.45">
      <c r="B4691" s="6">
        <v>277</v>
      </c>
      <c r="C4691" t="s">
        <v>157</v>
      </c>
      <c r="D4691">
        <v>0.68879263800000001</v>
      </c>
      <c r="E4691" s="7">
        <v>5.3985454000000002E-2</v>
      </c>
    </row>
    <row r="4692" spans="2:5" x14ac:dyDescent="0.45">
      <c r="B4692" s="6">
        <v>277</v>
      </c>
      <c r="C4692" t="s">
        <v>161</v>
      </c>
      <c r="D4692">
        <v>-1.1367916E-2</v>
      </c>
      <c r="E4692" s="7">
        <v>4.7816040999999997E-2</v>
      </c>
    </row>
    <row r="4693" spans="2:5" x14ac:dyDescent="0.45">
      <c r="B4693" s="6">
        <v>277</v>
      </c>
      <c r="C4693" t="s">
        <v>164</v>
      </c>
      <c r="D4693">
        <v>0.96867731099999999</v>
      </c>
      <c r="E4693" s="7">
        <v>4.5563100000000002E-2</v>
      </c>
    </row>
    <row r="4694" spans="2:5" x14ac:dyDescent="0.45">
      <c r="B4694" s="6">
        <v>277</v>
      </c>
      <c r="C4694" t="s">
        <v>159</v>
      </c>
      <c r="D4694">
        <v>0.90016044699999997</v>
      </c>
      <c r="E4694" s="7">
        <v>4.4412002999999999E-2</v>
      </c>
    </row>
    <row r="4695" spans="2:5" x14ac:dyDescent="0.45">
      <c r="B4695" s="6">
        <v>277</v>
      </c>
      <c r="C4695" t="s">
        <v>160</v>
      </c>
      <c r="D4695">
        <v>0.58964838600000002</v>
      </c>
      <c r="E4695" s="7">
        <v>4.1184107999999997E-2</v>
      </c>
    </row>
    <row r="4696" spans="2:5" x14ac:dyDescent="0.45">
      <c r="B4696" s="6">
        <v>278</v>
      </c>
      <c r="C4696" t="s">
        <v>161</v>
      </c>
      <c r="D4696">
        <v>0.146160758</v>
      </c>
      <c r="E4696" s="7">
        <v>9.3358498999999998E-2</v>
      </c>
    </row>
    <row r="4697" spans="2:5" x14ac:dyDescent="0.45">
      <c r="B4697" s="6">
        <v>278</v>
      </c>
      <c r="C4697" t="s">
        <v>154</v>
      </c>
      <c r="D4697">
        <v>0.96521268900000001</v>
      </c>
      <c r="E4697" s="7">
        <v>9.2889751000000007E-2</v>
      </c>
    </row>
    <row r="4698" spans="2:5" x14ac:dyDescent="0.45">
      <c r="B4698" s="6">
        <v>278</v>
      </c>
      <c r="C4698" t="s">
        <v>156</v>
      </c>
      <c r="D4698">
        <v>0.21279680600000001</v>
      </c>
      <c r="E4698" s="7">
        <v>9.0569928999999993E-2</v>
      </c>
    </row>
    <row r="4699" spans="2:5" x14ac:dyDescent="0.45">
      <c r="B4699" s="6">
        <v>278</v>
      </c>
      <c r="C4699" t="s">
        <v>148</v>
      </c>
      <c r="D4699">
        <v>0.18097506699999999</v>
      </c>
      <c r="E4699" s="7">
        <v>8.6664139000000001E-2</v>
      </c>
    </row>
    <row r="4700" spans="2:5" x14ac:dyDescent="0.45">
      <c r="B4700" s="6">
        <v>278</v>
      </c>
      <c r="C4700" t="s">
        <v>151</v>
      </c>
      <c r="D4700">
        <v>0.428929163</v>
      </c>
      <c r="E4700" s="7">
        <v>7.9539612999999995E-2</v>
      </c>
    </row>
    <row r="4701" spans="2:5" x14ac:dyDescent="0.45">
      <c r="B4701" s="6">
        <v>278</v>
      </c>
      <c r="C4701" t="s">
        <v>165</v>
      </c>
      <c r="D4701">
        <v>4.8795077999999999E-2</v>
      </c>
      <c r="E4701" s="7">
        <v>7.4328398000000004E-2</v>
      </c>
    </row>
    <row r="4702" spans="2:5" x14ac:dyDescent="0.45">
      <c r="B4702" s="6">
        <v>278</v>
      </c>
      <c r="C4702" t="s">
        <v>158</v>
      </c>
      <c r="D4702">
        <v>0.13886215399999999</v>
      </c>
      <c r="E4702" s="7">
        <v>6.9510632000000003E-2</v>
      </c>
    </row>
    <row r="4703" spans="2:5" x14ac:dyDescent="0.45">
      <c r="B4703" s="6">
        <v>278</v>
      </c>
      <c r="C4703" t="s">
        <v>159</v>
      </c>
      <c r="D4703">
        <v>4.5217977999999999E-2</v>
      </c>
      <c r="E4703" s="7">
        <v>6.8770190999999994E-2</v>
      </c>
    </row>
    <row r="4704" spans="2:5" x14ac:dyDescent="0.45">
      <c r="B4704" s="6">
        <v>278</v>
      </c>
      <c r="C4704" t="s">
        <v>9</v>
      </c>
      <c r="D4704">
        <v>0.934133985</v>
      </c>
      <c r="E4704" s="7">
        <v>6.5429776999999995E-2</v>
      </c>
    </row>
    <row r="4705" spans="2:5" x14ac:dyDescent="0.45">
      <c r="B4705" s="6">
        <v>278</v>
      </c>
      <c r="C4705" t="s">
        <v>155</v>
      </c>
      <c r="D4705">
        <v>1.0329444489999999</v>
      </c>
      <c r="E4705" s="7">
        <v>6.1413176999999999E-2</v>
      </c>
    </row>
    <row r="4706" spans="2:5" x14ac:dyDescent="0.45">
      <c r="B4706" s="6">
        <v>278</v>
      </c>
      <c r="C4706" t="s">
        <v>157</v>
      </c>
      <c r="D4706">
        <v>-2.3821168E-2</v>
      </c>
      <c r="E4706" s="7">
        <v>5.9941421000000002E-2</v>
      </c>
    </row>
    <row r="4707" spans="2:5" x14ac:dyDescent="0.45">
      <c r="B4707" s="6">
        <v>278</v>
      </c>
      <c r="C4707" t="s">
        <v>153</v>
      </c>
      <c r="D4707">
        <v>0.49044228400000001</v>
      </c>
      <c r="E4707" s="7">
        <v>5.7252496E-2</v>
      </c>
    </row>
    <row r="4708" spans="2:5" x14ac:dyDescent="0.45">
      <c r="B4708" s="6">
        <v>278</v>
      </c>
      <c r="C4708" t="s">
        <v>160</v>
      </c>
      <c r="D4708">
        <v>5.5827754E-2</v>
      </c>
      <c r="E4708" s="7">
        <v>4.8203198000000003E-2</v>
      </c>
    </row>
    <row r="4709" spans="2:5" x14ac:dyDescent="0.45">
      <c r="B4709" s="6">
        <v>278</v>
      </c>
      <c r="C4709" t="s">
        <v>152</v>
      </c>
      <c r="D4709">
        <v>0.43033448800000001</v>
      </c>
      <c r="E4709" s="7">
        <v>4.7303829999999998E-2</v>
      </c>
    </row>
    <row r="4710" spans="2:5" x14ac:dyDescent="0.45">
      <c r="B4710" s="6">
        <v>278</v>
      </c>
      <c r="C4710" t="s">
        <v>162</v>
      </c>
      <c r="D4710">
        <v>0.66501242299999996</v>
      </c>
      <c r="E4710" s="7">
        <v>4.3322712999999999E-2</v>
      </c>
    </row>
    <row r="4711" spans="2:5" x14ac:dyDescent="0.45">
      <c r="B4711" s="6">
        <v>278</v>
      </c>
      <c r="C4711" t="s">
        <v>147</v>
      </c>
      <c r="D4711">
        <v>0.61901427600000003</v>
      </c>
      <c r="E4711" s="7">
        <v>4.2148184999999998E-2</v>
      </c>
    </row>
    <row r="4712" spans="2:5" x14ac:dyDescent="0.45">
      <c r="B4712" s="6">
        <v>278</v>
      </c>
      <c r="C4712" t="s">
        <v>150</v>
      </c>
      <c r="D4712">
        <v>1.3827301E-2</v>
      </c>
      <c r="E4712" s="7">
        <v>4.0383552000000003E-2</v>
      </c>
    </row>
    <row r="4713" spans="2:5" x14ac:dyDescent="0.45">
      <c r="B4713" s="6">
        <v>278</v>
      </c>
      <c r="C4713" t="s">
        <v>164</v>
      </c>
      <c r="D4713">
        <v>2.4328200000000001E-2</v>
      </c>
      <c r="E4713" s="7">
        <v>3.6900724000000003E-2</v>
      </c>
    </row>
    <row r="4714" spans="2:5" x14ac:dyDescent="0.45">
      <c r="B4714" s="6">
        <v>279</v>
      </c>
      <c r="C4714" t="s">
        <v>155</v>
      </c>
      <c r="D4714">
        <v>0.83387629799999996</v>
      </c>
      <c r="E4714" s="7">
        <v>8.0569507999999998E-2</v>
      </c>
    </row>
    <row r="4715" spans="2:5" x14ac:dyDescent="0.45">
      <c r="B4715" s="6">
        <v>279</v>
      </c>
      <c r="C4715" t="s">
        <v>153</v>
      </c>
      <c r="D4715">
        <v>0.93129843999999995</v>
      </c>
      <c r="E4715" s="7">
        <v>7.8454888E-2</v>
      </c>
    </row>
    <row r="4716" spans="2:5" x14ac:dyDescent="0.45">
      <c r="B4716" s="6">
        <v>279</v>
      </c>
      <c r="C4716" t="s">
        <v>154</v>
      </c>
      <c r="D4716">
        <v>1.0584545480000001</v>
      </c>
      <c r="E4716" s="7">
        <v>7.6737123000000004E-2</v>
      </c>
    </row>
    <row r="4717" spans="2:5" x14ac:dyDescent="0.45">
      <c r="B4717" s="6">
        <v>279</v>
      </c>
      <c r="C4717" t="s">
        <v>158</v>
      </c>
      <c r="D4717">
        <v>0.82537715899999997</v>
      </c>
      <c r="E4717" s="7">
        <v>6.8944680999999994E-2</v>
      </c>
    </row>
    <row r="4718" spans="2:5" x14ac:dyDescent="0.45">
      <c r="B4718" s="6">
        <v>279</v>
      </c>
      <c r="C4718" t="s">
        <v>151</v>
      </c>
      <c r="D4718">
        <v>0.98097859799999998</v>
      </c>
      <c r="E4718" s="7">
        <v>6.7510054999999999E-2</v>
      </c>
    </row>
    <row r="4719" spans="2:5" x14ac:dyDescent="0.45">
      <c r="B4719" s="6">
        <v>279</v>
      </c>
      <c r="C4719" t="s">
        <v>149</v>
      </c>
      <c r="D4719">
        <v>0.91317906000000004</v>
      </c>
      <c r="E4719" s="7">
        <v>6.5469922999999999E-2</v>
      </c>
    </row>
    <row r="4720" spans="2:5" x14ac:dyDescent="0.45">
      <c r="B4720" s="6">
        <v>279</v>
      </c>
      <c r="C4720" t="s">
        <v>165</v>
      </c>
      <c r="D4720">
        <v>0.80871776900000003</v>
      </c>
      <c r="E4720" s="7">
        <v>5.4727966000000003E-2</v>
      </c>
    </row>
    <row r="4721" spans="2:5" x14ac:dyDescent="0.45">
      <c r="B4721" s="6">
        <v>279</v>
      </c>
      <c r="C4721" t="s">
        <v>156</v>
      </c>
      <c r="D4721">
        <v>0.84041023100000001</v>
      </c>
      <c r="E4721" s="7">
        <v>5.2886912000000001E-2</v>
      </c>
    </row>
    <row r="4722" spans="2:5" x14ac:dyDescent="0.45">
      <c r="B4722" s="6">
        <v>279</v>
      </c>
      <c r="C4722" t="s">
        <v>157</v>
      </c>
      <c r="D4722">
        <v>0.84299578500000005</v>
      </c>
      <c r="E4722" s="7">
        <v>4.9706113000000003E-2</v>
      </c>
    </row>
    <row r="4723" spans="2:5" x14ac:dyDescent="0.45">
      <c r="B4723" s="6">
        <v>279</v>
      </c>
      <c r="C4723" t="s">
        <v>161</v>
      </c>
      <c r="D4723">
        <v>-4.4986679000000002E-2</v>
      </c>
      <c r="E4723" s="7">
        <v>4.9265461000000003E-2</v>
      </c>
    </row>
    <row r="4724" spans="2:5" x14ac:dyDescent="0.45">
      <c r="B4724" s="6">
        <v>279</v>
      </c>
      <c r="C4724" t="s">
        <v>148</v>
      </c>
      <c r="D4724">
        <v>0.81383587400000001</v>
      </c>
      <c r="E4724" s="7">
        <v>4.7755521000000002E-2</v>
      </c>
    </row>
    <row r="4725" spans="2:5" x14ac:dyDescent="0.45">
      <c r="B4725" s="6">
        <v>279</v>
      </c>
      <c r="C4725" t="s">
        <v>159</v>
      </c>
      <c r="D4725">
        <v>0.96640573299999999</v>
      </c>
      <c r="E4725" s="7">
        <v>4.5541960999999999E-2</v>
      </c>
    </row>
    <row r="4726" spans="2:5" x14ac:dyDescent="0.45">
      <c r="B4726" s="6">
        <v>279</v>
      </c>
      <c r="C4726" t="s">
        <v>162</v>
      </c>
      <c r="D4726">
        <v>0.74797097999999995</v>
      </c>
      <c r="E4726" s="7">
        <v>4.5203281999999997E-2</v>
      </c>
    </row>
    <row r="4727" spans="2:5" x14ac:dyDescent="0.45">
      <c r="B4727" s="6">
        <v>279</v>
      </c>
      <c r="C4727" t="s">
        <v>147</v>
      </c>
      <c r="D4727">
        <v>0.99801357499999999</v>
      </c>
      <c r="E4727" s="7">
        <v>4.4868842999999999E-2</v>
      </c>
    </row>
    <row r="4728" spans="2:5" x14ac:dyDescent="0.45">
      <c r="B4728" s="6">
        <v>279</v>
      </c>
      <c r="C4728" t="s">
        <v>152</v>
      </c>
      <c r="D4728">
        <v>0.78286774000000003</v>
      </c>
      <c r="E4728" s="7">
        <v>4.4622490000000001E-2</v>
      </c>
    </row>
    <row r="4729" spans="2:5" x14ac:dyDescent="0.45">
      <c r="B4729" s="6">
        <v>279</v>
      </c>
      <c r="C4729" t="s">
        <v>9</v>
      </c>
      <c r="D4729">
        <v>0.96105472800000002</v>
      </c>
      <c r="E4729" s="7">
        <v>4.0368316000000001E-2</v>
      </c>
    </row>
    <row r="4730" spans="2:5" x14ac:dyDescent="0.45">
      <c r="B4730" s="6">
        <v>279</v>
      </c>
      <c r="C4730" t="s">
        <v>164</v>
      </c>
      <c r="D4730">
        <v>0.95954913500000005</v>
      </c>
      <c r="E4730" s="7">
        <v>3.9001329000000001E-2</v>
      </c>
    </row>
    <row r="4731" spans="2:5" x14ac:dyDescent="0.45">
      <c r="B4731" s="6">
        <v>279</v>
      </c>
      <c r="C4731" t="s">
        <v>160</v>
      </c>
      <c r="D4731">
        <v>1.06593597</v>
      </c>
      <c r="E4731" s="7">
        <v>3.5680260999999998E-2</v>
      </c>
    </row>
    <row r="4732" spans="2:5" x14ac:dyDescent="0.45">
      <c r="B4732" s="6">
        <v>279</v>
      </c>
      <c r="C4732" t="s">
        <v>163</v>
      </c>
      <c r="D4732">
        <v>0.88819342400000001</v>
      </c>
      <c r="E4732" s="7">
        <v>3.3966428E-2</v>
      </c>
    </row>
    <row r="4733" spans="2:5" x14ac:dyDescent="0.45">
      <c r="B4733" s="6">
        <v>280</v>
      </c>
      <c r="C4733" t="s">
        <v>149</v>
      </c>
      <c r="D4733">
        <v>8.5693559000000002E-2</v>
      </c>
      <c r="E4733" s="7">
        <v>0.10694622199999999</v>
      </c>
    </row>
    <row r="4734" spans="2:5" x14ac:dyDescent="0.45">
      <c r="B4734" s="6">
        <v>280</v>
      </c>
      <c r="C4734" t="s">
        <v>158</v>
      </c>
      <c r="D4734">
        <v>6.2573398000000002E-2</v>
      </c>
      <c r="E4734" s="7">
        <v>9.7240422000000007E-2</v>
      </c>
    </row>
    <row r="4735" spans="2:5" x14ac:dyDescent="0.45">
      <c r="B4735" s="6">
        <v>280</v>
      </c>
      <c r="C4735" t="s">
        <v>148</v>
      </c>
      <c r="D4735">
        <v>2.2542949E-2</v>
      </c>
      <c r="E4735" s="7">
        <v>8.6604914000000005E-2</v>
      </c>
    </row>
    <row r="4736" spans="2:5" x14ac:dyDescent="0.45">
      <c r="B4736" s="6">
        <v>280</v>
      </c>
      <c r="C4736" t="s">
        <v>155</v>
      </c>
      <c r="D4736">
        <v>1.0800550529999999</v>
      </c>
      <c r="E4736" s="7">
        <v>8.4685005999999993E-2</v>
      </c>
    </row>
    <row r="4737" spans="2:5" x14ac:dyDescent="0.45">
      <c r="B4737" s="6">
        <v>280</v>
      </c>
      <c r="C4737" t="s">
        <v>154</v>
      </c>
      <c r="D4737">
        <v>0.65724965300000004</v>
      </c>
      <c r="E4737" s="7">
        <v>6.7947477000000006E-2</v>
      </c>
    </row>
    <row r="4738" spans="2:5" x14ac:dyDescent="0.45">
      <c r="B4738" s="6">
        <v>280</v>
      </c>
      <c r="C4738" t="s">
        <v>9</v>
      </c>
      <c r="D4738">
        <v>0.453730299</v>
      </c>
      <c r="E4738" s="7">
        <v>6.2153303E-2</v>
      </c>
    </row>
    <row r="4739" spans="2:5" x14ac:dyDescent="0.45">
      <c r="B4739" s="6">
        <v>280</v>
      </c>
      <c r="C4739" t="s">
        <v>147</v>
      </c>
      <c r="D4739">
        <v>0.615834514</v>
      </c>
      <c r="E4739" s="7">
        <v>5.6488097000000001E-2</v>
      </c>
    </row>
    <row r="4740" spans="2:5" x14ac:dyDescent="0.45">
      <c r="B4740" s="6">
        <v>280</v>
      </c>
      <c r="C4740" t="s">
        <v>156</v>
      </c>
      <c r="D4740">
        <v>0.27015462099999998</v>
      </c>
      <c r="E4740" s="7">
        <v>5.5598627999999997E-2</v>
      </c>
    </row>
    <row r="4741" spans="2:5" x14ac:dyDescent="0.45">
      <c r="B4741" s="6">
        <v>280</v>
      </c>
      <c r="C4741" t="s">
        <v>161</v>
      </c>
      <c r="D4741">
        <v>0.11377543599999999</v>
      </c>
      <c r="E4741" s="7">
        <v>5.4218387E-2</v>
      </c>
    </row>
    <row r="4742" spans="2:5" x14ac:dyDescent="0.45">
      <c r="B4742" s="6">
        <v>280</v>
      </c>
      <c r="C4742" t="s">
        <v>153</v>
      </c>
      <c r="D4742">
        <v>2.0087905E-2</v>
      </c>
      <c r="E4742" s="7">
        <v>5.0594772000000003E-2</v>
      </c>
    </row>
    <row r="4743" spans="2:5" x14ac:dyDescent="0.45">
      <c r="B4743" s="6">
        <v>280</v>
      </c>
      <c r="C4743" t="s">
        <v>159</v>
      </c>
      <c r="D4743">
        <v>1.4985151E-2</v>
      </c>
      <c r="E4743" s="7">
        <v>4.8405561999999999E-2</v>
      </c>
    </row>
    <row r="4744" spans="2:5" x14ac:dyDescent="0.45">
      <c r="B4744" s="6">
        <v>280</v>
      </c>
      <c r="C4744" t="s">
        <v>151</v>
      </c>
      <c r="D4744">
        <v>0.36147568099999999</v>
      </c>
      <c r="E4744" s="7">
        <v>4.7420001000000003E-2</v>
      </c>
    </row>
    <row r="4745" spans="2:5" x14ac:dyDescent="0.45">
      <c r="B4745" s="6">
        <v>280</v>
      </c>
      <c r="C4745" t="s">
        <v>162</v>
      </c>
      <c r="D4745">
        <v>0.34253366800000001</v>
      </c>
      <c r="E4745" s="7">
        <v>4.7375699E-2</v>
      </c>
    </row>
    <row r="4746" spans="2:5" x14ac:dyDescent="0.45">
      <c r="B4746" s="6">
        <v>280</v>
      </c>
      <c r="C4746" t="s">
        <v>152</v>
      </c>
      <c r="D4746">
        <v>0.16234452399999999</v>
      </c>
      <c r="E4746" s="7">
        <v>4.4554820000000002E-2</v>
      </c>
    </row>
    <row r="4747" spans="2:5" x14ac:dyDescent="0.45">
      <c r="B4747" s="6">
        <v>280</v>
      </c>
      <c r="C4747" t="s">
        <v>164</v>
      </c>
      <c r="D4747">
        <v>0.110421161</v>
      </c>
      <c r="E4747" s="7">
        <v>3.6723602000000001E-2</v>
      </c>
    </row>
    <row r="4748" spans="2:5" x14ac:dyDescent="0.45">
      <c r="B4748" s="6">
        <v>280</v>
      </c>
      <c r="C4748" t="s">
        <v>160</v>
      </c>
      <c r="D4748">
        <v>0.145273351</v>
      </c>
      <c r="E4748" s="7">
        <v>3.5419537000000001E-2</v>
      </c>
    </row>
    <row r="4749" spans="2:5" x14ac:dyDescent="0.45">
      <c r="B4749" s="6">
        <v>280</v>
      </c>
      <c r="C4749" t="s">
        <v>163</v>
      </c>
      <c r="D4749">
        <v>0.514570219</v>
      </c>
      <c r="E4749" s="7">
        <v>3.2369983999999997E-2</v>
      </c>
    </row>
    <row r="4750" spans="2:5" x14ac:dyDescent="0.45">
      <c r="B4750" s="6">
        <v>281</v>
      </c>
      <c r="C4750" t="s">
        <v>165</v>
      </c>
      <c r="D4750">
        <v>0.91559324499999994</v>
      </c>
      <c r="E4750" s="7">
        <v>6.5554243999999998E-2</v>
      </c>
    </row>
    <row r="4751" spans="2:5" x14ac:dyDescent="0.45">
      <c r="B4751" s="6">
        <v>281</v>
      </c>
      <c r="C4751" t="s">
        <v>158</v>
      </c>
      <c r="D4751">
        <v>0.99538607300000004</v>
      </c>
      <c r="E4751" s="7">
        <v>6.1170678999999999E-2</v>
      </c>
    </row>
    <row r="4752" spans="2:5" x14ac:dyDescent="0.45">
      <c r="B4752" s="6">
        <v>281</v>
      </c>
      <c r="C4752" t="s">
        <v>155</v>
      </c>
      <c r="D4752">
        <v>0.92713194600000004</v>
      </c>
      <c r="E4752" s="7">
        <v>5.9373267E-2</v>
      </c>
    </row>
    <row r="4753" spans="2:5" x14ac:dyDescent="0.45">
      <c r="B4753" s="6">
        <v>281</v>
      </c>
      <c r="C4753" t="s">
        <v>159</v>
      </c>
      <c r="D4753">
        <v>0.92930614199999995</v>
      </c>
      <c r="E4753" s="7">
        <v>5.5941278999999997E-2</v>
      </c>
    </row>
    <row r="4754" spans="2:5" x14ac:dyDescent="0.45">
      <c r="B4754" s="6">
        <v>281</v>
      </c>
      <c r="C4754" t="s">
        <v>156</v>
      </c>
      <c r="D4754">
        <v>0.96986584799999997</v>
      </c>
      <c r="E4754" s="7">
        <v>5.4323330000000003E-2</v>
      </c>
    </row>
    <row r="4755" spans="2:5" x14ac:dyDescent="0.45">
      <c r="B4755" s="6">
        <v>281</v>
      </c>
      <c r="C4755" t="s">
        <v>153</v>
      </c>
      <c r="D4755">
        <v>1.0611643040000001</v>
      </c>
      <c r="E4755" s="7">
        <v>5.3209234000000001E-2</v>
      </c>
    </row>
    <row r="4756" spans="2:5" x14ac:dyDescent="0.45">
      <c r="B4756" s="6">
        <v>281</v>
      </c>
      <c r="C4756" t="s">
        <v>150</v>
      </c>
      <c r="D4756">
        <v>0.92117674500000002</v>
      </c>
      <c r="E4756" s="7">
        <v>5.2619761000000001E-2</v>
      </c>
    </row>
    <row r="4757" spans="2:5" x14ac:dyDescent="0.45">
      <c r="B4757" s="6">
        <v>281</v>
      </c>
      <c r="C4757" t="s">
        <v>151</v>
      </c>
      <c r="D4757">
        <v>1.0130327480000001</v>
      </c>
      <c r="E4757" s="7">
        <v>4.8260704000000001E-2</v>
      </c>
    </row>
    <row r="4758" spans="2:5" x14ac:dyDescent="0.45">
      <c r="B4758" s="6">
        <v>281</v>
      </c>
      <c r="C4758" t="s">
        <v>152</v>
      </c>
      <c r="D4758">
        <v>0.95456733800000004</v>
      </c>
      <c r="E4758" s="7">
        <v>4.5693827999999999E-2</v>
      </c>
    </row>
    <row r="4759" spans="2:5" x14ac:dyDescent="0.45">
      <c r="B4759" s="6">
        <v>281</v>
      </c>
      <c r="C4759" t="s">
        <v>148</v>
      </c>
      <c r="D4759">
        <v>0.78661238</v>
      </c>
      <c r="E4759" s="7">
        <v>4.4171621000000001E-2</v>
      </c>
    </row>
    <row r="4760" spans="2:5" x14ac:dyDescent="0.45">
      <c r="B4760" s="6">
        <v>281</v>
      </c>
      <c r="C4760" t="s">
        <v>154</v>
      </c>
      <c r="D4760">
        <v>0.84178756799999999</v>
      </c>
      <c r="E4760" s="7">
        <v>4.3509150000000003E-2</v>
      </c>
    </row>
    <row r="4761" spans="2:5" x14ac:dyDescent="0.45">
      <c r="B4761" s="6">
        <v>281</v>
      </c>
      <c r="C4761" t="s">
        <v>147</v>
      </c>
      <c r="D4761">
        <v>0.83551929300000005</v>
      </c>
      <c r="E4761" s="7">
        <v>4.2265445999999998E-2</v>
      </c>
    </row>
    <row r="4762" spans="2:5" x14ac:dyDescent="0.45">
      <c r="B4762" s="6">
        <v>281</v>
      </c>
      <c r="C4762" t="s">
        <v>9</v>
      </c>
      <c r="D4762">
        <v>1.063726272</v>
      </c>
      <c r="E4762" s="7">
        <v>4.1978055E-2</v>
      </c>
    </row>
    <row r="4763" spans="2:5" x14ac:dyDescent="0.45">
      <c r="B4763" s="6">
        <v>281</v>
      </c>
      <c r="C4763" t="s">
        <v>157</v>
      </c>
      <c r="D4763">
        <v>0.89938306899999998</v>
      </c>
      <c r="E4763" s="7">
        <v>4.1715273999999997E-2</v>
      </c>
    </row>
    <row r="4764" spans="2:5" x14ac:dyDescent="0.45">
      <c r="B4764" s="6">
        <v>281</v>
      </c>
      <c r="C4764" t="s">
        <v>163</v>
      </c>
      <c r="D4764">
        <v>1.0119743400000001</v>
      </c>
      <c r="E4764" s="7">
        <v>4.0453434000000003E-2</v>
      </c>
    </row>
    <row r="4765" spans="2:5" x14ac:dyDescent="0.45">
      <c r="B4765" s="6">
        <v>281</v>
      </c>
      <c r="C4765" t="s">
        <v>161</v>
      </c>
      <c r="D4765">
        <v>8.1603160000000008E-3</v>
      </c>
      <c r="E4765" s="7">
        <v>3.1502289000000003E-2</v>
      </c>
    </row>
    <row r="4766" spans="2:5" x14ac:dyDescent="0.45">
      <c r="B4766" s="6">
        <v>281</v>
      </c>
      <c r="C4766" t="s">
        <v>164</v>
      </c>
      <c r="D4766">
        <v>0.95868712</v>
      </c>
      <c r="E4766" s="7">
        <v>2.7139083000000001E-2</v>
      </c>
    </row>
    <row r="4767" spans="2:5" x14ac:dyDescent="0.45">
      <c r="B4767" s="6">
        <v>281</v>
      </c>
      <c r="C4767" t="s">
        <v>160</v>
      </c>
      <c r="D4767">
        <v>0.84667653300000001</v>
      </c>
      <c r="E4767" s="7">
        <v>2.6837046999999999E-2</v>
      </c>
    </row>
    <row r="4768" spans="2:5" x14ac:dyDescent="0.45">
      <c r="B4768" s="6">
        <v>282</v>
      </c>
      <c r="C4768" t="s">
        <v>165</v>
      </c>
      <c r="D4768">
        <v>7.8469565000000005E-2</v>
      </c>
      <c r="E4768" s="7">
        <v>0.102283376</v>
      </c>
    </row>
    <row r="4769" spans="2:5" x14ac:dyDescent="0.45">
      <c r="B4769" s="6">
        <v>282</v>
      </c>
      <c r="C4769" t="s">
        <v>148</v>
      </c>
      <c r="D4769">
        <v>2.5828686E-2</v>
      </c>
      <c r="E4769" s="7">
        <v>6.5834881999999997E-2</v>
      </c>
    </row>
    <row r="4770" spans="2:5" x14ac:dyDescent="0.45">
      <c r="B4770" s="6">
        <v>282</v>
      </c>
      <c r="C4770" t="s">
        <v>156</v>
      </c>
      <c r="D4770">
        <v>7.4310744999999997E-2</v>
      </c>
      <c r="E4770" s="7">
        <v>6.4803722999999994E-2</v>
      </c>
    </row>
    <row r="4771" spans="2:5" x14ac:dyDescent="0.45">
      <c r="B4771" s="6">
        <v>282</v>
      </c>
      <c r="C4771" t="s">
        <v>158</v>
      </c>
      <c r="D4771">
        <v>0.110934224</v>
      </c>
      <c r="E4771" s="7">
        <v>6.1870187E-2</v>
      </c>
    </row>
    <row r="4772" spans="2:5" x14ac:dyDescent="0.45">
      <c r="B4772" s="6">
        <v>282</v>
      </c>
      <c r="C4772" t="s">
        <v>149</v>
      </c>
      <c r="D4772">
        <v>0.73789366300000003</v>
      </c>
      <c r="E4772" s="7">
        <v>6.0934490000000001E-2</v>
      </c>
    </row>
    <row r="4773" spans="2:5" x14ac:dyDescent="0.45">
      <c r="B4773" s="6">
        <v>282</v>
      </c>
      <c r="C4773" t="s">
        <v>153</v>
      </c>
      <c r="D4773">
        <v>0.84754077400000005</v>
      </c>
      <c r="E4773" s="7">
        <v>5.9444075999999998E-2</v>
      </c>
    </row>
    <row r="4774" spans="2:5" x14ac:dyDescent="0.45">
      <c r="B4774" s="6">
        <v>282</v>
      </c>
      <c r="C4774" t="s">
        <v>154</v>
      </c>
      <c r="D4774">
        <v>0.109910577</v>
      </c>
      <c r="E4774" s="7">
        <v>5.9435294E-2</v>
      </c>
    </row>
    <row r="4775" spans="2:5" x14ac:dyDescent="0.45">
      <c r="B4775" s="6">
        <v>282</v>
      </c>
      <c r="C4775" t="s">
        <v>159</v>
      </c>
      <c r="D4775">
        <v>0.92931283200000003</v>
      </c>
      <c r="E4775" s="7">
        <v>5.5567183999999999E-2</v>
      </c>
    </row>
    <row r="4776" spans="2:5" x14ac:dyDescent="0.45">
      <c r="B4776" s="6">
        <v>282</v>
      </c>
      <c r="C4776" t="s">
        <v>157</v>
      </c>
      <c r="D4776">
        <v>0.99392932000000001</v>
      </c>
      <c r="E4776" s="7">
        <v>4.9961716000000003E-2</v>
      </c>
    </row>
    <row r="4777" spans="2:5" x14ac:dyDescent="0.45">
      <c r="B4777" s="6">
        <v>282</v>
      </c>
      <c r="C4777" t="s">
        <v>152</v>
      </c>
      <c r="D4777">
        <v>0.91722361399999996</v>
      </c>
      <c r="E4777" s="7">
        <v>4.7683224000000003E-2</v>
      </c>
    </row>
    <row r="4778" spans="2:5" x14ac:dyDescent="0.45">
      <c r="B4778" s="6">
        <v>282</v>
      </c>
      <c r="C4778" t="s">
        <v>155</v>
      </c>
      <c r="D4778">
        <v>3.0201914E-2</v>
      </c>
      <c r="E4778" s="7">
        <v>4.6208102000000001E-2</v>
      </c>
    </row>
    <row r="4779" spans="2:5" x14ac:dyDescent="0.45">
      <c r="B4779" s="6">
        <v>282</v>
      </c>
      <c r="C4779" t="s">
        <v>150</v>
      </c>
      <c r="D4779">
        <v>-1.9277402999999999E-2</v>
      </c>
      <c r="E4779" s="7">
        <v>4.4829572999999998E-2</v>
      </c>
    </row>
    <row r="4780" spans="2:5" x14ac:dyDescent="0.45">
      <c r="B4780" s="6">
        <v>282</v>
      </c>
      <c r="C4780" t="s">
        <v>151</v>
      </c>
      <c r="D4780">
        <v>2.8819142999999998E-2</v>
      </c>
      <c r="E4780" s="7">
        <v>4.3128172999999999E-2</v>
      </c>
    </row>
    <row r="4781" spans="2:5" x14ac:dyDescent="0.45">
      <c r="B4781" s="6">
        <v>282</v>
      </c>
      <c r="C4781" t="s">
        <v>9</v>
      </c>
      <c r="D4781">
        <v>1.5937919999999999E-3</v>
      </c>
      <c r="E4781" s="7">
        <v>4.1368463000000001E-2</v>
      </c>
    </row>
    <row r="4782" spans="2:5" x14ac:dyDescent="0.45">
      <c r="B4782" s="6">
        <v>282</v>
      </c>
      <c r="C4782" t="s">
        <v>161</v>
      </c>
      <c r="D4782">
        <v>1.5440615E-2</v>
      </c>
      <c r="E4782" s="7">
        <v>3.3027231999999997E-2</v>
      </c>
    </row>
    <row r="4783" spans="2:5" x14ac:dyDescent="0.45">
      <c r="B4783" s="6">
        <v>282</v>
      </c>
      <c r="C4783" t="s">
        <v>147</v>
      </c>
      <c r="D4783">
        <v>2.7717258000000002E-2</v>
      </c>
      <c r="E4783" s="7">
        <v>3.2340863999999997E-2</v>
      </c>
    </row>
    <row r="4784" spans="2:5" x14ac:dyDescent="0.45">
      <c r="B4784" s="6">
        <v>282</v>
      </c>
      <c r="C4784" t="s">
        <v>163</v>
      </c>
      <c r="D4784">
        <v>1.4041718E-2</v>
      </c>
      <c r="E4784" s="7">
        <v>3.2082612000000003E-2</v>
      </c>
    </row>
    <row r="4785" spans="2:5" x14ac:dyDescent="0.45">
      <c r="B4785" s="6">
        <v>282</v>
      </c>
      <c r="C4785" t="s">
        <v>162</v>
      </c>
      <c r="D4785">
        <v>0.41876168699999999</v>
      </c>
      <c r="E4785" s="7">
        <v>2.9989931000000001E-2</v>
      </c>
    </row>
    <row r="4786" spans="2:5" x14ac:dyDescent="0.45">
      <c r="B4786" s="6">
        <v>282</v>
      </c>
      <c r="C4786" t="s">
        <v>160</v>
      </c>
      <c r="D4786">
        <v>2.8230318000000001E-2</v>
      </c>
      <c r="E4786" s="7">
        <v>2.8089122000000001E-2</v>
      </c>
    </row>
    <row r="4787" spans="2:5" x14ac:dyDescent="0.45">
      <c r="B4787" s="6">
        <v>283</v>
      </c>
      <c r="C4787" t="s">
        <v>149</v>
      </c>
      <c r="D4787">
        <v>0.92942064000000002</v>
      </c>
      <c r="E4787" s="7">
        <v>0.122909569</v>
      </c>
    </row>
    <row r="4788" spans="2:5" x14ac:dyDescent="0.45">
      <c r="B4788" s="6">
        <v>283</v>
      </c>
      <c r="C4788" t="s">
        <v>151</v>
      </c>
      <c r="D4788">
        <v>0.73918383300000001</v>
      </c>
      <c r="E4788" s="7">
        <v>0.113071598</v>
      </c>
    </row>
    <row r="4789" spans="2:5" x14ac:dyDescent="0.45">
      <c r="B4789" s="6">
        <v>283</v>
      </c>
      <c r="C4789" t="s">
        <v>157</v>
      </c>
      <c r="D4789">
        <v>0.85759465999999995</v>
      </c>
      <c r="E4789" s="7">
        <v>8.8934340000000001E-2</v>
      </c>
    </row>
    <row r="4790" spans="2:5" x14ac:dyDescent="0.45">
      <c r="B4790" s="6">
        <v>283</v>
      </c>
      <c r="C4790" t="s">
        <v>165</v>
      </c>
      <c r="D4790">
        <v>0.79979448099999995</v>
      </c>
      <c r="E4790" s="7">
        <v>7.9005185000000006E-2</v>
      </c>
    </row>
    <row r="4791" spans="2:5" x14ac:dyDescent="0.45">
      <c r="B4791" s="6">
        <v>283</v>
      </c>
      <c r="C4791" t="s">
        <v>148</v>
      </c>
      <c r="D4791">
        <v>0.94387170799999998</v>
      </c>
      <c r="E4791" s="7">
        <v>7.5608421999999995E-2</v>
      </c>
    </row>
    <row r="4792" spans="2:5" x14ac:dyDescent="0.45">
      <c r="B4792" s="6">
        <v>283</v>
      </c>
      <c r="C4792" t="s">
        <v>153</v>
      </c>
      <c r="D4792">
        <v>0.91471772299999998</v>
      </c>
      <c r="E4792" s="7">
        <v>7.0819807999999998E-2</v>
      </c>
    </row>
    <row r="4793" spans="2:5" x14ac:dyDescent="0.45">
      <c r="B4793" s="6">
        <v>283</v>
      </c>
      <c r="C4793" t="s">
        <v>159</v>
      </c>
      <c r="D4793">
        <v>0.94322636000000004</v>
      </c>
      <c r="E4793" s="7">
        <v>6.3905482E-2</v>
      </c>
    </row>
    <row r="4794" spans="2:5" x14ac:dyDescent="0.45">
      <c r="B4794" s="6">
        <v>283</v>
      </c>
      <c r="C4794" t="s">
        <v>161</v>
      </c>
      <c r="D4794">
        <v>6.1172527999999997E-2</v>
      </c>
      <c r="E4794" s="7">
        <v>6.2774200000000002E-2</v>
      </c>
    </row>
    <row r="4795" spans="2:5" x14ac:dyDescent="0.45">
      <c r="B4795" s="6">
        <v>283</v>
      </c>
      <c r="C4795" t="s">
        <v>156</v>
      </c>
      <c r="D4795">
        <v>0.78061140500000004</v>
      </c>
      <c r="E4795" s="7">
        <v>6.1193899000000003E-2</v>
      </c>
    </row>
    <row r="4796" spans="2:5" x14ac:dyDescent="0.45">
      <c r="B4796" s="6">
        <v>283</v>
      </c>
      <c r="C4796" t="s">
        <v>154</v>
      </c>
      <c r="D4796">
        <v>0.69209095399999998</v>
      </c>
      <c r="E4796" s="7">
        <v>5.9047706999999998E-2</v>
      </c>
    </row>
    <row r="4797" spans="2:5" x14ac:dyDescent="0.45">
      <c r="B4797" s="6">
        <v>283</v>
      </c>
      <c r="C4797" t="s">
        <v>164</v>
      </c>
      <c r="D4797">
        <v>0.909505597</v>
      </c>
      <c r="E4797" s="7">
        <v>4.9042408000000003E-2</v>
      </c>
    </row>
    <row r="4798" spans="2:5" x14ac:dyDescent="0.45">
      <c r="B4798" s="6">
        <v>283</v>
      </c>
      <c r="C4798" t="s">
        <v>162</v>
      </c>
      <c r="D4798">
        <v>0.83439166399999998</v>
      </c>
      <c r="E4798" s="7">
        <v>4.8628939000000003E-2</v>
      </c>
    </row>
    <row r="4799" spans="2:5" x14ac:dyDescent="0.45">
      <c r="B4799" s="6">
        <v>283</v>
      </c>
      <c r="C4799" t="s">
        <v>155</v>
      </c>
      <c r="D4799">
        <v>0.66669220299999998</v>
      </c>
      <c r="E4799" s="7">
        <v>4.7282465000000003E-2</v>
      </c>
    </row>
    <row r="4800" spans="2:5" x14ac:dyDescent="0.45">
      <c r="B4800" s="6">
        <v>283</v>
      </c>
      <c r="C4800" t="s">
        <v>152</v>
      </c>
      <c r="D4800">
        <v>0.97547357099999998</v>
      </c>
      <c r="E4800" s="7">
        <v>4.3764759E-2</v>
      </c>
    </row>
    <row r="4801" spans="2:5" x14ac:dyDescent="0.45">
      <c r="B4801" s="6">
        <v>283</v>
      </c>
      <c r="C4801" t="s">
        <v>147</v>
      </c>
      <c r="D4801">
        <v>0.29047077300000002</v>
      </c>
      <c r="E4801" s="7">
        <v>4.3676035000000002E-2</v>
      </c>
    </row>
    <row r="4802" spans="2:5" x14ac:dyDescent="0.45">
      <c r="B4802" s="6">
        <v>283</v>
      </c>
      <c r="C4802" t="s">
        <v>9</v>
      </c>
      <c r="D4802">
        <v>0.89085051299999995</v>
      </c>
      <c r="E4802" s="7">
        <v>4.2856568999999997E-2</v>
      </c>
    </row>
    <row r="4803" spans="2:5" x14ac:dyDescent="0.45">
      <c r="B4803" s="6">
        <v>283</v>
      </c>
      <c r="C4803" t="s">
        <v>160</v>
      </c>
      <c r="D4803">
        <v>2.8126910000000001E-2</v>
      </c>
      <c r="E4803" s="7">
        <v>4.2044177000000002E-2</v>
      </c>
    </row>
    <row r="4804" spans="2:5" x14ac:dyDescent="0.45">
      <c r="B4804" s="6">
        <v>283</v>
      </c>
      <c r="C4804" t="s">
        <v>163</v>
      </c>
      <c r="D4804">
        <v>0.729163318</v>
      </c>
      <c r="E4804" s="7">
        <v>4.1594825000000002E-2</v>
      </c>
    </row>
    <row r="4805" spans="2:5" x14ac:dyDescent="0.45">
      <c r="B4805" s="6">
        <v>283</v>
      </c>
      <c r="C4805" t="s">
        <v>150</v>
      </c>
      <c r="D4805">
        <v>3.0436082E-2</v>
      </c>
      <c r="E4805" s="7">
        <v>4.1587097000000003E-2</v>
      </c>
    </row>
    <row r="4806" spans="2:5" x14ac:dyDescent="0.45">
      <c r="B4806" s="6">
        <v>284</v>
      </c>
      <c r="C4806" t="s">
        <v>148</v>
      </c>
      <c r="D4806">
        <v>0.25015652100000002</v>
      </c>
      <c r="E4806" s="7">
        <v>0.174026292</v>
      </c>
    </row>
    <row r="4807" spans="2:5" x14ac:dyDescent="0.45">
      <c r="B4807" s="6">
        <v>284</v>
      </c>
      <c r="C4807" t="s">
        <v>153</v>
      </c>
      <c r="D4807">
        <v>0.92272212499999995</v>
      </c>
      <c r="E4807" s="7">
        <v>8.1617970999999997E-2</v>
      </c>
    </row>
    <row r="4808" spans="2:5" x14ac:dyDescent="0.45">
      <c r="B4808" s="6">
        <v>284</v>
      </c>
      <c r="C4808" t="s">
        <v>156</v>
      </c>
      <c r="D4808">
        <v>0.61616991600000004</v>
      </c>
      <c r="E4808" s="7">
        <v>7.8068789999999999E-2</v>
      </c>
    </row>
    <row r="4809" spans="2:5" x14ac:dyDescent="0.45">
      <c r="B4809" s="6">
        <v>284</v>
      </c>
      <c r="C4809" t="s">
        <v>151</v>
      </c>
      <c r="D4809">
        <v>1.0025650880000001</v>
      </c>
      <c r="E4809" s="7">
        <v>7.5456440999999999E-2</v>
      </c>
    </row>
    <row r="4810" spans="2:5" x14ac:dyDescent="0.45">
      <c r="B4810" s="6">
        <v>284</v>
      </c>
      <c r="C4810" t="s">
        <v>162</v>
      </c>
      <c r="D4810">
        <v>0.89273053999999996</v>
      </c>
      <c r="E4810" s="7">
        <v>7.3318980000000006E-2</v>
      </c>
    </row>
    <row r="4811" spans="2:5" x14ac:dyDescent="0.45">
      <c r="B4811" s="6">
        <v>284</v>
      </c>
      <c r="C4811" t="s">
        <v>165</v>
      </c>
      <c r="D4811">
        <v>0.84675395499999995</v>
      </c>
      <c r="E4811" s="7">
        <v>6.8543644000000001E-2</v>
      </c>
    </row>
    <row r="4812" spans="2:5" x14ac:dyDescent="0.45">
      <c r="B4812" s="6">
        <v>284</v>
      </c>
      <c r="C4812" t="s">
        <v>9</v>
      </c>
      <c r="D4812">
        <v>0.79793360999999996</v>
      </c>
      <c r="E4812" s="7">
        <v>6.7686304000000003E-2</v>
      </c>
    </row>
    <row r="4813" spans="2:5" x14ac:dyDescent="0.45">
      <c r="B4813" s="6">
        <v>284</v>
      </c>
      <c r="C4813" t="s">
        <v>159</v>
      </c>
      <c r="D4813">
        <v>0.71032943599999998</v>
      </c>
      <c r="E4813" s="7">
        <v>6.4024192999999993E-2</v>
      </c>
    </row>
    <row r="4814" spans="2:5" x14ac:dyDescent="0.45">
      <c r="B4814" s="6">
        <v>284</v>
      </c>
      <c r="C4814" t="s">
        <v>157</v>
      </c>
      <c r="D4814">
        <v>0.93975561600000002</v>
      </c>
      <c r="E4814" s="7">
        <v>6.0849168000000002E-2</v>
      </c>
    </row>
    <row r="4815" spans="2:5" x14ac:dyDescent="0.45">
      <c r="B4815" s="6">
        <v>284</v>
      </c>
      <c r="C4815" t="s">
        <v>161</v>
      </c>
      <c r="D4815">
        <v>1.4282609E-2</v>
      </c>
      <c r="E4815" s="7">
        <v>6.0712091000000003E-2</v>
      </c>
    </row>
    <row r="4816" spans="2:5" x14ac:dyDescent="0.45">
      <c r="B4816" s="6">
        <v>284</v>
      </c>
      <c r="C4816" t="s">
        <v>147</v>
      </c>
      <c r="D4816">
        <v>0.23474741700000001</v>
      </c>
      <c r="E4816" s="7">
        <v>5.8244547000000001E-2</v>
      </c>
    </row>
    <row r="4817" spans="2:5" x14ac:dyDescent="0.45">
      <c r="B4817" s="6">
        <v>284</v>
      </c>
      <c r="C4817" t="s">
        <v>163</v>
      </c>
      <c r="D4817">
        <v>0.72550328200000003</v>
      </c>
      <c r="E4817" s="7">
        <v>5.7231016000000003E-2</v>
      </c>
    </row>
    <row r="4818" spans="2:5" x14ac:dyDescent="0.45">
      <c r="B4818" s="6">
        <v>284</v>
      </c>
      <c r="C4818" t="s">
        <v>152</v>
      </c>
      <c r="D4818">
        <v>0.94412699</v>
      </c>
      <c r="E4818" s="7">
        <v>4.3971248999999997E-2</v>
      </c>
    </row>
    <row r="4819" spans="2:5" x14ac:dyDescent="0.45">
      <c r="B4819" s="6">
        <v>284</v>
      </c>
      <c r="C4819" t="s">
        <v>164</v>
      </c>
      <c r="D4819">
        <v>0.98047084100000004</v>
      </c>
      <c r="E4819" s="7">
        <v>4.0496773999999999E-2</v>
      </c>
    </row>
    <row r="4820" spans="2:5" x14ac:dyDescent="0.45">
      <c r="B4820" s="6">
        <v>284</v>
      </c>
      <c r="C4820" t="s">
        <v>160</v>
      </c>
      <c r="D4820">
        <v>0.53992825</v>
      </c>
      <c r="E4820" s="7">
        <v>3.6508123000000003E-2</v>
      </c>
    </row>
    <row r="4821" spans="2:5" x14ac:dyDescent="0.45">
      <c r="B4821" s="6">
        <v>285</v>
      </c>
      <c r="C4821" t="s">
        <v>151</v>
      </c>
      <c r="D4821">
        <v>-1.4779120999999999E-2</v>
      </c>
      <c r="E4821" s="7">
        <v>0.10417636500000001</v>
      </c>
    </row>
    <row r="4822" spans="2:5" x14ac:dyDescent="0.45">
      <c r="B4822" s="6">
        <v>285</v>
      </c>
      <c r="C4822" t="s">
        <v>9</v>
      </c>
      <c r="D4822">
        <v>7.8023887E-2</v>
      </c>
      <c r="E4822" s="7">
        <v>9.9605647000000005E-2</v>
      </c>
    </row>
    <row r="4823" spans="2:5" x14ac:dyDescent="0.45">
      <c r="B4823" s="6">
        <v>285</v>
      </c>
      <c r="C4823" t="s">
        <v>160</v>
      </c>
      <c r="D4823">
        <v>-0.202867344</v>
      </c>
      <c r="E4823" s="7">
        <v>9.9485522000000007E-2</v>
      </c>
    </row>
    <row r="4824" spans="2:5" x14ac:dyDescent="0.45">
      <c r="B4824" s="6">
        <v>285</v>
      </c>
      <c r="C4824" t="s">
        <v>148</v>
      </c>
      <c r="D4824">
        <v>0.193769987</v>
      </c>
      <c r="E4824" s="7">
        <v>9.4502796999999999E-2</v>
      </c>
    </row>
    <row r="4825" spans="2:5" x14ac:dyDescent="0.45">
      <c r="B4825" s="6">
        <v>285</v>
      </c>
      <c r="C4825" t="s">
        <v>164</v>
      </c>
      <c r="D4825">
        <v>0.31400494400000001</v>
      </c>
      <c r="E4825" s="7">
        <v>9.3599934999999995E-2</v>
      </c>
    </row>
    <row r="4826" spans="2:5" x14ac:dyDescent="0.45">
      <c r="B4826" s="6">
        <v>285</v>
      </c>
      <c r="C4826" t="s">
        <v>153</v>
      </c>
      <c r="D4826">
        <v>0.16369899600000001</v>
      </c>
      <c r="E4826" s="7">
        <v>9.2795211000000002E-2</v>
      </c>
    </row>
    <row r="4827" spans="2:5" x14ac:dyDescent="0.45">
      <c r="B4827" s="6">
        <v>285</v>
      </c>
      <c r="C4827" t="s">
        <v>154</v>
      </c>
      <c r="D4827">
        <v>-6.1704159999999997E-3</v>
      </c>
      <c r="E4827" s="7">
        <v>8.7218841000000005E-2</v>
      </c>
    </row>
    <row r="4828" spans="2:5" x14ac:dyDescent="0.45">
      <c r="B4828" s="6">
        <v>285</v>
      </c>
      <c r="C4828" t="s">
        <v>159</v>
      </c>
      <c r="D4828">
        <v>0.70336468600000002</v>
      </c>
      <c r="E4828" s="7">
        <v>7.7865846000000002E-2</v>
      </c>
    </row>
    <row r="4829" spans="2:5" x14ac:dyDescent="0.45">
      <c r="B4829" s="6">
        <v>285</v>
      </c>
      <c r="C4829" t="s">
        <v>147</v>
      </c>
      <c r="D4829">
        <v>3.0014391000000001E-2</v>
      </c>
      <c r="E4829" s="7">
        <v>7.7847727000000005E-2</v>
      </c>
    </row>
    <row r="4830" spans="2:5" x14ac:dyDescent="0.45">
      <c r="B4830" s="6">
        <v>285</v>
      </c>
      <c r="C4830" t="s">
        <v>155</v>
      </c>
      <c r="D4830">
        <v>9.2740292000000002E-2</v>
      </c>
      <c r="E4830" s="7">
        <v>7.2917408000000003E-2</v>
      </c>
    </row>
    <row r="4831" spans="2:5" x14ac:dyDescent="0.45">
      <c r="B4831" s="6">
        <v>285</v>
      </c>
      <c r="C4831" t="s">
        <v>163</v>
      </c>
      <c r="D4831">
        <v>5.0822656000000001E-2</v>
      </c>
      <c r="E4831" s="7">
        <v>7.2003791999999997E-2</v>
      </c>
    </row>
    <row r="4832" spans="2:5" x14ac:dyDescent="0.45">
      <c r="B4832" s="6">
        <v>285</v>
      </c>
      <c r="C4832" t="s">
        <v>149</v>
      </c>
      <c r="D4832">
        <v>6.0983776000000003E-2</v>
      </c>
      <c r="E4832" s="7">
        <v>6.2692353000000006E-2</v>
      </c>
    </row>
    <row r="4833" spans="2:5" x14ac:dyDescent="0.45">
      <c r="B4833" s="6">
        <v>285</v>
      </c>
      <c r="C4833" t="s">
        <v>156</v>
      </c>
      <c r="D4833">
        <v>0.23346045200000001</v>
      </c>
      <c r="E4833" s="7">
        <v>4.7845273000000001E-2</v>
      </c>
    </row>
    <row r="4834" spans="2:5" x14ac:dyDescent="0.45">
      <c r="B4834" s="6">
        <v>285</v>
      </c>
      <c r="C4834" t="s">
        <v>161</v>
      </c>
      <c r="D4834">
        <v>-2.4203274E-2</v>
      </c>
      <c r="E4834" s="7">
        <v>4.7824950999999997E-2</v>
      </c>
    </row>
    <row r="4835" spans="2:5" x14ac:dyDescent="0.45">
      <c r="B4835" s="6">
        <v>285</v>
      </c>
      <c r="C4835" t="s">
        <v>165</v>
      </c>
      <c r="D4835">
        <v>-2.8945795999999999E-2</v>
      </c>
      <c r="E4835" s="7">
        <v>4.5934561999999998E-2</v>
      </c>
    </row>
    <row r="4836" spans="2:5" x14ac:dyDescent="0.45">
      <c r="B4836" s="6">
        <v>285</v>
      </c>
      <c r="C4836" t="s">
        <v>158</v>
      </c>
      <c r="D4836">
        <v>0.75587405100000005</v>
      </c>
      <c r="E4836" s="7">
        <v>4.4282905999999997E-2</v>
      </c>
    </row>
    <row r="4837" spans="2:5" x14ac:dyDescent="0.45">
      <c r="B4837" s="6">
        <v>285</v>
      </c>
      <c r="C4837" t="s">
        <v>150</v>
      </c>
      <c r="D4837">
        <v>-3.5560360999999999E-2</v>
      </c>
      <c r="E4837" s="7">
        <v>3.9793124999999999E-2</v>
      </c>
    </row>
    <row r="4838" spans="2:5" x14ac:dyDescent="0.45">
      <c r="B4838" s="6">
        <v>286</v>
      </c>
      <c r="C4838" t="s">
        <v>162</v>
      </c>
      <c r="D4838">
        <v>-0.116325996</v>
      </c>
      <c r="E4838" s="7">
        <v>0.12490243500000001</v>
      </c>
    </row>
    <row r="4839" spans="2:5" x14ac:dyDescent="0.45">
      <c r="B4839" s="6">
        <v>286</v>
      </c>
      <c r="C4839" t="s">
        <v>152</v>
      </c>
      <c r="D4839">
        <v>-5.1078812000000001E-2</v>
      </c>
      <c r="E4839" s="7">
        <v>0.12394393500000001</v>
      </c>
    </row>
    <row r="4840" spans="2:5" x14ac:dyDescent="0.45">
      <c r="B4840" s="6">
        <v>286</v>
      </c>
      <c r="C4840" t="s">
        <v>157</v>
      </c>
      <c r="D4840">
        <v>-9.9212146000000001E-2</v>
      </c>
      <c r="E4840" s="7">
        <v>0.116598295</v>
      </c>
    </row>
    <row r="4841" spans="2:5" x14ac:dyDescent="0.45">
      <c r="B4841" s="6">
        <v>286</v>
      </c>
      <c r="C4841" t="s">
        <v>164</v>
      </c>
      <c r="D4841">
        <v>3.3898368999999998E-2</v>
      </c>
      <c r="E4841" s="7">
        <v>0.102484511</v>
      </c>
    </row>
    <row r="4842" spans="2:5" x14ac:dyDescent="0.45">
      <c r="B4842" s="6">
        <v>286</v>
      </c>
      <c r="C4842" t="s">
        <v>165</v>
      </c>
      <c r="D4842">
        <v>0.28351168999999998</v>
      </c>
      <c r="E4842" s="7">
        <v>9.3285816999999993E-2</v>
      </c>
    </row>
    <row r="4843" spans="2:5" x14ac:dyDescent="0.45">
      <c r="B4843" s="6">
        <v>286</v>
      </c>
      <c r="C4843" t="s">
        <v>150</v>
      </c>
      <c r="D4843">
        <v>-1.1651767E-2</v>
      </c>
      <c r="E4843" s="7">
        <v>8.7843097999999994E-2</v>
      </c>
    </row>
    <row r="4844" spans="2:5" x14ac:dyDescent="0.45">
      <c r="B4844" s="6">
        <v>286</v>
      </c>
      <c r="C4844" t="s">
        <v>9</v>
      </c>
      <c r="D4844">
        <v>-4.3201007E-2</v>
      </c>
      <c r="E4844" s="7">
        <v>8.6127921999999996E-2</v>
      </c>
    </row>
    <row r="4845" spans="2:5" x14ac:dyDescent="0.45">
      <c r="B4845" s="6">
        <v>286</v>
      </c>
      <c r="C4845" t="s">
        <v>159</v>
      </c>
      <c r="D4845">
        <v>-2.4523379000000001E-2</v>
      </c>
      <c r="E4845" s="7">
        <v>8.4883797999999996E-2</v>
      </c>
    </row>
    <row r="4846" spans="2:5" x14ac:dyDescent="0.45">
      <c r="B4846" s="6">
        <v>286</v>
      </c>
      <c r="C4846" t="s">
        <v>163</v>
      </c>
      <c r="D4846">
        <v>7.8377459999999996E-2</v>
      </c>
      <c r="E4846" s="7">
        <v>7.8423229999999997E-2</v>
      </c>
    </row>
    <row r="4847" spans="2:5" x14ac:dyDescent="0.45">
      <c r="B4847" s="6">
        <v>286</v>
      </c>
      <c r="C4847" t="s">
        <v>147</v>
      </c>
      <c r="D4847">
        <v>-7.9226688000000003E-2</v>
      </c>
      <c r="E4847" s="7">
        <v>6.7538388000000005E-2</v>
      </c>
    </row>
    <row r="4848" spans="2:5" x14ac:dyDescent="0.45">
      <c r="B4848" s="6">
        <v>286</v>
      </c>
      <c r="C4848" t="s">
        <v>161</v>
      </c>
      <c r="D4848">
        <v>0.12718432499999999</v>
      </c>
      <c r="E4848" s="7">
        <v>6.2611836000000004E-2</v>
      </c>
    </row>
    <row r="4849" spans="2:5" x14ac:dyDescent="0.45">
      <c r="B4849" s="6">
        <v>286</v>
      </c>
      <c r="C4849" t="s">
        <v>148</v>
      </c>
      <c r="D4849">
        <v>0.11683790400000001</v>
      </c>
      <c r="E4849" s="7">
        <v>6.2042360999999997E-2</v>
      </c>
    </row>
    <row r="4850" spans="2:5" x14ac:dyDescent="0.45">
      <c r="B4850" s="6">
        <v>286</v>
      </c>
      <c r="C4850" t="s">
        <v>151</v>
      </c>
      <c r="D4850">
        <v>-9.8053289999999998E-3</v>
      </c>
      <c r="E4850" s="7">
        <v>6.1148076000000003E-2</v>
      </c>
    </row>
    <row r="4851" spans="2:5" x14ac:dyDescent="0.45">
      <c r="B4851" s="6">
        <v>286</v>
      </c>
      <c r="C4851" t="s">
        <v>154</v>
      </c>
      <c r="D4851">
        <v>0.144764014</v>
      </c>
      <c r="E4851" s="7">
        <v>5.6047749000000001E-2</v>
      </c>
    </row>
    <row r="4852" spans="2:5" x14ac:dyDescent="0.45">
      <c r="B4852" s="6">
        <v>286</v>
      </c>
      <c r="C4852" t="s">
        <v>158</v>
      </c>
      <c r="D4852">
        <v>-1.9881838999999998E-2</v>
      </c>
      <c r="E4852" s="7">
        <v>5.3734463000000003E-2</v>
      </c>
    </row>
    <row r="4853" spans="2:5" x14ac:dyDescent="0.45">
      <c r="B4853" s="6">
        <v>287</v>
      </c>
      <c r="C4853" t="s">
        <v>154</v>
      </c>
      <c r="D4853">
        <v>0.22645662899999999</v>
      </c>
      <c r="E4853" s="7">
        <v>0.149150703</v>
      </c>
    </row>
    <row r="4854" spans="2:5" x14ac:dyDescent="0.45">
      <c r="B4854" s="6">
        <v>287</v>
      </c>
      <c r="C4854" t="s">
        <v>158</v>
      </c>
      <c r="D4854">
        <v>0.116616704</v>
      </c>
      <c r="E4854" s="7">
        <v>0.13103567099999999</v>
      </c>
    </row>
    <row r="4855" spans="2:5" x14ac:dyDescent="0.45">
      <c r="B4855" s="6">
        <v>287</v>
      </c>
      <c r="C4855" t="s">
        <v>156</v>
      </c>
      <c r="D4855">
        <v>5.2626692000000003E-2</v>
      </c>
      <c r="E4855" s="7">
        <v>0.11649424899999999</v>
      </c>
    </row>
    <row r="4856" spans="2:5" x14ac:dyDescent="0.45">
      <c r="B4856" s="6">
        <v>287</v>
      </c>
      <c r="C4856" t="s">
        <v>153</v>
      </c>
      <c r="D4856">
        <v>0.10766202900000001</v>
      </c>
      <c r="E4856" s="7">
        <v>0.103002331</v>
      </c>
    </row>
    <row r="4857" spans="2:5" x14ac:dyDescent="0.45">
      <c r="B4857" s="6">
        <v>287</v>
      </c>
      <c r="C4857" t="s">
        <v>149</v>
      </c>
      <c r="D4857">
        <v>1.3987590000000001E-3</v>
      </c>
      <c r="E4857" s="7">
        <v>9.1593939999999999E-2</v>
      </c>
    </row>
    <row r="4858" spans="2:5" x14ac:dyDescent="0.45">
      <c r="B4858" s="6">
        <v>287</v>
      </c>
      <c r="C4858" t="s">
        <v>162</v>
      </c>
      <c r="D4858">
        <v>2.2318724000000002E-2</v>
      </c>
      <c r="E4858" s="7">
        <v>9.0448269999999997E-2</v>
      </c>
    </row>
    <row r="4859" spans="2:5" x14ac:dyDescent="0.45">
      <c r="B4859" s="6">
        <v>287</v>
      </c>
      <c r="C4859" t="s">
        <v>155</v>
      </c>
      <c r="D4859">
        <v>-7.7038076999999996E-2</v>
      </c>
      <c r="E4859" s="7">
        <v>8.7130533999999996E-2</v>
      </c>
    </row>
    <row r="4860" spans="2:5" x14ac:dyDescent="0.45">
      <c r="B4860" s="6">
        <v>287</v>
      </c>
      <c r="C4860" t="s">
        <v>151</v>
      </c>
      <c r="D4860">
        <v>-2.6775190000000002E-3</v>
      </c>
      <c r="E4860" s="7">
        <v>8.3670405000000003E-2</v>
      </c>
    </row>
    <row r="4861" spans="2:5" x14ac:dyDescent="0.45">
      <c r="B4861" s="6">
        <v>287</v>
      </c>
      <c r="C4861" t="s">
        <v>9</v>
      </c>
      <c r="D4861">
        <v>8.1064473999999997E-2</v>
      </c>
      <c r="E4861" s="7">
        <v>7.9958594999999993E-2</v>
      </c>
    </row>
    <row r="4862" spans="2:5" x14ac:dyDescent="0.45">
      <c r="B4862" s="6">
        <v>287</v>
      </c>
      <c r="C4862" t="s">
        <v>157</v>
      </c>
      <c r="D4862">
        <v>-7.8907974000000006E-2</v>
      </c>
      <c r="E4862" s="7">
        <v>7.6392623000000007E-2</v>
      </c>
    </row>
    <row r="4863" spans="2:5" x14ac:dyDescent="0.45">
      <c r="B4863" s="6">
        <v>287</v>
      </c>
      <c r="C4863" t="s">
        <v>159</v>
      </c>
      <c r="D4863">
        <v>1.2047735E-2</v>
      </c>
      <c r="E4863" s="7">
        <v>6.8863573999999997E-2</v>
      </c>
    </row>
    <row r="4864" spans="2:5" x14ac:dyDescent="0.45">
      <c r="B4864" s="6">
        <v>287</v>
      </c>
      <c r="C4864" t="s">
        <v>148</v>
      </c>
      <c r="D4864">
        <v>2.6749875999999999E-2</v>
      </c>
      <c r="E4864" s="7">
        <v>6.0814766999999999E-2</v>
      </c>
    </row>
    <row r="4865" spans="2:5" x14ac:dyDescent="0.45">
      <c r="B4865" s="6">
        <v>287</v>
      </c>
      <c r="C4865" t="s">
        <v>152</v>
      </c>
      <c r="D4865">
        <v>7.8305184E-2</v>
      </c>
      <c r="E4865" s="7">
        <v>5.0313399000000002E-2</v>
      </c>
    </row>
    <row r="4866" spans="2:5" x14ac:dyDescent="0.45">
      <c r="B4866" s="6">
        <v>287</v>
      </c>
      <c r="C4866" t="s">
        <v>161</v>
      </c>
      <c r="D4866">
        <v>-4.6684810000000004E-3</v>
      </c>
      <c r="E4866" s="7">
        <v>4.7713371999999997E-2</v>
      </c>
    </row>
    <row r="4867" spans="2:5" x14ac:dyDescent="0.45">
      <c r="B4867" s="6">
        <v>287</v>
      </c>
      <c r="C4867" t="s">
        <v>163</v>
      </c>
      <c r="D4867">
        <v>3.7310863E-2</v>
      </c>
      <c r="E4867" s="7">
        <v>4.2413039E-2</v>
      </c>
    </row>
    <row r="4868" spans="2:5" x14ac:dyDescent="0.45">
      <c r="B4868" s="6">
        <v>287</v>
      </c>
      <c r="C4868" t="s">
        <v>160</v>
      </c>
      <c r="D4868">
        <v>2.4139161999999999E-2</v>
      </c>
      <c r="E4868" s="7">
        <v>4.1688319000000001E-2</v>
      </c>
    </row>
    <row r="4869" spans="2:5" x14ac:dyDescent="0.45">
      <c r="B4869" s="6">
        <v>287</v>
      </c>
      <c r="C4869" t="s">
        <v>164</v>
      </c>
      <c r="D4869">
        <v>-7.4276749999999999E-3</v>
      </c>
      <c r="E4869" s="7">
        <v>3.4804193999999997E-2</v>
      </c>
    </row>
    <row r="4870" spans="2:5" x14ac:dyDescent="0.45">
      <c r="B4870" s="6">
        <v>288</v>
      </c>
      <c r="C4870" t="s">
        <v>153</v>
      </c>
      <c r="D4870">
        <v>1.003535979</v>
      </c>
      <c r="E4870" s="7">
        <v>9.4639762000000002E-2</v>
      </c>
    </row>
    <row r="4871" spans="2:5" x14ac:dyDescent="0.45">
      <c r="B4871" s="6">
        <v>288</v>
      </c>
      <c r="C4871" t="s">
        <v>157</v>
      </c>
      <c r="D4871">
        <v>0.679331197</v>
      </c>
      <c r="E4871" s="7">
        <v>8.7680434000000002E-2</v>
      </c>
    </row>
    <row r="4872" spans="2:5" x14ac:dyDescent="0.45">
      <c r="B4872" s="6">
        <v>288</v>
      </c>
      <c r="C4872" t="s">
        <v>165</v>
      </c>
      <c r="D4872">
        <v>0.95790759999999997</v>
      </c>
      <c r="E4872" s="7">
        <v>8.7186562999999995E-2</v>
      </c>
    </row>
    <row r="4873" spans="2:5" x14ac:dyDescent="0.45">
      <c r="B4873" s="6">
        <v>288</v>
      </c>
      <c r="C4873" t="s">
        <v>154</v>
      </c>
      <c r="D4873">
        <v>0.99574889</v>
      </c>
      <c r="E4873" s="7">
        <v>8.4988883000000001E-2</v>
      </c>
    </row>
    <row r="4874" spans="2:5" x14ac:dyDescent="0.45">
      <c r="B4874" s="6">
        <v>288</v>
      </c>
      <c r="C4874" t="s">
        <v>148</v>
      </c>
      <c r="D4874">
        <v>0.29832343</v>
      </c>
      <c r="E4874" s="7">
        <v>7.2016515000000003E-2</v>
      </c>
    </row>
    <row r="4875" spans="2:5" x14ac:dyDescent="0.45">
      <c r="B4875" s="6">
        <v>288</v>
      </c>
      <c r="C4875" t="s">
        <v>161</v>
      </c>
      <c r="D4875">
        <v>0.55640056800000004</v>
      </c>
      <c r="E4875" s="7">
        <v>6.9276035999999999E-2</v>
      </c>
    </row>
    <row r="4876" spans="2:5" x14ac:dyDescent="0.45">
      <c r="B4876" s="6">
        <v>288</v>
      </c>
      <c r="C4876" t="s">
        <v>155</v>
      </c>
      <c r="D4876">
        <v>0.95049318400000005</v>
      </c>
      <c r="E4876" s="7">
        <v>6.1363793E-2</v>
      </c>
    </row>
    <row r="4877" spans="2:5" x14ac:dyDescent="0.45">
      <c r="B4877" s="6">
        <v>288</v>
      </c>
      <c r="C4877" t="s">
        <v>156</v>
      </c>
      <c r="D4877">
        <v>1.0157907049999999</v>
      </c>
      <c r="E4877" s="7">
        <v>5.9208847000000002E-2</v>
      </c>
    </row>
    <row r="4878" spans="2:5" x14ac:dyDescent="0.45">
      <c r="B4878" s="6">
        <v>288</v>
      </c>
      <c r="C4878" t="s">
        <v>150</v>
      </c>
      <c r="D4878">
        <v>0.64736475400000004</v>
      </c>
      <c r="E4878" s="7">
        <v>5.6180784999999997E-2</v>
      </c>
    </row>
    <row r="4879" spans="2:5" x14ac:dyDescent="0.45">
      <c r="B4879" s="6">
        <v>288</v>
      </c>
      <c r="C4879" t="s">
        <v>159</v>
      </c>
      <c r="D4879">
        <v>0.40906646699999999</v>
      </c>
      <c r="E4879" s="7">
        <v>5.4608953000000002E-2</v>
      </c>
    </row>
    <row r="4880" spans="2:5" x14ac:dyDescent="0.45">
      <c r="B4880" s="6">
        <v>288</v>
      </c>
      <c r="C4880" t="s">
        <v>147</v>
      </c>
      <c r="D4880">
        <v>0.96429785099999998</v>
      </c>
      <c r="E4880" s="7">
        <v>5.2967470000000003E-2</v>
      </c>
    </row>
    <row r="4881" spans="2:5" x14ac:dyDescent="0.45">
      <c r="B4881" s="6">
        <v>288</v>
      </c>
      <c r="C4881" t="s">
        <v>163</v>
      </c>
      <c r="D4881">
        <v>0.95103541300000005</v>
      </c>
      <c r="E4881" s="7">
        <v>5.253944E-2</v>
      </c>
    </row>
    <row r="4882" spans="2:5" x14ac:dyDescent="0.45">
      <c r="B4882" s="6">
        <v>288</v>
      </c>
      <c r="C4882" t="s">
        <v>151</v>
      </c>
      <c r="D4882">
        <v>0.92416461900000002</v>
      </c>
      <c r="E4882" s="7">
        <v>4.9352038000000001E-2</v>
      </c>
    </row>
    <row r="4883" spans="2:5" x14ac:dyDescent="0.45">
      <c r="B4883" s="6">
        <v>288</v>
      </c>
      <c r="C4883" t="s">
        <v>162</v>
      </c>
      <c r="D4883">
        <v>0.81494220799999995</v>
      </c>
      <c r="E4883" s="7">
        <v>4.6123056000000003E-2</v>
      </c>
    </row>
    <row r="4884" spans="2:5" x14ac:dyDescent="0.45">
      <c r="B4884" s="6">
        <v>288</v>
      </c>
      <c r="C4884" t="s">
        <v>152</v>
      </c>
      <c r="D4884">
        <v>0.85608610299999999</v>
      </c>
      <c r="E4884" s="7">
        <v>4.5980278999999999E-2</v>
      </c>
    </row>
    <row r="4885" spans="2:5" x14ac:dyDescent="0.45">
      <c r="B4885" s="6">
        <v>288</v>
      </c>
      <c r="C4885" t="s">
        <v>164</v>
      </c>
      <c r="D4885">
        <v>0.57755685800000001</v>
      </c>
      <c r="E4885" s="7">
        <v>3.3762869000000001E-2</v>
      </c>
    </row>
    <row r="4886" spans="2:5" x14ac:dyDescent="0.45">
      <c r="B4886" s="6">
        <v>288</v>
      </c>
      <c r="C4886" t="s">
        <v>160</v>
      </c>
      <c r="D4886">
        <v>0.25700041400000001</v>
      </c>
      <c r="E4886" s="7">
        <v>3.1880160999999997E-2</v>
      </c>
    </row>
    <row r="4887" spans="2:5" x14ac:dyDescent="0.45">
      <c r="B4887" s="6">
        <v>289</v>
      </c>
      <c r="C4887" t="s">
        <v>165</v>
      </c>
      <c r="D4887">
        <v>0.88957091799999999</v>
      </c>
      <c r="E4887" s="7">
        <v>9.0809053000000001E-2</v>
      </c>
    </row>
    <row r="4888" spans="2:5" x14ac:dyDescent="0.45">
      <c r="B4888" s="6">
        <v>289</v>
      </c>
      <c r="C4888" t="s">
        <v>158</v>
      </c>
      <c r="D4888">
        <v>1.023668131</v>
      </c>
      <c r="E4888" s="7">
        <v>8.6447149000000001E-2</v>
      </c>
    </row>
    <row r="4889" spans="2:5" x14ac:dyDescent="0.45">
      <c r="B4889" s="6">
        <v>289</v>
      </c>
      <c r="C4889" t="s">
        <v>153</v>
      </c>
      <c r="D4889">
        <v>1.134621168</v>
      </c>
      <c r="E4889" s="7">
        <v>8.0863423000000004E-2</v>
      </c>
    </row>
    <row r="4890" spans="2:5" x14ac:dyDescent="0.45">
      <c r="B4890" s="6">
        <v>289</v>
      </c>
      <c r="C4890" t="s">
        <v>149</v>
      </c>
      <c r="D4890">
        <v>1.09011926</v>
      </c>
      <c r="E4890" s="7">
        <v>7.0369781000000006E-2</v>
      </c>
    </row>
    <row r="4891" spans="2:5" x14ac:dyDescent="0.45">
      <c r="B4891" s="6">
        <v>289</v>
      </c>
      <c r="C4891" t="s">
        <v>157</v>
      </c>
      <c r="D4891">
        <v>1.045903048</v>
      </c>
      <c r="E4891" s="7">
        <v>7.0339789999999999E-2</v>
      </c>
    </row>
    <row r="4892" spans="2:5" x14ac:dyDescent="0.45">
      <c r="B4892" s="6">
        <v>289</v>
      </c>
      <c r="C4892" t="s">
        <v>154</v>
      </c>
      <c r="D4892">
        <v>1.0223840479999999</v>
      </c>
      <c r="E4892" s="7">
        <v>6.9196591000000002E-2</v>
      </c>
    </row>
    <row r="4893" spans="2:5" x14ac:dyDescent="0.45">
      <c r="B4893" s="6">
        <v>289</v>
      </c>
      <c r="C4893" t="s">
        <v>156</v>
      </c>
      <c r="D4893">
        <v>1.03760545</v>
      </c>
      <c r="E4893" s="7">
        <v>6.847673E-2</v>
      </c>
    </row>
    <row r="4894" spans="2:5" x14ac:dyDescent="0.45">
      <c r="B4894" s="6">
        <v>289</v>
      </c>
      <c r="C4894" t="s">
        <v>151</v>
      </c>
      <c r="D4894">
        <v>0.77913497499999995</v>
      </c>
      <c r="E4894" s="7">
        <v>6.6045802000000001E-2</v>
      </c>
    </row>
    <row r="4895" spans="2:5" x14ac:dyDescent="0.45">
      <c r="B4895" s="6">
        <v>289</v>
      </c>
      <c r="C4895" t="s">
        <v>9</v>
      </c>
      <c r="D4895">
        <v>1.035992018</v>
      </c>
      <c r="E4895" s="7">
        <v>6.1792273000000002E-2</v>
      </c>
    </row>
    <row r="4896" spans="2:5" x14ac:dyDescent="0.45">
      <c r="B4896" s="6">
        <v>289</v>
      </c>
      <c r="C4896" t="s">
        <v>159</v>
      </c>
      <c r="D4896">
        <v>0.95319050999999999</v>
      </c>
      <c r="E4896" s="7">
        <v>6.0877304E-2</v>
      </c>
    </row>
    <row r="4897" spans="2:5" x14ac:dyDescent="0.45">
      <c r="B4897" s="6">
        <v>289</v>
      </c>
      <c r="C4897" t="s">
        <v>150</v>
      </c>
      <c r="D4897">
        <v>1.0067885649999999</v>
      </c>
      <c r="E4897" s="7">
        <v>5.3085614000000003E-2</v>
      </c>
    </row>
    <row r="4898" spans="2:5" x14ac:dyDescent="0.45">
      <c r="B4898" s="6">
        <v>289</v>
      </c>
      <c r="C4898" t="s">
        <v>162</v>
      </c>
      <c r="D4898">
        <v>0.93232618199999995</v>
      </c>
      <c r="E4898" s="7">
        <v>4.8631410999999999E-2</v>
      </c>
    </row>
    <row r="4899" spans="2:5" x14ac:dyDescent="0.45">
      <c r="B4899" s="6">
        <v>289</v>
      </c>
      <c r="C4899" t="s">
        <v>155</v>
      </c>
      <c r="D4899">
        <v>1.0777198109999999</v>
      </c>
      <c r="E4899" s="7">
        <v>4.7452389999999997E-2</v>
      </c>
    </row>
    <row r="4900" spans="2:5" x14ac:dyDescent="0.45">
      <c r="B4900" s="6">
        <v>289</v>
      </c>
      <c r="C4900" t="s">
        <v>148</v>
      </c>
      <c r="D4900">
        <v>1.0192465369999999</v>
      </c>
      <c r="E4900" s="7">
        <v>4.7293210000000002E-2</v>
      </c>
    </row>
    <row r="4901" spans="2:5" x14ac:dyDescent="0.45">
      <c r="B4901" s="6">
        <v>289</v>
      </c>
      <c r="C4901" t="s">
        <v>152</v>
      </c>
      <c r="D4901">
        <v>1.0956255399999999</v>
      </c>
      <c r="E4901" s="7">
        <v>4.6427030000000001E-2</v>
      </c>
    </row>
    <row r="4902" spans="2:5" x14ac:dyDescent="0.45">
      <c r="B4902" s="6">
        <v>289</v>
      </c>
      <c r="C4902" t="s">
        <v>161</v>
      </c>
      <c r="D4902">
        <v>-5.8100364000000002E-2</v>
      </c>
      <c r="E4902" s="7">
        <v>4.3376642999999999E-2</v>
      </c>
    </row>
    <row r="4903" spans="2:5" x14ac:dyDescent="0.45">
      <c r="B4903" s="6">
        <v>289</v>
      </c>
      <c r="C4903" t="s">
        <v>163</v>
      </c>
      <c r="D4903">
        <v>1.011234722</v>
      </c>
      <c r="E4903" s="7">
        <v>4.1718508000000001E-2</v>
      </c>
    </row>
    <row r="4904" spans="2:5" x14ac:dyDescent="0.45">
      <c r="B4904" s="6">
        <v>289</v>
      </c>
      <c r="C4904" t="s">
        <v>147</v>
      </c>
      <c r="D4904">
        <v>0.93491300099999997</v>
      </c>
      <c r="E4904" s="7">
        <v>3.9504172999999997E-2</v>
      </c>
    </row>
    <row r="4905" spans="2:5" x14ac:dyDescent="0.45">
      <c r="B4905" s="6">
        <v>289</v>
      </c>
      <c r="C4905" t="s">
        <v>160</v>
      </c>
      <c r="D4905">
        <v>0.89626673099999998</v>
      </c>
      <c r="E4905" s="7">
        <v>3.5542479000000002E-2</v>
      </c>
    </row>
    <row r="4906" spans="2:5" x14ac:dyDescent="0.45">
      <c r="B4906" s="6">
        <v>290</v>
      </c>
      <c r="C4906" t="s">
        <v>149</v>
      </c>
      <c r="D4906">
        <v>0.84068141699999999</v>
      </c>
      <c r="E4906" s="7">
        <v>0.124045822</v>
      </c>
    </row>
    <row r="4907" spans="2:5" x14ac:dyDescent="0.45">
      <c r="B4907" s="6">
        <v>290</v>
      </c>
      <c r="C4907" t="s">
        <v>147</v>
      </c>
      <c r="D4907">
        <v>0.81098796900000003</v>
      </c>
      <c r="E4907" s="7">
        <v>0.10651440600000001</v>
      </c>
    </row>
    <row r="4908" spans="2:5" x14ac:dyDescent="0.45">
      <c r="B4908" s="6">
        <v>290</v>
      </c>
      <c r="C4908" t="s">
        <v>165</v>
      </c>
      <c r="D4908">
        <v>0.60983514800000005</v>
      </c>
      <c r="E4908" s="7">
        <v>0.102122963</v>
      </c>
    </row>
    <row r="4909" spans="2:5" x14ac:dyDescent="0.45">
      <c r="B4909" s="6">
        <v>290</v>
      </c>
      <c r="C4909" t="s">
        <v>148</v>
      </c>
      <c r="D4909">
        <v>0.99638419600000006</v>
      </c>
      <c r="E4909" s="7">
        <v>9.0100129000000001E-2</v>
      </c>
    </row>
    <row r="4910" spans="2:5" x14ac:dyDescent="0.45">
      <c r="B4910" s="6">
        <v>290</v>
      </c>
      <c r="C4910" t="s">
        <v>159</v>
      </c>
      <c r="D4910">
        <v>0.933836208</v>
      </c>
      <c r="E4910" s="7">
        <v>8.1016453000000002E-2</v>
      </c>
    </row>
    <row r="4911" spans="2:5" x14ac:dyDescent="0.45">
      <c r="B4911" s="6">
        <v>290</v>
      </c>
      <c r="C4911" t="s">
        <v>158</v>
      </c>
      <c r="D4911">
        <v>0.87736039499999996</v>
      </c>
      <c r="E4911" s="7">
        <v>8.0767580000000005E-2</v>
      </c>
    </row>
    <row r="4912" spans="2:5" x14ac:dyDescent="0.45">
      <c r="B4912" s="6">
        <v>290</v>
      </c>
      <c r="C4912" t="s">
        <v>162</v>
      </c>
      <c r="D4912">
        <v>0.98457528800000005</v>
      </c>
      <c r="E4912" s="7">
        <v>8.0337372000000004E-2</v>
      </c>
    </row>
    <row r="4913" spans="2:5" x14ac:dyDescent="0.45">
      <c r="B4913" s="6">
        <v>290</v>
      </c>
      <c r="C4913" t="s">
        <v>150</v>
      </c>
      <c r="D4913">
        <v>0.59584899499999999</v>
      </c>
      <c r="E4913" s="7">
        <v>7.3795594000000006E-2</v>
      </c>
    </row>
    <row r="4914" spans="2:5" x14ac:dyDescent="0.45">
      <c r="B4914" s="6">
        <v>290</v>
      </c>
      <c r="C4914" t="s">
        <v>163</v>
      </c>
      <c r="D4914">
        <v>1.0159806339999999</v>
      </c>
      <c r="E4914" s="7">
        <v>7.2007740000000001E-2</v>
      </c>
    </row>
    <row r="4915" spans="2:5" x14ac:dyDescent="0.45">
      <c r="B4915" s="6">
        <v>290</v>
      </c>
      <c r="C4915" t="s">
        <v>152</v>
      </c>
      <c r="D4915">
        <v>1.0000128509999999</v>
      </c>
      <c r="E4915" s="7">
        <v>6.8835118000000001E-2</v>
      </c>
    </row>
    <row r="4916" spans="2:5" x14ac:dyDescent="0.45">
      <c r="B4916" s="6">
        <v>290</v>
      </c>
      <c r="C4916" t="s">
        <v>157</v>
      </c>
      <c r="D4916">
        <v>1.013128692</v>
      </c>
      <c r="E4916" s="7">
        <v>6.8258630000000001E-2</v>
      </c>
    </row>
    <row r="4917" spans="2:5" x14ac:dyDescent="0.45">
      <c r="B4917" s="6">
        <v>290</v>
      </c>
      <c r="C4917" t="s">
        <v>9</v>
      </c>
      <c r="D4917">
        <v>0.95600049899999995</v>
      </c>
      <c r="E4917" s="7">
        <v>6.7261224999999994E-2</v>
      </c>
    </row>
    <row r="4918" spans="2:5" x14ac:dyDescent="0.45">
      <c r="B4918" s="6">
        <v>290</v>
      </c>
      <c r="C4918" t="s">
        <v>156</v>
      </c>
      <c r="D4918">
        <v>0.93801506199999996</v>
      </c>
      <c r="E4918" s="7">
        <v>6.5091669000000005E-2</v>
      </c>
    </row>
    <row r="4919" spans="2:5" x14ac:dyDescent="0.45">
      <c r="B4919" s="6">
        <v>290</v>
      </c>
      <c r="C4919" t="s">
        <v>155</v>
      </c>
      <c r="D4919">
        <v>0.53306368599999998</v>
      </c>
      <c r="E4919" s="7">
        <v>6.0166654E-2</v>
      </c>
    </row>
    <row r="4920" spans="2:5" x14ac:dyDescent="0.45">
      <c r="B4920" s="6">
        <v>290</v>
      </c>
      <c r="C4920" t="s">
        <v>154</v>
      </c>
      <c r="D4920">
        <v>0.82105735099999999</v>
      </c>
      <c r="E4920" s="7">
        <v>5.7595344E-2</v>
      </c>
    </row>
    <row r="4921" spans="2:5" x14ac:dyDescent="0.45">
      <c r="B4921" s="6">
        <v>290</v>
      </c>
      <c r="C4921" t="s">
        <v>153</v>
      </c>
      <c r="D4921">
        <v>0.78236220899999998</v>
      </c>
      <c r="E4921" s="7">
        <v>5.6080709999999999E-2</v>
      </c>
    </row>
    <row r="4922" spans="2:5" x14ac:dyDescent="0.45">
      <c r="B4922" s="6">
        <v>290</v>
      </c>
      <c r="C4922" t="s">
        <v>160</v>
      </c>
      <c r="D4922">
        <v>0.61452444500000003</v>
      </c>
      <c r="E4922" s="7">
        <v>4.8160940999999999E-2</v>
      </c>
    </row>
    <row r="4923" spans="2:5" x14ac:dyDescent="0.45">
      <c r="B4923" s="6">
        <v>290</v>
      </c>
      <c r="C4923" t="s">
        <v>161</v>
      </c>
      <c r="D4923">
        <v>0.288067927</v>
      </c>
      <c r="E4923" s="7">
        <v>4.4313094999999997E-2</v>
      </c>
    </row>
    <row r="4924" spans="2:5" x14ac:dyDescent="0.45">
      <c r="B4924" s="6">
        <v>291</v>
      </c>
      <c r="C4924" t="s">
        <v>148</v>
      </c>
      <c r="D4924">
        <v>0.729263255</v>
      </c>
      <c r="E4924" s="7">
        <v>8.7741957999999995E-2</v>
      </c>
    </row>
    <row r="4925" spans="2:5" x14ac:dyDescent="0.45">
      <c r="B4925" s="6">
        <v>291</v>
      </c>
      <c r="C4925" t="s">
        <v>158</v>
      </c>
      <c r="D4925">
        <v>1.0300743379999999</v>
      </c>
      <c r="E4925" s="7">
        <v>8.2844687E-2</v>
      </c>
    </row>
    <row r="4926" spans="2:5" x14ac:dyDescent="0.45">
      <c r="B4926" s="6">
        <v>291</v>
      </c>
      <c r="C4926" t="s">
        <v>154</v>
      </c>
      <c r="D4926">
        <v>0.56637801499999996</v>
      </c>
      <c r="E4926" s="7">
        <v>8.2412384000000005E-2</v>
      </c>
    </row>
    <row r="4927" spans="2:5" x14ac:dyDescent="0.45">
      <c r="B4927" s="6">
        <v>291</v>
      </c>
      <c r="C4927" t="s">
        <v>151</v>
      </c>
      <c r="D4927">
        <v>1.0041538679999999</v>
      </c>
      <c r="E4927" s="7">
        <v>7.7739612E-2</v>
      </c>
    </row>
    <row r="4928" spans="2:5" x14ac:dyDescent="0.45">
      <c r="B4928" s="6">
        <v>291</v>
      </c>
      <c r="C4928" t="s">
        <v>159</v>
      </c>
      <c r="D4928">
        <v>0.77589248899999996</v>
      </c>
      <c r="E4928" s="7">
        <v>6.7141343000000006E-2</v>
      </c>
    </row>
    <row r="4929" spans="2:5" x14ac:dyDescent="0.45">
      <c r="B4929" s="6">
        <v>291</v>
      </c>
      <c r="C4929" t="s">
        <v>155</v>
      </c>
      <c r="D4929">
        <v>0.83375147000000005</v>
      </c>
      <c r="E4929" s="7">
        <v>6.6581324999999997E-2</v>
      </c>
    </row>
    <row r="4930" spans="2:5" x14ac:dyDescent="0.45">
      <c r="B4930" s="6">
        <v>291</v>
      </c>
      <c r="C4930" t="s">
        <v>157</v>
      </c>
      <c r="D4930">
        <v>0.80980800500000005</v>
      </c>
      <c r="E4930" s="7">
        <v>6.6289206000000003E-2</v>
      </c>
    </row>
    <row r="4931" spans="2:5" x14ac:dyDescent="0.45">
      <c r="B4931" s="6">
        <v>291</v>
      </c>
      <c r="C4931" t="s">
        <v>160</v>
      </c>
      <c r="D4931">
        <v>0.77608507800000004</v>
      </c>
      <c r="E4931" s="7">
        <v>6.5696061E-2</v>
      </c>
    </row>
    <row r="4932" spans="2:5" x14ac:dyDescent="0.45">
      <c r="B4932" s="6">
        <v>291</v>
      </c>
      <c r="C4932" t="s">
        <v>156</v>
      </c>
      <c r="D4932">
        <v>0.957045641</v>
      </c>
      <c r="E4932" s="7">
        <v>6.3052585999999994E-2</v>
      </c>
    </row>
    <row r="4933" spans="2:5" x14ac:dyDescent="0.45">
      <c r="B4933" s="6">
        <v>291</v>
      </c>
      <c r="C4933" t="s">
        <v>165</v>
      </c>
      <c r="D4933">
        <v>0.89870556099999999</v>
      </c>
      <c r="E4933" s="7">
        <v>6.1211700000000001E-2</v>
      </c>
    </row>
    <row r="4934" spans="2:5" x14ac:dyDescent="0.45">
      <c r="B4934" s="6">
        <v>291</v>
      </c>
      <c r="C4934" t="s">
        <v>149</v>
      </c>
      <c r="D4934">
        <v>0.84482947500000005</v>
      </c>
      <c r="E4934" s="7">
        <v>6.0125878000000001E-2</v>
      </c>
    </row>
    <row r="4935" spans="2:5" x14ac:dyDescent="0.45">
      <c r="B4935" s="6">
        <v>291</v>
      </c>
      <c r="C4935" t="s">
        <v>153</v>
      </c>
      <c r="D4935">
        <v>0.90233076499999998</v>
      </c>
      <c r="E4935" s="7">
        <v>5.9876948999999999E-2</v>
      </c>
    </row>
    <row r="4936" spans="2:5" x14ac:dyDescent="0.45">
      <c r="B4936" s="6">
        <v>291</v>
      </c>
      <c r="C4936" t="s">
        <v>9</v>
      </c>
      <c r="D4936">
        <v>0.64632644100000003</v>
      </c>
      <c r="E4936" s="7">
        <v>5.4936863000000002E-2</v>
      </c>
    </row>
    <row r="4937" spans="2:5" x14ac:dyDescent="0.45">
      <c r="B4937" s="6">
        <v>291</v>
      </c>
      <c r="C4937" t="s">
        <v>163</v>
      </c>
      <c r="D4937">
        <v>1.0118707309999999</v>
      </c>
      <c r="E4937" s="7">
        <v>5.1829922E-2</v>
      </c>
    </row>
    <row r="4938" spans="2:5" x14ac:dyDescent="0.45">
      <c r="B4938" s="6">
        <v>291</v>
      </c>
      <c r="C4938" t="s">
        <v>161</v>
      </c>
      <c r="D4938">
        <v>-0.11355628800000001</v>
      </c>
      <c r="E4938" s="7">
        <v>5.0016465000000003E-2</v>
      </c>
    </row>
    <row r="4939" spans="2:5" x14ac:dyDescent="0.45">
      <c r="B4939" s="6">
        <v>291</v>
      </c>
      <c r="C4939" t="s">
        <v>152</v>
      </c>
      <c r="D4939">
        <v>0.92535405800000003</v>
      </c>
      <c r="E4939" s="7">
        <v>4.6379124000000001E-2</v>
      </c>
    </row>
    <row r="4940" spans="2:5" x14ac:dyDescent="0.45">
      <c r="B4940" s="6">
        <v>291</v>
      </c>
      <c r="C4940" t="s">
        <v>147</v>
      </c>
      <c r="D4940">
        <v>0.65533012199999996</v>
      </c>
      <c r="E4940" s="7">
        <v>4.5804543000000003E-2</v>
      </c>
    </row>
    <row r="4941" spans="2:5" x14ac:dyDescent="0.45">
      <c r="B4941" s="6">
        <v>291</v>
      </c>
      <c r="C4941" t="s">
        <v>164</v>
      </c>
      <c r="D4941">
        <v>0.83408757700000002</v>
      </c>
      <c r="E4941" s="7">
        <v>3.1146508E-2</v>
      </c>
    </row>
    <row r="4942" spans="2:5" x14ac:dyDescent="0.45">
      <c r="B4942" s="6">
        <v>292</v>
      </c>
      <c r="C4942" t="s">
        <v>151</v>
      </c>
      <c r="D4942">
        <v>0.648373176</v>
      </c>
      <c r="E4942" s="7">
        <v>0.16111936299999999</v>
      </c>
    </row>
    <row r="4943" spans="2:5" x14ac:dyDescent="0.45">
      <c r="B4943" s="6">
        <v>292</v>
      </c>
      <c r="C4943" t="s">
        <v>158</v>
      </c>
      <c r="D4943">
        <v>0.73451529000000004</v>
      </c>
      <c r="E4943" s="7">
        <v>0.107775393</v>
      </c>
    </row>
    <row r="4944" spans="2:5" x14ac:dyDescent="0.45">
      <c r="B4944" s="6">
        <v>292</v>
      </c>
      <c r="C4944" t="s">
        <v>153</v>
      </c>
      <c r="D4944">
        <v>0.97775233500000003</v>
      </c>
      <c r="E4944" s="7">
        <v>0.100501678</v>
      </c>
    </row>
    <row r="4945" spans="2:5" x14ac:dyDescent="0.45">
      <c r="B4945" s="6">
        <v>292</v>
      </c>
      <c r="C4945" t="s">
        <v>155</v>
      </c>
      <c r="D4945">
        <v>0.84869245100000001</v>
      </c>
      <c r="E4945" s="7">
        <v>9.2896609000000005E-2</v>
      </c>
    </row>
    <row r="4946" spans="2:5" x14ac:dyDescent="0.45">
      <c r="B4946" s="6">
        <v>292</v>
      </c>
      <c r="C4946" t="s">
        <v>165</v>
      </c>
      <c r="D4946">
        <v>0.94885800899999995</v>
      </c>
      <c r="E4946" s="7">
        <v>9.0566602999999996E-2</v>
      </c>
    </row>
    <row r="4947" spans="2:5" x14ac:dyDescent="0.45">
      <c r="B4947" s="6">
        <v>292</v>
      </c>
      <c r="C4947" t="s">
        <v>154</v>
      </c>
      <c r="D4947">
        <v>0.97982825699999998</v>
      </c>
      <c r="E4947" s="7">
        <v>8.4767059000000006E-2</v>
      </c>
    </row>
    <row r="4948" spans="2:5" x14ac:dyDescent="0.45">
      <c r="B4948" s="6">
        <v>292</v>
      </c>
      <c r="C4948" t="s">
        <v>157</v>
      </c>
      <c r="D4948">
        <v>0.99028266399999998</v>
      </c>
      <c r="E4948" s="7">
        <v>8.0970366000000002E-2</v>
      </c>
    </row>
    <row r="4949" spans="2:5" x14ac:dyDescent="0.45">
      <c r="B4949" s="6">
        <v>292</v>
      </c>
      <c r="C4949" t="s">
        <v>161</v>
      </c>
      <c r="D4949">
        <v>1.0385697739999999</v>
      </c>
      <c r="E4949" s="7">
        <v>7.9052960000000005E-2</v>
      </c>
    </row>
    <row r="4950" spans="2:5" x14ac:dyDescent="0.45">
      <c r="B4950" s="6">
        <v>292</v>
      </c>
      <c r="C4950" t="s">
        <v>149</v>
      </c>
      <c r="D4950">
        <v>0.92294127400000003</v>
      </c>
      <c r="E4950" s="7">
        <v>6.6007107999999995E-2</v>
      </c>
    </row>
    <row r="4951" spans="2:5" x14ac:dyDescent="0.45">
      <c r="B4951" s="6">
        <v>292</v>
      </c>
      <c r="C4951" t="s">
        <v>148</v>
      </c>
      <c r="D4951">
        <v>0.884506181</v>
      </c>
      <c r="E4951" s="7">
        <v>6.3917581000000001E-2</v>
      </c>
    </row>
    <row r="4952" spans="2:5" x14ac:dyDescent="0.45">
      <c r="B4952" s="6">
        <v>292</v>
      </c>
      <c r="C4952" t="s">
        <v>159</v>
      </c>
      <c r="D4952">
        <v>0.89947097600000003</v>
      </c>
      <c r="E4952" s="7">
        <v>6.1208216000000003E-2</v>
      </c>
    </row>
    <row r="4953" spans="2:5" x14ac:dyDescent="0.45">
      <c r="B4953" s="6">
        <v>292</v>
      </c>
      <c r="C4953" t="s">
        <v>9</v>
      </c>
      <c r="D4953">
        <v>0.99728599500000004</v>
      </c>
      <c r="E4953" s="7">
        <v>6.0278656999999999E-2</v>
      </c>
    </row>
    <row r="4954" spans="2:5" x14ac:dyDescent="0.45">
      <c r="B4954" s="6">
        <v>292</v>
      </c>
      <c r="C4954" t="s">
        <v>160</v>
      </c>
      <c r="D4954">
        <v>0.93126878599999996</v>
      </c>
      <c r="E4954" s="7">
        <v>5.5672133999999998E-2</v>
      </c>
    </row>
    <row r="4955" spans="2:5" x14ac:dyDescent="0.45">
      <c r="B4955" s="6">
        <v>292</v>
      </c>
      <c r="C4955" t="s">
        <v>147</v>
      </c>
      <c r="D4955">
        <v>0.76751729700000004</v>
      </c>
      <c r="E4955" s="7">
        <v>4.9958597E-2</v>
      </c>
    </row>
    <row r="4956" spans="2:5" x14ac:dyDescent="0.45">
      <c r="B4956" s="6">
        <v>292</v>
      </c>
      <c r="C4956" t="s">
        <v>162</v>
      </c>
      <c r="D4956">
        <v>0.98684875999999999</v>
      </c>
      <c r="E4956" s="7">
        <v>4.6607860000000001E-2</v>
      </c>
    </row>
    <row r="4957" spans="2:5" x14ac:dyDescent="0.45">
      <c r="B4957" s="6">
        <v>292</v>
      </c>
      <c r="C4957" t="s">
        <v>152</v>
      </c>
      <c r="D4957">
        <v>1.039889149</v>
      </c>
      <c r="E4957" s="7">
        <v>4.6258305999999999E-2</v>
      </c>
    </row>
    <row r="4958" spans="2:5" x14ac:dyDescent="0.45">
      <c r="B4958" s="6">
        <v>292</v>
      </c>
      <c r="C4958" t="s">
        <v>163</v>
      </c>
      <c r="D4958">
        <v>1.0030879239999999</v>
      </c>
      <c r="E4958" s="7">
        <v>4.2017288E-2</v>
      </c>
    </row>
    <row r="4959" spans="2:5" x14ac:dyDescent="0.45">
      <c r="B4959" s="6">
        <v>292</v>
      </c>
      <c r="C4959" t="s">
        <v>164</v>
      </c>
      <c r="D4959">
        <v>0.90691749499999996</v>
      </c>
      <c r="E4959" s="7">
        <v>4.1077196000000003E-2</v>
      </c>
    </row>
    <row r="4960" spans="2:5" x14ac:dyDescent="0.45">
      <c r="B4960" s="6">
        <v>293</v>
      </c>
      <c r="C4960" t="s">
        <v>155</v>
      </c>
      <c r="D4960">
        <v>0.80342633399999996</v>
      </c>
      <c r="E4960" s="7">
        <v>0.11771226799999999</v>
      </c>
    </row>
    <row r="4961" spans="2:5" x14ac:dyDescent="0.45">
      <c r="B4961" s="6">
        <v>293</v>
      </c>
      <c r="C4961" t="s">
        <v>162</v>
      </c>
      <c r="D4961">
        <v>1.0225175799999999</v>
      </c>
      <c r="E4961" s="7">
        <v>0.11294684000000001</v>
      </c>
    </row>
    <row r="4962" spans="2:5" x14ac:dyDescent="0.45">
      <c r="B4962" s="6">
        <v>293</v>
      </c>
      <c r="C4962" t="s">
        <v>153</v>
      </c>
      <c r="D4962">
        <v>0.99207126300000004</v>
      </c>
      <c r="E4962" s="7">
        <v>0.103747111</v>
      </c>
    </row>
    <row r="4963" spans="2:5" x14ac:dyDescent="0.45">
      <c r="B4963" s="6">
        <v>293</v>
      </c>
      <c r="C4963" t="s">
        <v>165</v>
      </c>
      <c r="D4963">
        <v>0.95642276400000004</v>
      </c>
      <c r="E4963" s="7">
        <v>9.5096305000000006E-2</v>
      </c>
    </row>
    <row r="4964" spans="2:5" x14ac:dyDescent="0.45">
      <c r="B4964" s="6">
        <v>293</v>
      </c>
      <c r="C4964" t="s">
        <v>159</v>
      </c>
      <c r="D4964">
        <v>1.0211766</v>
      </c>
      <c r="E4964" s="7">
        <v>8.4725456000000005E-2</v>
      </c>
    </row>
    <row r="4965" spans="2:5" x14ac:dyDescent="0.45">
      <c r="B4965" s="6">
        <v>293</v>
      </c>
      <c r="C4965" t="s">
        <v>161</v>
      </c>
      <c r="D4965">
        <v>0.96588444200000001</v>
      </c>
      <c r="E4965" s="7">
        <v>7.8090335999999996E-2</v>
      </c>
    </row>
    <row r="4966" spans="2:5" x14ac:dyDescent="0.45">
      <c r="B4966" s="6">
        <v>293</v>
      </c>
      <c r="C4966" t="s">
        <v>148</v>
      </c>
      <c r="D4966">
        <v>1.000255197</v>
      </c>
      <c r="E4966" s="7">
        <v>7.5512194000000005E-2</v>
      </c>
    </row>
    <row r="4967" spans="2:5" x14ac:dyDescent="0.45">
      <c r="B4967" s="6">
        <v>293</v>
      </c>
      <c r="C4967" t="s">
        <v>156</v>
      </c>
      <c r="D4967">
        <v>1.036636195</v>
      </c>
      <c r="E4967" s="7">
        <v>7.2033146000000006E-2</v>
      </c>
    </row>
    <row r="4968" spans="2:5" x14ac:dyDescent="0.45">
      <c r="B4968" s="6">
        <v>293</v>
      </c>
      <c r="C4968" t="s">
        <v>150</v>
      </c>
      <c r="D4968">
        <v>0.98746237299999995</v>
      </c>
      <c r="E4968" s="7">
        <v>7.0183284999999998E-2</v>
      </c>
    </row>
    <row r="4969" spans="2:5" x14ac:dyDescent="0.45">
      <c r="B4969" s="6">
        <v>293</v>
      </c>
      <c r="C4969" t="s">
        <v>158</v>
      </c>
      <c r="D4969">
        <v>0.98706112000000001</v>
      </c>
      <c r="E4969" s="7">
        <v>6.8406379000000003E-2</v>
      </c>
    </row>
    <row r="4970" spans="2:5" x14ac:dyDescent="0.45">
      <c r="B4970" s="6">
        <v>293</v>
      </c>
      <c r="C4970" t="s">
        <v>149</v>
      </c>
      <c r="D4970">
        <v>0.91418038700000004</v>
      </c>
      <c r="E4970" s="7">
        <v>6.7733512999999995E-2</v>
      </c>
    </row>
    <row r="4971" spans="2:5" x14ac:dyDescent="0.45">
      <c r="B4971" s="6">
        <v>293</v>
      </c>
      <c r="C4971" t="s">
        <v>154</v>
      </c>
      <c r="D4971">
        <v>0.98102995000000004</v>
      </c>
      <c r="E4971" s="7">
        <v>6.2214854E-2</v>
      </c>
    </row>
    <row r="4972" spans="2:5" x14ac:dyDescent="0.45">
      <c r="B4972" s="6">
        <v>293</v>
      </c>
      <c r="C4972" t="s">
        <v>160</v>
      </c>
      <c r="D4972">
        <v>0.99643884100000002</v>
      </c>
      <c r="E4972" s="7">
        <v>5.8448717999999997E-2</v>
      </c>
    </row>
    <row r="4973" spans="2:5" x14ac:dyDescent="0.45">
      <c r="B4973" s="6">
        <v>293</v>
      </c>
      <c r="C4973" t="s">
        <v>157</v>
      </c>
      <c r="D4973">
        <v>1.0597699119999999</v>
      </c>
      <c r="E4973" s="7">
        <v>5.7222644000000003E-2</v>
      </c>
    </row>
    <row r="4974" spans="2:5" x14ac:dyDescent="0.45">
      <c r="B4974" s="6">
        <v>293</v>
      </c>
      <c r="C4974" t="s">
        <v>151</v>
      </c>
      <c r="D4974">
        <v>1.0228144509999999</v>
      </c>
      <c r="E4974" s="7">
        <v>5.7152289000000002E-2</v>
      </c>
    </row>
    <row r="4975" spans="2:5" x14ac:dyDescent="0.45">
      <c r="B4975" s="6">
        <v>293</v>
      </c>
      <c r="C4975" t="s">
        <v>152</v>
      </c>
      <c r="D4975">
        <v>1.0513366820000001</v>
      </c>
      <c r="E4975" s="7">
        <v>5.3447417999999997E-2</v>
      </c>
    </row>
    <row r="4976" spans="2:5" x14ac:dyDescent="0.45">
      <c r="B4976" s="6">
        <v>293</v>
      </c>
      <c r="C4976" t="s">
        <v>9</v>
      </c>
      <c r="D4976">
        <v>0.98542962000000001</v>
      </c>
      <c r="E4976" s="7">
        <v>5.0248299000000003E-2</v>
      </c>
    </row>
    <row r="4977" spans="2:5" x14ac:dyDescent="0.45">
      <c r="B4977" s="6">
        <v>293</v>
      </c>
      <c r="C4977" t="s">
        <v>164</v>
      </c>
      <c r="D4977">
        <v>0.97448349400000001</v>
      </c>
      <c r="E4977" s="7">
        <v>4.6669620000000002E-2</v>
      </c>
    </row>
    <row r="4978" spans="2:5" x14ac:dyDescent="0.45">
      <c r="B4978" s="6">
        <v>293</v>
      </c>
      <c r="C4978" t="s">
        <v>147</v>
      </c>
      <c r="D4978">
        <v>0.84425103800000001</v>
      </c>
      <c r="E4978" s="7">
        <v>4.6460267999999999E-2</v>
      </c>
    </row>
    <row r="4979" spans="2:5" x14ac:dyDescent="0.45">
      <c r="B4979" s="6">
        <v>294</v>
      </c>
      <c r="C4979" t="s">
        <v>152</v>
      </c>
      <c r="D4979">
        <v>0.85498305399999996</v>
      </c>
      <c r="E4979" s="7">
        <v>0.138959622</v>
      </c>
    </row>
    <row r="4980" spans="2:5" x14ac:dyDescent="0.45">
      <c r="B4980" s="6">
        <v>294</v>
      </c>
      <c r="C4980" t="s">
        <v>156</v>
      </c>
      <c r="D4980">
        <v>1.134540192</v>
      </c>
      <c r="E4980" s="7">
        <v>0.11997545499999999</v>
      </c>
    </row>
    <row r="4981" spans="2:5" x14ac:dyDescent="0.45">
      <c r="B4981" s="6">
        <v>294</v>
      </c>
      <c r="C4981" t="s">
        <v>155</v>
      </c>
      <c r="D4981">
        <v>0.90960970399999996</v>
      </c>
      <c r="E4981" s="7">
        <v>0.11017394599999999</v>
      </c>
    </row>
    <row r="4982" spans="2:5" x14ac:dyDescent="0.45">
      <c r="B4982" s="6">
        <v>294</v>
      </c>
      <c r="C4982" t="s">
        <v>158</v>
      </c>
      <c r="D4982">
        <v>0.80301056400000004</v>
      </c>
      <c r="E4982" s="7">
        <v>0.104141711</v>
      </c>
    </row>
    <row r="4983" spans="2:5" x14ac:dyDescent="0.45">
      <c r="B4983" s="6">
        <v>294</v>
      </c>
      <c r="C4983" t="s">
        <v>153</v>
      </c>
      <c r="D4983">
        <v>0.93878836899999996</v>
      </c>
      <c r="E4983" s="7">
        <v>8.6473620000000001E-2</v>
      </c>
    </row>
    <row r="4984" spans="2:5" x14ac:dyDescent="0.45">
      <c r="B4984" s="6">
        <v>294</v>
      </c>
      <c r="C4984" t="s">
        <v>9</v>
      </c>
      <c r="D4984">
        <v>1.0239002100000001</v>
      </c>
      <c r="E4984" s="7">
        <v>8.4162717999999997E-2</v>
      </c>
    </row>
    <row r="4985" spans="2:5" x14ac:dyDescent="0.45">
      <c r="B4985" s="6">
        <v>294</v>
      </c>
      <c r="C4985" t="s">
        <v>150</v>
      </c>
      <c r="D4985">
        <v>0.88627195299999995</v>
      </c>
      <c r="E4985" s="7">
        <v>8.2565780000000005E-2</v>
      </c>
    </row>
    <row r="4986" spans="2:5" x14ac:dyDescent="0.45">
      <c r="B4986" s="6">
        <v>294</v>
      </c>
      <c r="C4986" t="s">
        <v>149</v>
      </c>
      <c r="D4986">
        <v>0.85072337499999995</v>
      </c>
      <c r="E4986" s="7">
        <v>7.8102067999999997E-2</v>
      </c>
    </row>
    <row r="4987" spans="2:5" x14ac:dyDescent="0.45">
      <c r="B4987" s="6">
        <v>294</v>
      </c>
      <c r="C4987" t="s">
        <v>147</v>
      </c>
      <c r="D4987">
        <v>0.95888446100000002</v>
      </c>
      <c r="E4987" s="7">
        <v>7.7341004000000005E-2</v>
      </c>
    </row>
    <row r="4988" spans="2:5" x14ac:dyDescent="0.45">
      <c r="B4988" s="6">
        <v>294</v>
      </c>
      <c r="C4988" t="s">
        <v>148</v>
      </c>
      <c r="D4988">
        <v>0.96251122300000003</v>
      </c>
      <c r="E4988" s="7">
        <v>7.2203870000000003E-2</v>
      </c>
    </row>
    <row r="4989" spans="2:5" x14ac:dyDescent="0.45">
      <c r="B4989" s="6">
        <v>294</v>
      </c>
      <c r="C4989" t="s">
        <v>157</v>
      </c>
      <c r="D4989">
        <v>1.0784838830000001</v>
      </c>
      <c r="E4989" s="7">
        <v>6.9623609000000003E-2</v>
      </c>
    </row>
    <row r="4990" spans="2:5" x14ac:dyDescent="0.45">
      <c r="B4990" s="6">
        <v>294</v>
      </c>
      <c r="C4990" t="s">
        <v>159</v>
      </c>
      <c r="D4990">
        <v>0.94861483300000005</v>
      </c>
      <c r="E4990" s="7">
        <v>6.3045104000000005E-2</v>
      </c>
    </row>
    <row r="4991" spans="2:5" x14ac:dyDescent="0.45">
      <c r="B4991" s="6">
        <v>294</v>
      </c>
      <c r="C4991" t="s">
        <v>164</v>
      </c>
      <c r="D4991">
        <v>1.0905386399999999</v>
      </c>
      <c r="E4991" s="7">
        <v>6.2165625000000002E-2</v>
      </c>
    </row>
    <row r="4992" spans="2:5" x14ac:dyDescent="0.45">
      <c r="B4992" s="6">
        <v>294</v>
      </c>
      <c r="C4992" t="s">
        <v>162</v>
      </c>
      <c r="D4992">
        <v>1.1147541459999999</v>
      </c>
      <c r="E4992" s="7">
        <v>5.4216379000000002E-2</v>
      </c>
    </row>
    <row r="4993" spans="2:5" x14ac:dyDescent="0.45">
      <c r="B4993" s="6">
        <v>294</v>
      </c>
      <c r="C4993" t="s">
        <v>160</v>
      </c>
      <c r="D4993">
        <v>0.95422629000000003</v>
      </c>
      <c r="E4993" s="7">
        <v>5.2142018999999998E-2</v>
      </c>
    </row>
    <row r="4994" spans="2:5" x14ac:dyDescent="0.45">
      <c r="B4994" s="6">
        <v>294</v>
      </c>
      <c r="C4994" t="s">
        <v>161</v>
      </c>
      <c r="D4994">
        <v>0.91080901400000003</v>
      </c>
      <c r="E4994" s="7">
        <v>4.8362859000000001E-2</v>
      </c>
    </row>
    <row r="4995" spans="2:5" x14ac:dyDescent="0.45">
      <c r="B4995" s="6">
        <v>295</v>
      </c>
      <c r="C4995" t="s">
        <v>153</v>
      </c>
      <c r="D4995">
        <v>0.574666766</v>
      </c>
      <c r="E4995" s="7">
        <v>0.157481381</v>
      </c>
    </row>
    <row r="4996" spans="2:5" x14ac:dyDescent="0.45">
      <c r="B4996" s="6">
        <v>295</v>
      </c>
      <c r="C4996" t="s">
        <v>154</v>
      </c>
      <c r="D4996">
        <v>0.87234995299999996</v>
      </c>
      <c r="E4996" s="7">
        <v>0.14121753500000001</v>
      </c>
    </row>
    <row r="4997" spans="2:5" x14ac:dyDescent="0.45">
      <c r="B4997" s="6">
        <v>295</v>
      </c>
      <c r="C4997" t="s">
        <v>159</v>
      </c>
      <c r="D4997">
        <v>0.99001155200000002</v>
      </c>
      <c r="E4997" s="7">
        <v>9.0622283999999997E-2</v>
      </c>
    </row>
    <row r="4998" spans="2:5" x14ac:dyDescent="0.45">
      <c r="B4998" s="6">
        <v>295</v>
      </c>
      <c r="C4998" t="s">
        <v>9</v>
      </c>
      <c r="D4998">
        <v>1.0281228579999999</v>
      </c>
      <c r="E4998" s="7">
        <v>7.8144343000000005E-2</v>
      </c>
    </row>
    <row r="4999" spans="2:5" x14ac:dyDescent="0.45">
      <c r="B4999" s="6">
        <v>295</v>
      </c>
      <c r="C4999" t="s">
        <v>150</v>
      </c>
      <c r="D4999">
        <v>1.121593514</v>
      </c>
      <c r="E4999" s="7">
        <v>7.6322741E-2</v>
      </c>
    </row>
    <row r="5000" spans="2:5" x14ac:dyDescent="0.45">
      <c r="B5000" s="6">
        <v>295</v>
      </c>
      <c r="C5000" t="s">
        <v>148</v>
      </c>
      <c r="D5000">
        <v>0.91825252599999996</v>
      </c>
      <c r="E5000" s="7">
        <v>6.3302481999999993E-2</v>
      </c>
    </row>
    <row r="5001" spans="2:5" x14ac:dyDescent="0.45">
      <c r="B5001" s="6">
        <v>295</v>
      </c>
      <c r="C5001" t="s">
        <v>157</v>
      </c>
      <c r="D5001">
        <v>0.96454431600000001</v>
      </c>
      <c r="E5001" s="7">
        <v>6.1328951999999999E-2</v>
      </c>
    </row>
    <row r="5002" spans="2:5" x14ac:dyDescent="0.45">
      <c r="B5002" s="6">
        <v>295</v>
      </c>
      <c r="C5002" t="s">
        <v>156</v>
      </c>
      <c r="D5002">
        <v>1.008507115</v>
      </c>
      <c r="E5002" s="7">
        <v>6.0886663000000001E-2</v>
      </c>
    </row>
    <row r="5003" spans="2:5" x14ac:dyDescent="0.45">
      <c r="B5003" s="6">
        <v>295</v>
      </c>
      <c r="C5003" t="s">
        <v>161</v>
      </c>
      <c r="D5003">
        <v>0.91257752000000003</v>
      </c>
      <c r="E5003" s="7">
        <v>6.0599073000000003E-2</v>
      </c>
    </row>
    <row r="5004" spans="2:5" x14ac:dyDescent="0.45">
      <c r="B5004" s="6">
        <v>295</v>
      </c>
      <c r="C5004" t="s">
        <v>162</v>
      </c>
      <c r="D5004">
        <v>0.76986857500000005</v>
      </c>
      <c r="E5004" s="7">
        <v>5.1600198E-2</v>
      </c>
    </row>
    <row r="5005" spans="2:5" x14ac:dyDescent="0.45">
      <c r="B5005" s="6">
        <v>295</v>
      </c>
      <c r="C5005" t="s">
        <v>152</v>
      </c>
      <c r="D5005">
        <v>0.95025713999999994</v>
      </c>
      <c r="E5005" s="7">
        <v>5.0799977000000003E-2</v>
      </c>
    </row>
    <row r="5006" spans="2:5" x14ac:dyDescent="0.45">
      <c r="B5006" s="6">
        <v>295</v>
      </c>
      <c r="C5006" t="s">
        <v>151</v>
      </c>
      <c r="D5006">
        <v>0.99735631700000005</v>
      </c>
      <c r="E5006" s="7">
        <v>5.0277580000000002E-2</v>
      </c>
    </row>
    <row r="5007" spans="2:5" x14ac:dyDescent="0.45">
      <c r="B5007" s="6">
        <v>295</v>
      </c>
      <c r="C5007" t="s">
        <v>147</v>
      </c>
      <c r="D5007">
        <v>0.983673087</v>
      </c>
      <c r="E5007" s="7">
        <v>5.0102263000000001E-2</v>
      </c>
    </row>
    <row r="5008" spans="2:5" x14ac:dyDescent="0.45">
      <c r="B5008" s="6">
        <v>295</v>
      </c>
      <c r="C5008" t="s">
        <v>149</v>
      </c>
      <c r="D5008">
        <v>0.96866634399999996</v>
      </c>
      <c r="E5008" s="7">
        <v>4.8984013999999999E-2</v>
      </c>
    </row>
    <row r="5009" spans="2:5" x14ac:dyDescent="0.45">
      <c r="B5009" s="6">
        <v>295</v>
      </c>
      <c r="C5009" t="s">
        <v>160</v>
      </c>
      <c r="D5009">
        <v>0.97058772100000001</v>
      </c>
      <c r="E5009" s="7">
        <v>4.4924640000000002E-2</v>
      </c>
    </row>
    <row r="5010" spans="2:5" x14ac:dyDescent="0.45">
      <c r="B5010" s="6">
        <v>295</v>
      </c>
      <c r="C5010" t="s">
        <v>163</v>
      </c>
      <c r="D5010">
        <v>0.999736611</v>
      </c>
      <c r="E5010" s="7">
        <v>3.8619940999999998E-2</v>
      </c>
    </row>
    <row r="5011" spans="2:5" x14ac:dyDescent="0.45">
      <c r="B5011" s="6">
        <v>295</v>
      </c>
      <c r="C5011" t="s">
        <v>164</v>
      </c>
      <c r="D5011">
        <v>0.97327854800000002</v>
      </c>
      <c r="E5011" s="7">
        <v>3.8513577E-2</v>
      </c>
    </row>
    <row r="5012" spans="2:5" x14ac:dyDescent="0.45">
      <c r="B5012" s="6">
        <v>296</v>
      </c>
      <c r="C5012" t="s">
        <v>154</v>
      </c>
      <c r="D5012">
        <v>0.14698467600000001</v>
      </c>
      <c r="E5012" s="7">
        <v>0.112913291</v>
      </c>
    </row>
    <row r="5013" spans="2:5" x14ac:dyDescent="0.45">
      <c r="B5013" s="6">
        <v>296</v>
      </c>
      <c r="C5013" t="s">
        <v>159</v>
      </c>
      <c r="D5013">
        <v>0.88206317499999998</v>
      </c>
      <c r="E5013" s="7">
        <v>0.104429261</v>
      </c>
    </row>
    <row r="5014" spans="2:5" x14ac:dyDescent="0.45">
      <c r="B5014" s="6">
        <v>296</v>
      </c>
      <c r="C5014" t="s">
        <v>157</v>
      </c>
      <c r="D5014">
        <v>0.31182594699999999</v>
      </c>
      <c r="E5014" s="7">
        <v>0.103389674</v>
      </c>
    </row>
    <row r="5015" spans="2:5" x14ac:dyDescent="0.45">
      <c r="B5015" s="6">
        <v>296</v>
      </c>
      <c r="C5015" t="s">
        <v>165</v>
      </c>
      <c r="D5015">
        <v>-2.9261413E-2</v>
      </c>
      <c r="E5015" s="7">
        <v>9.0421646999999994E-2</v>
      </c>
    </row>
    <row r="5016" spans="2:5" x14ac:dyDescent="0.45">
      <c r="B5016" s="6">
        <v>296</v>
      </c>
      <c r="C5016" t="s">
        <v>164</v>
      </c>
      <c r="D5016">
        <v>8.4738420999999994E-2</v>
      </c>
      <c r="E5016" s="7">
        <v>8.9479943000000006E-2</v>
      </c>
    </row>
    <row r="5017" spans="2:5" x14ac:dyDescent="0.45">
      <c r="B5017" s="6">
        <v>296</v>
      </c>
      <c r="C5017" t="s">
        <v>156</v>
      </c>
      <c r="D5017">
        <v>0.63086795600000001</v>
      </c>
      <c r="E5017" s="7">
        <v>8.4555539999999998E-2</v>
      </c>
    </row>
    <row r="5018" spans="2:5" x14ac:dyDescent="0.45">
      <c r="B5018" s="6">
        <v>296</v>
      </c>
      <c r="C5018" t="s">
        <v>9</v>
      </c>
      <c r="D5018">
        <v>0.167002754</v>
      </c>
      <c r="E5018" s="7">
        <v>7.9810690000000004E-2</v>
      </c>
    </row>
    <row r="5019" spans="2:5" x14ac:dyDescent="0.45">
      <c r="B5019" s="6">
        <v>296</v>
      </c>
      <c r="C5019" t="s">
        <v>152</v>
      </c>
      <c r="D5019">
        <v>0.307965716</v>
      </c>
      <c r="E5019" s="7">
        <v>7.8866278999999997E-2</v>
      </c>
    </row>
    <row r="5020" spans="2:5" x14ac:dyDescent="0.45">
      <c r="B5020" s="6">
        <v>296</v>
      </c>
      <c r="C5020" t="s">
        <v>148</v>
      </c>
      <c r="D5020">
        <v>1.030679804</v>
      </c>
      <c r="E5020" s="7">
        <v>7.4199842000000002E-2</v>
      </c>
    </row>
    <row r="5021" spans="2:5" x14ac:dyDescent="0.45">
      <c r="B5021" s="6">
        <v>296</v>
      </c>
      <c r="C5021" t="s">
        <v>151</v>
      </c>
      <c r="D5021">
        <v>2.9185994999999999E-2</v>
      </c>
      <c r="E5021" s="7">
        <v>7.3627628000000001E-2</v>
      </c>
    </row>
    <row r="5022" spans="2:5" x14ac:dyDescent="0.45">
      <c r="B5022" s="6">
        <v>296</v>
      </c>
      <c r="C5022" t="s">
        <v>150</v>
      </c>
      <c r="D5022">
        <v>0.13435293300000001</v>
      </c>
      <c r="E5022" s="7">
        <v>6.9438147000000006E-2</v>
      </c>
    </row>
    <row r="5023" spans="2:5" x14ac:dyDescent="0.45">
      <c r="B5023" s="6">
        <v>296</v>
      </c>
      <c r="C5023" t="s">
        <v>149</v>
      </c>
      <c r="D5023">
        <v>0.13965029000000001</v>
      </c>
      <c r="E5023" s="7">
        <v>6.7774303999999994E-2</v>
      </c>
    </row>
    <row r="5024" spans="2:5" x14ac:dyDescent="0.45">
      <c r="B5024" s="6">
        <v>296</v>
      </c>
      <c r="C5024" t="s">
        <v>163</v>
      </c>
      <c r="D5024">
        <v>0.120218696</v>
      </c>
      <c r="E5024" s="7">
        <v>6.7373054000000002E-2</v>
      </c>
    </row>
    <row r="5025" spans="2:5" x14ac:dyDescent="0.45">
      <c r="B5025" s="6">
        <v>296</v>
      </c>
      <c r="C5025" t="s">
        <v>162</v>
      </c>
      <c r="D5025">
        <v>4.3408533999999999E-2</v>
      </c>
      <c r="E5025" s="7">
        <v>6.5611322999999999E-2</v>
      </c>
    </row>
    <row r="5026" spans="2:5" x14ac:dyDescent="0.45">
      <c r="B5026" s="6">
        <v>296</v>
      </c>
      <c r="C5026" t="s">
        <v>155</v>
      </c>
      <c r="D5026">
        <v>-4.7023616999999997E-2</v>
      </c>
      <c r="E5026" s="7">
        <v>6.0805895999999998E-2</v>
      </c>
    </row>
    <row r="5027" spans="2:5" x14ac:dyDescent="0.45">
      <c r="B5027" s="6">
        <v>296</v>
      </c>
      <c r="C5027" t="s">
        <v>147</v>
      </c>
      <c r="D5027">
        <v>-6.9316407999999996E-2</v>
      </c>
      <c r="E5027" s="7">
        <v>5.7203577999999998E-2</v>
      </c>
    </row>
    <row r="5028" spans="2:5" x14ac:dyDescent="0.45">
      <c r="B5028" s="6">
        <v>296</v>
      </c>
      <c r="C5028" t="s">
        <v>153</v>
      </c>
      <c r="D5028">
        <v>0.20867253699999999</v>
      </c>
      <c r="E5028" s="7">
        <v>5.2917064E-2</v>
      </c>
    </row>
    <row r="5029" spans="2:5" x14ac:dyDescent="0.45">
      <c r="B5029" s="6">
        <v>296</v>
      </c>
      <c r="C5029" t="s">
        <v>160</v>
      </c>
      <c r="D5029">
        <v>5.9419820000000002E-3</v>
      </c>
      <c r="E5029" s="7">
        <v>4.4324730999999999E-2</v>
      </c>
    </row>
    <row r="5030" spans="2:5" x14ac:dyDescent="0.45">
      <c r="B5030" s="6">
        <v>296</v>
      </c>
      <c r="C5030" t="s">
        <v>161</v>
      </c>
      <c r="D5030">
        <v>3.8041785000000002E-2</v>
      </c>
      <c r="E5030" s="7">
        <v>4.0317472E-2</v>
      </c>
    </row>
    <row r="5031" spans="2:5" x14ac:dyDescent="0.45">
      <c r="B5031" s="6">
        <v>297</v>
      </c>
      <c r="C5031" t="s">
        <v>162</v>
      </c>
      <c r="D5031">
        <v>0.85794463700000001</v>
      </c>
      <c r="E5031" s="7">
        <v>0.13374678700000001</v>
      </c>
    </row>
    <row r="5032" spans="2:5" x14ac:dyDescent="0.45">
      <c r="B5032" s="6">
        <v>297</v>
      </c>
      <c r="C5032" t="s">
        <v>9</v>
      </c>
      <c r="D5032">
        <v>0.95251786999999999</v>
      </c>
      <c r="E5032" s="7">
        <v>0.124473626</v>
      </c>
    </row>
    <row r="5033" spans="2:5" x14ac:dyDescent="0.45">
      <c r="B5033" s="6">
        <v>297</v>
      </c>
      <c r="C5033" t="s">
        <v>156</v>
      </c>
      <c r="D5033">
        <v>1.077670637</v>
      </c>
      <c r="E5033" s="7">
        <v>0.115579484</v>
      </c>
    </row>
    <row r="5034" spans="2:5" x14ac:dyDescent="0.45">
      <c r="B5034" s="6">
        <v>297</v>
      </c>
      <c r="C5034" t="s">
        <v>165</v>
      </c>
      <c r="D5034">
        <v>0.88285128499999999</v>
      </c>
      <c r="E5034" s="7">
        <v>9.4743944999999996E-2</v>
      </c>
    </row>
    <row r="5035" spans="2:5" x14ac:dyDescent="0.45">
      <c r="B5035" s="6">
        <v>297</v>
      </c>
      <c r="C5035" t="s">
        <v>149</v>
      </c>
      <c r="D5035">
        <v>0.88498116299999996</v>
      </c>
      <c r="E5035" s="7">
        <v>9.2947495000000005E-2</v>
      </c>
    </row>
    <row r="5036" spans="2:5" x14ac:dyDescent="0.45">
      <c r="B5036" s="6">
        <v>297</v>
      </c>
      <c r="C5036" t="s">
        <v>154</v>
      </c>
      <c r="D5036">
        <v>0.80572352899999999</v>
      </c>
      <c r="E5036" s="7">
        <v>8.6527192000000003E-2</v>
      </c>
    </row>
    <row r="5037" spans="2:5" x14ac:dyDescent="0.45">
      <c r="B5037" s="6">
        <v>297</v>
      </c>
      <c r="C5037" t="s">
        <v>161</v>
      </c>
      <c r="D5037">
        <v>0.244933293</v>
      </c>
      <c r="E5037" s="7">
        <v>8.1269266000000007E-2</v>
      </c>
    </row>
    <row r="5038" spans="2:5" x14ac:dyDescent="0.45">
      <c r="B5038" s="6">
        <v>297</v>
      </c>
      <c r="C5038" t="s">
        <v>157</v>
      </c>
      <c r="D5038">
        <v>1.0924405800000001</v>
      </c>
      <c r="E5038" s="7">
        <v>8.0220032999999996E-2</v>
      </c>
    </row>
    <row r="5039" spans="2:5" x14ac:dyDescent="0.45">
      <c r="B5039" s="6">
        <v>297</v>
      </c>
      <c r="C5039" t="s">
        <v>159</v>
      </c>
      <c r="D5039">
        <v>0.92417277099999995</v>
      </c>
      <c r="E5039" s="7">
        <v>7.5527240999999995E-2</v>
      </c>
    </row>
    <row r="5040" spans="2:5" x14ac:dyDescent="0.45">
      <c r="B5040" s="6">
        <v>297</v>
      </c>
      <c r="C5040" t="s">
        <v>160</v>
      </c>
      <c r="D5040">
        <v>0.92264064099999998</v>
      </c>
      <c r="E5040" s="7">
        <v>7.4080379000000002E-2</v>
      </c>
    </row>
    <row r="5041" spans="2:5" x14ac:dyDescent="0.45">
      <c r="B5041" s="6">
        <v>297</v>
      </c>
      <c r="C5041" t="s">
        <v>158</v>
      </c>
      <c r="D5041">
        <v>1.0257422519999999</v>
      </c>
      <c r="E5041" s="7">
        <v>7.3769913000000006E-2</v>
      </c>
    </row>
    <row r="5042" spans="2:5" x14ac:dyDescent="0.45">
      <c r="B5042" s="6">
        <v>297</v>
      </c>
      <c r="C5042" t="s">
        <v>152</v>
      </c>
      <c r="D5042">
        <v>1.040265808</v>
      </c>
      <c r="E5042" s="7">
        <v>7.3268536999999995E-2</v>
      </c>
    </row>
    <row r="5043" spans="2:5" x14ac:dyDescent="0.45">
      <c r="B5043" s="6">
        <v>297</v>
      </c>
      <c r="C5043" t="s">
        <v>164</v>
      </c>
      <c r="D5043">
        <v>0.95654856499999996</v>
      </c>
      <c r="E5043" s="7">
        <v>7.1872468999999994E-2</v>
      </c>
    </row>
    <row r="5044" spans="2:5" x14ac:dyDescent="0.45">
      <c r="B5044" s="6">
        <v>297</v>
      </c>
      <c r="C5044" t="s">
        <v>153</v>
      </c>
      <c r="D5044">
        <v>0.94880397800000005</v>
      </c>
      <c r="E5044" s="7">
        <v>6.8408917E-2</v>
      </c>
    </row>
    <row r="5045" spans="2:5" x14ac:dyDescent="0.45">
      <c r="B5045" s="6">
        <v>297</v>
      </c>
      <c r="C5045" t="s">
        <v>147</v>
      </c>
      <c r="D5045">
        <v>0.61971768400000005</v>
      </c>
      <c r="E5045" s="7">
        <v>6.4046098999999995E-2</v>
      </c>
    </row>
    <row r="5046" spans="2:5" x14ac:dyDescent="0.45">
      <c r="B5046" s="6">
        <v>297</v>
      </c>
      <c r="C5046" t="s">
        <v>148</v>
      </c>
      <c r="D5046">
        <v>1.0058766219999999</v>
      </c>
      <c r="E5046" s="7">
        <v>6.0394679999999999E-2</v>
      </c>
    </row>
    <row r="5047" spans="2:5" x14ac:dyDescent="0.45">
      <c r="B5047" s="6">
        <v>297</v>
      </c>
      <c r="C5047" t="s">
        <v>163</v>
      </c>
      <c r="D5047">
        <v>0.98275705099999999</v>
      </c>
      <c r="E5047" s="7">
        <v>5.2307876000000003E-2</v>
      </c>
    </row>
    <row r="5048" spans="2:5" x14ac:dyDescent="0.45">
      <c r="B5048" s="6">
        <v>297</v>
      </c>
      <c r="C5048" t="s">
        <v>155</v>
      </c>
      <c r="D5048">
        <v>0.84196968900000002</v>
      </c>
      <c r="E5048" s="7">
        <v>4.2513984999999997E-2</v>
      </c>
    </row>
    <row r="5049" spans="2:5" x14ac:dyDescent="0.45">
      <c r="B5049" s="6">
        <v>298</v>
      </c>
      <c r="C5049" t="s">
        <v>157</v>
      </c>
      <c r="D5049">
        <v>-7.0149541999999995E-2</v>
      </c>
      <c r="E5049" s="7">
        <v>0.109168905</v>
      </c>
    </row>
    <row r="5050" spans="2:5" x14ac:dyDescent="0.45">
      <c r="B5050" s="6">
        <v>298</v>
      </c>
      <c r="C5050" t="s">
        <v>150</v>
      </c>
      <c r="D5050">
        <v>5.0093398999999997E-2</v>
      </c>
      <c r="E5050" s="7">
        <v>9.4247736999999998E-2</v>
      </c>
    </row>
    <row r="5051" spans="2:5" x14ac:dyDescent="0.45">
      <c r="B5051" s="6">
        <v>298</v>
      </c>
      <c r="C5051" t="s">
        <v>156</v>
      </c>
      <c r="D5051">
        <v>3.2236986000000002E-2</v>
      </c>
      <c r="E5051" s="7">
        <v>9.3151726000000004E-2</v>
      </c>
    </row>
    <row r="5052" spans="2:5" x14ac:dyDescent="0.45">
      <c r="B5052" s="6">
        <v>298</v>
      </c>
      <c r="C5052" t="s">
        <v>155</v>
      </c>
      <c r="D5052">
        <v>8.4605140999999995E-2</v>
      </c>
      <c r="E5052" s="7">
        <v>9.2945024000000001E-2</v>
      </c>
    </row>
    <row r="5053" spans="2:5" x14ac:dyDescent="0.45">
      <c r="B5053" s="6">
        <v>298</v>
      </c>
      <c r="C5053" t="s">
        <v>148</v>
      </c>
      <c r="D5053">
        <v>-5.0198878000000002E-2</v>
      </c>
      <c r="E5053" s="7">
        <v>9.2203304999999999E-2</v>
      </c>
    </row>
    <row r="5054" spans="2:5" x14ac:dyDescent="0.45">
      <c r="B5054" s="6">
        <v>298</v>
      </c>
      <c r="C5054" t="s">
        <v>163</v>
      </c>
      <c r="D5054">
        <v>0.180170303</v>
      </c>
      <c r="E5054" s="7">
        <v>8.8304557000000006E-2</v>
      </c>
    </row>
    <row r="5055" spans="2:5" x14ac:dyDescent="0.45">
      <c r="B5055" s="6">
        <v>298</v>
      </c>
      <c r="C5055" t="s">
        <v>165</v>
      </c>
      <c r="D5055">
        <v>4.4219725000000001E-2</v>
      </c>
      <c r="E5055" s="7">
        <v>8.4455867000000004E-2</v>
      </c>
    </row>
    <row r="5056" spans="2:5" x14ac:dyDescent="0.45">
      <c r="B5056" s="6">
        <v>298</v>
      </c>
      <c r="C5056" t="s">
        <v>153</v>
      </c>
      <c r="D5056">
        <v>4.7961995E-2</v>
      </c>
      <c r="E5056" s="7">
        <v>8.3327941000000003E-2</v>
      </c>
    </row>
    <row r="5057" spans="2:5" x14ac:dyDescent="0.45">
      <c r="B5057" s="6">
        <v>298</v>
      </c>
      <c r="C5057" t="s">
        <v>160</v>
      </c>
      <c r="D5057">
        <v>0.33712145900000001</v>
      </c>
      <c r="E5057" s="7">
        <v>8.1652510999999997E-2</v>
      </c>
    </row>
    <row r="5058" spans="2:5" x14ac:dyDescent="0.45">
      <c r="B5058" s="6">
        <v>298</v>
      </c>
      <c r="C5058" t="s">
        <v>149</v>
      </c>
      <c r="D5058">
        <v>5.6481198000000003E-2</v>
      </c>
      <c r="E5058" s="7">
        <v>8.0942954999999997E-2</v>
      </c>
    </row>
    <row r="5059" spans="2:5" x14ac:dyDescent="0.45">
      <c r="B5059" s="6">
        <v>298</v>
      </c>
      <c r="C5059" t="s">
        <v>154</v>
      </c>
      <c r="D5059">
        <v>-1.9428080000000001E-3</v>
      </c>
      <c r="E5059" s="7">
        <v>7.8744729999999999E-2</v>
      </c>
    </row>
    <row r="5060" spans="2:5" x14ac:dyDescent="0.45">
      <c r="B5060" s="6">
        <v>298</v>
      </c>
      <c r="C5060" t="s">
        <v>161</v>
      </c>
      <c r="D5060">
        <v>1.6493613000000001E-2</v>
      </c>
      <c r="E5060" s="7">
        <v>7.8181269999999997E-2</v>
      </c>
    </row>
    <row r="5061" spans="2:5" x14ac:dyDescent="0.45">
      <c r="B5061" s="6">
        <v>298</v>
      </c>
      <c r="C5061" t="s">
        <v>159</v>
      </c>
      <c r="D5061">
        <v>-9.1507205999999994E-2</v>
      </c>
      <c r="E5061" s="7">
        <v>7.6221157999999997E-2</v>
      </c>
    </row>
    <row r="5062" spans="2:5" x14ac:dyDescent="0.45">
      <c r="B5062" s="6">
        <v>298</v>
      </c>
      <c r="C5062" t="s">
        <v>158</v>
      </c>
      <c r="D5062">
        <v>-8.1914810000000005E-3</v>
      </c>
      <c r="E5062" s="7">
        <v>7.4491961999999995E-2</v>
      </c>
    </row>
    <row r="5063" spans="2:5" x14ac:dyDescent="0.45">
      <c r="B5063" s="6">
        <v>298</v>
      </c>
      <c r="C5063" t="s">
        <v>151</v>
      </c>
      <c r="D5063">
        <v>0.10667929600000001</v>
      </c>
      <c r="E5063" s="7">
        <v>7.1875313999999996E-2</v>
      </c>
    </row>
    <row r="5064" spans="2:5" x14ac:dyDescent="0.45">
      <c r="B5064" s="6">
        <v>298</v>
      </c>
      <c r="C5064" t="s">
        <v>9</v>
      </c>
      <c r="D5064">
        <v>0.60314607499999995</v>
      </c>
      <c r="E5064" s="7">
        <v>6.3522472999999996E-2</v>
      </c>
    </row>
    <row r="5065" spans="2:5" x14ac:dyDescent="0.45">
      <c r="B5065" s="6">
        <v>298</v>
      </c>
      <c r="C5065" t="s">
        <v>152</v>
      </c>
      <c r="D5065">
        <v>0.14880001400000001</v>
      </c>
      <c r="E5065" s="7">
        <v>6.1152765999999997E-2</v>
      </c>
    </row>
    <row r="5066" spans="2:5" x14ac:dyDescent="0.45">
      <c r="B5066" s="6">
        <v>298</v>
      </c>
      <c r="C5066" t="s">
        <v>164</v>
      </c>
      <c r="D5066">
        <v>7.2614093000000005E-2</v>
      </c>
      <c r="E5066" s="7">
        <v>5.2524321999999998E-2</v>
      </c>
    </row>
    <row r="5067" spans="2:5" x14ac:dyDescent="0.45">
      <c r="B5067" s="6">
        <v>298</v>
      </c>
      <c r="C5067" t="s">
        <v>162</v>
      </c>
      <c r="D5067">
        <v>-4.0942599999999997E-3</v>
      </c>
      <c r="E5067" s="7">
        <v>4.3936355000000003E-2</v>
      </c>
    </row>
    <row r="5068" spans="2:5" x14ac:dyDescent="0.45">
      <c r="B5068" s="6">
        <v>299</v>
      </c>
      <c r="C5068" t="s">
        <v>160</v>
      </c>
      <c r="D5068">
        <v>0.72827716499999995</v>
      </c>
      <c r="E5068" s="7">
        <v>0.10836097</v>
      </c>
    </row>
    <row r="5069" spans="2:5" x14ac:dyDescent="0.45">
      <c r="B5069" s="6">
        <v>299</v>
      </c>
      <c r="C5069" t="s">
        <v>152</v>
      </c>
      <c r="D5069">
        <v>1.173462496</v>
      </c>
      <c r="E5069" s="7">
        <v>0.100676118</v>
      </c>
    </row>
    <row r="5070" spans="2:5" x14ac:dyDescent="0.45">
      <c r="B5070" s="6">
        <v>299</v>
      </c>
      <c r="C5070" t="s">
        <v>158</v>
      </c>
      <c r="D5070">
        <v>1.0278191219999999</v>
      </c>
      <c r="E5070" s="7">
        <v>9.6511130000000001E-2</v>
      </c>
    </row>
    <row r="5071" spans="2:5" x14ac:dyDescent="0.45">
      <c r="B5071" s="6">
        <v>299</v>
      </c>
      <c r="C5071" t="s">
        <v>149</v>
      </c>
      <c r="D5071">
        <v>1.0260646470000001</v>
      </c>
      <c r="E5071" s="7">
        <v>9.4233753000000003E-2</v>
      </c>
    </row>
    <row r="5072" spans="2:5" x14ac:dyDescent="0.45">
      <c r="B5072" s="6">
        <v>299</v>
      </c>
      <c r="C5072" t="s">
        <v>157</v>
      </c>
      <c r="D5072">
        <v>1.056295489</v>
      </c>
      <c r="E5072" s="7">
        <v>9.3646132000000007E-2</v>
      </c>
    </row>
    <row r="5073" spans="2:5" x14ac:dyDescent="0.45">
      <c r="B5073" s="6">
        <v>299</v>
      </c>
      <c r="C5073" t="s">
        <v>151</v>
      </c>
      <c r="D5073">
        <v>1.037851444</v>
      </c>
      <c r="E5073" s="7">
        <v>9.1762617000000005E-2</v>
      </c>
    </row>
    <row r="5074" spans="2:5" x14ac:dyDescent="0.45">
      <c r="B5074" s="6">
        <v>299</v>
      </c>
      <c r="C5074" t="s">
        <v>9</v>
      </c>
      <c r="D5074">
        <v>0.91491978600000001</v>
      </c>
      <c r="E5074" s="7">
        <v>8.8510841000000007E-2</v>
      </c>
    </row>
    <row r="5075" spans="2:5" x14ac:dyDescent="0.45">
      <c r="B5075" s="6">
        <v>299</v>
      </c>
      <c r="C5075" t="s">
        <v>154</v>
      </c>
      <c r="D5075">
        <v>1.0041987569999999</v>
      </c>
      <c r="E5075" s="7">
        <v>8.5980544000000006E-2</v>
      </c>
    </row>
    <row r="5076" spans="2:5" x14ac:dyDescent="0.45">
      <c r="B5076" s="6">
        <v>299</v>
      </c>
      <c r="C5076" t="s">
        <v>147</v>
      </c>
      <c r="D5076">
        <v>0.43106330900000001</v>
      </c>
      <c r="E5076" s="7">
        <v>8.4177903999999998E-2</v>
      </c>
    </row>
    <row r="5077" spans="2:5" x14ac:dyDescent="0.45">
      <c r="B5077" s="6">
        <v>299</v>
      </c>
      <c r="C5077" t="s">
        <v>148</v>
      </c>
      <c r="D5077">
        <v>0.90775892199999997</v>
      </c>
      <c r="E5077" s="7">
        <v>7.4094394999999993E-2</v>
      </c>
    </row>
    <row r="5078" spans="2:5" x14ac:dyDescent="0.45">
      <c r="B5078" s="6">
        <v>299</v>
      </c>
      <c r="C5078" t="s">
        <v>164</v>
      </c>
      <c r="D5078">
        <v>0.84006743699999997</v>
      </c>
      <c r="E5078" s="7">
        <v>7.2311124000000004E-2</v>
      </c>
    </row>
    <row r="5079" spans="2:5" x14ac:dyDescent="0.45">
      <c r="B5079" s="6">
        <v>299</v>
      </c>
      <c r="C5079" t="s">
        <v>153</v>
      </c>
      <c r="D5079">
        <v>1.0697683339999999</v>
      </c>
      <c r="E5079" s="7">
        <v>7.1717873000000001E-2</v>
      </c>
    </row>
    <row r="5080" spans="2:5" x14ac:dyDescent="0.45">
      <c r="B5080" s="6">
        <v>299</v>
      </c>
      <c r="C5080" t="s">
        <v>162</v>
      </c>
      <c r="D5080">
        <v>0.84216072500000005</v>
      </c>
      <c r="E5080" s="7">
        <v>7.1423800999999995E-2</v>
      </c>
    </row>
    <row r="5081" spans="2:5" x14ac:dyDescent="0.45">
      <c r="B5081" s="6">
        <v>299</v>
      </c>
      <c r="C5081" t="s">
        <v>156</v>
      </c>
      <c r="D5081">
        <v>0.92269921899999996</v>
      </c>
      <c r="E5081" s="7">
        <v>6.7444432999999998E-2</v>
      </c>
    </row>
    <row r="5082" spans="2:5" x14ac:dyDescent="0.45">
      <c r="B5082" s="6">
        <v>299</v>
      </c>
      <c r="C5082" t="s">
        <v>150</v>
      </c>
      <c r="D5082">
        <v>0.70418567399999998</v>
      </c>
      <c r="E5082" s="7">
        <v>5.8846278000000002E-2</v>
      </c>
    </row>
    <row r="5083" spans="2:5" x14ac:dyDescent="0.45">
      <c r="B5083" s="6">
        <v>299</v>
      </c>
      <c r="C5083" t="s">
        <v>163</v>
      </c>
      <c r="D5083">
        <v>1.063509219</v>
      </c>
      <c r="E5083" s="7">
        <v>5.3665562999999999E-2</v>
      </c>
    </row>
    <row r="5084" spans="2:5" x14ac:dyDescent="0.45">
      <c r="B5084" s="6">
        <v>300</v>
      </c>
      <c r="C5084" t="s">
        <v>153</v>
      </c>
      <c r="D5084">
        <v>0.22293423800000001</v>
      </c>
      <c r="E5084" s="7">
        <v>0.119266872</v>
      </c>
    </row>
    <row r="5085" spans="2:5" x14ac:dyDescent="0.45">
      <c r="B5085" s="6">
        <v>300</v>
      </c>
      <c r="C5085" t="s">
        <v>148</v>
      </c>
      <c r="D5085">
        <v>-0.18711047</v>
      </c>
      <c r="E5085" s="7">
        <v>0.110993989</v>
      </c>
    </row>
    <row r="5086" spans="2:5" x14ac:dyDescent="0.45">
      <c r="B5086" s="6">
        <v>300</v>
      </c>
      <c r="C5086" t="s">
        <v>155</v>
      </c>
      <c r="D5086">
        <v>-0.14860274900000001</v>
      </c>
      <c r="E5086" s="7">
        <v>9.8055042999999995E-2</v>
      </c>
    </row>
    <row r="5087" spans="2:5" x14ac:dyDescent="0.45">
      <c r="B5087" s="6">
        <v>300</v>
      </c>
      <c r="C5087" t="s">
        <v>9</v>
      </c>
      <c r="D5087">
        <v>8.5140958000000003E-2</v>
      </c>
      <c r="E5087" s="7">
        <v>9.1638342999999997E-2</v>
      </c>
    </row>
    <row r="5088" spans="2:5" x14ac:dyDescent="0.45">
      <c r="B5088" s="6">
        <v>300</v>
      </c>
      <c r="C5088" t="s">
        <v>154</v>
      </c>
      <c r="D5088">
        <v>-0.110464806</v>
      </c>
      <c r="E5088" s="7">
        <v>9.1308168999999995E-2</v>
      </c>
    </row>
    <row r="5089" spans="2:5" x14ac:dyDescent="0.45">
      <c r="B5089" s="6">
        <v>300</v>
      </c>
      <c r="C5089" t="s">
        <v>152</v>
      </c>
      <c r="D5089">
        <v>0.82761396700000001</v>
      </c>
      <c r="E5089" s="7">
        <v>8.6847105999999993E-2</v>
      </c>
    </row>
    <row r="5090" spans="2:5" x14ac:dyDescent="0.45">
      <c r="B5090" s="6">
        <v>300</v>
      </c>
      <c r="C5090" t="s">
        <v>161</v>
      </c>
      <c r="D5090">
        <v>-0.106331515</v>
      </c>
      <c r="E5090" s="7">
        <v>7.8200211000000006E-2</v>
      </c>
    </row>
    <row r="5091" spans="2:5" x14ac:dyDescent="0.45">
      <c r="B5091" s="6">
        <v>300</v>
      </c>
      <c r="C5091" t="s">
        <v>149</v>
      </c>
      <c r="D5091">
        <v>0.194835645</v>
      </c>
      <c r="E5091" s="7">
        <v>7.8051299000000005E-2</v>
      </c>
    </row>
    <row r="5092" spans="2:5" x14ac:dyDescent="0.45">
      <c r="B5092" s="6">
        <v>300</v>
      </c>
      <c r="C5092" t="s">
        <v>159</v>
      </c>
      <c r="D5092">
        <v>-2.4293899000000001E-2</v>
      </c>
      <c r="E5092" s="7">
        <v>7.7819180000000002E-2</v>
      </c>
    </row>
    <row r="5093" spans="2:5" x14ac:dyDescent="0.45">
      <c r="B5093" s="6">
        <v>300</v>
      </c>
      <c r="C5093" t="s">
        <v>165</v>
      </c>
      <c r="D5093">
        <v>-9.5241908E-2</v>
      </c>
      <c r="E5093" s="7">
        <v>7.5651336999999999E-2</v>
      </c>
    </row>
    <row r="5094" spans="2:5" x14ac:dyDescent="0.45">
      <c r="B5094" s="6">
        <v>300</v>
      </c>
      <c r="C5094" t="s">
        <v>147</v>
      </c>
      <c r="D5094">
        <v>6.1193920000000004E-3</v>
      </c>
      <c r="E5094" s="7">
        <v>7.3123103999999994E-2</v>
      </c>
    </row>
    <row r="5095" spans="2:5" x14ac:dyDescent="0.45">
      <c r="B5095" s="6">
        <v>300</v>
      </c>
      <c r="C5095" t="s">
        <v>164</v>
      </c>
      <c r="D5095">
        <v>0.43594523899999998</v>
      </c>
      <c r="E5095" s="7">
        <v>7.1789728999999997E-2</v>
      </c>
    </row>
    <row r="5096" spans="2:5" x14ac:dyDescent="0.45">
      <c r="B5096" s="6">
        <v>300</v>
      </c>
      <c r="C5096" t="s">
        <v>158</v>
      </c>
      <c r="D5096">
        <v>5.2031056999999999E-2</v>
      </c>
      <c r="E5096" s="7">
        <v>6.5309599999999995E-2</v>
      </c>
    </row>
    <row r="5097" spans="2:5" x14ac:dyDescent="0.45">
      <c r="B5097" s="6">
        <v>300</v>
      </c>
      <c r="C5097" t="s">
        <v>160</v>
      </c>
      <c r="D5097">
        <v>-1.4611591E-2</v>
      </c>
      <c r="E5097" s="7">
        <v>5.9767714E-2</v>
      </c>
    </row>
    <row r="5098" spans="2:5" x14ac:dyDescent="0.45">
      <c r="B5098" s="6">
        <v>300</v>
      </c>
      <c r="C5098" t="s">
        <v>162</v>
      </c>
      <c r="D5098">
        <v>2.7902275000000001E-2</v>
      </c>
      <c r="E5098" s="7">
        <v>5.9485877E-2</v>
      </c>
    </row>
    <row r="5099" spans="2:5" x14ac:dyDescent="0.45">
      <c r="B5099" s="6">
        <v>300</v>
      </c>
      <c r="C5099" t="s">
        <v>151</v>
      </c>
      <c r="D5099">
        <v>6.6117676E-2</v>
      </c>
      <c r="E5099" s="7">
        <v>5.0261301000000001E-2</v>
      </c>
    </row>
    <row r="5100" spans="2:5" x14ac:dyDescent="0.45">
      <c r="B5100" s="6">
        <v>300</v>
      </c>
      <c r="C5100" t="s">
        <v>163</v>
      </c>
      <c r="D5100">
        <v>3.2543309999999999E-2</v>
      </c>
      <c r="E5100" s="7">
        <v>4.8689886000000002E-2</v>
      </c>
    </row>
    <row r="5101" spans="2:5" x14ac:dyDescent="0.45">
      <c r="B5101" s="6">
        <v>300</v>
      </c>
      <c r="C5101" t="s">
        <v>150</v>
      </c>
      <c r="D5101">
        <v>-5.9448241999999998E-2</v>
      </c>
      <c r="E5101" s="7">
        <v>4.5711779000000001E-2</v>
      </c>
    </row>
    <row r="5102" spans="2:5" x14ac:dyDescent="0.45">
      <c r="B5102" s="6">
        <v>301</v>
      </c>
      <c r="C5102" t="s">
        <v>157</v>
      </c>
      <c r="D5102">
        <v>-0.13268287500000001</v>
      </c>
      <c r="E5102" s="7">
        <v>0.13200858800000001</v>
      </c>
    </row>
    <row r="5103" spans="2:5" x14ac:dyDescent="0.45">
      <c r="B5103" s="6">
        <v>301</v>
      </c>
      <c r="C5103" t="s">
        <v>158</v>
      </c>
      <c r="D5103">
        <v>-6.8837884000000002E-2</v>
      </c>
      <c r="E5103" s="7">
        <v>0.10404114</v>
      </c>
    </row>
    <row r="5104" spans="2:5" x14ac:dyDescent="0.45">
      <c r="B5104" s="6">
        <v>301</v>
      </c>
      <c r="C5104" t="s">
        <v>154</v>
      </c>
      <c r="D5104">
        <v>-1.7957654E-2</v>
      </c>
      <c r="E5104" s="7">
        <v>0.10078031899999999</v>
      </c>
    </row>
    <row r="5105" spans="2:5" x14ac:dyDescent="0.45">
      <c r="B5105" s="6">
        <v>301</v>
      </c>
      <c r="C5105" t="s">
        <v>155</v>
      </c>
      <c r="D5105">
        <v>-2.1132925E-2</v>
      </c>
      <c r="E5105" s="7">
        <v>9.918913E-2</v>
      </c>
    </row>
    <row r="5106" spans="2:5" x14ac:dyDescent="0.45">
      <c r="B5106" s="6">
        <v>301</v>
      </c>
      <c r="C5106" t="s">
        <v>149</v>
      </c>
      <c r="D5106">
        <v>0.709212332</v>
      </c>
      <c r="E5106" s="7">
        <v>8.3959064999999999E-2</v>
      </c>
    </row>
    <row r="5107" spans="2:5" x14ac:dyDescent="0.45">
      <c r="B5107" s="6">
        <v>301</v>
      </c>
      <c r="C5107" t="s">
        <v>148</v>
      </c>
      <c r="D5107">
        <v>2.2957060000000001E-2</v>
      </c>
      <c r="E5107" s="7">
        <v>8.1934471999999994E-2</v>
      </c>
    </row>
    <row r="5108" spans="2:5" x14ac:dyDescent="0.45">
      <c r="B5108" s="6">
        <v>301</v>
      </c>
      <c r="C5108" t="s">
        <v>152</v>
      </c>
      <c r="D5108">
        <v>0.60286947800000001</v>
      </c>
      <c r="E5108" s="7">
        <v>8.1796904000000004E-2</v>
      </c>
    </row>
    <row r="5109" spans="2:5" x14ac:dyDescent="0.45">
      <c r="B5109" s="6">
        <v>301</v>
      </c>
      <c r="C5109" t="s">
        <v>165</v>
      </c>
      <c r="D5109">
        <v>4.2206200000000001E-4</v>
      </c>
      <c r="E5109" s="7">
        <v>8.0341210999999996E-2</v>
      </c>
    </row>
    <row r="5110" spans="2:5" x14ac:dyDescent="0.45">
      <c r="B5110" s="6">
        <v>301</v>
      </c>
      <c r="C5110" t="s">
        <v>153</v>
      </c>
      <c r="D5110">
        <v>-7.8249156E-2</v>
      </c>
      <c r="E5110" s="7">
        <v>7.5729776999999998E-2</v>
      </c>
    </row>
    <row r="5111" spans="2:5" x14ac:dyDescent="0.45">
      <c r="B5111" s="6">
        <v>301</v>
      </c>
      <c r="C5111" t="s">
        <v>151</v>
      </c>
      <c r="D5111">
        <v>-1.715535E-2</v>
      </c>
      <c r="E5111" s="7">
        <v>7.5563328999999999E-2</v>
      </c>
    </row>
    <row r="5112" spans="2:5" x14ac:dyDescent="0.45">
      <c r="B5112" s="6">
        <v>301</v>
      </c>
      <c r="C5112" t="s">
        <v>164</v>
      </c>
      <c r="D5112">
        <v>-3.2144036000000001E-2</v>
      </c>
      <c r="E5112" s="7">
        <v>7.4458530999999994E-2</v>
      </c>
    </row>
    <row r="5113" spans="2:5" x14ac:dyDescent="0.45">
      <c r="B5113" s="6">
        <v>301</v>
      </c>
      <c r="C5113" t="s">
        <v>159</v>
      </c>
      <c r="D5113">
        <v>-0.17635320099999999</v>
      </c>
      <c r="E5113" s="7">
        <v>7.3635480000000003E-2</v>
      </c>
    </row>
    <row r="5114" spans="2:5" x14ac:dyDescent="0.45">
      <c r="B5114" s="6">
        <v>301</v>
      </c>
      <c r="C5114" t="s">
        <v>156</v>
      </c>
      <c r="D5114">
        <v>7.7048823000000002E-2</v>
      </c>
      <c r="E5114" s="7">
        <v>7.0603596000000005E-2</v>
      </c>
    </row>
    <row r="5115" spans="2:5" x14ac:dyDescent="0.45">
      <c r="B5115" s="6">
        <v>301</v>
      </c>
      <c r="C5115" t="s">
        <v>163</v>
      </c>
      <c r="D5115">
        <v>0.77134975299999997</v>
      </c>
      <c r="E5115" s="7">
        <v>6.7728980999999994E-2</v>
      </c>
    </row>
    <row r="5116" spans="2:5" x14ac:dyDescent="0.45">
      <c r="B5116" s="6">
        <v>301</v>
      </c>
      <c r="C5116" t="s">
        <v>147</v>
      </c>
      <c r="D5116">
        <v>-5.0689564999999999E-2</v>
      </c>
      <c r="E5116" s="7">
        <v>6.5156247E-2</v>
      </c>
    </row>
    <row r="5117" spans="2:5" x14ac:dyDescent="0.45">
      <c r="B5117" s="6">
        <v>301</v>
      </c>
      <c r="C5117" t="s">
        <v>150</v>
      </c>
      <c r="D5117">
        <v>-1.3708283999999999E-2</v>
      </c>
      <c r="E5117" s="7">
        <v>4.6390072999999997E-2</v>
      </c>
    </row>
    <row r="5118" spans="2:5" x14ac:dyDescent="0.45">
      <c r="B5118" s="6">
        <v>301</v>
      </c>
      <c r="C5118" t="s">
        <v>161</v>
      </c>
      <c r="D5118">
        <v>-5.0402489000000002E-2</v>
      </c>
      <c r="E5118" s="7">
        <v>4.4586285000000003E-2</v>
      </c>
    </row>
    <row r="5119" spans="2:5" x14ac:dyDescent="0.45">
      <c r="B5119" s="6">
        <v>301</v>
      </c>
      <c r="C5119" t="s">
        <v>160</v>
      </c>
      <c r="D5119">
        <v>-2.0446012999999999E-2</v>
      </c>
      <c r="E5119" s="7">
        <v>4.3636385E-2</v>
      </c>
    </row>
    <row r="5120" spans="2:5" x14ac:dyDescent="0.45">
      <c r="B5120" s="6">
        <v>301</v>
      </c>
      <c r="C5120" t="s">
        <v>9</v>
      </c>
      <c r="D5120">
        <v>0.84734225200000002</v>
      </c>
      <c r="E5120" s="7">
        <v>3.7277981000000002E-2</v>
      </c>
    </row>
    <row r="5121" spans="2:5" x14ac:dyDescent="0.45">
      <c r="B5121" s="6">
        <v>302</v>
      </c>
      <c r="C5121" t="s">
        <v>153</v>
      </c>
      <c r="D5121">
        <v>-7.1992075000000003E-2</v>
      </c>
      <c r="E5121" s="7">
        <v>0.15143227500000001</v>
      </c>
    </row>
    <row r="5122" spans="2:5" x14ac:dyDescent="0.45">
      <c r="B5122" s="6">
        <v>302</v>
      </c>
      <c r="C5122" t="s">
        <v>163</v>
      </c>
      <c r="D5122">
        <v>0.19217235199999999</v>
      </c>
      <c r="E5122" s="7">
        <v>0.10413681</v>
      </c>
    </row>
    <row r="5123" spans="2:5" x14ac:dyDescent="0.45">
      <c r="B5123" s="6">
        <v>302</v>
      </c>
      <c r="C5123" t="s">
        <v>150</v>
      </c>
      <c r="D5123">
        <v>-0.18396565300000001</v>
      </c>
      <c r="E5123" s="7">
        <v>0.102573543</v>
      </c>
    </row>
    <row r="5124" spans="2:5" x14ac:dyDescent="0.45">
      <c r="B5124" s="6">
        <v>302</v>
      </c>
      <c r="C5124" t="s">
        <v>147</v>
      </c>
      <c r="D5124">
        <v>-3.5672518E-2</v>
      </c>
      <c r="E5124" s="7">
        <v>9.9867924999999996E-2</v>
      </c>
    </row>
    <row r="5125" spans="2:5" x14ac:dyDescent="0.45">
      <c r="B5125" s="6">
        <v>302</v>
      </c>
      <c r="C5125" t="s">
        <v>158</v>
      </c>
      <c r="D5125">
        <v>-2.7384268E-2</v>
      </c>
      <c r="E5125" s="7">
        <v>8.8798141999999997E-2</v>
      </c>
    </row>
    <row r="5126" spans="2:5" x14ac:dyDescent="0.45">
      <c r="B5126" s="6">
        <v>302</v>
      </c>
      <c r="C5126" t="s">
        <v>154</v>
      </c>
      <c r="D5126">
        <v>8.2274540000000004E-3</v>
      </c>
      <c r="E5126" s="7">
        <v>8.4169601999999996E-2</v>
      </c>
    </row>
    <row r="5127" spans="2:5" x14ac:dyDescent="0.45">
      <c r="B5127" s="6">
        <v>302</v>
      </c>
      <c r="C5127" t="s">
        <v>148</v>
      </c>
      <c r="D5127">
        <v>7.5309996000000004E-2</v>
      </c>
      <c r="E5127" s="7">
        <v>7.9445865000000004E-2</v>
      </c>
    </row>
    <row r="5128" spans="2:5" x14ac:dyDescent="0.45">
      <c r="B5128" s="6">
        <v>302</v>
      </c>
      <c r="C5128" t="s">
        <v>157</v>
      </c>
      <c r="D5128">
        <v>1.0305923999999999E-2</v>
      </c>
      <c r="E5128" s="7">
        <v>7.9280122999999994E-2</v>
      </c>
    </row>
    <row r="5129" spans="2:5" x14ac:dyDescent="0.45">
      <c r="B5129" s="6">
        <v>302</v>
      </c>
      <c r="C5129" t="s">
        <v>156</v>
      </c>
      <c r="D5129">
        <v>5.7572357999999997E-2</v>
      </c>
      <c r="E5129" s="7">
        <v>7.8995386000000001E-2</v>
      </c>
    </row>
    <row r="5130" spans="2:5" x14ac:dyDescent="0.45">
      <c r="B5130" s="6">
        <v>302</v>
      </c>
      <c r="C5130" t="s">
        <v>9</v>
      </c>
      <c r="D5130">
        <v>-2.8927550999999999E-2</v>
      </c>
      <c r="E5130" s="7">
        <v>7.7810447000000005E-2</v>
      </c>
    </row>
    <row r="5131" spans="2:5" x14ac:dyDescent="0.45">
      <c r="B5131" s="6">
        <v>302</v>
      </c>
      <c r="C5131" t="s">
        <v>160</v>
      </c>
      <c r="D5131">
        <v>7.6243768000000003E-2</v>
      </c>
      <c r="E5131" s="7">
        <v>7.7677788999999997E-2</v>
      </c>
    </row>
    <row r="5132" spans="2:5" x14ac:dyDescent="0.45">
      <c r="B5132" s="6">
        <v>302</v>
      </c>
      <c r="C5132" t="s">
        <v>164</v>
      </c>
      <c r="D5132">
        <v>9.1013090000000005E-2</v>
      </c>
      <c r="E5132" s="7">
        <v>7.7047850000000001E-2</v>
      </c>
    </row>
    <row r="5133" spans="2:5" x14ac:dyDescent="0.45">
      <c r="B5133" s="6">
        <v>302</v>
      </c>
      <c r="C5133" t="s">
        <v>149</v>
      </c>
      <c r="D5133">
        <v>0.315564389</v>
      </c>
      <c r="E5133" s="7">
        <v>6.9280413999999998E-2</v>
      </c>
    </row>
    <row r="5134" spans="2:5" x14ac:dyDescent="0.45">
      <c r="B5134" s="6">
        <v>302</v>
      </c>
      <c r="C5134" t="s">
        <v>159</v>
      </c>
      <c r="D5134">
        <v>8.4274232000000004E-2</v>
      </c>
      <c r="E5134" s="7">
        <v>6.9148303999999994E-2</v>
      </c>
    </row>
    <row r="5135" spans="2:5" x14ac:dyDescent="0.45">
      <c r="B5135" s="6">
        <v>302</v>
      </c>
      <c r="C5135" t="s">
        <v>165</v>
      </c>
      <c r="D5135">
        <v>1.7966009000000002E-2</v>
      </c>
      <c r="E5135" s="7">
        <v>6.4620443999999999E-2</v>
      </c>
    </row>
    <row r="5136" spans="2:5" x14ac:dyDescent="0.45">
      <c r="B5136" s="6">
        <v>302</v>
      </c>
      <c r="C5136" t="s">
        <v>151</v>
      </c>
      <c r="D5136">
        <v>-2.0972906999999999E-2</v>
      </c>
      <c r="E5136" s="7">
        <v>5.6708098999999998E-2</v>
      </c>
    </row>
    <row r="5137" spans="2:5" x14ac:dyDescent="0.45">
      <c r="B5137" s="6">
        <v>302</v>
      </c>
      <c r="C5137" t="s">
        <v>162</v>
      </c>
      <c r="D5137">
        <v>2.5877457E-2</v>
      </c>
      <c r="E5137" s="7">
        <v>5.5442286E-2</v>
      </c>
    </row>
    <row r="5138" spans="2:5" x14ac:dyDescent="0.45">
      <c r="B5138" s="6">
        <v>302</v>
      </c>
      <c r="C5138" t="s">
        <v>152</v>
      </c>
      <c r="D5138">
        <v>7.5455385E-2</v>
      </c>
      <c r="E5138" s="7">
        <v>4.4984076999999997E-2</v>
      </c>
    </row>
    <row r="5139" spans="2:5" x14ac:dyDescent="0.45">
      <c r="B5139" s="6">
        <v>303</v>
      </c>
      <c r="C5139" t="s">
        <v>154</v>
      </c>
      <c r="D5139">
        <v>0.14788894399999999</v>
      </c>
      <c r="E5139" s="7">
        <v>0.127928178</v>
      </c>
    </row>
    <row r="5140" spans="2:5" x14ac:dyDescent="0.45">
      <c r="B5140" s="6">
        <v>303</v>
      </c>
      <c r="C5140" t="s">
        <v>153</v>
      </c>
      <c r="D5140">
        <v>0.38616204300000001</v>
      </c>
      <c r="E5140" s="7">
        <v>0.12752553999999999</v>
      </c>
    </row>
    <row r="5141" spans="2:5" x14ac:dyDescent="0.45">
      <c r="B5141" s="6">
        <v>303</v>
      </c>
      <c r="C5141" t="s">
        <v>155</v>
      </c>
      <c r="D5141">
        <v>-6.0969713000000002E-2</v>
      </c>
      <c r="E5141" s="7">
        <v>0.12542376399999999</v>
      </c>
    </row>
    <row r="5142" spans="2:5" x14ac:dyDescent="0.45">
      <c r="B5142" s="6">
        <v>303</v>
      </c>
      <c r="C5142" t="s">
        <v>149</v>
      </c>
      <c r="D5142">
        <v>0.35295968100000003</v>
      </c>
      <c r="E5142" s="7">
        <v>0.102153457</v>
      </c>
    </row>
    <row r="5143" spans="2:5" x14ac:dyDescent="0.45">
      <c r="B5143" s="6">
        <v>303</v>
      </c>
      <c r="C5143" t="s">
        <v>160</v>
      </c>
      <c r="D5143">
        <v>2.1742053000000001E-2</v>
      </c>
      <c r="E5143" s="7">
        <v>9.5767061000000001E-2</v>
      </c>
    </row>
    <row r="5144" spans="2:5" x14ac:dyDescent="0.45">
      <c r="B5144" s="6">
        <v>303</v>
      </c>
      <c r="C5144" t="s">
        <v>150</v>
      </c>
      <c r="D5144">
        <v>1.0942051E-2</v>
      </c>
      <c r="E5144" s="7">
        <v>8.9586415000000003E-2</v>
      </c>
    </row>
    <row r="5145" spans="2:5" x14ac:dyDescent="0.45">
      <c r="B5145" s="6">
        <v>303</v>
      </c>
      <c r="C5145" t="s">
        <v>158</v>
      </c>
      <c r="D5145">
        <v>0.112958694</v>
      </c>
      <c r="E5145" s="7">
        <v>8.9490185E-2</v>
      </c>
    </row>
    <row r="5146" spans="2:5" x14ac:dyDescent="0.45">
      <c r="B5146" s="6">
        <v>303</v>
      </c>
      <c r="C5146" t="s">
        <v>164</v>
      </c>
      <c r="D5146">
        <v>7.1953313000000005E-2</v>
      </c>
      <c r="E5146" s="7">
        <v>8.9386018999999997E-2</v>
      </c>
    </row>
    <row r="5147" spans="2:5" x14ac:dyDescent="0.45">
      <c r="B5147" s="6">
        <v>303</v>
      </c>
      <c r="C5147" t="s">
        <v>148</v>
      </c>
      <c r="D5147">
        <v>1.4988263E-2</v>
      </c>
      <c r="E5147" s="7">
        <v>8.4405721000000003E-2</v>
      </c>
    </row>
    <row r="5148" spans="2:5" x14ac:dyDescent="0.45">
      <c r="B5148" s="6">
        <v>303</v>
      </c>
      <c r="C5148" t="s">
        <v>165</v>
      </c>
      <c r="D5148">
        <v>-6.5929471000000003E-2</v>
      </c>
      <c r="E5148" s="7">
        <v>8.0547005000000005E-2</v>
      </c>
    </row>
    <row r="5149" spans="2:5" x14ac:dyDescent="0.45">
      <c r="B5149" s="6">
        <v>303</v>
      </c>
      <c r="C5149" t="s">
        <v>157</v>
      </c>
      <c r="D5149">
        <v>1.113639651</v>
      </c>
      <c r="E5149" s="7">
        <v>7.8688125999999997E-2</v>
      </c>
    </row>
    <row r="5150" spans="2:5" x14ac:dyDescent="0.45">
      <c r="B5150" s="6">
        <v>303</v>
      </c>
      <c r="C5150" t="s">
        <v>161</v>
      </c>
      <c r="D5150">
        <v>-0.10822786099999999</v>
      </c>
      <c r="E5150" s="7">
        <v>7.7421728999999995E-2</v>
      </c>
    </row>
    <row r="5151" spans="2:5" x14ac:dyDescent="0.45">
      <c r="B5151" s="6">
        <v>303</v>
      </c>
      <c r="C5151" t="s">
        <v>151</v>
      </c>
      <c r="D5151">
        <v>2.0241774000000001E-2</v>
      </c>
      <c r="E5151" s="7">
        <v>7.3037020999999994E-2</v>
      </c>
    </row>
    <row r="5152" spans="2:5" x14ac:dyDescent="0.45">
      <c r="B5152" s="6">
        <v>303</v>
      </c>
      <c r="C5152" t="s">
        <v>9</v>
      </c>
      <c r="D5152">
        <v>-4.9286552999999997E-2</v>
      </c>
      <c r="E5152" s="7">
        <v>7.1512157000000007E-2</v>
      </c>
    </row>
    <row r="5153" spans="2:5" x14ac:dyDescent="0.45">
      <c r="B5153" s="6">
        <v>303</v>
      </c>
      <c r="C5153" t="s">
        <v>159</v>
      </c>
      <c r="D5153">
        <v>9.6741500000000001E-4</v>
      </c>
      <c r="E5153" s="7">
        <v>6.9907493000000001E-2</v>
      </c>
    </row>
    <row r="5154" spans="2:5" x14ac:dyDescent="0.45">
      <c r="B5154" s="6">
        <v>303</v>
      </c>
      <c r="C5154" t="s">
        <v>147</v>
      </c>
      <c r="D5154">
        <v>-6.4011006999999995E-2</v>
      </c>
      <c r="E5154" s="7">
        <v>6.7115645000000002E-2</v>
      </c>
    </row>
    <row r="5155" spans="2:5" x14ac:dyDescent="0.45">
      <c r="B5155" s="6">
        <v>303</v>
      </c>
      <c r="C5155" t="s">
        <v>162</v>
      </c>
      <c r="D5155">
        <v>9.7794005000000003E-2</v>
      </c>
      <c r="E5155" s="7">
        <v>6.3356777000000003E-2</v>
      </c>
    </row>
    <row r="5156" spans="2:5" x14ac:dyDescent="0.45">
      <c r="B5156" s="6">
        <v>303</v>
      </c>
      <c r="C5156" t="s">
        <v>156</v>
      </c>
      <c r="D5156">
        <v>-2.1999195999999999E-2</v>
      </c>
      <c r="E5156" s="7">
        <v>5.8308306999999997E-2</v>
      </c>
    </row>
    <row r="5157" spans="2:5" x14ac:dyDescent="0.45">
      <c r="B5157" s="6">
        <v>303</v>
      </c>
      <c r="C5157" t="s">
        <v>163</v>
      </c>
      <c r="D5157">
        <v>-3.1111630000000001E-2</v>
      </c>
      <c r="E5157" s="7">
        <v>5.2720204999999999E-2</v>
      </c>
    </row>
    <row r="5158" spans="2:5" x14ac:dyDescent="0.45">
      <c r="B5158" s="6">
        <v>304</v>
      </c>
      <c r="C5158" t="s">
        <v>153</v>
      </c>
      <c r="D5158">
        <v>0.47803406700000001</v>
      </c>
      <c r="E5158" s="7">
        <v>0.12174511</v>
      </c>
    </row>
    <row r="5159" spans="2:5" x14ac:dyDescent="0.45">
      <c r="B5159" s="6">
        <v>304</v>
      </c>
      <c r="C5159" t="s">
        <v>154</v>
      </c>
      <c r="D5159">
        <v>-4.3539144000000002E-2</v>
      </c>
      <c r="E5159" s="7">
        <v>0.110352124</v>
      </c>
    </row>
    <row r="5160" spans="2:5" x14ac:dyDescent="0.45">
      <c r="B5160" s="6">
        <v>304</v>
      </c>
      <c r="C5160" t="s">
        <v>156</v>
      </c>
      <c r="D5160">
        <v>-0.105416522</v>
      </c>
      <c r="E5160" s="7">
        <v>0.103324056</v>
      </c>
    </row>
    <row r="5161" spans="2:5" x14ac:dyDescent="0.45">
      <c r="B5161" s="6">
        <v>304</v>
      </c>
      <c r="C5161" t="s">
        <v>157</v>
      </c>
      <c r="D5161">
        <v>0.96425675799999999</v>
      </c>
      <c r="E5161" s="7">
        <v>0.102089456</v>
      </c>
    </row>
    <row r="5162" spans="2:5" x14ac:dyDescent="0.45">
      <c r="B5162" s="6">
        <v>304</v>
      </c>
      <c r="C5162" t="s">
        <v>155</v>
      </c>
      <c r="D5162">
        <v>0.17556761200000001</v>
      </c>
      <c r="E5162" s="7">
        <v>0.10099203299999999</v>
      </c>
    </row>
    <row r="5163" spans="2:5" x14ac:dyDescent="0.45">
      <c r="B5163" s="6">
        <v>304</v>
      </c>
      <c r="C5163" t="s">
        <v>162</v>
      </c>
      <c r="D5163">
        <v>4.4373389999999999E-2</v>
      </c>
      <c r="E5163" s="7">
        <v>8.8425846000000002E-2</v>
      </c>
    </row>
    <row r="5164" spans="2:5" x14ac:dyDescent="0.45">
      <c r="B5164" s="6">
        <v>304</v>
      </c>
      <c r="C5164" t="s">
        <v>150</v>
      </c>
      <c r="D5164">
        <v>-4.9941995000000003E-2</v>
      </c>
      <c r="E5164" s="7">
        <v>8.5015683999999994E-2</v>
      </c>
    </row>
    <row r="5165" spans="2:5" x14ac:dyDescent="0.45">
      <c r="B5165" s="6">
        <v>304</v>
      </c>
      <c r="C5165" t="s">
        <v>163</v>
      </c>
      <c r="D5165">
        <v>-3.8815190999999999E-2</v>
      </c>
      <c r="E5165" s="7">
        <v>8.3838617000000004E-2</v>
      </c>
    </row>
    <row r="5166" spans="2:5" x14ac:dyDescent="0.45">
      <c r="B5166" s="6">
        <v>304</v>
      </c>
      <c r="C5166" t="s">
        <v>158</v>
      </c>
      <c r="D5166">
        <v>0.23926438899999999</v>
      </c>
      <c r="E5166" s="7">
        <v>8.1787852999999994E-2</v>
      </c>
    </row>
    <row r="5167" spans="2:5" x14ac:dyDescent="0.45">
      <c r="B5167" s="6">
        <v>304</v>
      </c>
      <c r="C5167" t="s">
        <v>164</v>
      </c>
      <c r="D5167">
        <v>0.88436591099999995</v>
      </c>
      <c r="E5167" s="7">
        <v>7.8384498999999996E-2</v>
      </c>
    </row>
    <row r="5168" spans="2:5" x14ac:dyDescent="0.45">
      <c r="B5168" s="6">
        <v>304</v>
      </c>
      <c r="C5168" t="s">
        <v>149</v>
      </c>
      <c r="D5168">
        <v>0.31082785000000002</v>
      </c>
      <c r="E5168" s="7">
        <v>7.6632451000000004E-2</v>
      </c>
    </row>
    <row r="5169" spans="2:5" x14ac:dyDescent="0.45">
      <c r="B5169" s="6">
        <v>304</v>
      </c>
      <c r="C5169" t="s">
        <v>161</v>
      </c>
      <c r="D5169">
        <v>-4.9908266999999999E-2</v>
      </c>
      <c r="E5169" s="7">
        <v>6.5623180000000003E-2</v>
      </c>
    </row>
    <row r="5170" spans="2:5" x14ac:dyDescent="0.45">
      <c r="B5170" s="6">
        <v>304</v>
      </c>
      <c r="C5170" t="s">
        <v>165</v>
      </c>
      <c r="D5170">
        <v>-9.9935534000000006E-2</v>
      </c>
      <c r="E5170" s="7">
        <v>6.318385E-2</v>
      </c>
    </row>
    <row r="5171" spans="2:5" x14ac:dyDescent="0.45">
      <c r="B5171" s="6">
        <v>304</v>
      </c>
      <c r="C5171" t="s">
        <v>147</v>
      </c>
      <c r="D5171">
        <v>3.5073504999999998E-2</v>
      </c>
      <c r="E5171" s="7">
        <v>5.8988548000000002E-2</v>
      </c>
    </row>
    <row r="5172" spans="2:5" x14ac:dyDescent="0.45">
      <c r="B5172" s="6">
        <v>304</v>
      </c>
      <c r="C5172" t="s">
        <v>160</v>
      </c>
      <c r="D5172">
        <v>5.47599E-3</v>
      </c>
      <c r="E5172" s="7">
        <v>5.8067374999999997E-2</v>
      </c>
    </row>
    <row r="5173" spans="2:5" x14ac:dyDescent="0.45">
      <c r="B5173" s="6">
        <v>304</v>
      </c>
      <c r="C5173" t="s">
        <v>9</v>
      </c>
      <c r="D5173">
        <v>-2.0970055000000001E-2</v>
      </c>
      <c r="E5173" s="7">
        <v>4.7033335000000003E-2</v>
      </c>
    </row>
    <row r="5174" spans="2:5" x14ac:dyDescent="0.45">
      <c r="B5174" s="6">
        <v>304</v>
      </c>
      <c r="C5174" t="s">
        <v>148</v>
      </c>
      <c r="D5174">
        <v>1.0257825519999999</v>
      </c>
      <c r="E5174" s="7">
        <v>4.0743570999999999E-2</v>
      </c>
    </row>
    <row r="5175" spans="2:5" x14ac:dyDescent="0.45">
      <c r="B5175" s="6">
        <v>305</v>
      </c>
      <c r="C5175" t="s">
        <v>155</v>
      </c>
      <c r="D5175">
        <v>-8.4965016000000004E-2</v>
      </c>
      <c r="E5175" s="7">
        <v>0.18828798899999999</v>
      </c>
    </row>
    <row r="5176" spans="2:5" x14ac:dyDescent="0.45">
      <c r="B5176" s="6">
        <v>305</v>
      </c>
      <c r="C5176" t="s">
        <v>148</v>
      </c>
      <c r="D5176">
        <v>0.15264997199999999</v>
      </c>
      <c r="E5176" s="7">
        <v>0.12878677999999999</v>
      </c>
    </row>
    <row r="5177" spans="2:5" x14ac:dyDescent="0.45">
      <c r="B5177" s="6">
        <v>305</v>
      </c>
      <c r="C5177" t="s">
        <v>165</v>
      </c>
      <c r="D5177">
        <v>-0.126596245</v>
      </c>
      <c r="E5177" s="7">
        <v>0.104878107</v>
      </c>
    </row>
    <row r="5178" spans="2:5" x14ac:dyDescent="0.45">
      <c r="B5178" s="6">
        <v>305</v>
      </c>
      <c r="C5178" t="s">
        <v>154</v>
      </c>
      <c r="D5178">
        <v>-0.20380933700000001</v>
      </c>
      <c r="E5178" s="7">
        <v>9.9440456999999996E-2</v>
      </c>
    </row>
    <row r="5179" spans="2:5" x14ac:dyDescent="0.45">
      <c r="B5179" s="6">
        <v>305</v>
      </c>
      <c r="C5179" t="s">
        <v>159</v>
      </c>
      <c r="D5179">
        <v>0.28194438300000002</v>
      </c>
      <c r="E5179" s="7">
        <v>8.7952860999999993E-2</v>
      </c>
    </row>
    <row r="5180" spans="2:5" x14ac:dyDescent="0.45">
      <c r="B5180" s="6">
        <v>305</v>
      </c>
      <c r="C5180" t="s">
        <v>164</v>
      </c>
      <c r="D5180">
        <v>6.9318437999999996E-2</v>
      </c>
      <c r="E5180" s="7">
        <v>7.7605749000000002E-2</v>
      </c>
    </row>
    <row r="5181" spans="2:5" x14ac:dyDescent="0.45">
      <c r="B5181" s="6">
        <v>305</v>
      </c>
      <c r="C5181" t="s">
        <v>153</v>
      </c>
      <c r="D5181">
        <v>4.1880191999999997E-2</v>
      </c>
      <c r="E5181" s="7">
        <v>7.7156813000000005E-2</v>
      </c>
    </row>
    <row r="5182" spans="2:5" x14ac:dyDescent="0.45">
      <c r="B5182" s="6">
        <v>305</v>
      </c>
      <c r="C5182" t="s">
        <v>147</v>
      </c>
      <c r="D5182">
        <v>8.456145E-3</v>
      </c>
      <c r="E5182" s="7">
        <v>6.9803991999999995E-2</v>
      </c>
    </row>
    <row r="5183" spans="2:5" x14ac:dyDescent="0.45">
      <c r="B5183" s="6">
        <v>305</v>
      </c>
      <c r="C5183" t="s">
        <v>149</v>
      </c>
      <c r="D5183">
        <v>6.6475337999999995E-2</v>
      </c>
      <c r="E5183" s="7">
        <v>5.9968976E-2</v>
      </c>
    </row>
    <row r="5184" spans="2:5" x14ac:dyDescent="0.45">
      <c r="B5184" s="6">
        <v>305</v>
      </c>
      <c r="C5184" t="s">
        <v>160</v>
      </c>
      <c r="D5184">
        <v>-7.0514100000000001E-3</v>
      </c>
      <c r="E5184" s="7">
        <v>5.8121780999999997E-2</v>
      </c>
    </row>
    <row r="5185" spans="2:5" x14ac:dyDescent="0.45">
      <c r="B5185" s="6">
        <v>305</v>
      </c>
      <c r="C5185" t="s">
        <v>157</v>
      </c>
      <c r="D5185">
        <v>9.4416383000000006E-2</v>
      </c>
      <c r="E5185" s="7">
        <v>5.7961338000000001E-2</v>
      </c>
    </row>
    <row r="5186" spans="2:5" x14ac:dyDescent="0.45">
      <c r="B5186" s="6">
        <v>305</v>
      </c>
      <c r="C5186" t="s">
        <v>156</v>
      </c>
      <c r="D5186">
        <v>-1.434685E-2</v>
      </c>
      <c r="E5186" s="7">
        <v>5.7187647000000001E-2</v>
      </c>
    </row>
    <row r="5187" spans="2:5" x14ac:dyDescent="0.45">
      <c r="B5187" s="6">
        <v>305</v>
      </c>
      <c r="C5187" t="s">
        <v>152</v>
      </c>
      <c r="D5187">
        <v>1.5660919999999998E-2</v>
      </c>
      <c r="E5187" s="7">
        <v>5.6310967000000003E-2</v>
      </c>
    </row>
    <row r="5188" spans="2:5" x14ac:dyDescent="0.45">
      <c r="B5188" s="6">
        <v>305</v>
      </c>
      <c r="C5188" t="s">
        <v>163</v>
      </c>
      <c r="D5188">
        <v>-3.2594234999999999E-2</v>
      </c>
      <c r="E5188" s="7">
        <v>5.5043764000000002E-2</v>
      </c>
    </row>
    <row r="5189" spans="2:5" x14ac:dyDescent="0.45">
      <c r="B5189" s="6">
        <v>305</v>
      </c>
      <c r="C5189" t="s">
        <v>9</v>
      </c>
      <c r="D5189">
        <v>6.0615395000000002E-2</v>
      </c>
      <c r="E5189" s="7">
        <v>5.2964028000000003E-2</v>
      </c>
    </row>
    <row r="5190" spans="2:5" x14ac:dyDescent="0.45">
      <c r="B5190" s="6">
        <v>305</v>
      </c>
      <c r="C5190" t="s">
        <v>161</v>
      </c>
      <c r="D5190">
        <v>-7.8055765999999999E-2</v>
      </c>
      <c r="E5190" s="7">
        <v>4.4769019E-2</v>
      </c>
    </row>
    <row r="5191" spans="2:5" x14ac:dyDescent="0.45">
      <c r="B5191" s="6">
        <v>305</v>
      </c>
      <c r="C5191" t="s">
        <v>162</v>
      </c>
      <c r="D5191">
        <v>-7.1595714000000005E-2</v>
      </c>
      <c r="E5191" s="7">
        <v>4.4731851000000003E-2</v>
      </c>
    </row>
    <row r="5192" spans="2:5" x14ac:dyDescent="0.45">
      <c r="B5192" s="6">
        <v>306</v>
      </c>
      <c r="C5192" t="s">
        <v>154</v>
      </c>
      <c r="D5192">
        <v>0.82902230700000001</v>
      </c>
      <c r="E5192" s="7">
        <v>0.13489007</v>
      </c>
    </row>
    <row r="5193" spans="2:5" x14ac:dyDescent="0.45">
      <c r="B5193" s="6">
        <v>306</v>
      </c>
      <c r="C5193" t="s">
        <v>156</v>
      </c>
      <c r="D5193">
        <v>1.0742444959999999</v>
      </c>
      <c r="E5193" s="7">
        <v>0.124383884</v>
      </c>
    </row>
    <row r="5194" spans="2:5" x14ac:dyDescent="0.45">
      <c r="B5194" s="6">
        <v>306</v>
      </c>
      <c r="C5194" t="s">
        <v>151</v>
      </c>
      <c r="D5194">
        <v>0.91055321700000003</v>
      </c>
      <c r="E5194" s="7">
        <v>0.108024882</v>
      </c>
    </row>
    <row r="5195" spans="2:5" x14ac:dyDescent="0.45">
      <c r="B5195" s="6">
        <v>306</v>
      </c>
      <c r="C5195" t="s">
        <v>158</v>
      </c>
      <c r="D5195">
        <v>1.129308263</v>
      </c>
      <c r="E5195" s="7">
        <v>9.5547669000000002E-2</v>
      </c>
    </row>
    <row r="5196" spans="2:5" x14ac:dyDescent="0.45">
      <c r="B5196" s="6">
        <v>306</v>
      </c>
      <c r="C5196" t="s">
        <v>165</v>
      </c>
      <c r="D5196">
        <v>0.937533862</v>
      </c>
      <c r="E5196" s="7">
        <v>8.7140509000000005E-2</v>
      </c>
    </row>
    <row r="5197" spans="2:5" x14ac:dyDescent="0.45">
      <c r="B5197" s="6">
        <v>306</v>
      </c>
      <c r="C5197" t="s">
        <v>162</v>
      </c>
      <c r="D5197">
        <v>0.72632686400000002</v>
      </c>
      <c r="E5197" s="7">
        <v>8.6171389000000001E-2</v>
      </c>
    </row>
    <row r="5198" spans="2:5" x14ac:dyDescent="0.45">
      <c r="B5198" s="6">
        <v>306</v>
      </c>
      <c r="C5198" t="s">
        <v>152</v>
      </c>
      <c r="D5198">
        <v>0.74533044400000004</v>
      </c>
      <c r="E5198" s="7">
        <v>7.8975840000000005E-2</v>
      </c>
    </row>
    <row r="5199" spans="2:5" x14ac:dyDescent="0.45">
      <c r="B5199" s="6">
        <v>306</v>
      </c>
      <c r="C5199" t="s">
        <v>148</v>
      </c>
      <c r="D5199">
        <v>0.568688254</v>
      </c>
      <c r="E5199" s="7">
        <v>7.5892993000000006E-2</v>
      </c>
    </row>
    <row r="5200" spans="2:5" x14ac:dyDescent="0.45">
      <c r="B5200" s="6">
        <v>306</v>
      </c>
      <c r="C5200" t="s">
        <v>153</v>
      </c>
      <c r="D5200">
        <v>1.002842606</v>
      </c>
      <c r="E5200" s="7">
        <v>6.8331886999999994E-2</v>
      </c>
    </row>
    <row r="5201" spans="2:5" x14ac:dyDescent="0.45">
      <c r="B5201" s="6">
        <v>306</v>
      </c>
      <c r="C5201" t="s">
        <v>9</v>
      </c>
      <c r="D5201">
        <v>0.99070265800000001</v>
      </c>
      <c r="E5201" s="7">
        <v>6.6924844999999997E-2</v>
      </c>
    </row>
    <row r="5202" spans="2:5" x14ac:dyDescent="0.45">
      <c r="B5202" s="6">
        <v>306</v>
      </c>
      <c r="C5202" t="s">
        <v>161</v>
      </c>
      <c r="D5202">
        <v>1.0714807260000001</v>
      </c>
      <c r="E5202" s="7">
        <v>6.4637974000000001E-2</v>
      </c>
    </row>
    <row r="5203" spans="2:5" x14ac:dyDescent="0.45">
      <c r="B5203" s="6">
        <v>306</v>
      </c>
      <c r="C5203" t="s">
        <v>160</v>
      </c>
      <c r="D5203">
        <v>1.0244212130000001</v>
      </c>
      <c r="E5203" s="7">
        <v>6.4341395999999995E-2</v>
      </c>
    </row>
    <row r="5204" spans="2:5" x14ac:dyDescent="0.45">
      <c r="B5204" s="6">
        <v>306</v>
      </c>
      <c r="C5204" t="s">
        <v>149</v>
      </c>
      <c r="D5204">
        <v>0.88767306599999996</v>
      </c>
      <c r="E5204" s="7">
        <v>6.3296182000000006E-2</v>
      </c>
    </row>
    <row r="5205" spans="2:5" x14ac:dyDescent="0.45">
      <c r="B5205" s="6">
        <v>306</v>
      </c>
      <c r="C5205" t="s">
        <v>155</v>
      </c>
      <c r="D5205">
        <v>0.96633720999999995</v>
      </c>
      <c r="E5205" s="7">
        <v>6.0834144999999999E-2</v>
      </c>
    </row>
    <row r="5206" spans="2:5" x14ac:dyDescent="0.45">
      <c r="B5206" s="6">
        <v>306</v>
      </c>
      <c r="C5206" t="s">
        <v>147</v>
      </c>
      <c r="D5206">
        <v>0.86825571800000001</v>
      </c>
      <c r="E5206" s="7">
        <v>5.7506641999999997E-2</v>
      </c>
    </row>
    <row r="5207" spans="2:5" x14ac:dyDescent="0.45">
      <c r="B5207" s="6">
        <v>306</v>
      </c>
      <c r="C5207" t="s">
        <v>159</v>
      </c>
      <c r="D5207">
        <v>0.84962429699999997</v>
      </c>
      <c r="E5207" s="7">
        <v>5.7295011E-2</v>
      </c>
    </row>
    <row r="5208" spans="2:5" x14ac:dyDescent="0.45">
      <c r="B5208" s="6">
        <v>306</v>
      </c>
      <c r="C5208" t="s">
        <v>157</v>
      </c>
      <c r="D5208">
        <v>0.94097837600000001</v>
      </c>
      <c r="E5208" s="7">
        <v>5.6445700000000001E-2</v>
      </c>
    </row>
    <row r="5209" spans="2:5" x14ac:dyDescent="0.45">
      <c r="B5209" s="6">
        <v>306</v>
      </c>
      <c r="C5209" t="s">
        <v>163</v>
      </c>
      <c r="D5209">
        <v>1.055493324</v>
      </c>
      <c r="E5209" s="7">
        <v>5.2969225000000002E-2</v>
      </c>
    </row>
    <row r="5210" spans="2:5" x14ac:dyDescent="0.45">
      <c r="B5210" s="6">
        <v>306</v>
      </c>
      <c r="C5210" t="s">
        <v>164</v>
      </c>
      <c r="D5210">
        <v>0.91379008399999995</v>
      </c>
      <c r="E5210" s="7">
        <v>4.9160071999999999E-2</v>
      </c>
    </row>
    <row r="5211" spans="2:5" x14ac:dyDescent="0.45">
      <c r="B5211" s="6">
        <v>307</v>
      </c>
      <c r="C5211" t="s">
        <v>158</v>
      </c>
      <c r="D5211">
        <v>0.18562426200000001</v>
      </c>
      <c r="E5211" s="7">
        <v>0.173190709</v>
      </c>
    </row>
    <row r="5212" spans="2:5" x14ac:dyDescent="0.45">
      <c r="B5212" s="6">
        <v>307</v>
      </c>
      <c r="C5212" t="s">
        <v>157</v>
      </c>
      <c r="D5212">
        <v>0.96415336200000001</v>
      </c>
      <c r="E5212" s="7">
        <v>0.100902963</v>
      </c>
    </row>
    <row r="5213" spans="2:5" x14ac:dyDescent="0.45">
      <c r="B5213" s="6">
        <v>307</v>
      </c>
      <c r="C5213" t="s">
        <v>151</v>
      </c>
      <c r="D5213">
        <v>0.70881367699999998</v>
      </c>
      <c r="E5213" s="7">
        <v>7.4675316000000005E-2</v>
      </c>
    </row>
    <row r="5214" spans="2:5" x14ac:dyDescent="0.45">
      <c r="B5214" s="6">
        <v>307</v>
      </c>
      <c r="C5214" t="s">
        <v>148</v>
      </c>
      <c r="D5214">
        <v>0.44410265999999998</v>
      </c>
      <c r="E5214" s="7">
        <v>7.3121985E-2</v>
      </c>
    </row>
    <row r="5215" spans="2:5" x14ac:dyDescent="0.45">
      <c r="B5215" s="6">
        <v>307</v>
      </c>
      <c r="C5215" t="s">
        <v>153</v>
      </c>
      <c r="D5215">
        <v>1.005552722</v>
      </c>
      <c r="E5215" s="7">
        <v>7.2737481000000007E-2</v>
      </c>
    </row>
    <row r="5216" spans="2:5" x14ac:dyDescent="0.45">
      <c r="B5216" s="6">
        <v>307</v>
      </c>
      <c r="C5216" t="s">
        <v>149</v>
      </c>
      <c r="D5216">
        <v>0.91721022500000005</v>
      </c>
      <c r="E5216" s="7">
        <v>7.1836080999999996E-2</v>
      </c>
    </row>
    <row r="5217" spans="2:5" x14ac:dyDescent="0.45">
      <c r="B5217" s="6">
        <v>307</v>
      </c>
      <c r="C5217" t="s">
        <v>160</v>
      </c>
      <c r="D5217">
        <v>0.49483154000000001</v>
      </c>
      <c r="E5217" s="7">
        <v>7.0021849999999997E-2</v>
      </c>
    </row>
    <row r="5218" spans="2:5" x14ac:dyDescent="0.45">
      <c r="B5218" s="6">
        <v>307</v>
      </c>
      <c r="C5218" t="s">
        <v>159</v>
      </c>
      <c r="D5218">
        <v>0.88142608099999997</v>
      </c>
      <c r="E5218" s="7">
        <v>5.5765915999999999E-2</v>
      </c>
    </row>
    <row r="5219" spans="2:5" x14ac:dyDescent="0.45">
      <c r="B5219" s="6">
        <v>307</v>
      </c>
      <c r="C5219" t="s">
        <v>164</v>
      </c>
      <c r="D5219">
        <v>1.017178632</v>
      </c>
      <c r="E5219" s="7">
        <v>5.505811E-2</v>
      </c>
    </row>
    <row r="5220" spans="2:5" x14ac:dyDescent="0.45">
      <c r="B5220" s="6">
        <v>307</v>
      </c>
      <c r="C5220" t="s">
        <v>155</v>
      </c>
      <c r="D5220">
        <v>0.86698773699999998</v>
      </c>
      <c r="E5220" s="7">
        <v>5.3979947E-2</v>
      </c>
    </row>
    <row r="5221" spans="2:5" x14ac:dyDescent="0.45">
      <c r="B5221" s="6">
        <v>307</v>
      </c>
      <c r="C5221" t="s">
        <v>9</v>
      </c>
      <c r="D5221">
        <v>0.78784077299999999</v>
      </c>
      <c r="E5221" s="7">
        <v>5.1877263999999999E-2</v>
      </c>
    </row>
    <row r="5222" spans="2:5" x14ac:dyDescent="0.45">
      <c r="B5222" s="6">
        <v>307</v>
      </c>
      <c r="C5222" t="s">
        <v>150</v>
      </c>
      <c r="D5222">
        <v>0.61030346800000002</v>
      </c>
      <c r="E5222" s="7">
        <v>5.1468591000000001E-2</v>
      </c>
    </row>
    <row r="5223" spans="2:5" x14ac:dyDescent="0.45">
      <c r="B5223" s="6">
        <v>307</v>
      </c>
      <c r="C5223" t="s">
        <v>161</v>
      </c>
      <c r="D5223">
        <v>0.88002345400000004</v>
      </c>
      <c r="E5223" s="7">
        <v>4.9037631999999998E-2</v>
      </c>
    </row>
    <row r="5224" spans="2:5" x14ac:dyDescent="0.45">
      <c r="B5224" s="6">
        <v>307</v>
      </c>
      <c r="C5224" t="s">
        <v>162</v>
      </c>
      <c r="D5224">
        <v>0.89084749100000005</v>
      </c>
      <c r="E5224" s="7">
        <v>4.7631016999999998E-2</v>
      </c>
    </row>
    <row r="5225" spans="2:5" x14ac:dyDescent="0.45">
      <c r="B5225" s="6">
        <v>307</v>
      </c>
      <c r="C5225" t="s">
        <v>152</v>
      </c>
      <c r="D5225">
        <v>0.95404735900000004</v>
      </c>
      <c r="E5225" s="7">
        <v>4.1925287999999998E-2</v>
      </c>
    </row>
    <row r="5226" spans="2:5" x14ac:dyDescent="0.45">
      <c r="B5226" s="6">
        <v>307</v>
      </c>
      <c r="C5226" t="s">
        <v>147</v>
      </c>
      <c r="D5226">
        <v>0.69934275099999998</v>
      </c>
      <c r="E5226" s="7">
        <v>3.9011888000000002E-2</v>
      </c>
    </row>
    <row r="5227" spans="2:5" x14ac:dyDescent="0.45">
      <c r="B5227" s="6">
        <v>307</v>
      </c>
      <c r="C5227" t="s">
        <v>163</v>
      </c>
      <c r="D5227">
        <v>0.87596418799999998</v>
      </c>
      <c r="E5227" s="7">
        <v>3.9010322E-2</v>
      </c>
    </row>
    <row r="5228" spans="2:5" x14ac:dyDescent="0.45">
      <c r="B5228" s="6">
        <v>308</v>
      </c>
      <c r="C5228" t="s">
        <v>9</v>
      </c>
      <c r="D5228">
        <v>1.0474848299999999</v>
      </c>
      <c r="E5228" s="7">
        <v>0.118723061</v>
      </c>
    </row>
    <row r="5229" spans="2:5" x14ac:dyDescent="0.45">
      <c r="B5229" s="6">
        <v>308</v>
      </c>
      <c r="C5229" t="s">
        <v>149</v>
      </c>
      <c r="D5229">
        <v>0.84056821500000001</v>
      </c>
      <c r="E5229" s="7">
        <v>0.117982016</v>
      </c>
    </row>
    <row r="5230" spans="2:5" x14ac:dyDescent="0.45">
      <c r="B5230" s="6">
        <v>308</v>
      </c>
      <c r="C5230" t="s">
        <v>163</v>
      </c>
      <c r="D5230">
        <v>0.69842223000000003</v>
      </c>
      <c r="E5230" s="7">
        <v>9.9878999999999996E-2</v>
      </c>
    </row>
    <row r="5231" spans="2:5" x14ac:dyDescent="0.45">
      <c r="B5231" s="6">
        <v>308</v>
      </c>
      <c r="C5231" t="s">
        <v>164</v>
      </c>
      <c r="D5231">
        <v>0.95533773200000005</v>
      </c>
      <c r="E5231" s="7">
        <v>7.7905282000000006E-2</v>
      </c>
    </row>
    <row r="5232" spans="2:5" x14ac:dyDescent="0.45">
      <c r="B5232" s="6">
        <v>308</v>
      </c>
      <c r="C5232" t="s">
        <v>159</v>
      </c>
      <c r="D5232">
        <v>1.0716152990000001</v>
      </c>
      <c r="E5232" s="7">
        <v>7.6247503999999994E-2</v>
      </c>
    </row>
    <row r="5233" spans="2:5" x14ac:dyDescent="0.45">
      <c r="B5233" s="6">
        <v>308</v>
      </c>
      <c r="C5233" t="s">
        <v>152</v>
      </c>
      <c r="D5233">
        <v>0.94719251299999996</v>
      </c>
      <c r="E5233" s="7">
        <v>7.5020487999999996E-2</v>
      </c>
    </row>
    <row r="5234" spans="2:5" x14ac:dyDescent="0.45">
      <c r="B5234" s="6">
        <v>308</v>
      </c>
      <c r="C5234" t="s">
        <v>150</v>
      </c>
      <c r="D5234">
        <v>0.93008475300000004</v>
      </c>
      <c r="E5234" s="7">
        <v>7.3733023999999994E-2</v>
      </c>
    </row>
    <row r="5235" spans="2:5" x14ac:dyDescent="0.45">
      <c r="B5235" s="6">
        <v>308</v>
      </c>
      <c r="C5235" t="s">
        <v>161</v>
      </c>
      <c r="D5235">
        <v>0.84899353899999996</v>
      </c>
      <c r="E5235" s="7">
        <v>7.3450148000000007E-2</v>
      </c>
    </row>
    <row r="5236" spans="2:5" x14ac:dyDescent="0.45">
      <c r="B5236" s="6">
        <v>308</v>
      </c>
      <c r="C5236" t="s">
        <v>162</v>
      </c>
      <c r="D5236">
        <v>0.88865352200000003</v>
      </c>
      <c r="E5236" s="7">
        <v>6.8195173999999997E-2</v>
      </c>
    </row>
    <row r="5237" spans="2:5" x14ac:dyDescent="0.45">
      <c r="B5237" s="6">
        <v>308</v>
      </c>
      <c r="C5237" t="s">
        <v>160</v>
      </c>
      <c r="D5237">
        <v>0.99333281600000001</v>
      </c>
      <c r="E5237" s="7">
        <v>6.2862600000000005E-2</v>
      </c>
    </row>
    <row r="5238" spans="2:5" x14ac:dyDescent="0.45">
      <c r="B5238" s="6">
        <v>308</v>
      </c>
      <c r="C5238" t="s">
        <v>153</v>
      </c>
      <c r="D5238">
        <v>1.0001902810000001</v>
      </c>
      <c r="E5238" s="7">
        <v>5.7524148999999997E-2</v>
      </c>
    </row>
    <row r="5239" spans="2:5" x14ac:dyDescent="0.45">
      <c r="B5239" s="6">
        <v>308</v>
      </c>
      <c r="C5239" t="s">
        <v>147</v>
      </c>
      <c r="D5239">
        <v>0.97508471200000002</v>
      </c>
      <c r="E5239" s="7">
        <v>5.4339199999999997E-2</v>
      </c>
    </row>
    <row r="5240" spans="2:5" x14ac:dyDescent="0.45">
      <c r="B5240" s="6">
        <v>309</v>
      </c>
      <c r="C5240" t="s">
        <v>149</v>
      </c>
      <c r="D5240">
        <v>0.905392788</v>
      </c>
      <c r="E5240" s="7">
        <v>0.13797515399999999</v>
      </c>
    </row>
    <row r="5241" spans="2:5" x14ac:dyDescent="0.45">
      <c r="B5241" s="6">
        <v>309</v>
      </c>
      <c r="C5241" t="s">
        <v>147</v>
      </c>
      <c r="D5241">
        <v>0.45078707699999998</v>
      </c>
      <c r="E5241" s="7">
        <v>0.108077588</v>
      </c>
    </row>
    <row r="5242" spans="2:5" x14ac:dyDescent="0.45">
      <c r="B5242" s="6">
        <v>309</v>
      </c>
      <c r="C5242" t="s">
        <v>154</v>
      </c>
      <c r="D5242">
        <v>0.75221644300000001</v>
      </c>
      <c r="E5242" s="7">
        <v>0.106854114</v>
      </c>
    </row>
    <row r="5243" spans="2:5" x14ac:dyDescent="0.45">
      <c r="B5243" s="6">
        <v>309</v>
      </c>
      <c r="C5243" t="s">
        <v>161</v>
      </c>
      <c r="D5243">
        <v>0.890085876</v>
      </c>
      <c r="E5243" s="7">
        <v>9.3115185000000003E-2</v>
      </c>
    </row>
    <row r="5244" spans="2:5" x14ac:dyDescent="0.45">
      <c r="B5244" s="6">
        <v>309</v>
      </c>
      <c r="C5244" t="s">
        <v>155</v>
      </c>
      <c r="D5244">
        <v>1.024439689</v>
      </c>
      <c r="E5244" s="7">
        <v>9.0937831999999996E-2</v>
      </c>
    </row>
    <row r="5245" spans="2:5" x14ac:dyDescent="0.45">
      <c r="B5245" s="6">
        <v>309</v>
      </c>
      <c r="C5245" t="s">
        <v>148</v>
      </c>
      <c r="D5245">
        <v>1.041258934</v>
      </c>
      <c r="E5245" s="7">
        <v>8.9015196000000005E-2</v>
      </c>
    </row>
    <row r="5246" spans="2:5" x14ac:dyDescent="0.45">
      <c r="B5246" s="6">
        <v>309</v>
      </c>
      <c r="C5246" t="s">
        <v>9</v>
      </c>
      <c r="D5246">
        <v>0.92557053</v>
      </c>
      <c r="E5246" s="7">
        <v>8.0394028000000006E-2</v>
      </c>
    </row>
    <row r="5247" spans="2:5" x14ac:dyDescent="0.45">
      <c r="B5247" s="6">
        <v>309</v>
      </c>
      <c r="C5247" t="s">
        <v>156</v>
      </c>
      <c r="D5247">
        <v>0.84708886699999997</v>
      </c>
      <c r="E5247" s="7">
        <v>7.7523894999999995E-2</v>
      </c>
    </row>
    <row r="5248" spans="2:5" x14ac:dyDescent="0.45">
      <c r="B5248" s="6">
        <v>309</v>
      </c>
      <c r="C5248" t="s">
        <v>157</v>
      </c>
      <c r="D5248">
        <v>0.75945014399999999</v>
      </c>
      <c r="E5248" s="7">
        <v>7.2197492000000002E-2</v>
      </c>
    </row>
    <row r="5249" spans="2:5" x14ac:dyDescent="0.45">
      <c r="B5249" s="6">
        <v>309</v>
      </c>
      <c r="C5249" t="s">
        <v>153</v>
      </c>
      <c r="D5249">
        <v>1.0690108519999999</v>
      </c>
      <c r="E5249" s="7">
        <v>5.9959008000000001E-2</v>
      </c>
    </row>
    <row r="5250" spans="2:5" x14ac:dyDescent="0.45">
      <c r="B5250" s="6">
        <v>309</v>
      </c>
      <c r="C5250" t="s">
        <v>152</v>
      </c>
      <c r="D5250">
        <v>1.0074560960000001</v>
      </c>
      <c r="E5250" s="7">
        <v>5.8545455000000003E-2</v>
      </c>
    </row>
    <row r="5251" spans="2:5" x14ac:dyDescent="0.45">
      <c r="B5251" s="6">
        <v>309</v>
      </c>
      <c r="C5251" t="s">
        <v>164</v>
      </c>
      <c r="D5251">
        <v>0.97448125399999996</v>
      </c>
      <c r="E5251" s="7">
        <v>4.6916378000000002E-2</v>
      </c>
    </row>
    <row r="5252" spans="2:5" x14ac:dyDescent="0.45">
      <c r="B5252" s="6">
        <v>309</v>
      </c>
      <c r="C5252" t="s">
        <v>160</v>
      </c>
      <c r="D5252">
        <v>0.99761154799999996</v>
      </c>
      <c r="E5252" s="7">
        <v>4.6821960000000003E-2</v>
      </c>
    </row>
    <row r="5253" spans="2:5" x14ac:dyDescent="0.45">
      <c r="B5253" s="6">
        <v>310</v>
      </c>
      <c r="C5253" t="s">
        <v>9</v>
      </c>
      <c r="D5253">
        <v>0.55725350200000001</v>
      </c>
      <c r="E5253" s="7">
        <v>0.118660688</v>
      </c>
    </row>
    <row r="5254" spans="2:5" x14ac:dyDescent="0.45">
      <c r="B5254" s="6">
        <v>310</v>
      </c>
      <c r="C5254" t="s">
        <v>161</v>
      </c>
      <c r="D5254">
        <v>0.59412657199999996</v>
      </c>
      <c r="E5254" s="7">
        <v>0.117688445</v>
      </c>
    </row>
    <row r="5255" spans="2:5" x14ac:dyDescent="0.45">
      <c r="B5255" s="6">
        <v>310</v>
      </c>
      <c r="C5255" t="s">
        <v>162</v>
      </c>
      <c r="D5255">
        <v>0.73504781900000005</v>
      </c>
      <c r="E5255" s="7">
        <v>0.101026094</v>
      </c>
    </row>
    <row r="5256" spans="2:5" x14ac:dyDescent="0.45">
      <c r="B5256" s="6">
        <v>310</v>
      </c>
      <c r="C5256" t="s">
        <v>148</v>
      </c>
      <c r="D5256">
        <v>0.963652446</v>
      </c>
      <c r="E5256" s="7">
        <v>8.7640633999999995E-2</v>
      </c>
    </row>
    <row r="5257" spans="2:5" x14ac:dyDescent="0.45">
      <c r="B5257" s="6">
        <v>310</v>
      </c>
      <c r="C5257" t="s">
        <v>165</v>
      </c>
      <c r="D5257">
        <v>0.60234209800000005</v>
      </c>
      <c r="E5257" s="7">
        <v>8.6065313000000004E-2</v>
      </c>
    </row>
    <row r="5258" spans="2:5" x14ac:dyDescent="0.45">
      <c r="B5258" s="6">
        <v>310</v>
      </c>
      <c r="C5258" t="s">
        <v>160</v>
      </c>
      <c r="D5258">
        <v>0.66790468199999997</v>
      </c>
      <c r="E5258" s="7">
        <v>7.6216165000000002E-2</v>
      </c>
    </row>
    <row r="5259" spans="2:5" x14ac:dyDescent="0.45">
      <c r="B5259" s="6">
        <v>310</v>
      </c>
      <c r="C5259" t="s">
        <v>147</v>
      </c>
      <c r="D5259">
        <v>0.83925689299999995</v>
      </c>
      <c r="E5259" s="7">
        <v>6.4544551000000006E-2</v>
      </c>
    </row>
    <row r="5260" spans="2:5" x14ac:dyDescent="0.45">
      <c r="B5260" s="6">
        <v>310</v>
      </c>
      <c r="C5260" t="s">
        <v>164</v>
      </c>
      <c r="D5260">
        <v>0.81259905899999996</v>
      </c>
      <c r="E5260" s="7">
        <v>6.1934703000000001E-2</v>
      </c>
    </row>
    <row r="5261" spans="2:5" x14ac:dyDescent="0.45">
      <c r="B5261" s="6">
        <v>310</v>
      </c>
      <c r="C5261" t="s">
        <v>153</v>
      </c>
      <c r="D5261">
        <v>0.86471062499999995</v>
      </c>
      <c r="E5261" s="7">
        <v>5.9522868999999999E-2</v>
      </c>
    </row>
    <row r="5262" spans="2:5" x14ac:dyDescent="0.45">
      <c r="B5262" s="6">
        <v>310</v>
      </c>
      <c r="C5262" t="s">
        <v>163</v>
      </c>
      <c r="D5262">
        <v>0.79176387199999998</v>
      </c>
      <c r="E5262" s="7">
        <v>5.5967362999999999E-2</v>
      </c>
    </row>
    <row r="5263" spans="2:5" x14ac:dyDescent="0.45">
      <c r="B5263" s="6">
        <v>310</v>
      </c>
      <c r="C5263" t="s">
        <v>152</v>
      </c>
      <c r="D5263">
        <v>0.70244730600000005</v>
      </c>
      <c r="E5263" s="7">
        <v>5.4212758E-2</v>
      </c>
    </row>
    <row r="5264" spans="2:5" x14ac:dyDescent="0.45">
      <c r="B5264" s="6">
        <v>310</v>
      </c>
      <c r="C5264" t="s">
        <v>157</v>
      </c>
      <c r="D5264">
        <v>0.96880840499999998</v>
      </c>
      <c r="E5264" s="7">
        <v>5.3687100000000001E-2</v>
      </c>
    </row>
    <row r="5265" spans="2:5" x14ac:dyDescent="0.45">
      <c r="B5265" s="6">
        <v>311</v>
      </c>
      <c r="C5265" t="s">
        <v>151</v>
      </c>
      <c r="D5265">
        <v>1.132956973</v>
      </c>
      <c r="E5265" s="7">
        <v>0.13946905900000001</v>
      </c>
    </row>
    <row r="5266" spans="2:5" x14ac:dyDescent="0.45">
      <c r="B5266" s="6">
        <v>311</v>
      </c>
      <c r="C5266" t="s">
        <v>155</v>
      </c>
      <c r="D5266">
        <v>1.0727853430000001</v>
      </c>
      <c r="E5266" s="7">
        <v>0.13003368300000001</v>
      </c>
    </row>
    <row r="5267" spans="2:5" x14ac:dyDescent="0.45">
      <c r="B5267" s="6">
        <v>311</v>
      </c>
      <c r="C5267" t="s">
        <v>148</v>
      </c>
      <c r="D5267">
        <v>0.82882454800000005</v>
      </c>
      <c r="E5267" s="7">
        <v>0.124292177</v>
      </c>
    </row>
    <row r="5268" spans="2:5" x14ac:dyDescent="0.45">
      <c r="B5268" s="6">
        <v>311</v>
      </c>
      <c r="C5268" t="s">
        <v>165</v>
      </c>
      <c r="D5268">
        <v>1.2033126730000001</v>
      </c>
      <c r="E5268" s="7">
        <v>0.111114508</v>
      </c>
    </row>
    <row r="5269" spans="2:5" x14ac:dyDescent="0.45">
      <c r="B5269" s="6">
        <v>311</v>
      </c>
      <c r="C5269" t="s">
        <v>156</v>
      </c>
      <c r="D5269">
        <v>0.86638786700000003</v>
      </c>
      <c r="E5269" s="7">
        <v>8.5718813000000005E-2</v>
      </c>
    </row>
    <row r="5270" spans="2:5" x14ac:dyDescent="0.45">
      <c r="B5270" s="6">
        <v>311</v>
      </c>
      <c r="C5270" t="s">
        <v>154</v>
      </c>
      <c r="D5270">
        <v>0.87666855899999996</v>
      </c>
      <c r="E5270" s="7">
        <v>8.4780100999999997E-2</v>
      </c>
    </row>
    <row r="5271" spans="2:5" x14ac:dyDescent="0.45">
      <c r="B5271" s="6">
        <v>311</v>
      </c>
      <c r="C5271" t="s">
        <v>161</v>
      </c>
      <c r="D5271">
        <v>0.87744725400000001</v>
      </c>
      <c r="E5271" s="7">
        <v>8.4303148999999994E-2</v>
      </c>
    </row>
    <row r="5272" spans="2:5" x14ac:dyDescent="0.45">
      <c r="B5272" s="6">
        <v>311</v>
      </c>
      <c r="C5272" t="s">
        <v>158</v>
      </c>
      <c r="D5272">
        <v>0.87949258900000005</v>
      </c>
      <c r="E5272" s="7">
        <v>7.9740130000000006E-2</v>
      </c>
    </row>
    <row r="5273" spans="2:5" x14ac:dyDescent="0.45">
      <c r="B5273" s="6">
        <v>311</v>
      </c>
      <c r="C5273" t="s">
        <v>150</v>
      </c>
      <c r="D5273">
        <v>1.007233697</v>
      </c>
      <c r="E5273" s="7">
        <v>7.5685428999999999E-2</v>
      </c>
    </row>
    <row r="5274" spans="2:5" x14ac:dyDescent="0.45">
      <c r="B5274" s="6">
        <v>311</v>
      </c>
      <c r="C5274" t="s">
        <v>9</v>
      </c>
      <c r="D5274">
        <v>1.059247448</v>
      </c>
      <c r="E5274" s="7">
        <v>7.3589270999999998E-2</v>
      </c>
    </row>
    <row r="5275" spans="2:5" x14ac:dyDescent="0.45">
      <c r="B5275" s="6">
        <v>311</v>
      </c>
      <c r="C5275" t="s">
        <v>159</v>
      </c>
      <c r="D5275">
        <v>1.0161442039999999</v>
      </c>
      <c r="E5275" s="7">
        <v>7.2640460000000004E-2</v>
      </c>
    </row>
    <row r="5276" spans="2:5" x14ac:dyDescent="0.45">
      <c r="B5276" s="6">
        <v>311</v>
      </c>
      <c r="C5276" t="s">
        <v>152</v>
      </c>
      <c r="D5276">
        <v>1.0537810219999999</v>
      </c>
      <c r="E5276" s="7">
        <v>6.8314051000000001E-2</v>
      </c>
    </row>
    <row r="5277" spans="2:5" x14ac:dyDescent="0.45">
      <c r="B5277" s="6">
        <v>311</v>
      </c>
      <c r="C5277" t="s">
        <v>153</v>
      </c>
      <c r="D5277">
        <v>1.026792819</v>
      </c>
      <c r="E5277" s="7">
        <v>6.8093531999999998E-2</v>
      </c>
    </row>
    <row r="5278" spans="2:5" x14ac:dyDescent="0.45">
      <c r="B5278" s="6">
        <v>311</v>
      </c>
      <c r="C5278" t="s">
        <v>149</v>
      </c>
      <c r="D5278">
        <v>1.0525627310000001</v>
      </c>
      <c r="E5278" s="7">
        <v>6.5080971000000001E-2</v>
      </c>
    </row>
    <row r="5279" spans="2:5" x14ac:dyDescent="0.45">
      <c r="B5279" s="6">
        <v>311</v>
      </c>
      <c r="C5279" t="s">
        <v>160</v>
      </c>
      <c r="D5279">
        <v>1.009844964</v>
      </c>
      <c r="E5279" s="7">
        <v>5.7064327999999997E-2</v>
      </c>
    </row>
    <row r="5280" spans="2:5" x14ac:dyDescent="0.45">
      <c r="B5280" s="6">
        <v>311</v>
      </c>
      <c r="C5280" t="s">
        <v>157</v>
      </c>
      <c r="D5280">
        <v>0.86475152200000005</v>
      </c>
      <c r="E5280" s="7">
        <v>5.3250407E-2</v>
      </c>
    </row>
    <row r="5281" spans="2:5" x14ac:dyDescent="0.45">
      <c r="B5281" s="6">
        <v>311</v>
      </c>
      <c r="C5281" t="s">
        <v>164</v>
      </c>
      <c r="D5281">
        <v>0.98579309199999998</v>
      </c>
      <c r="E5281" s="7">
        <v>4.7176102999999997E-2</v>
      </c>
    </row>
    <row r="5282" spans="2:5" x14ac:dyDescent="0.45">
      <c r="B5282" s="6">
        <v>311</v>
      </c>
      <c r="C5282" t="s">
        <v>163</v>
      </c>
      <c r="D5282">
        <v>0.92756371800000004</v>
      </c>
      <c r="E5282" s="7">
        <v>4.6731014000000001E-2</v>
      </c>
    </row>
    <row r="5283" spans="2:5" x14ac:dyDescent="0.45">
      <c r="B5283" s="6">
        <v>311</v>
      </c>
      <c r="C5283" t="s">
        <v>147</v>
      </c>
      <c r="D5283">
        <v>0.88153723399999995</v>
      </c>
      <c r="E5283" s="7">
        <v>4.2105483999999999E-2</v>
      </c>
    </row>
    <row r="5284" spans="2:5" x14ac:dyDescent="0.45">
      <c r="B5284" s="6">
        <v>312</v>
      </c>
      <c r="C5284" t="s">
        <v>148</v>
      </c>
      <c r="D5284">
        <v>0.80016875499999995</v>
      </c>
      <c r="E5284" s="7">
        <v>0.11728807500000001</v>
      </c>
    </row>
    <row r="5285" spans="2:5" x14ac:dyDescent="0.45">
      <c r="B5285" s="6">
        <v>312</v>
      </c>
      <c r="C5285" t="s">
        <v>155</v>
      </c>
      <c r="D5285">
        <v>1.0509276030000001</v>
      </c>
      <c r="E5285" s="7">
        <v>9.2653559999999996E-2</v>
      </c>
    </row>
    <row r="5286" spans="2:5" x14ac:dyDescent="0.45">
      <c r="B5286" s="6">
        <v>312</v>
      </c>
      <c r="C5286" t="s">
        <v>151</v>
      </c>
      <c r="D5286">
        <v>0.84591577200000001</v>
      </c>
      <c r="E5286" s="7">
        <v>9.0482752E-2</v>
      </c>
    </row>
    <row r="5287" spans="2:5" x14ac:dyDescent="0.45">
      <c r="B5287" s="6">
        <v>312</v>
      </c>
      <c r="C5287" t="s">
        <v>156</v>
      </c>
      <c r="D5287">
        <v>1.128687886</v>
      </c>
      <c r="E5287" s="7">
        <v>8.7155923999999996E-2</v>
      </c>
    </row>
    <row r="5288" spans="2:5" x14ac:dyDescent="0.45">
      <c r="B5288" s="6">
        <v>312</v>
      </c>
      <c r="C5288" t="s">
        <v>157</v>
      </c>
      <c r="D5288">
        <v>0.95239578700000005</v>
      </c>
      <c r="E5288" s="7">
        <v>8.6651748000000001E-2</v>
      </c>
    </row>
    <row r="5289" spans="2:5" x14ac:dyDescent="0.45">
      <c r="B5289" s="6">
        <v>312</v>
      </c>
      <c r="C5289" t="s">
        <v>165</v>
      </c>
      <c r="D5289">
        <v>0.99219586299999996</v>
      </c>
      <c r="E5289" s="7">
        <v>8.6616487000000006E-2</v>
      </c>
    </row>
    <row r="5290" spans="2:5" x14ac:dyDescent="0.45">
      <c r="B5290" s="6">
        <v>312</v>
      </c>
      <c r="C5290" t="s">
        <v>150</v>
      </c>
      <c r="D5290">
        <v>0.81445157700000004</v>
      </c>
      <c r="E5290" s="7">
        <v>8.4324524999999997E-2</v>
      </c>
    </row>
    <row r="5291" spans="2:5" x14ac:dyDescent="0.45">
      <c r="B5291" s="6">
        <v>312</v>
      </c>
      <c r="C5291" t="s">
        <v>154</v>
      </c>
      <c r="D5291">
        <v>0.96243590199999995</v>
      </c>
      <c r="E5291" s="7">
        <v>8.2573855000000002E-2</v>
      </c>
    </row>
    <row r="5292" spans="2:5" x14ac:dyDescent="0.45">
      <c r="B5292" s="6">
        <v>312</v>
      </c>
      <c r="C5292" t="s">
        <v>158</v>
      </c>
      <c r="D5292">
        <v>0.99306616299999995</v>
      </c>
      <c r="E5292" s="7">
        <v>7.7501931999999996E-2</v>
      </c>
    </row>
    <row r="5293" spans="2:5" x14ac:dyDescent="0.45">
      <c r="B5293" s="6">
        <v>312</v>
      </c>
      <c r="C5293" t="s">
        <v>153</v>
      </c>
      <c r="D5293">
        <v>0.95267846199999995</v>
      </c>
      <c r="E5293" s="7">
        <v>7.7032798999999999E-2</v>
      </c>
    </row>
    <row r="5294" spans="2:5" x14ac:dyDescent="0.45">
      <c r="B5294" s="6">
        <v>312</v>
      </c>
      <c r="C5294" t="s">
        <v>149</v>
      </c>
      <c r="D5294">
        <v>0.94087560100000001</v>
      </c>
      <c r="E5294" s="7">
        <v>7.5849098000000004E-2</v>
      </c>
    </row>
    <row r="5295" spans="2:5" x14ac:dyDescent="0.45">
      <c r="B5295" s="6">
        <v>312</v>
      </c>
      <c r="C5295" t="s">
        <v>161</v>
      </c>
      <c r="D5295">
        <v>0.77629555100000003</v>
      </c>
      <c r="E5295" s="7">
        <v>7.0121487999999996E-2</v>
      </c>
    </row>
    <row r="5296" spans="2:5" x14ac:dyDescent="0.45">
      <c r="B5296" s="6">
        <v>312</v>
      </c>
      <c r="C5296" t="s">
        <v>9</v>
      </c>
      <c r="D5296">
        <v>0.90512119300000005</v>
      </c>
      <c r="E5296" s="7">
        <v>6.2338861000000002E-2</v>
      </c>
    </row>
    <row r="5297" spans="2:5" x14ac:dyDescent="0.45">
      <c r="B5297" s="6">
        <v>312</v>
      </c>
      <c r="C5297" t="s">
        <v>159</v>
      </c>
      <c r="D5297">
        <v>0.93791703100000001</v>
      </c>
      <c r="E5297" s="7">
        <v>6.1605404000000002E-2</v>
      </c>
    </row>
    <row r="5298" spans="2:5" x14ac:dyDescent="0.45">
      <c r="B5298" s="6">
        <v>312</v>
      </c>
      <c r="C5298" t="s">
        <v>147</v>
      </c>
      <c r="D5298">
        <v>1.0093689800000001</v>
      </c>
      <c r="E5298" s="7">
        <v>5.6610476999999999E-2</v>
      </c>
    </row>
    <row r="5299" spans="2:5" x14ac:dyDescent="0.45">
      <c r="B5299" s="6">
        <v>312</v>
      </c>
      <c r="C5299" t="s">
        <v>160</v>
      </c>
      <c r="D5299">
        <v>1.0322171609999999</v>
      </c>
      <c r="E5299" s="7">
        <v>5.6385815999999998E-2</v>
      </c>
    </row>
    <row r="5300" spans="2:5" x14ac:dyDescent="0.45">
      <c r="B5300" s="6">
        <v>312</v>
      </c>
      <c r="C5300" t="s">
        <v>152</v>
      </c>
      <c r="D5300">
        <v>0.90406944600000005</v>
      </c>
      <c r="E5300" s="7">
        <v>4.9098173000000002E-2</v>
      </c>
    </row>
    <row r="5301" spans="2:5" x14ac:dyDescent="0.45">
      <c r="B5301" s="6">
        <v>312</v>
      </c>
      <c r="C5301" t="s">
        <v>164</v>
      </c>
      <c r="D5301">
        <v>0.95792520000000003</v>
      </c>
      <c r="E5301" s="7">
        <v>4.7153968999999997E-2</v>
      </c>
    </row>
    <row r="5302" spans="2:5" x14ac:dyDescent="0.45">
      <c r="B5302" s="6">
        <v>312</v>
      </c>
      <c r="C5302" t="s">
        <v>163</v>
      </c>
      <c r="D5302">
        <v>0.99406562300000001</v>
      </c>
      <c r="E5302" s="7">
        <v>4.5751871E-2</v>
      </c>
    </row>
    <row r="5303" spans="2:5" x14ac:dyDescent="0.45">
      <c r="B5303" s="6">
        <v>313</v>
      </c>
      <c r="C5303" t="s">
        <v>163</v>
      </c>
      <c r="D5303">
        <v>0.94484584000000005</v>
      </c>
      <c r="E5303" s="7">
        <v>0.12912046499999999</v>
      </c>
    </row>
    <row r="5304" spans="2:5" x14ac:dyDescent="0.45">
      <c r="B5304" s="6">
        <v>313</v>
      </c>
      <c r="C5304" t="s">
        <v>153</v>
      </c>
      <c r="D5304">
        <v>1.0116491400000001</v>
      </c>
      <c r="E5304" s="7">
        <v>9.3585960999999995E-2</v>
      </c>
    </row>
    <row r="5305" spans="2:5" x14ac:dyDescent="0.45">
      <c r="B5305" s="6">
        <v>313</v>
      </c>
      <c r="C5305" t="s">
        <v>152</v>
      </c>
      <c r="D5305">
        <v>0.88520738099999996</v>
      </c>
      <c r="E5305" s="7">
        <v>9.2023569E-2</v>
      </c>
    </row>
    <row r="5306" spans="2:5" x14ac:dyDescent="0.45">
      <c r="B5306" s="6">
        <v>313</v>
      </c>
      <c r="C5306" t="s">
        <v>147</v>
      </c>
      <c r="D5306">
        <v>1.007340519</v>
      </c>
      <c r="E5306" s="7">
        <v>8.7050996000000005E-2</v>
      </c>
    </row>
    <row r="5307" spans="2:5" x14ac:dyDescent="0.45">
      <c r="B5307" s="6">
        <v>313</v>
      </c>
      <c r="C5307" t="s">
        <v>151</v>
      </c>
      <c r="D5307">
        <v>0.96464602200000005</v>
      </c>
      <c r="E5307" s="7">
        <v>7.4442251000000001E-2</v>
      </c>
    </row>
    <row r="5308" spans="2:5" x14ac:dyDescent="0.45">
      <c r="B5308" s="6">
        <v>313</v>
      </c>
      <c r="C5308" t="s">
        <v>159</v>
      </c>
      <c r="D5308">
        <v>1.057226918</v>
      </c>
      <c r="E5308" s="7">
        <v>7.2278359E-2</v>
      </c>
    </row>
    <row r="5309" spans="2:5" x14ac:dyDescent="0.45">
      <c r="B5309" s="6">
        <v>313</v>
      </c>
      <c r="C5309" t="s">
        <v>150</v>
      </c>
      <c r="D5309">
        <v>0.95009779299999997</v>
      </c>
      <c r="E5309" s="7">
        <v>6.1134862999999998E-2</v>
      </c>
    </row>
    <row r="5310" spans="2:5" x14ac:dyDescent="0.45">
      <c r="B5310" s="6">
        <v>313</v>
      </c>
      <c r="C5310" t="s">
        <v>9</v>
      </c>
      <c r="D5310">
        <v>1.0389720819999999</v>
      </c>
      <c r="E5310" s="7">
        <v>4.6161067E-2</v>
      </c>
    </row>
    <row r="5311" spans="2:5" x14ac:dyDescent="0.45">
      <c r="B5311" s="6">
        <v>313</v>
      </c>
      <c r="C5311" t="s">
        <v>160</v>
      </c>
      <c r="D5311">
        <v>0.87455412700000001</v>
      </c>
      <c r="E5311" s="7">
        <v>4.4023231000000003E-2</v>
      </c>
    </row>
    <row r="5312" spans="2:5" x14ac:dyDescent="0.45">
      <c r="B5312" s="6">
        <v>313</v>
      </c>
      <c r="C5312" t="s">
        <v>164</v>
      </c>
      <c r="D5312">
        <v>1.007010741</v>
      </c>
      <c r="E5312" s="7">
        <v>3.8898045999999999E-2</v>
      </c>
    </row>
    <row r="5313" spans="2:5" x14ac:dyDescent="0.45">
      <c r="B5313" s="6">
        <v>314</v>
      </c>
      <c r="C5313" t="s">
        <v>148</v>
      </c>
      <c r="D5313">
        <v>0.62763316000000002</v>
      </c>
      <c r="E5313" s="7">
        <v>0.188440528</v>
      </c>
    </row>
    <row r="5314" spans="2:5" x14ac:dyDescent="0.45">
      <c r="B5314" s="6">
        <v>314</v>
      </c>
      <c r="C5314" t="s">
        <v>147</v>
      </c>
      <c r="D5314">
        <v>0.84412792199999998</v>
      </c>
      <c r="E5314" s="7">
        <v>0.122122985</v>
      </c>
    </row>
    <row r="5315" spans="2:5" x14ac:dyDescent="0.45">
      <c r="B5315" s="6">
        <v>314</v>
      </c>
      <c r="C5315" t="s">
        <v>165</v>
      </c>
      <c r="D5315">
        <v>1.022014011</v>
      </c>
      <c r="E5315" s="7">
        <v>0.111315702</v>
      </c>
    </row>
    <row r="5316" spans="2:5" x14ac:dyDescent="0.45">
      <c r="B5316" s="6">
        <v>314</v>
      </c>
      <c r="C5316" t="s">
        <v>150</v>
      </c>
      <c r="D5316">
        <v>0.97509164000000004</v>
      </c>
      <c r="E5316" s="7">
        <v>0.10139311199999999</v>
      </c>
    </row>
    <row r="5317" spans="2:5" x14ac:dyDescent="0.45">
      <c r="B5317" s="6">
        <v>314</v>
      </c>
      <c r="C5317" t="s">
        <v>153</v>
      </c>
      <c r="D5317">
        <v>1.054851617</v>
      </c>
      <c r="E5317" s="7">
        <v>8.7357746E-2</v>
      </c>
    </row>
    <row r="5318" spans="2:5" x14ac:dyDescent="0.45">
      <c r="B5318" s="6">
        <v>314</v>
      </c>
      <c r="C5318" t="s">
        <v>163</v>
      </c>
      <c r="D5318">
        <v>1.0248701549999999</v>
      </c>
      <c r="E5318" s="7">
        <v>7.6676220000000003E-2</v>
      </c>
    </row>
    <row r="5319" spans="2:5" x14ac:dyDescent="0.45">
      <c r="B5319" s="6">
        <v>314</v>
      </c>
      <c r="C5319" t="s">
        <v>164</v>
      </c>
      <c r="D5319">
        <v>0.90192567400000001</v>
      </c>
      <c r="E5319" s="7">
        <v>7.4653048E-2</v>
      </c>
    </row>
    <row r="5320" spans="2:5" x14ac:dyDescent="0.45">
      <c r="B5320" s="6">
        <v>314</v>
      </c>
      <c r="C5320" t="s">
        <v>158</v>
      </c>
      <c r="D5320">
        <v>0.95283088299999996</v>
      </c>
      <c r="E5320" s="7">
        <v>7.2368398E-2</v>
      </c>
    </row>
    <row r="5321" spans="2:5" x14ac:dyDescent="0.45">
      <c r="B5321" s="6">
        <v>314</v>
      </c>
      <c r="C5321" t="s">
        <v>159</v>
      </c>
      <c r="D5321">
        <v>0.79439103</v>
      </c>
      <c r="E5321" s="7">
        <v>7.2185191999999995E-2</v>
      </c>
    </row>
    <row r="5322" spans="2:5" x14ac:dyDescent="0.45">
      <c r="B5322" s="6">
        <v>314</v>
      </c>
      <c r="C5322" t="s">
        <v>160</v>
      </c>
      <c r="D5322">
        <v>1.0095227470000001</v>
      </c>
      <c r="E5322" s="7">
        <v>6.9671414000000001E-2</v>
      </c>
    </row>
    <row r="5323" spans="2:5" x14ac:dyDescent="0.45">
      <c r="B5323" s="6">
        <v>314</v>
      </c>
      <c r="C5323" t="s">
        <v>155</v>
      </c>
      <c r="D5323">
        <v>1.0503748580000001</v>
      </c>
      <c r="E5323" s="7">
        <v>6.7245296999999996E-2</v>
      </c>
    </row>
    <row r="5324" spans="2:5" x14ac:dyDescent="0.45">
      <c r="B5324" s="6">
        <v>314</v>
      </c>
      <c r="C5324" t="s">
        <v>162</v>
      </c>
      <c r="D5324">
        <v>0.83769146100000003</v>
      </c>
      <c r="E5324" s="7">
        <v>6.6985578000000004E-2</v>
      </c>
    </row>
    <row r="5325" spans="2:5" x14ac:dyDescent="0.45">
      <c r="B5325" s="6">
        <v>314</v>
      </c>
      <c r="C5325" t="s">
        <v>9</v>
      </c>
      <c r="D5325">
        <v>0.93754384999999996</v>
      </c>
      <c r="E5325" s="7">
        <v>5.8354639E-2</v>
      </c>
    </row>
    <row r="5326" spans="2:5" x14ac:dyDescent="0.45">
      <c r="B5326" s="6">
        <v>315</v>
      </c>
      <c r="C5326" t="s">
        <v>159</v>
      </c>
      <c r="D5326">
        <v>0.85033386499999997</v>
      </c>
      <c r="E5326" s="7">
        <v>0.14868726800000001</v>
      </c>
    </row>
    <row r="5327" spans="2:5" x14ac:dyDescent="0.45">
      <c r="B5327" s="6">
        <v>315</v>
      </c>
      <c r="C5327" t="s">
        <v>162</v>
      </c>
      <c r="D5327">
        <v>1.150080438</v>
      </c>
      <c r="E5327" s="7">
        <v>0.11971427</v>
      </c>
    </row>
    <row r="5328" spans="2:5" x14ac:dyDescent="0.45">
      <c r="B5328" s="6">
        <v>315</v>
      </c>
      <c r="C5328" t="s">
        <v>157</v>
      </c>
      <c r="D5328">
        <v>0.94596386200000004</v>
      </c>
      <c r="E5328" s="7">
        <v>0.10140919499999999</v>
      </c>
    </row>
    <row r="5329" spans="2:5" x14ac:dyDescent="0.45">
      <c r="B5329" s="6">
        <v>315</v>
      </c>
      <c r="C5329" t="s">
        <v>155</v>
      </c>
      <c r="D5329">
        <v>0.93259104000000004</v>
      </c>
      <c r="E5329" s="7">
        <v>9.7942529E-2</v>
      </c>
    </row>
    <row r="5330" spans="2:5" x14ac:dyDescent="0.45">
      <c r="B5330" s="6">
        <v>315</v>
      </c>
      <c r="C5330" t="s">
        <v>154</v>
      </c>
      <c r="D5330">
        <v>0.94084840999999997</v>
      </c>
      <c r="E5330" s="7">
        <v>8.9114078999999999E-2</v>
      </c>
    </row>
    <row r="5331" spans="2:5" x14ac:dyDescent="0.45">
      <c r="B5331" s="6">
        <v>315</v>
      </c>
      <c r="C5331" t="s">
        <v>149</v>
      </c>
      <c r="D5331">
        <v>1.038033854</v>
      </c>
      <c r="E5331" s="7">
        <v>8.2537544000000004E-2</v>
      </c>
    </row>
    <row r="5332" spans="2:5" x14ac:dyDescent="0.45">
      <c r="B5332" s="6">
        <v>315</v>
      </c>
      <c r="C5332" t="s">
        <v>152</v>
      </c>
      <c r="D5332">
        <v>1.035818474</v>
      </c>
      <c r="E5332" s="7">
        <v>8.0827605999999996E-2</v>
      </c>
    </row>
    <row r="5333" spans="2:5" x14ac:dyDescent="0.45">
      <c r="B5333" s="6">
        <v>315</v>
      </c>
      <c r="C5333" t="s">
        <v>158</v>
      </c>
      <c r="D5333">
        <v>1.0361456280000001</v>
      </c>
      <c r="E5333" s="7">
        <v>7.1403889999999998E-2</v>
      </c>
    </row>
    <row r="5334" spans="2:5" x14ac:dyDescent="0.45">
      <c r="B5334" s="6">
        <v>315</v>
      </c>
      <c r="C5334" t="s">
        <v>153</v>
      </c>
      <c r="D5334">
        <v>0.70904851400000002</v>
      </c>
      <c r="E5334" s="7">
        <v>6.8693972000000006E-2</v>
      </c>
    </row>
    <row r="5335" spans="2:5" x14ac:dyDescent="0.45">
      <c r="B5335" s="6">
        <v>315</v>
      </c>
      <c r="C5335" t="s">
        <v>156</v>
      </c>
      <c r="D5335">
        <v>1.115604796</v>
      </c>
      <c r="E5335" s="7">
        <v>6.7489944999999996E-2</v>
      </c>
    </row>
    <row r="5336" spans="2:5" x14ac:dyDescent="0.45">
      <c r="B5336" s="6">
        <v>315</v>
      </c>
      <c r="C5336" t="s">
        <v>9</v>
      </c>
      <c r="D5336">
        <v>1.051191413</v>
      </c>
      <c r="E5336" s="7">
        <v>6.0893751000000003E-2</v>
      </c>
    </row>
    <row r="5337" spans="2:5" x14ac:dyDescent="0.45">
      <c r="B5337" s="6">
        <v>315</v>
      </c>
      <c r="C5337" t="s">
        <v>147</v>
      </c>
      <c r="D5337">
        <v>0.898611037</v>
      </c>
      <c r="E5337" s="7">
        <v>5.6059658999999998E-2</v>
      </c>
    </row>
    <row r="5338" spans="2:5" x14ac:dyDescent="0.45">
      <c r="B5338" s="6">
        <v>315</v>
      </c>
      <c r="C5338" t="s">
        <v>164</v>
      </c>
      <c r="D5338">
        <v>0.913776225</v>
      </c>
      <c r="E5338" s="7">
        <v>5.4791588000000002E-2</v>
      </c>
    </row>
    <row r="5339" spans="2:5" x14ac:dyDescent="0.45">
      <c r="B5339" s="6">
        <v>315</v>
      </c>
      <c r="C5339" t="s">
        <v>160</v>
      </c>
      <c r="D5339">
        <v>1.0059784789999999</v>
      </c>
      <c r="E5339" s="7">
        <v>5.4078762000000002E-2</v>
      </c>
    </row>
    <row r="5340" spans="2:5" x14ac:dyDescent="0.45">
      <c r="B5340" s="6">
        <v>315</v>
      </c>
      <c r="C5340" t="s">
        <v>148</v>
      </c>
      <c r="D5340">
        <v>0.97042215099999996</v>
      </c>
      <c r="E5340" s="7">
        <v>5.3197919000000003E-2</v>
      </c>
    </row>
    <row r="5341" spans="2:5" x14ac:dyDescent="0.45">
      <c r="B5341" s="6">
        <v>315</v>
      </c>
      <c r="C5341" t="s">
        <v>163</v>
      </c>
      <c r="D5341">
        <v>0.95686591099999996</v>
      </c>
      <c r="E5341" s="7">
        <v>5.1001178000000001E-2</v>
      </c>
    </row>
    <row r="5342" spans="2:5" x14ac:dyDescent="0.45">
      <c r="B5342" s="6"/>
      <c r="E5342" s="7"/>
    </row>
    <row r="5343" spans="2:5" x14ac:dyDescent="0.45">
      <c r="B5343" s="6"/>
      <c r="E5343" s="7"/>
    </row>
    <row r="5344" spans="2:5" x14ac:dyDescent="0.45">
      <c r="B5344" s="6"/>
      <c r="E5344" s="7"/>
    </row>
    <row r="5345" spans="2:5" x14ac:dyDescent="0.45">
      <c r="B5345" s="6"/>
      <c r="E5345" s="7"/>
    </row>
    <row r="5346" spans="2:5" x14ac:dyDescent="0.45">
      <c r="B5346" s="6"/>
      <c r="E5346" s="7"/>
    </row>
    <row r="5347" spans="2:5" x14ac:dyDescent="0.45">
      <c r="B5347" s="6"/>
      <c r="E5347" s="7"/>
    </row>
    <row r="5348" spans="2:5" x14ac:dyDescent="0.45">
      <c r="B5348" s="6"/>
      <c r="E5348" s="7"/>
    </row>
    <row r="5349" spans="2:5" x14ac:dyDescent="0.45">
      <c r="B5349" s="6"/>
      <c r="E5349" s="7"/>
    </row>
    <row r="5350" spans="2:5" x14ac:dyDescent="0.45">
      <c r="B5350" s="6"/>
      <c r="E5350" s="7"/>
    </row>
    <row r="5351" spans="2:5" x14ac:dyDescent="0.45">
      <c r="B5351" s="6"/>
      <c r="E5351" s="7"/>
    </row>
    <row r="5352" spans="2:5" x14ac:dyDescent="0.45">
      <c r="B5352" s="6"/>
      <c r="E5352" s="7"/>
    </row>
    <row r="5353" spans="2:5" x14ac:dyDescent="0.45">
      <c r="B5353" s="6"/>
      <c r="E5353" s="7"/>
    </row>
    <row r="5354" spans="2:5" x14ac:dyDescent="0.45">
      <c r="B5354" s="6"/>
      <c r="E5354" s="7"/>
    </row>
    <row r="5355" spans="2:5" x14ac:dyDescent="0.45">
      <c r="B5355" s="6"/>
      <c r="E5355" s="7"/>
    </row>
    <row r="5356" spans="2:5" x14ac:dyDescent="0.45">
      <c r="B5356" s="6"/>
      <c r="E5356" s="7"/>
    </row>
    <row r="5357" spans="2:5" x14ac:dyDescent="0.45">
      <c r="B5357" s="6"/>
      <c r="E5357" s="7"/>
    </row>
    <row r="5358" spans="2:5" x14ac:dyDescent="0.45">
      <c r="B5358" s="6"/>
      <c r="E5358" s="7"/>
    </row>
    <row r="5359" spans="2:5" x14ac:dyDescent="0.45">
      <c r="B5359" s="6"/>
      <c r="E5359" s="7"/>
    </row>
    <row r="5360" spans="2:5" x14ac:dyDescent="0.45">
      <c r="B5360" s="6"/>
      <c r="E5360" s="7"/>
    </row>
    <row r="5361" spans="2:5" x14ac:dyDescent="0.45">
      <c r="B5361" s="6"/>
      <c r="E5361" s="7"/>
    </row>
    <row r="5362" spans="2:5" x14ac:dyDescent="0.45">
      <c r="B5362" s="6"/>
      <c r="E5362" s="7"/>
    </row>
    <row r="5363" spans="2:5" x14ac:dyDescent="0.45">
      <c r="B5363" s="6"/>
      <c r="E5363" s="7"/>
    </row>
    <row r="5364" spans="2:5" x14ac:dyDescent="0.45">
      <c r="B5364" s="6"/>
      <c r="E5364" s="7"/>
    </row>
    <row r="5365" spans="2:5" x14ac:dyDescent="0.45">
      <c r="B5365" s="6"/>
      <c r="E5365" s="7"/>
    </row>
    <row r="5366" spans="2:5" x14ac:dyDescent="0.45">
      <c r="B5366" s="6"/>
      <c r="E5366" s="7"/>
    </row>
    <row r="5367" spans="2:5" x14ac:dyDescent="0.45">
      <c r="B5367" s="6"/>
      <c r="E5367" s="7"/>
    </row>
    <row r="5368" spans="2:5" x14ac:dyDescent="0.45">
      <c r="B5368" s="6"/>
      <c r="E5368" s="7"/>
    </row>
    <row r="5369" spans="2:5" x14ac:dyDescent="0.45">
      <c r="B5369" s="6"/>
      <c r="E5369" s="7"/>
    </row>
    <row r="5370" spans="2:5" x14ac:dyDescent="0.45">
      <c r="B5370" s="6"/>
      <c r="E5370" s="7"/>
    </row>
    <row r="5371" spans="2:5" x14ac:dyDescent="0.45">
      <c r="B5371" s="6"/>
      <c r="E5371" s="7"/>
    </row>
    <row r="5372" spans="2:5" x14ac:dyDescent="0.45">
      <c r="B5372" s="6"/>
      <c r="E5372" s="7"/>
    </row>
    <row r="5373" spans="2:5" x14ac:dyDescent="0.45">
      <c r="B5373" s="6"/>
      <c r="E5373" s="7"/>
    </row>
    <row r="5374" spans="2:5" x14ac:dyDescent="0.45">
      <c r="B5374" s="6"/>
      <c r="E5374" s="7"/>
    </row>
    <row r="5375" spans="2:5" x14ac:dyDescent="0.45">
      <c r="B5375" s="6"/>
      <c r="E5375" s="7"/>
    </row>
    <row r="5376" spans="2:5" x14ac:dyDescent="0.45">
      <c r="B5376" s="6"/>
      <c r="E5376" s="7"/>
    </row>
    <row r="5377" spans="2:5" x14ac:dyDescent="0.45">
      <c r="B5377" s="6"/>
      <c r="E5377" s="7"/>
    </row>
    <row r="5378" spans="2:5" x14ac:dyDescent="0.45">
      <c r="B5378" s="6"/>
      <c r="E5378" s="7"/>
    </row>
    <row r="5379" spans="2:5" x14ac:dyDescent="0.45">
      <c r="B5379" s="6"/>
      <c r="E5379" s="7"/>
    </row>
    <row r="5380" spans="2:5" x14ac:dyDescent="0.45">
      <c r="B5380" s="6"/>
      <c r="E5380" s="7"/>
    </row>
    <row r="5381" spans="2:5" x14ac:dyDescent="0.45">
      <c r="B5381" s="6"/>
      <c r="E5381" s="7"/>
    </row>
    <row r="5382" spans="2:5" x14ac:dyDescent="0.45">
      <c r="B5382" s="6"/>
      <c r="E5382" s="7"/>
    </row>
    <row r="5383" spans="2:5" x14ac:dyDescent="0.45">
      <c r="B5383" s="6"/>
      <c r="E5383" s="7"/>
    </row>
    <row r="5384" spans="2:5" x14ac:dyDescent="0.45">
      <c r="B5384" s="6"/>
      <c r="E5384" s="7"/>
    </row>
    <row r="5385" spans="2:5" x14ac:dyDescent="0.45">
      <c r="B5385" s="6"/>
      <c r="E5385" s="7"/>
    </row>
    <row r="5386" spans="2:5" x14ac:dyDescent="0.45">
      <c r="B5386" s="6"/>
      <c r="E5386" s="7"/>
    </row>
    <row r="5387" spans="2:5" x14ac:dyDescent="0.45">
      <c r="B5387" s="6"/>
      <c r="E5387" s="7"/>
    </row>
    <row r="5388" spans="2:5" x14ac:dyDescent="0.45">
      <c r="B5388" s="6"/>
      <c r="E5388" s="7"/>
    </row>
    <row r="5389" spans="2:5" x14ac:dyDescent="0.45">
      <c r="B5389" s="6"/>
      <c r="E5389" s="7"/>
    </row>
    <row r="5390" spans="2:5" x14ac:dyDescent="0.45">
      <c r="B5390" s="6"/>
      <c r="E5390" s="7"/>
    </row>
    <row r="5391" spans="2:5" x14ac:dyDescent="0.45">
      <c r="B5391" s="6"/>
      <c r="E5391" s="7"/>
    </row>
    <row r="5392" spans="2:5" x14ac:dyDescent="0.45">
      <c r="B5392" s="6"/>
      <c r="E5392" s="7"/>
    </row>
    <row r="5393" spans="2:5" x14ac:dyDescent="0.45">
      <c r="B5393" s="6"/>
      <c r="E5393" s="7"/>
    </row>
    <row r="5394" spans="2:5" x14ac:dyDescent="0.45">
      <c r="B5394" s="6"/>
      <c r="E5394" s="7"/>
    </row>
    <row r="5395" spans="2:5" x14ac:dyDescent="0.45">
      <c r="B5395" s="6"/>
      <c r="E5395" s="7"/>
    </row>
    <row r="5396" spans="2:5" x14ac:dyDescent="0.45">
      <c r="B5396" s="6"/>
      <c r="E5396" s="7"/>
    </row>
    <row r="5397" spans="2:5" x14ac:dyDescent="0.45">
      <c r="B5397" s="6"/>
      <c r="E5397" s="7"/>
    </row>
    <row r="5398" spans="2:5" x14ac:dyDescent="0.45">
      <c r="B5398" s="6"/>
      <c r="E5398" s="7"/>
    </row>
    <row r="5399" spans="2:5" x14ac:dyDescent="0.45">
      <c r="B5399" s="6"/>
      <c r="E5399" s="7"/>
    </row>
    <row r="5400" spans="2:5" x14ac:dyDescent="0.45">
      <c r="B5400" s="6"/>
      <c r="E5400" s="7"/>
    </row>
    <row r="5401" spans="2:5" x14ac:dyDescent="0.45">
      <c r="B5401" s="6"/>
      <c r="E5401" s="7"/>
    </row>
    <row r="5402" spans="2:5" x14ac:dyDescent="0.45">
      <c r="B5402" s="6"/>
      <c r="E5402" s="7"/>
    </row>
    <row r="5403" spans="2:5" x14ac:dyDescent="0.45">
      <c r="B5403" s="6"/>
      <c r="E5403" s="7"/>
    </row>
    <row r="5404" spans="2:5" x14ac:dyDescent="0.45">
      <c r="B5404" s="6"/>
      <c r="E5404" s="7"/>
    </row>
    <row r="5405" spans="2:5" x14ac:dyDescent="0.45">
      <c r="B5405" s="6"/>
      <c r="E5405" s="7"/>
    </row>
    <row r="5406" spans="2:5" x14ac:dyDescent="0.45">
      <c r="B5406" s="6"/>
      <c r="E5406" s="7"/>
    </row>
    <row r="5407" spans="2:5" x14ac:dyDescent="0.45">
      <c r="B5407" s="6"/>
      <c r="E5407" s="7"/>
    </row>
    <row r="5408" spans="2:5" x14ac:dyDescent="0.45">
      <c r="B5408" s="6"/>
      <c r="E5408" s="7"/>
    </row>
    <row r="5409" spans="2:5" x14ac:dyDescent="0.45">
      <c r="B5409" s="6"/>
      <c r="E5409" s="7"/>
    </row>
    <row r="5410" spans="2:5" x14ac:dyDescent="0.45">
      <c r="B5410" s="6"/>
      <c r="E5410" s="7"/>
    </row>
    <row r="5411" spans="2:5" x14ac:dyDescent="0.45">
      <c r="B5411" s="6"/>
      <c r="E5411" s="7"/>
    </row>
    <row r="5412" spans="2:5" x14ac:dyDescent="0.45">
      <c r="B5412" s="6"/>
      <c r="E5412" s="7"/>
    </row>
    <row r="5413" spans="2:5" x14ac:dyDescent="0.45">
      <c r="B5413" s="6"/>
      <c r="E5413" s="7"/>
    </row>
    <row r="5414" spans="2:5" x14ac:dyDescent="0.45">
      <c r="B5414" s="6"/>
      <c r="E5414" s="7"/>
    </row>
    <row r="5415" spans="2:5" x14ac:dyDescent="0.45">
      <c r="B5415" s="6"/>
      <c r="E5415" s="7"/>
    </row>
    <row r="5416" spans="2:5" x14ac:dyDescent="0.45">
      <c r="B5416" s="6"/>
      <c r="E5416" s="7"/>
    </row>
    <row r="5417" spans="2:5" x14ac:dyDescent="0.45">
      <c r="B5417" s="6"/>
      <c r="E5417" s="7"/>
    </row>
    <row r="5418" spans="2:5" x14ac:dyDescent="0.45">
      <c r="B5418" s="6"/>
      <c r="E5418" s="7"/>
    </row>
    <row r="5419" spans="2:5" x14ac:dyDescent="0.45">
      <c r="B5419" s="6"/>
      <c r="E5419" s="7"/>
    </row>
    <row r="5420" spans="2:5" x14ac:dyDescent="0.45">
      <c r="B5420" s="6"/>
      <c r="E5420" s="7"/>
    </row>
    <row r="5421" spans="2:5" x14ac:dyDescent="0.45">
      <c r="B5421" s="6"/>
      <c r="E5421" s="7"/>
    </row>
    <row r="5422" spans="2:5" x14ac:dyDescent="0.45">
      <c r="B5422" s="6"/>
      <c r="E5422" s="7"/>
    </row>
    <row r="5423" spans="2:5" x14ac:dyDescent="0.45">
      <c r="B5423" s="6"/>
      <c r="E5423" s="7"/>
    </row>
    <row r="5424" spans="2:5" x14ac:dyDescent="0.45">
      <c r="B5424" s="6"/>
      <c r="E5424" s="7"/>
    </row>
    <row r="5425" spans="2:5" x14ac:dyDescent="0.45">
      <c r="B5425" s="6"/>
      <c r="E5425" s="7"/>
    </row>
    <row r="5426" spans="2:5" x14ac:dyDescent="0.45">
      <c r="B5426" s="6"/>
      <c r="E5426" s="7"/>
    </row>
    <row r="5427" spans="2:5" x14ac:dyDescent="0.45">
      <c r="B5427" s="6"/>
      <c r="E5427" s="7"/>
    </row>
    <row r="5428" spans="2:5" x14ac:dyDescent="0.45">
      <c r="B5428" s="6"/>
      <c r="E5428" s="7"/>
    </row>
    <row r="5429" spans="2:5" x14ac:dyDescent="0.45">
      <c r="B5429" s="6"/>
      <c r="E5429" s="7"/>
    </row>
    <row r="5430" spans="2:5" x14ac:dyDescent="0.45">
      <c r="B5430" s="6"/>
      <c r="E5430" s="7"/>
    </row>
    <row r="5431" spans="2:5" x14ac:dyDescent="0.45">
      <c r="B5431" s="6"/>
      <c r="E5431" s="7"/>
    </row>
    <row r="5432" spans="2:5" x14ac:dyDescent="0.45">
      <c r="B5432" s="6"/>
      <c r="E5432" s="7"/>
    </row>
    <row r="5433" spans="2:5" x14ac:dyDescent="0.45">
      <c r="B5433" s="6"/>
      <c r="E5433" s="7"/>
    </row>
    <row r="5434" spans="2:5" x14ac:dyDescent="0.45">
      <c r="B5434" s="6"/>
      <c r="E5434" s="7"/>
    </row>
    <row r="5435" spans="2:5" x14ac:dyDescent="0.45">
      <c r="B5435" s="6"/>
      <c r="E5435" s="7"/>
    </row>
    <row r="5436" spans="2:5" x14ac:dyDescent="0.45">
      <c r="B5436" s="6"/>
      <c r="E5436" s="7"/>
    </row>
    <row r="5437" spans="2:5" x14ac:dyDescent="0.45">
      <c r="B5437" s="6"/>
      <c r="E5437" s="7"/>
    </row>
    <row r="5438" spans="2:5" x14ac:dyDescent="0.45">
      <c r="B5438" s="6"/>
      <c r="E5438" s="7"/>
    </row>
    <row r="5439" spans="2:5" x14ac:dyDescent="0.45">
      <c r="B5439" s="6"/>
      <c r="E5439" s="7"/>
    </row>
    <row r="5440" spans="2:5" x14ac:dyDescent="0.45">
      <c r="B5440" s="6"/>
      <c r="E5440" s="7"/>
    </row>
    <row r="5441" spans="2:5" x14ac:dyDescent="0.45">
      <c r="B5441" s="6"/>
      <c r="E5441" s="7"/>
    </row>
    <row r="5442" spans="2:5" x14ac:dyDescent="0.45">
      <c r="B5442" s="6"/>
      <c r="E5442" s="7"/>
    </row>
    <row r="5443" spans="2:5" x14ac:dyDescent="0.45">
      <c r="B5443" s="6"/>
      <c r="E5443" s="7"/>
    </row>
    <row r="5444" spans="2:5" x14ac:dyDescent="0.45">
      <c r="B5444" s="6"/>
      <c r="E5444" s="7"/>
    </row>
    <row r="5445" spans="2:5" x14ac:dyDescent="0.45">
      <c r="B5445" s="6"/>
      <c r="E5445" s="7"/>
    </row>
    <row r="5446" spans="2:5" x14ac:dyDescent="0.45">
      <c r="B5446" s="6"/>
      <c r="E5446" s="7"/>
    </row>
    <row r="5447" spans="2:5" x14ac:dyDescent="0.45">
      <c r="B5447" s="6"/>
      <c r="E5447" s="7"/>
    </row>
    <row r="5448" spans="2:5" x14ac:dyDescent="0.45">
      <c r="B5448" s="6"/>
      <c r="E5448" s="7"/>
    </row>
    <row r="5449" spans="2:5" x14ac:dyDescent="0.45">
      <c r="B5449" s="6"/>
      <c r="E5449" s="7"/>
    </row>
    <row r="5450" spans="2:5" x14ac:dyDescent="0.45">
      <c r="B5450" s="6"/>
      <c r="E5450" s="7"/>
    </row>
    <row r="5451" spans="2:5" x14ac:dyDescent="0.45">
      <c r="B5451" s="6"/>
      <c r="E5451" s="7"/>
    </row>
    <row r="5452" spans="2:5" x14ac:dyDescent="0.45">
      <c r="B5452" s="6"/>
      <c r="E5452" s="7"/>
    </row>
    <row r="5453" spans="2:5" x14ac:dyDescent="0.45">
      <c r="B5453" s="6"/>
      <c r="E5453" s="7"/>
    </row>
    <row r="5454" spans="2:5" x14ac:dyDescent="0.45">
      <c r="B5454" s="6"/>
      <c r="E5454" s="7"/>
    </row>
    <row r="5455" spans="2:5" x14ac:dyDescent="0.45">
      <c r="B5455" s="6"/>
      <c r="E5455" s="7"/>
    </row>
    <row r="5456" spans="2:5" x14ac:dyDescent="0.45">
      <c r="B5456" s="6"/>
      <c r="E5456" s="7"/>
    </row>
    <row r="5457" spans="2:5" x14ac:dyDescent="0.45">
      <c r="B5457" s="6"/>
      <c r="E5457" s="7"/>
    </row>
    <row r="5458" spans="2:5" x14ac:dyDescent="0.45">
      <c r="B5458" s="6"/>
      <c r="E5458" s="7"/>
    </row>
    <row r="5459" spans="2:5" x14ac:dyDescent="0.45">
      <c r="B5459" s="6"/>
      <c r="E5459" s="7"/>
    </row>
    <row r="5460" spans="2:5" x14ac:dyDescent="0.45">
      <c r="B5460" s="6"/>
      <c r="E5460" s="7"/>
    </row>
    <row r="5461" spans="2:5" x14ac:dyDescent="0.45">
      <c r="B5461" s="6"/>
      <c r="E5461" s="7"/>
    </row>
    <row r="5462" spans="2:5" x14ac:dyDescent="0.45">
      <c r="B5462" s="6"/>
      <c r="E5462" s="7"/>
    </row>
    <row r="5463" spans="2:5" x14ac:dyDescent="0.45">
      <c r="B5463" s="6"/>
      <c r="E5463" s="7"/>
    </row>
    <row r="5464" spans="2:5" x14ac:dyDescent="0.45">
      <c r="B5464" s="6"/>
      <c r="E5464" s="7"/>
    </row>
    <row r="5465" spans="2:5" x14ac:dyDescent="0.45">
      <c r="B5465" s="6"/>
      <c r="E5465" s="7"/>
    </row>
    <row r="5466" spans="2:5" x14ac:dyDescent="0.45">
      <c r="B5466" s="6"/>
      <c r="E5466" s="7"/>
    </row>
    <row r="5467" spans="2:5" x14ac:dyDescent="0.45">
      <c r="B5467" s="6"/>
      <c r="E5467" s="7"/>
    </row>
    <row r="5468" spans="2:5" x14ac:dyDescent="0.45">
      <c r="B5468" s="6"/>
      <c r="E5468" s="7"/>
    </row>
    <row r="5469" spans="2:5" x14ac:dyDescent="0.45">
      <c r="B5469" s="6"/>
      <c r="E5469" s="7"/>
    </row>
    <row r="5470" spans="2:5" x14ac:dyDescent="0.45">
      <c r="B5470" s="6"/>
      <c r="E5470" s="7"/>
    </row>
    <row r="5471" spans="2:5" x14ac:dyDescent="0.45">
      <c r="B5471" s="6"/>
      <c r="E5471" s="7"/>
    </row>
    <row r="5472" spans="2:5" x14ac:dyDescent="0.45">
      <c r="B5472" s="6"/>
      <c r="E5472" s="7"/>
    </row>
    <row r="5473" spans="2:5" x14ac:dyDescent="0.45">
      <c r="B5473" s="6"/>
      <c r="E5473" s="7"/>
    </row>
    <row r="5474" spans="2:5" x14ac:dyDescent="0.45">
      <c r="B5474" s="6"/>
      <c r="E5474" s="7"/>
    </row>
    <row r="5475" spans="2:5" x14ac:dyDescent="0.45">
      <c r="B5475" s="6"/>
      <c r="E5475" s="7"/>
    </row>
    <row r="5476" spans="2:5" x14ac:dyDescent="0.45">
      <c r="B5476" s="6"/>
      <c r="E5476" s="7"/>
    </row>
    <row r="5477" spans="2:5" x14ac:dyDescent="0.45">
      <c r="B5477" s="6"/>
      <c r="E5477" s="7"/>
    </row>
    <row r="5478" spans="2:5" x14ac:dyDescent="0.45">
      <c r="B5478" s="6"/>
      <c r="E5478" s="7"/>
    </row>
    <row r="5479" spans="2:5" x14ac:dyDescent="0.45">
      <c r="B5479" s="6"/>
      <c r="E5479" s="7"/>
    </row>
    <row r="5480" spans="2:5" x14ac:dyDescent="0.45">
      <c r="B5480" s="6"/>
      <c r="E5480" s="7"/>
    </row>
    <row r="5481" spans="2:5" x14ac:dyDescent="0.45">
      <c r="B5481" s="6"/>
      <c r="E5481" s="7"/>
    </row>
    <row r="5482" spans="2:5" x14ac:dyDescent="0.45">
      <c r="B5482" s="6"/>
      <c r="E5482" s="7"/>
    </row>
    <row r="5483" spans="2:5" x14ac:dyDescent="0.45">
      <c r="B5483" s="6"/>
      <c r="E5483" s="7"/>
    </row>
    <row r="5484" spans="2:5" x14ac:dyDescent="0.45">
      <c r="B5484" s="6"/>
      <c r="E5484" s="7"/>
    </row>
    <row r="5485" spans="2:5" x14ac:dyDescent="0.45">
      <c r="B5485" s="6"/>
      <c r="E5485" s="7"/>
    </row>
    <row r="5486" spans="2:5" x14ac:dyDescent="0.45">
      <c r="B5486" s="6"/>
      <c r="E5486" s="7"/>
    </row>
    <row r="5487" spans="2:5" x14ac:dyDescent="0.45">
      <c r="B5487" s="6"/>
      <c r="E5487" s="7"/>
    </row>
    <row r="5488" spans="2:5" x14ac:dyDescent="0.45">
      <c r="B5488" s="6"/>
      <c r="E5488" s="7"/>
    </row>
    <row r="5489" spans="2:5" x14ac:dyDescent="0.45">
      <c r="B5489" s="6"/>
      <c r="E5489" s="7"/>
    </row>
    <row r="5490" spans="2:5" x14ac:dyDescent="0.45">
      <c r="B5490" s="6"/>
      <c r="E5490" s="7"/>
    </row>
    <row r="5491" spans="2:5" x14ac:dyDescent="0.45">
      <c r="B5491" s="6"/>
      <c r="E5491" s="7"/>
    </row>
    <row r="5492" spans="2:5" x14ac:dyDescent="0.45">
      <c r="B5492" s="6"/>
      <c r="E5492" s="7"/>
    </row>
    <row r="5493" spans="2:5" x14ac:dyDescent="0.45">
      <c r="B5493" s="6"/>
      <c r="E5493" s="7"/>
    </row>
    <row r="5494" spans="2:5" x14ac:dyDescent="0.45">
      <c r="B5494" s="6"/>
      <c r="E5494" s="7"/>
    </row>
    <row r="5495" spans="2:5" x14ac:dyDescent="0.45">
      <c r="B5495" s="6"/>
      <c r="E5495" s="7"/>
    </row>
    <row r="5496" spans="2:5" x14ac:dyDescent="0.45">
      <c r="B5496" s="6"/>
      <c r="E5496" s="7"/>
    </row>
    <row r="5497" spans="2:5" x14ac:dyDescent="0.45">
      <c r="B5497" s="6"/>
      <c r="E5497" s="7"/>
    </row>
    <row r="5498" spans="2:5" x14ac:dyDescent="0.45">
      <c r="B5498" s="6"/>
      <c r="E5498" s="7"/>
    </row>
    <row r="5499" spans="2:5" x14ac:dyDescent="0.45">
      <c r="B5499" s="6"/>
      <c r="E5499" s="7"/>
    </row>
    <row r="5500" spans="2:5" x14ac:dyDescent="0.45">
      <c r="B5500" s="6"/>
      <c r="E5500" s="7"/>
    </row>
    <row r="5501" spans="2:5" x14ac:dyDescent="0.45">
      <c r="B5501" s="6"/>
      <c r="E5501" s="7"/>
    </row>
    <row r="5502" spans="2:5" x14ac:dyDescent="0.45">
      <c r="B5502" s="6"/>
      <c r="E5502" s="7"/>
    </row>
    <row r="5503" spans="2:5" x14ac:dyDescent="0.45">
      <c r="B5503" s="6"/>
      <c r="E5503" s="7"/>
    </row>
    <row r="5504" spans="2:5" x14ac:dyDescent="0.45">
      <c r="B5504" s="6"/>
      <c r="E5504" s="7"/>
    </row>
    <row r="5505" spans="2:5" x14ac:dyDescent="0.45">
      <c r="B5505" s="6"/>
      <c r="E5505" s="7"/>
    </row>
    <row r="5506" spans="2:5" x14ac:dyDescent="0.45">
      <c r="B5506" s="6"/>
      <c r="E5506" s="7"/>
    </row>
    <row r="5507" spans="2:5" x14ac:dyDescent="0.45">
      <c r="B5507" s="6"/>
      <c r="E5507" s="7"/>
    </row>
    <row r="5508" spans="2:5" x14ac:dyDescent="0.45">
      <c r="B5508" s="6"/>
      <c r="E5508" s="7"/>
    </row>
    <row r="5509" spans="2:5" x14ac:dyDescent="0.45">
      <c r="B5509" s="6"/>
      <c r="E5509" s="7"/>
    </row>
    <row r="5510" spans="2:5" x14ac:dyDescent="0.45">
      <c r="B5510" s="6"/>
      <c r="E5510" s="7"/>
    </row>
    <row r="5511" spans="2:5" x14ac:dyDescent="0.45">
      <c r="B5511" s="6"/>
      <c r="E5511" s="7"/>
    </row>
    <row r="5512" spans="2:5" x14ac:dyDescent="0.45">
      <c r="B5512" s="6"/>
      <c r="E5512" s="7"/>
    </row>
    <row r="5513" spans="2:5" x14ac:dyDescent="0.45">
      <c r="B5513" s="6"/>
      <c r="E5513" s="7"/>
    </row>
    <row r="5514" spans="2:5" x14ac:dyDescent="0.45">
      <c r="B5514" s="6"/>
      <c r="E5514" s="7"/>
    </row>
    <row r="5515" spans="2:5" x14ac:dyDescent="0.45">
      <c r="B5515" s="6"/>
      <c r="E5515" s="7"/>
    </row>
    <row r="5516" spans="2:5" x14ac:dyDescent="0.45">
      <c r="B5516" s="6"/>
      <c r="E5516" s="7"/>
    </row>
    <row r="5517" spans="2:5" x14ac:dyDescent="0.45">
      <c r="B5517" s="6"/>
      <c r="E5517" s="7"/>
    </row>
    <row r="5518" spans="2:5" x14ac:dyDescent="0.45">
      <c r="B5518" s="6"/>
      <c r="E5518" s="7"/>
    </row>
    <row r="5519" spans="2:5" x14ac:dyDescent="0.45">
      <c r="B5519" s="6"/>
      <c r="E5519" s="7"/>
    </row>
    <row r="5520" spans="2:5" x14ac:dyDescent="0.45">
      <c r="B5520" s="6"/>
      <c r="E5520" s="7"/>
    </row>
    <row r="5521" spans="2:5" x14ac:dyDescent="0.45">
      <c r="B5521" s="6"/>
      <c r="E5521" s="7"/>
    </row>
    <row r="5522" spans="2:5" x14ac:dyDescent="0.45">
      <c r="B5522" s="6"/>
      <c r="E5522" s="7"/>
    </row>
    <row r="5523" spans="2:5" x14ac:dyDescent="0.45">
      <c r="B5523" s="6"/>
      <c r="E5523" s="7"/>
    </row>
    <row r="5524" spans="2:5" x14ac:dyDescent="0.45">
      <c r="B5524" s="6"/>
      <c r="E5524" s="7"/>
    </row>
    <row r="5525" spans="2:5" x14ac:dyDescent="0.45">
      <c r="B5525" s="6"/>
      <c r="E5525" s="7"/>
    </row>
    <row r="5526" spans="2:5" x14ac:dyDescent="0.45">
      <c r="B5526" s="6"/>
      <c r="E5526" s="7"/>
    </row>
    <row r="5527" spans="2:5" x14ac:dyDescent="0.45">
      <c r="B5527" s="6"/>
      <c r="E5527" s="7"/>
    </row>
    <row r="5528" spans="2:5" x14ac:dyDescent="0.45">
      <c r="B5528" s="6"/>
      <c r="E5528" s="7"/>
    </row>
    <row r="5529" spans="2:5" x14ac:dyDescent="0.45">
      <c r="B5529" s="6"/>
      <c r="E5529" s="7"/>
    </row>
    <row r="5530" spans="2:5" x14ac:dyDescent="0.45">
      <c r="B5530" s="6"/>
      <c r="E5530" s="7"/>
    </row>
    <row r="5531" spans="2:5" x14ac:dyDescent="0.45">
      <c r="B5531" s="6"/>
      <c r="E5531" s="7"/>
    </row>
    <row r="5532" spans="2:5" x14ac:dyDescent="0.45">
      <c r="B5532" s="6"/>
      <c r="E5532" s="7"/>
    </row>
    <row r="5533" spans="2:5" x14ac:dyDescent="0.45">
      <c r="B5533" s="6"/>
      <c r="E5533" s="7"/>
    </row>
    <row r="5534" spans="2:5" x14ac:dyDescent="0.45">
      <c r="B5534" s="6"/>
      <c r="E5534" s="7"/>
    </row>
    <row r="5535" spans="2:5" x14ac:dyDescent="0.45">
      <c r="B5535" s="6"/>
      <c r="E5535" s="7"/>
    </row>
    <row r="5536" spans="2:5" x14ac:dyDescent="0.45">
      <c r="B5536" s="6"/>
      <c r="E5536" s="7"/>
    </row>
    <row r="5537" spans="2:5" x14ac:dyDescent="0.45">
      <c r="B5537" s="6"/>
      <c r="E5537" s="7"/>
    </row>
    <row r="5538" spans="2:5" x14ac:dyDescent="0.45">
      <c r="B5538" s="6"/>
      <c r="E5538" s="7"/>
    </row>
    <row r="5539" spans="2:5" x14ac:dyDescent="0.45">
      <c r="B5539" s="6"/>
      <c r="E5539" s="7"/>
    </row>
    <row r="5540" spans="2:5" x14ac:dyDescent="0.45">
      <c r="B5540" s="6"/>
      <c r="E5540" s="7"/>
    </row>
    <row r="5541" spans="2:5" x14ac:dyDescent="0.45">
      <c r="B5541" s="6"/>
      <c r="E5541" s="7"/>
    </row>
    <row r="5542" spans="2:5" x14ac:dyDescent="0.45">
      <c r="B5542" s="6"/>
      <c r="E5542" s="7"/>
    </row>
    <row r="5543" spans="2:5" x14ac:dyDescent="0.45">
      <c r="B5543" s="6"/>
      <c r="E5543" s="7"/>
    </row>
    <row r="5544" spans="2:5" x14ac:dyDescent="0.45">
      <c r="B5544" s="6"/>
      <c r="E5544" s="7"/>
    </row>
    <row r="5545" spans="2:5" x14ac:dyDescent="0.45">
      <c r="B5545" s="6"/>
      <c r="E5545" s="7"/>
    </row>
    <row r="5546" spans="2:5" x14ac:dyDescent="0.45">
      <c r="B5546" s="6"/>
      <c r="E5546" s="7"/>
    </row>
    <row r="5547" spans="2:5" x14ac:dyDescent="0.45">
      <c r="B5547" s="6"/>
      <c r="E5547" s="7"/>
    </row>
    <row r="5548" spans="2:5" x14ac:dyDescent="0.45">
      <c r="B5548" s="6"/>
      <c r="E5548" s="7"/>
    </row>
    <row r="5549" spans="2:5" x14ac:dyDescent="0.45">
      <c r="B5549" s="6"/>
      <c r="E5549" s="7"/>
    </row>
    <row r="5550" spans="2:5" x14ac:dyDescent="0.45">
      <c r="B5550" s="6"/>
      <c r="E5550" s="7"/>
    </row>
    <row r="5551" spans="2:5" x14ac:dyDescent="0.45">
      <c r="B5551" s="6"/>
      <c r="E5551" s="7"/>
    </row>
    <row r="5552" spans="2:5" x14ac:dyDescent="0.45">
      <c r="B5552" s="6"/>
      <c r="E5552" s="7"/>
    </row>
    <row r="5553" spans="2:5" x14ac:dyDescent="0.45">
      <c r="B5553" s="6"/>
      <c r="E5553" s="7"/>
    </row>
    <row r="5554" spans="2:5" x14ac:dyDescent="0.45">
      <c r="B5554" s="6"/>
      <c r="E5554" s="7"/>
    </row>
    <row r="5555" spans="2:5" x14ac:dyDescent="0.45">
      <c r="B5555" s="6"/>
      <c r="E5555" s="7"/>
    </row>
    <row r="5556" spans="2:5" x14ac:dyDescent="0.45">
      <c r="B5556" s="6"/>
      <c r="E5556" s="7"/>
    </row>
    <row r="5557" spans="2:5" x14ac:dyDescent="0.45">
      <c r="B5557" s="6"/>
      <c r="E5557" s="7"/>
    </row>
    <row r="5558" spans="2:5" x14ac:dyDescent="0.45">
      <c r="B5558" s="6"/>
      <c r="E5558" s="7"/>
    </row>
    <row r="5559" spans="2:5" x14ac:dyDescent="0.45">
      <c r="B5559" s="6"/>
      <c r="E5559" s="7"/>
    </row>
    <row r="5560" spans="2:5" x14ac:dyDescent="0.45">
      <c r="B5560" s="6"/>
      <c r="E5560" s="7"/>
    </row>
    <row r="5561" spans="2:5" x14ac:dyDescent="0.45">
      <c r="B5561" s="6"/>
      <c r="E5561" s="7"/>
    </row>
    <row r="5562" spans="2:5" x14ac:dyDescent="0.45">
      <c r="B5562" s="6"/>
      <c r="E5562" s="7"/>
    </row>
    <row r="5563" spans="2:5" x14ac:dyDescent="0.45">
      <c r="B5563" s="6"/>
      <c r="E5563" s="7"/>
    </row>
    <row r="5564" spans="2:5" x14ac:dyDescent="0.45">
      <c r="B5564" s="6"/>
      <c r="E5564" s="7"/>
    </row>
    <row r="5565" spans="2:5" x14ac:dyDescent="0.45">
      <c r="B5565" s="6"/>
      <c r="E5565" s="7"/>
    </row>
    <row r="5566" spans="2:5" x14ac:dyDescent="0.45">
      <c r="B5566" s="6"/>
      <c r="E5566" s="7"/>
    </row>
    <row r="5567" spans="2:5" x14ac:dyDescent="0.45">
      <c r="B5567" s="6"/>
      <c r="E5567" s="7"/>
    </row>
    <row r="5568" spans="2:5" x14ac:dyDescent="0.45">
      <c r="B5568" s="6"/>
      <c r="E5568" s="7"/>
    </row>
    <row r="5569" spans="2:5" x14ac:dyDescent="0.45">
      <c r="B5569" s="6"/>
      <c r="E5569" s="7"/>
    </row>
    <row r="5570" spans="2:5" x14ac:dyDescent="0.45">
      <c r="B5570" s="6"/>
      <c r="E5570" s="7"/>
    </row>
    <row r="5571" spans="2:5" x14ac:dyDescent="0.45">
      <c r="B5571" s="6"/>
      <c r="E5571" s="7"/>
    </row>
    <row r="5572" spans="2:5" x14ac:dyDescent="0.45">
      <c r="B5572" s="6"/>
      <c r="E5572" s="7"/>
    </row>
    <row r="5573" spans="2:5" x14ac:dyDescent="0.45">
      <c r="B5573" s="6"/>
      <c r="E5573" s="7"/>
    </row>
    <row r="5574" spans="2:5" x14ac:dyDescent="0.45">
      <c r="B5574" s="6"/>
      <c r="E5574" s="7"/>
    </row>
    <row r="5575" spans="2:5" x14ac:dyDescent="0.45">
      <c r="B5575" s="6"/>
      <c r="E5575" s="7"/>
    </row>
    <row r="5576" spans="2:5" x14ac:dyDescent="0.45">
      <c r="B5576" s="6"/>
      <c r="E5576" s="7"/>
    </row>
    <row r="5577" spans="2:5" x14ac:dyDescent="0.45">
      <c r="B5577" s="6"/>
      <c r="E5577" s="7"/>
    </row>
    <row r="5578" spans="2:5" x14ac:dyDescent="0.45">
      <c r="B5578" s="6"/>
      <c r="E5578" s="7"/>
    </row>
    <row r="5579" spans="2:5" x14ac:dyDescent="0.45">
      <c r="B5579" s="6"/>
      <c r="E5579" s="7"/>
    </row>
    <row r="5580" spans="2:5" x14ac:dyDescent="0.45">
      <c r="B5580" s="6"/>
      <c r="E5580" s="7"/>
    </row>
    <row r="5581" spans="2:5" x14ac:dyDescent="0.45">
      <c r="B5581" s="6"/>
      <c r="E5581" s="7"/>
    </row>
    <row r="5582" spans="2:5" x14ac:dyDescent="0.45">
      <c r="B5582" s="6"/>
      <c r="E5582" s="7"/>
    </row>
    <row r="5583" spans="2:5" x14ac:dyDescent="0.45">
      <c r="B5583" s="6"/>
      <c r="E5583" s="7"/>
    </row>
    <row r="5584" spans="2:5" x14ac:dyDescent="0.45">
      <c r="B5584" s="6"/>
      <c r="E5584" s="7"/>
    </row>
    <row r="5585" spans="2:5" x14ac:dyDescent="0.45">
      <c r="B5585" s="6"/>
      <c r="E5585" s="7"/>
    </row>
    <row r="5586" spans="2:5" x14ac:dyDescent="0.45">
      <c r="B5586" s="6"/>
      <c r="E5586" s="7"/>
    </row>
    <row r="5587" spans="2:5" x14ac:dyDescent="0.45">
      <c r="B5587" s="6"/>
      <c r="E5587" s="7"/>
    </row>
    <row r="5588" spans="2:5" x14ac:dyDescent="0.45">
      <c r="B5588" s="6"/>
      <c r="E5588" s="7"/>
    </row>
    <row r="5589" spans="2:5" x14ac:dyDescent="0.45">
      <c r="B5589" s="6"/>
      <c r="E5589" s="7"/>
    </row>
    <row r="5590" spans="2:5" x14ac:dyDescent="0.45">
      <c r="B5590" s="6"/>
      <c r="E5590" s="7"/>
    </row>
    <row r="5591" spans="2:5" x14ac:dyDescent="0.45">
      <c r="B5591" s="6"/>
      <c r="E5591" s="7"/>
    </row>
    <row r="5592" spans="2:5" x14ac:dyDescent="0.45">
      <c r="B5592" s="6"/>
      <c r="E5592" s="7"/>
    </row>
    <row r="5593" spans="2:5" x14ac:dyDescent="0.45">
      <c r="B5593" s="6"/>
      <c r="E5593" s="7"/>
    </row>
    <row r="5594" spans="2:5" x14ac:dyDescent="0.45">
      <c r="B5594" s="6"/>
      <c r="E5594" s="7"/>
    </row>
    <row r="5595" spans="2:5" x14ac:dyDescent="0.45">
      <c r="B5595" s="6"/>
      <c r="E5595" s="7"/>
    </row>
    <row r="5596" spans="2:5" x14ac:dyDescent="0.45">
      <c r="B5596" s="6"/>
      <c r="E5596" s="7"/>
    </row>
    <row r="5597" spans="2:5" x14ac:dyDescent="0.45">
      <c r="B5597" s="6"/>
      <c r="E5597" s="7"/>
    </row>
    <row r="5598" spans="2:5" x14ac:dyDescent="0.45">
      <c r="B5598" s="6"/>
      <c r="E5598" s="7"/>
    </row>
    <row r="5599" spans="2:5" x14ac:dyDescent="0.45">
      <c r="B5599" s="6"/>
      <c r="E5599" s="7"/>
    </row>
    <row r="5600" spans="2:5" x14ac:dyDescent="0.45">
      <c r="B5600" s="6"/>
      <c r="E5600" s="7"/>
    </row>
    <row r="5601" spans="2:5" x14ac:dyDescent="0.45">
      <c r="B5601" s="6"/>
      <c r="E5601" s="7"/>
    </row>
    <row r="5602" spans="2:5" x14ac:dyDescent="0.45">
      <c r="B5602" s="6"/>
      <c r="E5602" s="7"/>
    </row>
    <row r="5603" spans="2:5" x14ac:dyDescent="0.45">
      <c r="B5603" s="6"/>
      <c r="E5603" s="7"/>
    </row>
    <row r="5604" spans="2:5" x14ac:dyDescent="0.45">
      <c r="B5604" s="6"/>
      <c r="E5604" s="7"/>
    </row>
    <row r="5605" spans="2:5" x14ac:dyDescent="0.45">
      <c r="B5605" s="6"/>
      <c r="E5605" s="7"/>
    </row>
    <row r="5606" spans="2:5" x14ac:dyDescent="0.45">
      <c r="B5606" s="6"/>
      <c r="E5606" s="7"/>
    </row>
    <row r="5607" spans="2:5" x14ac:dyDescent="0.45">
      <c r="B5607" s="6"/>
      <c r="E5607" s="7"/>
    </row>
    <row r="5608" spans="2:5" x14ac:dyDescent="0.45">
      <c r="B5608" s="6"/>
      <c r="E5608" s="7"/>
    </row>
    <row r="5609" spans="2:5" x14ac:dyDescent="0.45">
      <c r="B5609" s="6"/>
      <c r="E5609" s="7"/>
    </row>
    <row r="5610" spans="2:5" x14ac:dyDescent="0.45">
      <c r="B5610" s="6"/>
      <c r="E5610" s="7"/>
    </row>
    <row r="5611" spans="2:5" x14ac:dyDescent="0.45">
      <c r="B5611" s="6"/>
      <c r="E5611" s="7"/>
    </row>
    <row r="5612" spans="2:5" x14ac:dyDescent="0.45">
      <c r="B5612" s="6"/>
      <c r="E5612" s="7"/>
    </row>
    <row r="5613" spans="2:5" x14ac:dyDescent="0.45">
      <c r="B5613" s="6"/>
      <c r="E5613" s="7"/>
    </row>
    <row r="5614" spans="2:5" x14ac:dyDescent="0.45">
      <c r="B5614" s="6"/>
      <c r="E5614" s="7"/>
    </row>
    <row r="5615" spans="2:5" x14ac:dyDescent="0.45">
      <c r="B5615" s="6"/>
      <c r="E5615" s="7"/>
    </row>
    <row r="5616" spans="2:5" x14ac:dyDescent="0.45">
      <c r="B5616" s="6"/>
      <c r="E5616" s="7"/>
    </row>
    <row r="5617" spans="2:5" x14ac:dyDescent="0.45">
      <c r="B5617" s="6"/>
      <c r="E5617" s="7"/>
    </row>
    <row r="5618" spans="2:5" x14ac:dyDescent="0.45">
      <c r="B5618" s="6"/>
      <c r="E5618" s="7"/>
    </row>
    <row r="5619" spans="2:5" x14ac:dyDescent="0.45">
      <c r="B5619" s="6"/>
      <c r="E5619" s="7"/>
    </row>
    <row r="5620" spans="2:5" x14ac:dyDescent="0.45">
      <c r="B5620" s="6"/>
      <c r="E5620" s="7"/>
    </row>
    <row r="5621" spans="2:5" x14ac:dyDescent="0.45">
      <c r="B5621" s="6"/>
      <c r="E5621" s="7"/>
    </row>
    <row r="5622" spans="2:5" x14ac:dyDescent="0.45">
      <c r="B5622" s="6"/>
      <c r="E5622" s="7"/>
    </row>
    <row r="5623" spans="2:5" x14ac:dyDescent="0.45">
      <c r="B5623" s="6"/>
      <c r="E5623" s="7"/>
    </row>
    <row r="5624" spans="2:5" x14ac:dyDescent="0.45">
      <c r="B5624" s="6"/>
      <c r="E5624" s="7"/>
    </row>
    <row r="5625" spans="2:5" x14ac:dyDescent="0.45">
      <c r="B5625" s="6"/>
      <c r="E5625" s="7"/>
    </row>
    <row r="5626" spans="2:5" x14ac:dyDescent="0.45">
      <c r="B5626" s="6"/>
      <c r="E5626" s="7"/>
    </row>
    <row r="5627" spans="2:5" x14ac:dyDescent="0.45">
      <c r="B5627" s="6"/>
      <c r="E5627" s="7"/>
    </row>
    <row r="5628" spans="2:5" x14ac:dyDescent="0.45">
      <c r="B5628" s="6"/>
      <c r="E5628" s="7"/>
    </row>
    <row r="5629" spans="2:5" x14ac:dyDescent="0.45">
      <c r="B5629" s="6"/>
      <c r="E5629" s="7"/>
    </row>
    <row r="5630" spans="2:5" x14ac:dyDescent="0.45">
      <c r="B5630" s="6"/>
      <c r="E5630" s="7"/>
    </row>
    <row r="5631" spans="2:5" x14ac:dyDescent="0.45">
      <c r="B5631" s="6"/>
      <c r="E5631" s="7"/>
    </row>
    <row r="5632" spans="2:5" x14ac:dyDescent="0.45">
      <c r="B5632" s="6"/>
      <c r="E5632" s="7"/>
    </row>
    <row r="5633" spans="2:5" x14ac:dyDescent="0.45">
      <c r="B5633" s="6"/>
      <c r="E5633" s="7"/>
    </row>
    <row r="5634" spans="2:5" x14ac:dyDescent="0.45">
      <c r="B5634" s="6"/>
      <c r="E5634" s="7"/>
    </row>
    <row r="5635" spans="2:5" x14ac:dyDescent="0.45">
      <c r="B5635" s="6"/>
      <c r="E5635" s="7"/>
    </row>
    <row r="5636" spans="2:5" x14ac:dyDescent="0.45">
      <c r="B5636" s="6"/>
      <c r="E5636" s="7"/>
    </row>
    <row r="5637" spans="2:5" x14ac:dyDescent="0.45">
      <c r="B5637" s="6"/>
      <c r="E5637" s="7"/>
    </row>
    <row r="5638" spans="2:5" x14ac:dyDescent="0.45">
      <c r="B5638" s="6"/>
      <c r="E5638" s="7"/>
    </row>
    <row r="5639" spans="2:5" x14ac:dyDescent="0.45">
      <c r="B5639" s="6"/>
      <c r="E5639" s="7"/>
    </row>
    <row r="5640" spans="2:5" x14ac:dyDescent="0.45">
      <c r="B5640" s="6"/>
      <c r="E5640" s="7"/>
    </row>
    <row r="5641" spans="2:5" x14ac:dyDescent="0.45">
      <c r="B5641" s="6"/>
      <c r="E5641" s="7"/>
    </row>
    <row r="5642" spans="2:5" x14ac:dyDescent="0.45">
      <c r="B5642" s="6"/>
      <c r="E5642" s="7"/>
    </row>
    <row r="5643" spans="2:5" x14ac:dyDescent="0.45">
      <c r="B5643" s="6"/>
      <c r="E5643" s="7"/>
    </row>
    <row r="5644" spans="2:5" x14ac:dyDescent="0.45">
      <c r="B5644" s="6"/>
      <c r="E5644" s="7"/>
    </row>
    <row r="5645" spans="2:5" x14ac:dyDescent="0.45">
      <c r="B5645" s="6"/>
      <c r="E5645" s="7"/>
    </row>
    <row r="5646" spans="2:5" x14ac:dyDescent="0.45">
      <c r="B5646" s="6"/>
      <c r="E5646" s="7"/>
    </row>
    <row r="5647" spans="2:5" x14ac:dyDescent="0.45">
      <c r="B5647" s="6"/>
      <c r="E5647" s="7"/>
    </row>
    <row r="5648" spans="2:5" x14ac:dyDescent="0.45">
      <c r="B5648" s="6"/>
      <c r="E5648" s="7"/>
    </row>
    <row r="5649" spans="2:5" x14ac:dyDescent="0.45">
      <c r="B5649" s="6"/>
      <c r="E5649" s="7"/>
    </row>
    <row r="5650" spans="2:5" x14ac:dyDescent="0.45">
      <c r="B5650" s="6"/>
      <c r="E5650" s="7"/>
    </row>
    <row r="5651" spans="2:5" x14ac:dyDescent="0.45">
      <c r="B5651" s="6"/>
      <c r="E5651" s="7"/>
    </row>
    <row r="5652" spans="2:5" x14ac:dyDescent="0.45">
      <c r="B5652" s="6"/>
      <c r="E5652" s="7"/>
    </row>
    <row r="5653" spans="2:5" x14ac:dyDescent="0.45">
      <c r="B5653" s="6"/>
      <c r="E5653" s="7"/>
    </row>
    <row r="5654" spans="2:5" x14ac:dyDescent="0.45">
      <c r="B5654" s="6"/>
      <c r="E5654" s="7"/>
    </row>
    <row r="5655" spans="2:5" x14ac:dyDescent="0.45">
      <c r="B5655" s="6"/>
      <c r="E5655" s="7"/>
    </row>
    <row r="5656" spans="2:5" x14ac:dyDescent="0.45">
      <c r="B5656" s="6"/>
      <c r="E5656" s="7"/>
    </row>
    <row r="5657" spans="2:5" x14ac:dyDescent="0.45">
      <c r="B5657" s="6"/>
      <c r="E5657" s="7"/>
    </row>
    <row r="5658" spans="2:5" x14ac:dyDescent="0.45">
      <c r="B5658" s="6"/>
      <c r="E5658" s="7"/>
    </row>
    <row r="5659" spans="2:5" x14ac:dyDescent="0.45">
      <c r="B5659" s="6"/>
      <c r="E5659" s="7"/>
    </row>
    <row r="5660" spans="2:5" x14ac:dyDescent="0.45">
      <c r="B5660" s="6"/>
      <c r="E5660" s="7"/>
    </row>
    <row r="5661" spans="2:5" x14ac:dyDescent="0.45">
      <c r="B5661" s="6"/>
      <c r="E5661" s="7"/>
    </row>
    <row r="5662" spans="2:5" x14ac:dyDescent="0.45">
      <c r="B5662" s="6"/>
      <c r="E5662" s="7"/>
    </row>
    <row r="5663" spans="2:5" x14ac:dyDescent="0.45">
      <c r="B5663" s="6"/>
      <c r="E5663" s="7"/>
    </row>
    <row r="5664" spans="2:5" x14ac:dyDescent="0.45">
      <c r="B5664" s="6"/>
      <c r="E5664" s="7"/>
    </row>
    <row r="5665" spans="2:5" x14ac:dyDescent="0.45">
      <c r="B5665" s="6"/>
      <c r="E5665" s="7"/>
    </row>
    <row r="5666" spans="2:5" x14ac:dyDescent="0.45">
      <c r="B5666" s="6"/>
      <c r="E5666" s="7"/>
    </row>
    <row r="5667" spans="2:5" x14ac:dyDescent="0.45">
      <c r="B5667" s="6"/>
      <c r="E5667" s="7"/>
    </row>
    <row r="5668" spans="2:5" x14ac:dyDescent="0.45">
      <c r="B5668" s="6"/>
      <c r="E5668" s="7"/>
    </row>
    <row r="5669" spans="2:5" x14ac:dyDescent="0.45">
      <c r="B5669" s="6"/>
      <c r="E5669" s="7"/>
    </row>
    <row r="5670" spans="2:5" x14ac:dyDescent="0.45">
      <c r="B5670" s="6"/>
      <c r="E5670" s="7"/>
    </row>
    <row r="5671" spans="2:5" x14ac:dyDescent="0.45">
      <c r="B5671" s="6"/>
      <c r="E5671" s="7"/>
    </row>
    <row r="5672" spans="2:5" x14ac:dyDescent="0.45">
      <c r="B5672" s="6"/>
      <c r="E5672" s="7"/>
    </row>
    <row r="5673" spans="2:5" x14ac:dyDescent="0.45">
      <c r="B5673" s="6"/>
      <c r="E5673" s="7"/>
    </row>
    <row r="5674" spans="2:5" x14ac:dyDescent="0.45">
      <c r="B5674" s="6"/>
      <c r="E5674" s="7"/>
    </row>
    <row r="5675" spans="2:5" x14ac:dyDescent="0.45">
      <c r="B5675" s="6"/>
      <c r="E5675" s="7"/>
    </row>
    <row r="5676" spans="2:5" x14ac:dyDescent="0.45">
      <c r="B5676" s="6"/>
      <c r="E5676" s="7"/>
    </row>
    <row r="5677" spans="2:5" x14ac:dyDescent="0.45">
      <c r="B5677" s="6"/>
      <c r="E5677" s="7"/>
    </row>
    <row r="5678" spans="2:5" x14ac:dyDescent="0.45">
      <c r="B5678" s="6"/>
      <c r="E5678" s="7"/>
    </row>
    <row r="5679" spans="2:5" x14ac:dyDescent="0.45">
      <c r="B5679" s="6"/>
      <c r="E5679" s="7"/>
    </row>
    <row r="5680" spans="2:5" x14ac:dyDescent="0.45">
      <c r="B5680" s="6"/>
      <c r="E5680" s="7"/>
    </row>
    <row r="5681" spans="2:5" x14ac:dyDescent="0.45">
      <c r="B5681" s="6"/>
      <c r="E5681" s="7"/>
    </row>
    <row r="5682" spans="2:5" x14ac:dyDescent="0.45">
      <c r="B5682" s="6"/>
      <c r="E5682" s="7"/>
    </row>
    <row r="5683" spans="2:5" x14ac:dyDescent="0.45">
      <c r="B5683" s="6"/>
      <c r="E5683" s="7"/>
    </row>
    <row r="5684" spans="2:5" x14ac:dyDescent="0.45">
      <c r="B5684" s="6"/>
      <c r="E5684" s="7"/>
    </row>
    <row r="5685" spans="2:5" x14ac:dyDescent="0.45">
      <c r="B5685" s="6"/>
      <c r="E5685" s="7"/>
    </row>
    <row r="5686" spans="2:5" x14ac:dyDescent="0.45">
      <c r="B5686" s="6"/>
      <c r="E5686" s="7"/>
    </row>
    <row r="5687" spans="2:5" x14ac:dyDescent="0.45">
      <c r="B5687" s="6"/>
      <c r="E5687" s="7"/>
    </row>
    <row r="5688" spans="2:5" x14ac:dyDescent="0.45">
      <c r="B5688" s="6"/>
      <c r="E5688" s="7"/>
    </row>
    <row r="5689" spans="2:5" x14ac:dyDescent="0.45">
      <c r="B5689" s="6"/>
      <c r="E5689" s="7"/>
    </row>
    <row r="5690" spans="2:5" x14ac:dyDescent="0.45">
      <c r="B5690" s="6"/>
      <c r="E5690" s="7"/>
    </row>
    <row r="5691" spans="2:5" x14ac:dyDescent="0.45">
      <c r="B5691" s="6"/>
      <c r="E5691" s="7"/>
    </row>
    <row r="5692" spans="2:5" x14ac:dyDescent="0.45">
      <c r="B5692" s="6"/>
      <c r="E5692" s="7"/>
    </row>
    <row r="5693" spans="2:5" x14ac:dyDescent="0.45">
      <c r="B5693" s="6"/>
      <c r="E5693" s="7"/>
    </row>
    <row r="5694" spans="2:5" x14ac:dyDescent="0.45">
      <c r="B5694" s="6"/>
      <c r="E5694" s="7"/>
    </row>
    <row r="5695" spans="2:5" x14ac:dyDescent="0.45">
      <c r="B5695" s="6"/>
      <c r="E5695" s="7"/>
    </row>
    <row r="5696" spans="2:5" x14ac:dyDescent="0.45">
      <c r="B5696" s="6"/>
      <c r="E5696" s="7"/>
    </row>
    <row r="5697" spans="2:5" x14ac:dyDescent="0.45">
      <c r="B5697" s="6"/>
      <c r="E5697" s="7"/>
    </row>
    <row r="5698" spans="2:5" x14ac:dyDescent="0.45">
      <c r="B5698" s="6"/>
      <c r="E5698" s="7"/>
    </row>
    <row r="5699" spans="2:5" x14ac:dyDescent="0.45">
      <c r="B5699" s="6"/>
      <c r="E5699" s="7"/>
    </row>
    <row r="5700" spans="2:5" x14ac:dyDescent="0.45">
      <c r="B5700" s="6"/>
      <c r="E5700" s="7"/>
    </row>
    <row r="5701" spans="2:5" x14ac:dyDescent="0.45">
      <c r="B5701" s="6"/>
      <c r="E5701" s="7"/>
    </row>
    <row r="5702" spans="2:5" x14ac:dyDescent="0.45">
      <c r="B5702" s="6"/>
      <c r="E5702" s="7"/>
    </row>
    <row r="5703" spans="2:5" x14ac:dyDescent="0.45">
      <c r="B5703" s="6"/>
      <c r="E5703" s="7"/>
    </row>
    <row r="5704" spans="2:5" x14ac:dyDescent="0.45">
      <c r="B5704" s="6"/>
      <c r="E5704" s="7"/>
    </row>
    <row r="5705" spans="2:5" x14ac:dyDescent="0.45">
      <c r="B5705" s="6"/>
      <c r="E5705" s="7"/>
    </row>
    <row r="5706" spans="2:5" x14ac:dyDescent="0.45">
      <c r="B5706" s="6"/>
      <c r="E5706" s="7"/>
    </row>
    <row r="5707" spans="2:5" x14ac:dyDescent="0.45">
      <c r="B5707" s="6"/>
      <c r="E5707" s="7"/>
    </row>
    <row r="5708" spans="2:5" x14ac:dyDescent="0.45">
      <c r="B5708" s="6"/>
      <c r="E5708" s="7"/>
    </row>
    <row r="5709" spans="2:5" x14ac:dyDescent="0.45">
      <c r="B5709" s="6"/>
      <c r="E5709" s="7"/>
    </row>
    <row r="5710" spans="2:5" x14ac:dyDescent="0.45">
      <c r="B5710" s="6"/>
      <c r="E5710" s="7"/>
    </row>
    <row r="5711" spans="2:5" x14ac:dyDescent="0.45">
      <c r="B5711" s="6"/>
      <c r="E5711" s="7"/>
    </row>
    <row r="5712" spans="2:5" x14ac:dyDescent="0.45">
      <c r="B5712" s="6"/>
      <c r="E5712" s="7"/>
    </row>
    <row r="5713" spans="2:5" x14ac:dyDescent="0.45">
      <c r="B5713" s="6"/>
      <c r="E5713" s="7"/>
    </row>
    <row r="5714" spans="2:5" x14ac:dyDescent="0.45">
      <c r="B5714" s="6"/>
      <c r="E5714" s="7"/>
    </row>
    <row r="5715" spans="2:5" x14ac:dyDescent="0.45">
      <c r="B5715" s="6"/>
      <c r="E5715" s="7"/>
    </row>
    <row r="5716" spans="2:5" x14ac:dyDescent="0.45">
      <c r="B5716" s="6"/>
      <c r="E5716" s="7"/>
    </row>
    <row r="5717" spans="2:5" x14ac:dyDescent="0.45">
      <c r="B5717" s="6"/>
      <c r="E5717" s="7"/>
    </row>
    <row r="5718" spans="2:5" x14ac:dyDescent="0.45">
      <c r="B5718" s="6"/>
      <c r="E5718" s="7"/>
    </row>
    <row r="5719" spans="2:5" x14ac:dyDescent="0.45">
      <c r="B5719" s="6"/>
      <c r="E5719" s="7"/>
    </row>
    <row r="5720" spans="2:5" x14ac:dyDescent="0.45">
      <c r="B5720" s="6"/>
      <c r="E5720" s="7"/>
    </row>
    <row r="5721" spans="2:5" x14ac:dyDescent="0.45">
      <c r="B5721" s="6"/>
      <c r="E5721" s="7"/>
    </row>
    <row r="5722" spans="2:5" x14ac:dyDescent="0.45">
      <c r="B5722" s="6"/>
      <c r="E5722" s="7"/>
    </row>
    <row r="5723" spans="2:5" x14ac:dyDescent="0.45">
      <c r="B5723" s="6"/>
      <c r="E5723" s="7"/>
    </row>
    <row r="5724" spans="2:5" x14ac:dyDescent="0.45">
      <c r="B5724" s="6"/>
      <c r="E5724" s="7"/>
    </row>
    <row r="5725" spans="2:5" x14ac:dyDescent="0.45">
      <c r="B5725" s="6"/>
      <c r="E5725" s="7"/>
    </row>
    <row r="5726" spans="2:5" x14ac:dyDescent="0.45">
      <c r="B5726" s="6"/>
      <c r="E5726" s="7"/>
    </row>
    <row r="5727" spans="2:5" x14ac:dyDescent="0.45">
      <c r="B5727" s="6"/>
      <c r="E5727" s="7"/>
    </row>
    <row r="5728" spans="2:5" x14ac:dyDescent="0.45">
      <c r="B5728" s="6"/>
      <c r="E5728" s="7"/>
    </row>
    <row r="5729" spans="2:5" x14ac:dyDescent="0.45">
      <c r="B5729" s="6"/>
      <c r="E5729" s="7"/>
    </row>
    <row r="5730" spans="2:5" x14ac:dyDescent="0.45">
      <c r="B5730" s="6"/>
      <c r="E5730" s="7"/>
    </row>
    <row r="5731" spans="2:5" x14ac:dyDescent="0.45">
      <c r="B5731" s="6"/>
      <c r="E5731" s="7"/>
    </row>
    <row r="5732" spans="2:5" x14ac:dyDescent="0.45">
      <c r="B5732" s="6"/>
      <c r="E5732" s="7"/>
    </row>
    <row r="5733" spans="2:5" x14ac:dyDescent="0.45">
      <c r="B5733" s="6"/>
      <c r="E5733" s="7"/>
    </row>
    <row r="5734" spans="2:5" x14ac:dyDescent="0.45">
      <c r="B5734" s="6"/>
      <c r="E5734" s="7"/>
    </row>
    <row r="5735" spans="2:5" x14ac:dyDescent="0.45">
      <c r="B5735" s="6"/>
      <c r="E5735" s="7"/>
    </row>
    <row r="5736" spans="2:5" x14ac:dyDescent="0.45">
      <c r="B5736" s="6"/>
      <c r="E5736" s="7"/>
    </row>
    <row r="5737" spans="2:5" x14ac:dyDescent="0.45">
      <c r="B5737" s="6"/>
      <c r="E5737" s="7"/>
    </row>
    <row r="5738" spans="2:5" x14ac:dyDescent="0.45">
      <c r="B5738" s="6"/>
      <c r="E5738" s="7"/>
    </row>
    <row r="5739" spans="2:5" x14ac:dyDescent="0.45">
      <c r="B5739" s="6"/>
      <c r="E5739" s="7"/>
    </row>
    <row r="5740" spans="2:5" x14ac:dyDescent="0.45">
      <c r="B5740" s="6"/>
      <c r="E5740" s="7"/>
    </row>
    <row r="5741" spans="2:5" x14ac:dyDescent="0.45">
      <c r="B5741" s="6"/>
      <c r="E5741" s="7"/>
    </row>
    <row r="5742" spans="2:5" x14ac:dyDescent="0.45">
      <c r="B5742" s="6"/>
      <c r="E5742" s="7"/>
    </row>
    <row r="5743" spans="2:5" x14ac:dyDescent="0.45">
      <c r="B5743" s="6"/>
      <c r="E5743" s="7"/>
    </row>
    <row r="5744" spans="2:5" x14ac:dyDescent="0.45">
      <c r="B5744" s="6"/>
      <c r="E5744" s="7"/>
    </row>
    <row r="5745" spans="2:5" x14ac:dyDescent="0.45">
      <c r="B5745" s="6"/>
      <c r="E5745" s="7"/>
    </row>
    <row r="5746" spans="2:5" x14ac:dyDescent="0.45">
      <c r="B5746" s="6"/>
      <c r="E5746" s="7"/>
    </row>
    <row r="5747" spans="2:5" x14ac:dyDescent="0.45">
      <c r="B5747" s="6"/>
      <c r="E5747" s="7"/>
    </row>
    <row r="5748" spans="2:5" x14ac:dyDescent="0.45">
      <c r="B5748" s="6"/>
      <c r="E5748" s="7"/>
    </row>
    <row r="5749" spans="2:5" x14ac:dyDescent="0.45">
      <c r="B5749" s="6"/>
      <c r="E5749" s="7"/>
    </row>
    <row r="5750" spans="2:5" x14ac:dyDescent="0.45">
      <c r="B5750" s="6"/>
      <c r="E5750" s="7"/>
    </row>
    <row r="5751" spans="2:5" x14ac:dyDescent="0.45">
      <c r="B5751" s="6"/>
      <c r="E5751" s="7"/>
    </row>
    <row r="5752" spans="2:5" x14ac:dyDescent="0.45">
      <c r="B5752" s="6"/>
      <c r="E5752" s="7"/>
    </row>
    <row r="5753" spans="2:5" x14ac:dyDescent="0.45">
      <c r="B5753" s="6"/>
      <c r="E5753" s="7"/>
    </row>
    <row r="5754" spans="2:5" x14ac:dyDescent="0.45">
      <c r="B5754" s="6"/>
      <c r="E5754" s="7"/>
    </row>
    <row r="5755" spans="2:5" x14ac:dyDescent="0.45">
      <c r="B5755" s="6"/>
      <c r="E5755" s="7"/>
    </row>
    <row r="5756" spans="2:5" x14ac:dyDescent="0.45">
      <c r="B5756" s="6"/>
      <c r="E5756" s="7"/>
    </row>
    <row r="5757" spans="2:5" x14ac:dyDescent="0.45">
      <c r="B5757" s="6"/>
      <c r="E5757" s="7"/>
    </row>
    <row r="5758" spans="2:5" x14ac:dyDescent="0.45">
      <c r="B5758" s="6"/>
      <c r="E5758" s="7"/>
    </row>
    <row r="5759" spans="2:5" x14ac:dyDescent="0.45">
      <c r="B5759" s="6"/>
      <c r="E5759" s="7"/>
    </row>
    <row r="5760" spans="2:5" x14ac:dyDescent="0.45">
      <c r="B5760" s="6"/>
      <c r="E5760" s="7"/>
    </row>
    <row r="5761" spans="2:5" x14ac:dyDescent="0.45">
      <c r="B5761" s="6"/>
      <c r="E5761" s="7"/>
    </row>
    <row r="5762" spans="2:5" x14ac:dyDescent="0.45">
      <c r="B5762" s="6"/>
      <c r="E5762" s="7"/>
    </row>
    <row r="5763" spans="2:5" x14ac:dyDescent="0.45">
      <c r="B5763" s="6"/>
      <c r="E5763" s="7"/>
    </row>
    <row r="5764" spans="2:5" x14ac:dyDescent="0.45">
      <c r="B5764" s="6"/>
      <c r="E5764" s="7"/>
    </row>
    <row r="5765" spans="2:5" x14ac:dyDescent="0.45">
      <c r="B5765" s="6"/>
      <c r="E5765" s="7"/>
    </row>
    <row r="5766" spans="2:5" x14ac:dyDescent="0.45">
      <c r="B5766" s="6"/>
      <c r="E5766" s="7"/>
    </row>
    <row r="5767" spans="2:5" x14ac:dyDescent="0.45">
      <c r="B5767" s="6"/>
      <c r="E5767" s="7"/>
    </row>
    <row r="5768" spans="2:5" x14ac:dyDescent="0.45">
      <c r="B5768" s="6"/>
      <c r="E5768" s="7"/>
    </row>
    <row r="5769" spans="2:5" x14ac:dyDescent="0.45">
      <c r="B5769" s="6"/>
      <c r="E5769" s="7"/>
    </row>
    <row r="5770" spans="2:5" x14ac:dyDescent="0.45">
      <c r="B5770" s="6"/>
      <c r="E5770" s="7"/>
    </row>
    <row r="5771" spans="2:5" x14ac:dyDescent="0.45">
      <c r="B5771" s="6"/>
      <c r="E5771" s="7"/>
    </row>
    <row r="5772" spans="2:5" x14ac:dyDescent="0.45">
      <c r="B5772" s="6"/>
      <c r="E5772" s="7"/>
    </row>
    <row r="5773" spans="2:5" x14ac:dyDescent="0.45">
      <c r="B5773" s="6"/>
      <c r="E5773" s="7"/>
    </row>
    <row r="5774" spans="2:5" x14ac:dyDescent="0.45">
      <c r="B5774" s="6"/>
      <c r="E5774" s="7"/>
    </row>
    <row r="5775" spans="2:5" x14ac:dyDescent="0.45">
      <c r="B5775" s="6"/>
      <c r="E5775" s="7"/>
    </row>
    <row r="5776" spans="2:5" x14ac:dyDescent="0.45">
      <c r="B5776" s="6"/>
      <c r="E5776" s="7"/>
    </row>
    <row r="5777" spans="2:5" x14ac:dyDescent="0.45">
      <c r="B5777" s="6"/>
      <c r="E5777" s="7"/>
    </row>
    <row r="5778" spans="2:5" x14ac:dyDescent="0.45">
      <c r="B5778" s="6"/>
      <c r="E5778" s="7"/>
    </row>
    <row r="5779" spans="2:5" x14ac:dyDescent="0.45">
      <c r="B5779" s="6"/>
      <c r="E5779" s="7"/>
    </row>
    <row r="5780" spans="2:5" x14ac:dyDescent="0.45">
      <c r="B5780" s="6"/>
      <c r="E5780" s="7"/>
    </row>
    <row r="5781" spans="2:5" x14ac:dyDescent="0.45">
      <c r="B5781" s="6"/>
      <c r="E5781" s="7"/>
    </row>
    <row r="5782" spans="2:5" x14ac:dyDescent="0.45">
      <c r="B5782" s="6"/>
      <c r="E5782" s="7"/>
    </row>
    <row r="5783" spans="2:5" x14ac:dyDescent="0.45">
      <c r="B5783" s="6"/>
      <c r="E5783" s="7"/>
    </row>
    <row r="5784" spans="2:5" x14ac:dyDescent="0.45">
      <c r="B5784" s="6"/>
      <c r="E5784" s="7"/>
    </row>
    <row r="5785" spans="2:5" x14ac:dyDescent="0.45">
      <c r="B5785" s="6"/>
      <c r="E5785" s="7"/>
    </row>
    <row r="5786" spans="2:5" x14ac:dyDescent="0.45">
      <c r="B5786" s="6"/>
      <c r="E5786" s="7"/>
    </row>
    <row r="5787" spans="2:5" x14ac:dyDescent="0.45">
      <c r="B5787" s="6"/>
      <c r="E5787" s="7"/>
    </row>
    <row r="5788" spans="2:5" x14ac:dyDescent="0.45">
      <c r="B5788" s="6"/>
      <c r="E5788" s="7"/>
    </row>
    <row r="5789" spans="2:5" x14ac:dyDescent="0.45">
      <c r="B5789" s="6"/>
      <c r="E5789" s="7"/>
    </row>
    <row r="5790" spans="2:5" x14ac:dyDescent="0.45">
      <c r="B5790" s="6"/>
      <c r="E5790" s="7"/>
    </row>
    <row r="5791" spans="2:5" x14ac:dyDescent="0.45">
      <c r="B5791" s="6"/>
      <c r="E5791" s="7"/>
    </row>
    <row r="5792" spans="2:5" x14ac:dyDescent="0.45">
      <c r="B5792" s="6"/>
      <c r="E5792" s="7"/>
    </row>
    <row r="5793" spans="2:5" x14ac:dyDescent="0.45">
      <c r="B5793" s="6"/>
      <c r="E5793" s="7"/>
    </row>
    <row r="5794" spans="2:5" x14ac:dyDescent="0.45">
      <c r="B5794" s="6"/>
      <c r="E5794" s="7"/>
    </row>
    <row r="5795" spans="2:5" x14ac:dyDescent="0.45">
      <c r="B5795" s="6"/>
      <c r="E5795" s="7"/>
    </row>
    <row r="5796" spans="2:5" x14ac:dyDescent="0.45">
      <c r="B5796" s="6"/>
      <c r="E5796" s="7"/>
    </row>
    <row r="5797" spans="2:5" x14ac:dyDescent="0.45">
      <c r="B5797" s="6"/>
      <c r="E5797" s="7"/>
    </row>
    <row r="5798" spans="2:5" x14ac:dyDescent="0.45">
      <c r="B5798" s="6"/>
      <c r="E5798" s="7"/>
    </row>
    <row r="5799" spans="2:5" x14ac:dyDescent="0.45">
      <c r="B5799" s="6"/>
      <c r="E5799" s="7"/>
    </row>
    <row r="5800" spans="2:5" x14ac:dyDescent="0.45">
      <c r="B5800" s="6"/>
      <c r="E5800" s="7"/>
    </row>
    <row r="5801" spans="2:5" x14ac:dyDescent="0.45">
      <c r="B5801" s="6"/>
      <c r="E5801" s="7"/>
    </row>
    <row r="5802" spans="2:5" x14ac:dyDescent="0.45">
      <c r="B5802" s="6"/>
      <c r="E5802" s="7"/>
    </row>
    <row r="5803" spans="2:5" x14ac:dyDescent="0.45">
      <c r="B5803" s="6"/>
      <c r="E5803" s="7"/>
    </row>
    <row r="5804" spans="2:5" x14ac:dyDescent="0.45">
      <c r="B5804" s="6"/>
      <c r="E5804" s="7"/>
    </row>
    <row r="5805" spans="2:5" x14ac:dyDescent="0.45">
      <c r="B5805" s="6"/>
      <c r="E5805" s="7"/>
    </row>
    <row r="5806" spans="2:5" x14ac:dyDescent="0.45">
      <c r="B5806" s="6"/>
      <c r="E5806" s="7"/>
    </row>
    <row r="5807" spans="2:5" x14ac:dyDescent="0.45">
      <c r="B5807" s="6"/>
      <c r="E5807" s="7"/>
    </row>
    <row r="5808" spans="2:5" x14ac:dyDescent="0.45">
      <c r="B5808" s="6"/>
      <c r="E5808" s="7"/>
    </row>
    <row r="5809" spans="2:5" x14ac:dyDescent="0.45">
      <c r="B5809" s="6"/>
      <c r="E5809" s="7"/>
    </row>
    <row r="5810" spans="2:5" x14ac:dyDescent="0.45">
      <c r="B5810" s="6"/>
      <c r="E5810" s="7"/>
    </row>
    <row r="5811" spans="2:5" x14ac:dyDescent="0.45">
      <c r="B5811" s="6"/>
      <c r="E5811" s="7"/>
    </row>
    <row r="5812" spans="2:5" x14ac:dyDescent="0.45">
      <c r="B5812" s="6"/>
      <c r="E5812" s="7"/>
    </row>
    <row r="5813" spans="2:5" x14ac:dyDescent="0.45">
      <c r="B5813" s="6"/>
      <c r="E5813" s="7"/>
    </row>
    <row r="5814" spans="2:5" x14ac:dyDescent="0.45">
      <c r="B5814" s="6"/>
      <c r="E5814" s="7"/>
    </row>
    <row r="5815" spans="2:5" x14ac:dyDescent="0.45">
      <c r="B5815" s="6"/>
      <c r="E5815" s="7"/>
    </row>
    <row r="5816" spans="2:5" x14ac:dyDescent="0.45">
      <c r="B5816" s="6"/>
      <c r="E5816" s="7"/>
    </row>
    <row r="5817" spans="2:5" x14ac:dyDescent="0.45">
      <c r="B5817" s="6"/>
      <c r="E5817" s="7"/>
    </row>
    <row r="5818" spans="2:5" x14ac:dyDescent="0.45">
      <c r="B5818" s="6"/>
      <c r="E5818" s="7"/>
    </row>
    <row r="5819" spans="2:5" x14ac:dyDescent="0.45">
      <c r="B5819" s="6"/>
      <c r="E5819" s="7"/>
    </row>
    <row r="5820" spans="2:5" x14ac:dyDescent="0.45">
      <c r="B5820" s="6"/>
      <c r="E5820" s="7"/>
    </row>
    <row r="5821" spans="2:5" x14ac:dyDescent="0.45">
      <c r="B5821" s="6"/>
      <c r="E5821" s="7"/>
    </row>
    <row r="5822" spans="2:5" x14ac:dyDescent="0.45">
      <c r="B5822" s="6"/>
      <c r="E5822" s="7"/>
    </row>
    <row r="5823" spans="2:5" x14ac:dyDescent="0.45">
      <c r="B5823" s="6"/>
      <c r="E5823" s="7"/>
    </row>
    <row r="5824" spans="2:5" x14ac:dyDescent="0.45">
      <c r="B5824" s="6"/>
      <c r="E5824" s="7"/>
    </row>
    <row r="5825" spans="2:5" x14ac:dyDescent="0.45">
      <c r="B5825" s="6"/>
      <c r="E5825" s="7"/>
    </row>
    <row r="5826" spans="2:5" x14ac:dyDescent="0.45">
      <c r="B5826" s="6"/>
      <c r="E5826" s="7"/>
    </row>
    <row r="5827" spans="2:5" x14ac:dyDescent="0.45">
      <c r="B5827" s="6"/>
      <c r="E5827" s="7"/>
    </row>
    <row r="5828" spans="2:5" x14ac:dyDescent="0.45">
      <c r="B5828" s="6"/>
      <c r="E5828" s="7"/>
    </row>
    <row r="5829" spans="2:5" x14ac:dyDescent="0.45">
      <c r="B5829" s="6"/>
      <c r="E5829" s="7"/>
    </row>
    <row r="5830" spans="2:5" x14ac:dyDescent="0.45">
      <c r="B5830" s="6"/>
      <c r="E5830" s="7"/>
    </row>
    <row r="5831" spans="2:5" x14ac:dyDescent="0.45">
      <c r="B5831" s="6"/>
      <c r="E5831" s="7"/>
    </row>
    <row r="5832" spans="2:5" x14ac:dyDescent="0.45">
      <c r="B5832" s="6"/>
      <c r="E5832" s="7"/>
    </row>
    <row r="5833" spans="2:5" x14ac:dyDescent="0.45">
      <c r="B5833" s="6"/>
      <c r="E5833" s="7"/>
    </row>
    <row r="5834" spans="2:5" x14ac:dyDescent="0.45">
      <c r="B5834" s="6"/>
      <c r="E5834" s="7"/>
    </row>
    <row r="5835" spans="2:5" x14ac:dyDescent="0.45">
      <c r="B5835" s="6"/>
      <c r="E5835" s="7"/>
    </row>
    <row r="5836" spans="2:5" x14ac:dyDescent="0.45">
      <c r="B5836" s="6"/>
      <c r="E5836" s="7"/>
    </row>
    <row r="5837" spans="2:5" x14ac:dyDescent="0.45">
      <c r="B5837" s="6"/>
      <c r="E5837" s="7"/>
    </row>
    <row r="5838" spans="2:5" x14ac:dyDescent="0.45">
      <c r="B5838" s="6"/>
      <c r="E5838" s="7"/>
    </row>
    <row r="5839" spans="2:5" x14ac:dyDescent="0.45">
      <c r="B5839" s="6"/>
      <c r="E5839" s="7"/>
    </row>
    <row r="5840" spans="2:5" x14ac:dyDescent="0.45">
      <c r="B5840" s="6"/>
      <c r="E5840" s="7"/>
    </row>
    <row r="5841" spans="2:5" x14ac:dyDescent="0.45">
      <c r="B5841" s="6"/>
      <c r="E5841" s="7"/>
    </row>
    <row r="5842" spans="2:5" x14ac:dyDescent="0.45">
      <c r="B5842" s="6"/>
      <c r="E5842" s="7"/>
    </row>
    <row r="5843" spans="2:5" x14ac:dyDescent="0.45">
      <c r="B5843" s="6"/>
      <c r="E5843" s="7"/>
    </row>
    <row r="5844" spans="2:5" x14ac:dyDescent="0.45">
      <c r="B5844" s="6"/>
      <c r="E5844" s="7"/>
    </row>
    <row r="5845" spans="2:5" x14ac:dyDescent="0.45">
      <c r="B5845" s="6"/>
      <c r="E5845" s="7"/>
    </row>
    <row r="5846" spans="2:5" x14ac:dyDescent="0.45">
      <c r="B5846" s="6"/>
      <c r="E5846" s="7"/>
    </row>
    <row r="5847" spans="2:5" x14ac:dyDescent="0.45">
      <c r="B5847" s="6"/>
      <c r="E5847" s="7"/>
    </row>
    <row r="5848" spans="2:5" x14ac:dyDescent="0.45">
      <c r="B5848" s="6"/>
      <c r="E5848" s="7"/>
    </row>
    <row r="5849" spans="2:5" x14ac:dyDescent="0.45">
      <c r="B5849" s="6"/>
      <c r="E5849" s="7"/>
    </row>
    <row r="5850" spans="2:5" x14ac:dyDescent="0.45">
      <c r="B5850" s="6"/>
      <c r="E5850" s="7"/>
    </row>
    <row r="5851" spans="2:5" x14ac:dyDescent="0.45">
      <c r="B5851" s="6"/>
      <c r="E5851" s="7"/>
    </row>
    <row r="5852" spans="2:5" x14ac:dyDescent="0.45">
      <c r="B5852" s="6"/>
      <c r="E5852" s="7"/>
    </row>
    <row r="5853" spans="2:5" x14ac:dyDescent="0.45">
      <c r="B5853" s="6"/>
      <c r="E5853" s="7"/>
    </row>
    <row r="5854" spans="2:5" x14ac:dyDescent="0.45">
      <c r="B5854" s="6"/>
      <c r="E5854" s="7"/>
    </row>
    <row r="5855" spans="2:5" x14ac:dyDescent="0.45">
      <c r="B5855" s="6"/>
      <c r="E5855" s="7"/>
    </row>
    <row r="5856" spans="2:5" x14ac:dyDescent="0.45">
      <c r="B5856" s="6"/>
      <c r="E5856" s="7"/>
    </row>
    <row r="5857" spans="2:5" x14ac:dyDescent="0.45">
      <c r="B5857" s="6"/>
      <c r="E5857" s="7"/>
    </row>
    <row r="5858" spans="2:5" x14ac:dyDescent="0.45">
      <c r="B5858" s="6"/>
      <c r="E5858" s="7"/>
    </row>
    <row r="5859" spans="2:5" x14ac:dyDescent="0.45">
      <c r="B5859" s="6"/>
      <c r="E5859" s="7"/>
    </row>
    <row r="5860" spans="2:5" x14ac:dyDescent="0.45">
      <c r="B5860" s="6"/>
      <c r="E5860" s="7"/>
    </row>
    <row r="5861" spans="2:5" x14ac:dyDescent="0.45">
      <c r="B5861" s="6"/>
      <c r="E5861" s="7"/>
    </row>
    <row r="5862" spans="2:5" x14ac:dyDescent="0.45">
      <c r="B5862" s="6"/>
      <c r="E5862" s="7"/>
    </row>
    <row r="5863" spans="2:5" x14ac:dyDescent="0.45">
      <c r="B5863" s="6"/>
      <c r="E5863" s="7"/>
    </row>
    <row r="5864" spans="2:5" x14ac:dyDescent="0.45">
      <c r="B5864" s="6"/>
      <c r="E5864" s="7"/>
    </row>
    <row r="5865" spans="2:5" x14ac:dyDescent="0.45">
      <c r="B5865" s="6"/>
      <c r="E5865" s="7"/>
    </row>
    <row r="5866" spans="2:5" x14ac:dyDescent="0.45">
      <c r="B5866" s="6"/>
      <c r="E5866" s="7"/>
    </row>
    <row r="5867" spans="2:5" x14ac:dyDescent="0.45">
      <c r="B5867" s="6"/>
      <c r="E5867" s="7"/>
    </row>
    <row r="5868" spans="2:5" x14ac:dyDescent="0.45">
      <c r="B5868" s="6"/>
      <c r="E5868" s="7"/>
    </row>
    <row r="5869" spans="2:5" x14ac:dyDescent="0.45">
      <c r="B5869" s="6"/>
      <c r="E5869" s="7"/>
    </row>
    <row r="5870" spans="2:5" x14ac:dyDescent="0.45">
      <c r="B5870" s="6"/>
      <c r="E5870" s="7"/>
    </row>
    <row r="5871" spans="2:5" x14ac:dyDescent="0.45">
      <c r="B5871" s="6"/>
      <c r="E5871" s="7"/>
    </row>
    <row r="5872" spans="2:5" x14ac:dyDescent="0.45">
      <c r="B5872" s="6"/>
      <c r="E5872" s="7"/>
    </row>
    <row r="5873" spans="2:5" x14ac:dyDescent="0.45">
      <c r="B5873" s="6"/>
      <c r="E5873" s="7"/>
    </row>
    <row r="5874" spans="2:5" x14ac:dyDescent="0.45">
      <c r="B5874" s="6"/>
      <c r="E5874" s="7"/>
    </row>
    <row r="5875" spans="2:5" x14ac:dyDescent="0.45">
      <c r="B5875" s="6"/>
      <c r="E5875" s="7"/>
    </row>
    <row r="5876" spans="2:5" x14ac:dyDescent="0.45">
      <c r="B5876" s="6"/>
      <c r="E5876" s="7"/>
    </row>
    <row r="5877" spans="2:5" x14ac:dyDescent="0.45">
      <c r="B5877" s="6"/>
      <c r="E5877" s="7"/>
    </row>
    <row r="5878" spans="2:5" x14ac:dyDescent="0.45">
      <c r="B5878" s="6"/>
      <c r="E5878" s="7"/>
    </row>
    <row r="5879" spans="2:5" x14ac:dyDescent="0.45">
      <c r="B5879" s="6"/>
      <c r="E5879" s="7"/>
    </row>
    <row r="5880" spans="2:5" x14ac:dyDescent="0.45">
      <c r="B5880" s="6"/>
      <c r="E5880" s="7"/>
    </row>
    <row r="5881" spans="2:5" x14ac:dyDescent="0.45">
      <c r="B5881" s="6"/>
      <c r="E5881" s="7"/>
    </row>
    <row r="5882" spans="2:5" x14ac:dyDescent="0.45">
      <c r="B5882" s="6"/>
      <c r="E5882" s="7"/>
    </row>
    <row r="5883" spans="2:5" x14ac:dyDescent="0.45">
      <c r="B5883" s="6"/>
      <c r="E5883" s="7"/>
    </row>
    <row r="5884" spans="2:5" x14ac:dyDescent="0.45">
      <c r="B5884" s="6"/>
      <c r="E5884" s="7"/>
    </row>
    <row r="5885" spans="2:5" x14ac:dyDescent="0.45">
      <c r="B5885" s="6"/>
      <c r="E5885" s="7"/>
    </row>
    <row r="5886" spans="2:5" x14ac:dyDescent="0.45">
      <c r="B5886" s="6"/>
      <c r="E5886" s="7"/>
    </row>
    <row r="5887" spans="2:5" x14ac:dyDescent="0.45">
      <c r="B5887" s="6"/>
      <c r="E5887" s="7"/>
    </row>
    <row r="5888" spans="2:5" x14ac:dyDescent="0.45">
      <c r="B5888" s="6"/>
      <c r="E5888" s="7"/>
    </row>
    <row r="5889" spans="2:5" x14ac:dyDescent="0.45">
      <c r="B5889" s="6"/>
      <c r="E5889" s="7"/>
    </row>
    <row r="5890" spans="2:5" x14ac:dyDescent="0.45">
      <c r="B5890" s="6"/>
      <c r="E5890" s="7"/>
    </row>
    <row r="5891" spans="2:5" x14ac:dyDescent="0.45">
      <c r="B5891" s="6"/>
      <c r="E5891" s="7"/>
    </row>
    <row r="5892" spans="2:5" x14ac:dyDescent="0.45">
      <c r="B5892" s="6"/>
      <c r="E5892" s="7"/>
    </row>
    <row r="5893" spans="2:5" x14ac:dyDescent="0.45">
      <c r="B5893" s="6"/>
      <c r="E5893" s="7"/>
    </row>
    <row r="5894" spans="2:5" x14ac:dyDescent="0.45">
      <c r="B5894" s="6"/>
      <c r="E5894" s="7"/>
    </row>
    <row r="5895" spans="2:5" x14ac:dyDescent="0.45">
      <c r="B5895" s="6"/>
      <c r="E5895" s="7"/>
    </row>
    <row r="5896" spans="2:5" x14ac:dyDescent="0.45">
      <c r="B5896" s="6"/>
      <c r="E5896" s="7"/>
    </row>
    <row r="5897" spans="2:5" x14ac:dyDescent="0.45">
      <c r="B5897" s="6"/>
      <c r="E5897" s="7"/>
    </row>
    <row r="5898" spans="2:5" x14ac:dyDescent="0.45">
      <c r="B5898" s="6"/>
      <c r="E5898" s="7"/>
    </row>
    <row r="5899" spans="2:5" x14ac:dyDescent="0.45">
      <c r="B5899" s="6"/>
      <c r="E5899" s="7"/>
    </row>
    <row r="5900" spans="2:5" x14ac:dyDescent="0.45">
      <c r="B5900" s="6"/>
      <c r="E5900" s="7"/>
    </row>
    <row r="5901" spans="2:5" x14ac:dyDescent="0.45">
      <c r="B5901" s="6"/>
      <c r="E5901" s="7"/>
    </row>
    <row r="5902" spans="2:5" x14ac:dyDescent="0.45">
      <c r="B5902" s="6"/>
      <c r="E5902" s="7"/>
    </row>
    <row r="5903" spans="2:5" x14ac:dyDescent="0.45">
      <c r="B5903" s="6"/>
      <c r="E5903" s="7"/>
    </row>
    <row r="5904" spans="2:5" x14ac:dyDescent="0.45">
      <c r="B5904" s="6"/>
      <c r="E5904" s="7"/>
    </row>
    <row r="5905" spans="2:5" x14ac:dyDescent="0.45">
      <c r="B5905" s="6"/>
      <c r="E5905" s="7"/>
    </row>
    <row r="5906" spans="2:5" x14ac:dyDescent="0.45">
      <c r="B5906" s="6"/>
      <c r="E5906" s="7"/>
    </row>
    <row r="5907" spans="2:5" x14ac:dyDescent="0.45">
      <c r="B5907" s="6"/>
      <c r="E5907" s="7"/>
    </row>
    <row r="5908" spans="2:5" x14ac:dyDescent="0.45">
      <c r="B5908" s="6"/>
      <c r="E5908" s="7"/>
    </row>
    <row r="5909" spans="2:5" x14ac:dyDescent="0.45">
      <c r="B5909" s="6"/>
      <c r="E5909" s="7"/>
    </row>
    <row r="5910" spans="2:5" x14ac:dyDescent="0.45">
      <c r="B5910" s="6"/>
      <c r="E5910" s="7"/>
    </row>
    <row r="5911" spans="2:5" x14ac:dyDescent="0.45">
      <c r="B5911" s="6"/>
      <c r="E5911" s="7"/>
    </row>
    <row r="5912" spans="2:5" x14ac:dyDescent="0.45">
      <c r="B5912" s="6"/>
      <c r="E5912" s="7"/>
    </row>
    <row r="5913" spans="2:5" x14ac:dyDescent="0.45">
      <c r="B5913" s="6"/>
      <c r="E5913" s="7"/>
    </row>
    <row r="5914" spans="2:5" x14ac:dyDescent="0.45">
      <c r="B5914" s="6"/>
      <c r="E5914" s="7"/>
    </row>
    <row r="5915" spans="2:5" x14ac:dyDescent="0.45">
      <c r="B5915" s="6"/>
      <c r="E5915" s="7"/>
    </row>
    <row r="5916" spans="2:5" x14ac:dyDescent="0.45">
      <c r="B5916" s="6"/>
      <c r="E5916" s="7"/>
    </row>
    <row r="5917" spans="2:5" x14ac:dyDescent="0.45">
      <c r="B5917" s="6"/>
      <c r="E5917" s="7"/>
    </row>
    <row r="5918" spans="2:5" x14ac:dyDescent="0.45">
      <c r="B5918" s="6"/>
      <c r="E5918" s="7"/>
    </row>
    <row r="5919" spans="2:5" x14ac:dyDescent="0.45">
      <c r="B5919" s="6"/>
      <c r="E5919" s="7"/>
    </row>
    <row r="5920" spans="2:5" x14ac:dyDescent="0.45">
      <c r="B5920" s="6"/>
      <c r="E5920" s="7"/>
    </row>
    <row r="5921" spans="2:5" x14ac:dyDescent="0.45">
      <c r="B5921" s="6"/>
      <c r="E5921" s="7"/>
    </row>
    <row r="5922" spans="2:5" x14ac:dyDescent="0.45">
      <c r="B5922" s="6"/>
      <c r="E5922" s="7"/>
    </row>
    <row r="5923" spans="2:5" x14ac:dyDescent="0.45">
      <c r="B5923" s="6"/>
      <c r="E5923" s="7"/>
    </row>
    <row r="5924" spans="2:5" x14ac:dyDescent="0.45">
      <c r="B5924" s="6"/>
      <c r="E5924" s="7"/>
    </row>
    <row r="5925" spans="2:5" x14ac:dyDescent="0.45">
      <c r="B5925" s="6"/>
      <c r="E5925" s="7"/>
    </row>
    <row r="5926" spans="2:5" x14ac:dyDescent="0.45">
      <c r="B5926" s="6"/>
      <c r="E5926" s="7"/>
    </row>
    <row r="5927" spans="2:5" x14ac:dyDescent="0.45">
      <c r="B5927" s="6"/>
      <c r="E5927" s="7"/>
    </row>
    <row r="5928" spans="2:5" x14ac:dyDescent="0.45">
      <c r="B5928" s="6"/>
      <c r="E5928" s="7"/>
    </row>
    <row r="5929" spans="2:5" x14ac:dyDescent="0.45">
      <c r="B5929" s="6"/>
      <c r="E5929" s="7"/>
    </row>
    <row r="5930" spans="2:5" x14ac:dyDescent="0.45">
      <c r="B5930" s="6"/>
      <c r="E5930" s="7"/>
    </row>
    <row r="5931" spans="2:5" x14ac:dyDescent="0.45">
      <c r="B5931" s="6"/>
      <c r="E5931" s="7"/>
    </row>
    <row r="5932" spans="2:5" x14ac:dyDescent="0.45">
      <c r="B5932" s="6"/>
      <c r="E5932" s="7"/>
    </row>
    <row r="5933" spans="2:5" x14ac:dyDescent="0.45">
      <c r="B5933" s="6"/>
      <c r="E5933" s="7"/>
    </row>
    <row r="5934" spans="2:5" x14ac:dyDescent="0.45">
      <c r="B5934" s="6"/>
      <c r="E5934" s="7"/>
    </row>
    <row r="5935" spans="2:5" x14ac:dyDescent="0.45">
      <c r="B5935" s="6"/>
      <c r="E5935" s="7"/>
    </row>
    <row r="5936" spans="2:5" x14ac:dyDescent="0.45">
      <c r="B5936" s="6"/>
      <c r="E5936" s="7"/>
    </row>
    <row r="5937" spans="2:5" x14ac:dyDescent="0.45">
      <c r="B5937" s="6"/>
      <c r="E5937" s="7"/>
    </row>
    <row r="5938" spans="2:5" x14ac:dyDescent="0.45">
      <c r="B5938" s="6"/>
      <c r="E5938" s="7"/>
    </row>
    <row r="5939" spans="2:5" x14ac:dyDescent="0.45">
      <c r="B5939" s="6"/>
      <c r="E5939" s="7"/>
    </row>
    <row r="5940" spans="2:5" x14ac:dyDescent="0.45">
      <c r="B5940" s="6"/>
      <c r="E5940" s="7"/>
    </row>
    <row r="5941" spans="2:5" x14ac:dyDescent="0.45">
      <c r="B5941" s="6"/>
      <c r="E5941" s="7"/>
    </row>
    <row r="5942" spans="2:5" x14ac:dyDescent="0.45">
      <c r="B5942" s="6"/>
      <c r="E5942" s="7"/>
    </row>
    <row r="5943" spans="2:5" x14ac:dyDescent="0.45">
      <c r="B5943" s="6"/>
      <c r="E5943" s="7"/>
    </row>
    <row r="5944" spans="2:5" x14ac:dyDescent="0.45">
      <c r="B5944" s="6"/>
      <c r="E5944" s="7"/>
    </row>
    <row r="5945" spans="2:5" x14ac:dyDescent="0.45">
      <c r="B5945" s="6"/>
      <c r="E5945" s="7"/>
    </row>
    <row r="5946" spans="2:5" x14ac:dyDescent="0.45">
      <c r="B5946" s="6"/>
      <c r="E5946" s="7"/>
    </row>
    <row r="5947" spans="2:5" x14ac:dyDescent="0.45">
      <c r="B5947" s="6"/>
      <c r="E5947" s="7"/>
    </row>
    <row r="5948" spans="2:5" x14ac:dyDescent="0.45">
      <c r="B5948" s="6"/>
      <c r="E5948" s="7"/>
    </row>
    <row r="5949" spans="2:5" x14ac:dyDescent="0.45">
      <c r="B5949" s="6"/>
      <c r="E5949" s="7"/>
    </row>
    <row r="5950" spans="2:5" x14ac:dyDescent="0.45">
      <c r="B5950" s="6"/>
      <c r="E5950" s="7"/>
    </row>
    <row r="5951" spans="2:5" x14ac:dyDescent="0.45">
      <c r="B5951" s="6"/>
      <c r="E5951" s="7"/>
    </row>
    <row r="5952" spans="2:5" x14ac:dyDescent="0.45">
      <c r="B5952" s="6"/>
      <c r="E5952" s="7"/>
    </row>
    <row r="5953" spans="2:5" x14ac:dyDescent="0.45">
      <c r="B5953" s="6"/>
      <c r="E5953" s="7"/>
    </row>
    <row r="5954" spans="2:5" x14ac:dyDescent="0.45">
      <c r="B5954" s="6"/>
      <c r="E5954" s="7"/>
    </row>
    <row r="5955" spans="2:5" x14ac:dyDescent="0.45">
      <c r="B5955" s="6"/>
      <c r="E5955" s="7"/>
    </row>
    <row r="5956" spans="2:5" x14ac:dyDescent="0.45">
      <c r="B5956" s="6"/>
      <c r="E5956" s="7"/>
    </row>
    <row r="5957" spans="2:5" x14ac:dyDescent="0.45">
      <c r="B5957" s="6"/>
      <c r="E5957" s="7"/>
    </row>
    <row r="5958" spans="2:5" x14ac:dyDescent="0.45">
      <c r="B5958" s="6"/>
      <c r="E5958" s="7"/>
    </row>
    <row r="5959" spans="2:5" x14ac:dyDescent="0.45">
      <c r="B5959" s="6"/>
      <c r="E5959" s="7"/>
    </row>
    <row r="5960" spans="2:5" x14ac:dyDescent="0.45">
      <c r="B5960" s="6"/>
      <c r="E5960" s="7"/>
    </row>
    <row r="5961" spans="2:5" x14ac:dyDescent="0.45">
      <c r="B5961" s="6"/>
      <c r="E5961" s="7"/>
    </row>
    <row r="5962" spans="2:5" x14ac:dyDescent="0.45">
      <c r="B5962" s="6"/>
      <c r="E5962" s="7"/>
    </row>
    <row r="5963" spans="2:5" x14ac:dyDescent="0.45">
      <c r="B5963" s="6"/>
      <c r="E5963" s="7"/>
    </row>
    <row r="5964" spans="2:5" x14ac:dyDescent="0.45">
      <c r="B5964" s="6"/>
      <c r="E5964" s="7"/>
    </row>
    <row r="5965" spans="2:5" x14ac:dyDescent="0.45">
      <c r="B5965" s="6"/>
      <c r="E5965" s="7"/>
    </row>
    <row r="5966" spans="2:5" x14ac:dyDescent="0.45">
      <c r="B5966" s="6"/>
      <c r="E5966" s="7"/>
    </row>
    <row r="5967" spans="2:5" x14ac:dyDescent="0.45">
      <c r="B5967" s="6"/>
      <c r="E5967" s="7"/>
    </row>
    <row r="5968" spans="2:5" x14ac:dyDescent="0.45">
      <c r="B5968" s="6"/>
      <c r="E5968" s="7"/>
    </row>
    <row r="5969" spans="2:5" x14ac:dyDescent="0.45">
      <c r="B5969" s="6"/>
      <c r="E5969" s="7"/>
    </row>
    <row r="5970" spans="2:5" x14ac:dyDescent="0.45">
      <c r="B5970" s="6"/>
      <c r="E5970" s="7"/>
    </row>
    <row r="5971" spans="2:5" x14ac:dyDescent="0.45">
      <c r="B5971" s="6"/>
      <c r="E5971" s="7"/>
    </row>
    <row r="5972" spans="2:5" x14ac:dyDescent="0.45">
      <c r="B5972" s="6"/>
      <c r="E5972" s="7"/>
    </row>
    <row r="5973" spans="2:5" x14ac:dyDescent="0.45">
      <c r="B5973" s="6"/>
      <c r="E5973" s="7"/>
    </row>
    <row r="5974" spans="2:5" x14ac:dyDescent="0.45">
      <c r="B5974" s="6"/>
      <c r="E5974" s="7"/>
    </row>
    <row r="5975" spans="2:5" x14ac:dyDescent="0.45">
      <c r="B5975" s="6"/>
      <c r="E5975" s="7"/>
    </row>
    <row r="5976" spans="2:5" x14ac:dyDescent="0.45">
      <c r="B5976" s="6"/>
      <c r="E5976" s="7"/>
    </row>
    <row r="5977" spans="2:5" x14ac:dyDescent="0.45">
      <c r="B5977" s="6"/>
      <c r="E5977" s="7"/>
    </row>
    <row r="5978" spans="2:5" x14ac:dyDescent="0.45">
      <c r="B5978" s="6"/>
      <c r="E5978" s="7"/>
    </row>
    <row r="5979" spans="2:5" x14ac:dyDescent="0.45">
      <c r="B5979" s="6"/>
      <c r="E5979" s="7"/>
    </row>
    <row r="5980" spans="2:5" x14ac:dyDescent="0.45">
      <c r="B5980" s="6"/>
      <c r="E5980" s="7"/>
    </row>
    <row r="5981" spans="2:5" x14ac:dyDescent="0.45">
      <c r="B5981" s="6"/>
      <c r="E5981" s="7"/>
    </row>
    <row r="5982" spans="2:5" x14ac:dyDescent="0.45">
      <c r="B5982" s="6"/>
      <c r="E5982" s="7"/>
    </row>
    <row r="5983" spans="2:5" x14ac:dyDescent="0.45">
      <c r="B5983" s="6"/>
      <c r="E5983" s="7"/>
    </row>
    <row r="5984" spans="2:5" x14ac:dyDescent="0.45">
      <c r="B5984" s="6"/>
      <c r="E5984" s="7"/>
    </row>
    <row r="5985" spans="2:5" x14ac:dyDescent="0.45">
      <c r="B5985" s="6"/>
      <c r="E5985" s="7"/>
    </row>
    <row r="5986" spans="2:5" x14ac:dyDescent="0.45">
      <c r="B5986" s="6"/>
      <c r="E5986" s="7"/>
    </row>
    <row r="5987" spans="2:5" x14ac:dyDescent="0.45">
      <c r="B5987" s="6"/>
      <c r="E5987" s="7"/>
    </row>
    <row r="5988" spans="2:5" x14ac:dyDescent="0.45">
      <c r="B5988" s="6"/>
      <c r="E5988" s="7"/>
    </row>
    <row r="5989" spans="2:5" x14ac:dyDescent="0.45">
      <c r="B5989" s="6"/>
      <c r="E5989" s="7"/>
    </row>
    <row r="5990" spans="2:5" x14ac:dyDescent="0.45">
      <c r="B5990" s="6"/>
      <c r="E5990" s="7"/>
    </row>
    <row r="5991" spans="2:5" x14ac:dyDescent="0.45">
      <c r="B5991" s="6"/>
      <c r="E5991" s="7"/>
    </row>
    <row r="5992" spans="2:5" x14ac:dyDescent="0.45">
      <c r="B5992" s="6"/>
      <c r="E5992" s="7"/>
    </row>
    <row r="5993" spans="2:5" x14ac:dyDescent="0.45">
      <c r="B5993" s="6"/>
      <c r="E5993" s="7"/>
    </row>
    <row r="5994" spans="2:5" x14ac:dyDescent="0.45">
      <c r="B5994" s="6"/>
      <c r="E5994" s="7"/>
    </row>
    <row r="5995" spans="2:5" x14ac:dyDescent="0.45">
      <c r="B5995" s="6"/>
      <c r="E5995" s="7"/>
    </row>
    <row r="5996" spans="2:5" x14ac:dyDescent="0.45">
      <c r="B5996" s="6"/>
      <c r="E5996" s="7"/>
    </row>
    <row r="5997" spans="2:5" x14ac:dyDescent="0.45">
      <c r="B5997" s="6"/>
      <c r="E5997" s="7"/>
    </row>
    <row r="5998" spans="2:5" x14ac:dyDescent="0.45">
      <c r="B5998" s="6"/>
      <c r="E5998" s="7"/>
    </row>
    <row r="5999" spans="2:5" x14ac:dyDescent="0.45">
      <c r="B5999" s="6"/>
      <c r="E5999" s="7"/>
    </row>
    <row r="6000" spans="2:5" x14ac:dyDescent="0.45">
      <c r="B6000" s="6"/>
      <c r="E6000" s="7"/>
    </row>
    <row r="6001" spans="2:5" x14ac:dyDescent="0.45">
      <c r="B6001" s="6"/>
      <c r="E6001" s="7"/>
    </row>
    <row r="6002" spans="2:5" x14ac:dyDescent="0.45">
      <c r="B6002" s="6"/>
      <c r="E6002" s="7"/>
    </row>
    <row r="6003" spans="2:5" x14ac:dyDescent="0.45">
      <c r="B6003" s="6"/>
      <c r="E6003" s="7"/>
    </row>
    <row r="6004" spans="2:5" x14ac:dyDescent="0.45">
      <c r="B6004" s="6"/>
      <c r="E6004" s="7"/>
    </row>
    <row r="6005" spans="2:5" x14ac:dyDescent="0.45">
      <c r="B6005" s="6"/>
      <c r="E6005" s="7"/>
    </row>
    <row r="6006" spans="2:5" ht="16.3" thickBot="1" x14ac:dyDescent="0.5">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A8"/>
  <sheetViews>
    <sheetView workbookViewId="0">
      <selection activeCell="A9" sqref="A9"/>
    </sheetView>
  </sheetViews>
  <sheetFormatPr defaultRowHeight="15.9" x14ac:dyDescent="0.45"/>
  <sheetData>
    <row r="1" spans="1:1" x14ac:dyDescent="0.45">
      <c r="A1" t="s">
        <v>168</v>
      </c>
    </row>
    <row r="2" spans="1:1" x14ac:dyDescent="0.45">
      <c r="A2" t="s">
        <v>169</v>
      </c>
    </row>
    <row r="4" spans="1:1" x14ac:dyDescent="0.45">
      <c r="A4" t="s">
        <v>170</v>
      </c>
    </row>
    <row r="5" spans="1:1" x14ac:dyDescent="0.45">
      <c r="A5" t="s">
        <v>171</v>
      </c>
    </row>
    <row r="6" spans="1:1" x14ac:dyDescent="0.45">
      <c r="A6" t="s">
        <v>172</v>
      </c>
    </row>
    <row r="8" spans="1:1" x14ac:dyDescent="0.45">
      <c r="A8" t="s">
        <v>173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6424"/>
  <sheetViews>
    <sheetView zoomScale="66" zoomScaleNormal="85" workbookViewId="0">
      <selection activeCell="B1" sqref="B1"/>
    </sheetView>
  </sheetViews>
  <sheetFormatPr defaultColWidth="11" defaultRowHeight="15.9" x14ac:dyDescent="0.45"/>
  <cols>
    <col min="6" max="6" width="15" bestFit="1" customWidth="1"/>
    <col min="17" max="17" width="23.140625" bestFit="1" customWidth="1"/>
  </cols>
  <sheetData>
    <row r="1" spans="1:21" x14ac:dyDescent="0.45">
      <c r="B1" s="2" t="s">
        <v>2</v>
      </c>
      <c r="J1" s="2" t="s">
        <v>12</v>
      </c>
      <c r="K1" s="2"/>
      <c r="L1" s="2"/>
      <c r="M1" s="2"/>
      <c r="Q1" s="2" t="s">
        <v>13</v>
      </c>
      <c r="T1" s="2" t="s">
        <v>59</v>
      </c>
    </row>
    <row r="2" spans="1:21" x14ac:dyDescent="0.45">
      <c r="B2" t="s">
        <v>0</v>
      </c>
      <c r="C2" t="s">
        <v>2</v>
      </c>
      <c r="D2" t="s">
        <v>3</v>
      </c>
      <c r="E2" t="s">
        <v>10</v>
      </c>
      <c r="F2" t="s">
        <v>11</v>
      </c>
      <c r="G2" t="s">
        <v>22</v>
      </c>
      <c r="H2" t="s">
        <v>23</v>
      </c>
      <c r="I2" t="s">
        <v>83</v>
      </c>
      <c r="O2" t="s">
        <v>55</v>
      </c>
    </row>
    <row r="3" spans="1:21" x14ac:dyDescent="0.45">
      <c r="A3" s="13" t="s">
        <v>25</v>
      </c>
      <c r="B3" s="13"/>
      <c r="C3" s="13">
        <f>IF(ISNUMBER('Input and Summary Results'!D5),'Input and Summary Results'!D5,FALSE)</f>
        <v>0.97</v>
      </c>
      <c r="D3" s="13">
        <f>IF(ISNUMBER('Input and Summary Results'!E5),'Input and Summary Results'!E5,FALSE)</f>
        <v>0.1</v>
      </c>
      <c r="E3" s="13">
        <f>LOG10(C3)</f>
        <v>-1.322826573375516E-2</v>
      </c>
      <c r="F3" s="13">
        <f>0.434*D4/C4</f>
        <v>4.4742268041237113E-2</v>
      </c>
      <c r="G3" s="13">
        <f>IF('Input and Summary Results'!$J$4="yes",'Data Transformation'!E3,'Data Transformation'!C3)</f>
        <v>0.97</v>
      </c>
      <c r="H3" s="13">
        <f>IF('Input and Summary Results'!$J$4="yes",'Data Transformation'!F3,'Data Transformation'!D3)</f>
        <v>0.1</v>
      </c>
      <c r="J3" t="s">
        <v>57</v>
      </c>
      <c r="M3" t="s">
        <v>56</v>
      </c>
      <c r="N3" t="s">
        <v>54</v>
      </c>
      <c r="O3" t="s">
        <v>61</v>
      </c>
      <c r="Q3" t="s">
        <v>14</v>
      </c>
      <c r="R3">
        <f>MIN(G4:G8425)</f>
        <v>-0.27993644000000001</v>
      </c>
      <c r="T3" t="s">
        <v>64</v>
      </c>
    </row>
    <row r="4" spans="1:21" x14ac:dyDescent="0.45">
      <c r="A4" t="s">
        <v>25</v>
      </c>
      <c r="B4">
        <f>'Input and Summary Results'!G$8</f>
        <v>1</v>
      </c>
      <c r="C4">
        <f>IF(B4=0,FALSE,'Input and Summary Results'!$D$5)</f>
        <v>0.97</v>
      </c>
      <c r="D4">
        <f>IF(B4=0,FALSE,'Input and Summary Results'!$E$5)</f>
        <v>0.1</v>
      </c>
      <c r="E4">
        <f t="shared" ref="E4" si="0">IF(C4=FALSE,FALSE,LOG10(C4))</f>
        <v>-1.322826573375516E-2</v>
      </c>
      <c r="F4">
        <f>IF(D4=FALSE, FALSE,0.434*D4/C4)</f>
        <v>4.4742268041237113E-2</v>
      </c>
      <c r="G4">
        <f>IF(B4=" ",FALSE,(IF('Input and Summary Results'!$J$4="yes",'Data Transformation'!E4,'Data Transformation'!C4)))</f>
        <v>0.97</v>
      </c>
      <c r="H4">
        <f>IF(B4=" ",FALSE,(IF('Input and Summary Results'!$J$4="yes",'Data Transformation'!F4,'Data Transformation'!D4)))</f>
        <v>0.1</v>
      </c>
      <c r="I4">
        <f>IF(G4=FALSE,"",B4)</f>
        <v>1</v>
      </c>
      <c r="J4" t="s">
        <v>26</v>
      </c>
      <c r="M4" t="str">
        <f>J4</f>
        <v>all</v>
      </c>
      <c r="N4">
        <f>(COUNTIF(I425:I8425,"&gt;0"))+1</f>
        <v>5336</v>
      </c>
      <c r="O4">
        <f t="shared" ref="O4:O67" si="1">IF(N4&gt;4,N4,FALSE)</f>
        <v>5336</v>
      </c>
      <c r="Q4" t="s">
        <v>15</v>
      </c>
      <c r="R4">
        <f>IF('Input and Summary Results'!J4="yes",MAX(E425:E8425),MAX(C425:C8425))</f>
        <v>1.2867479669999999</v>
      </c>
      <c r="T4" t="s">
        <v>58</v>
      </c>
    </row>
    <row r="5" spans="1:21" x14ac:dyDescent="0.45">
      <c r="A5" t="s">
        <v>25</v>
      </c>
      <c r="B5">
        <f>'Input and Summary Results'!$G9</f>
        <v>2</v>
      </c>
      <c r="C5">
        <f>IF(B5=0,FALSE,'Input and Summary Results'!$D$5)</f>
        <v>0.97</v>
      </c>
      <c r="D5">
        <f>IF(B5=0,FALSE,'Input and Summary Results'!$E$5)</f>
        <v>0.1</v>
      </c>
      <c r="E5">
        <f t="shared" ref="E5:E68" si="2">IF(C5=FALSE,FALSE,LOG10(C5))</f>
        <v>-1.322826573375516E-2</v>
      </c>
      <c r="F5">
        <f t="shared" ref="F5:F68" si="3">IF(D5=FALSE, FALSE,0.434*D5/C5)</f>
        <v>4.4742268041237113E-2</v>
      </c>
      <c r="G5">
        <f>IF(B5=" ",FALSE,(IF('Input and Summary Results'!$J$4="yes",'Data Transformation'!E5,'Data Transformation'!C5)))</f>
        <v>0.97</v>
      </c>
      <c r="H5">
        <f>IF(B5=" ",FALSE,(IF('Input and Summary Results'!$J$4="yes",'Data Transformation'!F5,'Data Transformation'!D5)))</f>
        <v>0.1</v>
      </c>
      <c r="I5">
        <f t="shared" ref="I5:I68" si="4">IF(G5=FALSE,"",B5)</f>
        <v>2</v>
      </c>
      <c r="J5" s="18">
        <f>LOOKUP(2,1/(COUNTIF($J$4:J4,'Input and Summary Results'!$B$7:$B$8007)=0),'Input and Summary Results'!$B$7:$B$8007)</f>
        <v>0</v>
      </c>
      <c r="K5" s="18">
        <f>IFERROR(J5," ")</f>
        <v>0</v>
      </c>
      <c r="M5" s="42" t="s">
        <v>82</v>
      </c>
      <c r="N5" s="43">
        <f>SUM(N6:N426)</f>
        <v>5650</v>
      </c>
      <c r="O5">
        <f t="shared" si="1"/>
        <v>5650</v>
      </c>
      <c r="Q5" t="s">
        <v>5</v>
      </c>
      <c r="R5">
        <f>$G$3</f>
        <v>0.97</v>
      </c>
      <c r="T5" t="s">
        <v>60</v>
      </c>
    </row>
    <row r="6" spans="1:21" x14ac:dyDescent="0.45">
      <c r="A6" t="s">
        <v>25</v>
      </c>
      <c r="B6">
        <f>'Input and Summary Results'!$G10</f>
        <v>3</v>
      </c>
      <c r="C6">
        <f>IF(B6=0,FALSE,'Input and Summary Results'!$D$5)</f>
        <v>0.97</v>
      </c>
      <c r="D6">
        <f>IF(B6=0,FALSE,'Input and Summary Results'!$E$5)</f>
        <v>0.1</v>
      </c>
      <c r="E6">
        <f t="shared" si="2"/>
        <v>-1.322826573375516E-2</v>
      </c>
      <c r="F6">
        <f t="shared" si="3"/>
        <v>4.4742268041237113E-2</v>
      </c>
      <c r="G6">
        <f>IF(B6=" ",FALSE,(IF('Input and Summary Results'!$J$4="yes",'Data Transformation'!E6,'Data Transformation'!C6)))</f>
        <v>0.97</v>
      </c>
      <c r="H6">
        <f>IF(B6=" ",FALSE,(IF('Input and Summary Results'!$J$4="yes",'Data Transformation'!F6,'Data Transformation'!D6)))</f>
        <v>0.1</v>
      </c>
      <c r="I6">
        <f t="shared" si="4"/>
        <v>3</v>
      </c>
      <c r="J6" s="18">
        <f>LOOKUP(2,1/(COUNTIF($J$4:J5,'Input and Summary Results'!$B$7:$B$8007)=0),'Input and Summary Results'!$B$7:$B$8007)</f>
        <v>315</v>
      </c>
      <c r="K6" s="18">
        <f t="shared" ref="K6:K69" si="5">IFERROR(J6," ")</f>
        <v>315</v>
      </c>
      <c r="L6" s="18">
        <v>1</v>
      </c>
      <c r="M6">
        <f>SMALL($K$6:$K$426,L6)</f>
        <v>1</v>
      </c>
      <c r="N6">
        <f t="shared" ref="N6:N69" si="6">COUNTIF($I$4:$I$8425,M6)</f>
        <v>20</v>
      </c>
      <c r="O6">
        <f t="shared" si="1"/>
        <v>20</v>
      </c>
      <c r="Q6" t="s">
        <v>16</v>
      </c>
      <c r="R6">
        <f>IF('Input and Summary Results'!J4="yes",LOG('Input and Summary Results'!J17,10),'Input and Summary Results'!J17)</f>
        <v>0.23</v>
      </c>
    </row>
    <row r="7" spans="1:21" x14ac:dyDescent="0.45">
      <c r="A7" t="s">
        <v>25</v>
      </c>
      <c r="B7">
        <f>'Input and Summary Results'!$G11</f>
        <v>4</v>
      </c>
      <c r="C7">
        <f>IF(B7=0,FALSE,'Input and Summary Results'!$D$5)</f>
        <v>0.97</v>
      </c>
      <c r="D7">
        <f>IF(B7=0,FALSE,'Input and Summary Results'!$E$5)</f>
        <v>0.1</v>
      </c>
      <c r="E7">
        <f t="shared" si="2"/>
        <v>-1.322826573375516E-2</v>
      </c>
      <c r="F7">
        <f t="shared" si="3"/>
        <v>4.4742268041237113E-2</v>
      </c>
      <c r="G7">
        <f>IF(B7=" ",FALSE,(IF('Input and Summary Results'!$J$4="yes",'Data Transformation'!E7,'Data Transformation'!C7)))</f>
        <v>0.97</v>
      </c>
      <c r="H7">
        <f>IF(B7=" ",FALSE,(IF('Input and Summary Results'!$J$4="yes",'Data Transformation'!F7,'Data Transformation'!D7)))</f>
        <v>0.1</v>
      </c>
      <c r="I7">
        <f t="shared" si="4"/>
        <v>4</v>
      </c>
      <c r="J7" s="18">
        <f>LOOKUP(2,1/(COUNTIF($J$4:J6,'Input and Summary Results'!$B$7:$B$8007)=0),'Input and Summary Results'!$B$7:$B$8007)</f>
        <v>314</v>
      </c>
      <c r="K7" s="18">
        <f t="shared" si="5"/>
        <v>314</v>
      </c>
      <c r="L7" s="18">
        <f>L6+1</f>
        <v>2</v>
      </c>
      <c r="M7">
        <f t="shared" ref="M7:M70" si="7">SMALL($K$6:$K$426,L7)</f>
        <v>2</v>
      </c>
      <c r="N7">
        <f t="shared" si="6"/>
        <v>20</v>
      </c>
      <c r="O7">
        <f t="shared" si="1"/>
        <v>20</v>
      </c>
      <c r="T7" t="s">
        <v>65</v>
      </c>
    </row>
    <row r="8" spans="1:21" x14ac:dyDescent="0.45">
      <c r="A8" t="s">
        <v>25</v>
      </c>
      <c r="B8">
        <f>'Input and Summary Results'!$G12</f>
        <v>5</v>
      </c>
      <c r="C8">
        <f>IF(B8=0,FALSE,'Input and Summary Results'!$D$5)</f>
        <v>0.97</v>
      </c>
      <c r="D8">
        <f>IF(B8=0,FALSE,'Input and Summary Results'!$E$5)</f>
        <v>0.1</v>
      </c>
      <c r="E8">
        <f t="shared" si="2"/>
        <v>-1.322826573375516E-2</v>
      </c>
      <c r="F8">
        <f t="shared" si="3"/>
        <v>4.4742268041237113E-2</v>
      </c>
      <c r="G8">
        <f>IF(B8=" ",FALSE,(IF('Input and Summary Results'!$J$4="yes",'Data Transformation'!E8,'Data Transformation'!C8)))</f>
        <v>0.97</v>
      </c>
      <c r="H8">
        <f>IF(B8=" ",FALSE,(IF('Input and Summary Results'!$J$4="yes",'Data Transformation'!F8,'Data Transformation'!D8)))</f>
        <v>0.1</v>
      </c>
      <c r="I8">
        <f t="shared" si="4"/>
        <v>5</v>
      </c>
      <c r="J8" s="18">
        <f>LOOKUP(2,1/(COUNTIF($J$4:J7,'Input and Summary Results'!$B$7:$B$8007)=0),'Input and Summary Results'!$B$7:$B$8007)</f>
        <v>313</v>
      </c>
      <c r="K8" s="18">
        <f t="shared" si="5"/>
        <v>313</v>
      </c>
      <c r="L8" s="18">
        <f t="shared" ref="L8:L71" si="8">L7+1</f>
        <v>3</v>
      </c>
      <c r="M8">
        <f t="shared" si="7"/>
        <v>3</v>
      </c>
      <c r="N8">
        <f t="shared" si="6"/>
        <v>20</v>
      </c>
      <c r="O8">
        <f t="shared" si="1"/>
        <v>20</v>
      </c>
      <c r="Q8" t="s">
        <v>85</v>
      </c>
      <c r="T8" t="s">
        <v>30</v>
      </c>
      <c r="U8">
        <f>IF('Input and Summary Results'!J4="yes",10^R9,R9)</f>
        <v>0.23</v>
      </c>
    </row>
    <row r="9" spans="1:21" x14ac:dyDescent="0.45">
      <c r="A9" t="s">
        <v>25</v>
      </c>
      <c r="B9">
        <f>'Input and Summary Results'!$G13</f>
        <v>6</v>
      </c>
      <c r="C9">
        <f>IF(B9=0,FALSE,'Input and Summary Results'!$D$5)</f>
        <v>0.97</v>
      </c>
      <c r="D9">
        <f>IF(B9=0,FALSE,'Input and Summary Results'!$E$5)</f>
        <v>0.1</v>
      </c>
      <c r="E9">
        <f t="shared" si="2"/>
        <v>-1.322826573375516E-2</v>
      </c>
      <c r="F9">
        <f t="shared" si="3"/>
        <v>4.4742268041237113E-2</v>
      </c>
      <c r="G9">
        <f>IF(B9=" ",FALSE,(IF('Input and Summary Results'!$J$4="yes",'Data Transformation'!E9,'Data Transformation'!C9)))</f>
        <v>0.97</v>
      </c>
      <c r="H9">
        <f>IF(B9=" ",FALSE,(IF('Input and Summary Results'!$J$4="yes",'Data Transformation'!F9,'Data Transformation'!D9)))</f>
        <v>0.1</v>
      </c>
      <c r="I9">
        <f t="shared" si="4"/>
        <v>6</v>
      </c>
      <c r="J9" s="18">
        <f>LOOKUP(2,1/(COUNTIF($J$4:J8,'Input and Summary Results'!$B$7:$B$8007)=0),'Input and Summary Results'!$B$7:$B$8007)</f>
        <v>312</v>
      </c>
      <c r="K9" s="18">
        <f t="shared" si="5"/>
        <v>312</v>
      </c>
      <c r="L9" s="18">
        <f t="shared" si="8"/>
        <v>4</v>
      </c>
      <c r="M9">
        <f t="shared" si="7"/>
        <v>4</v>
      </c>
      <c r="N9">
        <f t="shared" si="6"/>
        <v>16</v>
      </c>
      <c r="O9">
        <f t="shared" si="1"/>
        <v>16</v>
      </c>
      <c r="Q9" t="s">
        <v>14</v>
      </c>
      <c r="R9">
        <f>IF('Input and Summary Results'!J11="",'Data Transformation'!R3,IF('Input and Summary Results'!$J$4="yes",LOG('Input and Summary Results'!J11,10),'Input and Summary Results'!J11))</f>
        <v>0.23</v>
      </c>
      <c r="T9" t="s">
        <v>79</v>
      </c>
      <c r="U9">
        <f>IF('Input and Summary Results'!J4="yes",10^R10,R10)</f>
        <v>1.2867479669999999</v>
      </c>
    </row>
    <row r="10" spans="1:21" x14ac:dyDescent="0.45">
      <c r="A10" t="s">
        <v>25</v>
      </c>
      <c r="B10">
        <f>'Input and Summary Results'!$G14</f>
        <v>7</v>
      </c>
      <c r="C10">
        <f>IF(B10=0,FALSE,'Input and Summary Results'!$D$5)</f>
        <v>0.97</v>
      </c>
      <c r="D10">
        <f>IF(B10=0,FALSE,'Input and Summary Results'!$E$5)</f>
        <v>0.1</v>
      </c>
      <c r="E10">
        <f t="shared" si="2"/>
        <v>-1.322826573375516E-2</v>
      </c>
      <c r="F10">
        <f t="shared" si="3"/>
        <v>4.4742268041237113E-2</v>
      </c>
      <c r="G10">
        <f>IF(B10=" ",FALSE,(IF('Input and Summary Results'!$J$4="yes",'Data Transformation'!E10,'Data Transformation'!C10)))</f>
        <v>0.97</v>
      </c>
      <c r="H10">
        <f>IF(B10=" ",FALSE,(IF('Input and Summary Results'!$J$4="yes",'Data Transformation'!F10,'Data Transformation'!D10)))</f>
        <v>0.1</v>
      </c>
      <c r="I10">
        <f t="shared" si="4"/>
        <v>7</v>
      </c>
      <c r="J10" s="18">
        <f>LOOKUP(2,1/(COUNTIF($J$4:J9,'Input and Summary Results'!$B$7:$B$8007)=0),'Input and Summary Results'!$B$7:$B$8007)</f>
        <v>311</v>
      </c>
      <c r="K10" s="18">
        <f t="shared" si="5"/>
        <v>311</v>
      </c>
      <c r="L10" s="18">
        <f t="shared" si="8"/>
        <v>5</v>
      </c>
      <c r="M10">
        <f t="shared" si="7"/>
        <v>5</v>
      </c>
      <c r="N10">
        <f t="shared" si="6"/>
        <v>12</v>
      </c>
      <c r="O10">
        <f t="shared" si="1"/>
        <v>12</v>
      </c>
      <c r="Q10" t="s">
        <v>15</v>
      </c>
      <c r="R10">
        <f>IF('Input and Summary Results'!J12="",'Data Transformation'!R4,IF('Input and Summary Results'!$J$4="yes",LOG('Input and Summary Results'!J12,10),'Input and Summary Results'!J12))</f>
        <v>1.2867479669999999</v>
      </c>
    </row>
    <row r="11" spans="1:21" x14ac:dyDescent="0.45">
      <c r="A11" t="s">
        <v>25</v>
      </c>
      <c r="B11">
        <f>'Input and Summary Results'!$G15</f>
        <v>8</v>
      </c>
      <c r="C11">
        <f>IF(B11=0,FALSE,'Input and Summary Results'!$D$5)</f>
        <v>0.97</v>
      </c>
      <c r="D11">
        <f>IF(B11=0,FALSE,'Input and Summary Results'!$E$5)</f>
        <v>0.1</v>
      </c>
      <c r="E11">
        <f t="shared" si="2"/>
        <v>-1.322826573375516E-2</v>
      </c>
      <c r="F11">
        <f t="shared" si="3"/>
        <v>4.4742268041237113E-2</v>
      </c>
      <c r="G11">
        <f>IF(B11=" ",FALSE,(IF('Input and Summary Results'!$J$4="yes",'Data Transformation'!E11,'Data Transformation'!C11)))</f>
        <v>0.97</v>
      </c>
      <c r="H11">
        <f>IF(B11=" ",FALSE,(IF('Input and Summary Results'!$J$4="yes",'Data Transformation'!F11,'Data Transformation'!D11)))</f>
        <v>0.1</v>
      </c>
      <c r="I11">
        <f t="shared" si="4"/>
        <v>8</v>
      </c>
      <c r="J11" s="18">
        <f>LOOKUP(2,1/(COUNTIF($J$4:J10,'Input and Summary Results'!$B$7:$B$8007)=0),'Input and Summary Results'!$B$7:$B$8007)</f>
        <v>310</v>
      </c>
      <c r="K11" s="18">
        <f t="shared" si="5"/>
        <v>310</v>
      </c>
      <c r="L11" s="18">
        <f t="shared" si="8"/>
        <v>6</v>
      </c>
      <c r="M11">
        <f t="shared" si="7"/>
        <v>6</v>
      </c>
      <c r="N11">
        <f t="shared" si="6"/>
        <v>15</v>
      </c>
      <c r="O11">
        <f t="shared" si="1"/>
        <v>15</v>
      </c>
      <c r="T11" t="s">
        <v>104</v>
      </c>
      <c r="U11">
        <f>'Data Transformation'!$G$3+0.5*'Data Transformation'!$U$25</f>
        <v>1.17</v>
      </c>
    </row>
    <row r="12" spans="1:21" x14ac:dyDescent="0.45">
      <c r="A12" t="s">
        <v>25</v>
      </c>
      <c r="B12">
        <f>'Input and Summary Results'!$G16</f>
        <v>9</v>
      </c>
      <c r="C12">
        <f>IF(B12=0,FALSE,'Input and Summary Results'!$D$5)</f>
        <v>0.97</v>
      </c>
      <c r="D12">
        <f>IF(B12=0,FALSE,'Input and Summary Results'!$E$5)</f>
        <v>0.1</v>
      </c>
      <c r="E12">
        <f t="shared" si="2"/>
        <v>-1.322826573375516E-2</v>
      </c>
      <c r="F12">
        <f t="shared" si="3"/>
        <v>4.4742268041237113E-2</v>
      </c>
      <c r="G12">
        <f>IF(B12=" ",FALSE,(IF('Input and Summary Results'!$J$4="yes",'Data Transformation'!E12,'Data Transformation'!C12)))</f>
        <v>0.97</v>
      </c>
      <c r="H12">
        <f>IF(B12=" ",FALSE,(IF('Input and Summary Results'!$J$4="yes",'Data Transformation'!F12,'Data Transformation'!D12)))</f>
        <v>0.1</v>
      </c>
      <c r="I12">
        <f t="shared" si="4"/>
        <v>9</v>
      </c>
      <c r="J12" s="18">
        <f>LOOKUP(2,1/(COUNTIF($J$4:J11,'Input and Summary Results'!$B$7:$B$8007)=0),'Input and Summary Results'!$B$7:$B$8007)</f>
        <v>309</v>
      </c>
      <c r="K12" s="18">
        <f t="shared" si="5"/>
        <v>309</v>
      </c>
      <c r="L12" s="18">
        <f t="shared" si="8"/>
        <v>7</v>
      </c>
      <c r="M12">
        <f t="shared" si="7"/>
        <v>7</v>
      </c>
      <c r="N12">
        <f t="shared" si="6"/>
        <v>18</v>
      </c>
      <c r="O12">
        <f t="shared" si="1"/>
        <v>18</v>
      </c>
      <c r="T12" t="s">
        <v>105</v>
      </c>
      <c r="U12">
        <f>U11-W25</f>
        <v>0.76999999999999991</v>
      </c>
    </row>
    <row r="13" spans="1:21" x14ac:dyDescent="0.45">
      <c r="A13" t="s">
        <v>25</v>
      </c>
      <c r="B13">
        <f>'Input and Summary Results'!$G17</f>
        <v>10</v>
      </c>
      <c r="C13">
        <f>IF(B13=0,FALSE,'Input and Summary Results'!$D$5)</f>
        <v>0.97</v>
      </c>
      <c r="D13">
        <f>IF(B13=0,FALSE,'Input and Summary Results'!$E$5)</f>
        <v>0.1</v>
      </c>
      <c r="E13">
        <f t="shared" si="2"/>
        <v>-1.322826573375516E-2</v>
      </c>
      <c r="F13">
        <f t="shared" si="3"/>
        <v>4.4742268041237113E-2</v>
      </c>
      <c r="G13">
        <f>IF(B13=" ",FALSE,(IF('Input and Summary Results'!$J$4="yes",'Data Transformation'!E13,'Data Transformation'!C13)))</f>
        <v>0.97</v>
      </c>
      <c r="H13">
        <f>IF(B13=" ",FALSE,(IF('Input and Summary Results'!$J$4="yes",'Data Transformation'!F13,'Data Transformation'!D13)))</f>
        <v>0.1</v>
      </c>
      <c r="I13">
        <f t="shared" si="4"/>
        <v>10</v>
      </c>
      <c r="J13" s="18">
        <f>LOOKUP(2,1/(COUNTIF($J$4:J12,'Input and Summary Results'!$B$7:$B$8007)=0),'Input and Summary Results'!$B$7:$B$8007)</f>
        <v>308</v>
      </c>
      <c r="K13" s="18">
        <f t="shared" si="5"/>
        <v>308</v>
      </c>
      <c r="L13" s="18">
        <f t="shared" si="8"/>
        <v>8</v>
      </c>
      <c r="M13">
        <f t="shared" si="7"/>
        <v>8</v>
      </c>
      <c r="N13">
        <f t="shared" si="6"/>
        <v>18</v>
      </c>
      <c r="O13">
        <f t="shared" si="1"/>
        <v>18</v>
      </c>
    </row>
    <row r="14" spans="1:21" x14ac:dyDescent="0.45">
      <c r="A14" t="s">
        <v>25</v>
      </c>
      <c r="B14">
        <f>'Input and Summary Results'!$G18</f>
        <v>11</v>
      </c>
      <c r="C14">
        <f>IF(B14=0,FALSE,'Input and Summary Results'!$D$5)</f>
        <v>0.97</v>
      </c>
      <c r="D14">
        <f>IF(B14=0,FALSE,'Input and Summary Results'!$E$5)</f>
        <v>0.1</v>
      </c>
      <c r="E14">
        <f t="shared" si="2"/>
        <v>-1.322826573375516E-2</v>
      </c>
      <c r="F14">
        <f t="shared" si="3"/>
        <v>4.4742268041237113E-2</v>
      </c>
      <c r="G14">
        <f>IF(B14=" ",FALSE,(IF('Input and Summary Results'!$J$4="yes",'Data Transformation'!E14,'Data Transformation'!C14)))</f>
        <v>0.97</v>
      </c>
      <c r="H14">
        <f>IF(B14=" ",FALSE,(IF('Input and Summary Results'!$J$4="yes",'Data Transformation'!F14,'Data Transformation'!D14)))</f>
        <v>0.1</v>
      </c>
      <c r="I14">
        <f t="shared" si="4"/>
        <v>11</v>
      </c>
      <c r="J14" s="18">
        <f>LOOKUP(2,1/(COUNTIF($J$4:J13,'Input and Summary Results'!$B$7:$B$8007)=0),'Input and Summary Results'!$B$7:$B$8007)</f>
        <v>307</v>
      </c>
      <c r="K14" s="18">
        <f t="shared" si="5"/>
        <v>307</v>
      </c>
      <c r="L14" s="18">
        <f t="shared" si="8"/>
        <v>9</v>
      </c>
      <c r="M14">
        <f t="shared" si="7"/>
        <v>9</v>
      </c>
      <c r="N14">
        <f t="shared" si="6"/>
        <v>18</v>
      </c>
      <c r="O14">
        <f t="shared" si="1"/>
        <v>18</v>
      </c>
    </row>
    <row r="15" spans="1:21" x14ac:dyDescent="0.45">
      <c r="A15" t="s">
        <v>25</v>
      </c>
      <c r="B15">
        <f>'Input and Summary Results'!$G19</f>
        <v>12</v>
      </c>
      <c r="C15">
        <f>IF(B15=0,FALSE,'Input and Summary Results'!$D$5)</f>
        <v>0.97</v>
      </c>
      <c r="D15">
        <f>IF(B15=0,FALSE,'Input and Summary Results'!$E$5)</f>
        <v>0.1</v>
      </c>
      <c r="E15">
        <f t="shared" si="2"/>
        <v>-1.322826573375516E-2</v>
      </c>
      <c r="F15">
        <f t="shared" si="3"/>
        <v>4.4742268041237113E-2</v>
      </c>
      <c r="G15">
        <f>IF(B15=" ",FALSE,(IF('Input and Summary Results'!$J$4="yes",'Data Transformation'!E15,'Data Transformation'!C15)))</f>
        <v>0.97</v>
      </c>
      <c r="H15">
        <f>IF(B15=" ",FALSE,(IF('Input and Summary Results'!$J$4="yes",'Data Transformation'!F15,'Data Transformation'!D15)))</f>
        <v>0.1</v>
      </c>
      <c r="I15">
        <f t="shared" si="4"/>
        <v>12</v>
      </c>
      <c r="J15" s="18">
        <f>LOOKUP(2,1/(COUNTIF($J$4:J14,'Input and Summary Results'!$B$7:$B$8007)=0),'Input and Summary Results'!$B$7:$B$8007)</f>
        <v>306</v>
      </c>
      <c r="K15" s="18">
        <f t="shared" si="5"/>
        <v>306</v>
      </c>
      <c r="L15" s="18">
        <f t="shared" si="8"/>
        <v>10</v>
      </c>
      <c r="M15">
        <f t="shared" si="7"/>
        <v>10</v>
      </c>
      <c r="N15">
        <f t="shared" si="6"/>
        <v>16</v>
      </c>
      <c r="O15">
        <f t="shared" si="1"/>
        <v>16</v>
      </c>
      <c r="Q15" t="s">
        <v>86</v>
      </c>
      <c r="R15">
        <f>IF('Input and Summary Results'!J19="",_xlfn.AGGREGATE(1,6,H4,H425:H6424),(IF('Input and Summary Results'!J4="yes",'Input and Summary Results'!J19*0.434/C3,'Input and Summary Results'!J19)))</f>
        <v>6.27699471872189E-2</v>
      </c>
      <c r="T15" t="s">
        <v>139</v>
      </c>
      <c r="U15">
        <f>IF('Input and Summary Results'!J4="yes",'Input and Summary Results'!J19*0.434/C3,'Input and Summary Results'!J19)</f>
        <v>0</v>
      </c>
    </row>
    <row r="16" spans="1:21" x14ac:dyDescent="0.45">
      <c r="A16" t="s">
        <v>25</v>
      </c>
      <c r="B16">
        <f>'Input and Summary Results'!$G20</f>
        <v>13</v>
      </c>
      <c r="C16">
        <f>IF(B16=0,FALSE,'Input and Summary Results'!$D$5)</f>
        <v>0.97</v>
      </c>
      <c r="D16">
        <f>IF(B16=0,FALSE,'Input and Summary Results'!$E$5)</f>
        <v>0.1</v>
      </c>
      <c r="E16">
        <f t="shared" si="2"/>
        <v>-1.322826573375516E-2</v>
      </c>
      <c r="F16">
        <f t="shared" si="3"/>
        <v>4.4742268041237113E-2</v>
      </c>
      <c r="G16">
        <f>IF(B16=" ",FALSE,(IF('Input and Summary Results'!$J$4="yes",'Data Transformation'!E16,'Data Transformation'!C16)))</f>
        <v>0.97</v>
      </c>
      <c r="H16">
        <f>IF(B16=" ",FALSE,(IF('Input and Summary Results'!$J$4="yes",'Data Transformation'!F16,'Data Transformation'!D16)))</f>
        <v>0.1</v>
      </c>
      <c r="I16">
        <f t="shared" si="4"/>
        <v>13</v>
      </c>
      <c r="J16" s="18">
        <f>LOOKUP(2,1/(COUNTIF($J$4:J15,'Input and Summary Results'!$B$7:$B$8007)=0),'Input and Summary Results'!$B$7:$B$8007)</f>
        <v>305</v>
      </c>
      <c r="K16" s="18">
        <f t="shared" si="5"/>
        <v>305</v>
      </c>
      <c r="L16" s="18">
        <f t="shared" si="8"/>
        <v>11</v>
      </c>
      <c r="M16">
        <f t="shared" si="7"/>
        <v>11</v>
      </c>
      <c r="N16">
        <f t="shared" si="6"/>
        <v>19</v>
      </c>
      <c r="O16">
        <f t="shared" si="1"/>
        <v>19</v>
      </c>
      <c r="Q16" t="s">
        <v>103</v>
      </c>
      <c r="R16">
        <f>R15*2</f>
        <v>0.1255398943744378</v>
      </c>
    </row>
    <row r="17" spans="1:23" x14ac:dyDescent="0.45">
      <c r="A17" t="s">
        <v>25</v>
      </c>
      <c r="B17">
        <f>'Input and Summary Results'!$G21</f>
        <v>14</v>
      </c>
      <c r="C17">
        <f>IF(B17=0,FALSE,'Input and Summary Results'!$D$5)</f>
        <v>0.97</v>
      </c>
      <c r="D17">
        <f>IF(B17=0,FALSE,'Input and Summary Results'!$E$5)</f>
        <v>0.1</v>
      </c>
      <c r="E17">
        <f t="shared" si="2"/>
        <v>-1.322826573375516E-2</v>
      </c>
      <c r="F17">
        <f t="shared" si="3"/>
        <v>4.4742268041237113E-2</v>
      </c>
      <c r="G17">
        <f>IF(B17=" ",FALSE,(IF('Input and Summary Results'!$J$4="yes",'Data Transformation'!E17,'Data Transformation'!C17)))</f>
        <v>0.97</v>
      </c>
      <c r="H17">
        <f>IF(B17=" ",FALSE,(IF('Input and Summary Results'!$J$4="yes",'Data Transformation'!F17,'Data Transformation'!D17)))</f>
        <v>0.1</v>
      </c>
      <c r="I17">
        <f t="shared" si="4"/>
        <v>14</v>
      </c>
      <c r="J17" s="18">
        <f>LOOKUP(2,1/(COUNTIF($J$4:J16,'Input and Summary Results'!$B$7:$B$8007)=0),'Input and Summary Results'!$B$7:$B$8007)</f>
        <v>304</v>
      </c>
      <c r="K17" s="18">
        <f t="shared" si="5"/>
        <v>304</v>
      </c>
      <c r="L17" s="18">
        <f t="shared" si="8"/>
        <v>12</v>
      </c>
      <c r="M17">
        <f t="shared" si="7"/>
        <v>12</v>
      </c>
      <c r="N17">
        <f t="shared" si="6"/>
        <v>14</v>
      </c>
      <c r="O17">
        <f t="shared" si="1"/>
        <v>14</v>
      </c>
    </row>
    <row r="18" spans="1:23" x14ac:dyDescent="0.45">
      <c r="A18" t="s">
        <v>25</v>
      </c>
      <c r="B18">
        <f>'Input and Summary Results'!$G22</f>
        <v>15</v>
      </c>
      <c r="C18">
        <f>IF(B18=0,FALSE,'Input and Summary Results'!$D$5)</f>
        <v>0.97</v>
      </c>
      <c r="D18">
        <f>IF(B18=0,FALSE,'Input and Summary Results'!$E$5)</f>
        <v>0.1</v>
      </c>
      <c r="E18">
        <f t="shared" si="2"/>
        <v>-1.322826573375516E-2</v>
      </c>
      <c r="F18">
        <f t="shared" si="3"/>
        <v>4.4742268041237113E-2</v>
      </c>
      <c r="G18">
        <f>IF(B18=" ",FALSE,(IF('Input and Summary Results'!$J$4="yes",'Data Transformation'!E18,'Data Transformation'!C18)))</f>
        <v>0.97</v>
      </c>
      <c r="H18">
        <f>IF(B18=" ",FALSE,(IF('Input and Summary Results'!$J$4="yes",'Data Transformation'!F18,'Data Transformation'!D18)))</f>
        <v>0.1</v>
      </c>
      <c r="I18">
        <f t="shared" si="4"/>
        <v>15</v>
      </c>
      <c r="J18" s="18">
        <f>LOOKUP(2,1/(COUNTIF($J$4:J17,'Input and Summary Results'!$B$7:$B$8007)=0),'Input and Summary Results'!$B$7:$B$8007)</f>
        <v>303</v>
      </c>
      <c r="K18" s="18">
        <f t="shared" si="5"/>
        <v>303</v>
      </c>
      <c r="L18" s="18">
        <f t="shared" si="8"/>
        <v>13</v>
      </c>
      <c r="M18">
        <f t="shared" si="7"/>
        <v>13</v>
      </c>
      <c r="N18">
        <f t="shared" si="6"/>
        <v>12</v>
      </c>
      <c r="O18">
        <f t="shared" si="1"/>
        <v>12</v>
      </c>
      <c r="Q18" s="2" t="s">
        <v>17</v>
      </c>
    </row>
    <row r="19" spans="1:23" x14ac:dyDescent="0.45">
      <c r="A19" t="s">
        <v>25</v>
      </c>
      <c r="B19">
        <f>'Input and Summary Results'!$G23</f>
        <v>16</v>
      </c>
      <c r="C19">
        <f>IF(B19=0,FALSE,'Input and Summary Results'!$D$5)</f>
        <v>0.97</v>
      </c>
      <c r="D19">
        <f>IF(B19=0,FALSE,'Input and Summary Results'!$E$5)</f>
        <v>0.1</v>
      </c>
      <c r="E19">
        <f t="shared" si="2"/>
        <v>-1.322826573375516E-2</v>
      </c>
      <c r="F19">
        <f t="shared" si="3"/>
        <v>4.4742268041237113E-2</v>
      </c>
      <c r="G19">
        <f>IF(B19=" ",FALSE,(IF('Input and Summary Results'!$J$4="yes",'Data Transformation'!E19,'Data Transformation'!C19)))</f>
        <v>0.97</v>
      </c>
      <c r="H19">
        <f>IF(B19=" ",FALSE,(IF('Input and Summary Results'!$J$4="yes",'Data Transformation'!F19,'Data Transformation'!D19)))</f>
        <v>0.1</v>
      </c>
      <c r="I19">
        <f t="shared" si="4"/>
        <v>16</v>
      </c>
      <c r="J19" s="18">
        <f>LOOKUP(2,1/(COUNTIF($J$4:J18,'Input and Summary Results'!$B$7:$B$8007)=0),'Input and Summary Results'!$B$7:$B$8007)</f>
        <v>302</v>
      </c>
      <c r="K19" s="18">
        <f t="shared" si="5"/>
        <v>302</v>
      </c>
      <c r="L19" s="18">
        <f t="shared" si="8"/>
        <v>14</v>
      </c>
      <c r="M19">
        <f t="shared" si="7"/>
        <v>14</v>
      </c>
      <c r="N19">
        <f t="shared" si="6"/>
        <v>13</v>
      </c>
      <c r="O19">
        <f t="shared" si="1"/>
        <v>13</v>
      </c>
      <c r="Q19" t="s">
        <v>18</v>
      </c>
      <c r="R19" s="12">
        <f>(R10-R9)/R16</f>
        <v>8.4176267015815895</v>
      </c>
    </row>
    <row r="20" spans="1:23" x14ac:dyDescent="0.45">
      <c r="A20" t="s">
        <v>25</v>
      </c>
      <c r="B20">
        <f>'Input and Summary Results'!$G24</f>
        <v>17</v>
      </c>
      <c r="C20">
        <f>IF(B20=0,FALSE,'Input and Summary Results'!$D$5)</f>
        <v>0.97</v>
      </c>
      <c r="D20">
        <f>IF(B20=0,FALSE,'Input and Summary Results'!$E$5)</f>
        <v>0.1</v>
      </c>
      <c r="E20">
        <f t="shared" si="2"/>
        <v>-1.322826573375516E-2</v>
      </c>
      <c r="F20">
        <f t="shared" si="3"/>
        <v>4.4742268041237113E-2</v>
      </c>
      <c r="G20">
        <f>IF(B20=" ",FALSE,(IF('Input and Summary Results'!$J$4="yes",'Data Transformation'!E20,'Data Transformation'!C20)))</f>
        <v>0.97</v>
      </c>
      <c r="H20">
        <f>IF(B20=" ",FALSE,(IF('Input and Summary Results'!$J$4="yes",'Data Transformation'!F20,'Data Transformation'!D20)))</f>
        <v>0.1</v>
      </c>
      <c r="I20">
        <f t="shared" si="4"/>
        <v>17</v>
      </c>
      <c r="J20" s="18">
        <f>LOOKUP(2,1/(COUNTIF($J$4:J19,'Input and Summary Results'!$B$7:$B$8007)=0),'Input and Summary Results'!$B$7:$B$8007)</f>
        <v>301</v>
      </c>
      <c r="K20" s="18">
        <f t="shared" si="5"/>
        <v>301</v>
      </c>
      <c r="L20" s="18">
        <f t="shared" si="8"/>
        <v>15</v>
      </c>
      <c r="M20">
        <f t="shared" si="7"/>
        <v>15</v>
      </c>
      <c r="N20">
        <f t="shared" si="6"/>
        <v>15</v>
      </c>
      <c r="O20">
        <f t="shared" si="1"/>
        <v>15</v>
      </c>
      <c r="Q20" t="s">
        <v>19</v>
      </c>
      <c r="R20">
        <f>AVERAGE(O6:O427)</f>
        <v>17.936507936507937</v>
      </c>
    </row>
    <row r="21" spans="1:23" x14ac:dyDescent="0.45">
      <c r="A21" t="s">
        <v>25</v>
      </c>
      <c r="B21">
        <f>'Input and Summary Results'!$G25</f>
        <v>18</v>
      </c>
      <c r="C21">
        <f>IF(B21=0,FALSE,'Input and Summary Results'!$D$5)</f>
        <v>0.97</v>
      </c>
      <c r="D21">
        <f>IF(B21=0,FALSE,'Input and Summary Results'!$E$5)</f>
        <v>0.1</v>
      </c>
      <c r="E21">
        <f t="shared" si="2"/>
        <v>-1.322826573375516E-2</v>
      </c>
      <c r="F21">
        <f t="shared" si="3"/>
        <v>4.4742268041237113E-2</v>
      </c>
      <c r="G21">
        <f>IF(B21=" ",FALSE,(IF('Input and Summary Results'!$J$4="yes",'Data Transformation'!E21,'Data Transformation'!C21)))</f>
        <v>0.97</v>
      </c>
      <c r="H21">
        <f>IF(B21=" ",FALSE,(IF('Input and Summary Results'!$J$4="yes",'Data Transformation'!F21,'Data Transformation'!D21)))</f>
        <v>0.1</v>
      </c>
      <c r="I21">
        <f t="shared" si="4"/>
        <v>18</v>
      </c>
      <c r="J21" s="18">
        <f>LOOKUP(2,1/(COUNTIF($J$4:J20,'Input and Summary Results'!$B$7:$B$8007)=0),'Input and Summary Results'!$B$7:$B$8007)</f>
        <v>300</v>
      </c>
      <c r="K21" s="18">
        <f t="shared" si="5"/>
        <v>300</v>
      </c>
      <c r="L21" s="18">
        <f t="shared" si="8"/>
        <v>16</v>
      </c>
      <c r="M21">
        <f t="shared" si="7"/>
        <v>16</v>
      </c>
      <c r="N21">
        <f t="shared" si="6"/>
        <v>10</v>
      </c>
      <c r="O21">
        <f t="shared" si="1"/>
        <v>10</v>
      </c>
      <c r="Q21" t="s">
        <v>20</v>
      </c>
      <c r="R21">
        <f>MEDIAN(O6:O427)</f>
        <v>19</v>
      </c>
    </row>
    <row r="22" spans="1:23" x14ac:dyDescent="0.45">
      <c r="A22" t="s">
        <v>25</v>
      </c>
      <c r="B22">
        <f>'Input and Summary Results'!$G26</f>
        <v>19</v>
      </c>
      <c r="C22">
        <f>IF(B22=0,FALSE,'Input and Summary Results'!$D$5)</f>
        <v>0.97</v>
      </c>
      <c r="D22">
        <f>IF(B22=0,FALSE,'Input and Summary Results'!$E$5)</f>
        <v>0.1</v>
      </c>
      <c r="E22">
        <f t="shared" si="2"/>
        <v>-1.322826573375516E-2</v>
      </c>
      <c r="F22">
        <f t="shared" si="3"/>
        <v>4.4742268041237113E-2</v>
      </c>
      <c r="G22">
        <f>IF(B22=" ",FALSE,(IF('Input and Summary Results'!$J$4="yes",'Data Transformation'!E22,'Data Transformation'!C22)))</f>
        <v>0.97</v>
      </c>
      <c r="H22">
        <f>IF(B22=" ",FALSE,(IF('Input and Summary Results'!$J$4="yes",'Data Transformation'!F22,'Data Transformation'!D22)))</f>
        <v>0.1</v>
      </c>
      <c r="I22">
        <f t="shared" si="4"/>
        <v>19</v>
      </c>
      <c r="J22" s="18">
        <f>LOOKUP(2,1/(COUNTIF($J$4:J21,'Input and Summary Results'!$B$7:$B$8007)=0),'Input and Summary Results'!$B$7:$B$8007)</f>
        <v>299</v>
      </c>
      <c r="K22" s="18">
        <f t="shared" si="5"/>
        <v>299</v>
      </c>
      <c r="L22" s="18">
        <f t="shared" si="8"/>
        <v>17</v>
      </c>
      <c r="M22">
        <f t="shared" si="7"/>
        <v>17</v>
      </c>
      <c r="N22">
        <f t="shared" si="6"/>
        <v>15</v>
      </c>
      <c r="O22">
        <f t="shared" si="1"/>
        <v>15</v>
      </c>
    </row>
    <row r="23" spans="1:23" x14ac:dyDescent="0.45">
      <c r="A23" t="s">
        <v>25</v>
      </c>
      <c r="B23">
        <f>'Input and Summary Results'!$G27</f>
        <v>20</v>
      </c>
      <c r="C23">
        <f>IF(B23=0,FALSE,'Input and Summary Results'!$D$5)</f>
        <v>0.97</v>
      </c>
      <c r="D23">
        <f>IF(B23=0,FALSE,'Input and Summary Results'!$E$5)</f>
        <v>0.1</v>
      </c>
      <c r="E23">
        <f t="shared" si="2"/>
        <v>-1.322826573375516E-2</v>
      </c>
      <c r="F23">
        <f t="shared" si="3"/>
        <v>4.4742268041237113E-2</v>
      </c>
      <c r="G23">
        <f>IF(B23=" ",FALSE,(IF('Input and Summary Results'!$J$4="yes",'Data Transformation'!E23,'Data Transformation'!C23)))</f>
        <v>0.97</v>
      </c>
      <c r="H23">
        <f>IF(B23=" ",FALSE,(IF('Input and Summary Results'!$J$4="yes",'Data Transformation'!F23,'Data Transformation'!D23)))</f>
        <v>0.1</v>
      </c>
      <c r="I23">
        <f t="shared" si="4"/>
        <v>20</v>
      </c>
      <c r="J23" s="18">
        <f>LOOKUP(2,1/(COUNTIF($J$4:J22,'Input and Summary Results'!$B$7:$B$8007)=0),'Input and Summary Results'!$B$7:$B$8007)</f>
        <v>298</v>
      </c>
      <c r="K23" s="18">
        <f t="shared" si="5"/>
        <v>298</v>
      </c>
      <c r="L23" s="18">
        <f t="shared" si="8"/>
        <v>18</v>
      </c>
      <c r="M23">
        <f t="shared" si="7"/>
        <v>18</v>
      </c>
      <c r="N23">
        <f t="shared" si="6"/>
        <v>18</v>
      </c>
      <c r="O23">
        <f t="shared" si="1"/>
        <v>18</v>
      </c>
      <c r="Q23" t="s">
        <v>21</v>
      </c>
      <c r="R23" s="12">
        <f>ROUNDDOWN(MIN(R19:R21),0)</f>
        <v>8</v>
      </c>
    </row>
    <row r="24" spans="1:23" x14ac:dyDescent="0.45">
      <c r="A24" t="s">
        <v>25</v>
      </c>
      <c r="B24">
        <f>'Input and Summary Results'!$G28</f>
        <v>21</v>
      </c>
      <c r="C24">
        <f>IF(B24=0,FALSE,'Input and Summary Results'!$D$5)</f>
        <v>0.97</v>
      </c>
      <c r="D24">
        <f>IF(B24=0,FALSE,'Input and Summary Results'!$E$5)</f>
        <v>0.1</v>
      </c>
      <c r="E24">
        <f t="shared" si="2"/>
        <v>-1.322826573375516E-2</v>
      </c>
      <c r="F24">
        <f t="shared" si="3"/>
        <v>4.4742268041237113E-2</v>
      </c>
      <c r="G24">
        <f>IF(B24=" ",FALSE,(IF('Input and Summary Results'!$J$4="yes",'Data Transformation'!E24,'Data Transformation'!C24)))</f>
        <v>0.97</v>
      </c>
      <c r="H24">
        <f>IF(B24=" ",FALSE,(IF('Input and Summary Results'!$J$4="yes",'Data Transformation'!F24,'Data Transformation'!D24)))</f>
        <v>0.1</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10</v>
      </c>
    </row>
    <row r="25" spans="1:23" x14ac:dyDescent="0.45">
      <c r="A25" t="s">
        <v>25</v>
      </c>
      <c r="B25">
        <f>'Input and Summary Results'!$G29</f>
        <v>22</v>
      </c>
      <c r="C25">
        <f>IF(B25=0,FALSE,'Input and Summary Results'!$D$5)</f>
        <v>0.97</v>
      </c>
      <c r="D25">
        <f>IF(B25=0,FALSE,'Input and Summary Results'!$E$5)</f>
        <v>0.1</v>
      </c>
      <c r="E25">
        <f t="shared" si="2"/>
        <v>-1.322826573375516E-2</v>
      </c>
      <c r="F25">
        <f t="shared" si="3"/>
        <v>4.4742268041237113E-2</v>
      </c>
      <c r="G25">
        <f>IF(B25=" ",FALSE,(IF('Input and Summary Results'!$J$4="yes",'Data Transformation'!E25,'Data Transformation'!C25)))</f>
        <v>0.97</v>
      </c>
      <c r="H25">
        <f>IF(B25=" ",FALSE,(IF('Input and Summary Results'!$J$4="yes",'Data Transformation'!F25,'Data Transformation'!D25)))</f>
        <v>0.1</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0.10567479669999999</v>
      </c>
      <c r="T25" t="s">
        <v>117</v>
      </c>
      <c r="U25">
        <f>IF(ISNUMBER('Input and Summary Results'!J27),'Input and Summary Results'!J27,'Data Transformation'!W25)</f>
        <v>0.4</v>
      </c>
      <c r="V25" t="s">
        <v>140</v>
      </c>
      <c r="W25">
        <f>IF(ISNUMBER('Input and Summary Results'!J19),'Data Transformation'!U15*4,IF(ISNUMBER('Input and Summary Results'!E5),'Data Transformation'!H3*4,'Data Transformation'!U26))</f>
        <v>0.4</v>
      </c>
    </row>
    <row r="26" spans="1:23" x14ac:dyDescent="0.45">
      <c r="A26" t="s">
        <v>25</v>
      </c>
      <c r="B26">
        <f>'Input and Summary Results'!$G30</f>
        <v>23</v>
      </c>
      <c r="C26">
        <f>IF(B26=0,FALSE,'Input and Summary Results'!$D$5)</f>
        <v>0.97</v>
      </c>
      <c r="D26">
        <f>IF(B26=0,FALSE,'Input and Summary Results'!$E$5)</f>
        <v>0.1</v>
      </c>
      <c r="E26">
        <f t="shared" si="2"/>
        <v>-1.322826573375516E-2</v>
      </c>
      <c r="F26">
        <f t="shared" si="3"/>
        <v>4.4742268041237113E-2</v>
      </c>
      <c r="G26">
        <f>IF(B26=" ",FALSE,(IF('Input and Summary Results'!$J$4="yes",'Data Transformation'!E26,'Data Transformation'!C26)))</f>
        <v>0.97</v>
      </c>
      <c r="H26">
        <f>IF(B26=" ",FALSE,(IF('Input and Summary Results'!$J$4="yes",'Data Transformation'!F26,'Data Transformation'!D26)))</f>
        <v>0.1</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80</v>
      </c>
      <c r="R26">
        <f>10^R25</f>
        <v>1.2754833586433094</v>
      </c>
      <c r="T26" t="s">
        <v>106</v>
      </c>
      <c r="U26">
        <f>R25*2</f>
        <v>0.21134959339999998</v>
      </c>
    </row>
    <row r="27" spans="1:23" x14ac:dyDescent="0.45">
      <c r="A27" t="s">
        <v>25</v>
      </c>
      <c r="B27">
        <f>'Input and Summary Results'!$G31</f>
        <v>24</v>
      </c>
      <c r="C27">
        <f>IF(B27=0,FALSE,'Input and Summary Results'!$D$5)</f>
        <v>0.97</v>
      </c>
      <c r="D27">
        <f>IF(B27=0,FALSE,'Input and Summary Results'!$E$5)</f>
        <v>0.1</v>
      </c>
      <c r="E27">
        <f t="shared" si="2"/>
        <v>-1.322826573375516E-2</v>
      </c>
      <c r="F27">
        <f t="shared" si="3"/>
        <v>4.4742268041237113E-2</v>
      </c>
      <c r="G27">
        <f>IF(B27=" ",FALSE,(IF('Input and Summary Results'!$J$4="yes",'Data Transformation'!E27,'Data Transformation'!C27)))</f>
        <v>0.97</v>
      </c>
      <c r="H27">
        <f>IF(B27=" ",FALSE,(IF('Input and Summary Results'!$J$4="yes",'Data Transformation'!F27,'Data Transformation'!D27)))</f>
        <v>0.1</v>
      </c>
      <c r="I27">
        <f t="shared" si="4"/>
        <v>24</v>
      </c>
      <c r="J27" s="18">
        <f>LOOKUP(2,1/(COUNTIF($J$4:J26,'Input and Summary Results'!$B$7:$B$8007)=0),'Input and Summary Results'!$B$7:$B$8007)</f>
        <v>294</v>
      </c>
      <c r="K27" s="18">
        <f t="shared" si="5"/>
        <v>294</v>
      </c>
      <c r="L27" s="18">
        <f t="shared" si="8"/>
        <v>22</v>
      </c>
      <c r="M27">
        <f t="shared" si="7"/>
        <v>22</v>
      </c>
      <c r="N27">
        <f t="shared" si="6"/>
        <v>19</v>
      </c>
      <c r="O27">
        <f t="shared" si="1"/>
        <v>19</v>
      </c>
    </row>
    <row r="28" spans="1:23" x14ac:dyDescent="0.45">
      <c r="A28" t="s">
        <v>25</v>
      </c>
      <c r="B28">
        <f>'Input and Summary Results'!$G32</f>
        <v>25</v>
      </c>
      <c r="C28">
        <f>IF(B28=0,FALSE,'Input and Summary Results'!$D$5)</f>
        <v>0.97</v>
      </c>
      <c r="D28">
        <f>IF(B28=0,FALSE,'Input and Summary Results'!$E$5)</f>
        <v>0.1</v>
      </c>
      <c r="E28">
        <f t="shared" si="2"/>
        <v>-1.322826573375516E-2</v>
      </c>
      <c r="F28">
        <f t="shared" si="3"/>
        <v>4.4742268041237113E-2</v>
      </c>
      <c r="G28">
        <f>IF(B28=" ",FALSE,(IF('Input and Summary Results'!$J$4="yes",'Data Transformation'!E28,'Data Transformation'!C28)))</f>
        <v>0.97</v>
      </c>
      <c r="H28">
        <f>IF(B28=" ",FALSE,(IF('Input and Summary Results'!$J$4="yes",'Data Transformation'!F28,'Data Transformation'!D28)))</f>
        <v>0.1</v>
      </c>
      <c r="I28">
        <f t="shared" si="4"/>
        <v>25</v>
      </c>
      <c r="J28" s="18">
        <f>LOOKUP(2,1/(COUNTIF($J$4:J27,'Input and Summary Results'!$B$7:$B$8007)=0),'Input and Summary Results'!$B$7:$B$8007)</f>
        <v>293</v>
      </c>
      <c r="K28" s="18">
        <f t="shared" si="5"/>
        <v>293</v>
      </c>
      <c r="L28" s="18">
        <f t="shared" si="8"/>
        <v>23</v>
      </c>
      <c r="M28">
        <f t="shared" si="7"/>
        <v>23</v>
      </c>
      <c r="N28">
        <f t="shared" si="6"/>
        <v>16</v>
      </c>
      <c r="O28">
        <f t="shared" si="1"/>
        <v>16</v>
      </c>
      <c r="Q28" t="s">
        <v>126</v>
      </c>
      <c r="R28">
        <f>IF(ISNUMBER('Input and Summary Results'!J36),'Input and Summary Results'!J36,'Input and Summary Results'!J37)</f>
        <v>0.5</v>
      </c>
    </row>
    <row r="29" spans="1:23" x14ac:dyDescent="0.45">
      <c r="A29" t="s">
        <v>25</v>
      </c>
      <c r="B29">
        <f>'Input and Summary Results'!$G33</f>
        <v>26</v>
      </c>
      <c r="C29">
        <f>IF(B29=0,FALSE,'Input and Summary Results'!$D$5)</f>
        <v>0.97</v>
      </c>
      <c r="D29">
        <f>IF(B29=0,FALSE,'Input and Summary Results'!$E$5)</f>
        <v>0.1</v>
      </c>
      <c r="E29">
        <f t="shared" si="2"/>
        <v>-1.322826573375516E-2</v>
      </c>
      <c r="F29">
        <f t="shared" si="3"/>
        <v>4.4742268041237113E-2</v>
      </c>
      <c r="G29">
        <f>IF(B29=" ",FALSE,(IF('Input and Summary Results'!$J$4="yes",'Data Transformation'!E29,'Data Transformation'!C29)))</f>
        <v>0.97</v>
      </c>
      <c r="H29">
        <f>IF(B29=" ",FALSE,(IF('Input and Summary Results'!$J$4="yes",'Data Transformation'!F29,'Data Transformation'!D29)))</f>
        <v>0.1</v>
      </c>
      <c r="I29">
        <f t="shared" si="4"/>
        <v>26</v>
      </c>
      <c r="J29" s="18">
        <f>LOOKUP(2,1/(COUNTIF($J$4:J28,'Input and Summary Results'!$B$7:$B$8007)=0),'Input and Summary Results'!$B$7:$B$8007)</f>
        <v>292</v>
      </c>
      <c r="K29" s="18">
        <f t="shared" si="5"/>
        <v>292</v>
      </c>
      <c r="L29" s="18">
        <f t="shared" si="8"/>
        <v>24</v>
      </c>
      <c r="M29">
        <f t="shared" si="7"/>
        <v>24</v>
      </c>
      <c r="N29">
        <f t="shared" si="6"/>
        <v>16</v>
      </c>
      <c r="O29">
        <f t="shared" si="1"/>
        <v>16</v>
      </c>
      <c r="Q29" t="s">
        <v>127</v>
      </c>
      <c r="R29">
        <f>IF(ISNUMBER('Input and Summary Results'!J33),'Input and Summary Results'!J33,'Input and Summary Results'!J34)</f>
        <v>0.9</v>
      </c>
    </row>
    <row r="30" spans="1:23" x14ac:dyDescent="0.45">
      <c r="A30" t="s">
        <v>25</v>
      </c>
      <c r="B30">
        <f>'Input and Summary Results'!$G34</f>
        <v>27</v>
      </c>
      <c r="C30">
        <f>IF(B30=0,FALSE,'Input and Summary Results'!$D$5)</f>
        <v>0.97</v>
      </c>
      <c r="D30">
        <f>IF(B30=0,FALSE,'Input and Summary Results'!$E$5)</f>
        <v>0.1</v>
      </c>
      <c r="E30">
        <f t="shared" si="2"/>
        <v>-1.322826573375516E-2</v>
      </c>
      <c r="F30">
        <f t="shared" si="3"/>
        <v>4.4742268041237113E-2</v>
      </c>
      <c r="G30">
        <f>IF(B30=" ",FALSE,(IF('Input and Summary Results'!$J$4="yes",'Data Transformation'!E30,'Data Transformation'!C30)))</f>
        <v>0.97</v>
      </c>
      <c r="H30">
        <f>IF(B30=" ",FALSE,(IF('Input and Summary Results'!$J$4="yes",'Data Transformation'!F30,'Data Transformation'!D30)))</f>
        <v>0.1</v>
      </c>
      <c r="I30">
        <f t="shared" si="4"/>
        <v>27</v>
      </c>
      <c r="J30" s="18">
        <f>LOOKUP(2,1/(COUNTIF($J$4:J29,'Input and Summary Results'!$B$7:$B$8007)=0),'Input and Summary Results'!$B$7:$B$8007)</f>
        <v>291</v>
      </c>
      <c r="K30" s="18">
        <f t="shared" si="5"/>
        <v>291</v>
      </c>
      <c r="L30" s="18">
        <f t="shared" si="8"/>
        <v>25</v>
      </c>
      <c r="M30">
        <f t="shared" si="7"/>
        <v>25</v>
      </c>
      <c r="N30">
        <f t="shared" si="6"/>
        <v>10</v>
      </c>
      <c r="O30">
        <f t="shared" si="1"/>
        <v>10</v>
      </c>
      <c r="Q30" t="s">
        <v>128</v>
      </c>
      <c r="R30">
        <f>IF(ISNUMBER('Input and Summary Results'!J39),'Input and Summary Results'!J39,'Input and Summary Results'!J40)</f>
        <v>0.9</v>
      </c>
    </row>
    <row r="31" spans="1:23" x14ac:dyDescent="0.45">
      <c r="A31" t="s">
        <v>25</v>
      </c>
      <c r="B31">
        <f>'Input and Summary Results'!$G35</f>
        <v>28</v>
      </c>
      <c r="C31">
        <f>IF(B31=0,FALSE,'Input and Summary Results'!$D$5)</f>
        <v>0.97</v>
      </c>
      <c r="D31">
        <f>IF(B31=0,FALSE,'Input and Summary Results'!$E$5)</f>
        <v>0.1</v>
      </c>
      <c r="E31">
        <f t="shared" si="2"/>
        <v>-1.322826573375516E-2</v>
      </c>
      <c r="F31">
        <f t="shared" si="3"/>
        <v>4.4742268041237113E-2</v>
      </c>
      <c r="G31">
        <f>IF(B31=" ",FALSE,(IF('Input and Summary Results'!$J$4="yes",'Data Transformation'!E31,'Data Transformation'!C31)))</f>
        <v>0.97</v>
      </c>
      <c r="H31">
        <f>IF(B31=" ",FALSE,(IF('Input and Summary Results'!$J$4="yes",'Data Transformation'!F31,'Data Transformation'!D31)))</f>
        <v>0.1</v>
      </c>
      <c r="I31">
        <f t="shared" si="4"/>
        <v>28</v>
      </c>
      <c r="J31" s="18">
        <f>LOOKUP(2,1/(COUNTIF($J$4:J30,'Input and Summary Results'!$B$7:$B$8007)=0),'Input and Summary Results'!$B$7:$B$8007)</f>
        <v>290</v>
      </c>
      <c r="K31" s="18">
        <f t="shared" si="5"/>
        <v>290</v>
      </c>
      <c r="L31" s="18">
        <f t="shared" si="8"/>
        <v>26</v>
      </c>
      <c r="M31">
        <f t="shared" si="7"/>
        <v>26</v>
      </c>
      <c r="N31">
        <f t="shared" si="6"/>
        <v>15</v>
      </c>
      <c r="O31">
        <f t="shared" si="1"/>
        <v>15</v>
      </c>
      <c r="Q31" t="s">
        <v>129</v>
      </c>
      <c r="R31">
        <f>IF(ISNUMBER('Input and Summary Results'!J30),'Input and Summary Results'!J30,'Input and Summary Results'!J31)</f>
        <v>0.8</v>
      </c>
    </row>
    <row r="32" spans="1:23" x14ac:dyDescent="0.45">
      <c r="A32" t="s">
        <v>25</v>
      </c>
      <c r="B32">
        <f>'Input and Summary Results'!$G36</f>
        <v>29</v>
      </c>
      <c r="C32">
        <f>IF(B32=0,FALSE,'Input and Summary Results'!$D$5)</f>
        <v>0.97</v>
      </c>
      <c r="D32">
        <f>IF(B32=0,FALSE,'Input and Summary Results'!$E$5)</f>
        <v>0.1</v>
      </c>
      <c r="E32">
        <f t="shared" si="2"/>
        <v>-1.322826573375516E-2</v>
      </c>
      <c r="F32">
        <f t="shared" si="3"/>
        <v>4.4742268041237113E-2</v>
      </c>
      <c r="G32">
        <f>IF(B32=" ",FALSE,(IF('Input and Summary Results'!$J$4="yes",'Data Transformation'!E32,'Data Transformation'!C32)))</f>
        <v>0.97</v>
      </c>
      <c r="H32">
        <f>IF(B32=" ",FALSE,(IF('Input and Summary Results'!$J$4="yes",'Data Transformation'!F32,'Data Transformation'!D32)))</f>
        <v>0.1</v>
      </c>
      <c r="I32">
        <f t="shared" si="4"/>
        <v>29</v>
      </c>
      <c r="J32" s="18">
        <f>LOOKUP(2,1/(COUNTIF($J$4:J31,'Input and Summary Results'!$B$7:$B$8007)=0),'Input and Summary Results'!$B$7:$B$8007)</f>
        <v>289</v>
      </c>
      <c r="K32" s="18">
        <f t="shared" si="5"/>
        <v>289</v>
      </c>
      <c r="L32" s="18">
        <f t="shared" si="8"/>
        <v>27</v>
      </c>
      <c r="M32">
        <f t="shared" si="7"/>
        <v>27</v>
      </c>
      <c r="N32">
        <f t="shared" si="6"/>
        <v>18</v>
      </c>
      <c r="O32">
        <f t="shared" si="1"/>
        <v>18</v>
      </c>
    </row>
    <row r="33" spans="1:15" x14ac:dyDescent="0.45">
      <c r="A33" t="s">
        <v>25</v>
      </c>
      <c r="B33">
        <f>'Input and Summary Results'!$G37</f>
        <v>30</v>
      </c>
      <c r="C33">
        <f>IF(B33=0,FALSE,'Input and Summary Results'!$D$5)</f>
        <v>0.97</v>
      </c>
      <c r="D33">
        <f>IF(B33=0,FALSE,'Input and Summary Results'!$E$5)</f>
        <v>0.1</v>
      </c>
      <c r="E33">
        <f t="shared" si="2"/>
        <v>-1.322826573375516E-2</v>
      </c>
      <c r="F33">
        <f t="shared" si="3"/>
        <v>4.4742268041237113E-2</v>
      </c>
      <c r="G33">
        <f>IF(B33=" ",FALSE,(IF('Input and Summary Results'!$J$4="yes",'Data Transformation'!E33,'Data Transformation'!C33)))</f>
        <v>0.97</v>
      </c>
      <c r="H33">
        <f>IF(B33=" ",FALSE,(IF('Input and Summary Results'!$J$4="yes",'Data Transformation'!F33,'Data Transformation'!D33)))</f>
        <v>0.1</v>
      </c>
      <c r="I33">
        <f t="shared" si="4"/>
        <v>30</v>
      </c>
      <c r="J33" s="18">
        <f>LOOKUP(2,1/(COUNTIF($J$4:J32,'Input and Summary Results'!$B$7:$B$8007)=0),'Input and Summary Results'!$B$7:$B$8007)</f>
        <v>288</v>
      </c>
      <c r="K33" s="18">
        <f t="shared" si="5"/>
        <v>288</v>
      </c>
      <c r="L33" s="18">
        <f t="shared" si="8"/>
        <v>28</v>
      </c>
      <c r="M33">
        <f t="shared" si="7"/>
        <v>28</v>
      </c>
      <c r="N33">
        <f t="shared" si="6"/>
        <v>17</v>
      </c>
      <c r="O33">
        <f t="shared" si="1"/>
        <v>17</v>
      </c>
    </row>
    <row r="34" spans="1:15" x14ac:dyDescent="0.45">
      <c r="A34" t="s">
        <v>25</v>
      </c>
      <c r="B34">
        <f>'Input and Summary Results'!$G38</f>
        <v>31</v>
      </c>
      <c r="C34">
        <f>IF(B34=0,FALSE,'Input and Summary Results'!$D$5)</f>
        <v>0.97</v>
      </c>
      <c r="D34">
        <f>IF(B34=0,FALSE,'Input and Summary Results'!$E$5)</f>
        <v>0.1</v>
      </c>
      <c r="E34">
        <f t="shared" si="2"/>
        <v>-1.322826573375516E-2</v>
      </c>
      <c r="F34">
        <f t="shared" si="3"/>
        <v>4.4742268041237113E-2</v>
      </c>
      <c r="G34">
        <f>IF(B34=" ",FALSE,(IF('Input and Summary Results'!$J$4="yes",'Data Transformation'!E34,'Data Transformation'!C34)))</f>
        <v>0.97</v>
      </c>
      <c r="H34">
        <f>IF(B34=" ",FALSE,(IF('Input and Summary Results'!$J$4="yes",'Data Transformation'!F34,'Data Transformation'!D34)))</f>
        <v>0.1</v>
      </c>
      <c r="I34">
        <f t="shared" si="4"/>
        <v>31</v>
      </c>
      <c r="J34" s="18">
        <f>LOOKUP(2,1/(COUNTIF($J$4:J33,'Input and Summary Results'!$B$7:$B$8007)=0),'Input and Summary Results'!$B$7:$B$8007)</f>
        <v>287</v>
      </c>
      <c r="K34" s="18">
        <f t="shared" si="5"/>
        <v>287</v>
      </c>
      <c r="L34" s="18">
        <f t="shared" si="8"/>
        <v>29</v>
      </c>
      <c r="M34">
        <f t="shared" si="7"/>
        <v>29</v>
      </c>
      <c r="N34">
        <f t="shared" si="6"/>
        <v>12</v>
      </c>
      <c r="O34">
        <f t="shared" si="1"/>
        <v>12</v>
      </c>
    </row>
    <row r="35" spans="1:15" x14ac:dyDescent="0.45">
      <c r="A35" t="s">
        <v>25</v>
      </c>
      <c r="B35">
        <f>'Input and Summary Results'!$G39</f>
        <v>32</v>
      </c>
      <c r="C35">
        <f>IF(B35=0,FALSE,'Input and Summary Results'!$D$5)</f>
        <v>0.97</v>
      </c>
      <c r="D35">
        <f>IF(B35=0,FALSE,'Input and Summary Results'!$E$5)</f>
        <v>0.1</v>
      </c>
      <c r="E35">
        <f t="shared" si="2"/>
        <v>-1.322826573375516E-2</v>
      </c>
      <c r="F35">
        <f t="shared" si="3"/>
        <v>4.4742268041237113E-2</v>
      </c>
      <c r="G35">
        <f>IF(B35=" ",FALSE,(IF('Input and Summary Results'!$J$4="yes",'Data Transformation'!E35,'Data Transformation'!C35)))</f>
        <v>0.97</v>
      </c>
      <c r="H35">
        <f>IF(B35=" ",FALSE,(IF('Input and Summary Results'!$J$4="yes",'Data Transformation'!F35,'Data Transformation'!D35)))</f>
        <v>0.1</v>
      </c>
      <c r="I35">
        <f t="shared" si="4"/>
        <v>32</v>
      </c>
      <c r="J35" s="18">
        <f>LOOKUP(2,1/(COUNTIF($J$4:J34,'Input and Summary Results'!$B$7:$B$8007)=0),'Input and Summary Results'!$B$7:$B$8007)</f>
        <v>286</v>
      </c>
      <c r="K35" s="18">
        <f t="shared" si="5"/>
        <v>286</v>
      </c>
      <c r="L35" s="18">
        <f t="shared" si="8"/>
        <v>30</v>
      </c>
      <c r="M35">
        <f t="shared" si="7"/>
        <v>30</v>
      </c>
      <c r="N35">
        <f t="shared" si="6"/>
        <v>19</v>
      </c>
      <c r="O35">
        <f t="shared" si="1"/>
        <v>19</v>
      </c>
    </row>
    <row r="36" spans="1:15" x14ac:dyDescent="0.45">
      <c r="A36" t="s">
        <v>25</v>
      </c>
      <c r="B36">
        <f>'Input and Summary Results'!$G40</f>
        <v>33</v>
      </c>
      <c r="C36">
        <f>IF(B36=0,FALSE,'Input and Summary Results'!$D$5)</f>
        <v>0.97</v>
      </c>
      <c r="D36">
        <f>IF(B36=0,FALSE,'Input and Summary Results'!$E$5)</f>
        <v>0.1</v>
      </c>
      <c r="E36">
        <f t="shared" si="2"/>
        <v>-1.322826573375516E-2</v>
      </c>
      <c r="F36">
        <f t="shared" si="3"/>
        <v>4.4742268041237113E-2</v>
      </c>
      <c r="G36">
        <f>IF(B36=" ",FALSE,(IF('Input and Summary Results'!$J$4="yes",'Data Transformation'!E36,'Data Transformation'!C36)))</f>
        <v>0.97</v>
      </c>
      <c r="H36">
        <f>IF(B36=" ",FALSE,(IF('Input and Summary Results'!$J$4="yes",'Data Transformation'!F36,'Data Transformation'!D36)))</f>
        <v>0.1</v>
      </c>
      <c r="I36">
        <f t="shared" si="4"/>
        <v>33</v>
      </c>
      <c r="J36" s="18">
        <f>LOOKUP(2,1/(COUNTIF($J$4:J35,'Input and Summary Results'!$B$7:$B$8007)=0),'Input and Summary Results'!$B$7:$B$8007)</f>
        <v>285</v>
      </c>
      <c r="K36" s="18">
        <f t="shared" si="5"/>
        <v>285</v>
      </c>
      <c r="L36" s="18">
        <f t="shared" si="8"/>
        <v>31</v>
      </c>
      <c r="M36">
        <f t="shared" si="7"/>
        <v>31</v>
      </c>
      <c r="N36">
        <f t="shared" si="6"/>
        <v>7</v>
      </c>
      <c r="O36">
        <f t="shared" si="1"/>
        <v>7</v>
      </c>
    </row>
    <row r="37" spans="1:15" x14ac:dyDescent="0.45">
      <c r="A37" t="s">
        <v>25</v>
      </c>
      <c r="B37">
        <f>'Input and Summary Results'!$G41</f>
        <v>34</v>
      </c>
      <c r="C37">
        <f>IF(B37=0,FALSE,'Input and Summary Results'!$D$5)</f>
        <v>0.97</v>
      </c>
      <c r="D37">
        <f>IF(B37=0,FALSE,'Input and Summary Results'!$E$5)</f>
        <v>0.1</v>
      </c>
      <c r="E37">
        <f t="shared" si="2"/>
        <v>-1.322826573375516E-2</v>
      </c>
      <c r="F37">
        <f t="shared" si="3"/>
        <v>4.4742268041237113E-2</v>
      </c>
      <c r="G37">
        <f>IF(B37=" ",FALSE,(IF('Input and Summary Results'!$J$4="yes",'Data Transformation'!E37,'Data Transformation'!C37)))</f>
        <v>0.97</v>
      </c>
      <c r="H37">
        <f>IF(B37=" ",FALSE,(IF('Input and Summary Results'!$J$4="yes",'Data Transformation'!F37,'Data Transformation'!D37)))</f>
        <v>0.1</v>
      </c>
      <c r="I37">
        <f t="shared" si="4"/>
        <v>34</v>
      </c>
      <c r="J37" s="18">
        <f>LOOKUP(2,1/(COUNTIF($J$4:J36,'Input and Summary Results'!$B$7:$B$8007)=0),'Input and Summary Results'!$B$7:$B$8007)</f>
        <v>284</v>
      </c>
      <c r="K37" s="18">
        <f t="shared" si="5"/>
        <v>284</v>
      </c>
      <c r="L37" s="18">
        <f t="shared" si="8"/>
        <v>32</v>
      </c>
      <c r="M37">
        <f t="shared" si="7"/>
        <v>32</v>
      </c>
      <c r="N37">
        <f t="shared" si="6"/>
        <v>18</v>
      </c>
      <c r="O37">
        <f t="shared" si="1"/>
        <v>18</v>
      </c>
    </row>
    <row r="38" spans="1:15" x14ac:dyDescent="0.45">
      <c r="A38" t="s">
        <v>25</v>
      </c>
      <c r="B38">
        <f>'Input and Summary Results'!$G42</f>
        <v>35</v>
      </c>
      <c r="C38">
        <f>IF(B38=0,FALSE,'Input and Summary Results'!$D$5)</f>
        <v>0.97</v>
      </c>
      <c r="D38">
        <f>IF(B38=0,FALSE,'Input and Summary Results'!$E$5)</f>
        <v>0.1</v>
      </c>
      <c r="E38">
        <f t="shared" si="2"/>
        <v>-1.322826573375516E-2</v>
      </c>
      <c r="F38">
        <f t="shared" si="3"/>
        <v>4.4742268041237113E-2</v>
      </c>
      <c r="G38">
        <f>IF(B38=" ",FALSE,(IF('Input and Summary Results'!$J$4="yes",'Data Transformation'!E38,'Data Transformation'!C38)))</f>
        <v>0.97</v>
      </c>
      <c r="H38">
        <f>IF(B38=" ",FALSE,(IF('Input and Summary Results'!$J$4="yes",'Data Transformation'!F38,'Data Transformation'!D38)))</f>
        <v>0.1</v>
      </c>
      <c r="I38">
        <f t="shared" si="4"/>
        <v>35</v>
      </c>
      <c r="J38" s="18">
        <f>LOOKUP(2,1/(COUNTIF($J$4:J37,'Input and Summary Results'!$B$7:$B$8007)=0),'Input and Summary Results'!$B$7:$B$8007)</f>
        <v>283</v>
      </c>
      <c r="K38" s="18">
        <f t="shared" si="5"/>
        <v>283</v>
      </c>
      <c r="L38" s="18">
        <f t="shared" si="8"/>
        <v>33</v>
      </c>
      <c r="M38">
        <f t="shared" si="7"/>
        <v>33</v>
      </c>
      <c r="N38">
        <f t="shared" si="6"/>
        <v>12</v>
      </c>
      <c r="O38">
        <f t="shared" si="1"/>
        <v>12</v>
      </c>
    </row>
    <row r="39" spans="1:15" x14ac:dyDescent="0.45">
      <c r="A39" t="s">
        <v>25</v>
      </c>
      <c r="B39">
        <f>'Input and Summary Results'!$G43</f>
        <v>36</v>
      </c>
      <c r="C39">
        <f>IF(B39=0,FALSE,'Input and Summary Results'!$D$5)</f>
        <v>0.97</v>
      </c>
      <c r="D39">
        <f>IF(B39=0,FALSE,'Input and Summary Results'!$E$5)</f>
        <v>0.1</v>
      </c>
      <c r="E39">
        <f t="shared" si="2"/>
        <v>-1.322826573375516E-2</v>
      </c>
      <c r="F39">
        <f t="shared" si="3"/>
        <v>4.4742268041237113E-2</v>
      </c>
      <c r="G39">
        <f>IF(B39=" ",FALSE,(IF('Input and Summary Results'!$J$4="yes",'Data Transformation'!E39,'Data Transformation'!C39)))</f>
        <v>0.97</v>
      </c>
      <c r="H39">
        <f>IF(B39=" ",FALSE,(IF('Input and Summary Results'!$J$4="yes",'Data Transformation'!F39,'Data Transformation'!D39)))</f>
        <v>0.1</v>
      </c>
      <c r="I39">
        <f t="shared" si="4"/>
        <v>36</v>
      </c>
      <c r="J39" s="18">
        <f>LOOKUP(2,1/(COUNTIF($J$4:J38,'Input and Summary Results'!$B$7:$B$8007)=0),'Input and Summary Results'!$B$7:$B$8007)</f>
        <v>282</v>
      </c>
      <c r="K39" s="18">
        <f t="shared" si="5"/>
        <v>282</v>
      </c>
      <c r="L39" s="18">
        <f t="shared" si="8"/>
        <v>34</v>
      </c>
      <c r="M39">
        <f t="shared" si="7"/>
        <v>34</v>
      </c>
      <c r="N39">
        <f t="shared" si="6"/>
        <v>12</v>
      </c>
      <c r="O39">
        <f t="shared" si="1"/>
        <v>12</v>
      </c>
    </row>
    <row r="40" spans="1:15" x14ac:dyDescent="0.45">
      <c r="A40" t="s">
        <v>25</v>
      </c>
      <c r="B40">
        <f>'Input and Summary Results'!$G44</f>
        <v>37</v>
      </c>
      <c r="C40">
        <f>IF(B40=0,FALSE,'Input and Summary Results'!$D$5)</f>
        <v>0.97</v>
      </c>
      <c r="D40">
        <f>IF(B40=0,FALSE,'Input and Summary Results'!$E$5)</f>
        <v>0.1</v>
      </c>
      <c r="E40">
        <f t="shared" si="2"/>
        <v>-1.322826573375516E-2</v>
      </c>
      <c r="F40">
        <f t="shared" si="3"/>
        <v>4.4742268041237113E-2</v>
      </c>
      <c r="G40">
        <f>IF(B40=" ",FALSE,(IF('Input and Summary Results'!$J$4="yes",'Data Transformation'!E40,'Data Transformation'!C40)))</f>
        <v>0.97</v>
      </c>
      <c r="H40">
        <f>IF(B40=" ",FALSE,(IF('Input and Summary Results'!$J$4="yes",'Data Transformation'!F40,'Data Transformation'!D40)))</f>
        <v>0.1</v>
      </c>
      <c r="I40">
        <f t="shared" si="4"/>
        <v>37</v>
      </c>
      <c r="J40" s="18">
        <f>LOOKUP(2,1/(COUNTIF($J$4:J39,'Input and Summary Results'!$B$7:$B$8007)=0),'Input and Summary Results'!$B$7:$B$8007)</f>
        <v>281</v>
      </c>
      <c r="K40" s="18">
        <f t="shared" si="5"/>
        <v>281</v>
      </c>
      <c r="L40" s="18">
        <f t="shared" si="8"/>
        <v>35</v>
      </c>
      <c r="M40">
        <f t="shared" si="7"/>
        <v>35</v>
      </c>
      <c r="N40">
        <f t="shared" si="6"/>
        <v>20</v>
      </c>
      <c r="O40">
        <f t="shared" si="1"/>
        <v>20</v>
      </c>
    </row>
    <row r="41" spans="1:15" x14ac:dyDescent="0.45">
      <c r="A41" t="s">
        <v>25</v>
      </c>
      <c r="B41">
        <f>'Input and Summary Results'!$G45</f>
        <v>38</v>
      </c>
      <c r="C41">
        <f>IF(B41=0,FALSE,'Input and Summary Results'!$D$5)</f>
        <v>0.97</v>
      </c>
      <c r="D41">
        <f>IF(B41=0,FALSE,'Input and Summary Results'!$E$5)</f>
        <v>0.1</v>
      </c>
      <c r="E41">
        <f t="shared" si="2"/>
        <v>-1.322826573375516E-2</v>
      </c>
      <c r="F41">
        <f t="shared" si="3"/>
        <v>4.4742268041237113E-2</v>
      </c>
      <c r="G41">
        <f>IF(B41=" ",FALSE,(IF('Input and Summary Results'!$J$4="yes",'Data Transformation'!E41,'Data Transformation'!C41)))</f>
        <v>0.97</v>
      </c>
      <c r="H41">
        <f>IF(B41=" ",FALSE,(IF('Input and Summary Results'!$J$4="yes",'Data Transformation'!F41,'Data Transformation'!D41)))</f>
        <v>0.1</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45">
      <c r="A42" t="s">
        <v>25</v>
      </c>
      <c r="B42">
        <f>'Input and Summary Results'!$G46</f>
        <v>39</v>
      </c>
      <c r="C42">
        <f>IF(B42=0,FALSE,'Input and Summary Results'!$D$5)</f>
        <v>0.97</v>
      </c>
      <c r="D42">
        <f>IF(B42=0,FALSE,'Input and Summary Results'!$E$5)</f>
        <v>0.1</v>
      </c>
      <c r="E42">
        <f t="shared" si="2"/>
        <v>-1.322826573375516E-2</v>
      </c>
      <c r="F42">
        <f t="shared" si="3"/>
        <v>4.4742268041237113E-2</v>
      </c>
      <c r="G42">
        <f>IF(B42=" ",FALSE,(IF('Input and Summary Results'!$J$4="yes",'Data Transformation'!E42,'Data Transformation'!C42)))</f>
        <v>0.97</v>
      </c>
      <c r="H42">
        <f>IF(B42=" ",FALSE,(IF('Input and Summary Results'!$J$4="yes",'Data Transformation'!F42,'Data Transformation'!D42)))</f>
        <v>0.1</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45">
      <c r="A43" t="s">
        <v>25</v>
      </c>
      <c r="B43">
        <f>'Input and Summary Results'!$G47</f>
        <v>40</v>
      </c>
      <c r="C43">
        <f>IF(B43=0,FALSE,'Input and Summary Results'!$D$5)</f>
        <v>0.97</v>
      </c>
      <c r="D43">
        <f>IF(B43=0,FALSE,'Input and Summary Results'!$E$5)</f>
        <v>0.1</v>
      </c>
      <c r="E43">
        <f t="shared" si="2"/>
        <v>-1.322826573375516E-2</v>
      </c>
      <c r="F43">
        <f t="shared" si="3"/>
        <v>4.4742268041237113E-2</v>
      </c>
      <c r="G43">
        <f>IF(B43=" ",FALSE,(IF('Input and Summary Results'!$J$4="yes",'Data Transformation'!E43,'Data Transformation'!C43)))</f>
        <v>0.97</v>
      </c>
      <c r="H43">
        <f>IF(B43=" ",FALSE,(IF('Input and Summary Results'!$J$4="yes",'Data Transformation'!F43,'Data Transformation'!D43)))</f>
        <v>0.1</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45">
      <c r="A44" t="s">
        <v>25</v>
      </c>
      <c r="B44">
        <f>'Input and Summary Results'!$G48</f>
        <v>41</v>
      </c>
      <c r="C44">
        <f>IF(B44=0,FALSE,'Input and Summary Results'!$D$5)</f>
        <v>0.97</v>
      </c>
      <c r="D44">
        <f>IF(B44=0,FALSE,'Input and Summary Results'!$E$5)</f>
        <v>0.1</v>
      </c>
      <c r="E44">
        <f t="shared" si="2"/>
        <v>-1.322826573375516E-2</v>
      </c>
      <c r="F44">
        <f t="shared" si="3"/>
        <v>4.4742268041237113E-2</v>
      </c>
      <c r="G44">
        <f>IF(B44=" ",FALSE,(IF('Input and Summary Results'!$J$4="yes",'Data Transformation'!E44,'Data Transformation'!C44)))</f>
        <v>0.97</v>
      </c>
      <c r="H44">
        <f>IF(B44=" ",FALSE,(IF('Input and Summary Results'!$J$4="yes",'Data Transformation'!F44,'Data Transformation'!D44)))</f>
        <v>0.1</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45">
      <c r="A45" t="s">
        <v>25</v>
      </c>
      <c r="B45">
        <f>'Input and Summary Results'!$G49</f>
        <v>42</v>
      </c>
      <c r="C45">
        <f>IF(B45=0,FALSE,'Input and Summary Results'!$D$5)</f>
        <v>0.97</v>
      </c>
      <c r="D45">
        <f>IF(B45=0,FALSE,'Input and Summary Results'!$E$5)</f>
        <v>0.1</v>
      </c>
      <c r="E45">
        <f t="shared" si="2"/>
        <v>-1.322826573375516E-2</v>
      </c>
      <c r="F45">
        <f t="shared" si="3"/>
        <v>4.4742268041237113E-2</v>
      </c>
      <c r="G45">
        <f>IF(B45=" ",FALSE,(IF('Input and Summary Results'!$J$4="yes",'Data Transformation'!E45,'Data Transformation'!C45)))</f>
        <v>0.97</v>
      </c>
      <c r="H45">
        <f>IF(B45=" ",FALSE,(IF('Input and Summary Results'!$J$4="yes",'Data Transformation'!F45,'Data Transformation'!D45)))</f>
        <v>0.1</v>
      </c>
      <c r="I45">
        <f t="shared" si="4"/>
        <v>42</v>
      </c>
      <c r="J45" s="18">
        <f>LOOKUP(2,1/(COUNTIF($J$4:J44,'Input and Summary Results'!$B$7:$B$8007)=0),'Input and Summary Results'!$B$7:$B$8007)</f>
        <v>276</v>
      </c>
      <c r="K45" s="18">
        <f t="shared" si="5"/>
        <v>276</v>
      </c>
      <c r="L45" s="18">
        <f t="shared" si="8"/>
        <v>40</v>
      </c>
      <c r="M45">
        <f t="shared" si="7"/>
        <v>40</v>
      </c>
      <c r="N45">
        <f t="shared" si="6"/>
        <v>19</v>
      </c>
      <c r="O45">
        <f t="shared" si="1"/>
        <v>19</v>
      </c>
    </row>
    <row r="46" spans="1:15" x14ac:dyDescent="0.45">
      <c r="A46" t="s">
        <v>25</v>
      </c>
      <c r="B46">
        <f>'Input and Summary Results'!$G50</f>
        <v>43</v>
      </c>
      <c r="C46">
        <f>IF(B46=0,FALSE,'Input and Summary Results'!$D$5)</f>
        <v>0.97</v>
      </c>
      <c r="D46">
        <f>IF(B46=0,FALSE,'Input and Summary Results'!$E$5)</f>
        <v>0.1</v>
      </c>
      <c r="E46">
        <f t="shared" si="2"/>
        <v>-1.322826573375516E-2</v>
      </c>
      <c r="F46">
        <f t="shared" si="3"/>
        <v>4.4742268041237113E-2</v>
      </c>
      <c r="G46">
        <f>IF(B46=" ",FALSE,(IF('Input and Summary Results'!$J$4="yes",'Data Transformation'!E46,'Data Transformation'!C46)))</f>
        <v>0.97</v>
      </c>
      <c r="H46">
        <f>IF(B46=" ",FALSE,(IF('Input and Summary Results'!$J$4="yes",'Data Transformation'!F46,'Data Transformation'!D46)))</f>
        <v>0.1</v>
      </c>
      <c r="I46">
        <f t="shared" si="4"/>
        <v>43</v>
      </c>
      <c r="J46" s="18">
        <f>LOOKUP(2,1/(COUNTIF($J$4:J45,'Input and Summary Results'!$B$7:$B$8007)=0),'Input and Summary Results'!$B$7:$B$8007)</f>
        <v>275</v>
      </c>
      <c r="K46" s="18">
        <f t="shared" si="5"/>
        <v>275</v>
      </c>
      <c r="L46" s="18">
        <f t="shared" si="8"/>
        <v>41</v>
      </c>
      <c r="M46">
        <f t="shared" si="7"/>
        <v>41</v>
      </c>
      <c r="N46">
        <f t="shared" si="6"/>
        <v>20</v>
      </c>
      <c r="O46">
        <f t="shared" si="1"/>
        <v>20</v>
      </c>
    </row>
    <row r="47" spans="1:15" x14ac:dyDescent="0.45">
      <c r="A47" t="s">
        <v>25</v>
      </c>
      <c r="B47">
        <f>'Input and Summary Results'!$G51</f>
        <v>44</v>
      </c>
      <c r="C47">
        <f>IF(B47=0,FALSE,'Input and Summary Results'!$D$5)</f>
        <v>0.97</v>
      </c>
      <c r="D47">
        <f>IF(B47=0,FALSE,'Input and Summary Results'!$E$5)</f>
        <v>0.1</v>
      </c>
      <c r="E47">
        <f t="shared" si="2"/>
        <v>-1.322826573375516E-2</v>
      </c>
      <c r="F47">
        <f t="shared" si="3"/>
        <v>4.4742268041237113E-2</v>
      </c>
      <c r="G47">
        <f>IF(B47=" ",FALSE,(IF('Input and Summary Results'!$J$4="yes",'Data Transformation'!E47,'Data Transformation'!C47)))</f>
        <v>0.97</v>
      </c>
      <c r="H47">
        <f>IF(B47=" ",FALSE,(IF('Input and Summary Results'!$J$4="yes",'Data Transformation'!F47,'Data Transformation'!D47)))</f>
        <v>0.1</v>
      </c>
      <c r="I47">
        <f t="shared" si="4"/>
        <v>44</v>
      </c>
      <c r="J47" s="18">
        <f>LOOKUP(2,1/(COUNTIF($J$4:J46,'Input and Summary Results'!$B$7:$B$8007)=0),'Input and Summary Results'!$B$7:$B$8007)</f>
        <v>274</v>
      </c>
      <c r="K47" s="18">
        <f t="shared" si="5"/>
        <v>274</v>
      </c>
      <c r="L47" s="18">
        <f t="shared" si="8"/>
        <v>42</v>
      </c>
      <c r="M47">
        <f t="shared" si="7"/>
        <v>42</v>
      </c>
      <c r="N47">
        <f t="shared" si="6"/>
        <v>19</v>
      </c>
      <c r="O47">
        <f t="shared" si="1"/>
        <v>19</v>
      </c>
    </row>
    <row r="48" spans="1:15" x14ac:dyDescent="0.45">
      <c r="A48" t="s">
        <v>25</v>
      </c>
      <c r="B48">
        <f>'Input and Summary Results'!$G52</f>
        <v>45</v>
      </c>
      <c r="C48">
        <f>IF(B48=0,FALSE,'Input and Summary Results'!$D$5)</f>
        <v>0.97</v>
      </c>
      <c r="D48">
        <f>IF(B48=0,FALSE,'Input and Summary Results'!$E$5)</f>
        <v>0.1</v>
      </c>
      <c r="E48">
        <f t="shared" si="2"/>
        <v>-1.322826573375516E-2</v>
      </c>
      <c r="F48">
        <f t="shared" si="3"/>
        <v>4.4742268041237113E-2</v>
      </c>
      <c r="G48">
        <f>IF(B48=" ",FALSE,(IF('Input and Summary Results'!$J$4="yes",'Data Transformation'!E48,'Data Transformation'!C48)))</f>
        <v>0.97</v>
      </c>
      <c r="H48">
        <f>IF(B48=" ",FALSE,(IF('Input and Summary Results'!$J$4="yes",'Data Transformation'!F48,'Data Transformation'!D48)))</f>
        <v>0.1</v>
      </c>
      <c r="I48">
        <f t="shared" si="4"/>
        <v>45</v>
      </c>
      <c r="J48" s="18">
        <f>LOOKUP(2,1/(COUNTIF($J$4:J47,'Input and Summary Results'!$B$7:$B$8007)=0),'Input and Summary Results'!$B$7:$B$8007)</f>
        <v>273</v>
      </c>
      <c r="K48" s="18">
        <f t="shared" si="5"/>
        <v>273</v>
      </c>
      <c r="L48" s="18">
        <f t="shared" si="8"/>
        <v>43</v>
      </c>
      <c r="M48">
        <f t="shared" si="7"/>
        <v>43</v>
      </c>
      <c r="N48">
        <f t="shared" si="6"/>
        <v>12</v>
      </c>
      <c r="O48">
        <f t="shared" si="1"/>
        <v>12</v>
      </c>
    </row>
    <row r="49" spans="1:15" x14ac:dyDescent="0.45">
      <c r="A49" t="s">
        <v>25</v>
      </c>
      <c r="B49">
        <f>'Input and Summary Results'!$G53</f>
        <v>46</v>
      </c>
      <c r="C49">
        <f>IF(B49=0,FALSE,'Input and Summary Results'!$D$5)</f>
        <v>0.97</v>
      </c>
      <c r="D49">
        <f>IF(B49=0,FALSE,'Input and Summary Results'!$E$5)</f>
        <v>0.1</v>
      </c>
      <c r="E49">
        <f t="shared" si="2"/>
        <v>-1.322826573375516E-2</v>
      </c>
      <c r="F49">
        <f t="shared" si="3"/>
        <v>4.4742268041237113E-2</v>
      </c>
      <c r="G49">
        <f>IF(B49=" ",FALSE,(IF('Input and Summary Results'!$J$4="yes",'Data Transformation'!E49,'Data Transformation'!C49)))</f>
        <v>0.97</v>
      </c>
      <c r="H49">
        <f>IF(B49=" ",FALSE,(IF('Input and Summary Results'!$J$4="yes",'Data Transformation'!F49,'Data Transformation'!D49)))</f>
        <v>0.1</v>
      </c>
      <c r="I49">
        <f t="shared" si="4"/>
        <v>46</v>
      </c>
      <c r="J49" s="18">
        <f>LOOKUP(2,1/(COUNTIF($J$4:J48,'Input and Summary Results'!$B$7:$B$8007)=0),'Input and Summary Results'!$B$7:$B$8007)</f>
        <v>272</v>
      </c>
      <c r="K49" s="18">
        <f t="shared" si="5"/>
        <v>272</v>
      </c>
      <c r="L49" s="18">
        <f t="shared" si="8"/>
        <v>44</v>
      </c>
      <c r="M49">
        <f t="shared" si="7"/>
        <v>44</v>
      </c>
      <c r="N49">
        <f t="shared" si="6"/>
        <v>19</v>
      </c>
      <c r="O49">
        <f t="shared" si="1"/>
        <v>19</v>
      </c>
    </row>
    <row r="50" spans="1:15" x14ac:dyDescent="0.45">
      <c r="A50" t="s">
        <v>25</v>
      </c>
      <c r="B50">
        <f>'Input and Summary Results'!$G54</f>
        <v>47</v>
      </c>
      <c r="C50">
        <f>IF(B50=0,FALSE,'Input and Summary Results'!$D$5)</f>
        <v>0.97</v>
      </c>
      <c r="D50">
        <f>IF(B50=0,FALSE,'Input and Summary Results'!$E$5)</f>
        <v>0.1</v>
      </c>
      <c r="E50">
        <f t="shared" si="2"/>
        <v>-1.322826573375516E-2</v>
      </c>
      <c r="F50">
        <f t="shared" si="3"/>
        <v>4.4742268041237113E-2</v>
      </c>
      <c r="G50">
        <f>IF(B50=" ",FALSE,(IF('Input and Summary Results'!$J$4="yes",'Data Transformation'!E50,'Data Transformation'!C50)))</f>
        <v>0.97</v>
      </c>
      <c r="H50">
        <f>IF(B50=" ",FALSE,(IF('Input and Summary Results'!$J$4="yes",'Data Transformation'!F50,'Data Transformation'!D50)))</f>
        <v>0.1</v>
      </c>
      <c r="I50">
        <f t="shared" si="4"/>
        <v>47</v>
      </c>
      <c r="J50" s="18">
        <f>LOOKUP(2,1/(COUNTIF($J$4:J49,'Input and Summary Results'!$B$7:$B$8007)=0),'Input and Summary Results'!$B$7:$B$8007)</f>
        <v>271</v>
      </c>
      <c r="K50" s="18">
        <f t="shared" si="5"/>
        <v>271</v>
      </c>
      <c r="L50" s="18">
        <f t="shared" si="8"/>
        <v>45</v>
      </c>
      <c r="M50">
        <f t="shared" si="7"/>
        <v>45</v>
      </c>
      <c r="N50">
        <f t="shared" si="6"/>
        <v>14</v>
      </c>
      <c r="O50">
        <f t="shared" si="1"/>
        <v>14</v>
      </c>
    </row>
    <row r="51" spans="1:15" x14ac:dyDescent="0.45">
      <c r="A51" t="s">
        <v>25</v>
      </c>
      <c r="B51">
        <f>'Input and Summary Results'!$G55</f>
        <v>48</v>
      </c>
      <c r="C51">
        <f>IF(B51=0,FALSE,'Input and Summary Results'!$D$5)</f>
        <v>0.97</v>
      </c>
      <c r="D51">
        <f>IF(B51=0,FALSE,'Input and Summary Results'!$E$5)</f>
        <v>0.1</v>
      </c>
      <c r="E51">
        <f t="shared" si="2"/>
        <v>-1.322826573375516E-2</v>
      </c>
      <c r="F51">
        <f t="shared" si="3"/>
        <v>4.4742268041237113E-2</v>
      </c>
      <c r="G51">
        <f>IF(B51=" ",FALSE,(IF('Input and Summary Results'!$J$4="yes",'Data Transformation'!E51,'Data Transformation'!C51)))</f>
        <v>0.97</v>
      </c>
      <c r="H51">
        <f>IF(B51=" ",FALSE,(IF('Input and Summary Results'!$J$4="yes",'Data Transformation'!F51,'Data Transformation'!D51)))</f>
        <v>0.1</v>
      </c>
      <c r="I51">
        <f t="shared" si="4"/>
        <v>48</v>
      </c>
      <c r="J51" s="18">
        <f>LOOKUP(2,1/(COUNTIF($J$4:J50,'Input and Summary Results'!$B$7:$B$8007)=0),'Input and Summary Results'!$B$7:$B$8007)</f>
        <v>270</v>
      </c>
      <c r="K51" s="18">
        <f t="shared" si="5"/>
        <v>270</v>
      </c>
      <c r="L51" s="18">
        <f t="shared" si="8"/>
        <v>46</v>
      </c>
      <c r="M51">
        <f t="shared" si="7"/>
        <v>46</v>
      </c>
      <c r="N51">
        <f t="shared" si="6"/>
        <v>20</v>
      </c>
      <c r="O51">
        <f t="shared" si="1"/>
        <v>20</v>
      </c>
    </row>
    <row r="52" spans="1:15" x14ac:dyDescent="0.45">
      <c r="A52" t="s">
        <v>25</v>
      </c>
      <c r="B52">
        <f>'Input and Summary Results'!$G56</f>
        <v>49</v>
      </c>
      <c r="C52">
        <f>IF(B52=0,FALSE,'Input and Summary Results'!$D$5)</f>
        <v>0.97</v>
      </c>
      <c r="D52">
        <f>IF(B52=0,FALSE,'Input and Summary Results'!$E$5)</f>
        <v>0.1</v>
      </c>
      <c r="E52">
        <f t="shared" si="2"/>
        <v>-1.322826573375516E-2</v>
      </c>
      <c r="F52">
        <f t="shared" si="3"/>
        <v>4.4742268041237113E-2</v>
      </c>
      <c r="G52">
        <f>IF(B52=" ",FALSE,(IF('Input and Summary Results'!$J$4="yes",'Data Transformation'!E52,'Data Transformation'!C52)))</f>
        <v>0.97</v>
      </c>
      <c r="H52">
        <f>IF(B52=" ",FALSE,(IF('Input and Summary Results'!$J$4="yes",'Data Transformation'!F52,'Data Transformation'!D52)))</f>
        <v>0.1</v>
      </c>
      <c r="I52">
        <f t="shared" si="4"/>
        <v>49</v>
      </c>
      <c r="J52" s="18">
        <f>LOOKUP(2,1/(COUNTIF($J$4:J51,'Input and Summary Results'!$B$7:$B$8007)=0),'Input and Summary Results'!$B$7:$B$8007)</f>
        <v>269</v>
      </c>
      <c r="K52" s="18">
        <f t="shared" si="5"/>
        <v>269</v>
      </c>
      <c r="L52" s="18">
        <f t="shared" si="8"/>
        <v>47</v>
      </c>
      <c r="M52">
        <f t="shared" si="7"/>
        <v>47</v>
      </c>
      <c r="N52">
        <f t="shared" si="6"/>
        <v>18</v>
      </c>
      <c r="O52">
        <f t="shared" si="1"/>
        <v>18</v>
      </c>
    </row>
    <row r="53" spans="1:15" x14ac:dyDescent="0.45">
      <c r="A53" t="s">
        <v>25</v>
      </c>
      <c r="B53">
        <f>'Input and Summary Results'!$G57</f>
        <v>50</v>
      </c>
      <c r="C53">
        <f>IF(B53=0,FALSE,'Input and Summary Results'!$D$5)</f>
        <v>0.97</v>
      </c>
      <c r="D53">
        <f>IF(B53=0,FALSE,'Input and Summary Results'!$E$5)</f>
        <v>0.1</v>
      </c>
      <c r="E53">
        <f t="shared" si="2"/>
        <v>-1.322826573375516E-2</v>
      </c>
      <c r="F53">
        <f t="shared" si="3"/>
        <v>4.4742268041237113E-2</v>
      </c>
      <c r="G53">
        <f>IF(B53=" ",FALSE,(IF('Input and Summary Results'!$J$4="yes",'Data Transformation'!E53,'Data Transformation'!C53)))</f>
        <v>0.97</v>
      </c>
      <c r="H53">
        <f>IF(B53=" ",FALSE,(IF('Input and Summary Results'!$J$4="yes",'Data Transformation'!F53,'Data Transformation'!D53)))</f>
        <v>0.1</v>
      </c>
      <c r="I53">
        <f t="shared" si="4"/>
        <v>50</v>
      </c>
      <c r="J53" s="18">
        <f>LOOKUP(2,1/(COUNTIF($J$4:J52,'Input and Summary Results'!$B$7:$B$8007)=0),'Input and Summary Results'!$B$7:$B$8007)</f>
        <v>268</v>
      </c>
      <c r="K53" s="18">
        <f t="shared" si="5"/>
        <v>268</v>
      </c>
      <c r="L53" s="18">
        <f t="shared" si="8"/>
        <v>48</v>
      </c>
      <c r="M53">
        <f t="shared" si="7"/>
        <v>48</v>
      </c>
      <c r="N53">
        <f t="shared" si="6"/>
        <v>15</v>
      </c>
      <c r="O53">
        <f t="shared" si="1"/>
        <v>15</v>
      </c>
    </row>
    <row r="54" spans="1:15" x14ac:dyDescent="0.45">
      <c r="A54" t="s">
        <v>25</v>
      </c>
      <c r="B54">
        <f>'Input and Summary Results'!$G58</f>
        <v>51</v>
      </c>
      <c r="C54">
        <f>IF(B54=0,FALSE,'Input and Summary Results'!$D$5)</f>
        <v>0.97</v>
      </c>
      <c r="D54">
        <f>IF(B54=0,FALSE,'Input and Summary Results'!$E$5)</f>
        <v>0.1</v>
      </c>
      <c r="E54">
        <f t="shared" si="2"/>
        <v>-1.322826573375516E-2</v>
      </c>
      <c r="F54">
        <f t="shared" si="3"/>
        <v>4.4742268041237113E-2</v>
      </c>
      <c r="G54">
        <f>IF(B54=" ",FALSE,(IF('Input and Summary Results'!$J$4="yes",'Data Transformation'!E54,'Data Transformation'!C54)))</f>
        <v>0.97</v>
      </c>
      <c r="H54">
        <f>IF(B54=" ",FALSE,(IF('Input and Summary Results'!$J$4="yes",'Data Transformation'!F54,'Data Transformation'!D54)))</f>
        <v>0.1</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45">
      <c r="A55" t="s">
        <v>25</v>
      </c>
      <c r="B55">
        <f>'Input and Summary Results'!$G59</f>
        <v>52</v>
      </c>
      <c r="C55">
        <f>IF(B55=0,FALSE,'Input and Summary Results'!$D$5)</f>
        <v>0.97</v>
      </c>
      <c r="D55">
        <f>IF(B55=0,FALSE,'Input and Summary Results'!$E$5)</f>
        <v>0.1</v>
      </c>
      <c r="E55">
        <f t="shared" si="2"/>
        <v>-1.322826573375516E-2</v>
      </c>
      <c r="F55">
        <f t="shared" si="3"/>
        <v>4.4742268041237113E-2</v>
      </c>
      <c r="G55">
        <f>IF(B55=" ",FALSE,(IF('Input and Summary Results'!$J$4="yes",'Data Transformation'!E55,'Data Transformation'!C55)))</f>
        <v>0.97</v>
      </c>
      <c r="H55">
        <f>IF(B55=" ",FALSE,(IF('Input and Summary Results'!$J$4="yes",'Data Transformation'!F55,'Data Transformation'!D55)))</f>
        <v>0.1</v>
      </c>
      <c r="I55">
        <f t="shared" si="4"/>
        <v>52</v>
      </c>
      <c r="J55" s="18">
        <f>LOOKUP(2,1/(COUNTIF($J$4:J54,'Input and Summary Results'!$B$7:$B$8007)=0),'Input and Summary Results'!$B$7:$B$8007)</f>
        <v>266</v>
      </c>
      <c r="K55" s="18">
        <f t="shared" si="5"/>
        <v>266</v>
      </c>
      <c r="L55" s="18">
        <f t="shared" si="8"/>
        <v>50</v>
      </c>
      <c r="M55">
        <f t="shared" si="7"/>
        <v>50</v>
      </c>
      <c r="N55">
        <f t="shared" si="6"/>
        <v>20</v>
      </c>
      <c r="O55">
        <f t="shared" si="1"/>
        <v>20</v>
      </c>
    </row>
    <row r="56" spans="1:15" x14ac:dyDescent="0.45">
      <c r="A56" t="s">
        <v>25</v>
      </c>
      <c r="B56">
        <f>'Input and Summary Results'!$G60</f>
        <v>53</v>
      </c>
      <c r="C56">
        <f>IF(B56=0,FALSE,'Input and Summary Results'!$D$5)</f>
        <v>0.97</v>
      </c>
      <c r="D56">
        <f>IF(B56=0,FALSE,'Input and Summary Results'!$E$5)</f>
        <v>0.1</v>
      </c>
      <c r="E56">
        <f t="shared" si="2"/>
        <v>-1.322826573375516E-2</v>
      </c>
      <c r="F56">
        <f t="shared" si="3"/>
        <v>4.4742268041237113E-2</v>
      </c>
      <c r="G56">
        <f>IF(B56=" ",FALSE,(IF('Input and Summary Results'!$J$4="yes",'Data Transformation'!E56,'Data Transformation'!C56)))</f>
        <v>0.97</v>
      </c>
      <c r="H56">
        <f>IF(B56=" ",FALSE,(IF('Input and Summary Results'!$J$4="yes",'Data Transformation'!F56,'Data Transformation'!D56)))</f>
        <v>0.1</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45">
      <c r="A57" t="s">
        <v>25</v>
      </c>
      <c r="B57">
        <f>'Input and Summary Results'!$G61</f>
        <v>54</v>
      </c>
      <c r="C57">
        <f>IF(B57=0,FALSE,'Input and Summary Results'!$D$5)</f>
        <v>0.97</v>
      </c>
      <c r="D57">
        <f>IF(B57=0,FALSE,'Input and Summary Results'!$E$5)</f>
        <v>0.1</v>
      </c>
      <c r="E57">
        <f t="shared" si="2"/>
        <v>-1.322826573375516E-2</v>
      </c>
      <c r="F57">
        <f t="shared" si="3"/>
        <v>4.4742268041237113E-2</v>
      </c>
      <c r="G57">
        <f>IF(B57=" ",FALSE,(IF('Input and Summary Results'!$J$4="yes",'Data Transformation'!E57,'Data Transformation'!C57)))</f>
        <v>0.97</v>
      </c>
      <c r="H57">
        <f>IF(B57=" ",FALSE,(IF('Input and Summary Results'!$J$4="yes",'Data Transformation'!F57,'Data Transformation'!D57)))</f>
        <v>0.1</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45">
      <c r="A58" t="s">
        <v>25</v>
      </c>
      <c r="B58">
        <f>'Input and Summary Results'!$G62</f>
        <v>55</v>
      </c>
      <c r="C58">
        <f>IF(B58=0,FALSE,'Input and Summary Results'!$D$5)</f>
        <v>0.97</v>
      </c>
      <c r="D58">
        <f>IF(B58=0,FALSE,'Input and Summary Results'!$E$5)</f>
        <v>0.1</v>
      </c>
      <c r="E58">
        <f t="shared" si="2"/>
        <v>-1.322826573375516E-2</v>
      </c>
      <c r="F58">
        <f t="shared" si="3"/>
        <v>4.4742268041237113E-2</v>
      </c>
      <c r="G58">
        <f>IF(B58=" ",FALSE,(IF('Input and Summary Results'!$J$4="yes",'Data Transformation'!E58,'Data Transformation'!C58)))</f>
        <v>0.97</v>
      </c>
      <c r="H58">
        <f>IF(B58=" ",FALSE,(IF('Input and Summary Results'!$J$4="yes",'Data Transformation'!F58,'Data Transformation'!D58)))</f>
        <v>0.1</v>
      </c>
      <c r="I58">
        <f t="shared" si="4"/>
        <v>55</v>
      </c>
      <c r="J58" s="18">
        <f>LOOKUP(2,1/(COUNTIF($J$4:J57,'Input and Summary Results'!$B$7:$B$8007)=0),'Input and Summary Results'!$B$7:$B$8007)</f>
        <v>263</v>
      </c>
      <c r="K58" s="18">
        <f t="shared" si="5"/>
        <v>263</v>
      </c>
      <c r="L58" s="18">
        <f t="shared" si="8"/>
        <v>53</v>
      </c>
      <c r="M58">
        <f t="shared" si="7"/>
        <v>53</v>
      </c>
      <c r="N58">
        <f t="shared" si="6"/>
        <v>20</v>
      </c>
      <c r="O58">
        <f t="shared" si="1"/>
        <v>20</v>
      </c>
    </row>
    <row r="59" spans="1:15" x14ac:dyDescent="0.45">
      <c r="A59" t="s">
        <v>25</v>
      </c>
      <c r="B59">
        <f>'Input and Summary Results'!$G63</f>
        <v>56</v>
      </c>
      <c r="C59">
        <f>IF(B59=0,FALSE,'Input and Summary Results'!$D$5)</f>
        <v>0.97</v>
      </c>
      <c r="D59">
        <f>IF(B59=0,FALSE,'Input and Summary Results'!$E$5)</f>
        <v>0.1</v>
      </c>
      <c r="E59">
        <f t="shared" si="2"/>
        <v>-1.322826573375516E-2</v>
      </c>
      <c r="F59">
        <f t="shared" si="3"/>
        <v>4.4742268041237113E-2</v>
      </c>
      <c r="G59">
        <f>IF(B59=" ",FALSE,(IF('Input and Summary Results'!$J$4="yes",'Data Transformation'!E59,'Data Transformation'!C59)))</f>
        <v>0.97</v>
      </c>
      <c r="H59">
        <f>IF(B59=" ",FALSE,(IF('Input and Summary Results'!$J$4="yes",'Data Transformation'!F59,'Data Transformation'!D59)))</f>
        <v>0.1</v>
      </c>
      <c r="I59">
        <f t="shared" si="4"/>
        <v>56</v>
      </c>
      <c r="J59" s="18">
        <f>LOOKUP(2,1/(COUNTIF($J$4:J58,'Input and Summary Results'!$B$7:$B$8007)=0),'Input and Summary Results'!$B$7:$B$8007)</f>
        <v>262</v>
      </c>
      <c r="K59" s="18">
        <f t="shared" si="5"/>
        <v>262</v>
      </c>
      <c r="L59" s="18">
        <f t="shared" si="8"/>
        <v>54</v>
      </c>
      <c r="M59">
        <f t="shared" si="7"/>
        <v>54</v>
      </c>
      <c r="N59">
        <f t="shared" si="6"/>
        <v>20</v>
      </c>
      <c r="O59">
        <f t="shared" si="1"/>
        <v>20</v>
      </c>
    </row>
    <row r="60" spans="1:15" x14ac:dyDescent="0.45">
      <c r="A60" t="s">
        <v>25</v>
      </c>
      <c r="B60">
        <f>'Input and Summary Results'!$G64</f>
        <v>57</v>
      </c>
      <c r="C60">
        <f>IF(B60=0,FALSE,'Input and Summary Results'!$D$5)</f>
        <v>0.97</v>
      </c>
      <c r="D60">
        <f>IF(B60=0,FALSE,'Input and Summary Results'!$E$5)</f>
        <v>0.1</v>
      </c>
      <c r="E60">
        <f t="shared" si="2"/>
        <v>-1.322826573375516E-2</v>
      </c>
      <c r="F60">
        <f t="shared" si="3"/>
        <v>4.4742268041237113E-2</v>
      </c>
      <c r="G60">
        <f>IF(B60=" ",FALSE,(IF('Input and Summary Results'!$J$4="yes",'Data Transformation'!E60,'Data Transformation'!C60)))</f>
        <v>0.97</v>
      </c>
      <c r="H60">
        <f>IF(B60=" ",FALSE,(IF('Input and Summary Results'!$J$4="yes",'Data Transformation'!F60,'Data Transformation'!D60)))</f>
        <v>0.1</v>
      </c>
      <c r="I60">
        <f t="shared" si="4"/>
        <v>57</v>
      </c>
      <c r="J60" s="18">
        <f>LOOKUP(2,1/(COUNTIF($J$4:J59,'Input and Summary Results'!$B$7:$B$8007)=0),'Input and Summary Results'!$B$7:$B$8007)</f>
        <v>261</v>
      </c>
      <c r="K60" s="18">
        <f t="shared" si="5"/>
        <v>261</v>
      </c>
      <c r="L60" s="18">
        <f t="shared" si="8"/>
        <v>55</v>
      </c>
      <c r="M60">
        <f t="shared" si="7"/>
        <v>55</v>
      </c>
      <c r="N60">
        <f t="shared" si="6"/>
        <v>20</v>
      </c>
      <c r="O60">
        <f t="shared" si="1"/>
        <v>20</v>
      </c>
    </row>
    <row r="61" spans="1:15" x14ac:dyDescent="0.45">
      <c r="A61" t="s">
        <v>25</v>
      </c>
      <c r="B61">
        <f>'Input and Summary Results'!$G65</f>
        <v>58</v>
      </c>
      <c r="C61">
        <f>IF(B61=0,FALSE,'Input and Summary Results'!$D$5)</f>
        <v>0.97</v>
      </c>
      <c r="D61">
        <f>IF(B61=0,FALSE,'Input and Summary Results'!$E$5)</f>
        <v>0.1</v>
      </c>
      <c r="E61">
        <f t="shared" si="2"/>
        <v>-1.322826573375516E-2</v>
      </c>
      <c r="F61">
        <f t="shared" si="3"/>
        <v>4.4742268041237113E-2</v>
      </c>
      <c r="G61">
        <f>IF(B61=" ",FALSE,(IF('Input and Summary Results'!$J$4="yes",'Data Transformation'!E61,'Data Transformation'!C61)))</f>
        <v>0.97</v>
      </c>
      <c r="H61">
        <f>IF(B61=" ",FALSE,(IF('Input and Summary Results'!$J$4="yes",'Data Transformation'!F61,'Data Transformation'!D61)))</f>
        <v>0.1</v>
      </c>
      <c r="I61">
        <f t="shared" si="4"/>
        <v>58</v>
      </c>
      <c r="J61" s="18">
        <f>LOOKUP(2,1/(COUNTIF($J$4:J60,'Input and Summary Results'!$B$7:$B$8007)=0),'Input and Summary Results'!$B$7:$B$8007)</f>
        <v>260</v>
      </c>
      <c r="K61" s="18">
        <f t="shared" si="5"/>
        <v>260</v>
      </c>
      <c r="L61" s="18">
        <f t="shared" si="8"/>
        <v>56</v>
      </c>
      <c r="M61">
        <f t="shared" si="7"/>
        <v>56</v>
      </c>
      <c r="N61">
        <f t="shared" si="6"/>
        <v>19</v>
      </c>
      <c r="O61">
        <f t="shared" si="1"/>
        <v>19</v>
      </c>
    </row>
    <row r="62" spans="1:15" x14ac:dyDescent="0.45">
      <c r="A62" t="s">
        <v>25</v>
      </c>
      <c r="B62">
        <f>'Input and Summary Results'!$G66</f>
        <v>59</v>
      </c>
      <c r="C62">
        <f>IF(B62=0,FALSE,'Input and Summary Results'!$D$5)</f>
        <v>0.97</v>
      </c>
      <c r="D62">
        <f>IF(B62=0,FALSE,'Input and Summary Results'!$E$5)</f>
        <v>0.1</v>
      </c>
      <c r="E62">
        <f t="shared" si="2"/>
        <v>-1.322826573375516E-2</v>
      </c>
      <c r="F62">
        <f t="shared" si="3"/>
        <v>4.4742268041237113E-2</v>
      </c>
      <c r="G62">
        <f>IF(B62=" ",FALSE,(IF('Input and Summary Results'!$J$4="yes",'Data Transformation'!E62,'Data Transformation'!C62)))</f>
        <v>0.97</v>
      </c>
      <c r="H62">
        <f>IF(B62=" ",FALSE,(IF('Input and Summary Results'!$J$4="yes",'Data Transformation'!F62,'Data Transformation'!D62)))</f>
        <v>0.1</v>
      </c>
      <c r="I62">
        <f t="shared" si="4"/>
        <v>59</v>
      </c>
      <c r="J62" s="18">
        <f>LOOKUP(2,1/(COUNTIF($J$4:J61,'Input and Summary Results'!$B$7:$B$8007)=0),'Input and Summary Results'!$B$7:$B$8007)</f>
        <v>259</v>
      </c>
      <c r="K62" s="18">
        <f t="shared" si="5"/>
        <v>259</v>
      </c>
      <c r="L62" s="18">
        <f t="shared" si="8"/>
        <v>57</v>
      </c>
      <c r="M62">
        <f t="shared" si="7"/>
        <v>57</v>
      </c>
      <c r="N62">
        <f t="shared" si="6"/>
        <v>19</v>
      </c>
      <c r="O62">
        <f t="shared" si="1"/>
        <v>19</v>
      </c>
    </row>
    <row r="63" spans="1:15" x14ac:dyDescent="0.45">
      <c r="A63" t="s">
        <v>25</v>
      </c>
      <c r="B63">
        <f>'Input and Summary Results'!$G67</f>
        <v>60</v>
      </c>
      <c r="C63">
        <f>IF(B63=0,FALSE,'Input and Summary Results'!$D$5)</f>
        <v>0.97</v>
      </c>
      <c r="D63">
        <f>IF(B63=0,FALSE,'Input and Summary Results'!$E$5)</f>
        <v>0.1</v>
      </c>
      <c r="E63">
        <f t="shared" si="2"/>
        <v>-1.322826573375516E-2</v>
      </c>
      <c r="F63">
        <f t="shared" si="3"/>
        <v>4.4742268041237113E-2</v>
      </c>
      <c r="G63">
        <f>IF(B63=" ",FALSE,(IF('Input and Summary Results'!$J$4="yes",'Data Transformation'!E63,'Data Transformation'!C63)))</f>
        <v>0.97</v>
      </c>
      <c r="H63">
        <f>IF(B63=" ",FALSE,(IF('Input and Summary Results'!$J$4="yes",'Data Transformation'!F63,'Data Transformation'!D63)))</f>
        <v>0.1</v>
      </c>
      <c r="I63">
        <f t="shared" si="4"/>
        <v>60</v>
      </c>
      <c r="J63" s="18">
        <f>LOOKUP(2,1/(COUNTIF($J$4:J62,'Input and Summary Results'!$B$7:$B$8007)=0),'Input and Summary Results'!$B$7:$B$8007)</f>
        <v>258</v>
      </c>
      <c r="K63" s="18">
        <f t="shared" si="5"/>
        <v>258</v>
      </c>
      <c r="L63" s="18">
        <f t="shared" si="8"/>
        <v>58</v>
      </c>
      <c r="M63">
        <f t="shared" si="7"/>
        <v>58</v>
      </c>
      <c r="N63">
        <f t="shared" si="6"/>
        <v>15</v>
      </c>
      <c r="O63">
        <f t="shared" si="1"/>
        <v>15</v>
      </c>
    </row>
    <row r="64" spans="1:15" x14ac:dyDescent="0.45">
      <c r="A64" t="s">
        <v>25</v>
      </c>
      <c r="B64">
        <f>'Input and Summary Results'!$G68</f>
        <v>61</v>
      </c>
      <c r="C64">
        <f>IF(B64=0,FALSE,'Input and Summary Results'!$D$5)</f>
        <v>0.97</v>
      </c>
      <c r="D64">
        <f>IF(B64=0,FALSE,'Input and Summary Results'!$E$5)</f>
        <v>0.1</v>
      </c>
      <c r="E64">
        <f t="shared" si="2"/>
        <v>-1.322826573375516E-2</v>
      </c>
      <c r="F64">
        <f t="shared" si="3"/>
        <v>4.4742268041237113E-2</v>
      </c>
      <c r="G64">
        <f>IF(B64=" ",FALSE,(IF('Input and Summary Results'!$J$4="yes",'Data Transformation'!E64,'Data Transformation'!C64)))</f>
        <v>0.97</v>
      </c>
      <c r="H64">
        <f>IF(B64=" ",FALSE,(IF('Input and Summary Results'!$J$4="yes",'Data Transformation'!F64,'Data Transformation'!D64)))</f>
        <v>0.1</v>
      </c>
      <c r="I64">
        <f t="shared" si="4"/>
        <v>61</v>
      </c>
      <c r="J64" s="18">
        <f>LOOKUP(2,1/(COUNTIF($J$4:J63,'Input and Summary Results'!$B$7:$B$8007)=0),'Input and Summary Results'!$B$7:$B$8007)</f>
        <v>257</v>
      </c>
      <c r="K64" s="18">
        <f t="shared" si="5"/>
        <v>257</v>
      </c>
      <c r="L64" s="18">
        <f t="shared" si="8"/>
        <v>59</v>
      </c>
      <c r="M64">
        <f t="shared" si="7"/>
        <v>59</v>
      </c>
      <c r="N64">
        <f t="shared" si="6"/>
        <v>14</v>
      </c>
      <c r="O64">
        <f t="shared" si="1"/>
        <v>14</v>
      </c>
    </row>
    <row r="65" spans="1:15" x14ac:dyDescent="0.45">
      <c r="A65" t="s">
        <v>25</v>
      </c>
      <c r="B65">
        <f>'Input and Summary Results'!$G69</f>
        <v>62</v>
      </c>
      <c r="C65">
        <f>IF(B65=0,FALSE,'Input and Summary Results'!$D$5)</f>
        <v>0.97</v>
      </c>
      <c r="D65">
        <f>IF(B65=0,FALSE,'Input and Summary Results'!$E$5)</f>
        <v>0.1</v>
      </c>
      <c r="E65">
        <f t="shared" si="2"/>
        <v>-1.322826573375516E-2</v>
      </c>
      <c r="F65">
        <f t="shared" si="3"/>
        <v>4.4742268041237113E-2</v>
      </c>
      <c r="G65">
        <f>IF(B65=" ",FALSE,(IF('Input and Summary Results'!$J$4="yes",'Data Transformation'!E65,'Data Transformation'!C65)))</f>
        <v>0.97</v>
      </c>
      <c r="H65">
        <f>IF(B65=" ",FALSE,(IF('Input and Summary Results'!$J$4="yes",'Data Transformation'!F65,'Data Transformation'!D65)))</f>
        <v>0.1</v>
      </c>
      <c r="I65">
        <f t="shared" si="4"/>
        <v>62</v>
      </c>
      <c r="J65" s="18">
        <f>LOOKUP(2,1/(COUNTIF($J$4:J64,'Input and Summary Results'!$B$7:$B$8007)=0),'Input and Summary Results'!$B$7:$B$8007)</f>
        <v>256</v>
      </c>
      <c r="K65" s="18">
        <f t="shared" si="5"/>
        <v>256</v>
      </c>
      <c r="L65" s="18">
        <f t="shared" si="8"/>
        <v>60</v>
      </c>
      <c r="M65">
        <f t="shared" si="7"/>
        <v>60</v>
      </c>
      <c r="N65">
        <f t="shared" si="6"/>
        <v>17</v>
      </c>
      <c r="O65">
        <f t="shared" si="1"/>
        <v>17</v>
      </c>
    </row>
    <row r="66" spans="1:15" x14ac:dyDescent="0.45">
      <c r="A66" t="s">
        <v>25</v>
      </c>
      <c r="B66">
        <f>'Input and Summary Results'!$G70</f>
        <v>63</v>
      </c>
      <c r="C66">
        <f>IF(B66=0,FALSE,'Input and Summary Results'!$D$5)</f>
        <v>0.97</v>
      </c>
      <c r="D66">
        <f>IF(B66=0,FALSE,'Input and Summary Results'!$E$5)</f>
        <v>0.1</v>
      </c>
      <c r="E66">
        <f t="shared" si="2"/>
        <v>-1.322826573375516E-2</v>
      </c>
      <c r="F66">
        <f t="shared" si="3"/>
        <v>4.4742268041237113E-2</v>
      </c>
      <c r="G66">
        <f>IF(B66=" ",FALSE,(IF('Input and Summary Results'!$J$4="yes",'Data Transformation'!E66,'Data Transformation'!C66)))</f>
        <v>0.97</v>
      </c>
      <c r="H66">
        <f>IF(B66=" ",FALSE,(IF('Input and Summary Results'!$J$4="yes",'Data Transformation'!F66,'Data Transformation'!D66)))</f>
        <v>0.1</v>
      </c>
      <c r="I66">
        <f t="shared" si="4"/>
        <v>63</v>
      </c>
      <c r="J66" s="18">
        <f>LOOKUP(2,1/(COUNTIF($J$4:J65,'Input and Summary Results'!$B$7:$B$8007)=0),'Input and Summary Results'!$B$7:$B$8007)</f>
        <v>255</v>
      </c>
      <c r="K66" s="18">
        <f t="shared" si="5"/>
        <v>255</v>
      </c>
      <c r="L66" s="18">
        <f t="shared" si="8"/>
        <v>61</v>
      </c>
      <c r="M66">
        <f t="shared" si="7"/>
        <v>61</v>
      </c>
      <c r="N66">
        <f t="shared" si="6"/>
        <v>19</v>
      </c>
      <c r="O66">
        <f t="shared" si="1"/>
        <v>19</v>
      </c>
    </row>
    <row r="67" spans="1:15" x14ac:dyDescent="0.45">
      <c r="A67" t="s">
        <v>25</v>
      </c>
      <c r="B67">
        <f>'Input and Summary Results'!$G71</f>
        <v>64</v>
      </c>
      <c r="C67">
        <f>IF(B67=0,FALSE,'Input and Summary Results'!$D$5)</f>
        <v>0.97</v>
      </c>
      <c r="D67">
        <f>IF(B67=0,FALSE,'Input and Summary Results'!$E$5)</f>
        <v>0.1</v>
      </c>
      <c r="E67">
        <f t="shared" si="2"/>
        <v>-1.322826573375516E-2</v>
      </c>
      <c r="F67">
        <f t="shared" si="3"/>
        <v>4.4742268041237113E-2</v>
      </c>
      <c r="G67">
        <f>IF(B67=" ",FALSE,(IF('Input and Summary Results'!$J$4="yes",'Data Transformation'!E67,'Data Transformation'!C67)))</f>
        <v>0.97</v>
      </c>
      <c r="H67">
        <f>IF(B67=" ",FALSE,(IF('Input and Summary Results'!$J$4="yes",'Data Transformation'!F67,'Data Transformation'!D67)))</f>
        <v>0.1</v>
      </c>
      <c r="I67">
        <f t="shared" si="4"/>
        <v>64</v>
      </c>
      <c r="J67" s="18">
        <f>LOOKUP(2,1/(COUNTIF($J$4:J66,'Input and Summary Results'!$B$7:$B$8007)=0),'Input and Summary Results'!$B$7:$B$8007)</f>
        <v>254</v>
      </c>
      <c r="K67" s="18">
        <f t="shared" si="5"/>
        <v>254</v>
      </c>
      <c r="L67" s="18">
        <f t="shared" si="8"/>
        <v>62</v>
      </c>
      <c r="M67">
        <f t="shared" si="7"/>
        <v>62</v>
      </c>
      <c r="N67">
        <f t="shared" si="6"/>
        <v>17</v>
      </c>
      <c r="O67">
        <f t="shared" si="1"/>
        <v>17</v>
      </c>
    </row>
    <row r="68" spans="1:15" x14ac:dyDescent="0.45">
      <c r="A68" t="s">
        <v>25</v>
      </c>
      <c r="B68">
        <f>'Input and Summary Results'!$G72</f>
        <v>65</v>
      </c>
      <c r="C68">
        <f>IF(B68=0,FALSE,'Input and Summary Results'!$D$5)</f>
        <v>0.97</v>
      </c>
      <c r="D68">
        <f>IF(B68=0,FALSE,'Input and Summary Results'!$E$5)</f>
        <v>0.1</v>
      </c>
      <c r="E68">
        <f t="shared" si="2"/>
        <v>-1.322826573375516E-2</v>
      </c>
      <c r="F68">
        <f t="shared" si="3"/>
        <v>4.4742268041237113E-2</v>
      </c>
      <c r="G68">
        <f>IF(B68=" ",FALSE,(IF('Input and Summary Results'!$J$4="yes",'Data Transformation'!E68,'Data Transformation'!C68)))</f>
        <v>0.97</v>
      </c>
      <c r="H68">
        <f>IF(B68=" ",FALSE,(IF('Input and Summary Results'!$J$4="yes",'Data Transformation'!F68,'Data Transformation'!D68)))</f>
        <v>0.1</v>
      </c>
      <c r="I68">
        <f t="shared" si="4"/>
        <v>65</v>
      </c>
      <c r="J68" s="18">
        <f>LOOKUP(2,1/(COUNTIF($J$4:J67,'Input and Summary Results'!$B$7:$B$8007)=0),'Input and Summary Results'!$B$7:$B$8007)</f>
        <v>253</v>
      </c>
      <c r="K68" s="18">
        <f t="shared" si="5"/>
        <v>253</v>
      </c>
      <c r="L68" s="18">
        <f t="shared" si="8"/>
        <v>63</v>
      </c>
      <c r="M68">
        <f t="shared" si="7"/>
        <v>63</v>
      </c>
      <c r="N68">
        <f t="shared" si="6"/>
        <v>18</v>
      </c>
      <c r="O68">
        <f t="shared" ref="O68:O131" si="9">IF(N68&gt;4,N68,FALSE)</f>
        <v>18</v>
      </c>
    </row>
    <row r="69" spans="1:15" x14ac:dyDescent="0.45">
      <c r="A69" t="s">
        <v>25</v>
      </c>
      <c r="B69">
        <f>'Input and Summary Results'!$G73</f>
        <v>66</v>
      </c>
      <c r="C69">
        <f>IF(B69=0,FALSE,'Input and Summary Results'!$D$5)</f>
        <v>0.97</v>
      </c>
      <c r="D69">
        <f>IF(B69=0,FALSE,'Input and Summary Results'!$E$5)</f>
        <v>0.1</v>
      </c>
      <c r="E69">
        <f t="shared" ref="E69:E132" si="10">IF(C69=FALSE,FALSE,LOG10(C69))</f>
        <v>-1.322826573375516E-2</v>
      </c>
      <c r="F69">
        <f t="shared" ref="F69:F132" si="11">IF(D69=FALSE, FALSE,0.434*D69/C69)</f>
        <v>4.4742268041237113E-2</v>
      </c>
      <c r="G69">
        <f>IF(B69=" ",FALSE,(IF('Input and Summary Results'!$J$4="yes",'Data Transformation'!E69,'Data Transformation'!C69)))</f>
        <v>0.97</v>
      </c>
      <c r="H69">
        <f>IF(B69=" ",FALSE,(IF('Input and Summary Results'!$J$4="yes",'Data Transformation'!F69,'Data Transformation'!D69)))</f>
        <v>0.1</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18</v>
      </c>
      <c r="O69">
        <f t="shared" si="9"/>
        <v>18</v>
      </c>
    </row>
    <row r="70" spans="1:15" x14ac:dyDescent="0.45">
      <c r="A70" t="s">
        <v>25</v>
      </c>
      <c r="B70">
        <f>'Input and Summary Results'!$G74</f>
        <v>67</v>
      </c>
      <c r="C70">
        <f>IF(B70=0,FALSE,'Input and Summary Results'!$D$5)</f>
        <v>0.97</v>
      </c>
      <c r="D70">
        <f>IF(B70=0,FALSE,'Input and Summary Results'!$E$5)</f>
        <v>0.1</v>
      </c>
      <c r="E70">
        <f t="shared" si="10"/>
        <v>-1.322826573375516E-2</v>
      </c>
      <c r="F70">
        <f t="shared" si="11"/>
        <v>4.4742268041237113E-2</v>
      </c>
      <c r="G70">
        <f>IF(B70=" ",FALSE,(IF('Input and Summary Results'!$J$4="yes",'Data Transformation'!E70,'Data Transformation'!C70)))</f>
        <v>0.97</v>
      </c>
      <c r="H70">
        <f>IF(B70=" ",FALSE,(IF('Input and Summary Results'!$J$4="yes",'Data Transformation'!F70,'Data Transformation'!D70)))</f>
        <v>0.1</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45">
      <c r="A71" t="s">
        <v>25</v>
      </c>
      <c r="B71">
        <f>'Input and Summary Results'!$G75</f>
        <v>68</v>
      </c>
      <c r="C71">
        <f>IF(B71=0,FALSE,'Input and Summary Results'!$D$5)</f>
        <v>0.97</v>
      </c>
      <c r="D71">
        <f>IF(B71=0,FALSE,'Input and Summary Results'!$E$5)</f>
        <v>0.1</v>
      </c>
      <c r="E71">
        <f t="shared" si="10"/>
        <v>-1.322826573375516E-2</v>
      </c>
      <c r="F71">
        <f t="shared" si="11"/>
        <v>4.4742268041237113E-2</v>
      </c>
      <c r="G71">
        <f>IF(B71=" ",FALSE,(IF('Input and Summary Results'!$J$4="yes",'Data Transformation'!E71,'Data Transformation'!C71)))</f>
        <v>0.97</v>
      </c>
      <c r="H71">
        <f>IF(B71=" ",FALSE,(IF('Input and Summary Results'!$J$4="yes",'Data Transformation'!F71,'Data Transformation'!D71)))</f>
        <v>0.1</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17</v>
      </c>
      <c r="O71">
        <f t="shared" si="9"/>
        <v>17</v>
      </c>
    </row>
    <row r="72" spans="1:15" x14ac:dyDescent="0.45">
      <c r="A72" t="s">
        <v>25</v>
      </c>
      <c r="B72">
        <f>'Input and Summary Results'!$G76</f>
        <v>69</v>
      </c>
      <c r="C72">
        <f>IF(B72=0,FALSE,'Input and Summary Results'!$D$5)</f>
        <v>0.97</v>
      </c>
      <c r="D72">
        <f>IF(B72=0,FALSE,'Input and Summary Results'!$E$5)</f>
        <v>0.1</v>
      </c>
      <c r="E72">
        <f t="shared" si="10"/>
        <v>-1.322826573375516E-2</v>
      </c>
      <c r="F72">
        <f t="shared" si="11"/>
        <v>4.4742268041237113E-2</v>
      </c>
      <c r="G72">
        <f>IF(B72=" ",FALSE,(IF('Input and Summary Results'!$J$4="yes",'Data Transformation'!E72,'Data Transformation'!C72)))</f>
        <v>0.97</v>
      </c>
      <c r="H72">
        <f>IF(B72=" ",FALSE,(IF('Input and Summary Results'!$J$4="yes",'Data Transformation'!F72,'Data Transformation'!D72)))</f>
        <v>0.1</v>
      </c>
      <c r="I72">
        <f t="shared" si="12"/>
        <v>69</v>
      </c>
      <c r="J72" s="18">
        <f>LOOKUP(2,1/(COUNTIF($J$4:J71,'Input and Summary Results'!$B$7:$B$8007)=0),'Input and Summary Results'!$B$7:$B$8007)</f>
        <v>249</v>
      </c>
      <c r="K72" s="18">
        <f t="shared" si="13"/>
        <v>249</v>
      </c>
      <c r="L72" s="18">
        <f t="shared" ref="L72:L135" si="16">L71+1</f>
        <v>67</v>
      </c>
      <c r="M72">
        <f t="shared" si="15"/>
        <v>67</v>
      </c>
      <c r="N72">
        <f t="shared" si="14"/>
        <v>18</v>
      </c>
      <c r="O72">
        <f t="shared" si="9"/>
        <v>18</v>
      </c>
    </row>
    <row r="73" spans="1:15" x14ac:dyDescent="0.45">
      <c r="A73" t="s">
        <v>25</v>
      </c>
      <c r="B73">
        <f>'Input and Summary Results'!$G77</f>
        <v>70</v>
      </c>
      <c r="C73">
        <f>IF(B73=0,FALSE,'Input and Summary Results'!$D$5)</f>
        <v>0.97</v>
      </c>
      <c r="D73">
        <f>IF(B73=0,FALSE,'Input and Summary Results'!$E$5)</f>
        <v>0.1</v>
      </c>
      <c r="E73">
        <f t="shared" si="10"/>
        <v>-1.322826573375516E-2</v>
      </c>
      <c r="F73">
        <f t="shared" si="11"/>
        <v>4.4742268041237113E-2</v>
      </c>
      <c r="G73">
        <f>IF(B73=" ",FALSE,(IF('Input and Summary Results'!$J$4="yes",'Data Transformation'!E73,'Data Transformation'!C73)))</f>
        <v>0.97</v>
      </c>
      <c r="H73">
        <f>IF(B73=" ",FALSE,(IF('Input and Summary Results'!$J$4="yes",'Data Transformation'!F73,'Data Transformation'!D73)))</f>
        <v>0.1</v>
      </c>
      <c r="I73">
        <f t="shared" si="12"/>
        <v>70</v>
      </c>
      <c r="J73" s="18">
        <f>LOOKUP(2,1/(COUNTIF($J$4:J72,'Input and Summary Results'!$B$7:$B$8007)=0),'Input and Summary Results'!$B$7:$B$8007)</f>
        <v>248</v>
      </c>
      <c r="K73" s="18">
        <f t="shared" si="13"/>
        <v>248</v>
      </c>
      <c r="L73" s="18">
        <f t="shared" si="16"/>
        <v>68</v>
      </c>
      <c r="M73">
        <f t="shared" si="15"/>
        <v>68</v>
      </c>
      <c r="N73">
        <f t="shared" si="14"/>
        <v>17</v>
      </c>
      <c r="O73">
        <f t="shared" si="9"/>
        <v>17</v>
      </c>
    </row>
    <row r="74" spans="1:15" x14ac:dyDescent="0.45">
      <c r="A74" t="s">
        <v>25</v>
      </c>
      <c r="B74">
        <f>'Input and Summary Results'!$G78</f>
        <v>71</v>
      </c>
      <c r="C74">
        <f>IF(B74=0,FALSE,'Input and Summary Results'!$D$5)</f>
        <v>0.97</v>
      </c>
      <c r="D74">
        <f>IF(B74=0,FALSE,'Input and Summary Results'!$E$5)</f>
        <v>0.1</v>
      </c>
      <c r="E74">
        <f t="shared" si="10"/>
        <v>-1.322826573375516E-2</v>
      </c>
      <c r="F74">
        <f t="shared" si="11"/>
        <v>4.4742268041237113E-2</v>
      </c>
      <c r="G74">
        <f>IF(B74=" ",FALSE,(IF('Input and Summary Results'!$J$4="yes",'Data Transformation'!E74,'Data Transformation'!C74)))</f>
        <v>0.97</v>
      </c>
      <c r="H74">
        <f>IF(B74=" ",FALSE,(IF('Input and Summary Results'!$J$4="yes",'Data Transformation'!F74,'Data Transformation'!D74)))</f>
        <v>0.1</v>
      </c>
      <c r="I74">
        <f t="shared" si="12"/>
        <v>71</v>
      </c>
      <c r="J74" s="18">
        <f>LOOKUP(2,1/(COUNTIF($J$4:J73,'Input and Summary Results'!$B$7:$B$8007)=0),'Input and Summary Results'!$B$7:$B$8007)</f>
        <v>247</v>
      </c>
      <c r="K74" s="18">
        <f t="shared" si="13"/>
        <v>247</v>
      </c>
      <c r="L74" s="18">
        <f t="shared" si="16"/>
        <v>69</v>
      </c>
      <c r="M74">
        <f t="shared" si="15"/>
        <v>69</v>
      </c>
      <c r="N74">
        <f t="shared" si="14"/>
        <v>18</v>
      </c>
      <c r="O74">
        <f t="shared" si="9"/>
        <v>18</v>
      </c>
    </row>
    <row r="75" spans="1:15" x14ac:dyDescent="0.45">
      <c r="A75" t="s">
        <v>25</v>
      </c>
      <c r="B75">
        <f>'Input and Summary Results'!$G79</f>
        <v>72</v>
      </c>
      <c r="C75">
        <f>IF(B75=0,FALSE,'Input and Summary Results'!$D$5)</f>
        <v>0.97</v>
      </c>
      <c r="D75">
        <f>IF(B75=0,FALSE,'Input and Summary Results'!$E$5)</f>
        <v>0.1</v>
      </c>
      <c r="E75">
        <f t="shared" si="10"/>
        <v>-1.322826573375516E-2</v>
      </c>
      <c r="F75">
        <f t="shared" si="11"/>
        <v>4.4742268041237113E-2</v>
      </c>
      <c r="G75">
        <f>IF(B75=" ",FALSE,(IF('Input and Summary Results'!$J$4="yes",'Data Transformation'!E75,'Data Transformation'!C75)))</f>
        <v>0.97</v>
      </c>
      <c r="H75">
        <f>IF(B75=" ",FALSE,(IF('Input and Summary Results'!$J$4="yes",'Data Transformation'!F75,'Data Transformation'!D75)))</f>
        <v>0.1</v>
      </c>
      <c r="I75">
        <f t="shared" si="12"/>
        <v>72</v>
      </c>
      <c r="J75" s="18">
        <f>LOOKUP(2,1/(COUNTIF($J$4:J74,'Input and Summary Results'!$B$7:$B$8007)=0),'Input and Summary Results'!$B$7:$B$8007)</f>
        <v>246</v>
      </c>
      <c r="K75" s="18">
        <f t="shared" si="13"/>
        <v>246</v>
      </c>
      <c r="L75" s="18">
        <f t="shared" si="16"/>
        <v>70</v>
      </c>
      <c r="M75">
        <f t="shared" si="15"/>
        <v>70</v>
      </c>
      <c r="N75">
        <f t="shared" si="14"/>
        <v>15</v>
      </c>
      <c r="O75">
        <f t="shared" si="9"/>
        <v>15</v>
      </c>
    </row>
    <row r="76" spans="1:15" x14ac:dyDescent="0.45">
      <c r="A76" t="s">
        <v>25</v>
      </c>
      <c r="B76">
        <f>'Input and Summary Results'!$G80</f>
        <v>73</v>
      </c>
      <c r="C76">
        <f>IF(B76=0,FALSE,'Input and Summary Results'!$D$5)</f>
        <v>0.97</v>
      </c>
      <c r="D76">
        <f>IF(B76=0,FALSE,'Input and Summary Results'!$E$5)</f>
        <v>0.1</v>
      </c>
      <c r="E76">
        <f t="shared" si="10"/>
        <v>-1.322826573375516E-2</v>
      </c>
      <c r="F76">
        <f t="shared" si="11"/>
        <v>4.4742268041237113E-2</v>
      </c>
      <c r="G76">
        <f>IF(B76=" ",FALSE,(IF('Input and Summary Results'!$J$4="yes",'Data Transformation'!E76,'Data Transformation'!C76)))</f>
        <v>0.97</v>
      </c>
      <c r="H76">
        <f>IF(B76=" ",FALSE,(IF('Input and Summary Results'!$J$4="yes",'Data Transformation'!F76,'Data Transformation'!D76)))</f>
        <v>0.1</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45">
      <c r="A77" t="s">
        <v>25</v>
      </c>
      <c r="B77">
        <f>'Input and Summary Results'!$G81</f>
        <v>74</v>
      </c>
      <c r="C77">
        <f>IF(B77=0,FALSE,'Input and Summary Results'!$D$5)</f>
        <v>0.97</v>
      </c>
      <c r="D77">
        <f>IF(B77=0,FALSE,'Input and Summary Results'!$E$5)</f>
        <v>0.1</v>
      </c>
      <c r="E77">
        <f t="shared" si="10"/>
        <v>-1.322826573375516E-2</v>
      </c>
      <c r="F77">
        <f t="shared" si="11"/>
        <v>4.4742268041237113E-2</v>
      </c>
      <c r="G77">
        <f>IF(B77=" ",FALSE,(IF('Input and Summary Results'!$J$4="yes",'Data Transformation'!E77,'Data Transformation'!C77)))</f>
        <v>0.97</v>
      </c>
      <c r="H77">
        <f>IF(B77=" ",FALSE,(IF('Input and Summary Results'!$J$4="yes",'Data Transformation'!F77,'Data Transformation'!D77)))</f>
        <v>0.1</v>
      </c>
      <c r="I77">
        <f t="shared" si="12"/>
        <v>74</v>
      </c>
      <c r="J77" s="18">
        <f>LOOKUP(2,1/(COUNTIF($J$4:J76,'Input and Summary Results'!$B$7:$B$8007)=0),'Input and Summary Results'!$B$7:$B$8007)</f>
        <v>244</v>
      </c>
      <c r="K77" s="18">
        <f t="shared" si="13"/>
        <v>244</v>
      </c>
      <c r="L77" s="18">
        <f t="shared" si="16"/>
        <v>72</v>
      </c>
      <c r="M77">
        <f t="shared" si="15"/>
        <v>72</v>
      </c>
      <c r="N77">
        <f t="shared" si="14"/>
        <v>20</v>
      </c>
      <c r="O77">
        <f t="shared" si="9"/>
        <v>20</v>
      </c>
    </row>
    <row r="78" spans="1:15" x14ac:dyDescent="0.45">
      <c r="A78" t="s">
        <v>25</v>
      </c>
      <c r="B78">
        <f>'Input and Summary Results'!$G82</f>
        <v>75</v>
      </c>
      <c r="C78">
        <f>IF(B78=0,FALSE,'Input and Summary Results'!$D$5)</f>
        <v>0.97</v>
      </c>
      <c r="D78">
        <f>IF(B78=0,FALSE,'Input and Summary Results'!$E$5)</f>
        <v>0.1</v>
      </c>
      <c r="E78">
        <f t="shared" si="10"/>
        <v>-1.322826573375516E-2</v>
      </c>
      <c r="F78">
        <f t="shared" si="11"/>
        <v>4.4742268041237113E-2</v>
      </c>
      <c r="G78">
        <f>IF(B78=" ",FALSE,(IF('Input and Summary Results'!$J$4="yes",'Data Transformation'!E78,'Data Transformation'!C78)))</f>
        <v>0.97</v>
      </c>
      <c r="H78">
        <f>IF(B78=" ",FALSE,(IF('Input and Summary Results'!$J$4="yes",'Data Transformation'!F78,'Data Transformation'!D78)))</f>
        <v>0.1</v>
      </c>
      <c r="I78">
        <f t="shared" si="12"/>
        <v>75</v>
      </c>
      <c r="J78" s="18">
        <f>LOOKUP(2,1/(COUNTIF($J$4:J77,'Input and Summary Results'!$B$7:$B$8007)=0),'Input and Summary Results'!$B$7:$B$8007)</f>
        <v>243</v>
      </c>
      <c r="K78" s="18">
        <f t="shared" si="13"/>
        <v>243</v>
      </c>
      <c r="L78" s="18">
        <f t="shared" si="16"/>
        <v>73</v>
      </c>
      <c r="M78">
        <f t="shared" si="15"/>
        <v>73</v>
      </c>
      <c r="N78">
        <f t="shared" si="14"/>
        <v>19</v>
      </c>
      <c r="O78">
        <f t="shared" si="9"/>
        <v>19</v>
      </c>
    </row>
    <row r="79" spans="1:15" x14ac:dyDescent="0.45">
      <c r="A79" t="s">
        <v>25</v>
      </c>
      <c r="B79">
        <f>'Input and Summary Results'!$G83</f>
        <v>76</v>
      </c>
      <c r="C79">
        <f>IF(B79=0,FALSE,'Input and Summary Results'!$D$5)</f>
        <v>0.97</v>
      </c>
      <c r="D79">
        <f>IF(B79=0,FALSE,'Input and Summary Results'!$E$5)</f>
        <v>0.1</v>
      </c>
      <c r="E79">
        <f t="shared" si="10"/>
        <v>-1.322826573375516E-2</v>
      </c>
      <c r="F79">
        <f t="shared" si="11"/>
        <v>4.4742268041237113E-2</v>
      </c>
      <c r="G79">
        <f>IF(B79=" ",FALSE,(IF('Input and Summary Results'!$J$4="yes",'Data Transformation'!E79,'Data Transformation'!C79)))</f>
        <v>0.97</v>
      </c>
      <c r="H79">
        <f>IF(B79=" ",FALSE,(IF('Input and Summary Results'!$J$4="yes",'Data Transformation'!F79,'Data Transformation'!D79)))</f>
        <v>0.1</v>
      </c>
      <c r="I79">
        <f t="shared" si="12"/>
        <v>76</v>
      </c>
      <c r="J79" s="18">
        <f>LOOKUP(2,1/(COUNTIF($J$4:J78,'Input and Summary Results'!$B$7:$B$8007)=0),'Input and Summary Results'!$B$7:$B$8007)</f>
        <v>242</v>
      </c>
      <c r="K79" s="18">
        <f t="shared" si="13"/>
        <v>242</v>
      </c>
      <c r="L79" s="18">
        <f t="shared" si="16"/>
        <v>74</v>
      </c>
      <c r="M79">
        <f t="shared" si="15"/>
        <v>74</v>
      </c>
      <c r="N79">
        <f t="shared" si="14"/>
        <v>16</v>
      </c>
      <c r="O79">
        <f t="shared" si="9"/>
        <v>16</v>
      </c>
    </row>
    <row r="80" spans="1:15" x14ac:dyDescent="0.45">
      <c r="A80" t="s">
        <v>25</v>
      </c>
      <c r="B80">
        <f>'Input and Summary Results'!$G84</f>
        <v>77</v>
      </c>
      <c r="C80">
        <f>IF(B80=0,FALSE,'Input and Summary Results'!$D$5)</f>
        <v>0.97</v>
      </c>
      <c r="D80">
        <f>IF(B80=0,FALSE,'Input and Summary Results'!$E$5)</f>
        <v>0.1</v>
      </c>
      <c r="E80">
        <f t="shared" si="10"/>
        <v>-1.322826573375516E-2</v>
      </c>
      <c r="F80">
        <f t="shared" si="11"/>
        <v>4.4742268041237113E-2</v>
      </c>
      <c r="G80">
        <f>IF(B80=" ",FALSE,(IF('Input and Summary Results'!$J$4="yes",'Data Transformation'!E80,'Data Transformation'!C80)))</f>
        <v>0.97</v>
      </c>
      <c r="H80">
        <f>IF(B80=" ",FALSE,(IF('Input and Summary Results'!$J$4="yes",'Data Transformation'!F80,'Data Transformation'!D80)))</f>
        <v>0.1</v>
      </c>
      <c r="I80">
        <f t="shared" si="12"/>
        <v>77</v>
      </c>
      <c r="J80" s="18">
        <f>LOOKUP(2,1/(COUNTIF($J$4:J79,'Input and Summary Results'!$B$7:$B$8007)=0),'Input and Summary Results'!$B$7:$B$8007)</f>
        <v>241</v>
      </c>
      <c r="K80" s="18">
        <f t="shared" si="13"/>
        <v>241</v>
      </c>
      <c r="L80" s="18">
        <f t="shared" si="16"/>
        <v>75</v>
      </c>
      <c r="M80">
        <f t="shared" si="15"/>
        <v>75</v>
      </c>
      <c r="N80">
        <f t="shared" si="14"/>
        <v>16</v>
      </c>
      <c r="O80">
        <f t="shared" si="9"/>
        <v>16</v>
      </c>
    </row>
    <row r="81" spans="1:15" x14ac:dyDescent="0.45">
      <c r="A81" t="s">
        <v>25</v>
      </c>
      <c r="B81">
        <f>'Input and Summary Results'!$G85</f>
        <v>78</v>
      </c>
      <c r="C81">
        <f>IF(B81=0,FALSE,'Input and Summary Results'!$D$5)</f>
        <v>0.97</v>
      </c>
      <c r="D81">
        <f>IF(B81=0,FALSE,'Input and Summary Results'!$E$5)</f>
        <v>0.1</v>
      </c>
      <c r="E81">
        <f t="shared" si="10"/>
        <v>-1.322826573375516E-2</v>
      </c>
      <c r="F81">
        <f t="shared" si="11"/>
        <v>4.4742268041237113E-2</v>
      </c>
      <c r="G81">
        <f>IF(B81=" ",FALSE,(IF('Input and Summary Results'!$J$4="yes",'Data Transformation'!E81,'Data Transformation'!C81)))</f>
        <v>0.97</v>
      </c>
      <c r="H81">
        <f>IF(B81=" ",FALSE,(IF('Input and Summary Results'!$J$4="yes",'Data Transformation'!F81,'Data Transformation'!D81)))</f>
        <v>0.1</v>
      </c>
      <c r="I81">
        <f t="shared" si="12"/>
        <v>78</v>
      </c>
      <c r="J81" s="18">
        <f>LOOKUP(2,1/(COUNTIF($J$4:J80,'Input and Summary Results'!$B$7:$B$8007)=0),'Input and Summary Results'!$B$7:$B$8007)</f>
        <v>240</v>
      </c>
      <c r="K81" s="18">
        <f t="shared" si="13"/>
        <v>240</v>
      </c>
      <c r="L81" s="18">
        <f t="shared" si="16"/>
        <v>76</v>
      </c>
      <c r="M81">
        <f t="shared" si="15"/>
        <v>76</v>
      </c>
      <c r="N81">
        <f t="shared" si="14"/>
        <v>20</v>
      </c>
      <c r="O81">
        <f t="shared" si="9"/>
        <v>20</v>
      </c>
    </row>
    <row r="82" spans="1:15" x14ac:dyDescent="0.45">
      <c r="A82" t="s">
        <v>25</v>
      </c>
      <c r="B82">
        <f>'Input and Summary Results'!$G86</f>
        <v>79</v>
      </c>
      <c r="C82">
        <f>IF(B82=0,FALSE,'Input and Summary Results'!$D$5)</f>
        <v>0.97</v>
      </c>
      <c r="D82">
        <f>IF(B82=0,FALSE,'Input and Summary Results'!$E$5)</f>
        <v>0.1</v>
      </c>
      <c r="E82">
        <f t="shared" si="10"/>
        <v>-1.322826573375516E-2</v>
      </c>
      <c r="F82">
        <f t="shared" si="11"/>
        <v>4.4742268041237113E-2</v>
      </c>
      <c r="G82">
        <f>IF(B82=" ",FALSE,(IF('Input and Summary Results'!$J$4="yes",'Data Transformation'!E82,'Data Transformation'!C82)))</f>
        <v>0.97</v>
      </c>
      <c r="H82">
        <f>IF(B82=" ",FALSE,(IF('Input and Summary Results'!$J$4="yes",'Data Transformation'!F82,'Data Transformation'!D82)))</f>
        <v>0.1</v>
      </c>
      <c r="I82">
        <f t="shared" si="12"/>
        <v>79</v>
      </c>
      <c r="J82" s="18">
        <f>LOOKUP(2,1/(COUNTIF($J$4:J81,'Input and Summary Results'!$B$7:$B$8007)=0),'Input and Summary Results'!$B$7:$B$8007)</f>
        <v>239</v>
      </c>
      <c r="K82" s="18">
        <f t="shared" si="13"/>
        <v>239</v>
      </c>
      <c r="L82" s="18">
        <f t="shared" si="16"/>
        <v>77</v>
      </c>
      <c r="M82">
        <f t="shared" si="15"/>
        <v>77</v>
      </c>
      <c r="N82">
        <f t="shared" si="14"/>
        <v>17</v>
      </c>
      <c r="O82">
        <f t="shared" si="9"/>
        <v>17</v>
      </c>
    </row>
    <row r="83" spans="1:15" x14ac:dyDescent="0.45">
      <c r="A83" t="s">
        <v>25</v>
      </c>
      <c r="B83">
        <f>'Input and Summary Results'!$G87</f>
        <v>80</v>
      </c>
      <c r="C83">
        <f>IF(B83=0,FALSE,'Input and Summary Results'!$D$5)</f>
        <v>0.97</v>
      </c>
      <c r="D83">
        <f>IF(B83=0,FALSE,'Input and Summary Results'!$E$5)</f>
        <v>0.1</v>
      </c>
      <c r="E83">
        <f t="shared" si="10"/>
        <v>-1.322826573375516E-2</v>
      </c>
      <c r="F83">
        <f t="shared" si="11"/>
        <v>4.4742268041237113E-2</v>
      </c>
      <c r="G83">
        <f>IF(B83=" ",FALSE,(IF('Input and Summary Results'!$J$4="yes",'Data Transformation'!E83,'Data Transformation'!C83)))</f>
        <v>0.97</v>
      </c>
      <c r="H83">
        <f>IF(B83=" ",FALSE,(IF('Input and Summary Results'!$J$4="yes",'Data Transformation'!F83,'Data Transformation'!D83)))</f>
        <v>0.1</v>
      </c>
      <c r="I83">
        <f t="shared" si="12"/>
        <v>80</v>
      </c>
      <c r="J83" s="18">
        <f>LOOKUP(2,1/(COUNTIF($J$4:J82,'Input and Summary Results'!$B$7:$B$8007)=0),'Input and Summary Results'!$B$7:$B$8007)</f>
        <v>238</v>
      </c>
      <c r="K83" s="18">
        <f t="shared" si="13"/>
        <v>238</v>
      </c>
      <c r="L83" s="18">
        <f t="shared" si="16"/>
        <v>78</v>
      </c>
      <c r="M83">
        <f t="shared" si="15"/>
        <v>78</v>
      </c>
      <c r="N83">
        <f t="shared" si="14"/>
        <v>13</v>
      </c>
      <c r="O83">
        <f t="shared" si="9"/>
        <v>13</v>
      </c>
    </row>
    <row r="84" spans="1:15" x14ac:dyDescent="0.45">
      <c r="A84" t="s">
        <v>25</v>
      </c>
      <c r="B84">
        <f>'Input and Summary Results'!$G88</f>
        <v>81</v>
      </c>
      <c r="C84">
        <f>IF(B84=0,FALSE,'Input and Summary Results'!$D$5)</f>
        <v>0.97</v>
      </c>
      <c r="D84">
        <f>IF(B84=0,FALSE,'Input and Summary Results'!$E$5)</f>
        <v>0.1</v>
      </c>
      <c r="E84">
        <f t="shared" si="10"/>
        <v>-1.322826573375516E-2</v>
      </c>
      <c r="F84">
        <f t="shared" si="11"/>
        <v>4.4742268041237113E-2</v>
      </c>
      <c r="G84">
        <f>IF(B84=" ",FALSE,(IF('Input and Summary Results'!$J$4="yes",'Data Transformation'!E84,'Data Transformation'!C84)))</f>
        <v>0.97</v>
      </c>
      <c r="H84">
        <f>IF(B84=" ",FALSE,(IF('Input and Summary Results'!$J$4="yes",'Data Transformation'!F84,'Data Transformation'!D84)))</f>
        <v>0.1</v>
      </c>
      <c r="I84">
        <f t="shared" si="12"/>
        <v>81</v>
      </c>
      <c r="J84" s="18">
        <f>LOOKUP(2,1/(COUNTIF($J$4:J83,'Input and Summary Results'!$B$7:$B$8007)=0),'Input and Summary Results'!$B$7:$B$8007)</f>
        <v>237</v>
      </c>
      <c r="K84" s="18">
        <f t="shared" si="13"/>
        <v>237</v>
      </c>
      <c r="L84" s="18">
        <f t="shared" si="16"/>
        <v>79</v>
      </c>
      <c r="M84">
        <f t="shared" si="15"/>
        <v>79</v>
      </c>
      <c r="N84">
        <f t="shared" si="14"/>
        <v>20</v>
      </c>
      <c r="O84">
        <f t="shared" si="9"/>
        <v>20</v>
      </c>
    </row>
    <row r="85" spans="1:15" x14ac:dyDescent="0.45">
      <c r="A85" t="s">
        <v>25</v>
      </c>
      <c r="B85">
        <f>'Input and Summary Results'!$G89</f>
        <v>82</v>
      </c>
      <c r="C85">
        <f>IF(B85=0,FALSE,'Input and Summary Results'!$D$5)</f>
        <v>0.97</v>
      </c>
      <c r="D85">
        <f>IF(B85=0,FALSE,'Input and Summary Results'!$E$5)</f>
        <v>0.1</v>
      </c>
      <c r="E85">
        <f t="shared" si="10"/>
        <v>-1.322826573375516E-2</v>
      </c>
      <c r="F85">
        <f t="shared" si="11"/>
        <v>4.4742268041237113E-2</v>
      </c>
      <c r="G85">
        <f>IF(B85=" ",FALSE,(IF('Input and Summary Results'!$J$4="yes",'Data Transformation'!E85,'Data Transformation'!C85)))</f>
        <v>0.97</v>
      </c>
      <c r="H85">
        <f>IF(B85=" ",FALSE,(IF('Input and Summary Results'!$J$4="yes",'Data Transformation'!F85,'Data Transformation'!D85)))</f>
        <v>0.1</v>
      </c>
      <c r="I85">
        <f t="shared" si="12"/>
        <v>82</v>
      </c>
      <c r="J85" s="18">
        <f>LOOKUP(2,1/(COUNTIF($J$4:J84,'Input and Summary Results'!$B$7:$B$8007)=0),'Input and Summary Results'!$B$7:$B$8007)</f>
        <v>236</v>
      </c>
      <c r="K85" s="18">
        <f t="shared" si="13"/>
        <v>236</v>
      </c>
      <c r="L85" s="18">
        <f t="shared" si="16"/>
        <v>80</v>
      </c>
      <c r="M85">
        <f t="shared" si="15"/>
        <v>80</v>
      </c>
      <c r="N85">
        <f t="shared" si="14"/>
        <v>19</v>
      </c>
      <c r="O85">
        <f t="shared" si="9"/>
        <v>19</v>
      </c>
    </row>
    <row r="86" spans="1:15" x14ac:dyDescent="0.45">
      <c r="A86" t="s">
        <v>25</v>
      </c>
      <c r="B86">
        <f>'Input and Summary Results'!$G90</f>
        <v>83</v>
      </c>
      <c r="C86">
        <f>IF(B86=0,FALSE,'Input and Summary Results'!$D$5)</f>
        <v>0.97</v>
      </c>
      <c r="D86">
        <f>IF(B86=0,FALSE,'Input and Summary Results'!$E$5)</f>
        <v>0.1</v>
      </c>
      <c r="E86">
        <f t="shared" si="10"/>
        <v>-1.322826573375516E-2</v>
      </c>
      <c r="F86">
        <f t="shared" si="11"/>
        <v>4.4742268041237113E-2</v>
      </c>
      <c r="G86">
        <f>IF(B86=" ",FALSE,(IF('Input and Summary Results'!$J$4="yes",'Data Transformation'!E86,'Data Transformation'!C86)))</f>
        <v>0.97</v>
      </c>
      <c r="H86">
        <f>IF(B86=" ",FALSE,(IF('Input and Summary Results'!$J$4="yes",'Data Transformation'!F86,'Data Transformation'!D86)))</f>
        <v>0.1</v>
      </c>
      <c r="I86">
        <f t="shared" si="12"/>
        <v>83</v>
      </c>
      <c r="J86" s="18">
        <f>LOOKUP(2,1/(COUNTIF($J$4:J85,'Input and Summary Results'!$B$7:$B$8007)=0),'Input and Summary Results'!$B$7:$B$8007)</f>
        <v>235</v>
      </c>
      <c r="K86" s="18">
        <f t="shared" si="13"/>
        <v>235</v>
      </c>
      <c r="L86" s="18">
        <f t="shared" si="16"/>
        <v>81</v>
      </c>
      <c r="M86">
        <f t="shared" si="15"/>
        <v>81</v>
      </c>
      <c r="N86">
        <f t="shared" si="14"/>
        <v>16</v>
      </c>
      <c r="O86">
        <f t="shared" si="9"/>
        <v>16</v>
      </c>
    </row>
    <row r="87" spans="1:15" x14ac:dyDescent="0.45">
      <c r="A87" t="s">
        <v>25</v>
      </c>
      <c r="B87">
        <f>'Input and Summary Results'!$G91</f>
        <v>84</v>
      </c>
      <c r="C87">
        <f>IF(B87=0,FALSE,'Input and Summary Results'!$D$5)</f>
        <v>0.97</v>
      </c>
      <c r="D87">
        <f>IF(B87=0,FALSE,'Input and Summary Results'!$E$5)</f>
        <v>0.1</v>
      </c>
      <c r="E87">
        <f t="shared" si="10"/>
        <v>-1.322826573375516E-2</v>
      </c>
      <c r="F87">
        <f t="shared" si="11"/>
        <v>4.4742268041237113E-2</v>
      </c>
      <c r="G87">
        <f>IF(B87=" ",FALSE,(IF('Input and Summary Results'!$J$4="yes",'Data Transformation'!E87,'Data Transformation'!C87)))</f>
        <v>0.97</v>
      </c>
      <c r="H87">
        <f>IF(B87=" ",FALSE,(IF('Input and Summary Results'!$J$4="yes",'Data Transformation'!F87,'Data Transformation'!D87)))</f>
        <v>0.1</v>
      </c>
      <c r="I87">
        <f t="shared" si="12"/>
        <v>84</v>
      </c>
      <c r="J87" s="18">
        <f>LOOKUP(2,1/(COUNTIF($J$4:J86,'Input and Summary Results'!$B$7:$B$8007)=0),'Input and Summary Results'!$B$7:$B$8007)</f>
        <v>234</v>
      </c>
      <c r="K87" s="18">
        <f t="shared" si="13"/>
        <v>234</v>
      </c>
      <c r="L87" s="18">
        <f t="shared" si="16"/>
        <v>82</v>
      </c>
      <c r="M87">
        <f t="shared" si="15"/>
        <v>82</v>
      </c>
      <c r="N87">
        <f t="shared" si="14"/>
        <v>20</v>
      </c>
      <c r="O87">
        <f t="shared" si="9"/>
        <v>20</v>
      </c>
    </row>
    <row r="88" spans="1:15" x14ac:dyDescent="0.45">
      <c r="A88" t="s">
        <v>25</v>
      </c>
      <c r="B88">
        <f>'Input and Summary Results'!$G92</f>
        <v>85</v>
      </c>
      <c r="C88">
        <f>IF(B88=0,FALSE,'Input and Summary Results'!$D$5)</f>
        <v>0.97</v>
      </c>
      <c r="D88">
        <f>IF(B88=0,FALSE,'Input and Summary Results'!$E$5)</f>
        <v>0.1</v>
      </c>
      <c r="E88">
        <f t="shared" si="10"/>
        <v>-1.322826573375516E-2</v>
      </c>
      <c r="F88">
        <f t="shared" si="11"/>
        <v>4.4742268041237113E-2</v>
      </c>
      <c r="G88">
        <f>IF(B88=" ",FALSE,(IF('Input and Summary Results'!$J$4="yes",'Data Transformation'!E88,'Data Transformation'!C88)))</f>
        <v>0.97</v>
      </c>
      <c r="H88">
        <f>IF(B88=" ",FALSE,(IF('Input and Summary Results'!$J$4="yes",'Data Transformation'!F88,'Data Transformation'!D88)))</f>
        <v>0.1</v>
      </c>
      <c r="I88">
        <f t="shared" si="12"/>
        <v>85</v>
      </c>
      <c r="J88" s="18">
        <f>LOOKUP(2,1/(COUNTIF($J$4:J87,'Input and Summary Results'!$B$7:$B$8007)=0),'Input and Summary Results'!$B$7:$B$8007)</f>
        <v>233</v>
      </c>
      <c r="K88" s="18">
        <f t="shared" si="13"/>
        <v>233</v>
      </c>
      <c r="L88" s="18">
        <f t="shared" si="16"/>
        <v>83</v>
      </c>
      <c r="M88">
        <f t="shared" si="15"/>
        <v>83</v>
      </c>
      <c r="N88">
        <f t="shared" si="14"/>
        <v>19</v>
      </c>
      <c r="O88">
        <f t="shared" si="9"/>
        <v>19</v>
      </c>
    </row>
    <row r="89" spans="1:15" x14ac:dyDescent="0.45">
      <c r="A89" t="s">
        <v>25</v>
      </c>
      <c r="B89">
        <f>'Input and Summary Results'!$G93</f>
        <v>86</v>
      </c>
      <c r="C89">
        <f>IF(B89=0,FALSE,'Input and Summary Results'!$D$5)</f>
        <v>0.97</v>
      </c>
      <c r="D89">
        <f>IF(B89=0,FALSE,'Input and Summary Results'!$E$5)</f>
        <v>0.1</v>
      </c>
      <c r="E89">
        <f t="shared" si="10"/>
        <v>-1.322826573375516E-2</v>
      </c>
      <c r="F89">
        <f t="shared" si="11"/>
        <v>4.4742268041237113E-2</v>
      </c>
      <c r="G89">
        <f>IF(B89=" ",FALSE,(IF('Input and Summary Results'!$J$4="yes",'Data Transformation'!E89,'Data Transformation'!C89)))</f>
        <v>0.97</v>
      </c>
      <c r="H89">
        <f>IF(B89=" ",FALSE,(IF('Input and Summary Results'!$J$4="yes",'Data Transformation'!F89,'Data Transformation'!D89)))</f>
        <v>0.1</v>
      </c>
      <c r="I89">
        <f t="shared" si="12"/>
        <v>86</v>
      </c>
      <c r="J89" s="18">
        <f>LOOKUP(2,1/(COUNTIF($J$4:J88,'Input and Summary Results'!$B$7:$B$8007)=0),'Input and Summary Results'!$B$7:$B$8007)</f>
        <v>232</v>
      </c>
      <c r="K89" s="18">
        <f t="shared" si="13"/>
        <v>232</v>
      </c>
      <c r="L89" s="18">
        <f t="shared" si="16"/>
        <v>84</v>
      </c>
      <c r="M89">
        <f t="shared" si="15"/>
        <v>84</v>
      </c>
      <c r="N89">
        <f t="shared" si="14"/>
        <v>13</v>
      </c>
      <c r="O89">
        <f t="shared" si="9"/>
        <v>13</v>
      </c>
    </row>
    <row r="90" spans="1:15" x14ac:dyDescent="0.45">
      <c r="A90" t="s">
        <v>25</v>
      </c>
      <c r="B90">
        <f>'Input and Summary Results'!$G94</f>
        <v>87</v>
      </c>
      <c r="C90">
        <f>IF(B90=0,FALSE,'Input and Summary Results'!$D$5)</f>
        <v>0.97</v>
      </c>
      <c r="D90">
        <f>IF(B90=0,FALSE,'Input and Summary Results'!$E$5)</f>
        <v>0.1</v>
      </c>
      <c r="E90">
        <f t="shared" si="10"/>
        <v>-1.322826573375516E-2</v>
      </c>
      <c r="F90">
        <f t="shared" si="11"/>
        <v>4.4742268041237113E-2</v>
      </c>
      <c r="G90">
        <f>IF(B90=" ",FALSE,(IF('Input and Summary Results'!$J$4="yes",'Data Transformation'!E90,'Data Transformation'!C90)))</f>
        <v>0.97</v>
      </c>
      <c r="H90">
        <f>IF(B90=" ",FALSE,(IF('Input and Summary Results'!$J$4="yes",'Data Transformation'!F90,'Data Transformation'!D90)))</f>
        <v>0.1</v>
      </c>
      <c r="I90">
        <f t="shared" si="12"/>
        <v>87</v>
      </c>
      <c r="J90" s="18">
        <f>LOOKUP(2,1/(COUNTIF($J$4:J89,'Input and Summary Results'!$B$7:$B$8007)=0),'Input and Summary Results'!$B$7:$B$8007)</f>
        <v>231</v>
      </c>
      <c r="K90" s="18">
        <f t="shared" si="13"/>
        <v>231</v>
      </c>
      <c r="L90" s="18">
        <f t="shared" si="16"/>
        <v>85</v>
      </c>
      <c r="M90">
        <f t="shared" si="15"/>
        <v>85</v>
      </c>
      <c r="N90">
        <f t="shared" si="14"/>
        <v>18</v>
      </c>
      <c r="O90">
        <f t="shared" si="9"/>
        <v>18</v>
      </c>
    </row>
    <row r="91" spans="1:15" x14ac:dyDescent="0.45">
      <c r="A91" t="s">
        <v>25</v>
      </c>
      <c r="B91">
        <f>'Input and Summary Results'!$G95</f>
        <v>88</v>
      </c>
      <c r="C91">
        <f>IF(B91=0,FALSE,'Input and Summary Results'!$D$5)</f>
        <v>0.97</v>
      </c>
      <c r="D91">
        <f>IF(B91=0,FALSE,'Input and Summary Results'!$E$5)</f>
        <v>0.1</v>
      </c>
      <c r="E91">
        <f t="shared" si="10"/>
        <v>-1.322826573375516E-2</v>
      </c>
      <c r="F91">
        <f t="shared" si="11"/>
        <v>4.4742268041237113E-2</v>
      </c>
      <c r="G91">
        <f>IF(B91=" ",FALSE,(IF('Input and Summary Results'!$J$4="yes",'Data Transformation'!E91,'Data Transformation'!C91)))</f>
        <v>0.97</v>
      </c>
      <c r="H91">
        <f>IF(B91=" ",FALSE,(IF('Input and Summary Results'!$J$4="yes",'Data Transformation'!F91,'Data Transformation'!D91)))</f>
        <v>0.1</v>
      </c>
      <c r="I91">
        <f t="shared" si="12"/>
        <v>88</v>
      </c>
      <c r="J91" s="18">
        <f>LOOKUP(2,1/(COUNTIF($J$4:J90,'Input and Summary Results'!$B$7:$B$8007)=0),'Input and Summary Results'!$B$7:$B$8007)</f>
        <v>230</v>
      </c>
      <c r="K91" s="18">
        <f t="shared" si="13"/>
        <v>230</v>
      </c>
      <c r="L91" s="18">
        <f t="shared" si="16"/>
        <v>86</v>
      </c>
      <c r="M91">
        <f t="shared" si="15"/>
        <v>86</v>
      </c>
      <c r="N91">
        <f t="shared" si="14"/>
        <v>16</v>
      </c>
      <c r="O91">
        <f t="shared" si="9"/>
        <v>16</v>
      </c>
    </row>
    <row r="92" spans="1:15" x14ac:dyDescent="0.45">
      <c r="A92" t="s">
        <v>25</v>
      </c>
      <c r="B92">
        <f>'Input and Summary Results'!$G96</f>
        <v>89</v>
      </c>
      <c r="C92">
        <f>IF(B92=0,FALSE,'Input and Summary Results'!$D$5)</f>
        <v>0.97</v>
      </c>
      <c r="D92">
        <f>IF(B92=0,FALSE,'Input and Summary Results'!$E$5)</f>
        <v>0.1</v>
      </c>
      <c r="E92">
        <f t="shared" si="10"/>
        <v>-1.322826573375516E-2</v>
      </c>
      <c r="F92">
        <f t="shared" si="11"/>
        <v>4.4742268041237113E-2</v>
      </c>
      <c r="G92">
        <f>IF(B92=" ",FALSE,(IF('Input and Summary Results'!$J$4="yes",'Data Transformation'!E92,'Data Transformation'!C92)))</f>
        <v>0.97</v>
      </c>
      <c r="H92">
        <f>IF(B92=" ",FALSE,(IF('Input and Summary Results'!$J$4="yes",'Data Transformation'!F92,'Data Transformation'!D92)))</f>
        <v>0.1</v>
      </c>
      <c r="I92">
        <f t="shared" si="12"/>
        <v>89</v>
      </c>
      <c r="J92" s="18">
        <f>LOOKUP(2,1/(COUNTIF($J$4:J91,'Input and Summary Results'!$B$7:$B$8007)=0),'Input and Summary Results'!$B$7:$B$8007)</f>
        <v>229</v>
      </c>
      <c r="K92" s="18">
        <f t="shared" si="13"/>
        <v>229</v>
      </c>
      <c r="L92" s="18">
        <f t="shared" si="16"/>
        <v>87</v>
      </c>
      <c r="M92">
        <f t="shared" si="15"/>
        <v>87</v>
      </c>
      <c r="N92">
        <f t="shared" si="14"/>
        <v>18</v>
      </c>
      <c r="O92">
        <f t="shared" si="9"/>
        <v>18</v>
      </c>
    </row>
    <row r="93" spans="1:15" x14ac:dyDescent="0.45">
      <c r="A93" t="s">
        <v>25</v>
      </c>
      <c r="B93">
        <f>'Input and Summary Results'!$G97</f>
        <v>90</v>
      </c>
      <c r="C93">
        <f>IF(B93=0,FALSE,'Input and Summary Results'!$D$5)</f>
        <v>0.97</v>
      </c>
      <c r="D93">
        <f>IF(B93=0,FALSE,'Input and Summary Results'!$E$5)</f>
        <v>0.1</v>
      </c>
      <c r="E93">
        <f t="shared" si="10"/>
        <v>-1.322826573375516E-2</v>
      </c>
      <c r="F93">
        <f t="shared" si="11"/>
        <v>4.4742268041237113E-2</v>
      </c>
      <c r="G93">
        <f>IF(B93=" ",FALSE,(IF('Input and Summary Results'!$J$4="yes",'Data Transformation'!E93,'Data Transformation'!C93)))</f>
        <v>0.97</v>
      </c>
      <c r="H93">
        <f>IF(B93=" ",FALSE,(IF('Input and Summary Results'!$J$4="yes",'Data Transformation'!F93,'Data Transformation'!D93)))</f>
        <v>0.1</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45">
      <c r="A94" t="s">
        <v>25</v>
      </c>
      <c r="B94">
        <f>'Input and Summary Results'!$G98</f>
        <v>91</v>
      </c>
      <c r="C94">
        <f>IF(B94=0,FALSE,'Input and Summary Results'!$D$5)</f>
        <v>0.97</v>
      </c>
      <c r="D94">
        <f>IF(B94=0,FALSE,'Input and Summary Results'!$E$5)</f>
        <v>0.1</v>
      </c>
      <c r="E94">
        <f t="shared" si="10"/>
        <v>-1.322826573375516E-2</v>
      </c>
      <c r="F94">
        <f t="shared" si="11"/>
        <v>4.4742268041237113E-2</v>
      </c>
      <c r="G94">
        <f>IF(B94=" ",FALSE,(IF('Input and Summary Results'!$J$4="yes",'Data Transformation'!E94,'Data Transformation'!C94)))</f>
        <v>0.97</v>
      </c>
      <c r="H94">
        <f>IF(B94=" ",FALSE,(IF('Input and Summary Results'!$J$4="yes",'Data Transformation'!F94,'Data Transformation'!D94)))</f>
        <v>0.1</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45">
      <c r="A95" t="s">
        <v>25</v>
      </c>
      <c r="B95">
        <f>'Input and Summary Results'!$G99</f>
        <v>92</v>
      </c>
      <c r="C95">
        <f>IF(B95=0,FALSE,'Input and Summary Results'!$D$5)</f>
        <v>0.97</v>
      </c>
      <c r="D95">
        <f>IF(B95=0,FALSE,'Input and Summary Results'!$E$5)</f>
        <v>0.1</v>
      </c>
      <c r="E95">
        <f t="shared" si="10"/>
        <v>-1.322826573375516E-2</v>
      </c>
      <c r="F95">
        <f t="shared" si="11"/>
        <v>4.4742268041237113E-2</v>
      </c>
      <c r="G95">
        <f>IF(B95=" ",FALSE,(IF('Input and Summary Results'!$J$4="yes",'Data Transformation'!E95,'Data Transformation'!C95)))</f>
        <v>0.97</v>
      </c>
      <c r="H95">
        <f>IF(B95=" ",FALSE,(IF('Input and Summary Results'!$J$4="yes",'Data Transformation'!F95,'Data Transformation'!D95)))</f>
        <v>0.1</v>
      </c>
      <c r="I95">
        <f t="shared" si="12"/>
        <v>92</v>
      </c>
      <c r="J95" s="18">
        <f>LOOKUP(2,1/(COUNTIF($J$4:J94,'Input and Summary Results'!$B$7:$B$8007)=0),'Input and Summary Results'!$B$7:$B$8007)</f>
        <v>226</v>
      </c>
      <c r="K95" s="18">
        <f t="shared" si="13"/>
        <v>226</v>
      </c>
      <c r="L95" s="18">
        <f t="shared" si="16"/>
        <v>90</v>
      </c>
      <c r="M95">
        <f t="shared" si="15"/>
        <v>90</v>
      </c>
      <c r="N95">
        <f t="shared" si="14"/>
        <v>20</v>
      </c>
      <c r="O95">
        <f t="shared" si="9"/>
        <v>20</v>
      </c>
    </row>
    <row r="96" spans="1:15" x14ac:dyDescent="0.45">
      <c r="A96" t="s">
        <v>25</v>
      </c>
      <c r="B96">
        <f>'Input and Summary Results'!$G100</f>
        <v>93</v>
      </c>
      <c r="C96">
        <f>IF(B96=0,FALSE,'Input and Summary Results'!$D$5)</f>
        <v>0.97</v>
      </c>
      <c r="D96">
        <f>IF(B96=0,FALSE,'Input and Summary Results'!$E$5)</f>
        <v>0.1</v>
      </c>
      <c r="E96">
        <f t="shared" si="10"/>
        <v>-1.322826573375516E-2</v>
      </c>
      <c r="F96">
        <f t="shared" si="11"/>
        <v>4.4742268041237113E-2</v>
      </c>
      <c r="G96">
        <f>IF(B96=" ",FALSE,(IF('Input and Summary Results'!$J$4="yes",'Data Transformation'!E96,'Data Transformation'!C96)))</f>
        <v>0.97</v>
      </c>
      <c r="H96">
        <f>IF(B96=" ",FALSE,(IF('Input and Summary Results'!$J$4="yes",'Data Transformation'!F96,'Data Transformation'!D96)))</f>
        <v>0.1</v>
      </c>
      <c r="I96">
        <f t="shared" si="12"/>
        <v>93</v>
      </c>
      <c r="J96" s="18">
        <f>LOOKUP(2,1/(COUNTIF($J$4:J95,'Input and Summary Results'!$B$7:$B$8007)=0),'Input and Summary Results'!$B$7:$B$8007)</f>
        <v>225</v>
      </c>
      <c r="K96" s="18">
        <f t="shared" si="13"/>
        <v>225</v>
      </c>
      <c r="L96" s="18">
        <f t="shared" si="16"/>
        <v>91</v>
      </c>
      <c r="M96">
        <f t="shared" si="15"/>
        <v>91</v>
      </c>
      <c r="N96">
        <f t="shared" si="14"/>
        <v>17</v>
      </c>
      <c r="O96">
        <f t="shared" si="9"/>
        <v>17</v>
      </c>
    </row>
    <row r="97" spans="1:15" x14ac:dyDescent="0.45">
      <c r="A97" t="s">
        <v>25</v>
      </c>
      <c r="B97">
        <f>'Input and Summary Results'!$G101</f>
        <v>94</v>
      </c>
      <c r="C97">
        <f>IF(B97=0,FALSE,'Input and Summary Results'!$D$5)</f>
        <v>0.97</v>
      </c>
      <c r="D97">
        <f>IF(B97=0,FALSE,'Input and Summary Results'!$E$5)</f>
        <v>0.1</v>
      </c>
      <c r="E97">
        <f t="shared" si="10"/>
        <v>-1.322826573375516E-2</v>
      </c>
      <c r="F97">
        <f t="shared" si="11"/>
        <v>4.4742268041237113E-2</v>
      </c>
      <c r="G97">
        <f>IF(B97=" ",FALSE,(IF('Input and Summary Results'!$J$4="yes",'Data Transformation'!E97,'Data Transformation'!C97)))</f>
        <v>0.97</v>
      </c>
      <c r="H97">
        <f>IF(B97=" ",FALSE,(IF('Input and Summary Results'!$J$4="yes",'Data Transformation'!F97,'Data Transformation'!D97)))</f>
        <v>0.1</v>
      </c>
      <c r="I97">
        <f t="shared" si="12"/>
        <v>94</v>
      </c>
      <c r="J97" s="18">
        <f>LOOKUP(2,1/(COUNTIF($J$4:J96,'Input and Summary Results'!$B$7:$B$8007)=0),'Input and Summary Results'!$B$7:$B$8007)</f>
        <v>224</v>
      </c>
      <c r="K97" s="18">
        <f t="shared" si="13"/>
        <v>224</v>
      </c>
      <c r="L97" s="18">
        <f t="shared" si="16"/>
        <v>92</v>
      </c>
      <c r="M97">
        <f t="shared" si="15"/>
        <v>92</v>
      </c>
      <c r="N97">
        <f t="shared" si="14"/>
        <v>15</v>
      </c>
      <c r="O97">
        <f t="shared" si="9"/>
        <v>15</v>
      </c>
    </row>
    <row r="98" spans="1:15" x14ac:dyDescent="0.45">
      <c r="A98" t="s">
        <v>25</v>
      </c>
      <c r="B98">
        <f>'Input and Summary Results'!$G102</f>
        <v>95</v>
      </c>
      <c r="C98">
        <f>IF(B98=0,FALSE,'Input and Summary Results'!$D$5)</f>
        <v>0.97</v>
      </c>
      <c r="D98">
        <f>IF(B98=0,FALSE,'Input and Summary Results'!$E$5)</f>
        <v>0.1</v>
      </c>
      <c r="E98">
        <f t="shared" si="10"/>
        <v>-1.322826573375516E-2</v>
      </c>
      <c r="F98">
        <f t="shared" si="11"/>
        <v>4.4742268041237113E-2</v>
      </c>
      <c r="G98">
        <f>IF(B98=" ",FALSE,(IF('Input and Summary Results'!$J$4="yes",'Data Transformation'!E98,'Data Transformation'!C98)))</f>
        <v>0.97</v>
      </c>
      <c r="H98">
        <f>IF(B98=" ",FALSE,(IF('Input and Summary Results'!$J$4="yes",'Data Transformation'!F98,'Data Transformation'!D98)))</f>
        <v>0.1</v>
      </c>
      <c r="I98">
        <f t="shared" si="12"/>
        <v>95</v>
      </c>
      <c r="J98" s="18">
        <f>LOOKUP(2,1/(COUNTIF($J$4:J97,'Input and Summary Results'!$B$7:$B$8007)=0),'Input and Summary Results'!$B$7:$B$8007)</f>
        <v>223</v>
      </c>
      <c r="K98" s="18">
        <f t="shared" si="13"/>
        <v>223</v>
      </c>
      <c r="L98" s="18">
        <f t="shared" si="16"/>
        <v>93</v>
      </c>
      <c r="M98">
        <f t="shared" si="15"/>
        <v>93</v>
      </c>
      <c r="N98">
        <f t="shared" si="14"/>
        <v>19</v>
      </c>
      <c r="O98">
        <f t="shared" si="9"/>
        <v>19</v>
      </c>
    </row>
    <row r="99" spans="1:15" x14ac:dyDescent="0.45">
      <c r="A99" t="s">
        <v>25</v>
      </c>
      <c r="B99">
        <f>'Input and Summary Results'!$G103</f>
        <v>96</v>
      </c>
      <c r="C99">
        <f>IF(B99=0,FALSE,'Input and Summary Results'!$D$5)</f>
        <v>0.97</v>
      </c>
      <c r="D99">
        <f>IF(B99=0,FALSE,'Input and Summary Results'!$E$5)</f>
        <v>0.1</v>
      </c>
      <c r="E99">
        <f t="shared" si="10"/>
        <v>-1.322826573375516E-2</v>
      </c>
      <c r="F99">
        <f t="shared" si="11"/>
        <v>4.4742268041237113E-2</v>
      </c>
      <c r="G99">
        <f>IF(B99=" ",FALSE,(IF('Input and Summary Results'!$J$4="yes",'Data Transformation'!E99,'Data Transformation'!C99)))</f>
        <v>0.97</v>
      </c>
      <c r="H99">
        <f>IF(B99=" ",FALSE,(IF('Input and Summary Results'!$J$4="yes",'Data Transformation'!F99,'Data Transformation'!D99)))</f>
        <v>0.1</v>
      </c>
      <c r="I99">
        <f t="shared" si="12"/>
        <v>96</v>
      </c>
      <c r="J99" s="18">
        <f>LOOKUP(2,1/(COUNTIF($J$4:J98,'Input and Summary Results'!$B$7:$B$8007)=0),'Input and Summary Results'!$B$7:$B$8007)</f>
        <v>222</v>
      </c>
      <c r="K99" s="18">
        <f t="shared" si="13"/>
        <v>222</v>
      </c>
      <c r="L99" s="18">
        <f t="shared" si="16"/>
        <v>94</v>
      </c>
      <c r="M99">
        <f t="shared" si="15"/>
        <v>94</v>
      </c>
      <c r="N99">
        <f t="shared" si="14"/>
        <v>10</v>
      </c>
      <c r="O99">
        <f t="shared" si="9"/>
        <v>10</v>
      </c>
    </row>
    <row r="100" spans="1:15" x14ac:dyDescent="0.45">
      <c r="A100" t="s">
        <v>25</v>
      </c>
      <c r="B100">
        <f>'Input and Summary Results'!$G104</f>
        <v>97</v>
      </c>
      <c r="C100">
        <f>IF(B100=0,FALSE,'Input and Summary Results'!$D$5)</f>
        <v>0.97</v>
      </c>
      <c r="D100">
        <f>IF(B100=0,FALSE,'Input and Summary Results'!$E$5)</f>
        <v>0.1</v>
      </c>
      <c r="E100">
        <f t="shared" si="10"/>
        <v>-1.322826573375516E-2</v>
      </c>
      <c r="F100">
        <f t="shared" si="11"/>
        <v>4.4742268041237113E-2</v>
      </c>
      <c r="G100">
        <f>IF(B100=" ",FALSE,(IF('Input and Summary Results'!$J$4="yes",'Data Transformation'!E100,'Data Transformation'!C100)))</f>
        <v>0.97</v>
      </c>
      <c r="H100">
        <f>IF(B100=" ",FALSE,(IF('Input and Summary Results'!$J$4="yes",'Data Transformation'!F100,'Data Transformation'!D100)))</f>
        <v>0.1</v>
      </c>
      <c r="I100">
        <f t="shared" si="12"/>
        <v>97</v>
      </c>
      <c r="J100" s="18">
        <f>LOOKUP(2,1/(COUNTIF($J$4:J99,'Input and Summary Results'!$B$7:$B$8007)=0),'Input and Summary Results'!$B$7:$B$8007)</f>
        <v>221</v>
      </c>
      <c r="K100" s="18">
        <f t="shared" si="13"/>
        <v>221</v>
      </c>
      <c r="L100" s="18">
        <f t="shared" si="16"/>
        <v>95</v>
      </c>
      <c r="M100">
        <f t="shared" si="15"/>
        <v>95</v>
      </c>
      <c r="N100">
        <f t="shared" si="14"/>
        <v>20</v>
      </c>
      <c r="O100">
        <f t="shared" si="9"/>
        <v>20</v>
      </c>
    </row>
    <row r="101" spans="1:15" x14ac:dyDescent="0.45">
      <c r="A101" t="s">
        <v>25</v>
      </c>
      <c r="B101">
        <f>'Input and Summary Results'!$G105</f>
        <v>98</v>
      </c>
      <c r="C101">
        <f>IF(B101=0,FALSE,'Input and Summary Results'!$D$5)</f>
        <v>0.97</v>
      </c>
      <c r="D101">
        <f>IF(B101=0,FALSE,'Input and Summary Results'!$E$5)</f>
        <v>0.1</v>
      </c>
      <c r="E101">
        <f t="shared" si="10"/>
        <v>-1.322826573375516E-2</v>
      </c>
      <c r="F101">
        <f t="shared" si="11"/>
        <v>4.4742268041237113E-2</v>
      </c>
      <c r="G101">
        <f>IF(B101=" ",FALSE,(IF('Input and Summary Results'!$J$4="yes",'Data Transformation'!E101,'Data Transformation'!C101)))</f>
        <v>0.97</v>
      </c>
      <c r="H101">
        <f>IF(B101=" ",FALSE,(IF('Input and Summary Results'!$J$4="yes",'Data Transformation'!F101,'Data Transformation'!D101)))</f>
        <v>0.1</v>
      </c>
      <c r="I101">
        <f t="shared" si="12"/>
        <v>98</v>
      </c>
      <c r="J101" s="18">
        <f>LOOKUP(2,1/(COUNTIF($J$4:J100,'Input and Summary Results'!$B$7:$B$8007)=0),'Input and Summary Results'!$B$7:$B$8007)</f>
        <v>220</v>
      </c>
      <c r="K101" s="18">
        <f t="shared" si="13"/>
        <v>220</v>
      </c>
      <c r="L101" s="18">
        <f t="shared" si="16"/>
        <v>96</v>
      </c>
      <c r="M101">
        <f t="shared" si="15"/>
        <v>96</v>
      </c>
      <c r="N101">
        <f t="shared" si="14"/>
        <v>11</v>
      </c>
      <c r="O101">
        <f t="shared" si="9"/>
        <v>11</v>
      </c>
    </row>
    <row r="102" spans="1:15" x14ac:dyDescent="0.45">
      <c r="A102" t="s">
        <v>25</v>
      </c>
      <c r="B102">
        <f>'Input and Summary Results'!$G106</f>
        <v>99</v>
      </c>
      <c r="C102">
        <f>IF(B102=0,FALSE,'Input and Summary Results'!$D$5)</f>
        <v>0.97</v>
      </c>
      <c r="D102">
        <f>IF(B102=0,FALSE,'Input and Summary Results'!$E$5)</f>
        <v>0.1</v>
      </c>
      <c r="E102">
        <f t="shared" si="10"/>
        <v>-1.322826573375516E-2</v>
      </c>
      <c r="F102">
        <f t="shared" si="11"/>
        <v>4.4742268041237113E-2</v>
      </c>
      <c r="G102">
        <f>IF(B102=" ",FALSE,(IF('Input and Summary Results'!$J$4="yes",'Data Transformation'!E102,'Data Transformation'!C102)))</f>
        <v>0.97</v>
      </c>
      <c r="H102">
        <f>IF(B102=" ",FALSE,(IF('Input and Summary Results'!$J$4="yes",'Data Transformation'!F102,'Data Transformation'!D102)))</f>
        <v>0.1</v>
      </c>
      <c r="I102">
        <f t="shared" si="12"/>
        <v>99</v>
      </c>
      <c r="J102" s="18">
        <f>LOOKUP(2,1/(COUNTIF($J$4:J101,'Input and Summary Results'!$B$7:$B$8007)=0),'Input and Summary Results'!$B$7:$B$8007)</f>
        <v>219</v>
      </c>
      <c r="K102" s="18">
        <f t="shared" si="13"/>
        <v>219</v>
      </c>
      <c r="L102" s="18">
        <f t="shared" si="16"/>
        <v>97</v>
      </c>
      <c r="M102">
        <f t="shared" si="15"/>
        <v>97</v>
      </c>
      <c r="N102">
        <f t="shared" si="14"/>
        <v>15</v>
      </c>
      <c r="O102">
        <f t="shared" si="9"/>
        <v>15</v>
      </c>
    </row>
    <row r="103" spans="1:15" x14ac:dyDescent="0.45">
      <c r="A103" t="s">
        <v>25</v>
      </c>
      <c r="B103">
        <f>'Input and Summary Results'!$G107</f>
        <v>100</v>
      </c>
      <c r="C103">
        <f>IF(B103=0,FALSE,'Input and Summary Results'!$D$5)</f>
        <v>0.97</v>
      </c>
      <c r="D103">
        <f>IF(B103=0,FALSE,'Input and Summary Results'!$E$5)</f>
        <v>0.1</v>
      </c>
      <c r="E103">
        <f t="shared" si="10"/>
        <v>-1.322826573375516E-2</v>
      </c>
      <c r="F103">
        <f t="shared" si="11"/>
        <v>4.4742268041237113E-2</v>
      </c>
      <c r="G103">
        <f>IF(B103=" ",FALSE,(IF('Input and Summary Results'!$J$4="yes",'Data Transformation'!E103,'Data Transformation'!C103)))</f>
        <v>0.97</v>
      </c>
      <c r="H103">
        <f>IF(B103=" ",FALSE,(IF('Input and Summary Results'!$J$4="yes",'Data Transformation'!F103,'Data Transformation'!D103)))</f>
        <v>0.1</v>
      </c>
      <c r="I103">
        <f t="shared" si="12"/>
        <v>100</v>
      </c>
      <c r="J103" s="18">
        <f>LOOKUP(2,1/(COUNTIF($J$4:J102,'Input and Summary Results'!$B$7:$B$8007)=0),'Input and Summary Results'!$B$7:$B$8007)</f>
        <v>218</v>
      </c>
      <c r="K103" s="18">
        <f t="shared" si="13"/>
        <v>218</v>
      </c>
      <c r="L103" s="18">
        <f t="shared" si="16"/>
        <v>98</v>
      </c>
      <c r="M103">
        <f t="shared" si="15"/>
        <v>98</v>
      </c>
      <c r="N103">
        <f t="shared" si="14"/>
        <v>15</v>
      </c>
      <c r="O103">
        <f t="shared" si="9"/>
        <v>15</v>
      </c>
    </row>
    <row r="104" spans="1:15" x14ac:dyDescent="0.45">
      <c r="A104" t="s">
        <v>25</v>
      </c>
      <c r="B104">
        <f>'Input and Summary Results'!$G108</f>
        <v>101</v>
      </c>
      <c r="C104">
        <f>IF(B104=0,FALSE,'Input and Summary Results'!$D$5)</f>
        <v>0.97</v>
      </c>
      <c r="D104">
        <f>IF(B104=0,FALSE,'Input and Summary Results'!$E$5)</f>
        <v>0.1</v>
      </c>
      <c r="E104">
        <f t="shared" si="10"/>
        <v>-1.322826573375516E-2</v>
      </c>
      <c r="F104">
        <f t="shared" si="11"/>
        <v>4.4742268041237113E-2</v>
      </c>
      <c r="G104">
        <f>IF(B104=" ",FALSE,(IF('Input and Summary Results'!$J$4="yes",'Data Transformation'!E104,'Data Transformation'!C104)))</f>
        <v>0.97</v>
      </c>
      <c r="H104">
        <f>IF(B104=" ",FALSE,(IF('Input and Summary Results'!$J$4="yes",'Data Transformation'!F104,'Data Transformation'!D104)))</f>
        <v>0.1</v>
      </c>
      <c r="I104">
        <f t="shared" si="12"/>
        <v>101</v>
      </c>
      <c r="J104" s="18">
        <f>LOOKUP(2,1/(COUNTIF($J$4:J103,'Input and Summary Results'!$B$7:$B$8007)=0),'Input and Summary Results'!$B$7:$B$8007)</f>
        <v>217</v>
      </c>
      <c r="K104" s="18">
        <f t="shared" si="13"/>
        <v>217</v>
      </c>
      <c r="L104" s="18">
        <f t="shared" si="16"/>
        <v>99</v>
      </c>
      <c r="M104">
        <f t="shared" si="15"/>
        <v>99</v>
      </c>
      <c r="N104">
        <f t="shared" si="14"/>
        <v>15</v>
      </c>
      <c r="O104">
        <f t="shared" si="9"/>
        <v>15</v>
      </c>
    </row>
    <row r="105" spans="1:15" x14ac:dyDescent="0.45">
      <c r="A105" t="s">
        <v>25</v>
      </c>
      <c r="B105">
        <f>'Input and Summary Results'!$G109</f>
        <v>102</v>
      </c>
      <c r="C105">
        <f>IF(B105=0,FALSE,'Input and Summary Results'!$D$5)</f>
        <v>0.97</v>
      </c>
      <c r="D105">
        <f>IF(B105=0,FALSE,'Input and Summary Results'!$E$5)</f>
        <v>0.1</v>
      </c>
      <c r="E105">
        <f t="shared" si="10"/>
        <v>-1.322826573375516E-2</v>
      </c>
      <c r="F105">
        <f t="shared" si="11"/>
        <v>4.4742268041237113E-2</v>
      </c>
      <c r="G105">
        <f>IF(B105=" ",FALSE,(IF('Input and Summary Results'!$J$4="yes",'Data Transformation'!E105,'Data Transformation'!C105)))</f>
        <v>0.97</v>
      </c>
      <c r="H105">
        <f>IF(B105=" ",FALSE,(IF('Input and Summary Results'!$J$4="yes",'Data Transformation'!F105,'Data Transformation'!D105)))</f>
        <v>0.1</v>
      </c>
      <c r="I105">
        <f t="shared" si="12"/>
        <v>102</v>
      </c>
      <c r="J105" s="18">
        <f>LOOKUP(2,1/(COUNTIF($J$4:J104,'Input and Summary Results'!$B$7:$B$8007)=0),'Input and Summary Results'!$B$7:$B$8007)</f>
        <v>216</v>
      </c>
      <c r="K105" s="18">
        <f t="shared" si="13"/>
        <v>216</v>
      </c>
      <c r="L105" s="18">
        <f t="shared" si="16"/>
        <v>100</v>
      </c>
      <c r="M105">
        <f t="shared" si="15"/>
        <v>100</v>
      </c>
      <c r="N105">
        <f t="shared" si="14"/>
        <v>14</v>
      </c>
      <c r="O105">
        <f t="shared" si="9"/>
        <v>14</v>
      </c>
    </row>
    <row r="106" spans="1:15" x14ac:dyDescent="0.45">
      <c r="A106" t="s">
        <v>25</v>
      </c>
      <c r="B106">
        <f>'Input and Summary Results'!$G110</f>
        <v>103</v>
      </c>
      <c r="C106">
        <f>IF(B106=0,FALSE,'Input and Summary Results'!$D$5)</f>
        <v>0.97</v>
      </c>
      <c r="D106">
        <f>IF(B106=0,FALSE,'Input and Summary Results'!$E$5)</f>
        <v>0.1</v>
      </c>
      <c r="E106">
        <f t="shared" si="10"/>
        <v>-1.322826573375516E-2</v>
      </c>
      <c r="F106">
        <f t="shared" si="11"/>
        <v>4.4742268041237113E-2</v>
      </c>
      <c r="G106">
        <f>IF(B106=" ",FALSE,(IF('Input and Summary Results'!$J$4="yes",'Data Transformation'!E106,'Data Transformation'!C106)))</f>
        <v>0.97</v>
      </c>
      <c r="H106">
        <f>IF(B106=" ",FALSE,(IF('Input and Summary Results'!$J$4="yes",'Data Transformation'!F106,'Data Transformation'!D106)))</f>
        <v>0.1</v>
      </c>
      <c r="I106">
        <f t="shared" si="12"/>
        <v>103</v>
      </c>
      <c r="J106" s="18">
        <f>LOOKUP(2,1/(COUNTIF($J$4:J105,'Input and Summary Results'!$B$7:$B$8007)=0),'Input and Summary Results'!$B$7:$B$8007)</f>
        <v>215</v>
      </c>
      <c r="K106" s="18">
        <f t="shared" si="13"/>
        <v>215</v>
      </c>
      <c r="L106" s="18">
        <f t="shared" si="16"/>
        <v>101</v>
      </c>
      <c r="M106">
        <f t="shared" si="15"/>
        <v>101</v>
      </c>
      <c r="N106">
        <f t="shared" si="14"/>
        <v>15</v>
      </c>
      <c r="O106">
        <f t="shared" si="9"/>
        <v>15</v>
      </c>
    </row>
    <row r="107" spans="1:15" x14ac:dyDescent="0.45">
      <c r="A107" t="s">
        <v>25</v>
      </c>
      <c r="B107">
        <f>'Input and Summary Results'!$G111</f>
        <v>104</v>
      </c>
      <c r="C107">
        <f>IF(B107=0,FALSE,'Input and Summary Results'!$D$5)</f>
        <v>0.97</v>
      </c>
      <c r="D107">
        <f>IF(B107=0,FALSE,'Input and Summary Results'!$E$5)</f>
        <v>0.1</v>
      </c>
      <c r="E107">
        <f t="shared" si="10"/>
        <v>-1.322826573375516E-2</v>
      </c>
      <c r="F107">
        <f t="shared" si="11"/>
        <v>4.4742268041237113E-2</v>
      </c>
      <c r="G107">
        <f>IF(B107=" ",FALSE,(IF('Input and Summary Results'!$J$4="yes",'Data Transformation'!E107,'Data Transformation'!C107)))</f>
        <v>0.97</v>
      </c>
      <c r="H107">
        <f>IF(B107=" ",FALSE,(IF('Input and Summary Results'!$J$4="yes",'Data Transformation'!F107,'Data Transformation'!D107)))</f>
        <v>0.1</v>
      </c>
      <c r="I107">
        <f t="shared" si="12"/>
        <v>104</v>
      </c>
      <c r="J107" s="18">
        <f>LOOKUP(2,1/(COUNTIF($J$4:J106,'Input and Summary Results'!$B$7:$B$8007)=0),'Input and Summary Results'!$B$7:$B$8007)</f>
        <v>214</v>
      </c>
      <c r="K107" s="18">
        <f t="shared" si="13"/>
        <v>214</v>
      </c>
      <c r="L107" s="18">
        <f t="shared" si="16"/>
        <v>102</v>
      </c>
      <c r="M107">
        <f t="shared" si="15"/>
        <v>102</v>
      </c>
      <c r="N107">
        <f t="shared" si="14"/>
        <v>19</v>
      </c>
      <c r="O107">
        <f t="shared" si="9"/>
        <v>19</v>
      </c>
    </row>
    <row r="108" spans="1:15" x14ac:dyDescent="0.45">
      <c r="A108" t="s">
        <v>25</v>
      </c>
      <c r="B108">
        <f>'Input and Summary Results'!$G112</f>
        <v>105</v>
      </c>
      <c r="C108">
        <f>IF(B108=0,FALSE,'Input and Summary Results'!$D$5)</f>
        <v>0.97</v>
      </c>
      <c r="D108">
        <f>IF(B108=0,FALSE,'Input and Summary Results'!$E$5)</f>
        <v>0.1</v>
      </c>
      <c r="E108">
        <f t="shared" si="10"/>
        <v>-1.322826573375516E-2</v>
      </c>
      <c r="F108">
        <f t="shared" si="11"/>
        <v>4.4742268041237113E-2</v>
      </c>
      <c r="G108">
        <f>IF(B108=" ",FALSE,(IF('Input and Summary Results'!$J$4="yes",'Data Transformation'!E108,'Data Transformation'!C108)))</f>
        <v>0.97</v>
      </c>
      <c r="H108">
        <f>IF(B108=" ",FALSE,(IF('Input and Summary Results'!$J$4="yes",'Data Transformation'!F108,'Data Transformation'!D108)))</f>
        <v>0.1</v>
      </c>
      <c r="I108">
        <f t="shared" si="12"/>
        <v>105</v>
      </c>
      <c r="J108" s="18">
        <f>LOOKUP(2,1/(COUNTIF($J$4:J107,'Input and Summary Results'!$B$7:$B$8007)=0),'Input and Summary Results'!$B$7:$B$8007)</f>
        <v>213</v>
      </c>
      <c r="K108" s="18">
        <f t="shared" si="13"/>
        <v>213</v>
      </c>
      <c r="L108" s="18">
        <f t="shared" si="16"/>
        <v>103</v>
      </c>
      <c r="M108">
        <f t="shared" si="15"/>
        <v>103</v>
      </c>
      <c r="N108">
        <f t="shared" si="14"/>
        <v>14</v>
      </c>
      <c r="O108">
        <f t="shared" si="9"/>
        <v>14</v>
      </c>
    </row>
    <row r="109" spans="1:15" x14ac:dyDescent="0.45">
      <c r="A109" t="s">
        <v>25</v>
      </c>
      <c r="B109">
        <f>'Input and Summary Results'!$G113</f>
        <v>106</v>
      </c>
      <c r="C109">
        <f>IF(B109=0,FALSE,'Input and Summary Results'!$D$5)</f>
        <v>0.97</v>
      </c>
      <c r="D109">
        <f>IF(B109=0,FALSE,'Input and Summary Results'!$E$5)</f>
        <v>0.1</v>
      </c>
      <c r="E109">
        <f t="shared" si="10"/>
        <v>-1.322826573375516E-2</v>
      </c>
      <c r="F109">
        <f t="shared" si="11"/>
        <v>4.4742268041237113E-2</v>
      </c>
      <c r="G109">
        <f>IF(B109=" ",FALSE,(IF('Input and Summary Results'!$J$4="yes",'Data Transformation'!E109,'Data Transformation'!C109)))</f>
        <v>0.97</v>
      </c>
      <c r="H109">
        <f>IF(B109=" ",FALSE,(IF('Input and Summary Results'!$J$4="yes",'Data Transformation'!F109,'Data Transformation'!D109)))</f>
        <v>0.1</v>
      </c>
      <c r="I109">
        <f t="shared" si="12"/>
        <v>106</v>
      </c>
      <c r="J109" s="18">
        <f>LOOKUP(2,1/(COUNTIF($J$4:J108,'Input and Summary Results'!$B$7:$B$8007)=0),'Input and Summary Results'!$B$7:$B$8007)</f>
        <v>212</v>
      </c>
      <c r="K109" s="18">
        <f t="shared" si="13"/>
        <v>212</v>
      </c>
      <c r="L109" s="18">
        <f t="shared" si="16"/>
        <v>104</v>
      </c>
      <c r="M109">
        <f t="shared" si="15"/>
        <v>104</v>
      </c>
      <c r="N109">
        <f t="shared" si="14"/>
        <v>20</v>
      </c>
      <c r="O109">
        <f t="shared" si="9"/>
        <v>20</v>
      </c>
    </row>
    <row r="110" spans="1:15" x14ac:dyDescent="0.45">
      <c r="A110" t="s">
        <v>25</v>
      </c>
      <c r="B110">
        <f>'Input and Summary Results'!$G114</f>
        <v>107</v>
      </c>
      <c r="C110">
        <f>IF(B110=0,FALSE,'Input and Summary Results'!$D$5)</f>
        <v>0.97</v>
      </c>
      <c r="D110">
        <f>IF(B110=0,FALSE,'Input and Summary Results'!$E$5)</f>
        <v>0.1</v>
      </c>
      <c r="E110">
        <f t="shared" si="10"/>
        <v>-1.322826573375516E-2</v>
      </c>
      <c r="F110">
        <f t="shared" si="11"/>
        <v>4.4742268041237113E-2</v>
      </c>
      <c r="G110">
        <f>IF(B110=" ",FALSE,(IF('Input and Summary Results'!$J$4="yes",'Data Transformation'!E110,'Data Transformation'!C110)))</f>
        <v>0.97</v>
      </c>
      <c r="H110">
        <f>IF(B110=" ",FALSE,(IF('Input and Summary Results'!$J$4="yes",'Data Transformation'!F110,'Data Transformation'!D110)))</f>
        <v>0.1</v>
      </c>
      <c r="I110">
        <f t="shared" si="12"/>
        <v>107</v>
      </c>
      <c r="J110" s="18">
        <f>LOOKUP(2,1/(COUNTIF($J$4:J109,'Input and Summary Results'!$B$7:$B$8007)=0),'Input and Summary Results'!$B$7:$B$8007)</f>
        <v>211</v>
      </c>
      <c r="K110" s="18">
        <f t="shared" si="13"/>
        <v>211</v>
      </c>
      <c r="L110" s="18">
        <f t="shared" si="16"/>
        <v>105</v>
      </c>
      <c r="M110">
        <f t="shared" si="15"/>
        <v>105</v>
      </c>
      <c r="N110">
        <f t="shared" si="14"/>
        <v>7</v>
      </c>
      <c r="O110">
        <f t="shared" si="9"/>
        <v>7</v>
      </c>
    </row>
    <row r="111" spans="1:15" x14ac:dyDescent="0.45">
      <c r="A111" t="s">
        <v>25</v>
      </c>
      <c r="B111">
        <f>'Input and Summary Results'!$G115</f>
        <v>108</v>
      </c>
      <c r="C111">
        <f>IF(B111=0,FALSE,'Input and Summary Results'!$D$5)</f>
        <v>0.97</v>
      </c>
      <c r="D111">
        <f>IF(B111=0,FALSE,'Input and Summary Results'!$E$5)</f>
        <v>0.1</v>
      </c>
      <c r="E111">
        <f t="shared" si="10"/>
        <v>-1.322826573375516E-2</v>
      </c>
      <c r="F111">
        <f t="shared" si="11"/>
        <v>4.4742268041237113E-2</v>
      </c>
      <c r="G111">
        <f>IF(B111=" ",FALSE,(IF('Input and Summary Results'!$J$4="yes",'Data Transformation'!E111,'Data Transformation'!C111)))</f>
        <v>0.97</v>
      </c>
      <c r="H111">
        <f>IF(B111=" ",FALSE,(IF('Input and Summary Results'!$J$4="yes",'Data Transformation'!F111,'Data Transformation'!D111)))</f>
        <v>0.1</v>
      </c>
      <c r="I111">
        <f t="shared" si="12"/>
        <v>108</v>
      </c>
      <c r="J111" s="18">
        <f>LOOKUP(2,1/(COUNTIF($J$4:J110,'Input and Summary Results'!$B$7:$B$8007)=0),'Input and Summary Results'!$B$7:$B$8007)</f>
        <v>210</v>
      </c>
      <c r="K111" s="18">
        <f t="shared" si="13"/>
        <v>210</v>
      </c>
      <c r="L111" s="18">
        <f t="shared" si="16"/>
        <v>106</v>
      </c>
      <c r="M111">
        <f t="shared" si="15"/>
        <v>106</v>
      </c>
      <c r="N111">
        <f t="shared" si="14"/>
        <v>16</v>
      </c>
      <c r="O111">
        <f t="shared" si="9"/>
        <v>16</v>
      </c>
    </row>
    <row r="112" spans="1:15" x14ac:dyDescent="0.45">
      <c r="A112" t="s">
        <v>25</v>
      </c>
      <c r="B112">
        <f>'Input and Summary Results'!$G116</f>
        <v>109</v>
      </c>
      <c r="C112">
        <f>IF(B112=0,FALSE,'Input and Summary Results'!$D$5)</f>
        <v>0.97</v>
      </c>
      <c r="D112">
        <f>IF(B112=0,FALSE,'Input and Summary Results'!$E$5)</f>
        <v>0.1</v>
      </c>
      <c r="E112">
        <f t="shared" si="10"/>
        <v>-1.322826573375516E-2</v>
      </c>
      <c r="F112">
        <f t="shared" si="11"/>
        <v>4.4742268041237113E-2</v>
      </c>
      <c r="G112">
        <f>IF(B112=" ",FALSE,(IF('Input and Summary Results'!$J$4="yes",'Data Transformation'!E112,'Data Transformation'!C112)))</f>
        <v>0.97</v>
      </c>
      <c r="H112">
        <f>IF(B112=" ",FALSE,(IF('Input and Summary Results'!$J$4="yes",'Data Transformation'!F112,'Data Transformation'!D112)))</f>
        <v>0.1</v>
      </c>
      <c r="I112">
        <f t="shared" si="12"/>
        <v>109</v>
      </c>
      <c r="J112" s="18">
        <f>LOOKUP(2,1/(COUNTIF($J$4:J111,'Input and Summary Results'!$B$7:$B$8007)=0),'Input and Summary Results'!$B$7:$B$8007)</f>
        <v>209</v>
      </c>
      <c r="K112" s="18">
        <f t="shared" si="13"/>
        <v>209</v>
      </c>
      <c r="L112" s="18">
        <f t="shared" si="16"/>
        <v>107</v>
      </c>
      <c r="M112">
        <f t="shared" si="15"/>
        <v>107</v>
      </c>
      <c r="N112">
        <f t="shared" si="14"/>
        <v>16</v>
      </c>
      <c r="O112">
        <f t="shared" si="9"/>
        <v>16</v>
      </c>
    </row>
    <row r="113" spans="1:15" x14ac:dyDescent="0.45">
      <c r="A113" t="s">
        <v>25</v>
      </c>
      <c r="B113">
        <f>'Input and Summary Results'!$G117</f>
        <v>110</v>
      </c>
      <c r="C113">
        <f>IF(B113=0,FALSE,'Input and Summary Results'!$D$5)</f>
        <v>0.97</v>
      </c>
      <c r="D113">
        <f>IF(B113=0,FALSE,'Input and Summary Results'!$E$5)</f>
        <v>0.1</v>
      </c>
      <c r="E113">
        <f t="shared" si="10"/>
        <v>-1.322826573375516E-2</v>
      </c>
      <c r="F113">
        <f t="shared" si="11"/>
        <v>4.4742268041237113E-2</v>
      </c>
      <c r="G113">
        <f>IF(B113=" ",FALSE,(IF('Input and Summary Results'!$J$4="yes",'Data Transformation'!E113,'Data Transformation'!C113)))</f>
        <v>0.97</v>
      </c>
      <c r="H113">
        <f>IF(B113=" ",FALSE,(IF('Input and Summary Results'!$J$4="yes",'Data Transformation'!F113,'Data Transformation'!D113)))</f>
        <v>0.1</v>
      </c>
      <c r="I113">
        <f t="shared" si="12"/>
        <v>110</v>
      </c>
      <c r="J113" s="18">
        <f>LOOKUP(2,1/(COUNTIF($J$4:J112,'Input and Summary Results'!$B$7:$B$8007)=0),'Input and Summary Results'!$B$7:$B$8007)</f>
        <v>208</v>
      </c>
      <c r="K113" s="18">
        <f t="shared" si="13"/>
        <v>208</v>
      </c>
      <c r="L113" s="18">
        <f t="shared" si="16"/>
        <v>108</v>
      </c>
      <c r="M113">
        <f t="shared" si="15"/>
        <v>108</v>
      </c>
      <c r="N113">
        <f t="shared" si="14"/>
        <v>17</v>
      </c>
      <c r="O113">
        <f t="shared" si="9"/>
        <v>17</v>
      </c>
    </row>
    <row r="114" spans="1:15" x14ac:dyDescent="0.45">
      <c r="A114" t="s">
        <v>25</v>
      </c>
      <c r="B114">
        <f>'Input and Summary Results'!$G118</f>
        <v>111</v>
      </c>
      <c r="C114">
        <f>IF(B114=0,FALSE,'Input and Summary Results'!$D$5)</f>
        <v>0.97</v>
      </c>
      <c r="D114">
        <f>IF(B114=0,FALSE,'Input and Summary Results'!$E$5)</f>
        <v>0.1</v>
      </c>
      <c r="E114">
        <f t="shared" si="10"/>
        <v>-1.322826573375516E-2</v>
      </c>
      <c r="F114">
        <f t="shared" si="11"/>
        <v>4.4742268041237113E-2</v>
      </c>
      <c r="G114">
        <f>IF(B114=" ",FALSE,(IF('Input and Summary Results'!$J$4="yes",'Data Transformation'!E114,'Data Transformation'!C114)))</f>
        <v>0.97</v>
      </c>
      <c r="H114">
        <f>IF(B114=" ",FALSE,(IF('Input and Summary Results'!$J$4="yes",'Data Transformation'!F114,'Data Transformation'!D114)))</f>
        <v>0.1</v>
      </c>
      <c r="I114">
        <f t="shared" si="12"/>
        <v>111</v>
      </c>
      <c r="J114" s="18">
        <f>LOOKUP(2,1/(COUNTIF($J$4:J113,'Input and Summary Results'!$B$7:$B$8007)=0),'Input and Summary Results'!$B$7:$B$8007)</f>
        <v>207</v>
      </c>
      <c r="K114" s="18">
        <f t="shared" si="13"/>
        <v>207</v>
      </c>
      <c r="L114" s="18">
        <f t="shared" si="16"/>
        <v>109</v>
      </c>
      <c r="M114">
        <f t="shared" si="15"/>
        <v>109</v>
      </c>
      <c r="N114">
        <f t="shared" si="14"/>
        <v>20</v>
      </c>
      <c r="O114">
        <f t="shared" si="9"/>
        <v>20</v>
      </c>
    </row>
    <row r="115" spans="1:15" x14ac:dyDescent="0.45">
      <c r="A115" t="s">
        <v>25</v>
      </c>
      <c r="B115">
        <f>'Input and Summary Results'!$G119</f>
        <v>112</v>
      </c>
      <c r="C115">
        <f>IF(B115=0,FALSE,'Input and Summary Results'!$D$5)</f>
        <v>0.97</v>
      </c>
      <c r="D115">
        <f>IF(B115=0,FALSE,'Input and Summary Results'!$E$5)</f>
        <v>0.1</v>
      </c>
      <c r="E115">
        <f t="shared" si="10"/>
        <v>-1.322826573375516E-2</v>
      </c>
      <c r="F115">
        <f t="shared" si="11"/>
        <v>4.4742268041237113E-2</v>
      </c>
      <c r="G115">
        <f>IF(B115=" ",FALSE,(IF('Input and Summary Results'!$J$4="yes",'Data Transformation'!E115,'Data Transformation'!C115)))</f>
        <v>0.97</v>
      </c>
      <c r="H115">
        <f>IF(B115=" ",FALSE,(IF('Input and Summary Results'!$J$4="yes",'Data Transformation'!F115,'Data Transformation'!D115)))</f>
        <v>0.1</v>
      </c>
      <c r="I115">
        <f t="shared" si="12"/>
        <v>112</v>
      </c>
      <c r="J115" s="18">
        <f>LOOKUP(2,1/(COUNTIF($J$4:J114,'Input and Summary Results'!$B$7:$B$8007)=0),'Input and Summary Results'!$B$7:$B$8007)</f>
        <v>206</v>
      </c>
      <c r="K115" s="18">
        <f t="shared" si="13"/>
        <v>206</v>
      </c>
      <c r="L115" s="18">
        <f t="shared" si="16"/>
        <v>110</v>
      </c>
      <c r="M115">
        <f t="shared" si="15"/>
        <v>110</v>
      </c>
      <c r="N115">
        <f t="shared" si="14"/>
        <v>19</v>
      </c>
      <c r="O115">
        <f t="shared" si="9"/>
        <v>19</v>
      </c>
    </row>
    <row r="116" spans="1:15" x14ac:dyDescent="0.45">
      <c r="A116" t="s">
        <v>25</v>
      </c>
      <c r="B116">
        <f>'Input and Summary Results'!$G120</f>
        <v>113</v>
      </c>
      <c r="C116">
        <f>IF(B116=0,FALSE,'Input and Summary Results'!$D$5)</f>
        <v>0.97</v>
      </c>
      <c r="D116">
        <f>IF(B116=0,FALSE,'Input and Summary Results'!$E$5)</f>
        <v>0.1</v>
      </c>
      <c r="E116">
        <f t="shared" si="10"/>
        <v>-1.322826573375516E-2</v>
      </c>
      <c r="F116">
        <f t="shared" si="11"/>
        <v>4.4742268041237113E-2</v>
      </c>
      <c r="G116">
        <f>IF(B116=" ",FALSE,(IF('Input and Summary Results'!$J$4="yes",'Data Transformation'!E116,'Data Transformation'!C116)))</f>
        <v>0.97</v>
      </c>
      <c r="H116">
        <f>IF(B116=" ",FALSE,(IF('Input and Summary Results'!$J$4="yes",'Data Transformation'!F116,'Data Transformation'!D116)))</f>
        <v>0.1</v>
      </c>
      <c r="I116">
        <f t="shared" si="12"/>
        <v>113</v>
      </c>
      <c r="J116" s="18">
        <f>LOOKUP(2,1/(COUNTIF($J$4:J115,'Input and Summary Results'!$B$7:$B$8007)=0),'Input and Summary Results'!$B$7:$B$8007)</f>
        <v>205</v>
      </c>
      <c r="K116" s="18">
        <f t="shared" si="13"/>
        <v>205</v>
      </c>
      <c r="L116" s="18">
        <f t="shared" si="16"/>
        <v>111</v>
      </c>
      <c r="M116">
        <f t="shared" si="15"/>
        <v>111</v>
      </c>
      <c r="N116">
        <f t="shared" si="14"/>
        <v>20</v>
      </c>
      <c r="O116">
        <f t="shared" si="9"/>
        <v>20</v>
      </c>
    </row>
    <row r="117" spans="1:15" x14ac:dyDescent="0.45">
      <c r="A117" t="s">
        <v>25</v>
      </c>
      <c r="B117">
        <f>'Input and Summary Results'!$G121</f>
        <v>114</v>
      </c>
      <c r="C117">
        <f>IF(B117=0,FALSE,'Input and Summary Results'!$D$5)</f>
        <v>0.97</v>
      </c>
      <c r="D117">
        <f>IF(B117=0,FALSE,'Input and Summary Results'!$E$5)</f>
        <v>0.1</v>
      </c>
      <c r="E117">
        <f t="shared" si="10"/>
        <v>-1.322826573375516E-2</v>
      </c>
      <c r="F117">
        <f t="shared" si="11"/>
        <v>4.4742268041237113E-2</v>
      </c>
      <c r="G117">
        <f>IF(B117=" ",FALSE,(IF('Input and Summary Results'!$J$4="yes",'Data Transformation'!E117,'Data Transformation'!C117)))</f>
        <v>0.97</v>
      </c>
      <c r="H117">
        <f>IF(B117=" ",FALSE,(IF('Input and Summary Results'!$J$4="yes",'Data Transformation'!F117,'Data Transformation'!D117)))</f>
        <v>0.1</v>
      </c>
      <c r="I117">
        <f t="shared" si="12"/>
        <v>114</v>
      </c>
      <c r="J117" s="18">
        <f>LOOKUP(2,1/(COUNTIF($J$4:J116,'Input and Summary Results'!$B$7:$B$8007)=0),'Input and Summary Results'!$B$7:$B$8007)</f>
        <v>204</v>
      </c>
      <c r="K117" s="18">
        <f t="shared" si="13"/>
        <v>204</v>
      </c>
      <c r="L117" s="18">
        <f t="shared" si="16"/>
        <v>112</v>
      </c>
      <c r="M117">
        <f t="shared" si="15"/>
        <v>112</v>
      </c>
      <c r="N117">
        <f t="shared" si="14"/>
        <v>17</v>
      </c>
      <c r="O117">
        <f t="shared" si="9"/>
        <v>17</v>
      </c>
    </row>
    <row r="118" spans="1:15" x14ac:dyDescent="0.45">
      <c r="A118" t="s">
        <v>25</v>
      </c>
      <c r="B118">
        <f>'Input and Summary Results'!$G122</f>
        <v>115</v>
      </c>
      <c r="C118">
        <f>IF(B118=0,FALSE,'Input and Summary Results'!$D$5)</f>
        <v>0.97</v>
      </c>
      <c r="D118">
        <f>IF(B118=0,FALSE,'Input and Summary Results'!$E$5)</f>
        <v>0.1</v>
      </c>
      <c r="E118">
        <f t="shared" si="10"/>
        <v>-1.322826573375516E-2</v>
      </c>
      <c r="F118">
        <f t="shared" si="11"/>
        <v>4.4742268041237113E-2</v>
      </c>
      <c r="G118">
        <f>IF(B118=" ",FALSE,(IF('Input and Summary Results'!$J$4="yes",'Data Transformation'!E118,'Data Transformation'!C118)))</f>
        <v>0.97</v>
      </c>
      <c r="H118">
        <f>IF(B118=" ",FALSE,(IF('Input and Summary Results'!$J$4="yes",'Data Transformation'!F118,'Data Transformation'!D118)))</f>
        <v>0.1</v>
      </c>
      <c r="I118">
        <f t="shared" si="12"/>
        <v>115</v>
      </c>
      <c r="J118" s="18">
        <f>LOOKUP(2,1/(COUNTIF($J$4:J117,'Input and Summary Results'!$B$7:$B$8007)=0),'Input and Summary Results'!$B$7:$B$8007)</f>
        <v>203</v>
      </c>
      <c r="K118" s="18">
        <f t="shared" si="13"/>
        <v>203</v>
      </c>
      <c r="L118" s="18">
        <f t="shared" si="16"/>
        <v>113</v>
      </c>
      <c r="M118">
        <f t="shared" si="15"/>
        <v>113</v>
      </c>
      <c r="N118">
        <f t="shared" si="14"/>
        <v>19</v>
      </c>
      <c r="O118">
        <f t="shared" si="9"/>
        <v>19</v>
      </c>
    </row>
    <row r="119" spans="1:15" x14ac:dyDescent="0.45">
      <c r="A119" t="s">
        <v>25</v>
      </c>
      <c r="B119">
        <f>'Input and Summary Results'!$G123</f>
        <v>116</v>
      </c>
      <c r="C119">
        <f>IF(B119=0,FALSE,'Input and Summary Results'!$D$5)</f>
        <v>0.97</v>
      </c>
      <c r="D119">
        <f>IF(B119=0,FALSE,'Input and Summary Results'!$E$5)</f>
        <v>0.1</v>
      </c>
      <c r="E119">
        <f t="shared" si="10"/>
        <v>-1.322826573375516E-2</v>
      </c>
      <c r="F119">
        <f t="shared" si="11"/>
        <v>4.4742268041237113E-2</v>
      </c>
      <c r="G119">
        <f>IF(B119=" ",FALSE,(IF('Input and Summary Results'!$J$4="yes",'Data Transformation'!E119,'Data Transformation'!C119)))</f>
        <v>0.97</v>
      </c>
      <c r="H119">
        <f>IF(B119=" ",FALSE,(IF('Input and Summary Results'!$J$4="yes",'Data Transformation'!F119,'Data Transformation'!D119)))</f>
        <v>0.1</v>
      </c>
      <c r="I119">
        <f t="shared" si="12"/>
        <v>116</v>
      </c>
      <c r="J119" s="18">
        <f>LOOKUP(2,1/(COUNTIF($J$4:J118,'Input and Summary Results'!$B$7:$B$8007)=0),'Input and Summary Results'!$B$7:$B$8007)</f>
        <v>202</v>
      </c>
      <c r="K119" s="18">
        <f t="shared" si="13"/>
        <v>202</v>
      </c>
      <c r="L119" s="18">
        <f t="shared" si="16"/>
        <v>114</v>
      </c>
      <c r="M119">
        <f t="shared" si="15"/>
        <v>114</v>
      </c>
      <c r="N119">
        <f t="shared" si="14"/>
        <v>19</v>
      </c>
      <c r="O119">
        <f t="shared" si="9"/>
        <v>19</v>
      </c>
    </row>
    <row r="120" spans="1:15" x14ac:dyDescent="0.45">
      <c r="A120" t="s">
        <v>25</v>
      </c>
      <c r="B120">
        <f>'Input and Summary Results'!$G124</f>
        <v>117</v>
      </c>
      <c r="C120">
        <f>IF(B120=0,FALSE,'Input and Summary Results'!$D$5)</f>
        <v>0.97</v>
      </c>
      <c r="D120">
        <f>IF(B120=0,FALSE,'Input and Summary Results'!$E$5)</f>
        <v>0.1</v>
      </c>
      <c r="E120">
        <f t="shared" si="10"/>
        <v>-1.322826573375516E-2</v>
      </c>
      <c r="F120">
        <f t="shared" si="11"/>
        <v>4.4742268041237113E-2</v>
      </c>
      <c r="G120">
        <f>IF(B120=" ",FALSE,(IF('Input and Summary Results'!$J$4="yes",'Data Transformation'!E120,'Data Transformation'!C120)))</f>
        <v>0.97</v>
      </c>
      <c r="H120">
        <f>IF(B120=" ",FALSE,(IF('Input and Summary Results'!$J$4="yes",'Data Transformation'!F120,'Data Transformation'!D120)))</f>
        <v>0.1</v>
      </c>
      <c r="I120">
        <f t="shared" si="12"/>
        <v>117</v>
      </c>
      <c r="J120" s="18">
        <f>LOOKUP(2,1/(COUNTIF($J$4:J119,'Input and Summary Results'!$B$7:$B$8007)=0),'Input and Summary Results'!$B$7:$B$8007)</f>
        <v>201</v>
      </c>
      <c r="K120" s="18">
        <f t="shared" si="13"/>
        <v>201</v>
      </c>
      <c r="L120" s="18">
        <f t="shared" si="16"/>
        <v>115</v>
      </c>
      <c r="M120">
        <f t="shared" si="15"/>
        <v>115</v>
      </c>
      <c r="N120">
        <f t="shared" si="14"/>
        <v>19</v>
      </c>
      <c r="O120">
        <f t="shared" si="9"/>
        <v>19</v>
      </c>
    </row>
    <row r="121" spans="1:15" x14ac:dyDescent="0.45">
      <c r="A121" t="s">
        <v>25</v>
      </c>
      <c r="B121">
        <f>'Input and Summary Results'!$G125</f>
        <v>118</v>
      </c>
      <c r="C121">
        <f>IF(B121=0,FALSE,'Input and Summary Results'!$D$5)</f>
        <v>0.97</v>
      </c>
      <c r="D121">
        <f>IF(B121=0,FALSE,'Input and Summary Results'!$E$5)</f>
        <v>0.1</v>
      </c>
      <c r="E121">
        <f t="shared" si="10"/>
        <v>-1.322826573375516E-2</v>
      </c>
      <c r="F121">
        <f t="shared" si="11"/>
        <v>4.4742268041237113E-2</v>
      </c>
      <c r="G121">
        <f>IF(B121=" ",FALSE,(IF('Input and Summary Results'!$J$4="yes",'Data Transformation'!E121,'Data Transformation'!C121)))</f>
        <v>0.97</v>
      </c>
      <c r="H121">
        <f>IF(B121=" ",FALSE,(IF('Input and Summary Results'!$J$4="yes",'Data Transformation'!F121,'Data Transformation'!D121)))</f>
        <v>0.1</v>
      </c>
      <c r="I121">
        <f t="shared" si="12"/>
        <v>118</v>
      </c>
      <c r="J121" s="18">
        <f>LOOKUP(2,1/(COUNTIF($J$4:J120,'Input and Summary Results'!$B$7:$B$8007)=0),'Input and Summary Results'!$B$7:$B$8007)</f>
        <v>200</v>
      </c>
      <c r="K121" s="18">
        <f t="shared" si="13"/>
        <v>200</v>
      </c>
      <c r="L121" s="18">
        <f t="shared" si="16"/>
        <v>116</v>
      </c>
      <c r="M121">
        <f t="shared" si="15"/>
        <v>116</v>
      </c>
      <c r="N121">
        <f t="shared" si="14"/>
        <v>19</v>
      </c>
      <c r="O121">
        <f t="shared" si="9"/>
        <v>19</v>
      </c>
    </row>
    <row r="122" spans="1:15" x14ac:dyDescent="0.45">
      <c r="A122" t="s">
        <v>25</v>
      </c>
      <c r="B122">
        <f>'Input and Summary Results'!$G126</f>
        <v>119</v>
      </c>
      <c r="C122">
        <f>IF(B122=0,FALSE,'Input and Summary Results'!$D$5)</f>
        <v>0.97</v>
      </c>
      <c r="D122">
        <f>IF(B122=0,FALSE,'Input and Summary Results'!$E$5)</f>
        <v>0.1</v>
      </c>
      <c r="E122">
        <f t="shared" si="10"/>
        <v>-1.322826573375516E-2</v>
      </c>
      <c r="F122">
        <f t="shared" si="11"/>
        <v>4.4742268041237113E-2</v>
      </c>
      <c r="G122">
        <f>IF(B122=" ",FALSE,(IF('Input and Summary Results'!$J$4="yes",'Data Transformation'!E122,'Data Transformation'!C122)))</f>
        <v>0.97</v>
      </c>
      <c r="H122">
        <f>IF(B122=" ",FALSE,(IF('Input and Summary Results'!$J$4="yes",'Data Transformation'!F122,'Data Transformation'!D122)))</f>
        <v>0.1</v>
      </c>
      <c r="I122">
        <f t="shared" si="12"/>
        <v>119</v>
      </c>
      <c r="J122" s="18">
        <f>LOOKUP(2,1/(COUNTIF($J$4:J121,'Input and Summary Results'!$B$7:$B$8007)=0),'Input and Summary Results'!$B$7:$B$8007)</f>
        <v>199</v>
      </c>
      <c r="K122" s="18">
        <f t="shared" si="13"/>
        <v>199</v>
      </c>
      <c r="L122" s="18">
        <f t="shared" si="16"/>
        <v>117</v>
      </c>
      <c r="M122">
        <f t="shared" si="15"/>
        <v>117</v>
      </c>
      <c r="N122">
        <f t="shared" si="14"/>
        <v>18</v>
      </c>
      <c r="O122">
        <f t="shared" si="9"/>
        <v>18</v>
      </c>
    </row>
    <row r="123" spans="1:15" x14ac:dyDescent="0.45">
      <c r="A123" t="s">
        <v>25</v>
      </c>
      <c r="B123">
        <f>'Input and Summary Results'!$G127</f>
        <v>120</v>
      </c>
      <c r="C123">
        <f>IF(B123=0,FALSE,'Input and Summary Results'!$D$5)</f>
        <v>0.97</v>
      </c>
      <c r="D123">
        <f>IF(B123=0,FALSE,'Input and Summary Results'!$E$5)</f>
        <v>0.1</v>
      </c>
      <c r="E123">
        <f t="shared" si="10"/>
        <v>-1.322826573375516E-2</v>
      </c>
      <c r="F123">
        <f t="shared" si="11"/>
        <v>4.4742268041237113E-2</v>
      </c>
      <c r="G123">
        <f>IF(B123=" ",FALSE,(IF('Input and Summary Results'!$J$4="yes",'Data Transformation'!E123,'Data Transformation'!C123)))</f>
        <v>0.97</v>
      </c>
      <c r="H123">
        <f>IF(B123=" ",FALSE,(IF('Input and Summary Results'!$J$4="yes",'Data Transformation'!F123,'Data Transformation'!D123)))</f>
        <v>0.1</v>
      </c>
      <c r="I123">
        <f t="shared" si="12"/>
        <v>120</v>
      </c>
      <c r="J123" s="18">
        <f>LOOKUP(2,1/(COUNTIF($J$4:J122,'Input and Summary Results'!$B$7:$B$8007)=0),'Input and Summary Results'!$B$7:$B$8007)</f>
        <v>198</v>
      </c>
      <c r="K123" s="18">
        <f t="shared" si="13"/>
        <v>198</v>
      </c>
      <c r="L123" s="18">
        <f t="shared" si="16"/>
        <v>118</v>
      </c>
      <c r="M123">
        <f t="shared" si="15"/>
        <v>118</v>
      </c>
      <c r="N123">
        <f t="shared" si="14"/>
        <v>15</v>
      </c>
      <c r="O123">
        <f t="shared" si="9"/>
        <v>15</v>
      </c>
    </row>
    <row r="124" spans="1:15" x14ac:dyDescent="0.45">
      <c r="A124" t="s">
        <v>25</v>
      </c>
      <c r="B124">
        <f>'Input and Summary Results'!$G128</f>
        <v>121</v>
      </c>
      <c r="C124">
        <f>IF(B124=0,FALSE,'Input and Summary Results'!$D$5)</f>
        <v>0.97</v>
      </c>
      <c r="D124">
        <f>IF(B124=0,FALSE,'Input and Summary Results'!$E$5)</f>
        <v>0.1</v>
      </c>
      <c r="E124">
        <f t="shared" si="10"/>
        <v>-1.322826573375516E-2</v>
      </c>
      <c r="F124">
        <f t="shared" si="11"/>
        <v>4.4742268041237113E-2</v>
      </c>
      <c r="G124">
        <f>IF(B124=" ",FALSE,(IF('Input and Summary Results'!$J$4="yes",'Data Transformation'!E124,'Data Transformation'!C124)))</f>
        <v>0.97</v>
      </c>
      <c r="H124">
        <f>IF(B124=" ",FALSE,(IF('Input and Summary Results'!$J$4="yes",'Data Transformation'!F124,'Data Transformation'!D124)))</f>
        <v>0.1</v>
      </c>
      <c r="I124">
        <f t="shared" si="12"/>
        <v>121</v>
      </c>
      <c r="J124" s="18">
        <f>LOOKUP(2,1/(COUNTIF($J$4:J123,'Input and Summary Results'!$B$7:$B$8007)=0),'Input and Summary Results'!$B$7:$B$8007)</f>
        <v>197</v>
      </c>
      <c r="K124" s="18">
        <f t="shared" si="13"/>
        <v>197</v>
      </c>
      <c r="L124" s="18">
        <f t="shared" si="16"/>
        <v>119</v>
      </c>
      <c r="M124">
        <f t="shared" si="15"/>
        <v>119</v>
      </c>
      <c r="N124">
        <f t="shared" si="14"/>
        <v>14</v>
      </c>
      <c r="O124">
        <f t="shared" si="9"/>
        <v>14</v>
      </c>
    </row>
    <row r="125" spans="1:15" x14ac:dyDescent="0.45">
      <c r="A125" t="s">
        <v>25</v>
      </c>
      <c r="B125">
        <f>'Input and Summary Results'!$G129</f>
        <v>122</v>
      </c>
      <c r="C125">
        <f>IF(B125=0,FALSE,'Input and Summary Results'!$D$5)</f>
        <v>0.97</v>
      </c>
      <c r="D125">
        <f>IF(B125=0,FALSE,'Input and Summary Results'!$E$5)</f>
        <v>0.1</v>
      </c>
      <c r="E125">
        <f t="shared" si="10"/>
        <v>-1.322826573375516E-2</v>
      </c>
      <c r="F125">
        <f t="shared" si="11"/>
        <v>4.4742268041237113E-2</v>
      </c>
      <c r="G125">
        <f>IF(B125=" ",FALSE,(IF('Input and Summary Results'!$J$4="yes",'Data Transformation'!E125,'Data Transformation'!C125)))</f>
        <v>0.97</v>
      </c>
      <c r="H125">
        <f>IF(B125=" ",FALSE,(IF('Input and Summary Results'!$J$4="yes",'Data Transformation'!F125,'Data Transformation'!D125)))</f>
        <v>0.1</v>
      </c>
      <c r="I125">
        <f t="shared" si="12"/>
        <v>122</v>
      </c>
      <c r="J125" s="18">
        <f>LOOKUP(2,1/(COUNTIF($J$4:J124,'Input and Summary Results'!$B$7:$B$8007)=0),'Input and Summary Results'!$B$7:$B$8007)</f>
        <v>196</v>
      </c>
      <c r="K125" s="18">
        <f t="shared" si="13"/>
        <v>196</v>
      </c>
      <c r="L125" s="18">
        <f t="shared" si="16"/>
        <v>120</v>
      </c>
      <c r="M125">
        <f t="shared" si="15"/>
        <v>120</v>
      </c>
      <c r="N125">
        <f t="shared" si="14"/>
        <v>19</v>
      </c>
      <c r="O125">
        <f t="shared" si="9"/>
        <v>19</v>
      </c>
    </row>
    <row r="126" spans="1:15" x14ac:dyDescent="0.45">
      <c r="A126" t="s">
        <v>25</v>
      </c>
      <c r="B126">
        <f>'Input and Summary Results'!$G130</f>
        <v>123</v>
      </c>
      <c r="C126">
        <f>IF(B126=0,FALSE,'Input and Summary Results'!$D$5)</f>
        <v>0.97</v>
      </c>
      <c r="D126">
        <f>IF(B126=0,FALSE,'Input and Summary Results'!$E$5)</f>
        <v>0.1</v>
      </c>
      <c r="E126">
        <f t="shared" si="10"/>
        <v>-1.322826573375516E-2</v>
      </c>
      <c r="F126">
        <f t="shared" si="11"/>
        <v>4.4742268041237113E-2</v>
      </c>
      <c r="G126">
        <f>IF(B126=" ",FALSE,(IF('Input and Summary Results'!$J$4="yes",'Data Transformation'!E126,'Data Transformation'!C126)))</f>
        <v>0.97</v>
      </c>
      <c r="H126">
        <f>IF(B126=" ",FALSE,(IF('Input and Summary Results'!$J$4="yes",'Data Transformation'!F126,'Data Transformation'!D126)))</f>
        <v>0.1</v>
      </c>
      <c r="I126">
        <f t="shared" si="12"/>
        <v>123</v>
      </c>
      <c r="J126" s="18">
        <f>LOOKUP(2,1/(COUNTIF($J$4:J125,'Input and Summary Results'!$B$7:$B$8007)=0),'Input and Summary Results'!$B$7:$B$8007)</f>
        <v>195</v>
      </c>
      <c r="K126" s="18">
        <f t="shared" si="13"/>
        <v>195</v>
      </c>
      <c r="L126" s="18">
        <f t="shared" si="16"/>
        <v>121</v>
      </c>
      <c r="M126">
        <f t="shared" si="15"/>
        <v>121</v>
      </c>
      <c r="N126">
        <f t="shared" si="14"/>
        <v>20</v>
      </c>
      <c r="O126">
        <f t="shared" si="9"/>
        <v>20</v>
      </c>
    </row>
    <row r="127" spans="1:15" x14ac:dyDescent="0.45">
      <c r="A127" t="s">
        <v>25</v>
      </c>
      <c r="B127">
        <f>'Input and Summary Results'!$G131</f>
        <v>124</v>
      </c>
      <c r="C127">
        <f>IF(B127=0,FALSE,'Input and Summary Results'!$D$5)</f>
        <v>0.97</v>
      </c>
      <c r="D127">
        <f>IF(B127=0,FALSE,'Input and Summary Results'!$E$5)</f>
        <v>0.1</v>
      </c>
      <c r="E127">
        <f t="shared" si="10"/>
        <v>-1.322826573375516E-2</v>
      </c>
      <c r="F127">
        <f t="shared" si="11"/>
        <v>4.4742268041237113E-2</v>
      </c>
      <c r="G127">
        <f>IF(B127=" ",FALSE,(IF('Input and Summary Results'!$J$4="yes",'Data Transformation'!E127,'Data Transformation'!C127)))</f>
        <v>0.97</v>
      </c>
      <c r="H127">
        <f>IF(B127=" ",FALSE,(IF('Input and Summary Results'!$J$4="yes",'Data Transformation'!F127,'Data Transformation'!D127)))</f>
        <v>0.1</v>
      </c>
      <c r="I127">
        <f t="shared" si="12"/>
        <v>124</v>
      </c>
      <c r="J127" s="18">
        <f>LOOKUP(2,1/(COUNTIF($J$4:J126,'Input and Summary Results'!$B$7:$B$8007)=0),'Input and Summary Results'!$B$7:$B$8007)</f>
        <v>194</v>
      </c>
      <c r="K127" s="18">
        <f t="shared" si="13"/>
        <v>194</v>
      </c>
      <c r="L127" s="18">
        <f t="shared" si="16"/>
        <v>122</v>
      </c>
      <c r="M127">
        <f t="shared" si="15"/>
        <v>122</v>
      </c>
      <c r="N127">
        <f t="shared" si="14"/>
        <v>19</v>
      </c>
      <c r="O127">
        <f t="shared" si="9"/>
        <v>19</v>
      </c>
    </row>
    <row r="128" spans="1:15" x14ac:dyDescent="0.45">
      <c r="A128" t="s">
        <v>25</v>
      </c>
      <c r="B128">
        <f>'Input and Summary Results'!$G132</f>
        <v>125</v>
      </c>
      <c r="C128">
        <f>IF(B128=0,FALSE,'Input and Summary Results'!$D$5)</f>
        <v>0.97</v>
      </c>
      <c r="D128">
        <f>IF(B128=0,FALSE,'Input and Summary Results'!$E$5)</f>
        <v>0.1</v>
      </c>
      <c r="E128">
        <f t="shared" si="10"/>
        <v>-1.322826573375516E-2</v>
      </c>
      <c r="F128">
        <f t="shared" si="11"/>
        <v>4.4742268041237113E-2</v>
      </c>
      <c r="G128">
        <f>IF(B128=" ",FALSE,(IF('Input and Summary Results'!$J$4="yes",'Data Transformation'!E128,'Data Transformation'!C128)))</f>
        <v>0.97</v>
      </c>
      <c r="H128">
        <f>IF(B128=" ",FALSE,(IF('Input and Summary Results'!$J$4="yes",'Data Transformation'!F128,'Data Transformation'!D128)))</f>
        <v>0.1</v>
      </c>
      <c r="I128">
        <f t="shared" si="12"/>
        <v>125</v>
      </c>
      <c r="J128" s="18">
        <f>LOOKUP(2,1/(COUNTIF($J$4:J127,'Input and Summary Results'!$B$7:$B$8007)=0),'Input and Summary Results'!$B$7:$B$8007)</f>
        <v>193</v>
      </c>
      <c r="K128" s="18">
        <f t="shared" si="13"/>
        <v>193</v>
      </c>
      <c r="L128" s="18">
        <f t="shared" si="16"/>
        <v>123</v>
      </c>
      <c r="M128">
        <f t="shared" si="15"/>
        <v>123</v>
      </c>
      <c r="N128">
        <f t="shared" si="14"/>
        <v>18</v>
      </c>
      <c r="O128">
        <f t="shared" si="9"/>
        <v>18</v>
      </c>
    </row>
    <row r="129" spans="1:15" x14ac:dyDescent="0.45">
      <c r="A129" t="s">
        <v>25</v>
      </c>
      <c r="B129">
        <f>'Input and Summary Results'!$G133</f>
        <v>126</v>
      </c>
      <c r="C129">
        <f>IF(B129=0,FALSE,'Input and Summary Results'!$D$5)</f>
        <v>0.97</v>
      </c>
      <c r="D129">
        <f>IF(B129=0,FALSE,'Input and Summary Results'!$E$5)</f>
        <v>0.1</v>
      </c>
      <c r="E129">
        <f t="shared" si="10"/>
        <v>-1.322826573375516E-2</v>
      </c>
      <c r="F129">
        <f t="shared" si="11"/>
        <v>4.4742268041237113E-2</v>
      </c>
      <c r="G129">
        <f>IF(B129=" ",FALSE,(IF('Input and Summary Results'!$J$4="yes",'Data Transformation'!E129,'Data Transformation'!C129)))</f>
        <v>0.97</v>
      </c>
      <c r="H129">
        <f>IF(B129=" ",FALSE,(IF('Input and Summary Results'!$J$4="yes",'Data Transformation'!F129,'Data Transformation'!D129)))</f>
        <v>0.1</v>
      </c>
      <c r="I129">
        <f t="shared" si="12"/>
        <v>126</v>
      </c>
      <c r="J129" s="18">
        <f>LOOKUP(2,1/(COUNTIF($J$4:J128,'Input and Summary Results'!$B$7:$B$8007)=0),'Input and Summary Results'!$B$7:$B$8007)</f>
        <v>192</v>
      </c>
      <c r="K129" s="18">
        <f t="shared" si="13"/>
        <v>192</v>
      </c>
      <c r="L129" s="18">
        <f t="shared" si="16"/>
        <v>124</v>
      </c>
      <c r="M129">
        <f t="shared" si="15"/>
        <v>124</v>
      </c>
      <c r="N129">
        <f t="shared" si="14"/>
        <v>17</v>
      </c>
      <c r="O129">
        <f t="shared" si="9"/>
        <v>17</v>
      </c>
    </row>
    <row r="130" spans="1:15" x14ac:dyDescent="0.45">
      <c r="A130" t="s">
        <v>25</v>
      </c>
      <c r="B130">
        <f>'Input and Summary Results'!$G134</f>
        <v>127</v>
      </c>
      <c r="C130">
        <f>IF(B130=0,FALSE,'Input and Summary Results'!$D$5)</f>
        <v>0.97</v>
      </c>
      <c r="D130">
        <f>IF(B130=0,FALSE,'Input and Summary Results'!$E$5)</f>
        <v>0.1</v>
      </c>
      <c r="E130">
        <f t="shared" si="10"/>
        <v>-1.322826573375516E-2</v>
      </c>
      <c r="F130">
        <f t="shared" si="11"/>
        <v>4.4742268041237113E-2</v>
      </c>
      <c r="G130">
        <f>IF(B130=" ",FALSE,(IF('Input and Summary Results'!$J$4="yes",'Data Transformation'!E130,'Data Transformation'!C130)))</f>
        <v>0.97</v>
      </c>
      <c r="H130">
        <f>IF(B130=" ",FALSE,(IF('Input and Summary Results'!$J$4="yes",'Data Transformation'!F130,'Data Transformation'!D130)))</f>
        <v>0.1</v>
      </c>
      <c r="I130">
        <f t="shared" si="12"/>
        <v>127</v>
      </c>
      <c r="J130" s="18">
        <f>LOOKUP(2,1/(COUNTIF($J$4:J129,'Input and Summary Results'!$B$7:$B$8007)=0),'Input and Summary Results'!$B$7:$B$8007)</f>
        <v>191</v>
      </c>
      <c r="K130" s="18">
        <f t="shared" si="13"/>
        <v>191</v>
      </c>
      <c r="L130" s="18">
        <f t="shared" si="16"/>
        <v>125</v>
      </c>
      <c r="M130">
        <f t="shared" si="15"/>
        <v>125</v>
      </c>
      <c r="N130">
        <f t="shared" si="14"/>
        <v>17</v>
      </c>
      <c r="O130">
        <f t="shared" si="9"/>
        <v>17</v>
      </c>
    </row>
    <row r="131" spans="1:15" x14ac:dyDescent="0.45">
      <c r="A131" t="s">
        <v>25</v>
      </c>
      <c r="B131">
        <f>'Input and Summary Results'!$G135</f>
        <v>128</v>
      </c>
      <c r="C131">
        <f>IF(B131=0,FALSE,'Input and Summary Results'!$D$5)</f>
        <v>0.97</v>
      </c>
      <c r="D131">
        <f>IF(B131=0,FALSE,'Input and Summary Results'!$E$5)</f>
        <v>0.1</v>
      </c>
      <c r="E131">
        <f t="shared" si="10"/>
        <v>-1.322826573375516E-2</v>
      </c>
      <c r="F131">
        <f t="shared" si="11"/>
        <v>4.4742268041237113E-2</v>
      </c>
      <c r="G131">
        <f>IF(B131=" ",FALSE,(IF('Input and Summary Results'!$J$4="yes",'Data Transformation'!E131,'Data Transformation'!C131)))</f>
        <v>0.97</v>
      </c>
      <c r="H131">
        <f>IF(B131=" ",FALSE,(IF('Input and Summary Results'!$J$4="yes",'Data Transformation'!F131,'Data Transformation'!D131)))</f>
        <v>0.1</v>
      </c>
      <c r="I131">
        <f t="shared" si="12"/>
        <v>128</v>
      </c>
      <c r="J131" s="18">
        <f>LOOKUP(2,1/(COUNTIF($J$4:J130,'Input and Summary Results'!$B$7:$B$8007)=0),'Input and Summary Results'!$B$7:$B$8007)</f>
        <v>190</v>
      </c>
      <c r="K131" s="18">
        <f t="shared" si="13"/>
        <v>190</v>
      </c>
      <c r="L131" s="18">
        <f t="shared" si="16"/>
        <v>126</v>
      </c>
      <c r="M131">
        <f t="shared" si="15"/>
        <v>126</v>
      </c>
      <c r="N131">
        <f t="shared" si="14"/>
        <v>20</v>
      </c>
      <c r="O131">
        <f t="shared" si="9"/>
        <v>20</v>
      </c>
    </row>
    <row r="132" spans="1:15" x14ac:dyDescent="0.45">
      <c r="A132" t="s">
        <v>25</v>
      </c>
      <c r="B132">
        <f>'Input and Summary Results'!$G136</f>
        <v>129</v>
      </c>
      <c r="C132">
        <f>IF(B132=0,FALSE,'Input and Summary Results'!$D$5)</f>
        <v>0.97</v>
      </c>
      <c r="D132">
        <f>IF(B132=0,FALSE,'Input and Summary Results'!$E$5)</f>
        <v>0.1</v>
      </c>
      <c r="E132">
        <f t="shared" si="10"/>
        <v>-1.322826573375516E-2</v>
      </c>
      <c r="F132">
        <f t="shared" si="11"/>
        <v>4.4742268041237113E-2</v>
      </c>
      <c r="G132">
        <f>IF(B132=" ",FALSE,(IF('Input and Summary Results'!$J$4="yes",'Data Transformation'!E132,'Data Transformation'!C132)))</f>
        <v>0.97</v>
      </c>
      <c r="H132">
        <f>IF(B132=" ",FALSE,(IF('Input and Summary Results'!$J$4="yes",'Data Transformation'!F132,'Data Transformation'!D132)))</f>
        <v>0.1</v>
      </c>
      <c r="I132">
        <f t="shared" si="12"/>
        <v>129</v>
      </c>
      <c r="J132" s="18">
        <f>LOOKUP(2,1/(COUNTIF($J$4:J131,'Input and Summary Results'!$B$7:$B$8007)=0),'Input and Summary Results'!$B$7:$B$8007)</f>
        <v>189</v>
      </c>
      <c r="K132" s="18">
        <f t="shared" si="13"/>
        <v>189</v>
      </c>
      <c r="L132" s="18">
        <f t="shared" si="16"/>
        <v>127</v>
      </c>
      <c r="M132">
        <f t="shared" si="15"/>
        <v>127</v>
      </c>
      <c r="N132">
        <f t="shared" si="14"/>
        <v>18</v>
      </c>
      <c r="O132">
        <f t="shared" ref="O132:O195" si="17">IF(N132&gt;4,N132,FALSE)</f>
        <v>18</v>
      </c>
    </row>
    <row r="133" spans="1:15" x14ac:dyDescent="0.45">
      <c r="A133" t="s">
        <v>25</v>
      </c>
      <c r="B133">
        <f>'Input and Summary Results'!$G137</f>
        <v>130</v>
      </c>
      <c r="C133">
        <f>IF(B133=0,FALSE,'Input and Summary Results'!$D$5)</f>
        <v>0.97</v>
      </c>
      <c r="D133">
        <f>IF(B133=0,FALSE,'Input and Summary Results'!$E$5)</f>
        <v>0.1</v>
      </c>
      <c r="E133">
        <f t="shared" ref="E133:E196" si="18">IF(C133=FALSE,FALSE,LOG10(C133))</f>
        <v>-1.322826573375516E-2</v>
      </c>
      <c r="F133">
        <f t="shared" ref="F133:F196" si="19">IF(D133=FALSE, FALSE,0.434*D133/C133)</f>
        <v>4.4742268041237113E-2</v>
      </c>
      <c r="G133">
        <f>IF(B133=" ",FALSE,(IF('Input and Summary Results'!$J$4="yes",'Data Transformation'!E133,'Data Transformation'!C133)))</f>
        <v>0.97</v>
      </c>
      <c r="H133">
        <f>IF(B133=" ",FALSE,(IF('Input and Summary Results'!$J$4="yes",'Data Transformation'!F133,'Data Transformation'!D133)))</f>
        <v>0.1</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18</v>
      </c>
      <c r="O133">
        <f t="shared" si="17"/>
        <v>18</v>
      </c>
    </row>
    <row r="134" spans="1:15" x14ac:dyDescent="0.45">
      <c r="A134" t="s">
        <v>25</v>
      </c>
      <c r="B134">
        <f>'Input and Summary Results'!$G138</f>
        <v>131</v>
      </c>
      <c r="C134">
        <f>IF(B134=0,FALSE,'Input and Summary Results'!$D$5)</f>
        <v>0.97</v>
      </c>
      <c r="D134">
        <f>IF(B134=0,FALSE,'Input and Summary Results'!$E$5)</f>
        <v>0.1</v>
      </c>
      <c r="E134">
        <f t="shared" si="18"/>
        <v>-1.322826573375516E-2</v>
      </c>
      <c r="F134">
        <f t="shared" si="19"/>
        <v>4.4742268041237113E-2</v>
      </c>
      <c r="G134">
        <f>IF(B134=" ",FALSE,(IF('Input and Summary Results'!$J$4="yes",'Data Transformation'!E134,'Data Transformation'!C134)))</f>
        <v>0.97</v>
      </c>
      <c r="H134">
        <f>IF(B134=" ",FALSE,(IF('Input and Summary Results'!$J$4="yes",'Data Transformation'!F134,'Data Transformation'!D134)))</f>
        <v>0.1</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20</v>
      </c>
      <c r="O134">
        <f t="shared" si="17"/>
        <v>20</v>
      </c>
    </row>
    <row r="135" spans="1:15" x14ac:dyDescent="0.45">
      <c r="A135" t="s">
        <v>25</v>
      </c>
      <c r="B135">
        <f>'Input and Summary Results'!$G139</f>
        <v>132</v>
      </c>
      <c r="C135">
        <f>IF(B135=0,FALSE,'Input and Summary Results'!$D$5)</f>
        <v>0.97</v>
      </c>
      <c r="D135">
        <f>IF(B135=0,FALSE,'Input and Summary Results'!$E$5)</f>
        <v>0.1</v>
      </c>
      <c r="E135">
        <f t="shared" si="18"/>
        <v>-1.322826573375516E-2</v>
      </c>
      <c r="F135">
        <f t="shared" si="19"/>
        <v>4.4742268041237113E-2</v>
      </c>
      <c r="G135">
        <f>IF(B135=" ",FALSE,(IF('Input and Summary Results'!$J$4="yes",'Data Transformation'!E135,'Data Transformation'!C135)))</f>
        <v>0.97</v>
      </c>
      <c r="H135">
        <f>IF(B135=" ",FALSE,(IF('Input and Summary Results'!$J$4="yes",'Data Transformation'!F135,'Data Transformation'!D135)))</f>
        <v>0.1</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19</v>
      </c>
      <c r="O135">
        <f t="shared" si="17"/>
        <v>19</v>
      </c>
    </row>
    <row r="136" spans="1:15" x14ac:dyDescent="0.45">
      <c r="A136" t="s">
        <v>25</v>
      </c>
      <c r="B136">
        <f>'Input and Summary Results'!$G140</f>
        <v>133</v>
      </c>
      <c r="C136">
        <f>IF(B136=0,FALSE,'Input and Summary Results'!$D$5)</f>
        <v>0.97</v>
      </c>
      <c r="D136">
        <f>IF(B136=0,FALSE,'Input and Summary Results'!$E$5)</f>
        <v>0.1</v>
      </c>
      <c r="E136">
        <f t="shared" si="18"/>
        <v>-1.322826573375516E-2</v>
      </c>
      <c r="F136">
        <f t="shared" si="19"/>
        <v>4.4742268041237113E-2</v>
      </c>
      <c r="G136">
        <f>IF(B136=" ",FALSE,(IF('Input and Summary Results'!$J$4="yes",'Data Transformation'!E136,'Data Transformation'!C136)))</f>
        <v>0.97</v>
      </c>
      <c r="H136">
        <f>IF(B136=" ",FALSE,(IF('Input and Summary Results'!$J$4="yes",'Data Transformation'!F136,'Data Transformation'!D136)))</f>
        <v>0.1</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18</v>
      </c>
      <c r="O136">
        <f t="shared" si="17"/>
        <v>18</v>
      </c>
    </row>
    <row r="137" spans="1:15" x14ac:dyDescent="0.45">
      <c r="A137" t="s">
        <v>25</v>
      </c>
      <c r="B137">
        <f>'Input and Summary Results'!$G141</f>
        <v>134</v>
      </c>
      <c r="C137">
        <f>IF(B137=0,FALSE,'Input and Summary Results'!$D$5)</f>
        <v>0.97</v>
      </c>
      <c r="D137">
        <f>IF(B137=0,FALSE,'Input and Summary Results'!$E$5)</f>
        <v>0.1</v>
      </c>
      <c r="E137">
        <f t="shared" si="18"/>
        <v>-1.322826573375516E-2</v>
      </c>
      <c r="F137">
        <f t="shared" si="19"/>
        <v>4.4742268041237113E-2</v>
      </c>
      <c r="G137">
        <f>IF(B137=" ",FALSE,(IF('Input and Summary Results'!$J$4="yes",'Data Transformation'!E137,'Data Transformation'!C137)))</f>
        <v>0.97</v>
      </c>
      <c r="H137">
        <f>IF(B137=" ",FALSE,(IF('Input and Summary Results'!$J$4="yes",'Data Transformation'!F137,'Data Transformation'!D137)))</f>
        <v>0.1</v>
      </c>
      <c r="I137">
        <f t="shared" si="20"/>
        <v>134</v>
      </c>
      <c r="J137" s="18">
        <f>LOOKUP(2,1/(COUNTIF($J$4:J136,'Input and Summary Results'!$B$7:$B$8007)=0),'Input and Summary Results'!$B$7:$B$8007)</f>
        <v>184</v>
      </c>
      <c r="K137" s="18">
        <f t="shared" si="21"/>
        <v>184</v>
      </c>
      <c r="L137" s="18">
        <f t="shared" si="24"/>
        <v>132</v>
      </c>
      <c r="M137">
        <f t="shared" si="23"/>
        <v>132</v>
      </c>
      <c r="N137">
        <f t="shared" si="22"/>
        <v>16</v>
      </c>
      <c r="O137">
        <f t="shared" si="17"/>
        <v>16</v>
      </c>
    </row>
    <row r="138" spans="1:15" x14ac:dyDescent="0.45">
      <c r="A138" t="s">
        <v>25</v>
      </c>
      <c r="B138">
        <f>'Input and Summary Results'!$G142</f>
        <v>135</v>
      </c>
      <c r="C138">
        <f>IF(B138=0,FALSE,'Input and Summary Results'!$D$5)</f>
        <v>0.97</v>
      </c>
      <c r="D138">
        <f>IF(B138=0,FALSE,'Input and Summary Results'!$E$5)</f>
        <v>0.1</v>
      </c>
      <c r="E138">
        <f t="shared" si="18"/>
        <v>-1.322826573375516E-2</v>
      </c>
      <c r="F138">
        <f t="shared" si="19"/>
        <v>4.4742268041237113E-2</v>
      </c>
      <c r="G138">
        <f>IF(B138=" ",FALSE,(IF('Input and Summary Results'!$J$4="yes",'Data Transformation'!E138,'Data Transformation'!C138)))</f>
        <v>0.97</v>
      </c>
      <c r="H138">
        <f>IF(B138=" ",FALSE,(IF('Input and Summary Results'!$J$4="yes",'Data Transformation'!F138,'Data Transformation'!D138)))</f>
        <v>0.1</v>
      </c>
      <c r="I138">
        <f t="shared" si="20"/>
        <v>135</v>
      </c>
      <c r="J138" s="18">
        <f>LOOKUP(2,1/(COUNTIF($J$4:J137,'Input and Summary Results'!$B$7:$B$8007)=0),'Input and Summary Results'!$B$7:$B$8007)</f>
        <v>183</v>
      </c>
      <c r="K138" s="18">
        <f t="shared" si="21"/>
        <v>183</v>
      </c>
      <c r="L138" s="18">
        <f t="shared" si="24"/>
        <v>133</v>
      </c>
      <c r="M138">
        <f t="shared" si="23"/>
        <v>133</v>
      </c>
      <c r="N138">
        <f t="shared" si="22"/>
        <v>20</v>
      </c>
      <c r="O138">
        <f t="shared" si="17"/>
        <v>20</v>
      </c>
    </row>
    <row r="139" spans="1:15" x14ac:dyDescent="0.45">
      <c r="A139" t="s">
        <v>25</v>
      </c>
      <c r="B139">
        <f>'Input and Summary Results'!$G143</f>
        <v>136</v>
      </c>
      <c r="C139">
        <f>IF(B139=0,FALSE,'Input and Summary Results'!$D$5)</f>
        <v>0.97</v>
      </c>
      <c r="D139">
        <f>IF(B139=0,FALSE,'Input and Summary Results'!$E$5)</f>
        <v>0.1</v>
      </c>
      <c r="E139">
        <f t="shared" si="18"/>
        <v>-1.322826573375516E-2</v>
      </c>
      <c r="F139">
        <f t="shared" si="19"/>
        <v>4.4742268041237113E-2</v>
      </c>
      <c r="G139">
        <f>IF(B139=" ",FALSE,(IF('Input and Summary Results'!$J$4="yes",'Data Transformation'!E139,'Data Transformation'!C139)))</f>
        <v>0.97</v>
      </c>
      <c r="H139">
        <f>IF(B139=" ",FALSE,(IF('Input and Summary Results'!$J$4="yes",'Data Transformation'!F139,'Data Transformation'!D139)))</f>
        <v>0.1</v>
      </c>
      <c r="I139">
        <f t="shared" si="20"/>
        <v>136</v>
      </c>
      <c r="J139" s="18">
        <f>LOOKUP(2,1/(COUNTIF($J$4:J138,'Input and Summary Results'!$B$7:$B$8007)=0),'Input and Summary Results'!$B$7:$B$8007)</f>
        <v>182</v>
      </c>
      <c r="K139" s="18">
        <f t="shared" si="21"/>
        <v>182</v>
      </c>
      <c r="L139" s="18">
        <f t="shared" si="24"/>
        <v>134</v>
      </c>
      <c r="M139">
        <f t="shared" si="23"/>
        <v>134</v>
      </c>
      <c r="N139">
        <f t="shared" si="22"/>
        <v>19</v>
      </c>
      <c r="O139">
        <f t="shared" si="17"/>
        <v>19</v>
      </c>
    </row>
    <row r="140" spans="1:15" x14ac:dyDescent="0.45">
      <c r="A140" t="s">
        <v>25</v>
      </c>
      <c r="B140">
        <f>'Input and Summary Results'!$G144</f>
        <v>137</v>
      </c>
      <c r="C140">
        <f>IF(B140=0,FALSE,'Input and Summary Results'!$D$5)</f>
        <v>0.97</v>
      </c>
      <c r="D140">
        <f>IF(B140=0,FALSE,'Input and Summary Results'!$E$5)</f>
        <v>0.1</v>
      </c>
      <c r="E140">
        <f t="shared" si="18"/>
        <v>-1.322826573375516E-2</v>
      </c>
      <c r="F140">
        <f t="shared" si="19"/>
        <v>4.4742268041237113E-2</v>
      </c>
      <c r="G140">
        <f>IF(B140=" ",FALSE,(IF('Input and Summary Results'!$J$4="yes",'Data Transformation'!E140,'Data Transformation'!C140)))</f>
        <v>0.97</v>
      </c>
      <c r="H140">
        <f>IF(B140=" ",FALSE,(IF('Input and Summary Results'!$J$4="yes",'Data Transformation'!F140,'Data Transformation'!D140)))</f>
        <v>0.1</v>
      </c>
      <c r="I140">
        <f t="shared" si="20"/>
        <v>137</v>
      </c>
      <c r="J140" s="18">
        <f>LOOKUP(2,1/(COUNTIF($J$4:J139,'Input and Summary Results'!$B$7:$B$8007)=0),'Input and Summary Results'!$B$7:$B$8007)</f>
        <v>181</v>
      </c>
      <c r="K140" s="18">
        <f t="shared" si="21"/>
        <v>181</v>
      </c>
      <c r="L140" s="18">
        <f t="shared" si="24"/>
        <v>135</v>
      </c>
      <c r="M140">
        <f t="shared" si="23"/>
        <v>135</v>
      </c>
      <c r="N140">
        <f t="shared" si="22"/>
        <v>19</v>
      </c>
      <c r="O140">
        <f t="shared" si="17"/>
        <v>19</v>
      </c>
    </row>
    <row r="141" spans="1:15" x14ac:dyDescent="0.45">
      <c r="A141" t="s">
        <v>25</v>
      </c>
      <c r="B141">
        <f>'Input and Summary Results'!$G145</f>
        <v>138</v>
      </c>
      <c r="C141">
        <f>IF(B141=0,FALSE,'Input and Summary Results'!$D$5)</f>
        <v>0.97</v>
      </c>
      <c r="D141">
        <f>IF(B141=0,FALSE,'Input and Summary Results'!$E$5)</f>
        <v>0.1</v>
      </c>
      <c r="E141">
        <f t="shared" si="18"/>
        <v>-1.322826573375516E-2</v>
      </c>
      <c r="F141">
        <f t="shared" si="19"/>
        <v>4.4742268041237113E-2</v>
      </c>
      <c r="G141">
        <f>IF(B141=" ",FALSE,(IF('Input and Summary Results'!$J$4="yes",'Data Transformation'!E141,'Data Transformation'!C141)))</f>
        <v>0.97</v>
      </c>
      <c r="H141">
        <f>IF(B141=" ",FALSE,(IF('Input and Summary Results'!$J$4="yes",'Data Transformation'!F141,'Data Transformation'!D141)))</f>
        <v>0.1</v>
      </c>
      <c r="I141">
        <f t="shared" si="20"/>
        <v>138</v>
      </c>
      <c r="J141" s="18">
        <f>LOOKUP(2,1/(COUNTIF($J$4:J140,'Input and Summary Results'!$B$7:$B$8007)=0),'Input and Summary Results'!$B$7:$B$8007)</f>
        <v>180</v>
      </c>
      <c r="K141" s="18">
        <f t="shared" si="21"/>
        <v>180</v>
      </c>
      <c r="L141" s="18">
        <f t="shared" si="24"/>
        <v>136</v>
      </c>
      <c r="M141">
        <f t="shared" si="23"/>
        <v>136</v>
      </c>
      <c r="N141">
        <f t="shared" si="22"/>
        <v>19</v>
      </c>
      <c r="O141">
        <f t="shared" si="17"/>
        <v>19</v>
      </c>
    </row>
    <row r="142" spans="1:15" x14ac:dyDescent="0.45">
      <c r="A142" t="s">
        <v>25</v>
      </c>
      <c r="B142">
        <f>'Input and Summary Results'!$G146</f>
        <v>139</v>
      </c>
      <c r="C142">
        <f>IF(B142=0,FALSE,'Input and Summary Results'!$D$5)</f>
        <v>0.97</v>
      </c>
      <c r="D142">
        <f>IF(B142=0,FALSE,'Input and Summary Results'!$E$5)</f>
        <v>0.1</v>
      </c>
      <c r="E142">
        <f t="shared" si="18"/>
        <v>-1.322826573375516E-2</v>
      </c>
      <c r="F142">
        <f t="shared" si="19"/>
        <v>4.4742268041237113E-2</v>
      </c>
      <c r="G142">
        <f>IF(B142=" ",FALSE,(IF('Input and Summary Results'!$J$4="yes",'Data Transformation'!E142,'Data Transformation'!C142)))</f>
        <v>0.97</v>
      </c>
      <c r="H142">
        <f>IF(B142=" ",FALSE,(IF('Input and Summary Results'!$J$4="yes",'Data Transformation'!F142,'Data Transformation'!D142)))</f>
        <v>0.1</v>
      </c>
      <c r="I142">
        <f t="shared" si="20"/>
        <v>139</v>
      </c>
      <c r="J142" s="18">
        <f>LOOKUP(2,1/(COUNTIF($J$4:J141,'Input and Summary Results'!$B$7:$B$8007)=0),'Input and Summary Results'!$B$7:$B$8007)</f>
        <v>179</v>
      </c>
      <c r="K142" s="18">
        <f t="shared" si="21"/>
        <v>179</v>
      </c>
      <c r="L142" s="18">
        <f t="shared" si="24"/>
        <v>137</v>
      </c>
      <c r="M142">
        <f t="shared" si="23"/>
        <v>137</v>
      </c>
      <c r="N142">
        <f t="shared" si="22"/>
        <v>18</v>
      </c>
      <c r="O142">
        <f t="shared" si="17"/>
        <v>18</v>
      </c>
    </row>
    <row r="143" spans="1:15" x14ac:dyDescent="0.45">
      <c r="A143" t="s">
        <v>25</v>
      </c>
      <c r="B143">
        <f>'Input and Summary Results'!$G147</f>
        <v>140</v>
      </c>
      <c r="C143">
        <f>IF(B143=0,FALSE,'Input and Summary Results'!$D$5)</f>
        <v>0.97</v>
      </c>
      <c r="D143">
        <f>IF(B143=0,FALSE,'Input and Summary Results'!$E$5)</f>
        <v>0.1</v>
      </c>
      <c r="E143">
        <f t="shared" si="18"/>
        <v>-1.322826573375516E-2</v>
      </c>
      <c r="F143">
        <f t="shared" si="19"/>
        <v>4.4742268041237113E-2</v>
      </c>
      <c r="G143">
        <f>IF(B143=" ",FALSE,(IF('Input and Summary Results'!$J$4="yes",'Data Transformation'!E143,'Data Transformation'!C143)))</f>
        <v>0.97</v>
      </c>
      <c r="H143">
        <f>IF(B143=" ",FALSE,(IF('Input and Summary Results'!$J$4="yes",'Data Transformation'!F143,'Data Transformation'!D143)))</f>
        <v>0.1</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45">
      <c r="A144" t="s">
        <v>25</v>
      </c>
      <c r="B144">
        <f>'Input and Summary Results'!$G148</f>
        <v>141</v>
      </c>
      <c r="C144">
        <f>IF(B144=0,FALSE,'Input and Summary Results'!$D$5)</f>
        <v>0.97</v>
      </c>
      <c r="D144">
        <f>IF(B144=0,FALSE,'Input and Summary Results'!$E$5)</f>
        <v>0.1</v>
      </c>
      <c r="E144">
        <f t="shared" si="18"/>
        <v>-1.322826573375516E-2</v>
      </c>
      <c r="F144">
        <f t="shared" si="19"/>
        <v>4.4742268041237113E-2</v>
      </c>
      <c r="G144">
        <f>IF(B144=" ",FALSE,(IF('Input and Summary Results'!$J$4="yes",'Data Transformation'!E144,'Data Transformation'!C144)))</f>
        <v>0.97</v>
      </c>
      <c r="H144">
        <f>IF(B144=" ",FALSE,(IF('Input and Summary Results'!$J$4="yes",'Data Transformation'!F144,'Data Transformation'!D144)))</f>
        <v>0.1</v>
      </c>
      <c r="I144">
        <f t="shared" si="20"/>
        <v>141</v>
      </c>
      <c r="J144" s="18">
        <f>LOOKUP(2,1/(COUNTIF($J$4:J143,'Input and Summary Results'!$B$7:$B$8007)=0),'Input and Summary Results'!$B$7:$B$8007)</f>
        <v>177</v>
      </c>
      <c r="K144" s="18">
        <f t="shared" si="21"/>
        <v>177</v>
      </c>
      <c r="L144" s="18">
        <f t="shared" si="24"/>
        <v>139</v>
      </c>
      <c r="M144">
        <f t="shared" si="23"/>
        <v>139</v>
      </c>
      <c r="N144">
        <f t="shared" si="22"/>
        <v>19</v>
      </c>
      <c r="O144">
        <f t="shared" si="17"/>
        <v>19</v>
      </c>
    </row>
    <row r="145" spans="1:15" x14ac:dyDescent="0.45">
      <c r="A145" t="s">
        <v>25</v>
      </c>
      <c r="B145">
        <f>'Input and Summary Results'!$G149</f>
        <v>142</v>
      </c>
      <c r="C145">
        <f>IF(B145=0,FALSE,'Input and Summary Results'!$D$5)</f>
        <v>0.97</v>
      </c>
      <c r="D145">
        <f>IF(B145=0,FALSE,'Input and Summary Results'!$E$5)</f>
        <v>0.1</v>
      </c>
      <c r="E145">
        <f t="shared" si="18"/>
        <v>-1.322826573375516E-2</v>
      </c>
      <c r="F145">
        <f t="shared" si="19"/>
        <v>4.4742268041237113E-2</v>
      </c>
      <c r="G145">
        <f>IF(B145=" ",FALSE,(IF('Input and Summary Results'!$J$4="yes",'Data Transformation'!E145,'Data Transformation'!C145)))</f>
        <v>0.97</v>
      </c>
      <c r="H145">
        <f>IF(B145=" ",FALSE,(IF('Input and Summary Results'!$J$4="yes",'Data Transformation'!F145,'Data Transformation'!D145)))</f>
        <v>0.1</v>
      </c>
      <c r="I145">
        <f t="shared" si="20"/>
        <v>142</v>
      </c>
      <c r="J145" s="18">
        <f>LOOKUP(2,1/(COUNTIF($J$4:J144,'Input and Summary Results'!$B$7:$B$8007)=0),'Input and Summary Results'!$B$7:$B$8007)</f>
        <v>176</v>
      </c>
      <c r="K145" s="18">
        <f t="shared" si="21"/>
        <v>176</v>
      </c>
      <c r="L145" s="18">
        <f t="shared" si="24"/>
        <v>140</v>
      </c>
      <c r="M145">
        <f t="shared" si="23"/>
        <v>140</v>
      </c>
      <c r="N145">
        <f t="shared" si="22"/>
        <v>18</v>
      </c>
      <c r="O145">
        <f t="shared" si="17"/>
        <v>18</v>
      </c>
    </row>
    <row r="146" spans="1:15" x14ac:dyDescent="0.45">
      <c r="A146" t="s">
        <v>25</v>
      </c>
      <c r="B146">
        <f>'Input and Summary Results'!$G150</f>
        <v>143</v>
      </c>
      <c r="C146">
        <f>IF(B146=0,FALSE,'Input and Summary Results'!$D$5)</f>
        <v>0.97</v>
      </c>
      <c r="D146">
        <f>IF(B146=0,FALSE,'Input and Summary Results'!$E$5)</f>
        <v>0.1</v>
      </c>
      <c r="E146">
        <f t="shared" si="18"/>
        <v>-1.322826573375516E-2</v>
      </c>
      <c r="F146">
        <f t="shared" si="19"/>
        <v>4.4742268041237113E-2</v>
      </c>
      <c r="G146">
        <f>IF(B146=" ",FALSE,(IF('Input and Summary Results'!$J$4="yes",'Data Transformation'!E146,'Data Transformation'!C146)))</f>
        <v>0.97</v>
      </c>
      <c r="H146">
        <f>IF(B146=" ",FALSE,(IF('Input and Summary Results'!$J$4="yes",'Data Transformation'!F146,'Data Transformation'!D146)))</f>
        <v>0.1</v>
      </c>
      <c r="I146">
        <f t="shared" si="20"/>
        <v>143</v>
      </c>
      <c r="J146" s="18">
        <f>LOOKUP(2,1/(COUNTIF($J$4:J145,'Input and Summary Results'!$B$7:$B$8007)=0),'Input and Summary Results'!$B$7:$B$8007)</f>
        <v>175</v>
      </c>
      <c r="K146" s="18">
        <f t="shared" si="21"/>
        <v>175</v>
      </c>
      <c r="L146" s="18">
        <f t="shared" si="24"/>
        <v>141</v>
      </c>
      <c r="M146">
        <f t="shared" si="23"/>
        <v>141</v>
      </c>
      <c r="N146">
        <f t="shared" si="22"/>
        <v>19</v>
      </c>
      <c r="O146">
        <f t="shared" si="17"/>
        <v>19</v>
      </c>
    </row>
    <row r="147" spans="1:15" x14ac:dyDescent="0.45">
      <c r="A147" t="s">
        <v>25</v>
      </c>
      <c r="B147">
        <f>'Input and Summary Results'!$G151</f>
        <v>144</v>
      </c>
      <c r="C147">
        <f>IF(B147=0,FALSE,'Input and Summary Results'!$D$5)</f>
        <v>0.97</v>
      </c>
      <c r="D147">
        <f>IF(B147=0,FALSE,'Input and Summary Results'!$E$5)</f>
        <v>0.1</v>
      </c>
      <c r="E147">
        <f t="shared" si="18"/>
        <v>-1.322826573375516E-2</v>
      </c>
      <c r="F147">
        <f t="shared" si="19"/>
        <v>4.4742268041237113E-2</v>
      </c>
      <c r="G147">
        <f>IF(B147=" ",FALSE,(IF('Input and Summary Results'!$J$4="yes",'Data Transformation'!E147,'Data Transformation'!C147)))</f>
        <v>0.97</v>
      </c>
      <c r="H147">
        <f>IF(B147=" ",FALSE,(IF('Input and Summary Results'!$J$4="yes",'Data Transformation'!F147,'Data Transformation'!D147)))</f>
        <v>0.1</v>
      </c>
      <c r="I147">
        <f t="shared" si="20"/>
        <v>144</v>
      </c>
      <c r="J147" s="18">
        <f>LOOKUP(2,1/(COUNTIF($J$4:J146,'Input and Summary Results'!$B$7:$B$8007)=0),'Input and Summary Results'!$B$7:$B$8007)</f>
        <v>174</v>
      </c>
      <c r="K147" s="18">
        <f t="shared" si="21"/>
        <v>174</v>
      </c>
      <c r="L147" s="18">
        <f t="shared" si="24"/>
        <v>142</v>
      </c>
      <c r="M147">
        <f t="shared" si="23"/>
        <v>142</v>
      </c>
      <c r="N147">
        <f t="shared" si="22"/>
        <v>20</v>
      </c>
      <c r="O147">
        <f t="shared" si="17"/>
        <v>20</v>
      </c>
    </row>
    <row r="148" spans="1:15" x14ac:dyDescent="0.45">
      <c r="A148" t="s">
        <v>25</v>
      </c>
      <c r="B148">
        <f>'Input and Summary Results'!$G152</f>
        <v>145</v>
      </c>
      <c r="C148">
        <f>IF(B148=0,FALSE,'Input and Summary Results'!$D$5)</f>
        <v>0.97</v>
      </c>
      <c r="D148">
        <f>IF(B148=0,FALSE,'Input and Summary Results'!$E$5)</f>
        <v>0.1</v>
      </c>
      <c r="E148">
        <f t="shared" si="18"/>
        <v>-1.322826573375516E-2</v>
      </c>
      <c r="F148">
        <f t="shared" si="19"/>
        <v>4.4742268041237113E-2</v>
      </c>
      <c r="G148">
        <f>IF(B148=" ",FALSE,(IF('Input and Summary Results'!$J$4="yes",'Data Transformation'!E148,'Data Transformation'!C148)))</f>
        <v>0.97</v>
      </c>
      <c r="H148">
        <f>IF(B148=" ",FALSE,(IF('Input and Summary Results'!$J$4="yes",'Data Transformation'!F148,'Data Transformation'!D148)))</f>
        <v>0.1</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45">
      <c r="A149" t="s">
        <v>25</v>
      </c>
      <c r="B149">
        <f>'Input and Summary Results'!$G153</f>
        <v>146</v>
      </c>
      <c r="C149">
        <f>IF(B149=0,FALSE,'Input and Summary Results'!$D$5)</f>
        <v>0.97</v>
      </c>
      <c r="D149">
        <f>IF(B149=0,FALSE,'Input and Summary Results'!$E$5)</f>
        <v>0.1</v>
      </c>
      <c r="E149">
        <f t="shared" si="18"/>
        <v>-1.322826573375516E-2</v>
      </c>
      <c r="F149">
        <f t="shared" si="19"/>
        <v>4.4742268041237113E-2</v>
      </c>
      <c r="G149">
        <f>IF(B149=" ",FALSE,(IF('Input and Summary Results'!$J$4="yes",'Data Transformation'!E149,'Data Transformation'!C149)))</f>
        <v>0.97</v>
      </c>
      <c r="H149">
        <f>IF(B149=" ",FALSE,(IF('Input and Summary Results'!$J$4="yes",'Data Transformation'!F149,'Data Transformation'!D149)))</f>
        <v>0.1</v>
      </c>
      <c r="I149">
        <f t="shared" si="20"/>
        <v>146</v>
      </c>
      <c r="J149" s="18">
        <f>LOOKUP(2,1/(COUNTIF($J$4:J148,'Input and Summary Results'!$B$7:$B$8007)=0),'Input and Summary Results'!$B$7:$B$8007)</f>
        <v>172</v>
      </c>
      <c r="K149" s="18">
        <f t="shared" si="21"/>
        <v>172</v>
      </c>
      <c r="L149" s="18">
        <f t="shared" si="24"/>
        <v>144</v>
      </c>
      <c r="M149">
        <f t="shared" si="23"/>
        <v>144</v>
      </c>
      <c r="N149">
        <f t="shared" si="22"/>
        <v>20</v>
      </c>
      <c r="O149">
        <f t="shared" si="17"/>
        <v>20</v>
      </c>
    </row>
    <row r="150" spans="1:15" x14ac:dyDescent="0.45">
      <c r="A150" t="s">
        <v>25</v>
      </c>
      <c r="B150">
        <f>'Input and Summary Results'!$G154</f>
        <v>147</v>
      </c>
      <c r="C150">
        <f>IF(B150=0,FALSE,'Input and Summary Results'!$D$5)</f>
        <v>0.97</v>
      </c>
      <c r="D150">
        <f>IF(B150=0,FALSE,'Input and Summary Results'!$E$5)</f>
        <v>0.1</v>
      </c>
      <c r="E150">
        <f t="shared" si="18"/>
        <v>-1.322826573375516E-2</v>
      </c>
      <c r="F150">
        <f t="shared" si="19"/>
        <v>4.4742268041237113E-2</v>
      </c>
      <c r="G150">
        <f>IF(B150=" ",FALSE,(IF('Input and Summary Results'!$J$4="yes",'Data Transformation'!E150,'Data Transformation'!C150)))</f>
        <v>0.97</v>
      </c>
      <c r="H150">
        <f>IF(B150=" ",FALSE,(IF('Input and Summary Results'!$J$4="yes",'Data Transformation'!F150,'Data Transformation'!D150)))</f>
        <v>0.1</v>
      </c>
      <c r="I150">
        <f t="shared" si="20"/>
        <v>147</v>
      </c>
      <c r="J150" s="18">
        <f>LOOKUP(2,1/(COUNTIF($J$4:J149,'Input and Summary Results'!$B$7:$B$8007)=0),'Input and Summary Results'!$B$7:$B$8007)</f>
        <v>171</v>
      </c>
      <c r="K150" s="18">
        <f t="shared" si="21"/>
        <v>171</v>
      </c>
      <c r="L150" s="18">
        <f t="shared" si="24"/>
        <v>145</v>
      </c>
      <c r="M150">
        <f t="shared" si="23"/>
        <v>145</v>
      </c>
      <c r="N150">
        <f t="shared" si="22"/>
        <v>19</v>
      </c>
      <c r="O150">
        <f t="shared" si="17"/>
        <v>19</v>
      </c>
    </row>
    <row r="151" spans="1:15" x14ac:dyDescent="0.45">
      <c r="A151" t="s">
        <v>25</v>
      </c>
      <c r="B151">
        <f>'Input and Summary Results'!$G155</f>
        <v>148</v>
      </c>
      <c r="C151">
        <f>IF(B151=0,FALSE,'Input and Summary Results'!$D$5)</f>
        <v>0.97</v>
      </c>
      <c r="D151">
        <f>IF(B151=0,FALSE,'Input and Summary Results'!$E$5)</f>
        <v>0.1</v>
      </c>
      <c r="E151">
        <f t="shared" si="18"/>
        <v>-1.322826573375516E-2</v>
      </c>
      <c r="F151">
        <f t="shared" si="19"/>
        <v>4.4742268041237113E-2</v>
      </c>
      <c r="G151">
        <f>IF(B151=" ",FALSE,(IF('Input and Summary Results'!$J$4="yes",'Data Transformation'!E151,'Data Transformation'!C151)))</f>
        <v>0.97</v>
      </c>
      <c r="H151">
        <f>IF(B151=" ",FALSE,(IF('Input and Summary Results'!$J$4="yes",'Data Transformation'!F151,'Data Transformation'!D151)))</f>
        <v>0.1</v>
      </c>
      <c r="I151">
        <f t="shared" si="20"/>
        <v>148</v>
      </c>
      <c r="J151" s="18">
        <f>LOOKUP(2,1/(COUNTIF($J$4:J150,'Input and Summary Results'!$B$7:$B$8007)=0),'Input and Summary Results'!$B$7:$B$8007)</f>
        <v>170</v>
      </c>
      <c r="K151" s="18">
        <f t="shared" si="21"/>
        <v>170</v>
      </c>
      <c r="L151" s="18">
        <f t="shared" si="24"/>
        <v>146</v>
      </c>
      <c r="M151">
        <f t="shared" si="23"/>
        <v>146</v>
      </c>
      <c r="N151">
        <f t="shared" si="22"/>
        <v>19</v>
      </c>
      <c r="O151">
        <f t="shared" si="17"/>
        <v>19</v>
      </c>
    </row>
    <row r="152" spans="1:15" x14ac:dyDescent="0.45">
      <c r="A152" t="s">
        <v>25</v>
      </c>
      <c r="B152">
        <f>'Input and Summary Results'!$G156</f>
        <v>149</v>
      </c>
      <c r="C152">
        <f>IF(B152=0,FALSE,'Input and Summary Results'!$D$5)</f>
        <v>0.97</v>
      </c>
      <c r="D152">
        <f>IF(B152=0,FALSE,'Input and Summary Results'!$E$5)</f>
        <v>0.1</v>
      </c>
      <c r="E152">
        <f t="shared" si="18"/>
        <v>-1.322826573375516E-2</v>
      </c>
      <c r="F152">
        <f t="shared" si="19"/>
        <v>4.4742268041237113E-2</v>
      </c>
      <c r="G152">
        <f>IF(B152=" ",FALSE,(IF('Input and Summary Results'!$J$4="yes",'Data Transformation'!E152,'Data Transformation'!C152)))</f>
        <v>0.97</v>
      </c>
      <c r="H152">
        <f>IF(B152=" ",FALSE,(IF('Input and Summary Results'!$J$4="yes",'Data Transformation'!F152,'Data Transformation'!D152)))</f>
        <v>0.1</v>
      </c>
      <c r="I152">
        <f t="shared" si="20"/>
        <v>149</v>
      </c>
      <c r="J152" s="18">
        <f>LOOKUP(2,1/(COUNTIF($J$4:J151,'Input and Summary Results'!$B$7:$B$8007)=0),'Input and Summary Results'!$B$7:$B$8007)</f>
        <v>169</v>
      </c>
      <c r="K152" s="18">
        <f t="shared" si="21"/>
        <v>169</v>
      </c>
      <c r="L152" s="18">
        <f t="shared" si="24"/>
        <v>147</v>
      </c>
      <c r="M152">
        <f t="shared" si="23"/>
        <v>147</v>
      </c>
      <c r="N152">
        <f t="shared" si="22"/>
        <v>20</v>
      </c>
      <c r="O152">
        <f t="shared" si="17"/>
        <v>20</v>
      </c>
    </row>
    <row r="153" spans="1:15" x14ac:dyDescent="0.45">
      <c r="A153" t="s">
        <v>25</v>
      </c>
      <c r="B153">
        <f>'Input and Summary Results'!$G157</f>
        <v>150</v>
      </c>
      <c r="C153">
        <f>IF(B153=0,FALSE,'Input and Summary Results'!$D$5)</f>
        <v>0.97</v>
      </c>
      <c r="D153">
        <f>IF(B153=0,FALSE,'Input and Summary Results'!$E$5)</f>
        <v>0.1</v>
      </c>
      <c r="E153">
        <f t="shared" si="18"/>
        <v>-1.322826573375516E-2</v>
      </c>
      <c r="F153">
        <f t="shared" si="19"/>
        <v>4.4742268041237113E-2</v>
      </c>
      <c r="G153">
        <f>IF(B153=" ",FALSE,(IF('Input and Summary Results'!$J$4="yes",'Data Transformation'!E153,'Data Transformation'!C153)))</f>
        <v>0.97</v>
      </c>
      <c r="H153">
        <f>IF(B153=" ",FALSE,(IF('Input and Summary Results'!$J$4="yes",'Data Transformation'!F153,'Data Transformation'!D153)))</f>
        <v>0.1</v>
      </c>
      <c r="I153">
        <f t="shared" si="20"/>
        <v>150</v>
      </c>
      <c r="J153" s="18">
        <f>LOOKUP(2,1/(COUNTIF($J$4:J152,'Input and Summary Results'!$B$7:$B$8007)=0),'Input and Summary Results'!$B$7:$B$8007)</f>
        <v>168</v>
      </c>
      <c r="K153" s="18">
        <f t="shared" si="21"/>
        <v>168</v>
      </c>
      <c r="L153" s="18">
        <f t="shared" si="24"/>
        <v>148</v>
      </c>
      <c r="M153">
        <f t="shared" si="23"/>
        <v>148</v>
      </c>
      <c r="N153">
        <f t="shared" si="22"/>
        <v>20</v>
      </c>
      <c r="O153">
        <f t="shared" si="17"/>
        <v>20</v>
      </c>
    </row>
    <row r="154" spans="1:15" x14ac:dyDescent="0.45">
      <c r="A154" t="s">
        <v>25</v>
      </c>
      <c r="B154">
        <f>'Input and Summary Results'!$G158</f>
        <v>151</v>
      </c>
      <c r="C154">
        <f>IF(B154=0,FALSE,'Input and Summary Results'!$D$5)</f>
        <v>0.97</v>
      </c>
      <c r="D154">
        <f>IF(B154=0,FALSE,'Input and Summary Results'!$E$5)</f>
        <v>0.1</v>
      </c>
      <c r="E154">
        <f t="shared" si="18"/>
        <v>-1.322826573375516E-2</v>
      </c>
      <c r="F154">
        <f t="shared" si="19"/>
        <v>4.4742268041237113E-2</v>
      </c>
      <c r="G154">
        <f>IF(B154=" ",FALSE,(IF('Input and Summary Results'!$J$4="yes",'Data Transformation'!E154,'Data Transformation'!C154)))</f>
        <v>0.97</v>
      </c>
      <c r="H154">
        <f>IF(B154=" ",FALSE,(IF('Input and Summary Results'!$J$4="yes",'Data Transformation'!F154,'Data Transformation'!D154)))</f>
        <v>0.1</v>
      </c>
      <c r="I154">
        <f t="shared" si="20"/>
        <v>151</v>
      </c>
      <c r="J154" s="18">
        <f>LOOKUP(2,1/(COUNTIF($J$4:J153,'Input and Summary Results'!$B$7:$B$8007)=0),'Input and Summary Results'!$B$7:$B$8007)</f>
        <v>167</v>
      </c>
      <c r="K154" s="18">
        <f t="shared" si="21"/>
        <v>167</v>
      </c>
      <c r="L154" s="18">
        <f t="shared" si="24"/>
        <v>149</v>
      </c>
      <c r="M154">
        <f t="shared" si="23"/>
        <v>149</v>
      </c>
      <c r="N154">
        <f t="shared" si="22"/>
        <v>19</v>
      </c>
      <c r="O154">
        <f t="shared" si="17"/>
        <v>19</v>
      </c>
    </row>
    <row r="155" spans="1:15" x14ac:dyDescent="0.45">
      <c r="A155" t="s">
        <v>25</v>
      </c>
      <c r="B155">
        <f>'Input and Summary Results'!$G159</f>
        <v>152</v>
      </c>
      <c r="C155">
        <f>IF(B155=0,FALSE,'Input and Summary Results'!$D$5)</f>
        <v>0.97</v>
      </c>
      <c r="D155">
        <f>IF(B155=0,FALSE,'Input and Summary Results'!$E$5)</f>
        <v>0.1</v>
      </c>
      <c r="E155">
        <f t="shared" si="18"/>
        <v>-1.322826573375516E-2</v>
      </c>
      <c r="F155">
        <f t="shared" si="19"/>
        <v>4.4742268041237113E-2</v>
      </c>
      <c r="G155">
        <f>IF(B155=" ",FALSE,(IF('Input and Summary Results'!$J$4="yes",'Data Transformation'!E155,'Data Transformation'!C155)))</f>
        <v>0.97</v>
      </c>
      <c r="H155">
        <f>IF(B155=" ",FALSE,(IF('Input and Summary Results'!$J$4="yes",'Data Transformation'!F155,'Data Transformation'!D155)))</f>
        <v>0.1</v>
      </c>
      <c r="I155">
        <f t="shared" si="20"/>
        <v>152</v>
      </c>
      <c r="J155" s="18">
        <f>LOOKUP(2,1/(COUNTIF($J$4:J154,'Input and Summary Results'!$B$7:$B$8007)=0),'Input and Summary Results'!$B$7:$B$8007)</f>
        <v>166</v>
      </c>
      <c r="K155" s="18">
        <f t="shared" si="21"/>
        <v>166</v>
      </c>
      <c r="L155" s="18">
        <f t="shared" si="24"/>
        <v>150</v>
      </c>
      <c r="M155">
        <f t="shared" si="23"/>
        <v>150</v>
      </c>
      <c r="N155">
        <f t="shared" si="22"/>
        <v>19</v>
      </c>
      <c r="O155">
        <f t="shared" si="17"/>
        <v>19</v>
      </c>
    </row>
    <row r="156" spans="1:15" x14ac:dyDescent="0.45">
      <c r="A156" t="s">
        <v>25</v>
      </c>
      <c r="B156">
        <f>'Input and Summary Results'!$G160</f>
        <v>153</v>
      </c>
      <c r="C156">
        <f>IF(B156=0,FALSE,'Input and Summary Results'!$D$5)</f>
        <v>0.97</v>
      </c>
      <c r="D156">
        <f>IF(B156=0,FALSE,'Input and Summary Results'!$E$5)</f>
        <v>0.1</v>
      </c>
      <c r="E156">
        <f t="shared" si="18"/>
        <v>-1.322826573375516E-2</v>
      </c>
      <c r="F156">
        <f t="shared" si="19"/>
        <v>4.4742268041237113E-2</v>
      </c>
      <c r="G156">
        <f>IF(B156=" ",FALSE,(IF('Input and Summary Results'!$J$4="yes",'Data Transformation'!E156,'Data Transformation'!C156)))</f>
        <v>0.97</v>
      </c>
      <c r="H156">
        <f>IF(B156=" ",FALSE,(IF('Input and Summary Results'!$J$4="yes",'Data Transformation'!F156,'Data Transformation'!D156)))</f>
        <v>0.1</v>
      </c>
      <c r="I156">
        <f t="shared" si="20"/>
        <v>153</v>
      </c>
      <c r="J156" s="18">
        <f>LOOKUP(2,1/(COUNTIF($J$4:J155,'Input and Summary Results'!$B$7:$B$8007)=0),'Input and Summary Results'!$B$7:$B$8007)</f>
        <v>165</v>
      </c>
      <c r="K156" s="18">
        <f t="shared" si="21"/>
        <v>165</v>
      </c>
      <c r="L156" s="18">
        <f t="shared" si="24"/>
        <v>151</v>
      </c>
      <c r="M156">
        <f t="shared" si="23"/>
        <v>151</v>
      </c>
      <c r="N156">
        <f t="shared" si="22"/>
        <v>20</v>
      </c>
      <c r="O156">
        <f t="shared" si="17"/>
        <v>20</v>
      </c>
    </row>
    <row r="157" spans="1:15" x14ac:dyDescent="0.45">
      <c r="A157" t="s">
        <v>25</v>
      </c>
      <c r="B157">
        <f>'Input and Summary Results'!$G161</f>
        <v>154</v>
      </c>
      <c r="C157">
        <f>IF(B157=0,FALSE,'Input and Summary Results'!$D$5)</f>
        <v>0.97</v>
      </c>
      <c r="D157">
        <f>IF(B157=0,FALSE,'Input and Summary Results'!$E$5)</f>
        <v>0.1</v>
      </c>
      <c r="E157">
        <f t="shared" si="18"/>
        <v>-1.322826573375516E-2</v>
      </c>
      <c r="F157">
        <f t="shared" si="19"/>
        <v>4.4742268041237113E-2</v>
      </c>
      <c r="G157">
        <f>IF(B157=" ",FALSE,(IF('Input and Summary Results'!$J$4="yes",'Data Transformation'!E157,'Data Transformation'!C157)))</f>
        <v>0.97</v>
      </c>
      <c r="H157">
        <f>IF(B157=" ",FALSE,(IF('Input and Summary Results'!$J$4="yes",'Data Transformation'!F157,'Data Transformation'!D157)))</f>
        <v>0.1</v>
      </c>
      <c r="I157">
        <f t="shared" si="20"/>
        <v>154</v>
      </c>
      <c r="J157" s="18">
        <f>LOOKUP(2,1/(COUNTIF($J$4:J156,'Input and Summary Results'!$B$7:$B$8007)=0),'Input and Summary Results'!$B$7:$B$8007)</f>
        <v>164</v>
      </c>
      <c r="K157" s="18">
        <f t="shared" si="21"/>
        <v>164</v>
      </c>
      <c r="L157" s="18">
        <f t="shared" si="24"/>
        <v>152</v>
      </c>
      <c r="M157">
        <f t="shared" si="23"/>
        <v>152</v>
      </c>
      <c r="N157">
        <f t="shared" si="22"/>
        <v>20</v>
      </c>
      <c r="O157">
        <f t="shared" si="17"/>
        <v>20</v>
      </c>
    </row>
    <row r="158" spans="1:15" x14ac:dyDescent="0.45">
      <c r="A158" t="s">
        <v>25</v>
      </c>
      <c r="B158">
        <f>'Input and Summary Results'!$G162</f>
        <v>155</v>
      </c>
      <c r="C158">
        <f>IF(B158=0,FALSE,'Input and Summary Results'!$D$5)</f>
        <v>0.97</v>
      </c>
      <c r="D158">
        <f>IF(B158=0,FALSE,'Input and Summary Results'!$E$5)</f>
        <v>0.1</v>
      </c>
      <c r="E158">
        <f t="shared" si="18"/>
        <v>-1.322826573375516E-2</v>
      </c>
      <c r="F158">
        <f t="shared" si="19"/>
        <v>4.4742268041237113E-2</v>
      </c>
      <c r="G158">
        <f>IF(B158=" ",FALSE,(IF('Input and Summary Results'!$J$4="yes",'Data Transformation'!E158,'Data Transformation'!C158)))</f>
        <v>0.97</v>
      </c>
      <c r="H158">
        <f>IF(B158=" ",FALSE,(IF('Input and Summary Results'!$J$4="yes",'Data Transformation'!F158,'Data Transformation'!D158)))</f>
        <v>0.1</v>
      </c>
      <c r="I158">
        <f t="shared" si="20"/>
        <v>155</v>
      </c>
      <c r="J158" s="18">
        <f>LOOKUP(2,1/(COUNTIF($J$4:J157,'Input and Summary Results'!$B$7:$B$8007)=0),'Input and Summary Results'!$B$7:$B$8007)</f>
        <v>163</v>
      </c>
      <c r="K158" s="18">
        <f t="shared" si="21"/>
        <v>163</v>
      </c>
      <c r="L158" s="18">
        <f t="shared" si="24"/>
        <v>153</v>
      </c>
      <c r="M158">
        <f t="shared" si="23"/>
        <v>153</v>
      </c>
      <c r="N158">
        <f t="shared" si="22"/>
        <v>20</v>
      </c>
      <c r="O158">
        <f t="shared" si="17"/>
        <v>20</v>
      </c>
    </row>
    <row r="159" spans="1:15" x14ac:dyDescent="0.45">
      <c r="A159" t="s">
        <v>25</v>
      </c>
      <c r="B159">
        <f>'Input and Summary Results'!$G163</f>
        <v>156</v>
      </c>
      <c r="C159">
        <f>IF(B159=0,FALSE,'Input and Summary Results'!$D$5)</f>
        <v>0.97</v>
      </c>
      <c r="D159">
        <f>IF(B159=0,FALSE,'Input and Summary Results'!$E$5)</f>
        <v>0.1</v>
      </c>
      <c r="E159">
        <f t="shared" si="18"/>
        <v>-1.322826573375516E-2</v>
      </c>
      <c r="F159">
        <f t="shared" si="19"/>
        <v>4.4742268041237113E-2</v>
      </c>
      <c r="G159">
        <f>IF(B159=" ",FALSE,(IF('Input and Summary Results'!$J$4="yes",'Data Transformation'!E159,'Data Transformation'!C159)))</f>
        <v>0.97</v>
      </c>
      <c r="H159">
        <f>IF(B159=" ",FALSE,(IF('Input and Summary Results'!$J$4="yes",'Data Transformation'!F159,'Data Transformation'!D159)))</f>
        <v>0.1</v>
      </c>
      <c r="I159">
        <f t="shared" si="20"/>
        <v>156</v>
      </c>
      <c r="J159" s="18">
        <f>LOOKUP(2,1/(COUNTIF($J$4:J158,'Input and Summary Results'!$B$7:$B$8007)=0),'Input and Summary Results'!$B$7:$B$8007)</f>
        <v>162</v>
      </c>
      <c r="K159" s="18">
        <f t="shared" si="21"/>
        <v>162</v>
      </c>
      <c r="L159" s="18">
        <f t="shared" si="24"/>
        <v>154</v>
      </c>
      <c r="M159">
        <f t="shared" si="23"/>
        <v>154</v>
      </c>
      <c r="N159">
        <f t="shared" si="22"/>
        <v>20</v>
      </c>
      <c r="O159">
        <f t="shared" si="17"/>
        <v>20</v>
      </c>
    </row>
    <row r="160" spans="1:15" x14ac:dyDescent="0.45">
      <c r="A160" t="s">
        <v>25</v>
      </c>
      <c r="B160">
        <f>'Input and Summary Results'!$G164</f>
        <v>157</v>
      </c>
      <c r="C160">
        <f>IF(B160=0,FALSE,'Input and Summary Results'!$D$5)</f>
        <v>0.97</v>
      </c>
      <c r="D160">
        <f>IF(B160=0,FALSE,'Input and Summary Results'!$E$5)</f>
        <v>0.1</v>
      </c>
      <c r="E160">
        <f t="shared" si="18"/>
        <v>-1.322826573375516E-2</v>
      </c>
      <c r="F160">
        <f t="shared" si="19"/>
        <v>4.4742268041237113E-2</v>
      </c>
      <c r="G160">
        <f>IF(B160=" ",FALSE,(IF('Input and Summary Results'!$J$4="yes",'Data Transformation'!E160,'Data Transformation'!C160)))</f>
        <v>0.97</v>
      </c>
      <c r="H160">
        <f>IF(B160=" ",FALSE,(IF('Input and Summary Results'!$J$4="yes",'Data Transformation'!F160,'Data Transformation'!D160)))</f>
        <v>0.1</v>
      </c>
      <c r="I160">
        <f t="shared" si="20"/>
        <v>157</v>
      </c>
      <c r="J160" s="18">
        <f>LOOKUP(2,1/(COUNTIF($J$4:J159,'Input and Summary Results'!$B$7:$B$8007)=0),'Input and Summary Results'!$B$7:$B$8007)</f>
        <v>161</v>
      </c>
      <c r="K160" s="18">
        <f t="shared" si="21"/>
        <v>161</v>
      </c>
      <c r="L160" s="18">
        <f t="shared" si="24"/>
        <v>155</v>
      </c>
      <c r="M160">
        <f t="shared" si="23"/>
        <v>155</v>
      </c>
      <c r="N160">
        <f t="shared" si="22"/>
        <v>20</v>
      </c>
      <c r="O160">
        <f t="shared" si="17"/>
        <v>20</v>
      </c>
    </row>
    <row r="161" spans="1:15" x14ac:dyDescent="0.45">
      <c r="A161" t="s">
        <v>25</v>
      </c>
      <c r="B161">
        <f>'Input and Summary Results'!$G165</f>
        <v>158</v>
      </c>
      <c r="C161">
        <f>IF(B161=0,FALSE,'Input and Summary Results'!$D$5)</f>
        <v>0.97</v>
      </c>
      <c r="D161">
        <f>IF(B161=0,FALSE,'Input and Summary Results'!$E$5)</f>
        <v>0.1</v>
      </c>
      <c r="E161">
        <f t="shared" si="18"/>
        <v>-1.322826573375516E-2</v>
      </c>
      <c r="F161">
        <f t="shared" si="19"/>
        <v>4.4742268041237113E-2</v>
      </c>
      <c r="G161">
        <f>IF(B161=" ",FALSE,(IF('Input and Summary Results'!$J$4="yes",'Data Transformation'!E161,'Data Transformation'!C161)))</f>
        <v>0.97</v>
      </c>
      <c r="H161">
        <f>IF(B161=" ",FALSE,(IF('Input and Summary Results'!$J$4="yes",'Data Transformation'!F161,'Data Transformation'!D161)))</f>
        <v>0.1</v>
      </c>
      <c r="I161">
        <f t="shared" si="20"/>
        <v>158</v>
      </c>
      <c r="J161" s="18">
        <f>LOOKUP(2,1/(COUNTIF($J$4:J160,'Input and Summary Results'!$B$7:$B$8007)=0),'Input and Summary Results'!$B$7:$B$8007)</f>
        <v>160</v>
      </c>
      <c r="K161" s="18">
        <f t="shared" si="21"/>
        <v>160</v>
      </c>
      <c r="L161" s="18">
        <f t="shared" si="24"/>
        <v>156</v>
      </c>
      <c r="M161">
        <f t="shared" si="23"/>
        <v>156</v>
      </c>
      <c r="N161">
        <f t="shared" si="22"/>
        <v>19</v>
      </c>
      <c r="O161">
        <f t="shared" si="17"/>
        <v>19</v>
      </c>
    </row>
    <row r="162" spans="1:15" x14ac:dyDescent="0.45">
      <c r="A162" t="s">
        <v>25</v>
      </c>
      <c r="B162">
        <f>'Input and Summary Results'!$G166</f>
        <v>159</v>
      </c>
      <c r="C162">
        <f>IF(B162=0,FALSE,'Input and Summary Results'!$D$5)</f>
        <v>0.97</v>
      </c>
      <c r="D162">
        <f>IF(B162=0,FALSE,'Input and Summary Results'!$E$5)</f>
        <v>0.1</v>
      </c>
      <c r="E162">
        <f t="shared" si="18"/>
        <v>-1.322826573375516E-2</v>
      </c>
      <c r="F162">
        <f t="shared" si="19"/>
        <v>4.4742268041237113E-2</v>
      </c>
      <c r="G162">
        <f>IF(B162=" ",FALSE,(IF('Input and Summary Results'!$J$4="yes",'Data Transformation'!E162,'Data Transformation'!C162)))</f>
        <v>0.97</v>
      </c>
      <c r="H162">
        <f>IF(B162=" ",FALSE,(IF('Input and Summary Results'!$J$4="yes",'Data Transformation'!F162,'Data Transformation'!D162)))</f>
        <v>0.1</v>
      </c>
      <c r="I162">
        <f t="shared" si="20"/>
        <v>159</v>
      </c>
      <c r="J162" s="18">
        <f>LOOKUP(2,1/(COUNTIF($J$4:J161,'Input and Summary Results'!$B$7:$B$8007)=0),'Input and Summary Results'!$B$7:$B$8007)</f>
        <v>159</v>
      </c>
      <c r="K162" s="18">
        <f t="shared" si="21"/>
        <v>159</v>
      </c>
      <c r="L162" s="18">
        <f t="shared" si="24"/>
        <v>157</v>
      </c>
      <c r="M162">
        <f t="shared" si="23"/>
        <v>157</v>
      </c>
      <c r="N162">
        <f t="shared" si="22"/>
        <v>19</v>
      </c>
      <c r="O162">
        <f t="shared" si="17"/>
        <v>19</v>
      </c>
    </row>
    <row r="163" spans="1:15" x14ac:dyDescent="0.45">
      <c r="A163" t="s">
        <v>25</v>
      </c>
      <c r="B163">
        <f>'Input and Summary Results'!$G167</f>
        <v>160</v>
      </c>
      <c r="C163">
        <f>IF(B163=0,FALSE,'Input and Summary Results'!$D$5)</f>
        <v>0.97</v>
      </c>
      <c r="D163">
        <f>IF(B163=0,FALSE,'Input and Summary Results'!$E$5)</f>
        <v>0.1</v>
      </c>
      <c r="E163">
        <f t="shared" si="18"/>
        <v>-1.322826573375516E-2</v>
      </c>
      <c r="F163">
        <f t="shared" si="19"/>
        <v>4.4742268041237113E-2</v>
      </c>
      <c r="G163">
        <f>IF(B163=" ",FALSE,(IF('Input and Summary Results'!$J$4="yes",'Data Transformation'!E163,'Data Transformation'!C163)))</f>
        <v>0.97</v>
      </c>
      <c r="H163">
        <f>IF(B163=" ",FALSE,(IF('Input and Summary Results'!$J$4="yes",'Data Transformation'!F163,'Data Transformation'!D163)))</f>
        <v>0.1</v>
      </c>
      <c r="I163">
        <f t="shared" si="20"/>
        <v>160</v>
      </c>
      <c r="J163" s="18">
        <f>LOOKUP(2,1/(COUNTIF($J$4:J162,'Input and Summary Results'!$B$7:$B$8007)=0),'Input and Summary Results'!$B$7:$B$8007)</f>
        <v>158</v>
      </c>
      <c r="K163" s="18">
        <f t="shared" si="21"/>
        <v>158</v>
      </c>
      <c r="L163" s="18">
        <f t="shared" si="24"/>
        <v>158</v>
      </c>
      <c r="M163">
        <f t="shared" si="23"/>
        <v>158</v>
      </c>
      <c r="N163">
        <f t="shared" si="22"/>
        <v>17</v>
      </c>
      <c r="O163">
        <f t="shared" si="17"/>
        <v>17</v>
      </c>
    </row>
    <row r="164" spans="1:15" x14ac:dyDescent="0.45">
      <c r="A164" t="s">
        <v>25</v>
      </c>
      <c r="B164">
        <f>'Input and Summary Results'!$G168</f>
        <v>161</v>
      </c>
      <c r="C164">
        <f>IF(B164=0,FALSE,'Input and Summary Results'!$D$5)</f>
        <v>0.97</v>
      </c>
      <c r="D164">
        <f>IF(B164=0,FALSE,'Input and Summary Results'!$E$5)</f>
        <v>0.1</v>
      </c>
      <c r="E164">
        <f t="shared" si="18"/>
        <v>-1.322826573375516E-2</v>
      </c>
      <c r="F164">
        <f t="shared" si="19"/>
        <v>4.4742268041237113E-2</v>
      </c>
      <c r="G164">
        <f>IF(B164=" ",FALSE,(IF('Input and Summary Results'!$J$4="yes",'Data Transformation'!E164,'Data Transformation'!C164)))</f>
        <v>0.97</v>
      </c>
      <c r="H164">
        <f>IF(B164=" ",FALSE,(IF('Input and Summary Results'!$J$4="yes",'Data Transformation'!F164,'Data Transformation'!D164)))</f>
        <v>0.1</v>
      </c>
      <c r="I164">
        <f t="shared" si="20"/>
        <v>161</v>
      </c>
      <c r="J164" s="18">
        <f>LOOKUP(2,1/(COUNTIF($J$4:J163,'Input and Summary Results'!$B$7:$B$8007)=0),'Input and Summary Results'!$B$7:$B$8007)</f>
        <v>157</v>
      </c>
      <c r="K164" s="18">
        <f t="shared" si="21"/>
        <v>157</v>
      </c>
      <c r="L164" s="18">
        <f t="shared" si="24"/>
        <v>159</v>
      </c>
      <c r="M164">
        <f t="shared" si="23"/>
        <v>159</v>
      </c>
      <c r="N164">
        <f t="shared" si="22"/>
        <v>17</v>
      </c>
      <c r="O164">
        <f t="shared" si="17"/>
        <v>17</v>
      </c>
    </row>
    <row r="165" spans="1:15" x14ac:dyDescent="0.45">
      <c r="A165" t="s">
        <v>25</v>
      </c>
      <c r="B165">
        <f>'Input and Summary Results'!$G169</f>
        <v>162</v>
      </c>
      <c r="C165">
        <f>IF(B165=0,FALSE,'Input and Summary Results'!$D$5)</f>
        <v>0.97</v>
      </c>
      <c r="D165">
        <f>IF(B165=0,FALSE,'Input and Summary Results'!$E$5)</f>
        <v>0.1</v>
      </c>
      <c r="E165">
        <f t="shared" si="18"/>
        <v>-1.322826573375516E-2</v>
      </c>
      <c r="F165">
        <f t="shared" si="19"/>
        <v>4.4742268041237113E-2</v>
      </c>
      <c r="G165">
        <f>IF(B165=" ",FALSE,(IF('Input and Summary Results'!$J$4="yes",'Data Transformation'!E165,'Data Transformation'!C165)))</f>
        <v>0.97</v>
      </c>
      <c r="H165">
        <f>IF(B165=" ",FALSE,(IF('Input and Summary Results'!$J$4="yes",'Data Transformation'!F165,'Data Transformation'!D165)))</f>
        <v>0.1</v>
      </c>
      <c r="I165">
        <f t="shared" si="20"/>
        <v>162</v>
      </c>
      <c r="J165" s="18">
        <f>LOOKUP(2,1/(COUNTIF($J$4:J164,'Input and Summary Results'!$B$7:$B$8007)=0),'Input and Summary Results'!$B$7:$B$8007)</f>
        <v>156</v>
      </c>
      <c r="K165" s="18">
        <f t="shared" si="21"/>
        <v>156</v>
      </c>
      <c r="L165" s="18">
        <f t="shared" si="24"/>
        <v>160</v>
      </c>
      <c r="M165">
        <f t="shared" si="23"/>
        <v>160</v>
      </c>
      <c r="N165">
        <f t="shared" si="22"/>
        <v>20</v>
      </c>
      <c r="O165">
        <f t="shared" si="17"/>
        <v>20</v>
      </c>
    </row>
    <row r="166" spans="1:15" x14ac:dyDescent="0.45">
      <c r="A166" t="s">
        <v>25</v>
      </c>
      <c r="B166">
        <f>'Input and Summary Results'!$G170</f>
        <v>163</v>
      </c>
      <c r="C166">
        <f>IF(B166=0,FALSE,'Input and Summary Results'!$D$5)</f>
        <v>0.97</v>
      </c>
      <c r="D166">
        <f>IF(B166=0,FALSE,'Input and Summary Results'!$E$5)</f>
        <v>0.1</v>
      </c>
      <c r="E166">
        <f t="shared" si="18"/>
        <v>-1.322826573375516E-2</v>
      </c>
      <c r="F166">
        <f t="shared" si="19"/>
        <v>4.4742268041237113E-2</v>
      </c>
      <c r="G166">
        <f>IF(B166=" ",FALSE,(IF('Input and Summary Results'!$J$4="yes",'Data Transformation'!E166,'Data Transformation'!C166)))</f>
        <v>0.97</v>
      </c>
      <c r="H166">
        <f>IF(B166=" ",FALSE,(IF('Input and Summary Results'!$J$4="yes",'Data Transformation'!F166,'Data Transformation'!D166)))</f>
        <v>0.1</v>
      </c>
      <c r="I166">
        <f t="shared" si="20"/>
        <v>163</v>
      </c>
      <c r="J166" s="18">
        <f>LOOKUP(2,1/(COUNTIF($J$4:J165,'Input and Summary Results'!$B$7:$B$8007)=0),'Input and Summary Results'!$B$7:$B$8007)</f>
        <v>155</v>
      </c>
      <c r="K166" s="18">
        <f t="shared" si="21"/>
        <v>155</v>
      </c>
      <c r="L166" s="18">
        <f t="shared" si="24"/>
        <v>161</v>
      </c>
      <c r="M166">
        <f t="shared" si="23"/>
        <v>161</v>
      </c>
      <c r="N166">
        <f t="shared" si="22"/>
        <v>20</v>
      </c>
      <c r="O166">
        <f t="shared" si="17"/>
        <v>20</v>
      </c>
    </row>
    <row r="167" spans="1:15" x14ac:dyDescent="0.45">
      <c r="A167" t="s">
        <v>25</v>
      </c>
      <c r="B167">
        <f>'Input and Summary Results'!$G171</f>
        <v>164</v>
      </c>
      <c r="C167">
        <f>IF(B167=0,FALSE,'Input and Summary Results'!$D$5)</f>
        <v>0.97</v>
      </c>
      <c r="D167">
        <f>IF(B167=0,FALSE,'Input and Summary Results'!$E$5)</f>
        <v>0.1</v>
      </c>
      <c r="E167">
        <f t="shared" si="18"/>
        <v>-1.322826573375516E-2</v>
      </c>
      <c r="F167">
        <f t="shared" si="19"/>
        <v>4.4742268041237113E-2</v>
      </c>
      <c r="G167">
        <f>IF(B167=" ",FALSE,(IF('Input and Summary Results'!$J$4="yes",'Data Transformation'!E167,'Data Transformation'!C167)))</f>
        <v>0.97</v>
      </c>
      <c r="H167">
        <f>IF(B167=" ",FALSE,(IF('Input and Summary Results'!$J$4="yes",'Data Transformation'!F167,'Data Transformation'!D167)))</f>
        <v>0.1</v>
      </c>
      <c r="I167">
        <f t="shared" si="20"/>
        <v>164</v>
      </c>
      <c r="J167" s="18">
        <f>LOOKUP(2,1/(COUNTIF($J$4:J166,'Input and Summary Results'!$B$7:$B$8007)=0),'Input and Summary Results'!$B$7:$B$8007)</f>
        <v>154</v>
      </c>
      <c r="K167" s="18">
        <f t="shared" si="21"/>
        <v>154</v>
      </c>
      <c r="L167" s="18">
        <f t="shared" si="24"/>
        <v>162</v>
      </c>
      <c r="M167">
        <f t="shared" si="23"/>
        <v>162</v>
      </c>
      <c r="N167">
        <f t="shared" si="22"/>
        <v>18</v>
      </c>
      <c r="O167">
        <f t="shared" si="17"/>
        <v>18</v>
      </c>
    </row>
    <row r="168" spans="1:15" x14ac:dyDescent="0.45">
      <c r="A168" t="s">
        <v>25</v>
      </c>
      <c r="B168">
        <f>'Input and Summary Results'!$G172</f>
        <v>165</v>
      </c>
      <c r="C168">
        <f>IF(B168=0,FALSE,'Input and Summary Results'!$D$5)</f>
        <v>0.97</v>
      </c>
      <c r="D168">
        <f>IF(B168=0,FALSE,'Input and Summary Results'!$E$5)</f>
        <v>0.1</v>
      </c>
      <c r="E168">
        <f t="shared" si="18"/>
        <v>-1.322826573375516E-2</v>
      </c>
      <c r="F168">
        <f t="shared" si="19"/>
        <v>4.4742268041237113E-2</v>
      </c>
      <c r="G168">
        <f>IF(B168=" ",FALSE,(IF('Input and Summary Results'!$J$4="yes",'Data Transformation'!E168,'Data Transformation'!C168)))</f>
        <v>0.97</v>
      </c>
      <c r="H168">
        <f>IF(B168=" ",FALSE,(IF('Input and Summary Results'!$J$4="yes",'Data Transformation'!F168,'Data Transformation'!D168)))</f>
        <v>0.1</v>
      </c>
      <c r="I168">
        <f t="shared" si="20"/>
        <v>165</v>
      </c>
      <c r="J168" s="18">
        <f>LOOKUP(2,1/(COUNTIF($J$4:J167,'Input and Summary Results'!$B$7:$B$8007)=0),'Input and Summary Results'!$B$7:$B$8007)</f>
        <v>153</v>
      </c>
      <c r="K168" s="18">
        <f t="shared" si="21"/>
        <v>153</v>
      </c>
      <c r="L168" s="18">
        <f t="shared" si="24"/>
        <v>163</v>
      </c>
      <c r="M168">
        <f t="shared" si="23"/>
        <v>163</v>
      </c>
      <c r="N168">
        <f t="shared" si="22"/>
        <v>18</v>
      </c>
      <c r="O168">
        <f t="shared" si="17"/>
        <v>18</v>
      </c>
    </row>
    <row r="169" spans="1:15" x14ac:dyDescent="0.45">
      <c r="A169" t="s">
        <v>25</v>
      </c>
      <c r="B169">
        <f>'Input and Summary Results'!$G173</f>
        <v>166</v>
      </c>
      <c r="C169">
        <f>IF(B169=0,FALSE,'Input and Summary Results'!$D$5)</f>
        <v>0.97</v>
      </c>
      <c r="D169">
        <f>IF(B169=0,FALSE,'Input and Summary Results'!$E$5)</f>
        <v>0.1</v>
      </c>
      <c r="E169">
        <f t="shared" si="18"/>
        <v>-1.322826573375516E-2</v>
      </c>
      <c r="F169">
        <f t="shared" si="19"/>
        <v>4.4742268041237113E-2</v>
      </c>
      <c r="G169">
        <f>IF(B169=" ",FALSE,(IF('Input and Summary Results'!$J$4="yes",'Data Transformation'!E169,'Data Transformation'!C169)))</f>
        <v>0.97</v>
      </c>
      <c r="H169">
        <f>IF(B169=" ",FALSE,(IF('Input and Summary Results'!$J$4="yes",'Data Transformation'!F169,'Data Transformation'!D169)))</f>
        <v>0.1</v>
      </c>
      <c r="I169">
        <f t="shared" si="20"/>
        <v>166</v>
      </c>
      <c r="J169" s="18">
        <f>LOOKUP(2,1/(COUNTIF($J$4:J168,'Input and Summary Results'!$B$7:$B$8007)=0),'Input and Summary Results'!$B$7:$B$8007)</f>
        <v>152</v>
      </c>
      <c r="K169" s="18">
        <f t="shared" si="21"/>
        <v>152</v>
      </c>
      <c r="L169" s="18">
        <f t="shared" si="24"/>
        <v>164</v>
      </c>
      <c r="M169">
        <f t="shared" si="23"/>
        <v>164</v>
      </c>
      <c r="N169">
        <f t="shared" si="22"/>
        <v>16</v>
      </c>
      <c r="O169">
        <f t="shared" si="17"/>
        <v>16</v>
      </c>
    </row>
    <row r="170" spans="1:15" x14ac:dyDescent="0.45">
      <c r="A170" t="s">
        <v>25</v>
      </c>
      <c r="B170">
        <f>'Input and Summary Results'!$G174</f>
        <v>167</v>
      </c>
      <c r="C170">
        <f>IF(B170=0,FALSE,'Input and Summary Results'!$D$5)</f>
        <v>0.97</v>
      </c>
      <c r="D170">
        <f>IF(B170=0,FALSE,'Input and Summary Results'!$E$5)</f>
        <v>0.1</v>
      </c>
      <c r="E170">
        <f t="shared" si="18"/>
        <v>-1.322826573375516E-2</v>
      </c>
      <c r="F170">
        <f t="shared" si="19"/>
        <v>4.4742268041237113E-2</v>
      </c>
      <c r="G170">
        <f>IF(B170=" ",FALSE,(IF('Input and Summary Results'!$J$4="yes",'Data Transformation'!E170,'Data Transformation'!C170)))</f>
        <v>0.97</v>
      </c>
      <c r="H170">
        <f>IF(B170=" ",FALSE,(IF('Input and Summary Results'!$J$4="yes",'Data Transformation'!F170,'Data Transformation'!D170)))</f>
        <v>0.1</v>
      </c>
      <c r="I170">
        <f t="shared" si="20"/>
        <v>167</v>
      </c>
      <c r="J170" s="18">
        <f>LOOKUP(2,1/(COUNTIF($J$4:J169,'Input and Summary Results'!$B$7:$B$8007)=0),'Input and Summary Results'!$B$7:$B$8007)</f>
        <v>151</v>
      </c>
      <c r="K170" s="18">
        <f t="shared" si="21"/>
        <v>151</v>
      </c>
      <c r="L170" s="18">
        <f t="shared" si="24"/>
        <v>165</v>
      </c>
      <c r="M170">
        <f t="shared" si="23"/>
        <v>165</v>
      </c>
      <c r="N170">
        <f t="shared" si="22"/>
        <v>19</v>
      </c>
      <c r="O170">
        <f t="shared" si="17"/>
        <v>19</v>
      </c>
    </row>
    <row r="171" spans="1:15" x14ac:dyDescent="0.45">
      <c r="A171" t="s">
        <v>25</v>
      </c>
      <c r="B171">
        <f>'Input and Summary Results'!$G175</f>
        <v>168</v>
      </c>
      <c r="C171">
        <f>IF(B171=0,FALSE,'Input and Summary Results'!$D$5)</f>
        <v>0.97</v>
      </c>
      <c r="D171">
        <f>IF(B171=0,FALSE,'Input and Summary Results'!$E$5)</f>
        <v>0.1</v>
      </c>
      <c r="E171">
        <f t="shared" si="18"/>
        <v>-1.322826573375516E-2</v>
      </c>
      <c r="F171">
        <f t="shared" si="19"/>
        <v>4.4742268041237113E-2</v>
      </c>
      <c r="G171">
        <f>IF(B171=" ",FALSE,(IF('Input and Summary Results'!$J$4="yes",'Data Transformation'!E171,'Data Transformation'!C171)))</f>
        <v>0.97</v>
      </c>
      <c r="H171">
        <f>IF(B171=" ",FALSE,(IF('Input and Summary Results'!$J$4="yes",'Data Transformation'!F171,'Data Transformation'!D171)))</f>
        <v>0.1</v>
      </c>
      <c r="I171">
        <f t="shared" si="20"/>
        <v>168</v>
      </c>
      <c r="J171" s="18">
        <f>LOOKUP(2,1/(COUNTIF($J$4:J170,'Input and Summary Results'!$B$7:$B$8007)=0),'Input and Summary Results'!$B$7:$B$8007)</f>
        <v>150</v>
      </c>
      <c r="K171" s="18">
        <f t="shared" si="21"/>
        <v>150</v>
      </c>
      <c r="L171" s="18">
        <f t="shared" si="24"/>
        <v>166</v>
      </c>
      <c r="M171">
        <f t="shared" si="23"/>
        <v>166</v>
      </c>
      <c r="N171">
        <f t="shared" si="22"/>
        <v>18</v>
      </c>
      <c r="O171">
        <f t="shared" si="17"/>
        <v>18</v>
      </c>
    </row>
    <row r="172" spans="1:15" x14ac:dyDescent="0.45">
      <c r="A172" t="s">
        <v>25</v>
      </c>
      <c r="B172">
        <f>'Input and Summary Results'!$G176</f>
        <v>169</v>
      </c>
      <c r="C172">
        <f>IF(B172=0,FALSE,'Input and Summary Results'!$D$5)</f>
        <v>0.97</v>
      </c>
      <c r="D172">
        <f>IF(B172=0,FALSE,'Input and Summary Results'!$E$5)</f>
        <v>0.1</v>
      </c>
      <c r="E172">
        <f t="shared" si="18"/>
        <v>-1.322826573375516E-2</v>
      </c>
      <c r="F172">
        <f t="shared" si="19"/>
        <v>4.4742268041237113E-2</v>
      </c>
      <c r="G172">
        <f>IF(B172=" ",FALSE,(IF('Input and Summary Results'!$J$4="yes",'Data Transformation'!E172,'Data Transformation'!C172)))</f>
        <v>0.97</v>
      </c>
      <c r="H172">
        <f>IF(B172=" ",FALSE,(IF('Input and Summary Results'!$J$4="yes",'Data Transformation'!F172,'Data Transformation'!D172)))</f>
        <v>0.1</v>
      </c>
      <c r="I172">
        <f t="shared" si="20"/>
        <v>169</v>
      </c>
      <c r="J172" s="18">
        <f>LOOKUP(2,1/(COUNTIF($J$4:J171,'Input and Summary Results'!$B$7:$B$8007)=0),'Input and Summary Results'!$B$7:$B$8007)</f>
        <v>149</v>
      </c>
      <c r="K172" s="18">
        <f t="shared" si="21"/>
        <v>149</v>
      </c>
      <c r="L172" s="18">
        <f t="shared" si="24"/>
        <v>167</v>
      </c>
      <c r="M172">
        <f t="shared" si="23"/>
        <v>167</v>
      </c>
      <c r="N172">
        <f t="shared" si="22"/>
        <v>20</v>
      </c>
      <c r="O172">
        <f t="shared" si="17"/>
        <v>20</v>
      </c>
    </row>
    <row r="173" spans="1:15" x14ac:dyDescent="0.45">
      <c r="A173" t="s">
        <v>25</v>
      </c>
      <c r="B173">
        <f>'Input and Summary Results'!$G177</f>
        <v>170</v>
      </c>
      <c r="C173">
        <f>IF(B173=0,FALSE,'Input and Summary Results'!$D$5)</f>
        <v>0.97</v>
      </c>
      <c r="D173">
        <f>IF(B173=0,FALSE,'Input and Summary Results'!$E$5)</f>
        <v>0.1</v>
      </c>
      <c r="E173">
        <f t="shared" si="18"/>
        <v>-1.322826573375516E-2</v>
      </c>
      <c r="F173">
        <f t="shared" si="19"/>
        <v>4.4742268041237113E-2</v>
      </c>
      <c r="G173">
        <f>IF(B173=" ",FALSE,(IF('Input and Summary Results'!$J$4="yes",'Data Transformation'!E173,'Data Transformation'!C173)))</f>
        <v>0.97</v>
      </c>
      <c r="H173">
        <f>IF(B173=" ",FALSE,(IF('Input and Summary Results'!$J$4="yes",'Data Transformation'!F173,'Data Transformation'!D173)))</f>
        <v>0.1</v>
      </c>
      <c r="I173">
        <f t="shared" si="20"/>
        <v>170</v>
      </c>
      <c r="J173" s="18">
        <f>LOOKUP(2,1/(COUNTIF($J$4:J172,'Input and Summary Results'!$B$7:$B$8007)=0),'Input and Summary Results'!$B$7:$B$8007)</f>
        <v>148</v>
      </c>
      <c r="K173" s="18">
        <f t="shared" si="21"/>
        <v>148</v>
      </c>
      <c r="L173" s="18">
        <f t="shared" si="24"/>
        <v>168</v>
      </c>
      <c r="M173">
        <f t="shared" si="23"/>
        <v>168</v>
      </c>
      <c r="N173">
        <f t="shared" si="22"/>
        <v>19</v>
      </c>
      <c r="O173">
        <f t="shared" si="17"/>
        <v>19</v>
      </c>
    </row>
    <row r="174" spans="1:15" x14ac:dyDescent="0.45">
      <c r="A174" t="s">
        <v>25</v>
      </c>
      <c r="B174">
        <f>'Input and Summary Results'!$G178</f>
        <v>171</v>
      </c>
      <c r="C174">
        <f>IF(B174=0,FALSE,'Input and Summary Results'!$D$5)</f>
        <v>0.97</v>
      </c>
      <c r="D174">
        <f>IF(B174=0,FALSE,'Input and Summary Results'!$E$5)</f>
        <v>0.1</v>
      </c>
      <c r="E174">
        <f t="shared" si="18"/>
        <v>-1.322826573375516E-2</v>
      </c>
      <c r="F174">
        <f t="shared" si="19"/>
        <v>4.4742268041237113E-2</v>
      </c>
      <c r="G174">
        <f>IF(B174=" ",FALSE,(IF('Input and Summary Results'!$J$4="yes",'Data Transformation'!E174,'Data Transformation'!C174)))</f>
        <v>0.97</v>
      </c>
      <c r="H174">
        <f>IF(B174=" ",FALSE,(IF('Input and Summary Results'!$J$4="yes",'Data Transformation'!F174,'Data Transformation'!D174)))</f>
        <v>0.1</v>
      </c>
      <c r="I174">
        <f t="shared" si="20"/>
        <v>171</v>
      </c>
      <c r="J174" s="18">
        <f>LOOKUP(2,1/(COUNTIF($J$4:J173,'Input and Summary Results'!$B$7:$B$8007)=0),'Input and Summary Results'!$B$7:$B$8007)</f>
        <v>147</v>
      </c>
      <c r="K174" s="18">
        <f t="shared" si="21"/>
        <v>147</v>
      </c>
      <c r="L174" s="18">
        <f t="shared" si="24"/>
        <v>169</v>
      </c>
      <c r="M174">
        <f t="shared" si="23"/>
        <v>169</v>
      </c>
      <c r="N174">
        <f t="shared" si="22"/>
        <v>18</v>
      </c>
      <c r="O174">
        <f t="shared" si="17"/>
        <v>18</v>
      </c>
    </row>
    <row r="175" spans="1:15" x14ac:dyDescent="0.45">
      <c r="A175" t="s">
        <v>25</v>
      </c>
      <c r="B175">
        <f>'Input and Summary Results'!$G179</f>
        <v>172</v>
      </c>
      <c r="C175">
        <f>IF(B175=0,FALSE,'Input and Summary Results'!$D$5)</f>
        <v>0.97</v>
      </c>
      <c r="D175">
        <f>IF(B175=0,FALSE,'Input and Summary Results'!$E$5)</f>
        <v>0.1</v>
      </c>
      <c r="E175">
        <f t="shared" si="18"/>
        <v>-1.322826573375516E-2</v>
      </c>
      <c r="F175">
        <f t="shared" si="19"/>
        <v>4.4742268041237113E-2</v>
      </c>
      <c r="G175">
        <f>IF(B175=" ",FALSE,(IF('Input and Summary Results'!$J$4="yes",'Data Transformation'!E175,'Data Transformation'!C175)))</f>
        <v>0.97</v>
      </c>
      <c r="H175">
        <f>IF(B175=" ",FALSE,(IF('Input and Summary Results'!$J$4="yes",'Data Transformation'!F175,'Data Transformation'!D175)))</f>
        <v>0.1</v>
      </c>
      <c r="I175">
        <f t="shared" si="20"/>
        <v>172</v>
      </c>
      <c r="J175" s="18">
        <f>LOOKUP(2,1/(COUNTIF($J$4:J174,'Input and Summary Results'!$B$7:$B$8007)=0),'Input and Summary Results'!$B$7:$B$8007)</f>
        <v>146</v>
      </c>
      <c r="K175" s="18">
        <f t="shared" si="21"/>
        <v>146</v>
      </c>
      <c r="L175" s="18">
        <f t="shared" si="24"/>
        <v>170</v>
      </c>
      <c r="M175">
        <f t="shared" si="23"/>
        <v>170</v>
      </c>
      <c r="N175">
        <f t="shared" si="22"/>
        <v>20</v>
      </c>
      <c r="O175">
        <f t="shared" si="17"/>
        <v>20</v>
      </c>
    </row>
    <row r="176" spans="1:15" x14ac:dyDescent="0.45">
      <c r="A176" t="s">
        <v>25</v>
      </c>
      <c r="B176">
        <f>'Input and Summary Results'!$G180</f>
        <v>173</v>
      </c>
      <c r="C176">
        <f>IF(B176=0,FALSE,'Input and Summary Results'!$D$5)</f>
        <v>0.97</v>
      </c>
      <c r="D176">
        <f>IF(B176=0,FALSE,'Input and Summary Results'!$E$5)</f>
        <v>0.1</v>
      </c>
      <c r="E176">
        <f t="shared" si="18"/>
        <v>-1.322826573375516E-2</v>
      </c>
      <c r="F176">
        <f t="shared" si="19"/>
        <v>4.4742268041237113E-2</v>
      </c>
      <c r="G176">
        <f>IF(B176=" ",FALSE,(IF('Input and Summary Results'!$J$4="yes",'Data Transformation'!E176,'Data Transformation'!C176)))</f>
        <v>0.97</v>
      </c>
      <c r="H176">
        <f>IF(B176=" ",FALSE,(IF('Input and Summary Results'!$J$4="yes",'Data Transformation'!F176,'Data Transformation'!D176)))</f>
        <v>0.1</v>
      </c>
      <c r="I176">
        <f t="shared" si="20"/>
        <v>173</v>
      </c>
      <c r="J176" s="18">
        <f>LOOKUP(2,1/(COUNTIF($J$4:J175,'Input and Summary Results'!$B$7:$B$8007)=0),'Input and Summary Results'!$B$7:$B$8007)</f>
        <v>145</v>
      </c>
      <c r="K176" s="18">
        <f t="shared" si="21"/>
        <v>145</v>
      </c>
      <c r="L176" s="18">
        <f t="shared" si="24"/>
        <v>171</v>
      </c>
      <c r="M176">
        <f t="shared" si="23"/>
        <v>171</v>
      </c>
      <c r="N176">
        <f t="shared" si="22"/>
        <v>18</v>
      </c>
      <c r="O176">
        <f t="shared" si="17"/>
        <v>18</v>
      </c>
    </row>
    <row r="177" spans="1:15" x14ac:dyDescent="0.45">
      <c r="A177" t="s">
        <v>25</v>
      </c>
      <c r="B177">
        <f>'Input and Summary Results'!$G181</f>
        <v>174</v>
      </c>
      <c r="C177">
        <f>IF(B177=0,FALSE,'Input and Summary Results'!$D$5)</f>
        <v>0.97</v>
      </c>
      <c r="D177">
        <f>IF(B177=0,FALSE,'Input and Summary Results'!$E$5)</f>
        <v>0.1</v>
      </c>
      <c r="E177">
        <f t="shared" si="18"/>
        <v>-1.322826573375516E-2</v>
      </c>
      <c r="F177">
        <f t="shared" si="19"/>
        <v>4.4742268041237113E-2</v>
      </c>
      <c r="G177">
        <f>IF(B177=" ",FALSE,(IF('Input and Summary Results'!$J$4="yes",'Data Transformation'!E177,'Data Transformation'!C177)))</f>
        <v>0.97</v>
      </c>
      <c r="H177">
        <f>IF(B177=" ",FALSE,(IF('Input and Summary Results'!$J$4="yes",'Data Transformation'!F177,'Data Transformation'!D177)))</f>
        <v>0.1</v>
      </c>
      <c r="I177">
        <f t="shared" si="20"/>
        <v>174</v>
      </c>
      <c r="J177" s="18">
        <f>LOOKUP(2,1/(COUNTIF($J$4:J176,'Input and Summary Results'!$B$7:$B$8007)=0),'Input and Summary Results'!$B$7:$B$8007)</f>
        <v>144</v>
      </c>
      <c r="K177" s="18">
        <f t="shared" si="21"/>
        <v>144</v>
      </c>
      <c r="L177" s="18">
        <f t="shared" si="24"/>
        <v>172</v>
      </c>
      <c r="M177">
        <f t="shared" si="23"/>
        <v>172</v>
      </c>
      <c r="N177">
        <f t="shared" si="22"/>
        <v>20</v>
      </c>
      <c r="O177">
        <f t="shared" si="17"/>
        <v>20</v>
      </c>
    </row>
    <row r="178" spans="1:15" x14ac:dyDescent="0.45">
      <c r="A178" t="s">
        <v>25</v>
      </c>
      <c r="B178">
        <f>'Input and Summary Results'!$G182</f>
        <v>175</v>
      </c>
      <c r="C178">
        <f>IF(B178=0,FALSE,'Input and Summary Results'!$D$5)</f>
        <v>0.97</v>
      </c>
      <c r="D178">
        <f>IF(B178=0,FALSE,'Input and Summary Results'!$E$5)</f>
        <v>0.1</v>
      </c>
      <c r="E178">
        <f t="shared" si="18"/>
        <v>-1.322826573375516E-2</v>
      </c>
      <c r="F178">
        <f t="shared" si="19"/>
        <v>4.4742268041237113E-2</v>
      </c>
      <c r="G178">
        <f>IF(B178=" ",FALSE,(IF('Input and Summary Results'!$J$4="yes",'Data Transformation'!E178,'Data Transformation'!C178)))</f>
        <v>0.97</v>
      </c>
      <c r="H178">
        <f>IF(B178=" ",FALSE,(IF('Input and Summary Results'!$J$4="yes",'Data Transformation'!F178,'Data Transformation'!D178)))</f>
        <v>0.1</v>
      </c>
      <c r="I178">
        <f t="shared" si="20"/>
        <v>175</v>
      </c>
      <c r="J178" s="18">
        <f>LOOKUP(2,1/(COUNTIF($J$4:J177,'Input and Summary Results'!$B$7:$B$8007)=0),'Input and Summary Results'!$B$7:$B$8007)</f>
        <v>143</v>
      </c>
      <c r="K178" s="18">
        <f t="shared" si="21"/>
        <v>143</v>
      </c>
      <c r="L178" s="18">
        <f t="shared" si="24"/>
        <v>173</v>
      </c>
      <c r="M178">
        <f t="shared" si="23"/>
        <v>173</v>
      </c>
      <c r="N178">
        <f t="shared" si="22"/>
        <v>18</v>
      </c>
      <c r="O178">
        <f t="shared" si="17"/>
        <v>18</v>
      </c>
    </row>
    <row r="179" spans="1:15" x14ac:dyDescent="0.45">
      <c r="A179" t="s">
        <v>25</v>
      </c>
      <c r="B179">
        <f>'Input and Summary Results'!$G183</f>
        <v>176</v>
      </c>
      <c r="C179">
        <f>IF(B179=0,FALSE,'Input and Summary Results'!$D$5)</f>
        <v>0.97</v>
      </c>
      <c r="D179">
        <f>IF(B179=0,FALSE,'Input and Summary Results'!$E$5)</f>
        <v>0.1</v>
      </c>
      <c r="E179">
        <f t="shared" si="18"/>
        <v>-1.322826573375516E-2</v>
      </c>
      <c r="F179">
        <f t="shared" si="19"/>
        <v>4.4742268041237113E-2</v>
      </c>
      <c r="G179">
        <f>IF(B179=" ",FALSE,(IF('Input and Summary Results'!$J$4="yes",'Data Transformation'!E179,'Data Transformation'!C179)))</f>
        <v>0.97</v>
      </c>
      <c r="H179">
        <f>IF(B179=" ",FALSE,(IF('Input and Summary Results'!$J$4="yes",'Data Transformation'!F179,'Data Transformation'!D179)))</f>
        <v>0.1</v>
      </c>
      <c r="I179">
        <f t="shared" si="20"/>
        <v>176</v>
      </c>
      <c r="J179" s="18">
        <f>LOOKUP(2,1/(COUNTIF($J$4:J178,'Input and Summary Results'!$B$7:$B$8007)=0),'Input and Summary Results'!$B$7:$B$8007)</f>
        <v>142</v>
      </c>
      <c r="K179" s="18">
        <f t="shared" si="21"/>
        <v>142</v>
      </c>
      <c r="L179" s="18">
        <f t="shared" si="24"/>
        <v>174</v>
      </c>
      <c r="M179">
        <f t="shared" si="23"/>
        <v>174</v>
      </c>
      <c r="N179">
        <f t="shared" si="22"/>
        <v>16</v>
      </c>
      <c r="O179">
        <f t="shared" si="17"/>
        <v>16</v>
      </c>
    </row>
    <row r="180" spans="1:15" x14ac:dyDescent="0.45">
      <c r="A180" t="s">
        <v>25</v>
      </c>
      <c r="B180">
        <f>'Input and Summary Results'!$G184</f>
        <v>177</v>
      </c>
      <c r="C180">
        <f>IF(B180=0,FALSE,'Input and Summary Results'!$D$5)</f>
        <v>0.97</v>
      </c>
      <c r="D180">
        <f>IF(B180=0,FALSE,'Input and Summary Results'!$E$5)</f>
        <v>0.1</v>
      </c>
      <c r="E180">
        <f t="shared" si="18"/>
        <v>-1.322826573375516E-2</v>
      </c>
      <c r="F180">
        <f t="shared" si="19"/>
        <v>4.4742268041237113E-2</v>
      </c>
      <c r="G180">
        <f>IF(B180=" ",FALSE,(IF('Input and Summary Results'!$J$4="yes",'Data Transformation'!E180,'Data Transformation'!C180)))</f>
        <v>0.97</v>
      </c>
      <c r="H180">
        <f>IF(B180=" ",FALSE,(IF('Input and Summary Results'!$J$4="yes",'Data Transformation'!F180,'Data Transformation'!D180)))</f>
        <v>0.1</v>
      </c>
      <c r="I180">
        <f t="shared" si="20"/>
        <v>177</v>
      </c>
      <c r="J180" s="18">
        <f>LOOKUP(2,1/(COUNTIF($J$4:J179,'Input and Summary Results'!$B$7:$B$8007)=0),'Input and Summary Results'!$B$7:$B$8007)</f>
        <v>141</v>
      </c>
      <c r="K180" s="18">
        <f t="shared" si="21"/>
        <v>141</v>
      </c>
      <c r="L180" s="18">
        <f t="shared" si="24"/>
        <v>175</v>
      </c>
      <c r="M180">
        <f t="shared" si="23"/>
        <v>175</v>
      </c>
      <c r="N180">
        <f t="shared" si="22"/>
        <v>19</v>
      </c>
      <c r="O180">
        <f t="shared" si="17"/>
        <v>19</v>
      </c>
    </row>
    <row r="181" spans="1:15" x14ac:dyDescent="0.45">
      <c r="A181" t="s">
        <v>25</v>
      </c>
      <c r="B181">
        <f>'Input and Summary Results'!$G185</f>
        <v>178</v>
      </c>
      <c r="C181">
        <f>IF(B181=0,FALSE,'Input and Summary Results'!$D$5)</f>
        <v>0.97</v>
      </c>
      <c r="D181">
        <f>IF(B181=0,FALSE,'Input and Summary Results'!$E$5)</f>
        <v>0.1</v>
      </c>
      <c r="E181">
        <f t="shared" si="18"/>
        <v>-1.322826573375516E-2</v>
      </c>
      <c r="F181">
        <f t="shared" si="19"/>
        <v>4.4742268041237113E-2</v>
      </c>
      <c r="G181">
        <f>IF(B181=" ",FALSE,(IF('Input and Summary Results'!$J$4="yes",'Data Transformation'!E181,'Data Transformation'!C181)))</f>
        <v>0.97</v>
      </c>
      <c r="H181">
        <f>IF(B181=" ",FALSE,(IF('Input and Summary Results'!$J$4="yes",'Data Transformation'!F181,'Data Transformation'!D181)))</f>
        <v>0.1</v>
      </c>
      <c r="I181">
        <f t="shared" si="20"/>
        <v>178</v>
      </c>
      <c r="J181" s="18">
        <f>LOOKUP(2,1/(COUNTIF($J$4:J180,'Input and Summary Results'!$B$7:$B$8007)=0),'Input and Summary Results'!$B$7:$B$8007)</f>
        <v>140</v>
      </c>
      <c r="K181" s="18">
        <f t="shared" si="21"/>
        <v>140</v>
      </c>
      <c r="L181" s="18">
        <f t="shared" si="24"/>
        <v>176</v>
      </c>
      <c r="M181">
        <f t="shared" si="23"/>
        <v>176</v>
      </c>
      <c r="N181">
        <f t="shared" si="22"/>
        <v>19</v>
      </c>
      <c r="O181">
        <f t="shared" si="17"/>
        <v>19</v>
      </c>
    </row>
    <row r="182" spans="1:15" x14ac:dyDescent="0.45">
      <c r="A182" t="s">
        <v>25</v>
      </c>
      <c r="B182">
        <f>'Input and Summary Results'!$G186</f>
        <v>179</v>
      </c>
      <c r="C182">
        <f>IF(B182=0,FALSE,'Input and Summary Results'!$D$5)</f>
        <v>0.97</v>
      </c>
      <c r="D182">
        <f>IF(B182=0,FALSE,'Input and Summary Results'!$E$5)</f>
        <v>0.1</v>
      </c>
      <c r="E182">
        <f t="shared" si="18"/>
        <v>-1.322826573375516E-2</v>
      </c>
      <c r="F182">
        <f t="shared" si="19"/>
        <v>4.4742268041237113E-2</v>
      </c>
      <c r="G182">
        <f>IF(B182=" ",FALSE,(IF('Input and Summary Results'!$J$4="yes",'Data Transformation'!E182,'Data Transformation'!C182)))</f>
        <v>0.97</v>
      </c>
      <c r="H182">
        <f>IF(B182=" ",FALSE,(IF('Input and Summary Results'!$J$4="yes",'Data Transformation'!F182,'Data Transformation'!D182)))</f>
        <v>0.1</v>
      </c>
      <c r="I182">
        <f t="shared" si="20"/>
        <v>179</v>
      </c>
      <c r="J182" s="18">
        <f>LOOKUP(2,1/(COUNTIF($J$4:J181,'Input and Summary Results'!$B$7:$B$8007)=0),'Input and Summary Results'!$B$7:$B$8007)</f>
        <v>139</v>
      </c>
      <c r="K182" s="18">
        <f t="shared" si="21"/>
        <v>139</v>
      </c>
      <c r="L182" s="18">
        <f t="shared" si="24"/>
        <v>177</v>
      </c>
      <c r="M182">
        <f t="shared" si="23"/>
        <v>177</v>
      </c>
      <c r="N182">
        <f t="shared" si="22"/>
        <v>20</v>
      </c>
      <c r="O182">
        <f t="shared" si="17"/>
        <v>20</v>
      </c>
    </row>
    <row r="183" spans="1:15" x14ac:dyDescent="0.45">
      <c r="A183" t="s">
        <v>25</v>
      </c>
      <c r="B183">
        <f>'Input and Summary Results'!$G187</f>
        <v>180</v>
      </c>
      <c r="C183">
        <f>IF(B183=0,FALSE,'Input and Summary Results'!$D$5)</f>
        <v>0.97</v>
      </c>
      <c r="D183">
        <f>IF(B183=0,FALSE,'Input and Summary Results'!$E$5)</f>
        <v>0.1</v>
      </c>
      <c r="E183">
        <f t="shared" si="18"/>
        <v>-1.322826573375516E-2</v>
      </c>
      <c r="F183">
        <f t="shared" si="19"/>
        <v>4.4742268041237113E-2</v>
      </c>
      <c r="G183">
        <f>IF(B183=" ",FALSE,(IF('Input and Summary Results'!$J$4="yes",'Data Transformation'!E183,'Data Transformation'!C183)))</f>
        <v>0.97</v>
      </c>
      <c r="H183">
        <f>IF(B183=" ",FALSE,(IF('Input and Summary Results'!$J$4="yes",'Data Transformation'!F183,'Data Transformation'!D183)))</f>
        <v>0.1</v>
      </c>
      <c r="I183">
        <f t="shared" si="20"/>
        <v>180</v>
      </c>
      <c r="J183" s="18">
        <f>LOOKUP(2,1/(COUNTIF($J$4:J182,'Input and Summary Results'!$B$7:$B$8007)=0),'Input and Summary Results'!$B$7:$B$8007)</f>
        <v>138</v>
      </c>
      <c r="K183" s="18">
        <f t="shared" si="21"/>
        <v>138</v>
      </c>
      <c r="L183" s="18">
        <f t="shared" si="24"/>
        <v>178</v>
      </c>
      <c r="M183">
        <f t="shared" si="23"/>
        <v>178</v>
      </c>
      <c r="N183">
        <f t="shared" si="22"/>
        <v>13</v>
      </c>
      <c r="O183">
        <f t="shared" si="17"/>
        <v>13</v>
      </c>
    </row>
    <row r="184" spans="1:15" x14ac:dyDescent="0.45">
      <c r="A184" t="s">
        <v>25</v>
      </c>
      <c r="B184">
        <f>'Input and Summary Results'!$G188</f>
        <v>181</v>
      </c>
      <c r="C184">
        <f>IF(B184=0,FALSE,'Input and Summary Results'!$D$5)</f>
        <v>0.97</v>
      </c>
      <c r="D184">
        <f>IF(B184=0,FALSE,'Input and Summary Results'!$E$5)</f>
        <v>0.1</v>
      </c>
      <c r="E184">
        <f t="shared" si="18"/>
        <v>-1.322826573375516E-2</v>
      </c>
      <c r="F184">
        <f t="shared" si="19"/>
        <v>4.4742268041237113E-2</v>
      </c>
      <c r="G184">
        <f>IF(B184=" ",FALSE,(IF('Input and Summary Results'!$J$4="yes",'Data Transformation'!E184,'Data Transformation'!C184)))</f>
        <v>0.97</v>
      </c>
      <c r="H184">
        <f>IF(B184=" ",FALSE,(IF('Input and Summary Results'!$J$4="yes",'Data Transformation'!F184,'Data Transformation'!D184)))</f>
        <v>0.1</v>
      </c>
      <c r="I184">
        <f t="shared" si="20"/>
        <v>181</v>
      </c>
      <c r="J184" s="18">
        <f>LOOKUP(2,1/(COUNTIF($J$4:J183,'Input and Summary Results'!$B$7:$B$8007)=0),'Input and Summary Results'!$B$7:$B$8007)</f>
        <v>137</v>
      </c>
      <c r="K184" s="18">
        <f t="shared" si="21"/>
        <v>137</v>
      </c>
      <c r="L184" s="18">
        <f t="shared" si="24"/>
        <v>179</v>
      </c>
      <c r="M184">
        <f t="shared" si="23"/>
        <v>179</v>
      </c>
      <c r="N184">
        <f t="shared" si="22"/>
        <v>18</v>
      </c>
      <c r="O184">
        <f t="shared" si="17"/>
        <v>18</v>
      </c>
    </row>
    <row r="185" spans="1:15" x14ac:dyDescent="0.45">
      <c r="A185" t="s">
        <v>25</v>
      </c>
      <c r="B185">
        <f>'Input and Summary Results'!$G189</f>
        <v>182</v>
      </c>
      <c r="C185">
        <f>IF(B185=0,FALSE,'Input and Summary Results'!$D$5)</f>
        <v>0.97</v>
      </c>
      <c r="D185">
        <f>IF(B185=0,FALSE,'Input and Summary Results'!$E$5)</f>
        <v>0.1</v>
      </c>
      <c r="E185">
        <f t="shared" si="18"/>
        <v>-1.322826573375516E-2</v>
      </c>
      <c r="F185">
        <f t="shared" si="19"/>
        <v>4.4742268041237113E-2</v>
      </c>
      <c r="G185">
        <f>IF(B185=" ",FALSE,(IF('Input and Summary Results'!$J$4="yes",'Data Transformation'!E185,'Data Transformation'!C185)))</f>
        <v>0.97</v>
      </c>
      <c r="H185">
        <f>IF(B185=" ",FALSE,(IF('Input and Summary Results'!$J$4="yes",'Data Transformation'!F185,'Data Transformation'!D185)))</f>
        <v>0.1</v>
      </c>
      <c r="I185">
        <f t="shared" si="20"/>
        <v>182</v>
      </c>
      <c r="J185" s="18">
        <f>LOOKUP(2,1/(COUNTIF($J$4:J184,'Input and Summary Results'!$B$7:$B$8007)=0),'Input and Summary Results'!$B$7:$B$8007)</f>
        <v>136</v>
      </c>
      <c r="K185" s="18">
        <f t="shared" si="21"/>
        <v>136</v>
      </c>
      <c r="L185" s="18">
        <f t="shared" si="24"/>
        <v>180</v>
      </c>
      <c r="M185">
        <f t="shared" si="23"/>
        <v>180</v>
      </c>
      <c r="N185">
        <f t="shared" si="22"/>
        <v>17</v>
      </c>
      <c r="O185">
        <f t="shared" si="17"/>
        <v>17</v>
      </c>
    </row>
    <row r="186" spans="1:15" x14ac:dyDescent="0.45">
      <c r="A186" t="s">
        <v>25</v>
      </c>
      <c r="B186">
        <f>'Input and Summary Results'!$G190</f>
        <v>183</v>
      </c>
      <c r="C186">
        <f>IF(B186=0,FALSE,'Input and Summary Results'!$D$5)</f>
        <v>0.97</v>
      </c>
      <c r="D186">
        <f>IF(B186=0,FALSE,'Input and Summary Results'!$E$5)</f>
        <v>0.1</v>
      </c>
      <c r="E186">
        <f t="shared" si="18"/>
        <v>-1.322826573375516E-2</v>
      </c>
      <c r="F186">
        <f t="shared" si="19"/>
        <v>4.4742268041237113E-2</v>
      </c>
      <c r="G186">
        <f>IF(B186=" ",FALSE,(IF('Input and Summary Results'!$J$4="yes",'Data Transformation'!E186,'Data Transformation'!C186)))</f>
        <v>0.97</v>
      </c>
      <c r="H186">
        <f>IF(B186=" ",FALSE,(IF('Input and Summary Results'!$J$4="yes",'Data Transformation'!F186,'Data Transformation'!D186)))</f>
        <v>0.1</v>
      </c>
      <c r="I186">
        <f t="shared" si="20"/>
        <v>183</v>
      </c>
      <c r="J186" s="18">
        <f>LOOKUP(2,1/(COUNTIF($J$4:J185,'Input and Summary Results'!$B$7:$B$8007)=0),'Input and Summary Results'!$B$7:$B$8007)</f>
        <v>135</v>
      </c>
      <c r="K186" s="18">
        <f t="shared" si="21"/>
        <v>135</v>
      </c>
      <c r="L186" s="18">
        <f t="shared" si="24"/>
        <v>181</v>
      </c>
      <c r="M186">
        <f t="shared" si="23"/>
        <v>181</v>
      </c>
      <c r="N186">
        <f t="shared" si="22"/>
        <v>15</v>
      </c>
      <c r="O186">
        <f t="shared" si="17"/>
        <v>15</v>
      </c>
    </row>
    <row r="187" spans="1:15" x14ac:dyDescent="0.45">
      <c r="A187" t="s">
        <v>25</v>
      </c>
      <c r="B187">
        <f>'Input and Summary Results'!$G191</f>
        <v>184</v>
      </c>
      <c r="C187">
        <f>IF(B187=0,FALSE,'Input and Summary Results'!$D$5)</f>
        <v>0.97</v>
      </c>
      <c r="D187">
        <f>IF(B187=0,FALSE,'Input and Summary Results'!$E$5)</f>
        <v>0.1</v>
      </c>
      <c r="E187">
        <f t="shared" si="18"/>
        <v>-1.322826573375516E-2</v>
      </c>
      <c r="F187">
        <f t="shared" si="19"/>
        <v>4.4742268041237113E-2</v>
      </c>
      <c r="G187">
        <f>IF(B187=" ",FALSE,(IF('Input and Summary Results'!$J$4="yes",'Data Transformation'!E187,'Data Transformation'!C187)))</f>
        <v>0.97</v>
      </c>
      <c r="H187">
        <f>IF(B187=" ",FALSE,(IF('Input and Summary Results'!$J$4="yes",'Data Transformation'!F187,'Data Transformation'!D187)))</f>
        <v>0.1</v>
      </c>
      <c r="I187">
        <f t="shared" si="20"/>
        <v>184</v>
      </c>
      <c r="J187" s="18">
        <f>LOOKUP(2,1/(COUNTIF($J$4:J186,'Input and Summary Results'!$B$7:$B$8007)=0),'Input and Summary Results'!$B$7:$B$8007)</f>
        <v>134</v>
      </c>
      <c r="K187" s="18">
        <f t="shared" si="21"/>
        <v>134</v>
      </c>
      <c r="L187" s="18">
        <f t="shared" si="24"/>
        <v>182</v>
      </c>
      <c r="M187">
        <f t="shared" si="23"/>
        <v>182</v>
      </c>
      <c r="N187">
        <f t="shared" si="22"/>
        <v>19</v>
      </c>
      <c r="O187">
        <f t="shared" si="17"/>
        <v>19</v>
      </c>
    </row>
    <row r="188" spans="1:15" x14ac:dyDescent="0.45">
      <c r="A188" t="s">
        <v>25</v>
      </c>
      <c r="B188">
        <f>'Input and Summary Results'!$G192</f>
        <v>185</v>
      </c>
      <c r="C188">
        <f>IF(B188=0,FALSE,'Input and Summary Results'!$D$5)</f>
        <v>0.97</v>
      </c>
      <c r="D188">
        <f>IF(B188=0,FALSE,'Input and Summary Results'!$E$5)</f>
        <v>0.1</v>
      </c>
      <c r="E188">
        <f t="shared" si="18"/>
        <v>-1.322826573375516E-2</v>
      </c>
      <c r="F188">
        <f t="shared" si="19"/>
        <v>4.4742268041237113E-2</v>
      </c>
      <c r="G188">
        <f>IF(B188=" ",FALSE,(IF('Input and Summary Results'!$J$4="yes",'Data Transformation'!E188,'Data Transformation'!C188)))</f>
        <v>0.97</v>
      </c>
      <c r="H188">
        <f>IF(B188=" ",FALSE,(IF('Input and Summary Results'!$J$4="yes",'Data Transformation'!F188,'Data Transformation'!D188)))</f>
        <v>0.1</v>
      </c>
      <c r="I188">
        <f t="shared" si="20"/>
        <v>185</v>
      </c>
      <c r="J188" s="18">
        <f>LOOKUP(2,1/(COUNTIF($J$4:J187,'Input and Summary Results'!$B$7:$B$8007)=0),'Input and Summary Results'!$B$7:$B$8007)</f>
        <v>133</v>
      </c>
      <c r="K188" s="18">
        <f t="shared" si="21"/>
        <v>133</v>
      </c>
      <c r="L188" s="18">
        <f t="shared" si="24"/>
        <v>183</v>
      </c>
      <c r="M188">
        <f t="shared" si="23"/>
        <v>183</v>
      </c>
      <c r="N188">
        <f t="shared" si="22"/>
        <v>20</v>
      </c>
      <c r="O188">
        <f t="shared" si="17"/>
        <v>20</v>
      </c>
    </row>
    <row r="189" spans="1:15" x14ac:dyDescent="0.45">
      <c r="A189" t="s">
        <v>25</v>
      </c>
      <c r="B189">
        <f>'Input and Summary Results'!$G193</f>
        <v>186</v>
      </c>
      <c r="C189">
        <f>IF(B189=0,FALSE,'Input and Summary Results'!$D$5)</f>
        <v>0.97</v>
      </c>
      <c r="D189">
        <f>IF(B189=0,FALSE,'Input and Summary Results'!$E$5)</f>
        <v>0.1</v>
      </c>
      <c r="E189">
        <f t="shared" si="18"/>
        <v>-1.322826573375516E-2</v>
      </c>
      <c r="F189">
        <f t="shared" si="19"/>
        <v>4.4742268041237113E-2</v>
      </c>
      <c r="G189">
        <f>IF(B189=" ",FALSE,(IF('Input and Summary Results'!$J$4="yes",'Data Transformation'!E189,'Data Transformation'!C189)))</f>
        <v>0.97</v>
      </c>
      <c r="H189">
        <f>IF(B189=" ",FALSE,(IF('Input and Summary Results'!$J$4="yes",'Data Transformation'!F189,'Data Transformation'!D189)))</f>
        <v>0.1</v>
      </c>
      <c r="I189">
        <f t="shared" si="20"/>
        <v>186</v>
      </c>
      <c r="J189" s="18">
        <f>LOOKUP(2,1/(COUNTIF($J$4:J188,'Input and Summary Results'!$B$7:$B$8007)=0),'Input and Summary Results'!$B$7:$B$8007)</f>
        <v>132</v>
      </c>
      <c r="K189" s="18">
        <f t="shared" si="21"/>
        <v>132</v>
      </c>
      <c r="L189" s="18">
        <f t="shared" si="24"/>
        <v>184</v>
      </c>
      <c r="M189">
        <f t="shared" si="23"/>
        <v>184</v>
      </c>
      <c r="N189">
        <f t="shared" si="22"/>
        <v>20</v>
      </c>
      <c r="O189">
        <f t="shared" si="17"/>
        <v>20</v>
      </c>
    </row>
    <row r="190" spans="1:15" x14ac:dyDescent="0.45">
      <c r="A190" t="s">
        <v>25</v>
      </c>
      <c r="B190">
        <f>'Input and Summary Results'!$G194</f>
        <v>187</v>
      </c>
      <c r="C190">
        <f>IF(B190=0,FALSE,'Input and Summary Results'!$D$5)</f>
        <v>0.97</v>
      </c>
      <c r="D190">
        <f>IF(B190=0,FALSE,'Input and Summary Results'!$E$5)</f>
        <v>0.1</v>
      </c>
      <c r="E190">
        <f t="shared" si="18"/>
        <v>-1.322826573375516E-2</v>
      </c>
      <c r="F190">
        <f t="shared" si="19"/>
        <v>4.4742268041237113E-2</v>
      </c>
      <c r="G190">
        <f>IF(B190=" ",FALSE,(IF('Input and Summary Results'!$J$4="yes",'Data Transformation'!E190,'Data Transformation'!C190)))</f>
        <v>0.97</v>
      </c>
      <c r="H190">
        <f>IF(B190=" ",FALSE,(IF('Input and Summary Results'!$J$4="yes",'Data Transformation'!F190,'Data Transformation'!D190)))</f>
        <v>0.1</v>
      </c>
      <c r="I190">
        <f t="shared" si="20"/>
        <v>187</v>
      </c>
      <c r="J190" s="18">
        <f>LOOKUP(2,1/(COUNTIF($J$4:J189,'Input and Summary Results'!$B$7:$B$8007)=0),'Input and Summary Results'!$B$7:$B$8007)</f>
        <v>131</v>
      </c>
      <c r="K190" s="18">
        <f t="shared" si="21"/>
        <v>131</v>
      </c>
      <c r="L190" s="18">
        <f t="shared" si="24"/>
        <v>185</v>
      </c>
      <c r="M190">
        <f t="shared" si="23"/>
        <v>185</v>
      </c>
      <c r="N190">
        <f t="shared" si="22"/>
        <v>18</v>
      </c>
      <c r="O190">
        <f t="shared" si="17"/>
        <v>18</v>
      </c>
    </row>
    <row r="191" spans="1:15" x14ac:dyDescent="0.45">
      <c r="A191" t="s">
        <v>25</v>
      </c>
      <c r="B191">
        <f>'Input and Summary Results'!$G195</f>
        <v>188</v>
      </c>
      <c r="C191">
        <f>IF(B191=0,FALSE,'Input and Summary Results'!$D$5)</f>
        <v>0.97</v>
      </c>
      <c r="D191">
        <f>IF(B191=0,FALSE,'Input and Summary Results'!$E$5)</f>
        <v>0.1</v>
      </c>
      <c r="E191">
        <f t="shared" si="18"/>
        <v>-1.322826573375516E-2</v>
      </c>
      <c r="F191">
        <f t="shared" si="19"/>
        <v>4.4742268041237113E-2</v>
      </c>
      <c r="G191">
        <f>IF(B191=" ",FALSE,(IF('Input and Summary Results'!$J$4="yes",'Data Transformation'!E191,'Data Transformation'!C191)))</f>
        <v>0.97</v>
      </c>
      <c r="H191">
        <f>IF(B191=" ",FALSE,(IF('Input and Summary Results'!$J$4="yes",'Data Transformation'!F191,'Data Transformation'!D191)))</f>
        <v>0.1</v>
      </c>
      <c r="I191">
        <f t="shared" si="20"/>
        <v>188</v>
      </c>
      <c r="J191" s="18">
        <f>LOOKUP(2,1/(COUNTIF($J$4:J190,'Input and Summary Results'!$B$7:$B$8007)=0),'Input and Summary Results'!$B$7:$B$8007)</f>
        <v>130</v>
      </c>
      <c r="K191" s="18">
        <f t="shared" si="21"/>
        <v>130</v>
      </c>
      <c r="L191" s="18">
        <f t="shared" si="24"/>
        <v>186</v>
      </c>
      <c r="M191">
        <f t="shared" si="23"/>
        <v>186</v>
      </c>
      <c r="N191">
        <f t="shared" si="22"/>
        <v>19</v>
      </c>
      <c r="O191">
        <f t="shared" si="17"/>
        <v>19</v>
      </c>
    </row>
    <row r="192" spans="1:15" x14ac:dyDescent="0.45">
      <c r="A192" t="s">
        <v>25</v>
      </c>
      <c r="B192">
        <f>'Input and Summary Results'!$G196</f>
        <v>189</v>
      </c>
      <c r="C192">
        <f>IF(B192=0,FALSE,'Input and Summary Results'!$D$5)</f>
        <v>0.97</v>
      </c>
      <c r="D192">
        <f>IF(B192=0,FALSE,'Input and Summary Results'!$E$5)</f>
        <v>0.1</v>
      </c>
      <c r="E192">
        <f t="shared" si="18"/>
        <v>-1.322826573375516E-2</v>
      </c>
      <c r="F192">
        <f t="shared" si="19"/>
        <v>4.4742268041237113E-2</v>
      </c>
      <c r="G192">
        <f>IF(B192=" ",FALSE,(IF('Input and Summary Results'!$J$4="yes",'Data Transformation'!E192,'Data Transformation'!C192)))</f>
        <v>0.97</v>
      </c>
      <c r="H192">
        <f>IF(B192=" ",FALSE,(IF('Input and Summary Results'!$J$4="yes",'Data Transformation'!F192,'Data Transformation'!D192)))</f>
        <v>0.1</v>
      </c>
      <c r="I192">
        <f t="shared" si="20"/>
        <v>189</v>
      </c>
      <c r="J192" s="18">
        <f>LOOKUP(2,1/(COUNTIF($J$4:J191,'Input and Summary Results'!$B$7:$B$8007)=0),'Input and Summary Results'!$B$7:$B$8007)</f>
        <v>129</v>
      </c>
      <c r="K192" s="18">
        <f t="shared" si="21"/>
        <v>129</v>
      </c>
      <c r="L192" s="18">
        <f t="shared" si="24"/>
        <v>187</v>
      </c>
      <c r="M192">
        <f t="shared" si="23"/>
        <v>187</v>
      </c>
      <c r="N192">
        <f t="shared" si="22"/>
        <v>16</v>
      </c>
      <c r="O192">
        <f t="shared" si="17"/>
        <v>16</v>
      </c>
    </row>
    <row r="193" spans="1:15" x14ac:dyDescent="0.45">
      <c r="A193" t="s">
        <v>25</v>
      </c>
      <c r="B193">
        <f>'Input and Summary Results'!$G197</f>
        <v>190</v>
      </c>
      <c r="C193">
        <f>IF(B193=0,FALSE,'Input and Summary Results'!$D$5)</f>
        <v>0.97</v>
      </c>
      <c r="D193">
        <f>IF(B193=0,FALSE,'Input and Summary Results'!$E$5)</f>
        <v>0.1</v>
      </c>
      <c r="E193">
        <f t="shared" si="18"/>
        <v>-1.322826573375516E-2</v>
      </c>
      <c r="F193">
        <f t="shared" si="19"/>
        <v>4.4742268041237113E-2</v>
      </c>
      <c r="G193">
        <f>IF(B193=" ",FALSE,(IF('Input and Summary Results'!$J$4="yes",'Data Transformation'!E193,'Data Transformation'!C193)))</f>
        <v>0.97</v>
      </c>
      <c r="H193">
        <f>IF(B193=" ",FALSE,(IF('Input and Summary Results'!$J$4="yes",'Data Transformation'!F193,'Data Transformation'!D193)))</f>
        <v>0.1</v>
      </c>
      <c r="I193">
        <f t="shared" si="20"/>
        <v>190</v>
      </c>
      <c r="J193" s="18">
        <f>LOOKUP(2,1/(COUNTIF($J$4:J192,'Input and Summary Results'!$B$7:$B$8007)=0),'Input and Summary Results'!$B$7:$B$8007)</f>
        <v>128</v>
      </c>
      <c r="K193" s="18">
        <f t="shared" si="21"/>
        <v>128</v>
      </c>
      <c r="L193" s="18">
        <f t="shared" si="24"/>
        <v>188</v>
      </c>
      <c r="M193">
        <f t="shared" si="23"/>
        <v>188</v>
      </c>
      <c r="N193">
        <f t="shared" si="22"/>
        <v>19</v>
      </c>
      <c r="O193">
        <f t="shared" si="17"/>
        <v>19</v>
      </c>
    </row>
    <row r="194" spans="1:15" x14ac:dyDescent="0.45">
      <c r="A194" t="s">
        <v>25</v>
      </c>
      <c r="B194">
        <f>'Input and Summary Results'!$G198</f>
        <v>191</v>
      </c>
      <c r="C194">
        <f>IF(B194=0,FALSE,'Input and Summary Results'!$D$5)</f>
        <v>0.97</v>
      </c>
      <c r="D194">
        <f>IF(B194=0,FALSE,'Input and Summary Results'!$E$5)</f>
        <v>0.1</v>
      </c>
      <c r="E194">
        <f t="shared" si="18"/>
        <v>-1.322826573375516E-2</v>
      </c>
      <c r="F194">
        <f t="shared" si="19"/>
        <v>4.4742268041237113E-2</v>
      </c>
      <c r="G194">
        <f>IF(B194=" ",FALSE,(IF('Input and Summary Results'!$J$4="yes",'Data Transformation'!E194,'Data Transformation'!C194)))</f>
        <v>0.97</v>
      </c>
      <c r="H194">
        <f>IF(B194=" ",FALSE,(IF('Input and Summary Results'!$J$4="yes",'Data Transformation'!F194,'Data Transformation'!D194)))</f>
        <v>0.1</v>
      </c>
      <c r="I194">
        <f t="shared" si="20"/>
        <v>191</v>
      </c>
      <c r="J194" s="18">
        <f>LOOKUP(2,1/(COUNTIF($J$4:J193,'Input and Summary Results'!$B$7:$B$8007)=0),'Input and Summary Results'!$B$7:$B$8007)</f>
        <v>127</v>
      </c>
      <c r="K194" s="18">
        <f t="shared" si="21"/>
        <v>127</v>
      </c>
      <c r="L194" s="18">
        <f t="shared" si="24"/>
        <v>189</v>
      </c>
      <c r="M194">
        <f t="shared" si="23"/>
        <v>189</v>
      </c>
      <c r="N194">
        <f t="shared" si="22"/>
        <v>20</v>
      </c>
      <c r="O194">
        <f t="shared" si="17"/>
        <v>20</v>
      </c>
    </row>
    <row r="195" spans="1:15" x14ac:dyDescent="0.45">
      <c r="A195" t="s">
        <v>25</v>
      </c>
      <c r="B195">
        <f>'Input and Summary Results'!$G199</f>
        <v>192</v>
      </c>
      <c r="C195">
        <f>IF(B195=0,FALSE,'Input and Summary Results'!$D$5)</f>
        <v>0.97</v>
      </c>
      <c r="D195">
        <f>IF(B195=0,FALSE,'Input and Summary Results'!$E$5)</f>
        <v>0.1</v>
      </c>
      <c r="E195">
        <f t="shared" si="18"/>
        <v>-1.322826573375516E-2</v>
      </c>
      <c r="F195">
        <f t="shared" si="19"/>
        <v>4.4742268041237113E-2</v>
      </c>
      <c r="G195">
        <f>IF(B195=" ",FALSE,(IF('Input and Summary Results'!$J$4="yes",'Data Transformation'!E195,'Data Transformation'!C195)))</f>
        <v>0.97</v>
      </c>
      <c r="H195">
        <f>IF(B195=" ",FALSE,(IF('Input and Summary Results'!$J$4="yes",'Data Transformation'!F195,'Data Transformation'!D195)))</f>
        <v>0.1</v>
      </c>
      <c r="I195">
        <f t="shared" si="20"/>
        <v>192</v>
      </c>
      <c r="J195" s="18">
        <f>LOOKUP(2,1/(COUNTIF($J$4:J194,'Input and Summary Results'!$B$7:$B$8007)=0),'Input and Summary Results'!$B$7:$B$8007)</f>
        <v>126</v>
      </c>
      <c r="K195" s="18">
        <f t="shared" si="21"/>
        <v>126</v>
      </c>
      <c r="L195" s="18">
        <f t="shared" si="24"/>
        <v>190</v>
      </c>
      <c r="M195">
        <f t="shared" si="23"/>
        <v>190</v>
      </c>
      <c r="N195">
        <f t="shared" si="22"/>
        <v>15</v>
      </c>
      <c r="O195">
        <f t="shared" si="17"/>
        <v>15</v>
      </c>
    </row>
    <row r="196" spans="1:15" x14ac:dyDescent="0.45">
      <c r="A196" t="s">
        <v>25</v>
      </c>
      <c r="B196">
        <f>'Input and Summary Results'!$G200</f>
        <v>193</v>
      </c>
      <c r="C196">
        <f>IF(B196=0,FALSE,'Input and Summary Results'!$D$5)</f>
        <v>0.97</v>
      </c>
      <c r="D196">
        <f>IF(B196=0,FALSE,'Input and Summary Results'!$E$5)</f>
        <v>0.1</v>
      </c>
      <c r="E196">
        <f t="shared" si="18"/>
        <v>-1.322826573375516E-2</v>
      </c>
      <c r="F196">
        <f t="shared" si="19"/>
        <v>4.4742268041237113E-2</v>
      </c>
      <c r="G196">
        <f>IF(B196=" ",FALSE,(IF('Input and Summary Results'!$J$4="yes",'Data Transformation'!E196,'Data Transformation'!C196)))</f>
        <v>0.97</v>
      </c>
      <c r="H196">
        <f>IF(B196=" ",FALSE,(IF('Input and Summary Results'!$J$4="yes",'Data Transformation'!F196,'Data Transformation'!D196)))</f>
        <v>0.1</v>
      </c>
      <c r="I196">
        <f t="shared" si="20"/>
        <v>193</v>
      </c>
      <c r="J196" s="18">
        <f>LOOKUP(2,1/(COUNTIF($J$4:J195,'Input and Summary Results'!$B$7:$B$8007)=0),'Input and Summary Results'!$B$7:$B$8007)</f>
        <v>125</v>
      </c>
      <c r="K196" s="18">
        <f t="shared" si="21"/>
        <v>125</v>
      </c>
      <c r="L196" s="18">
        <f t="shared" si="24"/>
        <v>191</v>
      </c>
      <c r="M196">
        <f t="shared" si="23"/>
        <v>191</v>
      </c>
      <c r="N196">
        <f t="shared" si="22"/>
        <v>19</v>
      </c>
      <c r="O196">
        <f t="shared" ref="O196:O259" si="25">IF(N196&gt;4,N196,FALSE)</f>
        <v>19</v>
      </c>
    </row>
    <row r="197" spans="1:15" x14ac:dyDescent="0.45">
      <c r="A197" t="s">
        <v>25</v>
      </c>
      <c r="B197">
        <f>'Input and Summary Results'!$G201</f>
        <v>194</v>
      </c>
      <c r="C197">
        <f>IF(B197=0,FALSE,'Input and Summary Results'!$D$5)</f>
        <v>0.97</v>
      </c>
      <c r="D197">
        <f>IF(B197=0,FALSE,'Input and Summary Results'!$E$5)</f>
        <v>0.1</v>
      </c>
      <c r="E197">
        <f t="shared" ref="E197:E260" si="26">IF(C197=FALSE,FALSE,LOG10(C197))</f>
        <v>-1.322826573375516E-2</v>
      </c>
      <c r="F197">
        <f t="shared" ref="F197:F260" si="27">IF(D197=FALSE, FALSE,0.434*D197/C197)</f>
        <v>4.4742268041237113E-2</v>
      </c>
      <c r="G197">
        <f>IF(B197=" ",FALSE,(IF('Input and Summary Results'!$J$4="yes",'Data Transformation'!E197,'Data Transformation'!C197)))</f>
        <v>0.97</v>
      </c>
      <c r="H197">
        <f>IF(B197=" ",FALSE,(IF('Input and Summary Results'!$J$4="yes",'Data Transformation'!F197,'Data Transformation'!D197)))</f>
        <v>0.1</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20</v>
      </c>
      <c r="O197">
        <f t="shared" si="25"/>
        <v>20</v>
      </c>
    </row>
    <row r="198" spans="1:15" x14ac:dyDescent="0.45">
      <c r="A198" t="s">
        <v>25</v>
      </c>
      <c r="B198">
        <f>'Input and Summary Results'!$G202</f>
        <v>195</v>
      </c>
      <c r="C198">
        <f>IF(B198=0,FALSE,'Input and Summary Results'!$D$5)</f>
        <v>0.97</v>
      </c>
      <c r="D198">
        <f>IF(B198=0,FALSE,'Input and Summary Results'!$E$5)</f>
        <v>0.1</v>
      </c>
      <c r="E198">
        <f t="shared" si="26"/>
        <v>-1.322826573375516E-2</v>
      </c>
      <c r="F198">
        <f t="shared" si="27"/>
        <v>4.4742268041237113E-2</v>
      </c>
      <c r="G198">
        <f>IF(B198=" ",FALSE,(IF('Input and Summary Results'!$J$4="yes",'Data Transformation'!E198,'Data Transformation'!C198)))</f>
        <v>0.97</v>
      </c>
      <c r="H198">
        <f>IF(B198=" ",FALSE,(IF('Input and Summary Results'!$J$4="yes",'Data Transformation'!F198,'Data Transformation'!D198)))</f>
        <v>0.1</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18</v>
      </c>
      <c r="O198">
        <f t="shared" si="25"/>
        <v>18</v>
      </c>
    </row>
    <row r="199" spans="1:15" x14ac:dyDescent="0.45">
      <c r="A199" t="s">
        <v>25</v>
      </c>
      <c r="B199">
        <f>'Input and Summary Results'!$G203</f>
        <v>196</v>
      </c>
      <c r="C199">
        <f>IF(B199=0,FALSE,'Input and Summary Results'!$D$5)</f>
        <v>0.97</v>
      </c>
      <c r="D199">
        <f>IF(B199=0,FALSE,'Input and Summary Results'!$E$5)</f>
        <v>0.1</v>
      </c>
      <c r="E199">
        <f t="shared" si="26"/>
        <v>-1.322826573375516E-2</v>
      </c>
      <c r="F199">
        <f t="shared" si="27"/>
        <v>4.4742268041237113E-2</v>
      </c>
      <c r="G199">
        <f>IF(B199=" ",FALSE,(IF('Input and Summary Results'!$J$4="yes",'Data Transformation'!E199,'Data Transformation'!C199)))</f>
        <v>0.97</v>
      </c>
      <c r="H199">
        <f>IF(B199=" ",FALSE,(IF('Input and Summary Results'!$J$4="yes",'Data Transformation'!F199,'Data Transformation'!D199)))</f>
        <v>0.1</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19</v>
      </c>
      <c r="O199">
        <f t="shared" si="25"/>
        <v>19</v>
      </c>
    </row>
    <row r="200" spans="1:15" x14ac:dyDescent="0.45">
      <c r="A200" t="s">
        <v>25</v>
      </c>
      <c r="B200">
        <f>'Input and Summary Results'!$G204</f>
        <v>197</v>
      </c>
      <c r="C200">
        <f>IF(B200=0,FALSE,'Input and Summary Results'!$D$5)</f>
        <v>0.97</v>
      </c>
      <c r="D200">
        <f>IF(B200=0,FALSE,'Input and Summary Results'!$E$5)</f>
        <v>0.1</v>
      </c>
      <c r="E200">
        <f t="shared" si="26"/>
        <v>-1.322826573375516E-2</v>
      </c>
      <c r="F200">
        <f t="shared" si="27"/>
        <v>4.4742268041237113E-2</v>
      </c>
      <c r="G200">
        <f>IF(B200=" ",FALSE,(IF('Input and Summary Results'!$J$4="yes",'Data Transformation'!E200,'Data Transformation'!C200)))</f>
        <v>0.97</v>
      </c>
      <c r="H200">
        <f>IF(B200=" ",FALSE,(IF('Input and Summary Results'!$J$4="yes",'Data Transformation'!F200,'Data Transformation'!D200)))</f>
        <v>0.1</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45">
      <c r="A201" t="s">
        <v>25</v>
      </c>
      <c r="B201">
        <f>'Input and Summary Results'!$G205</f>
        <v>198</v>
      </c>
      <c r="C201">
        <f>IF(B201=0,FALSE,'Input and Summary Results'!$D$5)</f>
        <v>0.97</v>
      </c>
      <c r="D201">
        <f>IF(B201=0,FALSE,'Input and Summary Results'!$E$5)</f>
        <v>0.1</v>
      </c>
      <c r="E201">
        <f t="shared" si="26"/>
        <v>-1.322826573375516E-2</v>
      </c>
      <c r="F201">
        <f t="shared" si="27"/>
        <v>4.4742268041237113E-2</v>
      </c>
      <c r="G201">
        <f>IF(B201=" ",FALSE,(IF('Input and Summary Results'!$J$4="yes",'Data Transformation'!E201,'Data Transformation'!C201)))</f>
        <v>0.97</v>
      </c>
      <c r="H201">
        <f>IF(B201=" ",FALSE,(IF('Input and Summary Results'!$J$4="yes",'Data Transformation'!F201,'Data Transformation'!D201)))</f>
        <v>0.1</v>
      </c>
      <c r="I201">
        <f t="shared" si="28"/>
        <v>198</v>
      </c>
      <c r="J201" s="18">
        <f>LOOKUP(2,1/(COUNTIF($J$4:J200,'Input and Summary Results'!$B$7:$B$8007)=0),'Input and Summary Results'!$B$7:$B$8007)</f>
        <v>120</v>
      </c>
      <c r="K201" s="18">
        <f t="shared" si="29"/>
        <v>120</v>
      </c>
      <c r="L201" s="18">
        <f t="shared" si="32"/>
        <v>196</v>
      </c>
      <c r="M201">
        <f t="shared" si="31"/>
        <v>196</v>
      </c>
      <c r="N201">
        <f t="shared" si="30"/>
        <v>19</v>
      </c>
      <c r="O201">
        <f t="shared" si="25"/>
        <v>19</v>
      </c>
    </row>
    <row r="202" spans="1:15" x14ac:dyDescent="0.45">
      <c r="A202" t="s">
        <v>25</v>
      </c>
      <c r="B202">
        <f>'Input and Summary Results'!$G206</f>
        <v>199</v>
      </c>
      <c r="C202">
        <f>IF(B202=0,FALSE,'Input and Summary Results'!$D$5)</f>
        <v>0.97</v>
      </c>
      <c r="D202">
        <f>IF(B202=0,FALSE,'Input and Summary Results'!$E$5)</f>
        <v>0.1</v>
      </c>
      <c r="E202">
        <f t="shared" si="26"/>
        <v>-1.322826573375516E-2</v>
      </c>
      <c r="F202">
        <f t="shared" si="27"/>
        <v>4.4742268041237113E-2</v>
      </c>
      <c r="G202">
        <f>IF(B202=" ",FALSE,(IF('Input and Summary Results'!$J$4="yes",'Data Transformation'!E202,'Data Transformation'!C202)))</f>
        <v>0.97</v>
      </c>
      <c r="H202">
        <f>IF(B202=" ",FALSE,(IF('Input and Summary Results'!$J$4="yes",'Data Transformation'!F202,'Data Transformation'!D202)))</f>
        <v>0.1</v>
      </c>
      <c r="I202">
        <f t="shared" si="28"/>
        <v>199</v>
      </c>
      <c r="J202" s="18">
        <f>LOOKUP(2,1/(COUNTIF($J$4:J201,'Input and Summary Results'!$B$7:$B$8007)=0),'Input and Summary Results'!$B$7:$B$8007)</f>
        <v>119</v>
      </c>
      <c r="K202" s="18">
        <f t="shared" si="29"/>
        <v>119</v>
      </c>
      <c r="L202" s="18">
        <f t="shared" si="32"/>
        <v>197</v>
      </c>
      <c r="M202">
        <f t="shared" si="31"/>
        <v>197</v>
      </c>
      <c r="N202">
        <f t="shared" si="30"/>
        <v>18</v>
      </c>
      <c r="O202">
        <f t="shared" si="25"/>
        <v>18</v>
      </c>
    </row>
    <row r="203" spans="1:15" x14ac:dyDescent="0.45">
      <c r="A203" t="s">
        <v>25</v>
      </c>
      <c r="B203">
        <f>'Input and Summary Results'!$G207</f>
        <v>200</v>
      </c>
      <c r="C203">
        <f>IF(B203=0,FALSE,'Input and Summary Results'!$D$5)</f>
        <v>0.97</v>
      </c>
      <c r="D203">
        <f>IF(B203=0,FALSE,'Input and Summary Results'!$E$5)</f>
        <v>0.1</v>
      </c>
      <c r="E203">
        <f t="shared" si="26"/>
        <v>-1.322826573375516E-2</v>
      </c>
      <c r="F203">
        <f t="shared" si="27"/>
        <v>4.4742268041237113E-2</v>
      </c>
      <c r="G203">
        <f>IF(B203=" ",FALSE,(IF('Input and Summary Results'!$J$4="yes",'Data Transformation'!E203,'Data Transformation'!C203)))</f>
        <v>0.97</v>
      </c>
      <c r="H203">
        <f>IF(B203=" ",FALSE,(IF('Input and Summary Results'!$J$4="yes",'Data Transformation'!F203,'Data Transformation'!D203)))</f>
        <v>0.1</v>
      </c>
      <c r="I203">
        <f t="shared" si="28"/>
        <v>200</v>
      </c>
      <c r="J203" s="18">
        <f>LOOKUP(2,1/(COUNTIF($J$4:J202,'Input and Summary Results'!$B$7:$B$8007)=0),'Input and Summary Results'!$B$7:$B$8007)</f>
        <v>118</v>
      </c>
      <c r="K203" s="18">
        <f t="shared" si="29"/>
        <v>118</v>
      </c>
      <c r="L203" s="18">
        <f t="shared" si="32"/>
        <v>198</v>
      </c>
      <c r="M203">
        <f t="shared" si="31"/>
        <v>198</v>
      </c>
      <c r="N203">
        <f t="shared" si="30"/>
        <v>17</v>
      </c>
      <c r="O203">
        <f t="shared" si="25"/>
        <v>17</v>
      </c>
    </row>
    <row r="204" spans="1:15" x14ac:dyDescent="0.45">
      <c r="A204" t="s">
        <v>25</v>
      </c>
      <c r="B204">
        <f>'Input and Summary Results'!$G208</f>
        <v>201</v>
      </c>
      <c r="C204">
        <f>IF(B204=0,FALSE,'Input and Summary Results'!$D$5)</f>
        <v>0.97</v>
      </c>
      <c r="D204">
        <f>IF(B204=0,FALSE,'Input and Summary Results'!$E$5)</f>
        <v>0.1</v>
      </c>
      <c r="E204">
        <f t="shared" si="26"/>
        <v>-1.322826573375516E-2</v>
      </c>
      <c r="F204">
        <f t="shared" si="27"/>
        <v>4.4742268041237113E-2</v>
      </c>
      <c r="G204">
        <f>IF(B204=" ",FALSE,(IF('Input and Summary Results'!$J$4="yes",'Data Transformation'!E204,'Data Transformation'!C204)))</f>
        <v>0.97</v>
      </c>
      <c r="H204">
        <f>IF(B204=" ",FALSE,(IF('Input and Summary Results'!$J$4="yes",'Data Transformation'!F204,'Data Transformation'!D204)))</f>
        <v>0.1</v>
      </c>
      <c r="I204">
        <f t="shared" si="28"/>
        <v>201</v>
      </c>
      <c r="J204" s="18">
        <f>LOOKUP(2,1/(COUNTIF($J$4:J203,'Input and Summary Results'!$B$7:$B$8007)=0),'Input and Summary Results'!$B$7:$B$8007)</f>
        <v>117</v>
      </c>
      <c r="K204" s="18">
        <f t="shared" si="29"/>
        <v>117</v>
      </c>
      <c r="L204" s="18">
        <f t="shared" si="32"/>
        <v>199</v>
      </c>
      <c r="M204">
        <f t="shared" si="31"/>
        <v>199</v>
      </c>
      <c r="N204">
        <f t="shared" si="30"/>
        <v>20</v>
      </c>
      <c r="O204">
        <f t="shared" si="25"/>
        <v>20</v>
      </c>
    </row>
    <row r="205" spans="1:15" x14ac:dyDescent="0.45">
      <c r="A205" t="s">
        <v>25</v>
      </c>
      <c r="B205">
        <f>'Input and Summary Results'!$G209</f>
        <v>202</v>
      </c>
      <c r="C205">
        <f>IF(B205=0,FALSE,'Input and Summary Results'!$D$5)</f>
        <v>0.97</v>
      </c>
      <c r="D205">
        <f>IF(B205=0,FALSE,'Input and Summary Results'!$E$5)</f>
        <v>0.1</v>
      </c>
      <c r="E205">
        <f t="shared" si="26"/>
        <v>-1.322826573375516E-2</v>
      </c>
      <c r="F205">
        <f t="shared" si="27"/>
        <v>4.4742268041237113E-2</v>
      </c>
      <c r="G205">
        <f>IF(B205=" ",FALSE,(IF('Input and Summary Results'!$J$4="yes",'Data Transformation'!E205,'Data Transformation'!C205)))</f>
        <v>0.97</v>
      </c>
      <c r="H205">
        <f>IF(B205=" ",FALSE,(IF('Input and Summary Results'!$J$4="yes",'Data Transformation'!F205,'Data Transformation'!D205)))</f>
        <v>0.1</v>
      </c>
      <c r="I205">
        <f t="shared" si="28"/>
        <v>202</v>
      </c>
      <c r="J205" s="18">
        <f>LOOKUP(2,1/(COUNTIF($J$4:J204,'Input and Summary Results'!$B$7:$B$8007)=0),'Input and Summary Results'!$B$7:$B$8007)</f>
        <v>116</v>
      </c>
      <c r="K205" s="18">
        <f t="shared" si="29"/>
        <v>116</v>
      </c>
      <c r="L205" s="18">
        <f t="shared" si="32"/>
        <v>200</v>
      </c>
      <c r="M205">
        <f t="shared" si="31"/>
        <v>200</v>
      </c>
      <c r="N205">
        <f t="shared" si="30"/>
        <v>18</v>
      </c>
      <c r="O205">
        <f t="shared" si="25"/>
        <v>18</v>
      </c>
    </row>
    <row r="206" spans="1:15" x14ac:dyDescent="0.45">
      <c r="A206" t="s">
        <v>25</v>
      </c>
      <c r="B206">
        <f>'Input and Summary Results'!$G210</f>
        <v>203</v>
      </c>
      <c r="C206">
        <f>IF(B206=0,FALSE,'Input and Summary Results'!$D$5)</f>
        <v>0.97</v>
      </c>
      <c r="D206">
        <f>IF(B206=0,FALSE,'Input and Summary Results'!$E$5)</f>
        <v>0.1</v>
      </c>
      <c r="E206">
        <f t="shared" si="26"/>
        <v>-1.322826573375516E-2</v>
      </c>
      <c r="F206">
        <f t="shared" si="27"/>
        <v>4.4742268041237113E-2</v>
      </c>
      <c r="G206">
        <f>IF(B206=" ",FALSE,(IF('Input and Summary Results'!$J$4="yes",'Data Transformation'!E206,'Data Transformation'!C206)))</f>
        <v>0.97</v>
      </c>
      <c r="H206">
        <f>IF(B206=" ",FALSE,(IF('Input and Summary Results'!$J$4="yes",'Data Transformation'!F206,'Data Transformation'!D206)))</f>
        <v>0.1</v>
      </c>
      <c r="I206">
        <f t="shared" si="28"/>
        <v>203</v>
      </c>
      <c r="J206" s="18">
        <f>LOOKUP(2,1/(COUNTIF($J$4:J205,'Input and Summary Results'!$B$7:$B$8007)=0),'Input and Summary Results'!$B$7:$B$8007)</f>
        <v>115</v>
      </c>
      <c r="K206" s="18">
        <f t="shared" si="29"/>
        <v>115</v>
      </c>
      <c r="L206" s="18">
        <f t="shared" si="32"/>
        <v>201</v>
      </c>
      <c r="M206">
        <f t="shared" si="31"/>
        <v>201</v>
      </c>
      <c r="N206">
        <f t="shared" si="30"/>
        <v>20</v>
      </c>
      <c r="O206">
        <f t="shared" si="25"/>
        <v>20</v>
      </c>
    </row>
    <row r="207" spans="1:15" x14ac:dyDescent="0.45">
      <c r="A207" t="s">
        <v>25</v>
      </c>
      <c r="B207">
        <f>'Input and Summary Results'!$G211</f>
        <v>204</v>
      </c>
      <c r="C207">
        <f>IF(B207=0,FALSE,'Input and Summary Results'!$D$5)</f>
        <v>0.97</v>
      </c>
      <c r="D207">
        <f>IF(B207=0,FALSE,'Input and Summary Results'!$E$5)</f>
        <v>0.1</v>
      </c>
      <c r="E207">
        <f t="shared" si="26"/>
        <v>-1.322826573375516E-2</v>
      </c>
      <c r="F207">
        <f t="shared" si="27"/>
        <v>4.4742268041237113E-2</v>
      </c>
      <c r="G207">
        <f>IF(B207=" ",FALSE,(IF('Input and Summary Results'!$J$4="yes",'Data Transformation'!E207,'Data Transformation'!C207)))</f>
        <v>0.97</v>
      </c>
      <c r="H207">
        <f>IF(B207=" ",FALSE,(IF('Input and Summary Results'!$J$4="yes",'Data Transformation'!F207,'Data Transformation'!D207)))</f>
        <v>0.1</v>
      </c>
      <c r="I207">
        <f t="shared" si="28"/>
        <v>204</v>
      </c>
      <c r="J207" s="18">
        <f>LOOKUP(2,1/(COUNTIF($J$4:J206,'Input and Summary Results'!$B$7:$B$8007)=0),'Input and Summary Results'!$B$7:$B$8007)</f>
        <v>114</v>
      </c>
      <c r="K207" s="18">
        <f t="shared" si="29"/>
        <v>114</v>
      </c>
      <c r="L207" s="18">
        <f t="shared" si="32"/>
        <v>202</v>
      </c>
      <c r="M207">
        <f t="shared" si="31"/>
        <v>202</v>
      </c>
      <c r="N207">
        <f t="shared" si="30"/>
        <v>17</v>
      </c>
      <c r="O207">
        <f t="shared" si="25"/>
        <v>17</v>
      </c>
    </row>
    <row r="208" spans="1:15" x14ac:dyDescent="0.45">
      <c r="A208" t="s">
        <v>25</v>
      </c>
      <c r="B208">
        <f>'Input and Summary Results'!$G212</f>
        <v>205</v>
      </c>
      <c r="C208">
        <f>IF(B208=0,FALSE,'Input and Summary Results'!$D$5)</f>
        <v>0.97</v>
      </c>
      <c r="D208">
        <f>IF(B208=0,FALSE,'Input and Summary Results'!$E$5)</f>
        <v>0.1</v>
      </c>
      <c r="E208">
        <f t="shared" si="26"/>
        <v>-1.322826573375516E-2</v>
      </c>
      <c r="F208">
        <f t="shared" si="27"/>
        <v>4.4742268041237113E-2</v>
      </c>
      <c r="G208">
        <f>IF(B208=" ",FALSE,(IF('Input and Summary Results'!$J$4="yes",'Data Transformation'!E208,'Data Transformation'!C208)))</f>
        <v>0.97</v>
      </c>
      <c r="H208">
        <f>IF(B208=" ",FALSE,(IF('Input and Summary Results'!$J$4="yes",'Data Transformation'!F208,'Data Transformation'!D208)))</f>
        <v>0.1</v>
      </c>
      <c r="I208">
        <f t="shared" si="28"/>
        <v>205</v>
      </c>
      <c r="J208" s="18">
        <f>LOOKUP(2,1/(COUNTIF($J$4:J207,'Input and Summary Results'!$B$7:$B$8007)=0),'Input and Summary Results'!$B$7:$B$8007)</f>
        <v>113</v>
      </c>
      <c r="K208" s="18">
        <f t="shared" si="29"/>
        <v>113</v>
      </c>
      <c r="L208" s="18">
        <f t="shared" si="32"/>
        <v>203</v>
      </c>
      <c r="M208">
        <f t="shared" si="31"/>
        <v>203</v>
      </c>
      <c r="N208">
        <f t="shared" si="30"/>
        <v>18</v>
      </c>
      <c r="O208">
        <f t="shared" si="25"/>
        <v>18</v>
      </c>
    </row>
    <row r="209" spans="1:15" x14ac:dyDescent="0.45">
      <c r="A209" t="s">
        <v>25</v>
      </c>
      <c r="B209">
        <f>'Input and Summary Results'!$G213</f>
        <v>206</v>
      </c>
      <c r="C209">
        <f>IF(B209=0,FALSE,'Input and Summary Results'!$D$5)</f>
        <v>0.97</v>
      </c>
      <c r="D209">
        <f>IF(B209=0,FALSE,'Input and Summary Results'!$E$5)</f>
        <v>0.1</v>
      </c>
      <c r="E209">
        <f t="shared" si="26"/>
        <v>-1.322826573375516E-2</v>
      </c>
      <c r="F209">
        <f t="shared" si="27"/>
        <v>4.4742268041237113E-2</v>
      </c>
      <c r="G209">
        <f>IF(B209=" ",FALSE,(IF('Input and Summary Results'!$J$4="yes",'Data Transformation'!E209,'Data Transformation'!C209)))</f>
        <v>0.97</v>
      </c>
      <c r="H209">
        <f>IF(B209=" ",FALSE,(IF('Input and Summary Results'!$J$4="yes",'Data Transformation'!F209,'Data Transformation'!D209)))</f>
        <v>0.1</v>
      </c>
      <c r="I209">
        <f t="shared" si="28"/>
        <v>206</v>
      </c>
      <c r="J209" s="18">
        <f>LOOKUP(2,1/(COUNTIF($J$4:J208,'Input and Summary Results'!$B$7:$B$8007)=0),'Input and Summary Results'!$B$7:$B$8007)</f>
        <v>112</v>
      </c>
      <c r="K209" s="18">
        <f t="shared" si="29"/>
        <v>112</v>
      </c>
      <c r="L209" s="18">
        <f t="shared" si="32"/>
        <v>204</v>
      </c>
      <c r="M209">
        <f t="shared" si="31"/>
        <v>204</v>
      </c>
      <c r="N209">
        <f t="shared" si="30"/>
        <v>20</v>
      </c>
      <c r="O209">
        <f t="shared" si="25"/>
        <v>20</v>
      </c>
    </row>
    <row r="210" spans="1:15" x14ac:dyDescent="0.45">
      <c r="A210" t="s">
        <v>25</v>
      </c>
      <c r="B210">
        <f>'Input and Summary Results'!$G214</f>
        <v>207</v>
      </c>
      <c r="C210">
        <f>IF(B210=0,FALSE,'Input and Summary Results'!$D$5)</f>
        <v>0.97</v>
      </c>
      <c r="D210">
        <f>IF(B210=0,FALSE,'Input and Summary Results'!$E$5)</f>
        <v>0.1</v>
      </c>
      <c r="E210">
        <f t="shared" si="26"/>
        <v>-1.322826573375516E-2</v>
      </c>
      <c r="F210">
        <f t="shared" si="27"/>
        <v>4.4742268041237113E-2</v>
      </c>
      <c r="G210">
        <f>IF(B210=" ",FALSE,(IF('Input and Summary Results'!$J$4="yes",'Data Transformation'!E210,'Data Transformation'!C210)))</f>
        <v>0.97</v>
      </c>
      <c r="H210">
        <f>IF(B210=" ",FALSE,(IF('Input and Summary Results'!$J$4="yes",'Data Transformation'!F210,'Data Transformation'!D210)))</f>
        <v>0.1</v>
      </c>
      <c r="I210">
        <f t="shared" si="28"/>
        <v>207</v>
      </c>
      <c r="J210" s="18">
        <f>LOOKUP(2,1/(COUNTIF($J$4:J209,'Input and Summary Results'!$B$7:$B$8007)=0),'Input and Summary Results'!$B$7:$B$8007)</f>
        <v>111</v>
      </c>
      <c r="K210" s="18">
        <f t="shared" si="29"/>
        <v>111</v>
      </c>
      <c r="L210" s="18">
        <f t="shared" si="32"/>
        <v>205</v>
      </c>
      <c r="M210">
        <f t="shared" si="31"/>
        <v>205</v>
      </c>
      <c r="N210">
        <f t="shared" si="30"/>
        <v>18</v>
      </c>
      <c r="O210">
        <f t="shared" si="25"/>
        <v>18</v>
      </c>
    </row>
    <row r="211" spans="1:15" x14ac:dyDescent="0.45">
      <c r="A211" t="s">
        <v>25</v>
      </c>
      <c r="B211">
        <f>'Input and Summary Results'!$G215</f>
        <v>208</v>
      </c>
      <c r="C211">
        <f>IF(B211=0,FALSE,'Input and Summary Results'!$D$5)</f>
        <v>0.97</v>
      </c>
      <c r="D211">
        <f>IF(B211=0,FALSE,'Input and Summary Results'!$E$5)</f>
        <v>0.1</v>
      </c>
      <c r="E211">
        <f t="shared" si="26"/>
        <v>-1.322826573375516E-2</v>
      </c>
      <c r="F211">
        <f t="shared" si="27"/>
        <v>4.4742268041237113E-2</v>
      </c>
      <c r="G211">
        <f>IF(B211=" ",FALSE,(IF('Input and Summary Results'!$J$4="yes",'Data Transformation'!E211,'Data Transformation'!C211)))</f>
        <v>0.97</v>
      </c>
      <c r="H211">
        <f>IF(B211=" ",FALSE,(IF('Input and Summary Results'!$J$4="yes",'Data Transformation'!F211,'Data Transformation'!D211)))</f>
        <v>0.1</v>
      </c>
      <c r="I211">
        <f t="shared" si="28"/>
        <v>208</v>
      </c>
      <c r="J211" s="18">
        <f>LOOKUP(2,1/(COUNTIF($J$4:J210,'Input and Summary Results'!$B$7:$B$8007)=0),'Input and Summary Results'!$B$7:$B$8007)</f>
        <v>110</v>
      </c>
      <c r="K211" s="18">
        <f t="shared" si="29"/>
        <v>110</v>
      </c>
      <c r="L211" s="18">
        <f t="shared" si="32"/>
        <v>206</v>
      </c>
      <c r="M211">
        <f t="shared" si="31"/>
        <v>206</v>
      </c>
      <c r="N211">
        <f t="shared" si="30"/>
        <v>19</v>
      </c>
      <c r="O211">
        <f t="shared" si="25"/>
        <v>19</v>
      </c>
    </row>
    <row r="212" spans="1:15" x14ac:dyDescent="0.45">
      <c r="A212" t="s">
        <v>25</v>
      </c>
      <c r="B212">
        <f>'Input and Summary Results'!$G216</f>
        <v>209</v>
      </c>
      <c r="C212">
        <f>IF(B212=0,FALSE,'Input and Summary Results'!$D$5)</f>
        <v>0.97</v>
      </c>
      <c r="D212">
        <f>IF(B212=0,FALSE,'Input and Summary Results'!$E$5)</f>
        <v>0.1</v>
      </c>
      <c r="E212">
        <f t="shared" si="26"/>
        <v>-1.322826573375516E-2</v>
      </c>
      <c r="F212">
        <f t="shared" si="27"/>
        <v>4.4742268041237113E-2</v>
      </c>
      <c r="G212">
        <f>IF(B212=" ",FALSE,(IF('Input and Summary Results'!$J$4="yes",'Data Transformation'!E212,'Data Transformation'!C212)))</f>
        <v>0.97</v>
      </c>
      <c r="H212">
        <f>IF(B212=" ",FALSE,(IF('Input and Summary Results'!$J$4="yes",'Data Transformation'!F212,'Data Transformation'!D212)))</f>
        <v>0.1</v>
      </c>
      <c r="I212">
        <f t="shared" si="28"/>
        <v>209</v>
      </c>
      <c r="J212" s="18">
        <f>LOOKUP(2,1/(COUNTIF($J$4:J211,'Input and Summary Results'!$B$7:$B$8007)=0),'Input and Summary Results'!$B$7:$B$8007)</f>
        <v>109</v>
      </c>
      <c r="K212" s="18">
        <f t="shared" si="29"/>
        <v>109</v>
      </c>
      <c r="L212" s="18">
        <f t="shared" si="32"/>
        <v>207</v>
      </c>
      <c r="M212">
        <f t="shared" si="31"/>
        <v>207</v>
      </c>
      <c r="N212">
        <f t="shared" si="30"/>
        <v>15</v>
      </c>
      <c r="O212">
        <f t="shared" si="25"/>
        <v>15</v>
      </c>
    </row>
    <row r="213" spans="1:15" x14ac:dyDescent="0.45">
      <c r="A213" t="s">
        <v>25</v>
      </c>
      <c r="B213">
        <f>'Input and Summary Results'!$G217</f>
        <v>210</v>
      </c>
      <c r="C213">
        <f>IF(B213=0,FALSE,'Input and Summary Results'!$D$5)</f>
        <v>0.97</v>
      </c>
      <c r="D213">
        <f>IF(B213=0,FALSE,'Input and Summary Results'!$E$5)</f>
        <v>0.1</v>
      </c>
      <c r="E213">
        <f t="shared" si="26"/>
        <v>-1.322826573375516E-2</v>
      </c>
      <c r="F213">
        <f t="shared" si="27"/>
        <v>4.4742268041237113E-2</v>
      </c>
      <c r="G213">
        <f>IF(B213=" ",FALSE,(IF('Input and Summary Results'!$J$4="yes",'Data Transformation'!E213,'Data Transformation'!C213)))</f>
        <v>0.97</v>
      </c>
      <c r="H213">
        <f>IF(B213=" ",FALSE,(IF('Input and Summary Results'!$J$4="yes",'Data Transformation'!F213,'Data Transformation'!D213)))</f>
        <v>0.1</v>
      </c>
      <c r="I213">
        <f t="shared" si="28"/>
        <v>210</v>
      </c>
      <c r="J213" s="18">
        <f>LOOKUP(2,1/(COUNTIF($J$4:J212,'Input and Summary Results'!$B$7:$B$8007)=0),'Input and Summary Results'!$B$7:$B$8007)</f>
        <v>108</v>
      </c>
      <c r="K213" s="18">
        <f t="shared" si="29"/>
        <v>108</v>
      </c>
      <c r="L213" s="18">
        <f t="shared" si="32"/>
        <v>208</v>
      </c>
      <c r="M213">
        <f t="shared" si="31"/>
        <v>208</v>
      </c>
      <c r="N213">
        <f t="shared" si="30"/>
        <v>18</v>
      </c>
      <c r="O213">
        <f t="shared" si="25"/>
        <v>18</v>
      </c>
    </row>
    <row r="214" spans="1:15" x14ac:dyDescent="0.45">
      <c r="A214" t="s">
        <v>25</v>
      </c>
      <c r="B214">
        <f>'Input and Summary Results'!$G218</f>
        <v>211</v>
      </c>
      <c r="C214">
        <f>IF(B214=0,FALSE,'Input and Summary Results'!$D$5)</f>
        <v>0.97</v>
      </c>
      <c r="D214">
        <f>IF(B214=0,FALSE,'Input and Summary Results'!$E$5)</f>
        <v>0.1</v>
      </c>
      <c r="E214">
        <f t="shared" si="26"/>
        <v>-1.322826573375516E-2</v>
      </c>
      <c r="F214">
        <f t="shared" si="27"/>
        <v>4.4742268041237113E-2</v>
      </c>
      <c r="G214">
        <f>IF(B214=" ",FALSE,(IF('Input and Summary Results'!$J$4="yes",'Data Transformation'!E214,'Data Transformation'!C214)))</f>
        <v>0.97</v>
      </c>
      <c r="H214">
        <f>IF(B214=" ",FALSE,(IF('Input and Summary Results'!$J$4="yes",'Data Transformation'!F214,'Data Transformation'!D214)))</f>
        <v>0.1</v>
      </c>
      <c r="I214">
        <f t="shared" si="28"/>
        <v>211</v>
      </c>
      <c r="J214" s="18">
        <f>LOOKUP(2,1/(COUNTIF($J$4:J213,'Input and Summary Results'!$B$7:$B$8007)=0),'Input and Summary Results'!$B$7:$B$8007)</f>
        <v>107</v>
      </c>
      <c r="K214" s="18">
        <f t="shared" si="29"/>
        <v>107</v>
      </c>
      <c r="L214" s="18">
        <f t="shared" si="32"/>
        <v>209</v>
      </c>
      <c r="M214">
        <f t="shared" si="31"/>
        <v>209</v>
      </c>
      <c r="N214">
        <f t="shared" si="30"/>
        <v>19</v>
      </c>
      <c r="O214">
        <f t="shared" si="25"/>
        <v>19</v>
      </c>
    </row>
    <row r="215" spans="1:15" x14ac:dyDescent="0.45">
      <c r="A215" t="s">
        <v>25</v>
      </c>
      <c r="B215">
        <f>'Input and Summary Results'!$G219</f>
        <v>212</v>
      </c>
      <c r="C215">
        <f>IF(B215=0,FALSE,'Input and Summary Results'!$D$5)</f>
        <v>0.97</v>
      </c>
      <c r="D215">
        <f>IF(B215=0,FALSE,'Input and Summary Results'!$E$5)</f>
        <v>0.1</v>
      </c>
      <c r="E215">
        <f t="shared" si="26"/>
        <v>-1.322826573375516E-2</v>
      </c>
      <c r="F215">
        <f t="shared" si="27"/>
        <v>4.4742268041237113E-2</v>
      </c>
      <c r="G215">
        <f>IF(B215=" ",FALSE,(IF('Input and Summary Results'!$J$4="yes",'Data Transformation'!E215,'Data Transformation'!C215)))</f>
        <v>0.97</v>
      </c>
      <c r="H215">
        <f>IF(B215=" ",FALSE,(IF('Input and Summary Results'!$J$4="yes",'Data Transformation'!F215,'Data Transformation'!D215)))</f>
        <v>0.1</v>
      </c>
      <c r="I215">
        <f t="shared" si="28"/>
        <v>212</v>
      </c>
      <c r="J215" s="18">
        <f>LOOKUP(2,1/(COUNTIF($J$4:J214,'Input and Summary Results'!$B$7:$B$8007)=0),'Input and Summary Results'!$B$7:$B$8007)</f>
        <v>106</v>
      </c>
      <c r="K215" s="18">
        <f t="shared" si="29"/>
        <v>106</v>
      </c>
      <c r="L215" s="18">
        <f t="shared" si="32"/>
        <v>210</v>
      </c>
      <c r="M215">
        <f t="shared" si="31"/>
        <v>210</v>
      </c>
      <c r="N215">
        <f t="shared" si="30"/>
        <v>19</v>
      </c>
      <c r="O215">
        <f t="shared" si="25"/>
        <v>19</v>
      </c>
    </row>
    <row r="216" spans="1:15" x14ac:dyDescent="0.45">
      <c r="A216" t="s">
        <v>25</v>
      </c>
      <c r="B216">
        <f>'Input and Summary Results'!$G220</f>
        <v>213</v>
      </c>
      <c r="C216">
        <f>IF(B216=0,FALSE,'Input and Summary Results'!$D$5)</f>
        <v>0.97</v>
      </c>
      <c r="D216">
        <f>IF(B216=0,FALSE,'Input and Summary Results'!$E$5)</f>
        <v>0.1</v>
      </c>
      <c r="E216">
        <f t="shared" si="26"/>
        <v>-1.322826573375516E-2</v>
      </c>
      <c r="F216">
        <f t="shared" si="27"/>
        <v>4.4742268041237113E-2</v>
      </c>
      <c r="G216">
        <f>IF(B216=" ",FALSE,(IF('Input and Summary Results'!$J$4="yes",'Data Transformation'!E216,'Data Transformation'!C216)))</f>
        <v>0.97</v>
      </c>
      <c r="H216">
        <f>IF(B216=" ",FALSE,(IF('Input and Summary Results'!$J$4="yes",'Data Transformation'!F216,'Data Transformation'!D216)))</f>
        <v>0.1</v>
      </c>
      <c r="I216">
        <f t="shared" si="28"/>
        <v>213</v>
      </c>
      <c r="J216" s="18">
        <f>LOOKUP(2,1/(COUNTIF($J$4:J215,'Input and Summary Results'!$B$7:$B$8007)=0),'Input and Summary Results'!$B$7:$B$8007)</f>
        <v>105</v>
      </c>
      <c r="K216" s="18">
        <f t="shared" si="29"/>
        <v>105</v>
      </c>
      <c r="L216" s="18">
        <f t="shared" si="32"/>
        <v>211</v>
      </c>
      <c r="M216">
        <f t="shared" si="31"/>
        <v>211</v>
      </c>
      <c r="N216">
        <f t="shared" si="30"/>
        <v>19</v>
      </c>
      <c r="O216">
        <f t="shared" si="25"/>
        <v>19</v>
      </c>
    </row>
    <row r="217" spans="1:15" x14ac:dyDescent="0.45">
      <c r="A217" t="s">
        <v>25</v>
      </c>
      <c r="B217">
        <f>'Input and Summary Results'!$G221</f>
        <v>214</v>
      </c>
      <c r="C217">
        <f>IF(B217=0,FALSE,'Input and Summary Results'!$D$5)</f>
        <v>0.97</v>
      </c>
      <c r="D217">
        <f>IF(B217=0,FALSE,'Input and Summary Results'!$E$5)</f>
        <v>0.1</v>
      </c>
      <c r="E217">
        <f t="shared" si="26"/>
        <v>-1.322826573375516E-2</v>
      </c>
      <c r="F217">
        <f t="shared" si="27"/>
        <v>4.4742268041237113E-2</v>
      </c>
      <c r="G217">
        <f>IF(B217=" ",FALSE,(IF('Input and Summary Results'!$J$4="yes",'Data Transformation'!E217,'Data Transformation'!C217)))</f>
        <v>0.97</v>
      </c>
      <c r="H217">
        <f>IF(B217=" ",FALSE,(IF('Input and Summary Results'!$J$4="yes",'Data Transformation'!F217,'Data Transformation'!D217)))</f>
        <v>0.1</v>
      </c>
      <c r="I217">
        <f t="shared" si="28"/>
        <v>214</v>
      </c>
      <c r="J217" s="18">
        <f>LOOKUP(2,1/(COUNTIF($J$4:J216,'Input and Summary Results'!$B$7:$B$8007)=0),'Input and Summary Results'!$B$7:$B$8007)</f>
        <v>104</v>
      </c>
      <c r="K217" s="18">
        <f t="shared" si="29"/>
        <v>104</v>
      </c>
      <c r="L217" s="18">
        <f t="shared" si="32"/>
        <v>212</v>
      </c>
      <c r="M217">
        <f t="shared" si="31"/>
        <v>212</v>
      </c>
      <c r="N217">
        <f t="shared" si="30"/>
        <v>18</v>
      </c>
      <c r="O217">
        <f t="shared" si="25"/>
        <v>18</v>
      </c>
    </row>
    <row r="218" spans="1:15" x14ac:dyDescent="0.45">
      <c r="A218" t="s">
        <v>25</v>
      </c>
      <c r="B218">
        <f>'Input and Summary Results'!$G222</f>
        <v>215</v>
      </c>
      <c r="C218">
        <f>IF(B218=0,FALSE,'Input and Summary Results'!$D$5)</f>
        <v>0.97</v>
      </c>
      <c r="D218">
        <f>IF(B218=0,FALSE,'Input and Summary Results'!$E$5)</f>
        <v>0.1</v>
      </c>
      <c r="E218">
        <f t="shared" si="26"/>
        <v>-1.322826573375516E-2</v>
      </c>
      <c r="F218">
        <f t="shared" si="27"/>
        <v>4.4742268041237113E-2</v>
      </c>
      <c r="G218">
        <f>IF(B218=" ",FALSE,(IF('Input and Summary Results'!$J$4="yes",'Data Transformation'!E218,'Data Transformation'!C218)))</f>
        <v>0.97</v>
      </c>
      <c r="H218">
        <f>IF(B218=" ",FALSE,(IF('Input and Summary Results'!$J$4="yes",'Data Transformation'!F218,'Data Transformation'!D218)))</f>
        <v>0.1</v>
      </c>
      <c r="I218">
        <f t="shared" si="28"/>
        <v>215</v>
      </c>
      <c r="J218" s="18">
        <f>LOOKUP(2,1/(COUNTIF($J$4:J217,'Input and Summary Results'!$B$7:$B$8007)=0),'Input and Summary Results'!$B$7:$B$8007)</f>
        <v>103</v>
      </c>
      <c r="K218" s="18">
        <f t="shared" si="29"/>
        <v>103</v>
      </c>
      <c r="L218" s="18">
        <f t="shared" si="32"/>
        <v>213</v>
      </c>
      <c r="M218">
        <f t="shared" si="31"/>
        <v>213</v>
      </c>
      <c r="N218">
        <f t="shared" si="30"/>
        <v>20</v>
      </c>
      <c r="O218">
        <f t="shared" si="25"/>
        <v>20</v>
      </c>
    </row>
    <row r="219" spans="1:15" x14ac:dyDescent="0.45">
      <c r="A219" t="s">
        <v>25</v>
      </c>
      <c r="B219">
        <f>'Input and Summary Results'!$G223</f>
        <v>216</v>
      </c>
      <c r="C219">
        <f>IF(B219=0,FALSE,'Input and Summary Results'!$D$5)</f>
        <v>0.97</v>
      </c>
      <c r="D219">
        <f>IF(B219=0,FALSE,'Input and Summary Results'!$E$5)</f>
        <v>0.1</v>
      </c>
      <c r="E219">
        <f t="shared" si="26"/>
        <v>-1.322826573375516E-2</v>
      </c>
      <c r="F219">
        <f t="shared" si="27"/>
        <v>4.4742268041237113E-2</v>
      </c>
      <c r="G219">
        <f>IF(B219=" ",FALSE,(IF('Input and Summary Results'!$J$4="yes",'Data Transformation'!E219,'Data Transformation'!C219)))</f>
        <v>0.97</v>
      </c>
      <c r="H219">
        <f>IF(B219=" ",FALSE,(IF('Input and Summary Results'!$J$4="yes",'Data Transformation'!F219,'Data Transformation'!D219)))</f>
        <v>0.1</v>
      </c>
      <c r="I219">
        <f t="shared" si="28"/>
        <v>216</v>
      </c>
      <c r="J219" s="18">
        <f>LOOKUP(2,1/(COUNTIF($J$4:J218,'Input and Summary Results'!$B$7:$B$8007)=0),'Input and Summary Results'!$B$7:$B$8007)</f>
        <v>102</v>
      </c>
      <c r="K219" s="18">
        <f t="shared" si="29"/>
        <v>102</v>
      </c>
      <c r="L219" s="18">
        <f t="shared" si="32"/>
        <v>214</v>
      </c>
      <c r="M219">
        <f t="shared" si="31"/>
        <v>214</v>
      </c>
      <c r="N219">
        <f t="shared" si="30"/>
        <v>19</v>
      </c>
      <c r="O219">
        <f t="shared" si="25"/>
        <v>19</v>
      </c>
    </row>
    <row r="220" spans="1:15" x14ac:dyDescent="0.45">
      <c r="A220" t="s">
        <v>25</v>
      </c>
      <c r="B220">
        <f>'Input and Summary Results'!$G224</f>
        <v>217</v>
      </c>
      <c r="C220">
        <f>IF(B220=0,FALSE,'Input and Summary Results'!$D$5)</f>
        <v>0.97</v>
      </c>
      <c r="D220">
        <f>IF(B220=0,FALSE,'Input and Summary Results'!$E$5)</f>
        <v>0.1</v>
      </c>
      <c r="E220">
        <f t="shared" si="26"/>
        <v>-1.322826573375516E-2</v>
      </c>
      <c r="F220">
        <f t="shared" si="27"/>
        <v>4.4742268041237113E-2</v>
      </c>
      <c r="G220">
        <f>IF(B220=" ",FALSE,(IF('Input and Summary Results'!$J$4="yes",'Data Transformation'!E220,'Data Transformation'!C220)))</f>
        <v>0.97</v>
      </c>
      <c r="H220">
        <f>IF(B220=" ",FALSE,(IF('Input and Summary Results'!$J$4="yes",'Data Transformation'!F220,'Data Transformation'!D220)))</f>
        <v>0.1</v>
      </c>
      <c r="I220">
        <f t="shared" si="28"/>
        <v>217</v>
      </c>
      <c r="J220" s="18">
        <f>LOOKUP(2,1/(COUNTIF($J$4:J219,'Input and Summary Results'!$B$7:$B$8007)=0),'Input and Summary Results'!$B$7:$B$8007)</f>
        <v>101</v>
      </c>
      <c r="K220" s="18">
        <f t="shared" si="29"/>
        <v>101</v>
      </c>
      <c r="L220" s="18">
        <f t="shared" si="32"/>
        <v>215</v>
      </c>
      <c r="M220">
        <f t="shared" si="31"/>
        <v>215</v>
      </c>
      <c r="N220">
        <f t="shared" si="30"/>
        <v>18</v>
      </c>
      <c r="O220">
        <f t="shared" si="25"/>
        <v>18</v>
      </c>
    </row>
    <row r="221" spans="1:15" x14ac:dyDescent="0.45">
      <c r="A221" t="s">
        <v>25</v>
      </c>
      <c r="B221">
        <f>'Input and Summary Results'!$G225</f>
        <v>218</v>
      </c>
      <c r="C221">
        <f>IF(B221=0,FALSE,'Input and Summary Results'!$D$5)</f>
        <v>0.97</v>
      </c>
      <c r="D221">
        <f>IF(B221=0,FALSE,'Input and Summary Results'!$E$5)</f>
        <v>0.1</v>
      </c>
      <c r="E221">
        <f t="shared" si="26"/>
        <v>-1.322826573375516E-2</v>
      </c>
      <c r="F221">
        <f t="shared" si="27"/>
        <v>4.4742268041237113E-2</v>
      </c>
      <c r="G221">
        <f>IF(B221=" ",FALSE,(IF('Input and Summary Results'!$J$4="yes",'Data Transformation'!E221,'Data Transformation'!C221)))</f>
        <v>0.97</v>
      </c>
      <c r="H221">
        <f>IF(B221=" ",FALSE,(IF('Input and Summary Results'!$J$4="yes",'Data Transformation'!F221,'Data Transformation'!D221)))</f>
        <v>0.1</v>
      </c>
      <c r="I221">
        <f t="shared" si="28"/>
        <v>218</v>
      </c>
      <c r="J221" s="18">
        <f>LOOKUP(2,1/(COUNTIF($J$4:J220,'Input and Summary Results'!$B$7:$B$8007)=0),'Input and Summary Results'!$B$7:$B$8007)</f>
        <v>100</v>
      </c>
      <c r="K221" s="18">
        <f t="shared" si="29"/>
        <v>100</v>
      </c>
      <c r="L221" s="18">
        <f t="shared" si="32"/>
        <v>216</v>
      </c>
      <c r="M221">
        <f t="shared" si="31"/>
        <v>216</v>
      </c>
      <c r="N221">
        <f t="shared" si="30"/>
        <v>20</v>
      </c>
      <c r="O221">
        <f t="shared" si="25"/>
        <v>20</v>
      </c>
    </row>
    <row r="222" spans="1:15" x14ac:dyDescent="0.45">
      <c r="A222" t="s">
        <v>25</v>
      </c>
      <c r="B222">
        <f>'Input and Summary Results'!$G226</f>
        <v>219</v>
      </c>
      <c r="C222">
        <f>IF(B222=0,FALSE,'Input and Summary Results'!$D$5)</f>
        <v>0.97</v>
      </c>
      <c r="D222">
        <f>IF(B222=0,FALSE,'Input and Summary Results'!$E$5)</f>
        <v>0.1</v>
      </c>
      <c r="E222">
        <f t="shared" si="26"/>
        <v>-1.322826573375516E-2</v>
      </c>
      <c r="F222">
        <f t="shared" si="27"/>
        <v>4.4742268041237113E-2</v>
      </c>
      <c r="G222">
        <f>IF(B222=" ",FALSE,(IF('Input and Summary Results'!$J$4="yes",'Data Transformation'!E222,'Data Transformation'!C222)))</f>
        <v>0.97</v>
      </c>
      <c r="H222">
        <f>IF(B222=" ",FALSE,(IF('Input and Summary Results'!$J$4="yes",'Data Transformation'!F222,'Data Transformation'!D222)))</f>
        <v>0.1</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45">
      <c r="A223" t="s">
        <v>25</v>
      </c>
      <c r="B223">
        <f>'Input and Summary Results'!$G227</f>
        <v>220</v>
      </c>
      <c r="C223">
        <f>IF(B223=0,FALSE,'Input and Summary Results'!$D$5)</f>
        <v>0.97</v>
      </c>
      <c r="D223">
        <f>IF(B223=0,FALSE,'Input and Summary Results'!$E$5)</f>
        <v>0.1</v>
      </c>
      <c r="E223">
        <f t="shared" si="26"/>
        <v>-1.322826573375516E-2</v>
      </c>
      <c r="F223">
        <f t="shared" si="27"/>
        <v>4.4742268041237113E-2</v>
      </c>
      <c r="G223">
        <f>IF(B223=" ",FALSE,(IF('Input and Summary Results'!$J$4="yes",'Data Transformation'!E223,'Data Transformation'!C223)))</f>
        <v>0.97</v>
      </c>
      <c r="H223">
        <f>IF(B223=" ",FALSE,(IF('Input and Summary Results'!$J$4="yes",'Data Transformation'!F223,'Data Transformation'!D223)))</f>
        <v>0.1</v>
      </c>
      <c r="I223">
        <f t="shared" si="28"/>
        <v>220</v>
      </c>
      <c r="J223" s="18">
        <f>LOOKUP(2,1/(COUNTIF($J$4:J222,'Input and Summary Results'!$B$7:$B$8007)=0),'Input and Summary Results'!$B$7:$B$8007)</f>
        <v>98</v>
      </c>
      <c r="K223" s="18">
        <f t="shared" si="29"/>
        <v>98</v>
      </c>
      <c r="L223" s="18">
        <f t="shared" si="32"/>
        <v>218</v>
      </c>
      <c r="M223">
        <f t="shared" si="31"/>
        <v>218</v>
      </c>
      <c r="N223">
        <f t="shared" si="30"/>
        <v>19</v>
      </c>
      <c r="O223">
        <f t="shared" si="25"/>
        <v>19</v>
      </c>
    </row>
    <row r="224" spans="1:15" x14ac:dyDescent="0.45">
      <c r="A224" t="s">
        <v>25</v>
      </c>
      <c r="B224">
        <f>'Input and Summary Results'!$G228</f>
        <v>221</v>
      </c>
      <c r="C224">
        <f>IF(B224=0,FALSE,'Input and Summary Results'!$D$5)</f>
        <v>0.97</v>
      </c>
      <c r="D224">
        <f>IF(B224=0,FALSE,'Input and Summary Results'!$E$5)</f>
        <v>0.1</v>
      </c>
      <c r="E224">
        <f t="shared" si="26"/>
        <v>-1.322826573375516E-2</v>
      </c>
      <c r="F224">
        <f t="shared" si="27"/>
        <v>4.4742268041237113E-2</v>
      </c>
      <c r="G224">
        <f>IF(B224=" ",FALSE,(IF('Input and Summary Results'!$J$4="yes",'Data Transformation'!E224,'Data Transformation'!C224)))</f>
        <v>0.97</v>
      </c>
      <c r="H224">
        <f>IF(B224=" ",FALSE,(IF('Input and Summary Results'!$J$4="yes",'Data Transformation'!F224,'Data Transformation'!D224)))</f>
        <v>0.1</v>
      </c>
      <c r="I224">
        <f t="shared" si="28"/>
        <v>221</v>
      </c>
      <c r="J224" s="18">
        <f>LOOKUP(2,1/(COUNTIF($J$4:J223,'Input and Summary Results'!$B$7:$B$8007)=0),'Input and Summary Results'!$B$7:$B$8007)</f>
        <v>97</v>
      </c>
      <c r="K224" s="18">
        <f t="shared" si="29"/>
        <v>97</v>
      </c>
      <c r="L224" s="18">
        <f t="shared" si="32"/>
        <v>219</v>
      </c>
      <c r="M224">
        <f t="shared" si="31"/>
        <v>219</v>
      </c>
      <c r="N224">
        <f t="shared" si="30"/>
        <v>20</v>
      </c>
      <c r="O224">
        <f t="shared" si="25"/>
        <v>20</v>
      </c>
    </row>
    <row r="225" spans="1:15" x14ac:dyDescent="0.45">
      <c r="A225" t="s">
        <v>25</v>
      </c>
      <c r="B225">
        <f>'Input and Summary Results'!$G229</f>
        <v>222</v>
      </c>
      <c r="C225">
        <f>IF(B225=0,FALSE,'Input and Summary Results'!$D$5)</f>
        <v>0.97</v>
      </c>
      <c r="D225">
        <f>IF(B225=0,FALSE,'Input and Summary Results'!$E$5)</f>
        <v>0.1</v>
      </c>
      <c r="E225">
        <f t="shared" si="26"/>
        <v>-1.322826573375516E-2</v>
      </c>
      <c r="F225">
        <f t="shared" si="27"/>
        <v>4.4742268041237113E-2</v>
      </c>
      <c r="G225">
        <f>IF(B225=" ",FALSE,(IF('Input and Summary Results'!$J$4="yes",'Data Transformation'!E225,'Data Transformation'!C225)))</f>
        <v>0.97</v>
      </c>
      <c r="H225">
        <f>IF(B225=" ",FALSE,(IF('Input and Summary Results'!$J$4="yes",'Data Transformation'!F225,'Data Transformation'!D225)))</f>
        <v>0.1</v>
      </c>
      <c r="I225">
        <f t="shared" si="28"/>
        <v>222</v>
      </c>
      <c r="J225" s="18">
        <f>LOOKUP(2,1/(COUNTIF($J$4:J224,'Input and Summary Results'!$B$7:$B$8007)=0),'Input and Summary Results'!$B$7:$B$8007)</f>
        <v>96</v>
      </c>
      <c r="K225" s="18">
        <f t="shared" si="29"/>
        <v>96</v>
      </c>
      <c r="L225" s="18">
        <f t="shared" si="32"/>
        <v>220</v>
      </c>
      <c r="M225">
        <f t="shared" si="31"/>
        <v>220</v>
      </c>
      <c r="N225">
        <f t="shared" si="30"/>
        <v>20</v>
      </c>
      <c r="O225">
        <f t="shared" si="25"/>
        <v>20</v>
      </c>
    </row>
    <row r="226" spans="1:15" x14ac:dyDescent="0.45">
      <c r="A226" t="s">
        <v>25</v>
      </c>
      <c r="B226">
        <f>'Input and Summary Results'!$G230</f>
        <v>223</v>
      </c>
      <c r="C226">
        <f>IF(B226=0,FALSE,'Input and Summary Results'!$D$5)</f>
        <v>0.97</v>
      </c>
      <c r="D226">
        <f>IF(B226=0,FALSE,'Input and Summary Results'!$E$5)</f>
        <v>0.1</v>
      </c>
      <c r="E226">
        <f t="shared" si="26"/>
        <v>-1.322826573375516E-2</v>
      </c>
      <c r="F226">
        <f t="shared" si="27"/>
        <v>4.4742268041237113E-2</v>
      </c>
      <c r="G226">
        <f>IF(B226=" ",FALSE,(IF('Input and Summary Results'!$J$4="yes",'Data Transformation'!E226,'Data Transformation'!C226)))</f>
        <v>0.97</v>
      </c>
      <c r="H226">
        <f>IF(B226=" ",FALSE,(IF('Input and Summary Results'!$J$4="yes",'Data Transformation'!F226,'Data Transformation'!D226)))</f>
        <v>0.1</v>
      </c>
      <c r="I226">
        <f t="shared" si="28"/>
        <v>223</v>
      </c>
      <c r="J226" s="18">
        <f>LOOKUP(2,1/(COUNTIF($J$4:J225,'Input and Summary Results'!$B$7:$B$8007)=0),'Input and Summary Results'!$B$7:$B$8007)</f>
        <v>95</v>
      </c>
      <c r="K226" s="18">
        <f t="shared" si="29"/>
        <v>95</v>
      </c>
      <c r="L226" s="18">
        <f t="shared" si="32"/>
        <v>221</v>
      </c>
      <c r="M226">
        <f t="shared" si="31"/>
        <v>221</v>
      </c>
      <c r="N226">
        <f t="shared" si="30"/>
        <v>18</v>
      </c>
      <c r="O226">
        <f t="shared" si="25"/>
        <v>18</v>
      </c>
    </row>
    <row r="227" spans="1:15" x14ac:dyDescent="0.45">
      <c r="A227" t="s">
        <v>25</v>
      </c>
      <c r="B227">
        <f>'Input and Summary Results'!$G231</f>
        <v>224</v>
      </c>
      <c r="C227">
        <f>IF(B227=0,FALSE,'Input and Summary Results'!$D$5)</f>
        <v>0.97</v>
      </c>
      <c r="D227">
        <f>IF(B227=0,FALSE,'Input and Summary Results'!$E$5)</f>
        <v>0.1</v>
      </c>
      <c r="E227">
        <f t="shared" si="26"/>
        <v>-1.322826573375516E-2</v>
      </c>
      <c r="F227">
        <f t="shared" si="27"/>
        <v>4.4742268041237113E-2</v>
      </c>
      <c r="G227">
        <f>IF(B227=" ",FALSE,(IF('Input and Summary Results'!$J$4="yes",'Data Transformation'!E227,'Data Transformation'!C227)))</f>
        <v>0.97</v>
      </c>
      <c r="H227">
        <f>IF(B227=" ",FALSE,(IF('Input and Summary Results'!$J$4="yes",'Data Transformation'!F227,'Data Transformation'!D227)))</f>
        <v>0.1</v>
      </c>
      <c r="I227">
        <f t="shared" si="28"/>
        <v>224</v>
      </c>
      <c r="J227" s="18">
        <f>LOOKUP(2,1/(COUNTIF($J$4:J226,'Input and Summary Results'!$B$7:$B$8007)=0),'Input and Summary Results'!$B$7:$B$8007)</f>
        <v>94</v>
      </c>
      <c r="K227" s="18">
        <f t="shared" si="29"/>
        <v>94</v>
      </c>
      <c r="L227" s="18">
        <f t="shared" si="32"/>
        <v>222</v>
      </c>
      <c r="M227">
        <f t="shared" si="31"/>
        <v>222</v>
      </c>
      <c r="N227">
        <f t="shared" si="30"/>
        <v>20</v>
      </c>
      <c r="O227">
        <f t="shared" si="25"/>
        <v>20</v>
      </c>
    </row>
    <row r="228" spans="1:15" x14ac:dyDescent="0.45">
      <c r="A228" t="s">
        <v>25</v>
      </c>
      <c r="B228">
        <f>'Input and Summary Results'!$G232</f>
        <v>225</v>
      </c>
      <c r="C228">
        <f>IF(B228=0,FALSE,'Input and Summary Results'!$D$5)</f>
        <v>0.97</v>
      </c>
      <c r="D228">
        <f>IF(B228=0,FALSE,'Input and Summary Results'!$E$5)</f>
        <v>0.1</v>
      </c>
      <c r="E228">
        <f t="shared" si="26"/>
        <v>-1.322826573375516E-2</v>
      </c>
      <c r="F228">
        <f t="shared" si="27"/>
        <v>4.4742268041237113E-2</v>
      </c>
      <c r="G228">
        <f>IF(B228=" ",FALSE,(IF('Input and Summary Results'!$J$4="yes",'Data Transformation'!E228,'Data Transformation'!C228)))</f>
        <v>0.97</v>
      </c>
      <c r="H228">
        <f>IF(B228=" ",FALSE,(IF('Input and Summary Results'!$J$4="yes",'Data Transformation'!F228,'Data Transformation'!D228)))</f>
        <v>0.1</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45">
      <c r="A229" t="s">
        <v>25</v>
      </c>
      <c r="B229">
        <f>'Input and Summary Results'!$G233</f>
        <v>226</v>
      </c>
      <c r="C229">
        <f>IF(B229=0,FALSE,'Input and Summary Results'!$D$5)</f>
        <v>0.97</v>
      </c>
      <c r="D229">
        <f>IF(B229=0,FALSE,'Input and Summary Results'!$E$5)</f>
        <v>0.1</v>
      </c>
      <c r="E229">
        <f t="shared" si="26"/>
        <v>-1.322826573375516E-2</v>
      </c>
      <c r="F229">
        <f t="shared" si="27"/>
        <v>4.4742268041237113E-2</v>
      </c>
      <c r="G229">
        <f>IF(B229=" ",FALSE,(IF('Input and Summary Results'!$J$4="yes",'Data Transformation'!E229,'Data Transformation'!C229)))</f>
        <v>0.97</v>
      </c>
      <c r="H229">
        <f>IF(B229=" ",FALSE,(IF('Input and Summary Results'!$J$4="yes",'Data Transformation'!F229,'Data Transformation'!D229)))</f>
        <v>0.1</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45">
      <c r="A230" t="s">
        <v>25</v>
      </c>
      <c r="B230">
        <f>'Input and Summary Results'!$G234</f>
        <v>227</v>
      </c>
      <c r="C230">
        <f>IF(B230=0,FALSE,'Input and Summary Results'!$D$5)</f>
        <v>0.97</v>
      </c>
      <c r="D230">
        <f>IF(B230=0,FALSE,'Input and Summary Results'!$E$5)</f>
        <v>0.1</v>
      </c>
      <c r="E230">
        <f t="shared" si="26"/>
        <v>-1.322826573375516E-2</v>
      </c>
      <c r="F230">
        <f t="shared" si="27"/>
        <v>4.4742268041237113E-2</v>
      </c>
      <c r="G230">
        <f>IF(B230=" ",FALSE,(IF('Input and Summary Results'!$J$4="yes",'Data Transformation'!E230,'Data Transformation'!C230)))</f>
        <v>0.97</v>
      </c>
      <c r="H230">
        <f>IF(B230=" ",FALSE,(IF('Input and Summary Results'!$J$4="yes",'Data Transformation'!F230,'Data Transformation'!D230)))</f>
        <v>0.1</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45">
      <c r="A231" t="s">
        <v>25</v>
      </c>
      <c r="B231">
        <f>'Input and Summary Results'!$G235</f>
        <v>228</v>
      </c>
      <c r="C231">
        <f>IF(B231=0,FALSE,'Input and Summary Results'!$D$5)</f>
        <v>0.97</v>
      </c>
      <c r="D231">
        <f>IF(B231=0,FALSE,'Input and Summary Results'!$E$5)</f>
        <v>0.1</v>
      </c>
      <c r="E231">
        <f t="shared" si="26"/>
        <v>-1.322826573375516E-2</v>
      </c>
      <c r="F231">
        <f t="shared" si="27"/>
        <v>4.4742268041237113E-2</v>
      </c>
      <c r="G231">
        <f>IF(B231=" ",FALSE,(IF('Input and Summary Results'!$J$4="yes",'Data Transformation'!E231,'Data Transformation'!C231)))</f>
        <v>0.97</v>
      </c>
      <c r="H231">
        <f>IF(B231=" ",FALSE,(IF('Input and Summary Results'!$J$4="yes",'Data Transformation'!F231,'Data Transformation'!D231)))</f>
        <v>0.1</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45">
      <c r="A232" t="s">
        <v>25</v>
      </c>
      <c r="B232">
        <f>'Input and Summary Results'!$G236</f>
        <v>229</v>
      </c>
      <c r="C232">
        <f>IF(B232=0,FALSE,'Input and Summary Results'!$D$5)</f>
        <v>0.97</v>
      </c>
      <c r="D232">
        <f>IF(B232=0,FALSE,'Input and Summary Results'!$E$5)</f>
        <v>0.1</v>
      </c>
      <c r="E232">
        <f t="shared" si="26"/>
        <v>-1.322826573375516E-2</v>
      </c>
      <c r="F232">
        <f t="shared" si="27"/>
        <v>4.4742268041237113E-2</v>
      </c>
      <c r="G232">
        <f>IF(B232=" ",FALSE,(IF('Input and Summary Results'!$J$4="yes",'Data Transformation'!E232,'Data Transformation'!C232)))</f>
        <v>0.97</v>
      </c>
      <c r="H232">
        <f>IF(B232=" ",FALSE,(IF('Input and Summary Results'!$J$4="yes",'Data Transformation'!F232,'Data Transformation'!D232)))</f>
        <v>0.1</v>
      </c>
      <c r="I232">
        <f t="shared" si="28"/>
        <v>229</v>
      </c>
      <c r="J232" s="18">
        <f>LOOKUP(2,1/(COUNTIF($J$4:J231,'Input and Summary Results'!$B$7:$B$8007)=0),'Input and Summary Results'!$B$7:$B$8007)</f>
        <v>89</v>
      </c>
      <c r="K232" s="18">
        <f t="shared" si="29"/>
        <v>89</v>
      </c>
      <c r="L232" s="18">
        <f t="shared" si="32"/>
        <v>227</v>
      </c>
      <c r="M232">
        <f t="shared" si="31"/>
        <v>227</v>
      </c>
      <c r="N232">
        <f t="shared" si="30"/>
        <v>20</v>
      </c>
      <c r="O232">
        <f t="shared" si="25"/>
        <v>20</v>
      </c>
    </row>
    <row r="233" spans="1:15" x14ac:dyDescent="0.45">
      <c r="A233" t="s">
        <v>25</v>
      </c>
      <c r="B233">
        <f>'Input and Summary Results'!$G237</f>
        <v>230</v>
      </c>
      <c r="C233">
        <f>IF(B233=0,FALSE,'Input and Summary Results'!$D$5)</f>
        <v>0.97</v>
      </c>
      <c r="D233">
        <f>IF(B233=0,FALSE,'Input and Summary Results'!$E$5)</f>
        <v>0.1</v>
      </c>
      <c r="E233">
        <f t="shared" si="26"/>
        <v>-1.322826573375516E-2</v>
      </c>
      <c r="F233">
        <f t="shared" si="27"/>
        <v>4.4742268041237113E-2</v>
      </c>
      <c r="G233">
        <f>IF(B233=" ",FALSE,(IF('Input and Summary Results'!$J$4="yes",'Data Transformation'!E233,'Data Transformation'!C233)))</f>
        <v>0.97</v>
      </c>
      <c r="H233">
        <f>IF(B233=" ",FALSE,(IF('Input and Summary Results'!$J$4="yes",'Data Transformation'!F233,'Data Transformation'!D233)))</f>
        <v>0.1</v>
      </c>
      <c r="I233">
        <f t="shared" si="28"/>
        <v>230</v>
      </c>
      <c r="J233" s="18">
        <f>LOOKUP(2,1/(COUNTIF($J$4:J232,'Input and Summary Results'!$B$7:$B$8007)=0),'Input and Summary Results'!$B$7:$B$8007)</f>
        <v>88</v>
      </c>
      <c r="K233" s="18">
        <f t="shared" si="29"/>
        <v>88</v>
      </c>
      <c r="L233" s="18">
        <f t="shared" si="32"/>
        <v>228</v>
      </c>
      <c r="M233">
        <f t="shared" si="31"/>
        <v>228</v>
      </c>
      <c r="N233">
        <f t="shared" si="30"/>
        <v>19</v>
      </c>
      <c r="O233">
        <f t="shared" si="25"/>
        <v>19</v>
      </c>
    </row>
    <row r="234" spans="1:15" x14ac:dyDescent="0.45">
      <c r="A234" t="s">
        <v>25</v>
      </c>
      <c r="B234">
        <f>'Input and Summary Results'!$G238</f>
        <v>231</v>
      </c>
      <c r="C234">
        <f>IF(B234=0,FALSE,'Input and Summary Results'!$D$5)</f>
        <v>0.97</v>
      </c>
      <c r="D234">
        <f>IF(B234=0,FALSE,'Input and Summary Results'!$E$5)</f>
        <v>0.1</v>
      </c>
      <c r="E234">
        <f t="shared" si="26"/>
        <v>-1.322826573375516E-2</v>
      </c>
      <c r="F234">
        <f t="shared" si="27"/>
        <v>4.4742268041237113E-2</v>
      </c>
      <c r="G234">
        <f>IF(B234=" ",FALSE,(IF('Input and Summary Results'!$J$4="yes",'Data Transformation'!E234,'Data Transformation'!C234)))</f>
        <v>0.97</v>
      </c>
      <c r="H234">
        <f>IF(B234=" ",FALSE,(IF('Input and Summary Results'!$J$4="yes",'Data Transformation'!F234,'Data Transformation'!D234)))</f>
        <v>0.1</v>
      </c>
      <c r="I234">
        <f t="shared" si="28"/>
        <v>231</v>
      </c>
      <c r="J234" s="18">
        <f>LOOKUP(2,1/(COUNTIF($J$4:J233,'Input and Summary Results'!$B$7:$B$8007)=0),'Input and Summary Results'!$B$7:$B$8007)</f>
        <v>87</v>
      </c>
      <c r="K234" s="18">
        <f t="shared" si="29"/>
        <v>87</v>
      </c>
      <c r="L234" s="18">
        <f t="shared" si="32"/>
        <v>229</v>
      </c>
      <c r="M234">
        <f t="shared" si="31"/>
        <v>229</v>
      </c>
      <c r="N234">
        <f t="shared" si="30"/>
        <v>19</v>
      </c>
      <c r="O234">
        <f t="shared" si="25"/>
        <v>19</v>
      </c>
    </row>
    <row r="235" spans="1:15" x14ac:dyDescent="0.45">
      <c r="A235" t="s">
        <v>25</v>
      </c>
      <c r="B235">
        <f>'Input and Summary Results'!$G239</f>
        <v>232</v>
      </c>
      <c r="C235">
        <f>IF(B235=0,FALSE,'Input and Summary Results'!$D$5)</f>
        <v>0.97</v>
      </c>
      <c r="D235">
        <f>IF(B235=0,FALSE,'Input and Summary Results'!$E$5)</f>
        <v>0.1</v>
      </c>
      <c r="E235">
        <f t="shared" si="26"/>
        <v>-1.322826573375516E-2</v>
      </c>
      <c r="F235">
        <f t="shared" si="27"/>
        <v>4.4742268041237113E-2</v>
      </c>
      <c r="G235">
        <f>IF(B235=" ",FALSE,(IF('Input and Summary Results'!$J$4="yes",'Data Transformation'!E235,'Data Transformation'!C235)))</f>
        <v>0.97</v>
      </c>
      <c r="H235">
        <f>IF(B235=" ",FALSE,(IF('Input and Summary Results'!$J$4="yes",'Data Transformation'!F235,'Data Transformation'!D235)))</f>
        <v>0.1</v>
      </c>
      <c r="I235">
        <f t="shared" si="28"/>
        <v>232</v>
      </c>
      <c r="J235" s="18">
        <f>LOOKUP(2,1/(COUNTIF($J$4:J234,'Input and Summary Results'!$B$7:$B$8007)=0),'Input and Summary Results'!$B$7:$B$8007)</f>
        <v>86</v>
      </c>
      <c r="K235" s="18">
        <f t="shared" si="29"/>
        <v>86</v>
      </c>
      <c r="L235" s="18">
        <f t="shared" si="32"/>
        <v>230</v>
      </c>
      <c r="M235">
        <f t="shared" si="31"/>
        <v>230</v>
      </c>
      <c r="N235">
        <f t="shared" si="30"/>
        <v>20</v>
      </c>
      <c r="O235">
        <f t="shared" si="25"/>
        <v>20</v>
      </c>
    </row>
    <row r="236" spans="1:15" x14ac:dyDescent="0.45">
      <c r="A236" t="s">
        <v>25</v>
      </c>
      <c r="B236">
        <f>'Input and Summary Results'!$G240</f>
        <v>233</v>
      </c>
      <c r="C236">
        <f>IF(B236=0,FALSE,'Input and Summary Results'!$D$5)</f>
        <v>0.97</v>
      </c>
      <c r="D236">
        <f>IF(B236=0,FALSE,'Input and Summary Results'!$E$5)</f>
        <v>0.1</v>
      </c>
      <c r="E236">
        <f t="shared" si="26"/>
        <v>-1.322826573375516E-2</v>
      </c>
      <c r="F236">
        <f t="shared" si="27"/>
        <v>4.4742268041237113E-2</v>
      </c>
      <c r="G236">
        <f>IF(B236=" ",FALSE,(IF('Input and Summary Results'!$J$4="yes",'Data Transformation'!E236,'Data Transformation'!C236)))</f>
        <v>0.97</v>
      </c>
      <c r="H236">
        <f>IF(B236=" ",FALSE,(IF('Input and Summary Results'!$J$4="yes",'Data Transformation'!F236,'Data Transformation'!D236)))</f>
        <v>0.1</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45">
      <c r="A237" t="s">
        <v>25</v>
      </c>
      <c r="B237">
        <f>'Input and Summary Results'!$G241</f>
        <v>234</v>
      </c>
      <c r="C237">
        <f>IF(B237=0,FALSE,'Input and Summary Results'!$D$5)</f>
        <v>0.97</v>
      </c>
      <c r="D237">
        <f>IF(B237=0,FALSE,'Input and Summary Results'!$E$5)</f>
        <v>0.1</v>
      </c>
      <c r="E237">
        <f t="shared" si="26"/>
        <v>-1.322826573375516E-2</v>
      </c>
      <c r="F237">
        <f t="shared" si="27"/>
        <v>4.4742268041237113E-2</v>
      </c>
      <c r="G237">
        <f>IF(B237=" ",FALSE,(IF('Input and Summary Results'!$J$4="yes",'Data Transformation'!E237,'Data Transformation'!C237)))</f>
        <v>0.97</v>
      </c>
      <c r="H237">
        <f>IF(B237=" ",FALSE,(IF('Input and Summary Results'!$J$4="yes",'Data Transformation'!F237,'Data Transformation'!D237)))</f>
        <v>0.1</v>
      </c>
      <c r="I237">
        <f t="shared" si="28"/>
        <v>234</v>
      </c>
      <c r="J237" s="18">
        <f>LOOKUP(2,1/(COUNTIF($J$4:J236,'Input and Summary Results'!$B$7:$B$8007)=0),'Input and Summary Results'!$B$7:$B$8007)</f>
        <v>84</v>
      </c>
      <c r="K237" s="18">
        <f t="shared" si="29"/>
        <v>84</v>
      </c>
      <c r="L237" s="18">
        <f t="shared" si="32"/>
        <v>232</v>
      </c>
      <c r="M237">
        <f t="shared" si="31"/>
        <v>232</v>
      </c>
      <c r="N237">
        <f t="shared" si="30"/>
        <v>17</v>
      </c>
      <c r="O237">
        <f t="shared" si="25"/>
        <v>17</v>
      </c>
    </row>
    <row r="238" spans="1:15" x14ac:dyDescent="0.45">
      <c r="A238" t="s">
        <v>25</v>
      </c>
      <c r="B238">
        <f>'Input and Summary Results'!$G242</f>
        <v>235</v>
      </c>
      <c r="C238">
        <f>IF(B238=0,FALSE,'Input and Summary Results'!$D$5)</f>
        <v>0.97</v>
      </c>
      <c r="D238">
        <f>IF(B238=0,FALSE,'Input and Summary Results'!$E$5)</f>
        <v>0.1</v>
      </c>
      <c r="E238">
        <f t="shared" si="26"/>
        <v>-1.322826573375516E-2</v>
      </c>
      <c r="F238">
        <f t="shared" si="27"/>
        <v>4.4742268041237113E-2</v>
      </c>
      <c r="G238">
        <f>IF(B238=" ",FALSE,(IF('Input and Summary Results'!$J$4="yes",'Data Transformation'!E238,'Data Transformation'!C238)))</f>
        <v>0.97</v>
      </c>
      <c r="H238">
        <f>IF(B238=" ",FALSE,(IF('Input and Summary Results'!$J$4="yes",'Data Transformation'!F238,'Data Transformation'!D238)))</f>
        <v>0.1</v>
      </c>
      <c r="I238">
        <f t="shared" si="28"/>
        <v>235</v>
      </c>
      <c r="J238" s="18">
        <f>LOOKUP(2,1/(COUNTIF($J$4:J237,'Input and Summary Results'!$B$7:$B$8007)=0),'Input and Summary Results'!$B$7:$B$8007)</f>
        <v>83</v>
      </c>
      <c r="K238" s="18">
        <f t="shared" si="29"/>
        <v>83</v>
      </c>
      <c r="L238" s="18">
        <f t="shared" si="32"/>
        <v>233</v>
      </c>
      <c r="M238">
        <f t="shared" si="31"/>
        <v>233</v>
      </c>
      <c r="N238">
        <f t="shared" si="30"/>
        <v>20</v>
      </c>
      <c r="O238">
        <f t="shared" si="25"/>
        <v>20</v>
      </c>
    </row>
    <row r="239" spans="1:15" x14ac:dyDescent="0.45">
      <c r="A239" t="s">
        <v>25</v>
      </c>
      <c r="B239">
        <f>'Input and Summary Results'!$G243</f>
        <v>236</v>
      </c>
      <c r="C239">
        <f>IF(B239=0,FALSE,'Input and Summary Results'!$D$5)</f>
        <v>0.97</v>
      </c>
      <c r="D239">
        <f>IF(B239=0,FALSE,'Input and Summary Results'!$E$5)</f>
        <v>0.1</v>
      </c>
      <c r="E239">
        <f t="shared" si="26"/>
        <v>-1.322826573375516E-2</v>
      </c>
      <c r="F239">
        <f t="shared" si="27"/>
        <v>4.4742268041237113E-2</v>
      </c>
      <c r="G239">
        <f>IF(B239=" ",FALSE,(IF('Input and Summary Results'!$J$4="yes",'Data Transformation'!E239,'Data Transformation'!C239)))</f>
        <v>0.97</v>
      </c>
      <c r="H239">
        <f>IF(B239=" ",FALSE,(IF('Input and Summary Results'!$J$4="yes",'Data Transformation'!F239,'Data Transformation'!D239)))</f>
        <v>0.1</v>
      </c>
      <c r="I239">
        <f t="shared" si="28"/>
        <v>236</v>
      </c>
      <c r="J239" s="18">
        <f>LOOKUP(2,1/(COUNTIF($J$4:J238,'Input and Summary Results'!$B$7:$B$8007)=0),'Input and Summary Results'!$B$7:$B$8007)</f>
        <v>82</v>
      </c>
      <c r="K239" s="18">
        <f t="shared" si="29"/>
        <v>82</v>
      </c>
      <c r="L239" s="18">
        <f t="shared" si="32"/>
        <v>234</v>
      </c>
      <c r="M239">
        <f t="shared" si="31"/>
        <v>234</v>
      </c>
      <c r="N239">
        <f t="shared" si="30"/>
        <v>19</v>
      </c>
      <c r="O239">
        <f t="shared" si="25"/>
        <v>19</v>
      </c>
    </row>
    <row r="240" spans="1:15" x14ac:dyDescent="0.45">
      <c r="A240" t="s">
        <v>25</v>
      </c>
      <c r="B240">
        <f>'Input and Summary Results'!$G244</f>
        <v>237</v>
      </c>
      <c r="C240">
        <f>IF(B240=0,FALSE,'Input and Summary Results'!$D$5)</f>
        <v>0.97</v>
      </c>
      <c r="D240">
        <f>IF(B240=0,FALSE,'Input and Summary Results'!$E$5)</f>
        <v>0.1</v>
      </c>
      <c r="E240">
        <f t="shared" si="26"/>
        <v>-1.322826573375516E-2</v>
      </c>
      <c r="F240">
        <f t="shared" si="27"/>
        <v>4.4742268041237113E-2</v>
      </c>
      <c r="G240">
        <f>IF(B240=" ",FALSE,(IF('Input and Summary Results'!$J$4="yes",'Data Transformation'!E240,'Data Transformation'!C240)))</f>
        <v>0.97</v>
      </c>
      <c r="H240">
        <f>IF(B240=" ",FALSE,(IF('Input and Summary Results'!$J$4="yes",'Data Transformation'!F240,'Data Transformation'!D240)))</f>
        <v>0.1</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45">
      <c r="A241" t="s">
        <v>25</v>
      </c>
      <c r="B241">
        <f>'Input and Summary Results'!$G245</f>
        <v>238</v>
      </c>
      <c r="C241">
        <f>IF(B241=0,FALSE,'Input and Summary Results'!$D$5)</f>
        <v>0.97</v>
      </c>
      <c r="D241">
        <f>IF(B241=0,FALSE,'Input and Summary Results'!$E$5)</f>
        <v>0.1</v>
      </c>
      <c r="E241">
        <f t="shared" si="26"/>
        <v>-1.322826573375516E-2</v>
      </c>
      <c r="F241">
        <f t="shared" si="27"/>
        <v>4.4742268041237113E-2</v>
      </c>
      <c r="G241">
        <f>IF(B241=" ",FALSE,(IF('Input and Summary Results'!$J$4="yes",'Data Transformation'!E241,'Data Transformation'!C241)))</f>
        <v>0.97</v>
      </c>
      <c r="H241">
        <f>IF(B241=" ",FALSE,(IF('Input and Summary Results'!$J$4="yes",'Data Transformation'!F241,'Data Transformation'!D241)))</f>
        <v>0.1</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45">
      <c r="A242" t="s">
        <v>25</v>
      </c>
      <c r="B242">
        <f>'Input and Summary Results'!$G246</f>
        <v>239</v>
      </c>
      <c r="C242">
        <f>IF(B242=0,FALSE,'Input and Summary Results'!$D$5)</f>
        <v>0.97</v>
      </c>
      <c r="D242">
        <f>IF(B242=0,FALSE,'Input and Summary Results'!$E$5)</f>
        <v>0.1</v>
      </c>
      <c r="E242">
        <f t="shared" si="26"/>
        <v>-1.322826573375516E-2</v>
      </c>
      <c r="F242">
        <f t="shared" si="27"/>
        <v>4.4742268041237113E-2</v>
      </c>
      <c r="G242">
        <f>IF(B242=" ",FALSE,(IF('Input and Summary Results'!$J$4="yes",'Data Transformation'!E242,'Data Transformation'!C242)))</f>
        <v>0.97</v>
      </c>
      <c r="H242">
        <f>IF(B242=" ",FALSE,(IF('Input and Summary Results'!$J$4="yes",'Data Transformation'!F242,'Data Transformation'!D242)))</f>
        <v>0.1</v>
      </c>
      <c r="I242">
        <f t="shared" si="28"/>
        <v>239</v>
      </c>
      <c r="J242" s="18">
        <f>LOOKUP(2,1/(COUNTIF($J$4:J241,'Input and Summary Results'!$B$7:$B$8007)=0),'Input and Summary Results'!$B$7:$B$8007)</f>
        <v>79</v>
      </c>
      <c r="K242" s="18">
        <f t="shared" si="29"/>
        <v>79</v>
      </c>
      <c r="L242" s="18">
        <f t="shared" si="32"/>
        <v>237</v>
      </c>
      <c r="M242">
        <f t="shared" si="31"/>
        <v>237</v>
      </c>
      <c r="N242">
        <f t="shared" si="30"/>
        <v>20</v>
      </c>
      <c r="O242">
        <f t="shared" si="25"/>
        <v>20</v>
      </c>
    </row>
    <row r="243" spans="1:15" x14ac:dyDescent="0.45">
      <c r="A243" t="s">
        <v>25</v>
      </c>
      <c r="B243">
        <f>'Input and Summary Results'!$G247</f>
        <v>240</v>
      </c>
      <c r="C243">
        <f>IF(B243=0,FALSE,'Input and Summary Results'!$D$5)</f>
        <v>0.97</v>
      </c>
      <c r="D243">
        <f>IF(B243=0,FALSE,'Input and Summary Results'!$E$5)</f>
        <v>0.1</v>
      </c>
      <c r="E243">
        <f t="shared" si="26"/>
        <v>-1.322826573375516E-2</v>
      </c>
      <c r="F243">
        <f t="shared" si="27"/>
        <v>4.4742268041237113E-2</v>
      </c>
      <c r="G243">
        <f>IF(B243=" ",FALSE,(IF('Input and Summary Results'!$J$4="yes",'Data Transformation'!E243,'Data Transformation'!C243)))</f>
        <v>0.97</v>
      </c>
      <c r="H243">
        <f>IF(B243=" ",FALSE,(IF('Input and Summary Results'!$J$4="yes",'Data Transformation'!F243,'Data Transformation'!D243)))</f>
        <v>0.1</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45">
      <c r="A244" t="s">
        <v>25</v>
      </c>
      <c r="B244">
        <f>'Input and Summary Results'!$G248</f>
        <v>241</v>
      </c>
      <c r="C244">
        <f>IF(B244=0,FALSE,'Input and Summary Results'!$D$5)</f>
        <v>0.97</v>
      </c>
      <c r="D244">
        <f>IF(B244=0,FALSE,'Input and Summary Results'!$E$5)</f>
        <v>0.1</v>
      </c>
      <c r="E244">
        <f t="shared" si="26"/>
        <v>-1.322826573375516E-2</v>
      </c>
      <c r="F244">
        <f t="shared" si="27"/>
        <v>4.4742268041237113E-2</v>
      </c>
      <c r="G244">
        <f>IF(B244=" ",FALSE,(IF('Input and Summary Results'!$J$4="yes",'Data Transformation'!E244,'Data Transformation'!C244)))</f>
        <v>0.97</v>
      </c>
      <c r="H244">
        <f>IF(B244=" ",FALSE,(IF('Input and Summary Results'!$J$4="yes",'Data Transformation'!F244,'Data Transformation'!D244)))</f>
        <v>0.1</v>
      </c>
      <c r="I244">
        <f t="shared" si="28"/>
        <v>241</v>
      </c>
      <c r="J244" s="18">
        <f>LOOKUP(2,1/(COUNTIF($J$4:J243,'Input and Summary Results'!$B$7:$B$8007)=0),'Input and Summary Results'!$B$7:$B$8007)</f>
        <v>77</v>
      </c>
      <c r="K244" s="18">
        <f t="shared" si="29"/>
        <v>77</v>
      </c>
      <c r="L244" s="18">
        <f t="shared" si="32"/>
        <v>239</v>
      </c>
      <c r="M244">
        <f t="shared" si="31"/>
        <v>239</v>
      </c>
      <c r="N244">
        <f t="shared" si="30"/>
        <v>20</v>
      </c>
      <c r="O244">
        <f t="shared" si="25"/>
        <v>20</v>
      </c>
    </row>
    <row r="245" spans="1:15" x14ac:dyDescent="0.45">
      <c r="A245" t="s">
        <v>25</v>
      </c>
      <c r="B245">
        <f>'Input and Summary Results'!$G249</f>
        <v>242</v>
      </c>
      <c r="C245">
        <f>IF(B245=0,FALSE,'Input and Summary Results'!$D$5)</f>
        <v>0.97</v>
      </c>
      <c r="D245">
        <f>IF(B245=0,FALSE,'Input and Summary Results'!$E$5)</f>
        <v>0.1</v>
      </c>
      <c r="E245">
        <f t="shared" si="26"/>
        <v>-1.322826573375516E-2</v>
      </c>
      <c r="F245">
        <f t="shared" si="27"/>
        <v>4.4742268041237113E-2</v>
      </c>
      <c r="G245">
        <f>IF(B245=" ",FALSE,(IF('Input and Summary Results'!$J$4="yes",'Data Transformation'!E245,'Data Transformation'!C245)))</f>
        <v>0.97</v>
      </c>
      <c r="H245">
        <f>IF(B245=" ",FALSE,(IF('Input and Summary Results'!$J$4="yes",'Data Transformation'!F245,'Data Transformation'!D245)))</f>
        <v>0.1</v>
      </c>
      <c r="I245">
        <f t="shared" si="28"/>
        <v>242</v>
      </c>
      <c r="J245" s="18">
        <f>LOOKUP(2,1/(COUNTIF($J$4:J244,'Input and Summary Results'!$B$7:$B$8007)=0),'Input and Summary Results'!$B$7:$B$8007)</f>
        <v>76</v>
      </c>
      <c r="K245" s="18">
        <f t="shared" si="29"/>
        <v>76</v>
      </c>
      <c r="L245" s="18">
        <f t="shared" si="32"/>
        <v>240</v>
      </c>
      <c r="M245">
        <f t="shared" si="31"/>
        <v>240</v>
      </c>
      <c r="N245">
        <f t="shared" si="30"/>
        <v>18</v>
      </c>
      <c r="O245">
        <f t="shared" si="25"/>
        <v>18</v>
      </c>
    </row>
    <row r="246" spans="1:15" x14ac:dyDescent="0.45">
      <c r="A246" t="s">
        <v>25</v>
      </c>
      <c r="B246">
        <f>'Input and Summary Results'!$G250</f>
        <v>243</v>
      </c>
      <c r="C246">
        <f>IF(B246=0,FALSE,'Input and Summary Results'!$D$5)</f>
        <v>0.97</v>
      </c>
      <c r="D246">
        <f>IF(B246=0,FALSE,'Input and Summary Results'!$E$5)</f>
        <v>0.1</v>
      </c>
      <c r="E246">
        <f t="shared" si="26"/>
        <v>-1.322826573375516E-2</v>
      </c>
      <c r="F246">
        <f t="shared" si="27"/>
        <v>4.4742268041237113E-2</v>
      </c>
      <c r="G246">
        <f>IF(B246=" ",FALSE,(IF('Input and Summary Results'!$J$4="yes",'Data Transformation'!E246,'Data Transformation'!C246)))</f>
        <v>0.97</v>
      </c>
      <c r="H246">
        <f>IF(B246=" ",FALSE,(IF('Input and Summary Results'!$J$4="yes",'Data Transformation'!F246,'Data Transformation'!D246)))</f>
        <v>0.1</v>
      </c>
      <c r="I246">
        <f t="shared" si="28"/>
        <v>243</v>
      </c>
      <c r="J246" s="18">
        <f>LOOKUP(2,1/(COUNTIF($J$4:J245,'Input and Summary Results'!$B$7:$B$8007)=0),'Input and Summary Results'!$B$7:$B$8007)</f>
        <v>75</v>
      </c>
      <c r="K246" s="18">
        <f t="shared" si="29"/>
        <v>75</v>
      </c>
      <c r="L246" s="18">
        <f t="shared" si="32"/>
        <v>241</v>
      </c>
      <c r="M246">
        <f t="shared" si="31"/>
        <v>241</v>
      </c>
      <c r="N246">
        <f t="shared" si="30"/>
        <v>19</v>
      </c>
      <c r="O246">
        <f t="shared" si="25"/>
        <v>19</v>
      </c>
    </row>
    <row r="247" spans="1:15" x14ac:dyDescent="0.45">
      <c r="A247" t="s">
        <v>25</v>
      </c>
      <c r="B247">
        <f>'Input and Summary Results'!$G251</f>
        <v>244</v>
      </c>
      <c r="C247">
        <f>IF(B247=0,FALSE,'Input and Summary Results'!$D$5)</f>
        <v>0.97</v>
      </c>
      <c r="D247">
        <f>IF(B247=0,FALSE,'Input and Summary Results'!$E$5)</f>
        <v>0.1</v>
      </c>
      <c r="E247">
        <f t="shared" si="26"/>
        <v>-1.322826573375516E-2</v>
      </c>
      <c r="F247">
        <f t="shared" si="27"/>
        <v>4.4742268041237113E-2</v>
      </c>
      <c r="G247">
        <f>IF(B247=" ",FALSE,(IF('Input and Summary Results'!$J$4="yes",'Data Transformation'!E247,'Data Transformation'!C247)))</f>
        <v>0.97</v>
      </c>
      <c r="H247">
        <f>IF(B247=" ",FALSE,(IF('Input and Summary Results'!$J$4="yes",'Data Transformation'!F247,'Data Transformation'!D247)))</f>
        <v>0.1</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45">
      <c r="A248" t="s">
        <v>25</v>
      </c>
      <c r="B248">
        <f>'Input and Summary Results'!$G252</f>
        <v>245</v>
      </c>
      <c r="C248">
        <f>IF(B248=0,FALSE,'Input and Summary Results'!$D$5)</f>
        <v>0.97</v>
      </c>
      <c r="D248">
        <f>IF(B248=0,FALSE,'Input and Summary Results'!$E$5)</f>
        <v>0.1</v>
      </c>
      <c r="E248">
        <f t="shared" si="26"/>
        <v>-1.322826573375516E-2</v>
      </c>
      <c r="F248">
        <f t="shared" si="27"/>
        <v>4.4742268041237113E-2</v>
      </c>
      <c r="G248">
        <f>IF(B248=" ",FALSE,(IF('Input and Summary Results'!$J$4="yes",'Data Transformation'!E248,'Data Transformation'!C248)))</f>
        <v>0.97</v>
      </c>
      <c r="H248">
        <f>IF(B248=" ",FALSE,(IF('Input and Summary Results'!$J$4="yes",'Data Transformation'!F248,'Data Transformation'!D248)))</f>
        <v>0.1</v>
      </c>
      <c r="I248">
        <f t="shared" si="28"/>
        <v>245</v>
      </c>
      <c r="J248" s="18">
        <f>LOOKUP(2,1/(COUNTIF($J$4:J247,'Input and Summary Results'!$B$7:$B$8007)=0),'Input and Summary Results'!$B$7:$B$8007)</f>
        <v>73</v>
      </c>
      <c r="K248" s="18">
        <f t="shared" si="29"/>
        <v>73</v>
      </c>
      <c r="L248" s="18">
        <f t="shared" si="32"/>
        <v>243</v>
      </c>
      <c r="M248">
        <f t="shared" si="31"/>
        <v>243</v>
      </c>
      <c r="N248">
        <f t="shared" si="30"/>
        <v>20</v>
      </c>
      <c r="O248">
        <f t="shared" si="25"/>
        <v>20</v>
      </c>
    </row>
    <row r="249" spans="1:15" x14ac:dyDescent="0.45">
      <c r="A249" t="s">
        <v>25</v>
      </c>
      <c r="B249">
        <f>'Input and Summary Results'!$G253</f>
        <v>246</v>
      </c>
      <c r="C249">
        <f>IF(B249=0,FALSE,'Input and Summary Results'!$D$5)</f>
        <v>0.97</v>
      </c>
      <c r="D249">
        <f>IF(B249=0,FALSE,'Input and Summary Results'!$E$5)</f>
        <v>0.1</v>
      </c>
      <c r="E249">
        <f t="shared" si="26"/>
        <v>-1.322826573375516E-2</v>
      </c>
      <c r="F249">
        <f t="shared" si="27"/>
        <v>4.4742268041237113E-2</v>
      </c>
      <c r="G249">
        <f>IF(B249=" ",FALSE,(IF('Input and Summary Results'!$J$4="yes",'Data Transformation'!E249,'Data Transformation'!C249)))</f>
        <v>0.97</v>
      </c>
      <c r="H249">
        <f>IF(B249=" ",FALSE,(IF('Input and Summary Results'!$J$4="yes",'Data Transformation'!F249,'Data Transformation'!D249)))</f>
        <v>0.1</v>
      </c>
      <c r="I249">
        <f t="shared" si="28"/>
        <v>246</v>
      </c>
      <c r="J249" s="18">
        <f>LOOKUP(2,1/(COUNTIF($J$4:J248,'Input and Summary Results'!$B$7:$B$8007)=0),'Input and Summary Results'!$B$7:$B$8007)</f>
        <v>72</v>
      </c>
      <c r="K249" s="18">
        <f t="shared" si="29"/>
        <v>72</v>
      </c>
      <c r="L249" s="18">
        <f t="shared" si="32"/>
        <v>244</v>
      </c>
      <c r="M249">
        <f t="shared" si="31"/>
        <v>244</v>
      </c>
      <c r="N249">
        <f t="shared" si="30"/>
        <v>18</v>
      </c>
      <c r="O249">
        <f t="shared" si="25"/>
        <v>18</v>
      </c>
    </row>
    <row r="250" spans="1:15" x14ac:dyDescent="0.45">
      <c r="A250" t="s">
        <v>25</v>
      </c>
      <c r="B250">
        <f>'Input and Summary Results'!$G254</f>
        <v>247</v>
      </c>
      <c r="C250">
        <f>IF(B250=0,FALSE,'Input and Summary Results'!$D$5)</f>
        <v>0.97</v>
      </c>
      <c r="D250">
        <f>IF(B250=0,FALSE,'Input and Summary Results'!$E$5)</f>
        <v>0.1</v>
      </c>
      <c r="E250">
        <f t="shared" si="26"/>
        <v>-1.322826573375516E-2</v>
      </c>
      <c r="F250">
        <f t="shared" si="27"/>
        <v>4.4742268041237113E-2</v>
      </c>
      <c r="G250">
        <f>IF(B250=" ",FALSE,(IF('Input and Summary Results'!$J$4="yes",'Data Transformation'!E250,'Data Transformation'!C250)))</f>
        <v>0.97</v>
      </c>
      <c r="H250">
        <f>IF(B250=" ",FALSE,(IF('Input and Summary Results'!$J$4="yes",'Data Transformation'!F250,'Data Transformation'!D250)))</f>
        <v>0.1</v>
      </c>
      <c r="I250">
        <f t="shared" si="28"/>
        <v>247</v>
      </c>
      <c r="J250" s="18">
        <f>LOOKUP(2,1/(COUNTIF($J$4:J249,'Input and Summary Results'!$B$7:$B$8007)=0),'Input and Summary Results'!$B$7:$B$8007)</f>
        <v>71</v>
      </c>
      <c r="K250" s="18">
        <f t="shared" si="29"/>
        <v>71</v>
      </c>
      <c r="L250" s="18">
        <f t="shared" si="32"/>
        <v>245</v>
      </c>
      <c r="M250">
        <f t="shared" si="31"/>
        <v>245</v>
      </c>
      <c r="N250">
        <f t="shared" si="30"/>
        <v>19</v>
      </c>
      <c r="O250">
        <f t="shared" si="25"/>
        <v>19</v>
      </c>
    </row>
    <row r="251" spans="1:15" x14ac:dyDescent="0.45">
      <c r="A251" t="s">
        <v>25</v>
      </c>
      <c r="B251">
        <f>'Input and Summary Results'!$G255</f>
        <v>248</v>
      </c>
      <c r="C251">
        <f>IF(B251=0,FALSE,'Input and Summary Results'!$D$5)</f>
        <v>0.97</v>
      </c>
      <c r="D251">
        <f>IF(B251=0,FALSE,'Input and Summary Results'!$E$5)</f>
        <v>0.1</v>
      </c>
      <c r="E251">
        <f t="shared" si="26"/>
        <v>-1.322826573375516E-2</v>
      </c>
      <c r="F251">
        <f t="shared" si="27"/>
        <v>4.4742268041237113E-2</v>
      </c>
      <c r="G251">
        <f>IF(B251=" ",FALSE,(IF('Input and Summary Results'!$J$4="yes",'Data Transformation'!E251,'Data Transformation'!C251)))</f>
        <v>0.97</v>
      </c>
      <c r="H251">
        <f>IF(B251=" ",FALSE,(IF('Input and Summary Results'!$J$4="yes",'Data Transformation'!F251,'Data Transformation'!D251)))</f>
        <v>0.1</v>
      </c>
      <c r="I251">
        <f t="shared" si="28"/>
        <v>248</v>
      </c>
      <c r="J251" s="18">
        <f>LOOKUP(2,1/(COUNTIF($J$4:J250,'Input and Summary Results'!$B$7:$B$8007)=0),'Input and Summary Results'!$B$7:$B$8007)</f>
        <v>70</v>
      </c>
      <c r="K251" s="18">
        <f t="shared" si="29"/>
        <v>70</v>
      </c>
      <c r="L251" s="18">
        <f t="shared" si="32"/>
        <v>246</v>
      </c>
      <c r="M251">
        <f t="shared" si="31"/>
        <v>246</v>
      </c>
      <c r="N251">
        <f t="shared" si="30"/>
        <v>18</v>
      </c>
      <c r="O251">
        <f t="shared" si="25"/>
        <v>18</v>
      </c>
    </row>
    <row r="252" spans="1:15" x14ac:dyDescent="0.45">
      <c r="A252" t="s">
        <v>25</v>
      </c>
      <c r="B252">
        <f>'Input and Summary Results'!$G256</f>
        <v>249</v>
      </c>
      <c r="C252">
        <f>IF(B252=0,FALSE,'Input and Summary Results'!$D$5)</f>
        <v>0.97</v>
      </c>
      <c r="D252">
        <f>IF(B252=0,FALSE,'Input and Summary Results'!$E$5)</f>
        <v>0.1</v>
      </c>
      <c r="E252">
        <f t="shared" si="26"/>
        <v>-1.322826573375516E-2</v>
      </c>
      <c r="F252">
        <f t="shared" si="27"/>
        <v>4.4742268041237113E-2</v>
      </c>
      <c r="G252">
        <f>IF(B252=" ",FALSE,(IF('Input and Summary Results'!$J$4="yes",'Data Transformation'!E252,'Data Transformation'!C252)))</f>
        <v>0.97</v>
      </c>
      <c r="H252">
        <f>IF(B252=" ",FALSE,(IF('Input and Summary Results'!$J$4="yes",'Data Transformation'!F252,'Data Transformation'!D252)))</f>
        <v>0.1</v>
      </c>
      <c r="I252">
        <f t="shared" si="28"/>
        <v>249</v>
      </c>
      <c r="J252" s="18">
        <f>LOOKUP(2,1/(COUNTIF($J$4:J251,'Input and Summary Results'!$B$7:$B$8007)=0),'Input and Summary Results'!$B$7:$B$8007)</f>
        <v>69</v>
      </c>
      <c r="K252" s="18">
        <f t="shared" si="29"/>
        <v>69</v>
      </c>
      <c r="L252" s="18">
        <f t="shared" si="32"/>
        <v>247</v>
      </c>
      <c r="M252">
        <f t="shared" si="31"/>
        <v>247</v>
      </c>
      <c r="N252">
        <f t="shared" si="30"/>
        <v>15</v>
      </c>
      <c r="O252">
        <f t="shared" si="25"/>
        <v>15</v>
      </c>
    </row>
    <row r="253" spans="1:15" x14ac:dyDescent="0.45">
      <c r="A253" t="s">
        <v>25</v>
      </c>
      <c r="B253">
        <f>'Input and Summary Results'!$G257</f>
        <v>250</v>
      </c>
      <c r="C253">
        <f>IF(B253=0,FALSE,'Input and Summary Results'!$D$5)</f>
        <v>0.97</v>
      </c>
      <c r="D253">
        <f>IF(B253=0,FALSE,'Input and Summary Results'!$E$5)</f>
        <v>0.1</v>
      </c>
      <c r="E253">
        <f t="shared" si="26"/>
        <v>-1.322826573375516E-2</v>
      </c>
      <c r="F253">
        <f t="shared" si="27"/>
        <v>4.4742268041237113E-2</v>
      </c>
      <c r="G253">
        <f>IF(B253=" ",FALSE,(IF('Input and Summary Results'!$J$4="yes",'Data Transformation'!E253,'Data Transformation'!C253)))</f>
        <v>0.97</v>
      </c>
      <c r="H253">
        <f>IF(B253=" ",FALSE,(IF('Input and Summary Results'!$J$4="yes",'Data Transformation'!F253,'Data Transformation'!D253)))</f>
        <v>0.1</v>
      </c>
      <c r="I253">
        <f t="shared" si="28"/>
        <v>250</v>
      </c>
      <c r="J253" s="18">
        <f>LOOKUP(2,1/(COUNTIF($J$4:J252,'Input and Summary Results'!$B$7:$B$8007)=0),'Input and Summary Results'!$B$7:$B$8007)</f>
        <v>68</v>
      </c>
      <c r="K253" s="18">
        <f t="shared" si="29"/>
        <v>68</v>
      </c>
      <c r="L253" s="18">
        <f t="shared" si="32"/>
        <v>248</v>
      </c>
      <c r="M253">
        <f t="shared" si="31"/>
        <v>248</v>
      </c>
      <c r="N253">
        <f t="shared" si="30"/>
        <v>20</v>
      </c>
      <c r="O253">
        <f t="shared" si="25"/>
        <v>20</v>
      </c>
    </row>
    <row r="254" spans="1:15" x14ac:dyDescent="0.45">
      <c r="A254" t="s">
        <v>25</v>
      </c>
      <c r="B254">
        <f>'Input and Summary Results'!$G258</f>
        <v>251</v>
      </c>
      <c r="C254">
        <f>IF(B254=0,FALSE,'Input and Summary Results'!$D$5)</f>
        <v>0.97</v>
      </c>
      <c r="D254">
        <f>IF(B254=0,FALSE,'Input and Summary Results'!$E$5)</f>
        <v>0.1</v>
      </c>
      <c r="E254">
        <f t="shared" si="26"/>
        <v>-1.322826573375516E-2</v>
      </c>
      <c r="F254">
        <f t="shared" si="27"/>
        <v>4.4742268041237113E-2</v>
      </c>
      <c r="G254">
        <f>IF(B254=" ",FALSE,(IF('Input and Summary Results'!$J$4="yes",'Data Transformation'!E254,'Data Transformation'!C254)))</f>
        <v>0.97</v>
      </c>
      <c r="H254">
        <f>IF(B254=" ",FALSE,(IF('Input and Summary Results'!$J$4="yes",'Data Transformation'!F254,'Data Transformation'!D254)))</f>
        <v>0.1</v>
      </c>
      <c r="I254">
        <f t="shared" si="28"/>
        <v>251</v>
      </c>
      <c r="J254" s="18">
        <f>LOOKUP(2,1/(COUNTIF($J$4:J253,'Input and Summary Results'!$B$7:$B$8007)=0),'Input and Summary Results'!$B$7:$B$8007)</f>
        <v>67</v>
      </c>
      <c r="K254" s="18">
        <f t="shared" si="29"/>
        <v>67</v>
      </c>
      <c r="L254" s="18">
        <f t="shared" si="32"/>
        <v>249</v>
      </c>
      <c r="M254">
        <f t="shared" si="31"/>
        <v>249</v>
      </c>
      <c r="N254">
        <f t="shared" si="30"/>
        <v>17</v>
      </c>
      <c r="O254">
        <f t="shared" si="25"/>
        <v>17</v>
      </c>
    </row>
    <row r="255" spans="1:15" x14ac:dyDescent="0.45">
      <c r="A255" t="s">
        <v>25</v>
      </c>
      <c r="B255">
        <f>'Input and Summary Results'!$G259</f>
        <v>252</v>
      </c>
      <c r="C255">
        <f>IF(B255=0,FALSE,'Input and Summary Results'!$D$5)</f>
        <v>0.97</v>
      </c>
      <c r="D255">
        <f>IF(B255=0,FALSE,'Input and Summary Results'!$E$5)</f>
        <v>0.1</v>
      </c>
      <c r="E255">
        <f t="shared" si="26"/>
        <v>-1.322826573375516E-2</v>
      </c>
      <c r="F255">
        <f t="shared" si="27"/>
        <v>4.4742268041237113E-2</v>
      </c>
      <c r="G255">
        <f>IF(B255=" ",FALSE,(IF('Input and Summary Results'!$J$4="yes",'Data Transformation'!E255,'Data Transformation'!C255)))</f>
        <v>0.97</v>
      </c>
      <c r="H255">
        <f>IF(B255=" ",FALSE,(IF('Input and Summary Results'!$J$4="yes",'Data Transformation'!F255,'Data Transformation'!D255)))</f>
        <v>0.1</v>
      </c>
      <c r="I255">
        <f t="shared" si="28"/>
        <v>252</v>
      </c>
      <c r="J255" s="18">
        <f>LOOKUP(2,1/(COUNTIF($J$4:J254,'Input and Summary Results'!$B$7:$B$8007)=0),'Input and Summary Results'!$B$7:$B$8007)</f>
        <v>66</v>
      </c>
      <c r="K255" s="18">
        <f t="shared" si="29"/>
        <v>66</v>
      </c>
      <c r="L255" s="18">
        <f t="shared" si="32"/>
        <v>250</v>
      </c>
      <c r="M255">
        <f t="shared" si="31"/>
        <v>250</v>
      </c>
      <c r="N255">
        <f t="shared" si="30"/>
        <v>17</v>
      </c>
      <c r="O255">
        <f t="shared" si="25"/>
        <v>17</v>
      </c>
    </row>
    <row r="256" spans="1:15" x14ac:dyDescent="0.45">
      <c r="A256" t="s">
        <v>25</v>
      </c>
      <c r="B256">
        <f>'Input and Summary Results'!$G260</f>
        <v>253</v>
      </c>
      <c r="C256">
        <f>IF(B256=0,FALSE,'Input and Summary Results'!$D$5)</f>
        <v>0.97</v>
      </c>
      <c r="D256">
        <f>IF(B256=0,FALSE,'Input and Summary Results'!$E$5)</f>
        <v>0.1</v>
      </c>
      <c r="E256">
        <f t="shared" si="26"/>
        <v>-1.322826573375516E-2</v>
      </c>
      <c r="F256">
        <f t="shared" si="27"/>
        <v>4.4742268041237113E-2</v>
      </c>
      <c r="G256">
        <f>IF(B256=" ",FALSE,(IF('Input and Summary Results'!$J$4="yes",'Data Transformation'!E256,'Data Transformation'!C256)))</f>
        <v>0.97</v>
      </c>
      <c r="H256">
        <f>IF(B256=" ",FALSE,(IF('Input and Summary Results'!$J$4="yes",'Data Transformation'!F256,'Data Transformation'!D256)))</f>
        <v>0.1</v>
      </c>
      <c r="I256">
        <f t="shared" si="28"/>
        <v>253</v>
      </c>
      <c r="J256" s="18">
        <f>LOOKUP(2,1/(COUNTIF($J$4:J255,'Input and Summary Results'!$B$7:$B$8007)=0),'Input and Summary Results'!$B$7:$B$8007)</f>
        <v>65</v>
      </c>
      <c r="K256" s="18">
        <f t="shared" si="29"/>
        <v>65</v>
      </c>
      <c r="L256" s="18">
        <f t="shared" si="32"/>
        <v>251</v>
      </c>
      <c r="M256">
        <f t="shared" si="31"/>
        <v>251</v>
      </c>
      <c r="N256">
        <f t="shared" si="30"/>
        <v>19</v>
      </c>
      <c r="O256">
        <f t="shared" si="25"/>
        <v>19</v>
      </c>
    </row>
    <row r="257" spans="1:15" x14ac:dyDescent="0.45">
      <c r="A257" t="s">
        <v>25</v>
      </c>
      <c r="B257">
        <f>'Input and Summary Results'!$G261</f>
        <v>254</v>
      </c>
      <c r="C257">
        <f>IF(B257=0,FALSE,'Input and Summary Results'!$D$5)</f>
        <v>0.97</v>
      </c>
      <c r="D257">
        <f>IF(B257=0,FALSE,'Input and Summary Results'!$E$5)</f>
        <v>0.1</v>
      </c>
      <c r="E257">
        <f t="shared" si="26"/>
        <v>-1.322826573375516E-2</v>
      </c>
      <c r="F257">
        <f t="shared" si="27"/>
        <v>4.4742268041237113E-2</v>
      </c>
      <c r="G257">
        <f>IF(B257=" ",FALSE,(IF('Input and Summary Results'!$J$4="yes",'Data Transformation'!E257,'Data Transformation'!C257)))</f>
        <v>0.97</v>
      </c>
      <c r="H257">
        <f>IF(B257=" ",FALSE,(IF('Input and Summary Results'!$J$4="yes",'Data Transformation'!F257,'Data Transformation'!D257)))</f>
        <v>0.1</v>
      </c>
      <c r="I257">
        <f t="shared" si="28"/>
        <v>254</v>
      </c>
      <c r="J257" s="18">
        <f>LOOKUP(2,1/(COUNTIF($J$4:J256,'Input and Summary Results'!$B$7:$B$8007)=0),'Input and Summary Results'!$B$7:$B$8007)</f>
        <v>64</v>
      </c>
      <c r="K257" s="18">
        <f t="shared" si="29"/>
        <v>64</v>
      </c>
      <c r="L257" s="18">
        <f t="shared" si="32"/>
        <v>252</v>
      </c>
      <c r="M257">
        <f t="shared" si="31"/>
        <v>252</v>
      </c>
      <c r="N257">
        <f t="shared" si="30"/>
        <v>17</v>
      </c>
      <c r="O257">
        <f t="shared" si="25"/>
        <v>17</v>
      </c>
    </row>
    <row r="258" spans="1:15" x14ac:dyDescent="0.45">
      <c r="A258" t="s">
        <v>25</v>
      </c>
      <c r="B258">
        <f>'Input and Summary Results'!$G262</f>
        <v>255</v>
      </c>
      <c r="C258">
        <f>IF(B258=0,FALSE,'Input and Summary Results'!$D$5)</f>
        <v>0.97</v>
      </c>
      <c r="D258">
        <f>IF(B258=0,FALSE,'Input and Summary Results'!$E$5)</f>
        <v>0.1</v>
      </c>
      <c r="E258">
        <f t="shared" si="26"/>
        <v>-1.322826573375516E-2</v>
      </c>
      <c r="F258">
        <f t="shared" si="27"/>
        <v>4.4742268041237113E-2</v>
      </c>
      <c r="G258">
        <f>IF(B258=" ",FALSE,(IF('Input and Summary Results'!$J$4="yes",'Data Transformation'!E258,'Data Transformation'!C258)))</f>
        <v>0.97</v>
      </c>
      <c r="H258">
        <f>IF(B258=" ",FALSE,(IF('Input and Summary Results'!$J$4="yes",'Data Transformation'!F258,'Data Transformation'!D258)))</f>
        <v>0.1</v>
      </c>
      <c r="I258">
        <f t="shared" si="28"/>
        <v>255</v>
      </c>
      <c r="J258" s="18">
        <f>LOOKUP(2,1/(COUNTIF($J$4:J257,'Input and Summary Results'!$B$7:$B$8007)=0),'Input and Summary Results'!$B$7:$B$8007)</f>
        <v>63</v>
      </c>
      <c r="K258" s="18">
        <f t="shared" si="29"/>
        <v>63</v>
      </c>
      <c r="L258" s="18">
        <f t="shared" si="32"/>
        <v>253</v>
      </c>
      <c r="M258">
        <f t="shared" si="31"/>
        <v>253</v>
      </c>
      <c r="N258">
        <f t="shared" si="30"/>
        <v>20</v>
      </c>
      <c r="O258">
        <f t="shared" si="25"/>
        <v>20</v>
      </c>
    </row>
    <row r="259" spans="1:15" x14ac:dyDescent="0.45">
      <c r="A259" t="s">
        <v>25</v>
      </c>
      <c r="B259">
        <f>'Input and Summary Results'!$G263</f>
        <v>256</v>
      </c>
      <c r="C259">
        <f>IF(B259=0,FALSE,'Input and Summary Results'!$D$5)</f>
        <v>0.97</v>
      </c>
      <c r="D259">
        <f>IF(B259=0,FALSE,'Input and Summary Results'!$E$5)</f>
        <v>0.1</v>
      </c>
      <c r="E259">
        <f t="shared" si="26"/>
        <v>-1.322826573375516E-2</v>
      </c>
      <c r="F259">
        <f t="shared" si="27"/>
        <v>4.4742268041237113E-2</v>
      </c>
      <c r="G259">
        <f>IF(B259=" ",FALSE,(IF('Input and Summary Results'!$J$4="yes",'Data Transformation'!E259,'Data Transformation'!C259)))</f>
        <v>0.97</v>
      </c>
      <c r="H259">
        <f>IF(B259=" ",FALSE,(IF('Input and Summary Results'!$J$4="yes",'Data Transformation'!F259,'Data Transformation'!D259)))</f>
        <v>0.1</v>
      </c>
      <c r="I259">
        <f t="shared" si="28"/>
        <v>256</v>
      </c>
      <c r="J259" s="18">
        <f>LOOKUP(2,1/(COUNTIF($J$4:J258,'Input and Summary Results'!$B$7:$B$8007)=0),'Input and Summary Results'!$B$7:$B$8007)</f>
        <v>62</v>
      </c>
      <c r="K259" s="18">
        <f t="shared" si="29"/>
        <v>62</v>
      </c>
      <c r="L259" s="18">
        <f t="shared" si="32"/>
        <v>254</v>
      </c>
      <c r="M259">
        <f t="shared" si="31"/>
        <v>254</v>
      </c>
      <c r="N259">
        <f t="shared" si="30"/>
        <v>19</v>
      </c>
      <c r="O259">
        <f t="shared" si="25"/>
        <v>19</v>
      </c>
    </row>
    <row r="260" spans="1:15" x14ac:dyDescent="0.45">
      <c r="A260" t="s">
        <v>25</v>
      </c>
      <c r="B260">
        <f>'Input and Summary Results'!$G264</f>
        <v>257</v>
      </c>
      <c r="C260">
        <f>IF(B260=0,FALSE,'Input and Summary Results'!$D$5)</f>
        <v>0.97</v>
      </c>
      <c r="D260">
        <f>IF(B260=0,FALSE,'Input and Summary Results'!$E$5)</f>
        <v>0.1</v>
      </c>
      <c r="E260">
        <f t="shared" si="26"/>
        <v>-1.322826573375516E-2</v>
      </c>
      <c r="F260">
        <f t="shared" si="27"/>
        <v>4.4742268041237113E-2</v>
      </c>
      <c r="G260">
        <f>IF(B260=" ",FALSE,(IF('Input and Summary Results'!$J$4="yes",'Data Transformation'!E260,'Data Transformation'!C260)))</f>
        <v>0.97</v>
      </c>
      <c r="H260">
        <f>IF(B260=" ",FALSE,(IF('Input and Summary Results'!$J$4="yes",'Data Transformation'!F260,'Data Transformation'!D260)))</f>
        <v>0.1</v>
      </c>
      <c r="I260">
        <f t="shared" si="28"/>
        <v>257</v>
      </c>
      <c r="J260" s="18">
        <f>LOOKUP(2,1/(COUNTIF($J$4:J259,'Input and Summary Results'!$B$7:$B$8007)=0),'Input and Summary Results'!$B$7:$B$8007)</f>
        <v>61</v>
      </c>
      <c r="K260" s="18">
        <f t="shared" si="29"/>
        <v>61</v>
      </c>
      <c r="L260" s="18">
        <f t="shared" si="32"/>
        <v>255</v>
      </c>
      <c r="M260">
        <f t="shared" si="31"/>
        <v>255</v>
      </c>
      <c r="N260">
        <f t="shared" si="30"/>
        <v>18</v>
      </c>
      <c r="O260">
        <f t="shared" ref="O260:O323" si="33">IF(N260&gt;4,N260,FALSE)</f>
        <v>18</v>
      </c>
    </row>
    <row r="261" spans="1:15" x14ac:dyDescent="0.45">
      <c r="A261" t="s">
        <v>25</v>
      </c>
      <c r="B261">
        <f>'Input and Summary Results'!$G265</f>
        <v>258</v>
      </c>
      <c r="C261">
        <f>IF(B261=0,FALSE,'Input and Summary Results'!$D$5)</f>
        <v>0.97</v>
      </c>
      <c r="D261">
        <f>IF(B261=0,FALSE,'Input and Summary Results'!$E$5)</f>
        <v>0.1</v>
      </c>
      <c r="E261">
        <f t="shared" ref="E261:E324" si="34">IF(C261=FALSE,FALSE,LOG10(C261))</f>
        <v>-1.322826573375516E-2</v>
      </c>
      <c r="F261">
        <f t="shared" ref="F261:F324" si="35">IF(D261=FALSE, FALSE,0.434*D261/C261)</f>
        <v>4.4742268041237113E-2</v>
      </c>
      <c r="G261">
        <f>IF(B261=" ",FALSE,(IF('Input and Summary Results'!$J$4="yes",'Data Transformation'!E261,'Data Transformation'!C261)))</f>
        <v>0.97</v>
      </c>
      <c r="H261">
        <f>IF(B261=" ",FALSE,(IF('Input and Summary Results'!$J$4="yes",'Data Transformation'!F261,'Data Transformation'!D261)))</f>
        <v>0.1</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20</v>
      </c>
      <c r="O261">
        <f t="shared" si="33"/>
        <v>20</v>
      </c>
    </row>
    <row r="262" spans="1:15" x14ac:dyDescent="0.45">
      <c r="A262" t="s">
        <v>25</v>
      </c>
      <c r="B262">
        <f>'Input and Summary Results'!$G266</f>
        <v>259</v>
      </c>
      <c r="C262">
        <f>IF(B262=0,FALSE,'Input and Summary Results'!$D$5)</f>
        <v>0.97</v>
      </c>
      <c r="D262">
        <f>IF(B262=0,FALSE,'Input and Summary Results'!$E$5)</f>
        <v>0.1</v>
      </c>
      <c r="E262">
        <f t="shared" si="34"/>
        <v>-1.322826573375516E-2</v>
      </c>
      <c r="F262">
        <f t="shared" si="35"/>
        <v>4.4742268041237113E-2</v>
      </c>
      <c r="G262">
        <f>IF(B262=" ",FALSE,(IF('Input and Summary Results'!$J$4="yes",'Data Transformation'!E262,'Data Transformation'!C262)))</f>
        <v>0.97</v>
      </c>
      <c r="H262">
        <f>IF(B262=" ",FALSE,(IF('Input and Summary Results'!$J$4="yes",'Data Transformation'!F262,'Data Transformation'!D262)))</f>
        <v>0.1</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18</v>
      </c>
      <c r="O262">
        <f t="shared" si="33"/>
        <v>18</v>
      </c>
    </row>
    <row r="263" spans="1:15" x14ac:dyDescent="0.45">
      <c r="A263" t="s">
        <v>25</v>
      </c>
      <c r="B263">
        <f>'Input and Summary Results'!$G267</f>
        <v>260</v>
      </c>
      <c r="C263">
        <f>IF(B263=0,FALSE,'Input and Summary Results'!$D$5)</f>
        <v>0.97</v>
      </c>
      <c r="D263">
        <f>IF(B263=0,FALSE,'Input and Summary Results'!$E$5)</f>
        <v>0.1</v>
      </c>
      <c r="E263">
        <f t="shared" si="34"/>
        <v>-1.322826573375516E-2</v>
      </c>
      <c r="F263">
        <f t="shared" si="35"/>
        <v>4.4742268041237113E-2</v>
      </c>
      <c r="G263">
        <f>IF(B263=" ",FALSE,(IF('Input and Summary Results'!$J$4="yes",'Data Transformation'!E263,'Data Transformation'!C263)))</f>
        <v>0.97</v>
      </c>
      <c r="H263">
        <f>IF(B263=" ",FALSE,(IF('Input and Summary Results'!$J$4="yes",'Data Transformation'!F263,'Data Transformation'!D263)))</f>
        <v>0.1</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20</v>
      </c>
      <c r="O263">
        <f t="shared" si="33"/>
        <v>20</v>
      </c>
    </row>
    <row r="264" spans="1:15" x14ac:dyDescent="0.45">
      <c r="A264" t="s">
        <v>25</v>
      </c>
      <c r="B264">
        <f>'Input and Summary Results'!$G268</f>
        <v>261</v>
      </c>
      <c r="C264">
        <f>IF(B264=0,FALSE,'Input and Summary Results'!$D$5)</f>
        <v>0.97</v>
      </c>
      <c r="D264">
        <f>IF(B264=0,FALSE,'Input and Summary Results'!$E$5)</f>
        <v>0.1</v>
      </c>
      <c r="E264">
        <f t="shared" si="34"/>
        <v>-1.322826573375516E-2</v>
      </c>
      <c r="F264">
        <f t="shared" si="35"/>
        <v>4.4742268041237113E-2</v>
      </c>
      <c r="G264">
        <f>IF(B264=" ",FALSE,(IF('Input and Summary Results'!$J$4="yes",'Data Transformation'!E264,'Data Transformation'!C264)))</f>
        <v>0.97</v>
      </c>
      <c r="H264">
        <f>IF(B264=" ",FALSE,(IF('Input and Summary Results'!$J$4="yes",'Data Transformation'!F264,'Data Transformation'!D264)))</f>
        <v>0.1</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15</v>
      </c>
      <c r="O264">
        <f t="shared" si="33"/>
        <v>15</v>
      </c>
    </row>
    <row r="265" spans="1:15" x14ac:dyDescent="0.45">
      <c r="A265" t="s">
        <v>25</v>
      </c>
      <c r="B265">
        <f>'Input and Summary Results'!$G269</f>
        <v>262</v>
      </c>
      <c r="C265">
        <f>IF(B265=0,FALSE,'Input and Summary Results'!$D$5)</f>
        <v>0.97</v>
      </c>
      <c r="D265">
        <f>IF(B265=0,FALSE,'Input and Summary Results'!$E$5)</f>
        <v>0.1</v>
      </c>
      <c r="E265">
        <f t="shared" si="34"/>
        <v>-1.322826573375516E-2</v>
      </c>
      <c r="F265">
        <f t="shared" si="35"/>
        <v>4.4742268041237113E-2</v>
      </c>
      <c r="G265">
        <f>IF(B265=" ",FALSE,(IF('Input and Summary Results'!$J$4="yes",'Data Transformation'!E265,'Data Transformation'!C265)))</f>
        <v>0.97</v>
      </c>
      <c r="H265">
        <f>IF(B265=" ",FALSE,(IF('Input and Summary Results'!$J$4="yes",'Data Transformation'!F265,'Data Transformation'!D265)))</f>
        <v>0.1</v>
      </c>
      <c r="I265">
        <f t="shared" si="36"/>
        <v>262</v>
      </c>
      <c r="J265" s="18">
        <f>LOOKUP(2,1/(COUNTIF($J$4:J264,'Input and Summary Results'!$B$7:$B$8007)=0),'Input and Summary Results'!$B$7:$B$8007)</f>
        <v>56</v>
      </c>
      <c r="K265" s="18">
        <f t="shared" si="37"/>
        <v>56</v>
      </c>
      <c r="L265" s="18">
        <f t="shared" si="40"/>
        <v>260</v>
      </c>
      <c r="M265">
        <f t="shared" si="39"/>
        <v>260</v>
      </c>
      <c r="N265">
        <f t="shared" si="38"/>
        <v>18</v>
      </c>
      <c r="O265">
        <f t="shared" si="33"/>
        <v>18</v>
      </c>
    </row>
    <row r="266" spans="1:15" x14ac:dyDescent="0.45">
      <c r="A266" t="s">
        <v>25</v>
      </c>
      <c r="B266">
        <f>'Input and Summary Results'!$G270</f>
        <v>263</v>
      </c>
      <c r="C266">
        <f>IF(B266=0,FALSE,'Input and Summary Results'!$D$5)</f>
        <v>0.97</v>
      </c>
      <c r="D266">
        <f>IF(B266=0,FALSE,'Input and Summary Results'!$E$5)</f>
        <v>0.1</v>
      </c>
      <c r="E266">
        <f t="shared" si="34"/>
        <v>-1.322826573375516E-2</v>
      </c>
      <c r="F266">
        <f t="shared" si="35"/>
        <v>4.4742268041237113E-2</v>
      </c>
      <c r="G266">
        <f>IF(B266=" ",FALSE,(IF('Input and Summary Results'!$J$4="yes",'Data Transformation'!E266,'Data Transformation'!C266)))</f>
        <v>0.97</v>
      </c>
      <c r="H266">
        <f>IF(B266=" ",FALSE,(IF('Input and Summary Results'!$J$4="yes",'Data Transformation'!F266,'Data Transformation'!D266)))</f>
        <v>0.1</v>
      </c>
      <c r="I266">
        <f t="shared" si="36"/>
        <v>263</v>
      </c>
      <c r="J266" s="18">
        <f>LOOKUP(2,1/(COUNTIF($J$4:J265,'Input and Summary Results'!$B$7:$B$8007)=0),'Input and Summary Results'!$B$7:$B$8007)</f>
        <v>55</v>
      </c>
      <c r="K266" s="18">
        <f t="shared" si="37"/>
        <v>55</v>
      </c>
      <c r="L266" s="18">
        <f t="shared" si="40"/>
        <v>261</v>
      </c>
      <c r="M266">
        <f t="shared" si="39"/>
        <v>261</v>
      </c>
      <c r="N266">
        <f t="shared" si="38"/>
        <v>19</v>
      </c>
      <c r="O266">
        <f t="shared" si="33"/>
        <v>19</v>
      </c>
    </row>
    <row r="267" spans="1:15" x14ac:dyDescent="0.45">
      <c r="A267" t="s">
        <v>25</v>
      </c>
      <c r="B267">
        <f>'Input and Summary Results'!$G271</f>
        <v>264</v>
      </c>
      <c r="C267">
        <f>IF(B267=0,FALSE,'Input and Summary Results'!$D$5)</f>
        <v>0.97</v>
      </c>
      <c r="D267">
        <f>IF(B267=0,FALSE,'Input and Summary Results'!$E$5)</f>
        <v>0.1</v>
      </c>
      <c r="E267">
        <f t="shared" si="34"/>
        <v>-1.322826573375516E-2</v>
      </c>
      <c r="F267">
        <f t="shared" si="35"/>
        <v>4.4742268041237113E-2</v>
      </c>
      <c r="G267">
        <f>IF(B267=" ",FALSE,(IF('Input and Summary Results'!$J$4="yes",'Data Transformation'!E267,'Data Transformation'!C267)))</f>
        <v>0.97</v>
      </c>
      <c r="H267">
        <f>IF(B267=" ",FALSE,(IF('Input and Summary Results'!$J$4="yes",'Data Transformation'!F267,'Data Transformation'!D267)))</f>
        <v>0.1</v>
      </c>
      <c r="I267">
        <f t="shared" si="36"/>
        <v>264</v>
      </c>
      <c r="J267" s="18">
        <f>LOOKUP(2,1/(COUNTIF($J$4:J266,'Input and Summary Results'!$B$7:$B$8007)=0),'Input and Summary Results'!$B$7:$B$8007)</f>
        <v>54</v>
      </c>
      <c r="K267" s="18">
        <f t="shared" si="37"/>
        <v>54</v>
      </c>
      <c r="L267" s="18">
        <f t="shared" si="40"/>
        <v>262</v>
      </c>
      <c r="M267">
        <f t="shared" si="39"/>
        <v>262</v>
      </c>
      <c r="N267">
        <f t="shared" si="38"/>
        <v>17</v>
      </c>
      <c r="O267">
        <f t="shared" si="33"/>
        <v>17</v>
      </c>
    </row>
    <row r="268" spans="1:15" x14ac:dyDescent="0.45">
      <c r="A268" t="s">
        <v>25</v>
      </c>
      <c r="B268">
        <f>'Input and Summary Results'!$G272</f>
        <v>265</v>
      </c>
      <c r="C268">
        <f>IF(B268=0,FALSE,'Input and Summary Results'!$D$5)</f>
        <v>0.97</v>
      </c>
      <c r="D268">
        <f>IF(B268=0,FALSE,'Input and Summary Results'!$E$5)</f>
        <v>0.1</v>
      </c>
      <c r="E268">
        <f t="shared" si="34"/>
        <v>-1.322826573375516E-2</v>
      </c>
      <c r="F268">
        <f t="shared" si="35"/>
        <v>4.4742268041237113E-2</v>
      </c>
      <c r="G268">
        <f>IF(B268=" ",FALSE,(IF('Input and Summary Results'!$J$4="yes",'Data Transformation'!E268,'Data Transformation'!C268)))</f>
        <v>0.97</v>
      </c>
      <c r="H268">
        <f>IF(B268=" ",FALSE,(IF('Input and Summary Results'!$J$4="yes",'Data Transformation'!F268,'Data Transformation'!D268)))</f>
        <v>0.1</v>
      </c>
      <c r="I268">
        <f t="shared" si="36"/>
        <v>265</v>
      </c>
      <c r="J268" s="18">
        <f>LOOKUP(2,1/(COUNTIF($J$4:J267,'Input and Summary Results'!$B$7:$B$8007)=0),'Input and Summary Results'!$B$7:$B$8007)</f>
        <v>53</v>
      </c>
      <c r="K268" s="18">
        <f t="shared" si="37"/>
        <v>53</v>
      </c>
      <c r="L268" s="18">
        <f t="shared" si="40"/>
        <v>263</v>
      </c>
      <c r="M268">
        <f t="shared" si="39"/>
        <v>263</v>
      </c>
      <c r="N268">
        <f t="shared" si="38"/>
        <v>18</v>
      </c>
      <c r="O268">
        <f t="shared" si="33"/>
        <v>18</v>
      </c>
    </row>
    <row r="269" spans="1:15" x14ac:dyDescent="0.45">
      <c r="A269" t="s">
        <v>25</v>
      </c>
      <c r="B269">
        <f>'Input and Summary Results'!$G273</f>
        <v>266</v>
      </c>
      <c r="C269">
        <f>IF(B269=0,FALSE,'Input and Summary Results'!$D$5)</f>
        <v>0.97</v>
      </c>
      <c r="D269">
        <f>IF(B269=0,FALSE,'Input and Summary Results'!$E$5)</f>
        <v>0.1</v>
      </c>
      <c r="E269">
        <f t="shared" si="34"/>
        <v>-1.322826573375516E-2</v>
      </c>
      <c r="F269">
        <f t="shared" si="35"/>
        <v>4.4742268041237113E-2</v>
      </c>
      <c r="G269">
        <f>IF(B269=" ",FALSE,(IF('Input and Summary Results'!$J$4="yes",'Data Transformation'!E269,'Data Transformation'!C269)))</f>
        <v>0.97</v>
      </c>
      <c r="H269">
        <f>IF(B269=" ",FALSE,(IF('Input and Summary Results'!$J$4="yes",'Data Transformation'!F269,'Data Transformation'!D269)))</f>
        <v>0.1</v>
      </c>
      <c r="I269">
        <f t="shared" si="36"/>
        <v>266</v>
      </c>
      <c r="J269" s="18">
        <f>LOOKUP(2,1/(COUNTIF($J$4:J268,'Input and Summary Results'!$B$7:$B$8007)=0),'Input and Summary Results'!$B$7:$B$8007)</f>
        <v>52</v>
      </c>
      <c r="K269" s="18">
        <f t="shared" si="37"/>
        <v>52</v>
      </c>
      <c r="L269" s="18">
        <f t="shared" si="40"/>
        <v>264</v>
      </c>
      <c r="M269">
        <f t="shared" si="39"/>
        <v>264</v>
      </c>
      <c r="N269">
        <f t="shared" si="38"/>
        <v>19</v>
      </c>
      <c r="O269">
        <f t="shared" si="33"/>
        <v>19</v>
      </c>
    </row>
    <row r="270" spans="1:15" x14ac:dyDescent="0.45">
      <c r="A270" t="s">
        <v>25</v>
      </c>
      <c r="B270">
        <f>'Input and Summary Results'!$G274</f>
        <v>267</v>
      </c>
      <c r="C270">
        <f>IF(B270=0,FALSE,'Input and Summary Results'!$D$5)</f>
        <v>0.97</v>
      </c>
      <c r="D270">
        <f>IF(B270=0,FALSE,'Input and Summary Results'!$E$5)</f>
        <v>0.1</v>
      </c>
      <c r="E270">
        <f t="shared" si="34"/>
        <v>-1.322826573375516E-2</v>
      </c>
      <c r="F270">
        <f t="shared" si="35"/>
        <v>4.4742268041237113E-2</v>
      </c>
      <c r="G270">
        <f>IF(B270=" ",FALSE,(IF('Input and Summary Results'!$J$4="yes",'Data Transformation'!E270,'Data Transformation'!C270)))</f>
        <v>0.97</v>
      </c>
      <c r="H270">
        <f>IF(B270=" ",FALSE,(IF('Input and Summary Results'!$J$4="yes",'Data Transformation'!F270,'Data Transformation'!D270)))</f>
        <v>0.1</v>
      </c>
      <c r="I270">
        <f t="shared" si="36"/>
        <v>267</v>
      </c>
      <c r="J270" s="18">
        <f>LOOKUP(2,1/(COUNTIF($J$4:J269,'Input and Summary Results'!$B$7:$B$8007)=0),'Input and Summary Results'!$B$7:$B$8007)</f>
        <v>51</v>
      </c>
      <c r="K270" s="18">
        <f t="shared" si="37"/>
        <v>51</v>
      </c>
      <c r="L270" s="18">
        <f t="shared" si="40"/>
        <v>265</v>
      </c>
      <c r="M270">
        <f t="shared" si="39"/>
        <v>265</v>
      </c>
      <c r="N270">
        <f t="shared" si="38"/>
        <v>16</v>
      </c>
      <c r="O270">
        <f t="shared" si="33"/>
        <v>16</v>
      </c>
    </row>
    <row r="271" spans="1:15" x14ac:dyDescent="0.45">
      <c r="A271" t="s">
        <v>25</v>
      </c>
      <c r="B271">
        <f>'Input and Summary Results'!$G275</f>
        <v>268</v>
      </c>
      <c r="C271">
        <f>IF(B271=0,FALSE,'Input and Summary Results'!$D$5)</f>
        <v>0.97</v>
      </c>
      <c r="D271">
        <f>IF(B271=0,FALSE,'Input and Summary Results'!$E$5)</f>
        <v>0.1</v>
      </c>
      <c r="E271">
        <f t="shared" si="34"/>
        <v>-1.322826573375516E-2</v>
      </c>
      <c r="F271">
        <f t="shared" si="35"/>
        <v>4.4742268041237113E-2</v>
      </c>
      <c r="G271">
        <f>IF(B271=" ",FALSE,(IF('Input and Summary Results'!$J$4="yes",'Data Transformation'!E271,'Data Transformation'!C271)))</f>
        <v>0.97</v>
      </c>
      <c r="H271">
        <f>IF(B271=" ",FALSE,(IF('Input and Summary Results'!$J$4="yes",'Data Transformation'!F271,'Data Transformation'!D271)))</f>
        <v>0.1</v>
      </c>
      <c r="I271">
        <f t="shared" si="36"/>
        <v>268</v>
      </c>
      <c r="J271" s="18">
        <f>LOOKUP(2,1/(COUNTIF($J$4:J270,'Input and Summary Results'!$B$7:$B$8007)=0),'Input and Summary Results'!$B$7:$B$8007)</f>
        <v>50</v>
      </c>
      <c r="K271" s="18">
        <f t="shared" si="37"/>
        <v>50</v>
      </c>
      <c r="L271" s="18">
        <f t="shared" si="40"/>
        <v>266</v>
      </c>
      <c r="M271">
        <f t="shared" si="39"/>
        <v>266</v>
      </c>
      <c r="N271">
        <f t="shared" si="38"/>
        <v>13</v>
      </c>
      <c r="O271">
        <f t="shared" si="33"/>
        <v>13</v>
      </c>
    </row>
    <row r="272" spans="1:15" x14ac:dyDescent="0.45">
      <c r="A272" t="s">
        <v>25</v>
      </c>
      <c r="B272">
        <f>'Input and Summary Results'!$G276</f>
        <v>269</v>
      </c>
      <c r="C272">
        <f>IF(B272=0,FALSE,'Input and Summary Results'!$D$5)</f>
        <v>0.97</v>
      </c>
      <c r="D272">
        <f>IF(B272=0,FALSE,'Input and Summary Results'!$E$5)</f>
        <v>0.1</v>
      </c>
      <c r="E272">
        <f t="shared" si="34"/>
        <v>-1.322826573375516E-2</v>
      </c>
      <c r="F272">
        <f t="shared" si="35"/>
        <v>4.4742268041237113E-2</v>
      </c>
      <c r="G272">
        <f>IF(B272=" ",FALSE,(IF('Input and Summary Results'!$J$4="yes",'Data Transformation'!E272,'Data Transformation'!C272)))</f>
        <v>0.97</v>
      </c>
      <c r="H272">
        <f>IF(B272=" ",FALSE,(IF('Input and Summary Results'!$J$4="yes",'Data Transformation'!F272,'Data Transformation'!D272)))</f>
        <v>0.1</v>
      </c>
      <c r="I272">
        <f t="shared" si="36"/>
        <v>269</v>
      </c>
      <c r="J272" s="18">
        <f>LOOKUP(2,1/(COUNTIF($J$4:J271,'Input and Summary Results'!$B$7:$B$8007)=0),'Input and Summary Results'!$B$7:$B$8007)</f>
        <v>49</v>
      </c>
      <c r="K272" s="18">
        <f t="shared" si="37"/>
        <v>49</v>
      </c>
      <c r="L272" s="18">
        <f t="shared" si="40"/>
        <v>267</v>
      </c>
      <c r="M272">
        <f t="shared" si="39"/>
        <v>267</v>
      </c>
      <c r="N272">
        <f t="shared" si="38"/>
        <v>14</v>
      </c>
      <c r="O272">
        <f t="shared" si="33"/>
        <v>14</v>
      </c>
    </row>
    <row r="273" spans="1:15" x14ac:dyDescent="0.45">
      <c r="A273" t="s">
        <v>25</v>
      </c>
      <c r="B273">
        <f>'Input and Summary Results'!$G277</f>
        <v>270</v>
      </c>
      <c r="C273">
        <f>IF(B273=0,FALSE,'Input and Summary Results'!$D$5)</f>
        <v>0.97</v>
      </c>
      <c r="D273">
        <f>IF(B273=0,FALSE,'Input and Summary Results'!$E$5)</f>
        <v>0.1</v>
      </c>
      <c r="E273">
        <f t="shared" si="34"/>
        <v>-1.322826573375516E-2</v>
      </c>
      <c r="F273">
        <f t="shared" si="35"/>
        <v>4.4742268041237113E-2</v>
      </c>
      <c r="G273">
        <f>IF(B273=" ",FALSE,(IF('Input and Summary Results'!$J$4="yes",'Data Transformation'!E273,'Data Transformation'!C273)))</f>
        <v>0.97</v>
      </c>
      <c r="H273">
        <f>IF(B273=" ",FALSE,(IF('Input and Summary Results'!$J$4="yes",'Data Transformation'!F273,'Data Transformation'!D273)))</f>
        <v>0.1</v>
      </c>
      <c r="I273">
        <f t="shared" si="36"/>
        <v>270</v>
      </c>
      <c r="J273" s="18">
        <f>LOOKUP(2,1/(COUNTIF($J$4:J272,'Input and Summary Results'!$B$7:$B$8007)=0),'Input and Summary Results'!$B$7:$B$8007)</f>
        <v>48</v>
      </c>
      <c r="K273" s="18">
        <f t="shared" si="37"/>
        <v>48</v>
      </c>
      <c r="L273" s="18">
        <f t="shared" si="40"/>
        <v>268</v>
      </c>
      <c r="M273">
        <f t="shared" si="39"/>
        <v>268</v>
      </c>
      <c r="N273">
        <f t="shared" si="38"/>
        <v>16</v>
      </c>
      <c r="O273">
        <f t="shared" si="33"/>
        <v>16</v>
      </c>
    </row>
    <row r="274" spans="1:15" x14ac:dyDescent="0.45">
      <c r="A274" t="s">
        <v>25</v>
      </c>
      <c r="B274">
        <f>'Input and Summary Results'!$G278</f>
        <v>271</v>
      </c>
      <c r="C274">
        <f>IF(B274=0,FALSE,'Input and Summary Results'!$D$5)</f>
        <v>0.97</v>
      </c>
      <c r="D274">
        <f>IF(B274=0,FALSE,'Input and Summary Results'!$E$5)</f>
        <v>0.1</v>
      </c>
      <c r="E274">
        <f t="shared" si="34"/>
        <v>-1.322826573375516E-2</v>
      </c>
      <c r="F274">
        <f t="shared" si="35"/>
        <v>4.4742268041237113E-2</v>
      </c>
      <c r="G274">
        <f>IF(B274=" ",FALSE,(IF('Input and Summary Results'!$J$4="yes",'Data Transformation'!E274,'Data Transformation'!C274)))</f>
        <v>0.97</v>
      </c>
      <c r="H274">
        <f>IF(B274=" ",FALSE,(IF('Input and Summary Results'!$J$4="yes",'Data Transformation'!F274,'Data Transformation'!D274)))</f>
        <v>0.1</v>
      </c>
      <c r="I274">
        <f t="shared" si="36"/>
        <v>271</v>
      </c>
      <c r="J274" s="18">
        <f>LOOKUP(2,1/(COUNTIF($J$4:J273,'Input and Summary Results'!$B$7:$B$8007)=0),'Input and Summary Results'!$B$7:$B$8007)</f>
        <v>47</v>
      </c>
      <c r="K274" s="18">
        <f t="shared" si="37"/>
        <v>47</v>
      </c>
      <c r="L274" s="18">
        <f t="shared" si="40"/>
        <v>269</v>
      </c>
      <c r="M274">
        <f t="shared" si="39"/>
        <v>269</v>
      </c>
      <c r="N274">
        <f t="shared" si="38"/>
        <v>19</v>
      </c>
      <c r="O274">
        <f t="shared" si="33"/>
        <v>19</v>
      </c>
    </row>
    <row r="275" spans="1:15" x14ac:dyDescent="0.45">
      <c r="A275" t="s">
        <v>25</v>
      </c>
      <c r="B275">
        <f>'Input and Summary Results'!$G279</f>
        <v>272</v>
      </c>
      <c r="C275">
        <f>IF(B275=0,FALSE,'Input and Summary Results'!$D$5)</f>
        <v>0.97</v>
      </c>
      <c r="D275">
        <f>IF(B275=0,FALSE,'Input and Summary Results'!$E$5)</f>
        <v>0.1</v>
      </c>
      <c r="E275">
        <f t="shared" si="34"/>
        <v>-1.322826573375516E-2</v>
      </c>
      <c r="F275">
        <f t="shared" si="35"/>
        <v>4.4742268041237113E-2</v>
      </c>
      <c r="G275">
        <f>IF(B275=" ",FALSE,(IF('Input and Summary Results'!$J$4="yes",'Data Transformation'!E275,'Data Transformation'!C275)))</f>
        <v>0.97</v>
      </c>
      <c r="H275">
        <f>IF(B275=" ",FALSE,(IF('Input and Summary Results'!$J$4="yes",'Data Transformation'!F275,'Data Transformation'!D275)))</f>
        <v>0.1</v>
      </c>
      <c r="I275">
        <f t="shared" si="36"/>
        <v>272</v>
      </c>
      <c r="J275" s="18">
        <f>LOOKUP(2,1/(COUNTIF($J$4:J274,'Input and Summary Results'!$B$7:$B$8007)=0),'Input and Summary Results'!$B$7:$B$8007)</f>
        <v>46</v>
      </c>
      <c r="K275" s="18">
        <f t="shared" si="37"/>
        <v>46</v>
      </c>
      <c r="L275" s="18">
        <f t="shared" si="40"/>
        <v>270</v>
      </c>
      <c r="M275">
        <f t="shared" si="39"/>
        <v>270</v>
      </c>
      <c r="N275">
        <f t="shared" si="38"/>
        <v>17</v>
      </c>
      <c r="O275">
        <f t="shared" si="33"/>
        <v>17</v>
      </c>
    </row>
    <row r="276" spans="1:15" x14ac:dyDescent="0.45">
      <c r="A276" t="s">
        <v>25</v>
      </c>
      <c r="B276">
        <f>'Input and Summary Results'!$G280</f>
        <v>273</v>
      </c>
      <c r="C276">
        <f>IF(B276=0,FALSE,'Input and Summary Results'!$D$5)</f>
        <v>0.97</v>
      </c>
      <c r="D276">
        <f>IF(B276=0,FALSE,'Input and Summary Results'!$E$5)</f>
        <v>0.1</v>
      </c>
      <c r="E276">
        <f t="shared" si="34"/>
        <v>-1.322826573375516E-2</v>
      </c>
      <c r="F276">
        <f t="shared" si="35"/>
        <v>4.4742268041237113E-2</v>
      </c>
      <c r="G276">
        <f>IF(B276=" ",FALSE,(IF('Input and Summary Results'!$J$4="yes",'Data Transformation'!E276,'Data Transformation'!C276)))</f>
        <v>0.97</v>
      </c>
      <c r="H276">
        <f>IF(B276=" ",FALSE,(IF('Input and Summary Results'!$J$4="yes",'Data Transformation'!F276,'Data Transformation'!D276)))</f>
        <v>0.1</v>
      </c>
      <c r="I276">
        <f t="shared" si="36"/>
        <v>273</v>
      </c>
      <c r="J276" s="18">
        <f>LOOKUP(2,1/(COUNTIF($J$4:J275,'Input and Summary Results'!$B$7:$B$8007)=0),'Input and Summary Results'!$B$7:$B$8007)</f>
        <v>45</v>
      </c>
      <c r="K276" s="18">
        <f t="shared" si="37"/>
        <v>45</v>
      </c>
      <c r="L276" s="18">
        <f t="shared" si="40"/>
        <v>271</v>
      </c>
      <c r="M276">
        <f t="shared" si="39"/>
        <v>271</v>
      </c>
      <c r="N276">
        <f t="shared" si="38"/>
        <v>19</v>
      </c>
      <c r="O276">
        <f t="shared" si="33"/>
        <v>19</v>
      </c>
    </row>
    <row r="277" spans="1:15" x14ac:dyDescent="0.45">
      <c r="A277" t="s">
        <v>25</v>
      </c>
      <c r="B277">
        <f>'Input and Summary Results'!$G281</f>
        <v>274</v>
      </c>
      <c r="C277">
        <f>IF(B277=0,FALSE,'Input and Summary Results'!$D$5)</f>
        <v>0.97</v>
      </c>
      <c r="D277">
        <f>IF(B277=0,FALSE,'Input and Summary Results'!$E$5)</f>
        <v>0.1</v>
      </c>
      <c r="E277">
        <f t="shared" si="34"/>
        <v>-1.322826573375516E-2</v>
      </c>
      <c r="F277">
        <f t="shared" si="35"/>
        <v>4.4742268041237113E-2</v>
      </c>
      <c r="G277">
        <f>IF(B277=" ",FALSE,(IF('Input and Summary Results'!$J$4="yes",'Data Transformation'!E277,'Data Transformation'!C277)))</f>
        <v>0.97</v>
      </c>
      <c r="H277">
        <f>IF(B277=" ",FALSE,(IF('Input and Summary Results'!$J$4="yes",'Data Transformation'!F277,'Data Transformation'!D277)))</f>
        <v>0.1</v>
      </c>
      <c r="I277">
        <f t="shared" si="36"/>
        <v>274</v>
      </c>
      <c r="J277" s="18">
        <f>LOOKUP(2,1/(COUNTIF($J$4:J276,'Input and Summary Results'!$B$7:$B$8007)=0),'Input and Summary Results'!$B$7:$B$8007)</f>
        <v>44</v>
      </c>
      <c r="K277" s="18">
        <f t="shared" si="37"/>
        <v>44</v>
      </c>
      <c r="L277" s="18">
        <f t="shared" si="40"/>
        <v>272</v>
      </c>
      <c r="M277">
        <f t="shared" si="39"/>
        <v>272</v>
      </c>
      <c r="N277">
        <f t="shared" si="38"/>
        <v>20</v>
      </c>
      <c r="O277">
        <f t="shared" si="33"/>
        <v>20</v>
      </c>
    </row>
    <row r="278" spans="1:15" x14ac:dyDescent="0.45">
      <c r="A278" t="s">
        <v>25</v>
      </c>
      <c r="B278">
        <f>'Input and Summary Results'!$G282</f>
        <v>275</v>
      </c>
      <c r="C278">
        <f>IF(B278=0,FALSE,'Input and Summary Results'!$D$5)</f>
        <v>0.97</v>
      </c>
      <c r="D278">
        <f>IF(B278=0,FALSE,'Input and Summary Results'!$E$5)</f>
        <v>0.1</v>
      </c>
      <c r="E278">
        <f t="shared" si="34"/>
        <v>-1.322826573375516E-2</v>
      </c>
      <c r="F278">
        <f t="shared" si="35"/>
        <v>4.4742268041237113E-2</v>
      </c>
      <c r="G278">
        <f>IF(B278=" ",FALSE,(IF('Input and Summary Results'!$J$4="yes",'Data Transformation'!E278,'Data Transformation'!C278)))</f>
        <v>0.97</v>
      </c>
      <c r="H278">
        <f>IF(B278=" ",FALSE,(IF('Input and Summary Results'!$J$4="yes",'Data Transformation'!F278,'Data Transformation'!D278)))</f>
        <v>0.1</v>
      </c>
      <c r="I278">
        <f t="shared" si="36"/>
        <v>275</v>
      </c>
      <c r="J278" s="18">
        <f>LOOKUP(2,1/(COUNTIF($J$4:J277,'Input and Summary Results'!$B$7:$B$8007)=0),'Input and Summary Results'!$B$7:$B$8007)</f>
        <v>43</v>
      </c>
      <c r="K278" s="18">
        <f t="shared" si="37"/>
        <v>43</v>
      </c>
      <c r="L278" s="18">
        <f t="shared" si="40"/>
        <v>273</v>
      </c>
      <c r="M278">
        <f t="shared" si="39"/>
        <v>273</v>
      </c>
      <c r="N278">
        <f t="shared" si="38"/>
        <v>17</v>
      </c>
      <c r="O278">
        <f t="shared" si="33"/>
        <v>17</v>
      </c>
    </row>
    <row r="279" spans="1:15" x14ac:dyDescent="0.45">
      <c r="A279" t="s">
        <v>25</v>
      </c>
      <c r="B279">
        <f>'Input and Summary Results'!$G283</f>
        <v>276</v>
      </c>
      <c r="C279">
        <f>IF(B279=0,FALSE,'Input and Summary Results'!$D$5)</f>
        <v>0.97</v>
      </c>
      <c r="D279">
        <f>IF(B279=0,FALSE,'Input and Summary Results'!$E$5)</f>
        <v>0.1</v>
      </c>
      <c r="E279">
        <f t="shared" si="34"/>
        <v>-1.322826573375516E-2</v>
      </c>
      <c r="F279">
        <f t="shared" si="35"/>
        <v>4.4742268041237113E-2</v>
      </c>
      <c r="G279">
        <f>IF(B279=" ",FALSE,(IF('Input and Summary Results'!$J$4="yes",'Data Transformation'!E279,'Data Transformation'!C279)))</f>
        <v>0.97</v>
      </c>
      <c r="H279">
        <f>IF(B279=" ",FALSE,(IF('Input and Summary Results'!$J$4="yes",'Data Transformation'!F279,'Data Transformation'!D279)))</f>
        <v>0.1</v>
      </c>
      <c r="I279">
        <f t="shared" si="36"/>
        <v>276</v>
      </c>
      <c r="J279" s="18">
        <f>LOOKUP(2,1/(COUNTIF($J$4:J278,'Input and Summary Results'!$B$7:$B$8007)=0),'Input and Summary Results'!$B$7:$B$8007)</f>
        <v>42</v>
      </c>
      <c r="K279" s="18">
        <f t="shared" si="37"/>
        <v>42</v>
      </c>
      <c r="L279" s="18">
        <f t="shared" si="40"/>
        <v>274</v>
      </c>
      <c r="M279">
        <f t="shared" si="39"/>
        <v>274</v>
      </c>
      <c r="N279">
        <f t="shared" si="38"/>
        <v>19</v>
      </c>
      <c r="O279">
        <f t="shared" si="33"/>
        <v>19</v>
      </c>
    </row>
    <row r="280" spans="1:15" x14ac:dyDescent="0.45">
      <c r="A280" t="s">
        <v>25</v>
      </c>
      <c r="B280">
        <f>'Input and Summary Results'!$G284</f>
        <v>277</v>
      </c>
      <c r="C280">
        <f>IF(B280=0,FALSE,'Input and Summary Results'!$D$5)</f>
        <v>0.97</v>
      </c>
      <c r="D280">
        <f>IF(B280=0,FALSE,'Input and Summary Results'!$E$5)</f>
        <v>0.1</v>
      </c>
      <c r="E280">
        <f t="shared" si="34"/>
        <v>-1.322826573375516E-2</v>
      </c>
      <c r="F280">
        <f t="shared" si="35"/>
        <v>4.4742268041237113E-2</v>
      </c>
      <c r="G280">
        <f>IF(B280=" ",FALSE,(IF('Input and Summary Results'!$J$4="yes",'Data Transformation'!E280,'Data Transformation'!C280)))</f>
        <v>0.97</v>
      </c>
      <c r="H280">
        <f>IF(B280=" ",FALSE,(IF('Input and Summary Results'!$J$4="yes",'Data Transformation'!F280,'Data Transformation'!D280)))</f>
        <v>0.1</v>
      </c>
      <c r="I280">
        <f t="shared" si="36"/>
        <v>277</v>
      </c>
      <c r="J280" s="18">
        <f>LOOKUP(2,1/(COUNTIF($J$4:J279,'Input and Summary Results'!$B$7:$B$8007)=0),'Input and Summary Results'!$B$7:$B$8007)</f>
        <v>41</v>
      </c>
      <c r="K280" s="18">
        <f t="shared" si="37"/>
        <v>41</v>
      </c>
      <c r="L280" s="18">
        <f t="shared" si="40"/>
        <v>275</v>
      </c>
      <c r="M280">
        <f t="shared" si="39"/>
        <v>275</v>
      </c>
      <c r="N280">
        <f t="shared" si="38"/>
        <v>19</v>
      </c>
      <c r="O280">
        <f t="shared" si="33"/>
        <v>19</v>
      </c>
    </row>
    <row r="281" spans="1:15" x14ac:dyDescent="0.45">
      <c r="A281" t="s">
        <v>25</v>
      </c>
      <c r="B281">
        <f>'Input and Summary Results'!$G285</f>
        <v>278</v>
      </c>
      <c r="C281">
        <f>IF(B281=0,FALSE,'Input and Summary Results'!$D$5)</f>
        <v>0.97</v>
      </c>
      <c r="D281">
        <f>IF(B281=0,FALSE,'Input and Summary Results'!$E$5)</f>
        <v>0.1</v>
      </c>
      <c r="E281">
        <f t="shared" si="34"/>
        <v>-1.322826573375516E-2</v>
      </c>
      <c r="F281">
        <f t="shared" si="35"/>
        <v>4.4742268041237113E-2</v>
      </c>
      <c r="G281">
        <f>IF(B281=" ",FALSE,(IF('Input and Summary Results'!$J$4="yes",'Data Transformation'!E281,'Data Transformation'!C281)))</f>
        <v>0.97</v>
      </c>
      <c r="H281">
        <f>IF(B281=" ",FALSE,(IF('Input and Summary Results'!$J$4="yes",'Data Transformation'!F281,'Data Transformation'!D281)))</f>
        <v>0.1</v>
      </c>
      <c r="I281">
        <f t="shared" si="36"/>
        <v>278</v>
      </c>
      <c r="J281" s="18">
        <f>LOOKUP(2,1/(COUNTIF($J$4:J280,'Input and Summary Results'!$B$7:$B$8007)=0),'Input and Summary Results'!$B$7:$B$8007)</f>
        <v>40</v>
      </c>
      <c r="K281" s="18">
        <f t="shared" si="37"/>
        <v>40</v>
      </c>
      <c r="L281" s="18">
        <f t="shared" si="40"/>
        <v>276</v>
      </c>
      <c r="M281">
        <f t="shared" si="39"/>
        <v>276</v>
      </c>
      <c r="N281">
        <f t="shared" si="38"/>
        <v>19</v>
      </c>
      <c r="O281">
        <f t="shared" si="33"/>
        <v>19</v>
      </c>
    </row>
    <row r="282" spans="1:15" x14ac:dyDescent="0.45">
      <c r="A282" t="s">
        <v>25</v>
      </c>
      <c r="B282">
        <f>'Input and Summary Results'!$G286</f>
        <v>279</v>
      </c>
      <c r="C282">
        <f>IF(B282=0,FALSE,'Input and Summary Results'!$D$5)</f>
        <v>0.97</v>
      </c>
      <c r="D282">
        <f>IF(B282=0,FALSE,'Input and Summary Results'!$E$5)</f>
        <v>0.1</v>
      </c>
      <c r="E282">
        <f t="shared" si="34"/>
        <v>-1.322826573375516E-2</v>
      </c>
      <c r="F282">
        <f t="shared" si="35"/>
        <v>4.4742268041237113E-2</v>
      </c>
      <c r="G282">
        <f>IF(B282=" ",FALSE,(IF('Input and Summary Results'!$J$4="yes",'Data Transformation'!E282,'Data Transformation'!C282)))</f>
        <v>0.97</v>
      </c>
      <c r="H282">
        <f>IF(B282=" ",FALSE,(IF('Input and Summary Results'!$J$4="yes",'Data Transformation'!F282,'Data Transformation'!D282)))</f>
        <v>0.1</v>
      </c>
      <c r="I282">
        <f t="shared" si="36"/>
        <v>279</v>
      </c>
      <c r="J282" s="18">
        <f>LOOKUP(2,1/(COUNTIF($J$4:J281,'Input and Summary Results'!$B$7:$B$8007)=0),'Input and Summary Results'!$B$7:$B$8007)</f>
        <v>39</v>
      </c>
      <c r="K282" s="18">
        <f t="shared" si="37"/>
        <v>39</v>
      </c>
      <c r="L282" s="18">
        <f t="shared" si="40"/>
        <v>277</v>
      </c>
      <c r="M282">
        <f t="shared" si="39"/>
        <v>277</v>
      </c>
      <c r="N282">
        <f t="shared" si="38"/>
        <v>19</v>
      </c>
      <c r="O282">
        <f t="shared" si="33"/>
        <v>19</v>
      </c>
    </row>
    <row r="283" spans="1:15" x14ac:dyDescent="0.45">
      <c r="A283" t="s">
        <v>25</v>
      </c>
      <c r="B283">
        <f>'Input and Summary Results'!$G287</f>
        <v>280</v>
      </c>
      <c r="C283">
        <f>IF(B283=0,FALSE,'Input and Summary Results'!$D$5)</f>
        <v>0.97</v>
      </c>
      <c r="D283">
        <f>IF(B283=0,FALSE,'Input and Summary Results'!$E$5)</f>
        <v>0.1</v>
      </c>
      <c r="E283">
        <f t="shared" si="34"/>
        <v>-1.322826573375516E-2</v>
      </c>
      <c r="F283">
        <f t="shared" si="35"/>
        <v>4.4742268041237113E-2</v>
      </c>
      <c r="G283">
        <f>IF(B283=" ",FALSE,(IF('Input and Summary Results'!$J$4="yes",'Data Transformation'!E283,'Data Transformation'!C283)))</f>
        <v>0.97</v>
      </c>
      <c r="H283">
        <f>IF(B283=" ",FALSE,(IF('Input and Summary Results'!$J$4="yes",'Data Transformation'!F283,'Data Transformation'!D283)))</f>
        <v>0.1</v>
      </c>
      <c r="I283">
        <f t="shared" si="36"/>
        <v>280</v>
      </c>
      <c r="J283" s="18">
        <f>LOOKUP(2,1/(COUNTIF($J$4:J282,'Input and Summary Results'!$B$7:$B$8007)=0),'Input and Summary Results'!$B$7:$B$8007)</f>
        <v>38</v>
      </c>
      <c r="K283" s="18">
        <f t="shared" si="37"/>
        <v>38</v>
      </c>
      <c r="L283" s="18">
        <f t="shared" si="40"/>
        <v>278</v>
      </c>
      <c r="M283">
        <f t="shared" si="39"/>
        <v>278</v>
      </c>
      <c r="N283">
        <f t="shared" si="38"/>
        <v>19</v>
      </c>
      <c r="O283">
        <f t="shared" si="33"/>
        <v>19</v>
      </c>
    </row>
    <row r="284" spans="1:15" x14ac:dyDescent="0.45">
      <c r="A284" t="s">
        <v>25</v>
      </c>
      <c r="B284">
        <f>'Input and Summary Results'!$G288</f>
        <v>281</v>
      </c>
      <c r="C284">
        <f>IF(B284=0,FALSE,'Input and Summary Results'!$D$5)</f>
        <v>0.97</v>
      </c>
      <c r="D284">
        <f>IF(B284=0,FALSE,'Input and Summary Results'!$E$5)</f>
        <v>0.1</v>
      </c>
      <c r="E284">
        <f t="shared" si="34"/>
        <v>-1.322826573375516E-2</v>
      </c>
      <c r="F284">
        <f t="shared" si="35"/>
        <v>4.4742268041237113E-2</v>
      </c>
      <c r="G284">
        <f>IF(B284=" ",FALSE,(IF('Input and Summary Results'!$J$4="yes",'Data Transformation'!E284,'Data Transformation'!C284)))</f>
        <v>0.97</v>
      </c>
      <c r="H284">
        <f>IF(B284=" ",FALSE,(IF('Input and Summary Results'!$J$4="yes",'Data Transformation'!F284,'Data Transformation'!D284)))</f>
        <v>0.1</v>
      </c>
      <c r="I284">
        <f t="shared" si="36"/>
        <v>281</v>
      </c>
      <c r="J284" s="18">
        <f>LOOKUP(2,1/(COUNTIF($J$4:J283,'Input and Summary Results'!$B$7:$B$8007)=0),'Input and Summary Results'!$B$7:$B$8007)</f>
        <v>37</v>
      </c>
      <c r="K284" s="18">
        <f t="shared" si="37"/>
        <v>37</v>
      </c>
      <c r="L284" s="18">
        <f t="shared" si="40"/>
        <v>279</v>
      </c>
      <c r="M284">
        <f t="shared" si="39"/>
        <v>279</v>
      </c>
      <c r="N284">
        <f t="shared" si="38"/>
        <v>20</v>
      </c>
      <c r="O284">
        <f t="shared" si="33"/>
        <v>20</v>
      </c>
    </row>
    <row r="285" spans="1:15" x14ac:dyDescent="0.45">
      <c r="A285" t="s">
        <v>25</v>
      </c>
      <c r="B285">
        <f>'Input and Summary Results'!$G289</f>
        <v>282</v>
      </c>
      <c r="C285">
        <f>IF(B285=0,FALSE,'Input and Summary Results'!$D$5)</f>
        <v>0.97</v>
      </c>
      <c r="D285">
        <f>IF(B285=0,FALSE,'Input and Summary Results'!$E$5)</f>
        <v>0.1</v>
      </c>
      <c r="E285">
        <f t="shared" si="34"/>
        <v>-1.322826573375516E-2</v>
      </c>
      <c r="F285">
        <f t="shared" si="35"/>
        <v>4.4742268041237113E-2</v>
      </c>
      <c r="G285">
        <f>IF(B285=" ",FALSE,(IF('Input and Summary Results'!$J$4="yes",'Data Transformation'!E285,'Data Transformation'!C285)))</f>
        <v>0.97</v>
      </c>
      <c r="H285">
        <f>IF(B285=" ",FALSE,(IF('Input and Summary Results'!$J$4="yes",'Data Transformation'!F285,'Data Transformation'!D285)))</f>
        <v>0.1</v>
      </c>
      <c r="I285">
        <f t="shared" si="36"/>
        <v>282</v>
      </c>
      <c r="J285" s="18">
        <f>LOOKUP(2,1/(COUNTIF($J$4:J284,'Input and Summary Results'!$B$7:$B$8007)=0),'Input and Summary Results'!$B$7:$B$8007)</f>
        <v>36</v>
      </c>
      <c r="K285" s="18">
        <f t="shared" si="37"/>
        <v>36</v>
      </c>
      <c r="L285" s="18">
        <f t="shared" si="40"/>
        <v>280</v>
      </c>
      <c r="M285">
        <f t="shared" si="39"/>
        <v>280</v>
      </c>
      <c r="N285">
        <f t="shared" si="38"/>
        <v>18</v>
      </c>
      <c r="O285">
        <f t="shared" si="33"/>
        <v>18</v>
      </c>
    </row>
    <row r="286" spans="1:15" x14ac:dyDescent="0.45">
      <c r="A286" t="s">
        <v>25</v>
      </c>
      <c r="B286">
        <f>'Input and Summary Results'!$G290</f>
        <v>283</v>
      </c>
      <c r="C286">
        <f>IF(B286=0,FALSE,'Input and Summary Results'!$D$5)</f>
        <v>0.97</v>
      </c>
      <c r="D286">
        <f>IF(B286=0,FALSE,'Input and Summary Results'!$E$5)</f>
        <v>0.1</v>
      </c>
      <c r="E286">
        <f t="shared" si="34"/>
        <v>-1.322826573375516E-2</v>
      </c>
      <c r="F286">
        <f t="shared" si="35"/>
        <v>4.4742268041237113E-2</v>
      </c>
      <c r="G286">
        <f>IF(B286=" ",FALSE,(IF('Input and Summary Results'!$J$4="yes",'Data Transformation'!E286,'Data Transformation'!C286)))</f>
        <v>0.97</v>
      </c>
      <c r="H286">
        <f>IF(B286=" ",FALSE,(IF('Input and Summary Results'!$J$4="yes",'Data Transformation'!F286,'Data Transformation'!D286)))</f>
        <v>0.1</v>
      </c>
      <c r="I286">
        <f t="shared" si="36"/>
        <v>283</v>
      </c>
      <c r="J286" s="18">
        <f>LOOKUP(2,1/(COUNTIF($J$4:J285,'Input and Summary Results'!$B$7:$B$8007)=0),'Input and Summary Results'!$B$7:$B$8007)</f>
        <v>35</v>
      </c>
      <c r="K286" s="18">
        <f t="shared" si="37"/>
        <v>35</v>
      </c>
      <c r="L286" s="18">
        <f t="shared" si="40"/>
        <v>281</v>
      </c>
      <c r="M286">
        <f t="shared" si="39"/>
        <v>281</v>
      </c>
      <c r="N286">
        <f t="shared" si="38"/>
        <v>19</v>
      </c>
      <c r="O286">
        <f t="shared" si="33"/>
        <v>19</v>
      </c>
    </row>
    <row r="287" spans="1:15" x14ac:dyDescent="0.45">
      <c r="A287" t="s">
        <v>25</v>
      </c>
      <c r="B287">
        <f>'Input and Summary Results'!$G291</f>
        <v>284</v>
      </c>
      <c r="C287">
        <f>IF(B287=0,FALSE,'Input and Summary Results'!$D$5)</f>
        <v>0.97</v>
      </c>
      <c r="D287">
        <f>IF(B287=0,FALSE,'Input and Summary Results'!$E$5)</f>
        <v>0.1</v>
      </c>
      <c r="E287">
        <f t="shared" si="34"/>
        <v>-1.322826573375516E-2</v>
      </c>
      <c r="F287">
        <f t="shared" si="35"/>
        <v>4.4742268041237113E-2</v>
      </c>
      <c r="G287">
        <f>IF(B287=" ",FALSE,(IF('Input and Summary Results'!$J$4="yes",'Data Transformation'!E287,'Data Transformation'!C287)))</f>
        <v>0.97</v>
      </c>
      <c r="H287">
        <f>IF(B287=" ",FALSE,(IF('Input and Summary Results'!$J$4="yes",'Data Transformation'!F287,'Data Transformation'!D287)))</f>
        <v>0.1</v>
      </c>
      <c r="I287">
        <f t="shared" si="36"/>
        <v>284</v>
      </c>
      <c r="J287" s="18">
        <f>LOOKUP(2,1/(COUNTIF($J$4:J286,'Input and Summary Results'!$B$7:$B$8007)=0),'Input and Summary Results'!$B$7:$B$8007)</f>
        <v>34</v>
      </c>
      <c r="K287" s="18">
        <f t="shared" si="37"/>
        <v>34</v>
      </c>
      <c r="L287" s="18">
        <f t="shared" si="40"/>
        <v>282</v>
      </c>
      <c r="M287">
        <f t="shared" si="39"/>
        <v>282</v>
      </c>
      <c r="N287">
        <f t="shared" si="38"/>
        <v>20</v>
      </c>
      <c r="O287">
        <f t="shared" si="33"/>
        <v>20</v>
      </c>
    </row>
    <row r="288" spans="1:15" x14ac:dyDescent="0.45">
      <c r="A288" t="s">
        <v>25</v>
      </c>
      <c r="B288">
        <f>'Input and Summary Results'!$G292</f>
        <v>285</v>
      </c>
      <c r="C288">
        <f>IF(B288=0,FALSE,'Input and Summary Results'!$D$5)</f>
        <v>0.97</v>
      </c>
      <c r="D288">
        <f>IF(B288=0,FALSE,'Input and Summary Results'!$E$5)</f>
        <v>0.1</v>
      </c>
      <c r="E288">
        <f t="shared" si="34"/>
        <v>-1.322826573375516E-2</v>
      </c>
      <c r="F288">
        <f t="shared" si="35"/>
        <v>4.4742268041237113E-2</v>
      </c>
      <c r="G288">
        <f>IF(B288=" ",FALSE,(IF('Input and Summary Results'!$J$4="yes",'Data Transformation'!E288,'Data Transformation'!C288)))</f>
        <v>0.97</v>
      </c>
      <c r="H288">
        <f>IF(B288=" ",FALSE,(IF('Input and Summary Results'!$J$4="yes",'Data Transformation'!F288,'Data Transformation'!D288)))</f>
        <v>0.1</v>
      </c>
      <c r="I288">
        <f t="shared" si="36"/>
        <v>285</v>
      </c>
      <c r="J288" s="18">
        <f>LOOKUP(2,1/(COUNTIF($J$4:J287,'Input and Summary Results'!$B$7:$B$8007)=0),'Input and Summary Results'!$B$7:$B$8007)</f>
        <v>33</v>
      </c>
      <c r="K288" s="18">
        <f t="shared" si="37"/>
        <v>33</v>
      </c>
      <c r="L288" s="18">
        <f t="shared" si="40"/>
        <v>283</v>
      </c>
      <c r="M288">
        <f t="shared" si="39"/>
        <v>283</v>
      </c>
      <c r="N288">
        <f t="shared" si="38"/>
        <v>20</v>
      </c>
      <c r="O288">
        <f t="shared" si="33"/>
        <v>20</v>
      </c>
    </row>
    <row r="289" spans="1:15" x14ac:dyDescent="0.45">
      <c r="A289" t="s">
        <v>25</v>
      </c>
      <c r="B289">
        <f>'Input and Summary Results'!$G293</f>
        <v>286</v>
      </c>
      <c r="C289">
        <f>IF(B289=0,FALSE,'Input and Summary Results'!$D$5)</f>
        <v>0.97</v>
      </c>
      <c r="D289">
        <f>IF(B289=0,FALSE,'Input and Summary Results'!$E$5)</f>
        <v>0.1</v>
      </c>
      <c r="E289">
        <f t="shared" si="34"/>
        <v>-1.322826573375516E-2</v>
      </c>
      <c r="F289">
        <f t="shared" si="35"/>
        <v>4.4742268041237113E-2</v>
      </c>
      <c r="G289">
        <f>IF(B289=" ",FALSE,(IF('Input and Summary Results'!$J$4="yes",'Data Transformation'!E289,'Data Transformation'!C289)))</f>
        <v>0.97</v>
      </c>
      <c r="H289">
        <f>IF(B289=" ",FALSE,(IF('Input and Summary Results'!$J$4="yes",'Data Transformation'!F289,'Data Transformation'!D289)))</f>
        <v>0.1</v>
      </c>
      <c r="I289">
        <f t="shared" si="36"/>
        <v>286</v>
      </c>
      <c r="J289" s="18">
        <f>LOOKUP(2,1/(COUNTIF($J$4:J288,'Input and Summary Results'!$B$7:$B$8007)=0),'Input and Summary Results'!$B$7:$B$8007)</f>
        <v>32</v>
      </c>
      <c r="K289" s="18">
        <f t="shared" si="37"/>
        <v>32</v>
      </c>
      <c r="L289" s="18">
        <f t="shared" si="40"/>
        <v>284</v>
      </c>
      <c r="M289">
        <f t="shared" si="39"/>
        <v>284</v>
      </c>
      <c r="N289">
        <f t="shared" si="38"/>
        <v>16</v>
      </c>
      <c r="O289">
        <f t="shared" si="33"/>
        <v>16</v>
      </c>
    </row>
    <row r="290" spans="1:15" x14ac:dyDescent="0.45">
      <c r="A290" t="s">
        <v>25</v>
      </c>
      <c r="B290">
        <f>'Input and Summary Results'!$G294</f>
        <v>287</v>
      </c>
      <c r="C290">
        <f>IF(B290=0,FALSE,'Input and Summary Results'!$D$5)</f>
        <v>0.97</v>
      </c>
      <c r="D290">
        <f>IF(B290=0,FALSE,'Input and Summary Results'!$E$5)</f>
        <v>0.1</v>
      </c>
      <c r="E290">
        <f t="shared" si="34"/>
        <v>-1.322826573375516E-2</v>
      </c>
      <c r="F290">
        <f t="shared" si="35"/>
        <v>4.4742268041237113E-2</v>
      </c>
      <c r="G290">
        <f>IF(B290=" ",FALSE,(IF('Input and Summary Results'!$J$4="yes",'Data Transformation'!E290,'Data Transformation'!C290)))</f>
        <v>0.97</v>
      </c>
      <c r="H290">
        <f>IF(B290=" ",FALSE,(IF('Input and Summary Results'!$J$4="yes",'Data Transformation'!F290,'Data Transformation'!D290)))</f>
        <v>0.1</v>
      </c>
      <c r="I290">
        <f t="shared" si="36"/>
        <v>287</v>
      </c>
      <c r="J290" s="18">
        <f>LOOKUP(2,1/(COUNTIF($J$4:J289,'Input and Summary Results'!$B$7:$B$8007)=0),'Input and Summary Results'!$B$7:$B$8007)</f>
        <v>31</v>
      </c>
      <c r="K290" s="18">
        <f t="shared" si="37"/>
        <v>31</v>
      </c>
      <c r="L290" s="18">
        <f t="shared" si="40"/>
        <v>285</v>
      </c>
      <c r="M290">
        <f t="shared" si="39"/>
        <v>285</v>
      </c>
      <c r="N290">
        <f t="shared" si="38"/>
        <v>18</v>
      </c>
      <c r="O290">
        <f t="shared" si="33"/>
        <v>18</v>
      </c>
    </row>
    <row r="291" spans="1:15" x14ac:dyDescent="0.45">
      <c r="A291" t="s">
        <v>25</v>
      </c>
      <c r="B291">
        <f>'Input and Summary Results'!$G295</f>
        <v>288</v>
      </c>
      <c r="C291">
        <f>IF(B291=0,FALSE,'Input and Summary Results'!$D$5)</f>
        <v>0.97</v>
      </c>
      <c r="D291">
        <f>IF(B291=0,FALSE,'Input and Summary Results'!$E$5)</f>
        <v>0.1</v>
      </c>
      <c r="E291">
        <f t="shared" si="34"/>
        <v>-1.322826573375516E-2</v>
      </c>
      <c r="F291">
        <f t="shared" si="35"/>
        <v>4.4742268041237113E-2</v>
      </c>
      <c r="G291">
        <f>IF(B291=" ",FALSE,(IF('Input and Summary Results'!$J$4="yes",'Data Transformation'!E291,'Data Transformation'!C291)))</f>
        <v>0.97</v>
      </c>
      <c r="H291">
        <f>IF(B291=" ",FALSE,(IF('Input and Summary Results'!$J$4="yes",'Data Transformation'!F291,'Data Transformation'!D291)))</f>
        <v>0.1</v>
      </c>
      <c r="I291">
        <f t="shared" si="36"/>
        <v>288</v>
      </c>
      <c r="J291" s="18">
        <f>LOOKUP(2,1/(COUNTIF($J$4:J290,'Input and Summary Results'!$B$7:$B$8007)=0),'Input and Summary Results'!$B$7:$B$8007)</f>
        <v>30</v>
      </c>
      <c r="K291" s="18">
        <f t="shared" si="37"/>
        <v>30</v>
      </c>
      <c r="L291" s="18">
        <f t="shared" si="40"/>
        <v>286</v>
      </c>
      <c r="M291">
        <f t="shared" si="39"/>
        <v>286</v>
      </c>
      <c r="N291">
        <f t="shared" si="38"/>
        <v>16</v>
      </c>
      <c r="O291">
        <f t="shared" si="33"/>
        <v>16</v>
      </c>
    </row>
    <row r="292" spans="1:15" x14ac:dyDescent="0.45">
      <c r="A292" t="s">
        <v>25</v>
      </c>
      <c r="B292">
        <f>'Input and Summary Results'!$G296</f>
        <v>289</v>
      </c>
      <c r="C292">
        <f>IF(B292=0,FALSE,'Input and Summary Results'!$D$5)</f>
        <v>0.97</v>
      </c>
      <c r="D292">
        <f>IF(B292=0,FALSE,'Input and Summary Results'!$E$5)</f>
        <v>0.1</v>
      </c>
      <c r="E292">
        <f t="shared" si="34"/>
        <v>-1.322826573375516E-2</v>
      </c>
      <c r="F292">
        <f t="shared" si="35"/>
        <v>4.4742268041237113E-2</v>
      </c>
      <c r="G292">
        <f>IF(B292=" ",FALSE,(IF('Input and Summary Results'!$J$4="yes",'Data Transformation'!E292,'Data Transformation'!C292)))</f>
        <v>0.97</v>
      </c>
      <c r="H292">
        <f>IF(B292=" ",FALSE,(IF('Input and Summary Results'!$J$4="yes",'Data Transformation'!F292,'Data Transformation'!D292)))</f>
        <v>0.1</v>
      </c>
      <c r="I292">
        <f t="shared" si="36"/>
        <v>289</v>
      </c>
      <c r="J292" s="18">
        <f>LOOKUP(2,1/(COUNTIF($J$4:J291,'Input and Summary Results'!$B$7:$B$8007)=0),'Input and Summary Results'!$B$7:$B$8007)</f>
        <v>29</v>
      </c>
      <c r="K292" s="18">
        <f t="shared" si="37"/>
        <v>29</v>
      </c>
      <c r="L292" s="18">
        <f t="shared" si="40"/>
        <v>287</v>
      </c>
      <c r="M292">
        <f t="shared" si="39"/>
        <v>287</v>
      </c>
      <c r="N292">
        <f t="shared" si="38"/>
        <v>18</v>
      </c>
      <c r="O292">
        <f t="shared" si="33"/>
        <v>18</v>
      </c>
    </row>
    <row r="293" spans="1:15" x14ac:dyDescent="0.45">
      <c r="A293" t="s">
        <v>25</v>
      </c>
      <c r="B293">
        <f>'Input and Summary Results'!$G297</f>
        <v>290</v>
      </c>
      <c r="C293">
        <f>IF(B293=0,FALSE,'Input and Summary Results'!$D$5)</f>
        <v>0.97</v>
      </c>
      <c r="D293">
        <f>IF(B293=0,FALSE,'Input and Summary Results'!$E$5)</f>
        <v>0.1</v>
      </c>
      <c r="E293">
        <f t="shared" si="34"/>
        <v>-1.322826573375516E-2</v>
      </c>
      <c r="F293">
        <f t="shared" si="35"/>
        <v>4.4742268041237113E-2</v>
      </c>
      <c r="G293">
        <f>IF(B293=" ",FALSE,(IF('Input and Summary Results'!$J$4="yes",'Data Transformation'!E293,'Data Transformation'!C293)))</f>
        <v>0.97</v>
      </c>
      <c r="H293">
        <f>IF(B293=" ",FALSE,(IF('Input and Summary Results'!$J$4="yes",'Data Transformation'!F293,'Data Transformation'!D293)))</f>
        <v>0.1</v>
      </c>
      <c r="I293">
        <f t="shared" si="36"/>
        <v>290</v>
      </c>
      <c r="J293" s="18">
        <f>LOOKUP(2,1/(COUNTIF($J$4:J292,'Input and Summary Results'!$B$7:$B$8007)=0),'Input and Summary Results'!$B$7:$B$8007)</f>
        <v>28</v>
      </c>
      <c r="K293" s="18">
        <f t="shared" si="37"/>
        <v>28</v>
      </c>
      <c r="L293" s="18">
        <f t="shared" si="40"/>
        <v>288</v>
      </c>
      <c r="M293">
        <f t="shared" si="39"/>
        <v>288</v>
      </c>
      <c r="N293">
        <f t="shared" si="38"/>
        <v>18</v>
      </c>
      <c r="O293">
        <f t="shared" si="33"/>
        <v>18</v>
      </c>
    </row>
    <row r="294" spans="1:15" x14ac:dyDescent="0.45">
      <c r="A294" t="s">
        <v>25</v>
      </c>
      <c r="B294">
        <f>'Input and Summary Results'!$G298</f>
        <v>291</v>
      </c>
      <c r="C294">
        <f>IF(B294=0,FALSE,'Input and Summary Results'!$D$5)</f>
        <v>0.97</v>
      </c>
      <c r="D294">
        <f>IF(B294=0,FALSE,'Input and Summary Results'!$E$5)</f>
        <v>0.1</v>
      </c>
      <c r="E294">
        <f t="shared" si="34"/>
        <v>-1.322826573375516E-2</v>
      </c>
      <c r="F294">
        <f t="shared" si="35"/>
        <v>4.4742268041237113E-2</v>
      </c>
      <c r="G294">
        <f>IF(B294=" ",FALSE,(IF('Input and Summary Results'!$J$4="yes",'Data Transformation'!E294,'Data Transformation'!C294)))</f>
        <v>0.97</v>
      </c>
      <c r="H294">
        <f>IF(B294=" ",FALSE,(IF('Input and Summary Results'!$J$4="yes",'Data Transformation'!F294,'Data Transformation'!D294)))</f>
        <v>0.1</v>
      </c>
      <c r="I294">
        <f t="shared" si="36"/>
        <v>291</v>
      </c>
      <c r="J294" s="18">
        <f>LOOKUP(2,1/(COUNTIF($J$4:J293,'Input and Summary Results'!$B$7:$B$8007)=0),'Input and Summary Results'!$B$7:$B$8007)</f>
        <v>27</v>
      </c>
      <c r="K294" s="18">
        <f t="shared" si="37"/>
        <v>27</v>
      </c>
      <c r="L294" s="18">
        <f t="shared" si="40"/>
        <v>289</v>
      </c>
      <c r="M294">
        <f t="shared" si="39"/>
        <v>289</v>
      </c>
      <c r="N294">
        <f t="shared" si="38"/>
        <v>20</v>
      </c>
      <c r="O294">
        <f t="shared" si="33"/>
        <v>20</v>
      </c>
    </row>
    <row r="295" spans="1:15" x14ac:dyDescent="0.45">
      <c r="A295" t="s">
        <v>25</v>
      </c>
      <c r="B295">
        <f>'Input and Summary Results'!$G299</f>
        <v>292</v>
      </c>
      <c r="C295">
        <f>IF(B295=0,FALSE,'Input and Summary Results'!$D$5)</f>
        <v>0.97</v>
      </c>
      <c r="D295">
        <f>IF(B295=0,FALSE,'Input and Summary Results'!$E$5)</f>
        <v>0.1</v>
      </c>
      <c r="E295">
        <f t="shared" si="34"/>
        <v>-1.322826573375516E-2</v>
      </c>
      <c r="F295">
        <f t="shared" si="35"/>
        <v>4.4742268041237113E-2</v>
      </c>
      <c r="G295">
        <f>IF(B295=" ",FALSE,(IF('Input and Summary Results'!$J$4="yes",'Data Transformation'!E295,'Data Transformation'!C295)))</f>
        <v>0.97</v>
      </c>
      <c r="H295">
        <f>IF(B295=" ",FALSE,(IF('Input and Summary Results'!$J$4="yes",'Data Transformation'!F295,'Data Transformation'!D295)))</f>
        <v>0.1</v>
      </c>
      <c r="I295">
        <f t="shared" si="36"/>
        <v>292</v>
      </c>
      <c r="J295" s="18">
        <f>LOOKUP(2,1/(COUNTIF($J$4:J294,'Input and Summary Results'!$B$7:$B$8007)=0),'Input and Summary Results'!$B$7:$B$8007)</f>
        <v>26</v>
      </c>
      <c r="K295" s="18">
        <f t="shared" si="37"/>
        <v>26</v>
      </c>
      <c r="L295" s="18">
        <f t="shared" si="40"/>
        <v>290</v>
      </c>
      <c r="M295">
        <f t="shared" si="39"/>
        <v>290</v>
      </c>
      <c r="N295">
        <f t="shared" si="38"/>
        <v>19</v>
      </c>
      <c r="O295">
        <f t="shared" si="33"/>
        <v>19</v>
      </c>
    </row>
    <row r="296" spans="1:15" x14ac:dyDescent="0.45">
      <c r="A296" t="s">
        <v>25</v>
      </c>
      <c r="B296">
        <f>'Input and Summary Results'!$G300</f>
        <v>293</v>
      </c>
      <c r="C296">
        <f>IF(B296=0,FALSE,'Input and Summary Results'!$D$5)</f>
        <v>0.97</v>
      </c>
      <c r="D296">
        <f>IF(B296=0,FALSE,'Input and Summary Results'!$E$5)</f>
        <v>0.1</v>
      </c>
      <c r="E296">
        <f t="shared" si="34"/>
        <v>-1.322826573375516E-2</v>
      </c>
      <c r="F296">
        <f t="shared" si="35"/>
        <v>4.4742268041237113E-2</v>
      </c>
      <c r="G296">
        <f>IF(B296=" ",FALSE,(IF('Input and Summary Results'!$J$4="yes",'Data Transformation'!E296,'Data Transformation'!C296)))</f>
        <v>0.97</v>
      </c>
      <c r="H296">
        <f>IF(B296=" ",FALSE,(IF('Input and Summary Results'!$J$4="yes",'Data Transformation'!F296,'Data Transformation'!D296)))</f>
        <v>0.1</v>
      </c>
      <c r="I296">
        <f t="shared" si="36"/>
        <v>293</v>
      </c>
      <c r="J296" s="18">
        <f>LOOKUP(2,1/(COUNTIF($J$4:J295,'Input and Summary Results'!$B$7:$B$8007)=0),'Input and Summary Results'!$B$7:$B$8007)</f>
        <v>25</v>
      </c>
      <c r="K296" s="18">
        <f t="shared" si="37"/>
        <v>25</v>
      </c>
      <c r="L296" s="18">
        <f t="shared" si="40"/>
        <v>291</v>
      </c>
      <c r="M296">
        <f t="shared" si="39"/>
        <v>291</v>
      </c>
      <c r="N296">
        <f t="shared" si="38"/>
        <v>19</v>
      </c>
      <c r="O296">
        <f t="shared" si="33"/>
        <v>19</v>
      </c>
    </row>
    <row r="297" spans="1:15" x14ac:dyDescent="0.45">
      <c r="A297" t="s">
        <v>25</v>
      </c>
      <c r="B297">
        <f>'Input and Summary Results'!$G301</f>
        <v>294</v>
      </c>
      <c r="C297">
        <f>IF(B297=0,FALSE,'Input and Summary Results'!$D$5)</f>
        <v>0.97</v>
      </c>
      <c r="D297">
        <f>IF(B297=0,FALSE,'Input and Summary Results'!$E$5)</f>
        <v>0.1</v>
      </c>
      <c r="E297">
        <f t="shared" si="34"/>
        <v>-1.322826573375516E-2</v>
      </c>
      <c r="F297">
        <f t="shared" si="35"/>
        <v>4.4742268041237113E-2</v>
      </c>
      <c r="G297">
        <f>IF(B297=" ",FALSE,(IF('Input and Summary Results'!$J$4="yes",'Data Transformation'!E297,'Data Transformation'!C297)))</f>
        <v>0.97</v>
      </c>
      <c r="H297">
        <f>IF(B297=" ",FALSE,(IF('Input and Summary Results'!$J$4="yes",'Data Transformation'!F297,'Data Transformation'!D297)))</f>
        <v>0.1</v>
      </c>
      <c r="I297">
        <f t="shared" si="36"/>
        <v>294</v>
      </c>
      <c r="J297" s="18">
        <f>LOOKUP(2,1/(COUNTIF($J$4:J296,'Input and Summary Results'!$B$7:$B$8007)=0),'Input and Summary Results'!$B$7:$B$8007)</f>
        <v>24</v>
      </c>
      <c r="K297" s="18">
        <f t="shared" si="37"/>
        <v>24</v>
      </c>
      <c r="L297" s="18">
        <f t="shared" si="40"/>
        <v>292</v>
      </c>
      <c r="M297">
        <f t="shared" si="39"/>
        <v>292</v>
      </c>
      <c r="N297">
        <f t="shared" si="38"/>
        <v>19</v>
      </c>
      <c r="O297">
        <f t="shared" si="33"/>
        <v>19</v>
      </c>
    </row>
    <row r="298" spans="1:15" x14ac:dyDescent="0.45">
      <c r="A298" t="s">
        <v>25</v>
      </c>
      <c r="B298">
        <f>'Input and Summary Results'!$G302</f>
        <v>295</v>
      </c>
      <c r="C298">
        <f>IF(B298=0,FALSE,'Input and Summary Results'!$D$5)</f>
        <v>0.97</v>
      </c>
      <c r="D298">
        <f>IF(B298=0,FALSE,'Input and Summary Results'!$E$5)</f>
        <v>0.1</v>
      </c>
      <c r="E298">
        <f t="shared" si="34"/>
        <v>-1.322826573375516E-2</v>
      </c>
      <c r="F298">
        <f t="shared" si="35"/>
        <v>4.4742268041237113E-2</v>
      </c>
      <c r="G298">
        <f>IF(B298=" ",FALSE,(IF('Input and Summary Results'!$J$4="yes",'Data Transformation'!E298,'Data Transformation'!C298)))</f>
        <v>0.97</v>
      </c>
      <c r="H298">
        <f>IF(B298=" ",FALSE,(IF('Input and Summary Results'!$J$4="yes",'Data Transformation'!F298,'Data Transformation'!D298)))</f>
        <v>0.1</v>
      </c>
      <c r="I298">
        <f t="shared" si="36"/>
        <v>295</v>
      </c>
      <c r="J298" s="18">
        <f>LOOKUP(2,1/(COUNTIF($J$4:J297,'Input and Summary Results'!$B$7:$B$8007)=0),'Input and Summary Results'!$B$7:$B$8007)</f>
        <v>23</v>
      </c>
      <c r="K298" s="18">
        <f t="shared" si="37"/>
        <v>23</v>
      </c>
      <c r="L298" s="18">
        <f t="shared" si="40"/>
        <v>293</v>
      </c>
      <c r="M298">
        <f t="shared" si="39"/>
        <v>293</v>
      </c>
      <c r="N298">
        <f t="shared" si="38"/>
        <v>20</v>
      </c>
      <c r="O298">
        <f t="shared" si="33"/>
        <v>20</v>
      </c>
    </row>
    <row r="299" spans="1:15" x14ac:dyDescent="0.45">
      <c r="A299" t="s">
        <v>25</v>
      </c>
      <c r="B299">
        <f>'Input and Summary Results'!$G303</f>
        <v>296</v>
      </c>
      <c r="C299">
        <f>IF(B299=0,FALSE,'Input and Summary Results'!$D$5)</f>
        <v>0.97</v>
      </c>
      <c r="D299">
        <f>IF(B299=0,FALSE,'Input and Summary Results'!$E$5)</f>
        <v>0.1</v>
      </c>
      <c r="E299">
        <f t="shared" si="34"/>
        <v>-1.322826573375516E-2</v>
      </c>
      <c r="F299">
        <f t="shared" si="35"/>
        <v>4.4742268041237113E-2</v>
      </c>
      <c r="G299">
        <f>IF(B299=" ",FALSE,(IF('Input and Summary Results'!$J$4="yes",'Data Transformation'!E299,'Data Transformation'!C299)))</f>
        <v>0.97</v>
      </c>
      <c r="H299">
        <f>IF(B299=" ",FALSE,(IF('Input and Summary Results'!$J$4="yes",'Data Transformation'!F299,'Data Transformation'!D299)))</f>
        <v>0.1</v>
      </c>
      <c r="I299">
        <f t="shared" si="36"/>
        <v>296</v>
      </c>
      <c r="J299" s="18">
        <f>LOOKUP(2,1/(COUNTIF($J$4:J298,'Input and Summary Results'!$B$7:$B$8007)=0),'Input and Summary Results'!$B$7:$B$8007)</f>
        <v>22</v>
      </c>
      <c r="K299" s="18">
        <f t="shared" si="37"/>
        <v>22</v>
      </c>
      <c r="L299" s="18">
        <f t="shared" si="40"/>
        <v>294</v>
      </c>
      <c r="M299">
        <f t="shared" si="39"/>
        <v>294</v>
      </c>
      <c r="N299">
        <f t="shared" si="38"/>
        <v>17</v>
      </c>
      <c r="O299">
        <f t="shared" si="33"/>
        <v>17</v>
      </c>
    </row>
    <row r="300" spans="1:15" x14ac:dyDescent="0.45">
      <c r="A300" t="s">
        <v>25</v>
      </c>
      <c r="B300">
        <f>'Input and Summary Results'!$G304</f>
        <v>297</v>
      </c>
      <c r="C300">
        <f>IF(B300=0,FALSE,'Input and Summary Results'!$D$5)</f>
        <v>0.97</v>
      </c>
      <c r="D300">
        <f>IF(B300=0,FALSE,'Input and Summary Results'!$E$5)</f>
        <v>0.1</v>
      </c>
      <c r="E300">
        <f t="shared" si="34"/>
        <v>-1.322826573375516E-2</v>
      </c>
      <c r="F300">
        <f t="shared" si="35"/>
        <v>4.4742268041237113E-2</v>
      </c>
      <c r="G300">
        <f>IF(B300=" ",FALSE,(IF('Input and Summary Results'!$J$4="yes",'Data Transformation'!E300,'Data Transformation'!C300)))</f>
        <v>0.97</v>
      </c>
      <c r="H300">
        <f>IF(B300=" ",FALSE,(IF('Input and Summary Results'!$J$4="yes",'Data Transformation'!F300,'Data Transformation'!D300)))</f>
        <v>0.1</v>
      </c>
      <c r="I300">
        <f t="shared" si="36"/>
        <v>297</v>
      </c>
      <c r="J300" s="18">
        <f>LOOKUP(2,1/(COUNTIF($J$4:J299,'Input and Summary Results'!$B$7:$B$8007)=0),'Input and Summary Results'!$B$7:$B$8007)</f>
        <v>21</v>
      </c>
      <c r="K300" s="18">
        <f t="shared" si="37"/>
        <v>21</v>
      </c>
      <c r="L300" s="18">
        <f t="shared" si="40"/>
        <v>295</v>
      </c>
      <c r="M300">
        <f t="shared" si="39"/>
        <v>295</v>
      </c>
      <c r="N300">
        <f t="shared" si="38"/>
        <v>18</v>
      </c>
      <c r="O300">
        <f t="shared" si="33"/>
        <v>18</v>
      </c>
    </row>
    <row r="301" spans="1:15" x14ac:dyDescent="0.45">
      <c r="A301" t="s">
        <v>25</v>
      </c>
      <c r="B301">
        <f>'Input and Summary Results'!$G305</f>
        <v>298</v>
      </c>
      <c r="C301">
        <f>IF(B301=0,FALSE,'Input and Summary Results'!$D$5)</f>
        <v>0.97</v>
      </c>
      <c r="D301">
        <f>IF(B301=0,FALSE,'Input and Summary Results'!$E$5)</f>
        <v>0.1</v>
      </c>
      <c r="E301">
        <f t="shared" si="34"/>
        <v>-1.322826573375516E-2</v>
      </c>
      <c r="F301">
        <f t="shared" si="35"/>
        <v>4.4742268041237113E-2</v>
      </c>
      <c r="G301">
        <f>IF(B301=" ",FALSE,(IF('Input and Summary Results'!$J$4="yes",'Data Transformation'!E301,'Data Transformation'!C301)))</f>
        <v>0.97</v>
      </c>
      <c r="H301">
        <f>IF(B301=" ",FALSE,(IF('Input and Summary Results'!$J$4="yes",'Data Transformation'!F301,'Data Transformation'!D301)))</f>
        <v>0.1</v>
      </c>
      <c r="I301">
        <f t="shared" si="36"/>
        <v>298</v>
      </c>
      <c r="J301" s="18">
        <f>LOOKUP(2,1/(COUNTIF($J$4:J300,'Input and Summary Results'!$B$7:$B$8007)=0),'Input and Summary Results'!$B$7:$B$8007)</f>
        <v>20</v>
      </c>
      <c r="K301" s="18">
        <f t="shared" si="37"/>
        <v>20</v>
      </c>
      <c r="L301" s="18">
        <f t="shared" si="40"/>
        <v>296</v>
      </c>
      <c r="M301">
        <f t="shared" si="39"/>
        <v>296</v>
      </c>
      <c r="N301">
        <f t="shared" si="38"/>
        <v>20</v>
      </c>
      <c r="O301">
        <f t="shared" si="33"/>
        <v>20</v>
      </c>
    </row>
    <row r="302" spans="1:15" x14ac:dyDescent="0.45">
      <c r="A302" t="s">
        <v>25</v>
      </c>
      <c r="B302">
        <f>'Input and Summary Results'!$G306</f>
        <v>299</v>
      </c>
      <c r="C302">
        <f>IF(B302=0,FALSE,'Input and Summary Results'!$D$5)</f>
        <v>0.97</v>
      </c>
      <c r="D302">
        <f>IF(B302=0,FALSE,'Input and Summary Results'!$E$5)</f>
        <v>0.1</v>
      </c>
      <c r="E302">
        <f t="shared" si="34"/>
        <v>-1.322826573375516E-2</v>
      </c>
      <c r="F302">
        <f t="shared" si="35"/>
        <v>4.4742268041237113E-2</v>
      </c>
      <c r="G302">
        <f>IF(B302=" ",FALSE,(IF('Input and Summary Results'!$J$4="yes",'Data Transformation'!E302,'Data Transformation'!C302)))</f>
        <v>0.97</v>
      </c>
      <c r="H302">
        <f>IF(B302=" ",FALSE,(IF('Input and Summary Results'!$J$4="yes",'Data Transformation'!F302,'Data Transformation'!D302)))</f>
        <v>0.1</v>
      </c>
      <c r="I302">
        <f t="shared" si="36"/>
        <v>299</v>
      </c>
      <c r="J302" s="18">
        <f>LOOKUP(2,1/(COUNTIF($J$4:J301,'Input and Summary Results'!$B$7:$B$8007)=0),'Input and Summary Results'!$B$7:$B$8007)</f>
        <v>19</v>
      </c>
      <c r="K302" s="18">
        <f t="shared" si="37"/>
        <v>19</v>
      </c>
      <c r="L302" s="18">
        <f t="shared" si="40"/>
        <v>297</v>
      </c>
      <c r="M302">
        <f t="shared" si="39"/>
        <v>297</v>
      </c>
      <c r="N302">
        <f t="shared" si="38"/>
        <v>19</v>
      </c>
      <c r="O302">
        <f t="shared" si="33"/>
        <v>19</v>
      </c>
    </row>
    <row r="303" spans="1:15" x14ac:dyDescent="0.45">
      <c r="A303" t="s">
        <v>25</v>
      </c>
      <c r="B303">
        <f>'Input and Summary Results'!$G307</f>
        <v>300</v>
      </c>
      <c r="C303">
        <f>IF(B303=0,FALSE,'Input and Summary Results'!$D$5)</f>
        <v>0.97</v>
      </c>
      <c r="D303">
        <f>IF(B303=0,FALSE,'Input and Summary Results'!$E$5)</f>
        <v>0.1</v>
      </c>
      <c r="E303">
        <f t="shared" si="34"/>
        <v>-1.322826573375516E-2</v>
      </c>
      <c r="F303">
        <f t="shared" si="35"/>
        <v>4.4742268041237113E-2</v>
      </c>
      <c r="G303">
        <f>IF(B303=" ",FALSE,(IF('Input and Summary Results'!$J$4="yes",'Data Transformation'!E303,'Data Transformation'!C303)))</f>
        <v>0.97</v>
      </c>
      <c r="H303">
        <f>IF(B303=" ",FALSE,(IF('Input and Summary Results'!$J$4="yes",'Data Transformation'!F303,'Data Transformation'!D303)))</f>
        <v>0.1</v>
      </c>
      <c r="I303">
        <f t="shared" si="36"/>
        <v>300</v>
      </c>
      <c r="J303" s="18">
        <f>LOOKUP(2,1/(COUNTIF($J$4:J302,'Input and Summary Results'!$B$7:$B$8007)=0),'Input and Summary Results'!$B$7:$B$8007)</f>
        <v>18</v>
      </c>
      <c r="K303" s="18">
        <f t="shared" si="37"/>
        <v>18</v>
      </c>
      <c r="L303" s="18">
        <f t="shared" si="40"/>
        <v>298</v>
      </c>
      <c r="M303">
        <f t="shared" si="39"/>
        <v>298</v>
      </c>
      <c r="N303">
        <f t="shared" si="38"/>
        <v>20</v>
      </c>
      <c r="O303">
        <f t="shared" si="33"/>
        <v>20</v>
      </c>
    </row>
    <row r="304" spans="1:15" x14ac:dyDescent="0.45">
      <c r="A304" t="s">
        <v>25</v>
      </c>
      <c r="B304">
        <f>'Input and Summary Results'!$G308</f>
        <v>301</v>
      </c>
      <c r="C304">
        <f>IF(B304=0,FALSE,'Input and Summary Results'!$D$5)</f>
        <v>0.97</v>
      </c>
      <c r="D304">
        <f>IF(B304=0,FALSE,'Input and Summary Results'!$E$5)</f>
        <v>0.1</v>
      </c>
      <c r="E304">
        <f t="shared" si="34"/>
        <v>-1.322826573375516E-2</v>
      </c>
      <c r="F304">
        <f t="shared" si="35"/>
        <v>4.4742268041237113E-2</v>
      </c>
      <c r="G304">
        <f>IF(B304=" ",FALSE,(IF('Input and Summary Results'!$J$4="yes",'Data Transformation'!E304,'Data Transformation'!C304)))</f>
        <v>0.97</v>
      </c>
      <c r="H304">
        <f>IF(B304=" ",FALSE,(IF('Input and Summary Results'!$J$4="yes",'Data Transformation'!F304,'Data Transformation'!D304)))</f>
        <v>0.1</v>
      </c>
      <c r="I304">
        <f t="shared" si="36"/>
        <v>301</v>
      </c>
      <c r="J304" s="18">
        <f>LOOKUP(2,1/(COUNTIF($J$4:J303,'Input and Summary Results'!$B$7:$B$8007)=0),'Input and Summary Results'!$B$7:$B$8007)</f>
        <v>17</v>
      </c>
      <c r="K304" s="18">
        <f t="shared" si="37"/>
        <v>17</v>
      </c>
      <c r="L304" s="18">
        <f t="shared" si="40"/>
        <v>299</v>
      </c>
      <c r="M304">
        <f t="shared" si="39"/>
        <v>299</v>
      </c>
      <c r="N304">
        <f t="shared" si="38"/>
        <v>17</v>
      </c>
      <c r="O304">
        <f t="shared" si="33"/>
        <v>17</v>
      </c>
    </row>
    <row r="305" spans="1:15" x14ac:dyDescent="0.45">
      <c r="A305" t="s">
        <v>25</v>
      </c>
      <c r="B305">
        <f>'Input and Summary Results'!$G309</f>
        <v>302</v>
      </c>
      <c r="C305">
        <f>IF(B305=0,FALSE,'Input and Summary Results'!$D$5)</f>
        <v>0.97</v>
      </c>
      <c r="D305">
        <f>IF(B305=0,FALSE,'Input and Summary Results'!$E$5)</f>
        <v>0.1</v>
      </c>
      <c r="E305">
        <f t="shared" si="34"/>
        <v>-1.322826573375516E-2</v>
      </c>
      <c r="F305">
        <f t="shared" si="35"/>
        <v>4.4742268041237113E-2</v>
      </c>
      <c r="G305">
        <f>IF(B305=" ",FALSE,(IF('Input and Summary Results'!$J$4="yes",'Data Transformation'!E305,'Data Transformation'!C305)))</f>
        <v>0.97</v>
      </c>
      <c r="H305">
        <f>IF(B305=" ",FALSE,(IF('Input and Summary Results'!$J$4="yes",'Data Transformation'!F305,'Data Transformation'!D305)))</f>
        <v>0.1</v>
      </c>
      <c r="I305">
        <f t="shared" si="36"/>
        <v>302</v>
      </c>
      <c r="J305" s="18">
        <f>LOOKUP(2,1/(COUNTIF($J$4:J304,'Input and Summary Results'!$B$7:$B$8007)=0),'Input and Summary Results'!$B$7:$B$8007)</f>
        <v>16</v>
      </c>
      <c r="K305" s="18">
        <f t="shared" si="37"/>
        <v>16</v>
      </c>
      <c r="L305" s="18">
        <f t="shared" si="40"/>
        <v>300</v>
      </c>
      <c r="M305">
        <f t="shared" si="39"/>
        <v>300</v>
      </c>
      <c r="N305">
        <f t="shared" si="38"/>
        <v>19</v>
      </c>
      <c r="O305">
        <f t="shared" si="33"/>
        <v>19</v>
      </c>
    </row>
    <row r="306" spans="1:15" x14ac:dyDescent="0.45">
      <c r="A306" t="s">
        <v>25</v>
      </c>
      <c r="B306">
        <f>'Input and Summary Results'!$G310</f>
        <v>303</v>
      </c>
      <c r="C306">
        <f>IF(B306=0,FALSE,'Input and Summary Results'!$D$5)</f>
        <v>0.97</v>
      </c>
      <c r="D306">
        <f>IF(B306=0,FALSE,'Input and Summary Results'!$E$5)</f>
        <v>0.1</v>
      </c>
      <c r="E306">
        <f t="shared" si="34"/>
        <v>-1.322826573375516E-2</v>
      </c>
      <c r="F306">
        <f t="shared" si="35"/>
        <v>4.4742268041237113E-2</v>
      </c>
      <c r="G306">
        <f>IF(B306=" ",FALSE,(IF('Input and Summary Results'!$J$4="yes",'Data Transformation'!E306,'Data Transformation'!C306)))</f>
        <v>0.97</v>
      </c>
      <c r="H306">
        <f>IF(B306=" ",FALSE,(IF('Input and Summary Results'!$J$4="yes",'Data Transformation'!F306,'Data Transformation'!D306)))</f>
        <v>0.1</v>
      </c>
      <c r="I306">
        <f t="shared" si="36"/>
        <v>303</v>
      </c>
      <c r="J306" s="18">
        <f>LOOKUP(2,1/(COUNTIF($J$4:J305,'Input and Summary Results'!$B$7:$B$8007)=0),'Input and Summary Results'!$B$7:$B$8007)</f>
        <v>15</v>
      </c>
      <c r="K306" s="18">
        <f t="shared" si="37"/>
        <v>15</v>
      </c>
      <c r="L306" s="18">
        <f t="shared" si="40"/>
        <v>301</v>
      </c>
      <c r="M306">
        <f t="shared" si="39"/>
        <v>301</v>
      </c>
      <c r="N306">
        <f t="shared" si="38"/>
        <v>20</v>
      </c>
      <c r="O306">
        <f t="shared" si="33"/>
        <v>20</v>
      </c>
    </row>
    <row r="307" spans="1:15" x14ac:dyDescent="0.45">
      <c r="A307" t="s">
        <v>25</v>
      </c>
      <c r="B307">
        <f>'Input and Summary Results'!$G311</f>
        <v>304</v>
      </c>
      <c r="C307">
        <f>IF(B307=0,FALSE,'Input and Summary Results'!$D$5)</f>
        <v>0.97</v>
      </c>
      <c r="D307">
        <f>IF(B307=0,FALSE,'Input and Summary Results'!$E$5)</f>
        <v>0.1</v>
      </c>
      <c r="E307">
        <f t="shared" si="34"/>
        <v>-1.322826573375516E-2</v>
      </c>
      <c r="F307">
        <f t="shared" si="35"/>
        <v>4.4742268041237113E-2</v>
      </c>
      <c r="G307">
        <f>IF(B307=" ",FALSE,(IF('Input and Summary Results'!$J$4="yes",'Data Transformation'!E307,'Data Transformation'!C307)))</f>
        <v>0.97</v>
      </c>
      <c r="H307">
        <f>IF(B307=" ",FALSE,(IF('Input and Summary Results'!$J$4="yes",'Data Transformation'!F307,'Data Transformation'!D307)))</f>
        <v>0.1</v>
      </c>
      <c r="I307">
        <f t="shared" si="36"/>
        <v>304</v>
      </c>
      <c r="J307" s="18">
        <f>LOOKUP(2,1/(COUNTIF($J$4:J306,'Input and Summary Results'!$B$7:$B$8007)=0),'Input and Summary Results'!$B$7:$B$8007)</f>
        <v>14</v>
      </c>
      <c r="K307" s="18">
        <f t="shared" si="37"/>
        <v>14</v>
      </c>
      <c r="L307" s="18">
        <f t="shared" si="40"/>
        <v>302</v>
      </c>
      <c r="M307">
        <f t="shared" si="39"/>
        <v>302</v>
      </c>
      <c r="N307">
        <f t="shared" si="38"/>
        <v>19</v>
      </c>
      <c r="O307">
        <f t="shared" si="33"/>
        <v>19</v>
      </c>
    </row>
    <row r="308" spans="1:15" x14ac:dyDescent="0.45">
      <c r="A308" t="s">
        <v>25</v>
      </c>
      <c r="B308">
        <f>'Input and Summary Results'!$G312</f>
        <v>305</v>
      </c>
      <c r="C308">
        <f>IF(B308=0,FALSE,'Input and Summary Results'!$D$5)</f>
        <v>0.97</v>
      </c>
      <c r="D308">
        <f>IF(B308=0,FALSE,'Input and Summary Results'!$E$5)</f>
        <v>0.1</v>
      </c>
      <c r="E308">
        <f t="shared" si="34"/>
        <v>-1.322826573375516E-2</v>
      </c>
      <c r="F308">
        <f t="shared" si="35"/>
        <v>4.4742268041237113E-2</v>
      </c>
      <c r="G308">
        <f>IF(B308=" ",FALSE,(IF('Input and Summary Results'!$J$4="yes",'Data Transformation'!E308,'Data Transformation'!C308)))</f>
        <v>0.97</v>
      </c>
      <c r="H308">
        <f>IF(B308=" ",FALSE,(IF('Input and Summary Results'!$J$4="yes",'Data Transformation'!F308,'Data Transformation'!D308)))</f>
        <v>0.1</v>
      </c>
      <c r="I308">
        <f t="shared" si="36"/>
        <v>305</v>
      </c>
      <c r="J308" s="18">
        <f>LOOKUP(2,1/(COUNTIF($J$4:J307,'Input and Summary Results'!$B$7:$B$8007)=0),'Input and Summary Results'!$B$7:$B$8007)</f>
        <v>13</v>
      </c>
      <c r="K308" s="18">
        <f t="shared" si="37"/>
        <v>13</v>
      </c>
      <c r="L308" s="18">
        <f t="shared" si="40"/>
        <v>303</v>
      </c>
      <c r="M308">
        <f t="shared" si="39"/>
        <v>303</v>
      </c>
      <c r="N308">
        <f t="shared" si="38"/>
        <v>20</v>
      </c>
      <c r="O308">
        <f t="shared" si="33"/>
        <v>20</v>
      </c>
    </row>
    <row r="309" spans="1:15" x14ac:dyDescent="0.45">
      <c r="A309" t="s">
        <v>25</v>
      </c>
      <c r="B309">
        <f>'Input and Summary Results'!$G313</f>
        <v>306</v>
      </c>
      <c r="C309">
        <f>IF(B309=0,FALSE,'Input and Summary Results'!$D$5)</f>
        <v>0.97</v>
      </c>
      <c r="D309">
        <f>IF(B309=0,FALSE,'Input and Summary Results'!$E$5)</f>
        <v>0.1</v>
      </c>
      <c r="E309">
        <f t="shared" si="34"/>
        <v>-1.322826573375516E-2</v>
      </c>
      <c r="F309">
        <f t="shared" si="35"/>
        <v>4.4742268041237113E-2</v>
      </c>
      <c r="G309">
        <f>IF(B309=" ",FALSE,(IF('Input and Summary Results'!$J$4="yes",'Data Transformation'!E309,'Data Transformation'!C309)))</f>
        <v>0.97</v>
      </c>
      <c r="H309">
        <f>IF(B309=" ",FALSE,(IF('Input and Summary Results'!$J$4="yes",'Data Transformation'!F309,'Data Transformation'!D309)))</f>
        <v>0.1</v>
      </c>
      <c r="I309">
        <f t="shared" si="36"/>
        <v>306</v>
      </c>
      <c r="J309" s="18">
        <f>LOOKUP(2,1/(COUNTIF($J$4:J308,'Input and Summary Results'!$B$7:$B$8007)=0),'Input and Summary Results'!$B$7:$B$8007)</f>
        <v>12</v>
      </c>
      <c r="K309" s="18">
        <f t="shared" si="37"/>
        <v>12</v>
      </c>
      <c r="L309" s="18">
        <f t="shared" si="40"/>
        <v>304</v>
      </c>
      <c r="M309">
        <f t="shared" si="39"/>
        <v>304</v>
      </c>
      <c r="N309">
        <f t="shared" si="38"/>
        <v>18</v>
      </c>
      <c r="O309">
        <f t="shared" si="33"/>
        <v>18</v>
      </c>
    </row>
    <row r="310" spans="1:15" x14ac:dyDescent="0.45">
      <c r="A310" t="s">
        <v>25</v>
      </c>
      <c r="B310">
        <f>'Input and Summary Results'!$G314</f>
        <v>307</v>
      </c>
      <c r="C310">
        <f>IF(B310=0,FALSE,'Input and Summary Results'!$D$5)</f>
        <v>0.97</v>
      </c>
      <c r="D310">
        <f>IF(B310=0,FALSE,'Input and Summary Results'!$E$5)</f>
        <v>0.1</v>
      </c>
      <c r="E310">
        <f t="shared" si="34"/>
        <v>-1.322826573375516E-2</v>
      </c>
      <c r="F310">
        <f t="shared" si="35"/>
        <v>4.4742268041237113E-2</v>
      </c>
      <c r="G310">
        <f>IF(B310=" ",FALSE,(IF('Input and Summary Results'!$J$4="yes",'Data Transformation'!E310,'Data Transformation'!C310)))</f>
        <v>0.97</v>
      </c>
      <c r="H310">
        <f>IF(B310=" ",FALSE,(IF('Input and Summary Results'!$J$4="yes",'Data Transformation'!F310,'Data Transformation'!D310)))</f>
        <v>0.1</v>
      </c>
      <c r="I310">
        <f t="shared" si="36"/>
        <v>307</v>
      </c>
      <c r="J310" s="18">
        <f>LOOKUP(2,1/(COUNTIF($J$4:J309,'Input and Summary Results'!$B$7:$B$8007)=0),'Input and Summary Results'!$B$7:$B$8007)</f>
        <v>11</v>
      </c>
      <c r="K310" s="18">
        <f t="shared" si="37"/>
        <v>11</v>
      </c>
      <c r="L310" s="18">
        <f t="shared" si="40"/>
        <v>305</v>
      </c>
      <c r="M310">
        <f t="shared" si="39"/>
        <v>305</v>
      </c>
      <c r="N310">
        <f t="shared" si="38"/>
        <v>18</v>
      </c>
      <c r="O310">
        <f t="shared" si="33"/>
        <v>18</v>
      </c>
    </row>
    <row r="311" spans="1:15" x14ac:dyDescent="0.45">
      <c r="A311" t="s">
        <v>25</v>
      </c>
      <c r="B311">
        <f>'Input and Summary Results'!$G315</f>
        <v>308</v>
      </c>
      <c r="C311">
        <f>IF(B311=0,FALSE,'Input and Summary Results'!$D$5)</f>
        <v>0.97</v>
      </c>
      <c r="D311">
        <f>IF(B311=0,FALSE,'Input and Summary Results'!$E$5)</f>
        <v>0.1</v>
      </c>
      <c r="E311">
        <f t="shared" si="34"/>
        <v>-1.322826573375516E-2</v>
      </c>
      <c r="F311">
        <f t="shared" si="35"/>
        <v>4.4742268041237113E-2</v>
      </c>
      <c r="G311">
        <f>IF(B311=" ",FALSE,(IF('Input and Summary Results'!$J$4="yes",'Data Transformation'!E311,'Data Transformation'!C311)))</f>
        <v>0.97</v>
      </c>
      <c r="H311">
        <f>IF(B311=" ",FALSE,(IF('Input and Summary Results'!$J$4="yes",'Data Transformation'!F311,'Data Transformation'!D311)))</f>
        <v>0.1</v>
      </c>
      <c r="I311">
        <f t="shared" si="36"/>
        <v>308</v>
      </c>
      <c r="J311" s="18">
        <f>LOOKUP(2,1/(COUNTIF($J$4:J310,'Input and Summary Results'!$B$7:$B$8007)=0),'Input and Summary Results'!$B$7:$B$8007)</f>
        <v>10</v>
      </c>
      <c r="K311" s="18">
        <f t="shared" si="37"/>
        <v>10</v>
      </c>
      <c r="L311" s="18">
        <f t="shared" si="40"/>
        <v>306</v>
      </c>
      <c r="M311">
        <f t="shared" si="39"/>
        <v>306</v>
      </c>
      <c r="N311">
        <f t="shared" si="38"/>
        <v>20</v>
      </c>
      <c r="O311">
        <f t="shared" si="33"/>
        <v>20</v>
      </c>
    </row>
    <row r="312" spans="1:15" x14ac:dyDescent="0.45">
      <c r="A312" t="s">
        <v>25</v>
      </c>
      <c r="B312">
        <f>'Input and Summary Results'!$G316</f>
        <v>309</v>
      </c>
      <c r="C312">
        <f>IF(B312=0,FALSE,'Input and Summary Results'!$D$5)</f>
        <v>0.97</v>
      </c>
      <c r="D312">
        <f>IF(B312=0,FALSE,'Input and Summary Results'!$E$5)</f>
        <v>0.1</v>
      </c>
      <c r="E312">
        <f t="shared" si="34"/>
        <v>-1.322826573375516E-2</v>
      </c>
      <c r="F312">
        <f t="shared" si="35"/>
        <v>4.4742268041237113E-2</v>
      </c>
      <c r="G312">
        <f>IF(B312=" ",FALSE,(IF('Input and Summary Results'!$J$4="yes",'Data Transformation'!E312,'Data Transformation'!C312)))</f>
        <v>0.97</v>
      </c>
      <c r="H312">
        <f>IF(B312=" ",FALSE,(IF('Input and Summary Results'!$J$4="yes",'Data Transformation'!F312,'Data Transformation'!D312)))</f>
        <v>0.1</v>
      </c>
      <c r="I312">
        <f t="shared" si="36"/>
        <v>309</v>
      </c>
      <c r="J312" s="18">
        <f>LOOKUP(2,1/(COUNTIF($J$4:J311,'Input and Summary Results'!$B$7:$B$8007)=0),'Input and Summary Results'!$B$7:$B$8007)</f>
        <v>9</v>
      </c>
      <c r="K312" s="18">
        <f t="shared" si="37"/>
        <v>9</v>
      </c>
      <c r="L312" s="18">
        <f t="shared" si="40"/>
        <v>307</v>
      </c>
      <c r="M312">
        <f t="shared" si="39"/>
        <v>307</v>
      </c>
      <c r="N312">
        <f t="shared" si="38"/>
        <v>18</v>
      </c>
      <c r="O312">
        <f t="shared" si="33"/>
        <v>18</v>
      </c>
    </row>
    <row r="313" spans="1:15" x14ac:dyDescent="0.45">
      <c r="A313" t="s">
        <v>25</v>
      </c>
      <c r="B313">
        <f>'Input and Summary Results'!$G317</f>
        <v>310</v>
      </c>
      <c r="C313">
        <f>IF(B313=0,FALSE,'Input and Summary Results'!$D$5)</f>
        <v>0.97</v>
      </c>
      <c r="D313">
        <f>IF(B313=0,FALSE,'Input and Summary Results'!$E$5)</f>
        <v>0.1</v>
      </c>
      <c r="E313">
        <f t="shared" si="34"/>
        <v>-1.322826573375516E-2</v>
      </c>
      <c r="F313">
        <f t="shared" si="35"/>
        <v>4.4742268041237113E-2</v>
      </c>
      <c r="G313">
        <f>IF(B313=" ",FALSE,(IF('Input and Summary Results'!$J$4="yes",'Data Transformation'!E313,'Data Transformation'!C313)))</f>
        <v>0.97</v>
      </c>
      <c r="H313">
        <f>IF(B313=" ",FALSE,(IF('Input and Summary Results'!$J$4="yes",'Data Transformation'!F313,'Data Transformation'!D313)))</f>
        <v>0.1</v>
      </c>
      <c r="I313">
        <f t="shared" si="36"/>
        <v>310</v>
      </c>
      <c r="J313" s="18">
        <f>LOOKUP(2,1/(COUNTIF($J$4:J312,'Input and Summary Results'!$B$7:$B$8007)=0),'Input and Summary Results'!$B$7:$B$8007)</f>
        <v>8</v>
      </c>
      <c r="K313" s="18">
        <f t="shared" si="37"/>
        <v>8</v>
      </c>
      <c r="L313" s="18">
        <f t="shared" si="40"/>
        <v>308</v>
      </c>
      <c r="M313">
        <f t="shared" si="39"/>
        <v>308</v>
      </c>
      <c r="N313">
        <f t="shared" si="38"/>
        <v>13</v>
      </c>
      <c r="O313">
        <f t="shared" si="33"/>
        <v>13</v>
      </c>
    </row>
    <row r="314" spans="1:15" x14ac:dyDescent="0.45">
      <c r="A314" t="s">
        <v>25</v>
      </c>
      <c r="B314">
        <f>'Input and Summary Results'!$G318</f>
        <v>311</v>
      </c>
      <c r="C314">
        <f>IF(B314=0,FALSE,'Input and Summary Results'!$D$5)</f>
        <v>0.97</v>
      </c>
      <c r="D314">
        <f>IF(B314=0,FALSE,'Input and Summary Results'!$E$5)</f>
        <v>0.1</v>
      </c>
      <c r="E314">
        <f t="shared" si="34"/>
        <v>-1.322826573375516E-2</v>
      </c>
      <c r="F314">
        <f t="shared" si="35"/>
        <v>4.4742268041237113E-2</v>
      </c>
      <c r="G314">
        <f>IF(B314=" ",FALSE,(IF('Input and Summary Results'!$J$4="yes",'Data Transformation'!E314,'Data Transformation'!C314)))</f>
        <v>0.97</v>
      </c>
      <c r="H314">
        <f>IF(B314=" ",FALSE,(IF('Input and Summary Results'!$J$4="yes",'Data Transformation'!F314,'Data Transformation'!D314)))</f>
        <v>0.1</v>
      </c>
      <c r="I314">
        <f t="shared" si="36"/>
        <v>311</v>
      </c>
      <c r="J314" s="18">
        <f>LOOKUP(2,1/(COUNTIF($J$4:J313,'Input and Summary Results'!$B$7:$B$8007)=0),'Input and Summary Results'!$B$7:$B$8007)</f>
        <v>7</v>
      </c>
      <c r="K314" s="18">
        <f t="shared" si="37"/>
        <v>7</v>
      </c>
      <c r="L314" s="18">
        <f t="shared" si="40"/>
        <v>309</v>
      </c>
      <c r="M314">
        <f t="shared" si="39"/>
        <v>309</v>
      </c>
      <c r="N314">
        <f t="shared" si="38"/>
        <v>14</v>
      </c>
      <c r="O314">
        <f t="shared" si="33"/>
        <v>14</v>
      </c>
    </row>
    <row r="315" spans="1:15" x14ac:dyDescent="0.45">
      <c r="A315" t="s">
        <v>25</v>
      </c>
      <c r="B315">
        <f>'Input and Summary Results'!$G319</f>
        <v>312</v>
      </c>
      <c r="C315">
        <f>IF(B315=0,FALSE,'Input and Summary Results'!$D$5)</f>
        <v>0.97</v>
      </c>
      <c r="D315">
        <f>IF(B315=0,FALSE,'Input and Summary Results'!$E$5)</f>
        <v>0.1</v>
      </c>
      <c r="E315">
        <f t="shared" si="34"/>
        <v>-1.322826573375516E-2</v>
      </c>
      <c r="F315">
        <f t="shared" si="35"/>
        <v>4.4742268041237113E-2</v>
      </c>
      <c r="G315">
        <f>IF(B315=" ",FALSE,(IF('Input and Summary Results'!$J$4="yes",'Data Transformation'!E315,'Data Transformation'!C315)))</f>
        <v>0.97</v>
      </c>
      <c r="H315">
        <f>IF(B315=" ",FALSE,(IF('Input and Summary Results'!$J$4="yes",'Data Transformation'!F315,'Data Transformation'!D315)))</f>
        <v>0.1</v>
      </c>
      <c r="I315">
        <f t="shared" si="36"/>
        <v>312</v>
      </c>
      <c r="J315" s="18">
        <f>LOOKUP(2,1/(COUNTIF($J$4:J314,'Input and Summary Results'!$B$7:$B$8007)=0),'Input and Summary Results'!$B$7:$B$8007)</f>
        <v>6</v>
      </c>
      <c r="K315" s="18">
        <f t="shared" si="37"/>
        <v>6</v>
      </c>
      <c r="L315" s="18">
        <f t="shared" si="40"/>
        <v>310</v>
      </c>
      <c r="M315">
        <f t="shared" si="39"/>
        <v>310</v>
      </c>
      <c r="N315">
        <f t="shared" si="38"/>
        <v>13</v>
      </c>
      <c r="O315">
        <f t="shared" si="33"/>
        <v>13</v>
      </c>
    </row>
    <row r="316" spans="1:15" x14ac:dyDescent="0.45">
      <c r="A316" t="s">
        <v>25</v>
      </c>
      <c r="B316">
        <f>'Input and Summary Results'!$G320</f>
        <v>313</v>
      </c>
      <c r="C316">
        <f>IF(B316=0,FALSE,'Input and Summary Results'!$D$5)</f>
        <v>0.97</v>
      </c>
      <c r="D316">
        <f>IF(B316=0,FALSE,'Input and Summary Results'!$E$5)</f>
        <v>0.1</v>
      </c>
      <c r="E316">
        <f t="shared" si="34"/>
        <v>-1.322826573375516E-2</v>
      </c>
      <c r="F316">
        <f t="shared" si="35"/>
        <v>4.4742268041237113E-2</v>
      </c>
      <c r="G316">
        <f>IF(B316=" ",FALSE,(IF('Input and Summary Results'!$J$4="yes",'Data Transformation'!E316,'Data Transformation'!C316)))</f>
        <v>0.97</v>
      </c>
      <c r="H316">
        <f>IF(B316=" ",FALSE,(IF('Input and Summary Results'!$J$4="yes",'Data Transformation'!F316,'Data Transformation'!D316)))</f>
        <v>0.1</v>
      </c>
      <c r="I316">
        <f t="shared" si="36"/>
        <v>313</v>
      </c>
      <c r="J316" s="18">
        <f>LOOKUP(2,1/(COUNTIF($J$4:J315,'Input and Summary Results'!$B$7:$B$8007)=0),'Input and Summary Results'!$B$7:$B$8007)</f>
        <v>5</v>
      </c>
      <c r="K316" s="18">
        <f t="shared" si="37"/>
        <v>5</v>
      </c>
      <c r="L316" s="18">
        <f t="shared" si="40"/>
        <v>311</v>
      </c>
      <c r="M316">
        <f t="shared" si="39"/>
        <v>311</v>
      </c>
      <c r="N316">
        <f t="shared" si="38"/>
        <v>20</v>
      </c>
      <c r="O316">
        <f t="shared" si="33"/>
        <v>20</v>
      </c>
    </row>
    <row r="317" spans="1:15" x14ac:dyDescent="0.45">
      <c r="A317" t="s">
        <v>25</v>
      </c>
      <c r="B317">
        <f>'Input and Summary Results'!$G321</f>
        <v>314</v>
      </c>
      <c r="C317">
        <f>IF(B317=0,FALSE,'Input and Summary Results'!$D$5)</f>
        <v>0.97</v>
      </c>
      <c r="D317">
        <f>IF(B317=0,FALSE,'Input and Summary Results'!$E$5)</f>
        <v>0.1</v>
      </c>
      <c r="E317">
        <f t="shared" si="34"/>
        <v>-1.322826573375516E-2</v>
      </c>
      <c r="F317">
        <f t="shared" si="35"/>
        <v>4.4742268041237113E-2</v>
      </c>
      <c r="G317">
        <f>IF(B317=" ",FALSE,(IF('Input and Summary Results'!$J$4="yes",'Data Transformation'!E317,'Data Transformation'!C317)))</f>
        <v>0.97</v>
      </c>
      <c r="H317">
        <f>IF(B317=" ",FALSE,(IF('Input and Summary Results'!$J$4="yes",'Data Transformation'!F317,'Data Transformation'!D317)))</f>
        <v>0.1</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45">
      <c r="A318" t="s">
        <v>25</v>
      </c>
      <c r="B318">
        <f>'Input and Summary Results'!$G322</f>
        <v>315</v>
      </c>
      <c r="C318">
        <f>IF(B318=0,FALSE,'Input and Summary Results'!$D$5)</f>
        <v>0.97</v>
      </c>
      <c r="D318">
        <f>IF(B318=0,FALSE,'Input and Summary Results'!$E$5)</f>
        <v>0.1</v>
      </c>
      <c r="E318">
        <f t="shared" si="34"/>
        <v>-1.322826573375516E-2</v>
      </c>
      <c r="F318">
        <f t="shared" si="35"/>
        <v>4.4742268041237113E-2</v>
      </c>
      <c r="G318">
        <f>IF(B318=" ",FALSE,(IF('Input and Summary Results'!$J$4="yes",'Data Transformation'!E318,'Data Transformation'!C318)))</f>
        <v>0.97</v>
      </c>
      <c r="H318">
        <f>IF(B318=" ",FALSE,(IF('Input and Summary Results'!$J$4="yes",'Data Transformation'!F318,'Data Transformation'!D318)))</f>
        <v>0.1</v>
      </c>
      <c r="I318">
        <f t="shared" si="36"/>
        <v>315</v>
      </c>
      <c r="J318" s="18">
        <f>LOOKUP(2,1/(COUNTIF($J$4:J317,'Input and Summary Results'!$B$7:$B$8007)=0),'Input and Summary Results'!$B$7:$B$8007)</f>
        <v>3</v>
      </c>
      <c r="K318" s="18">
        <f t="shared" si="37"/>
        <v>3</v>
      </c>
      <c r="L318" s="18">
        <f t="shared" si="40"/>
        <v>313</v>
      </c>
      <c r="M318">
        <f t="shared" si="39"/>
        <v>313</v>
      </c>
      <c r="N318">
        <f t="shared" si="38"/>
        <v>11</v>
      </c>
      <c r="O318">
        <f t="shared" si="33"/>
        <v>11</v>
      </c>
    </row>
    <row r="319" spans="1:15" x14ac:dyDescent="0.45">
      <c r="A319" t="s">
        <v>25</v>
      </c>
      <c r="B319" t="str">
        <f>'Input and Summary Results'!$G323</f>
        <v xml:space="preserve"> </v>
      </c>
      <c r="C319">
        <f>IF(B319=0,FALSE,'Input and Summary Results'!$D$5)</f>
        <v>0.97</v>
      </c>
      <c r="D319">
        <f>IF(B319=0,FALSE,'Input and Summary Results'!$E$5)</f>
        <v>0.1</v>
      </c>
      <c r="E319">
        <f t="shared" si="34"/>
        <v>-1.322826573375516E-2</v>
      </c>
      <c r="F319">
        <f t="shared" si="35"/>
        <v>4.4742268041237113E-2</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14</v>
      </c>
      <c r="O319">
        <f t="shared" si="33"/>
        <v>14</v>
      </c>
    </row>
    <row r="320" spans="1:15" x14ac:dyDescent="0.45">
      <c r="A320" t="s">
        <v>25</v>
      </c>
      <c r="B320" t="str">
        <f>'Input and Summary Results'!$G324</f>
        <v xml:space="preserve"> </v>
      </c>
      <c r="C320">
        <f>IF(B320=0,FALSE,'Input and Summary Results'!$D$5)</f>
        <v>0.97</v>
      </c>
      <c r="D320">
        <f>IF(B320=0,FALSE,'Input and Summary Results'!$E$5)</f>
        <v>0.1</v>
      </c>
      <c r="E320">
        <f t="shared" si="34"/>
        <v>-1.322826573375516E-2</v>
      </c>
      <c r="F320">
        <f t="shared" si="35"/>
        <v>4.4742268041237113E-2</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17</v>
      </c>
      <c r="O320">
        <f t="shared" si="33"/>
        <v>17</v>
      </c>
    </row>
    <row r="321" spans="1:15" x14ac:dyDescent="0.45">
      <c r="A321" t="s">
        <v>25</v>
      </c>
      <c r="B321" t="str">
        <f>'Input and Summary Results'!$G325</f>
        <v xml:space="preserve"> </v>
      </c>
      <c r="C321">
        <f>IF(B321=0,FALSE,'Input and Summary Results'!$D$5)</f>
        <v>0.97</v>
      </c>
      <c r="D321">
        <f>IF(B321=0,FALSE,'Input and Summary Results'!$E$5)</f>
        <v>0.1</v>
      </c>
      <c r="E321">
        <f t="shared" si="34"/>
        <v>-1.322826573375516E-2</v>
      </c>
      <c r="F321">
        <f t="shared" si="35"/>
        <v>4.4742268041237113E-2</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45">
      <c r="A322" t="s">
        <v>25</v>
      </c>
      <c r="B322" t="str">
        <f>'Input and Summary Results'!$G326</f>
        <v xml:space="preserve"> </v>
      </c>
      <c r="C322">
        <f>IF(B322=0,FALSE,'Input and Summary Results'!$D$5)</f>
        <v>0.97</v>
      </c>
      <c r="D322">
        <f>IF(B322=0,FALSE,'Input and Summary Results'!$E$5)</f>
        <v>0.1</v>
      </c>
      <c r="E322">
        <f t="shared" si="34"/>
        <v>-1.322826573375516E-2</v>
      </c>
      <c r="F322">
        <f t="shared" si="35"/>
        <v>4.4742268041237113E-2</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45">
      <c r="A323" t="s">
        <v>25</v>
      </c>
      <c r="B323" t="str">
        <f>'Input and Summary Results'!$G327</f>
        <v xml:space="preserve"> </v>
      </c>
      <c r="C323">
        <f>IF(B323=0,FALSE,'Input and Summary Results'!$D$5)</f>
        <v>0.97</v>
      </c>
      <c r="D323">
        <f>IF(B323=0,FALSE,'Input and Summary Results'!$E$5)</f>
        <v>0.1</v>
      </c>
      <c r="E323">
        <f t="shared" si="34"/>
        <v>-1.322826573375516E-2</v>
      </c>
      <c r="F323">
        <f t="shared" si="35"/>
        <v>4.4742268041237113E-2</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45">
      <c r="A324" t="s">
        <v>25</v>
      </c>
      <c r="B324" t="str">
        <f>'Input and Summary Results'!$G328</f>
        <v xml:space="preserve"> </v>
      </c>
      <c r="C324">
        <f>IF(B324=0,FALSE,'Input and Summary Results'!$D$5)</f>
        <v>0.97</v>
      </c>
      <c r="D324">
        <f>IF(B324=0,FALSE,'Input and Summary Results'!$E$5)</f>
        <v>0.1</v>
      </c>
      <c r="E324">
        <f t="shared" si="34"/>
        <v>-1.322826573375516E-2</v>
      </c>
      <c r="F324">
        <f t="shared" si="35"/>
        <v>4.4742268041237113E-2</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45">
      <c r="A325" t="s">
        <v>25</v>
      </c>
      <c r="B325" t="str">
        <f>'Input and Summary Results'!$G329</f>
        <v xml:space="preserve"> </v>
      </c>
      <c r="C325">
        <f>IF(B325=0,FALSE,'Input and Summary Results'!$D$5)</f>
        <v>0.97</v>
      </c>
      <c r="D325">
        <f>IF(B325=0,FALSE,'Input and Summary Results'!$E$5)</f>
        <v>0.1</v>
      </c>
      <c r="E325">
        <f t="shared" ref="E325:E352" si="42">IF(C325=FALSE,FALSE,LOG10(C325))</f>
        <v>-1.322826573375516E-2</v>
      </c>
      <c r="F325">
        <f t="shared" ref="F325:F352" si="43">IF(D325=FALSE, FALSE,0.434*D325/C325)</f>
        <v>4.4742268041237113E-2</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45">
      <c r="A326" t="s">
        <v>25</v>
      </c>
      <c r="B326" t="str">
        <f>'Input and Summary Results'!$G330</f>
        <v xml:space="preserve"> </v>
      </c>
      <c r="C326">
        <f>IF(B326=0,FALSE,'Input and Summary Results'!$D$5)</f>
        <v>0.97</v>
      </c>
      <c r="D326">
        <f>IF(B326=0,FALSE,'Input and Summary Results'!$E$5)</f>
        <v>0.1</v>
      </c>
      <c r="E326">
        <f t="shared" si="42"/>
        <v>-1.322826573375516E-2</v>
      </c>
      <c r="F326">
        <f t="shared" si="43"/>
        <v>4.4742268041237113E-2</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45">
      <c r="A327" t="s">
        <v>25</v>
      </c>
      <c r="B327" t="str">
        <f>'Input and Summary Results'!$G331</f>
        <v xml:space="preserve"> </v>
      </c>
      <c r="C327">
        <f>IF(B327=0,FALSE,'Input and Summary Results'!$D$5)</f>
        <v>0.97</v>
      </c>
      <c r="D327">
        <f>IF(B327=0,FALSE,'Input and Summary Results'!$E$5)</f>
        <v>0.1</v>
      </c>
      <c r="E327">
        <f t="shared" si="42"/>
        <v>-1.322826573375516E-2</v>
      </c>
      <c r="F327">
        <f t="shared" si="43"/>
        <v>4.4742268041237113E-2</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45">
      <c r="A328" t="s">
        <v>25</v>
      </c>
      <c r="B328" t="str">
        <f>'Input and Summary Results'!$G332</f>
        <v xml:space="preserve"> </v>
      </c>
      <c r="C328">
        <f>IF(B328=0,FALSE,'Input and Summary Results'!$D$5)</f>
        <v>0.97</v>
      </c>
      <c r="D328">
        <f>IF(B328=0,FALSE,'Input and Summary Results'!$E$5)</f>
        <v>0.1</v>
      </c>
      <c r="E328">
        <f t="shared" si="42"/>
        <v>-1.322826573375516E-2</v>
      </c>
      <c r="F328">
        <f t="shared" si="43"/>
        <v>4.4742268041237113E-2</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45">
      <c r="A329" t="s">
        <v>25</v>
      </c>
      <c r="B329" t="str">
        <f>'Input and Summary Results'!$G333</f>
        <v xml:space="preserve"> </v>
      </c>
      <c r="C329">
        <f>IF(B329=0,FALSE,'Input and Summary Results'!$D$5)</f>
        <v>0.97</v>
      </c>
      <c r="D329">
        <f>IF(B329=0,FALSE,'Input and Summary Results'!$E$5)</f>
        <v>0.1</v>
      </c>
      <c r="E329">
        <f t="shared" si="42"/>
        <v>-1.322826573375516E-2</v>
      </c>
      <c r="F329">
        <f t="shared" si="43"/>
        <v>4.4742268041237113E-2</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45">
      <c r="A330" t="s">
        <v>25</v>
      </c>
      <c r="B330" t="str">
        <f>'Input and Summary Results'!$G334</f>
        <v xml:space="preserve"> </v>
      </c>
      <c r="C330">
        <f>IF(B330=0,FALSE,'Input and Summary Results'!$D$5)</f>
        <v>0.97</v>
      </c>
      <c r="D330">
        <f>IF(B330=0,FALSE,'Input and Summary Results'!$E$5)</f>
        <v>0.1</v>
      </c>
      <c r="E330">
        <f t="shared" si="42"/>
        <v>-1.322826573375516E-2</v>
      </c>
      <c r="F330">
        <f t="shared" si="43"/>
        <v>4.4742268041237113E-2</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45">
      <c r="A331" t="s">
        <v>25</v>
      </c>
      <c r="B331" t="str">
        <f>'Input and Summary Results'!$G335</f>
        <v xml:space="preserve"> </v>
      </c>
      <c r="C331">
        <f>IF(B331=0,FALSE,'Input and Summary Results'!$D$5)</f>
        <v>0.97</v>
      </c>
      <c r="D331">
        <f>IF(B331=0,FALSE,'Input and Summary Results'!$E$5)</f>
        <v>0.1</v>
      </c>
      <c r="E331">
        <f t="shared" si="42"/>
        <v>-1.322826573375516E-2</v>
      </c>
      <c r="F331">
        <f t="shared" si="43"/>
        <v>4.4742268041237113E-2</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45">
      <c r="A332" t="s">
        <v>25</v>
      </c>
      <c r="B332" t="str">
        <f>'Input and Summary Results'!$G336</f>
        <v xml:space="preserve"> </v>
      </c>
      <c r="C332">
        <f>IF(B332=0,FALSE,'Input and Summary Results'!$D$5)</f>
        <v>0.97</v>
      </c>
      <c r="D332">
        <f>IF(B332=0,FALSE,'Input and Summary Results'!$E$5)</f>
        <v>0.1</v>
      </c>
      <c r="E332">
        <f t="shared" si="42"/>
        <v>-1.322826573375516E-2</v>
      </c>
      <c r="F332">
        <f t="shared" si="43"/>
        <v>4.4742268041237113E-2</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45">
      <c r="A333" t="s">
        <v>25</v>
      </c>
      <c r="B333" t="str">
        <f>'Input and Summary Results'!$G337</f>
        <v xml:space="preserve"> </v>
      </c>
      <c r="C333">
        <f>IF(B333=0,FALSE,'Input and Summary Results'!$D$5)</f>
        <v>0.97</v>
      </c>
      <c r="D333">
        <f>IF(B333=0,FALSE,'Input and Summary Results'!$E$5)</f>
        <v>0.1</v>
      </c>
      <c r="E333">
        <f t="shared" si="42"/>
        <v>-1.322826573375516E-2</v>
      </c>
      <c r="F333">
        <f t="shared" si="43"/>
        <v>4.4742268041237113E-2</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45">
      <c r="A334" t="s">
        <v>25</v>
      </c>
      <c r="B334" t="str">
        <f>'Input and Summary Results'!$G338</f>
        <v xml:space="preserve"> </v>
      </c>
      <c r="C334">
        <f>IF(B334=0,FALSE,'Input and Summary Results'!$D$5)</f>
        <v>0.97</v>
      </c>
      <c r="D334">
        <f>IF(B334=0,FALSE,'Input and Summary Results'!$E$5)</f>
        <v>0.1</v>
      </c>
      <c r="E334">
        <f t="shared" si="42"/>
        <v>-1.322826573375516E-2</v>
      </c>
      <c r="F334">
        <f t="shared" si="43"/>
        <v>4.4742268041237113E-2</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45">
      <c r="A335" t="s">
        <v>25</v>
      </c>
      <c r="B335" t="str">
        <f>'Input and Summary Results'!$G339</f>
        <v xml:space="preserve"> </v>
      </c>
      <c r="C335">
        <f>IF(B335=0,FALSE,'Input and Summary Results'!$D$5)</f>
        <v>0.97</v>
      </c>
      <c r="D335">
        <f>IF(B335=0,FALSE,'Input and Summary Results'!$E$5)</f>
        <v>0.1</v>
      </c>
      <c r="E335">
        <f t="shared" si="42"/>
        <v>-1.322826573375516E-2</v>
      </c>
      <c r="F335">
        <f t="shared" si="43"/>
        <v>4.4742268041237113E-2</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45">
      <c r="A336" t="s">
        <v>25</v>
      </c>
      <c r="B336" t="str">
        <f>'Input and Summary Results'!$G340</f>
        <v xml:space="preserve"> </v>
      </c>
      <c r="C336">
        <f>IF(B336=0,FALSE,'Input and Summary Results'!$D$5)</f>
        <v>0.97</v>
      </c>
      <c r="D336">
        <f>IF(B336=0,FALSE,'Input and Summary Results'!$E$5)</f>
        <v>0.1</v>
      </c>
      <c r="E336">
        <f t="shared" si="42"/>
        <v>-1.322826573375516E-2</v>
      </c>
      <c r="F336">
        <f t="shared" si="43"/>
        <v>4.4742268041237113E-2</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45">
      <c r="A337" t="s">
        <v>25</v>
      </c>
      <c r="B337" t="str">
        <f>'Input and Summary Results'!$G341</f>
        <v xml:space="preserve"> </v>
      </c>
      <c r="C337">
        <f>IF(B337=0,FALSE,'Input and Summary Results'!$D$5)</f>
        <v>0.97</v>
      </c>
      <c r="D337">
        <f>IF(B337=0,FALSE,'Input and Summary Results'!$E$5)</f>
        <v>0.1</v>
      </c>
      <c r="E337">
        <f t="shared" si="42"/>
        <v>-1.322826573375516E-2</v>
      </c>
      <c r="F337">
        <f t="shared" si="43"/>
        <v>4.4742268041237113E-2</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45">
      <c r="A338" t="s">
        <v>25</v>
      </c>
      <c r="B338" t="str">
        <f>'Input and Summary Results'!$G342</f>
        <v xml:space="preserve"> </v>
      </c>
      <c r="C338">
        <f>IF(B338=0,FALSE,'Input and Summary Results'!$D$5)</f>
        <v>0.97</v>
      </c>
      <c r="D338">
        <f>IF(B338=0,FALSE,'Input and Summary Results'!$E$5)</f>
        <v>0.1</v>
      </c>
      <c r="E338">
        <f t="shared" si="42"/>
        <v>-1.322826573375516E-2</v>
      </c>
      <c r="F338">
        <f t="shared" si="43"/>
        <v>4.4742268041237113E-2</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45">
      <c r="A339" t="s">
        <v>25</v>
      </c>
      <c r="B339" t="str">
        <f>'Input and Summary Results'!$G343</f>
        <v xml:space="preserve"> </v>
      </c>
      <c r="C339">
        <f>IF(B339=0,FALSE,'Input and Summary Results'!$D$5)</f>
        <v>0.97</v>
      </c>
      <c r="D339">
        <f>IF(B339=0,FALSE,'Input and Summary Results'!$E$5)</f>
        <v>0.1</v>
      </c>
      <c r="E339">
        <f t="shared" si="42"/>
        <v>-1.322826573375516E-2</v>
      </c>
      <c r="F339">
        <f t="shared" si="43"/>
        <v>4.4742268041237113E-2</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45">
      <c r="A340" t="s">
        <v>25</v>
      </c>
      <c r="B340" t="str">
        <f>'Input and Summary Results'!$G344</f>
        <v xml:space="preserve"> </v>
      </c>
      <c r="C340">
        <f>IF(B340=0,FALSE,'Input and Summary Results'!$D$5)</f>
        <v>0.97</v>
      </c>
      <c r="D340">
        <f>IF(B340=0,FALSE,'Input and Summary Results'!$E$5)</f>
        <v>0.1</v>
      </c>
      <c r="E340">
        <f t="shared" si="42"/>
        <v>-1.322826573375516E-2</v>
      </c>
      <c r="F340">
        <f t="shared" si="43"/>
        <v>4.4742268041237113E-2</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45">
      <c r="A341" t="s">
        <v>25</v>
      </c>
      <c r="B341" t="str">
        <f>'Input and Summary Results'!$G345</f>
        <v xml:space="preserve"> </v>
      </c>
      <c r="C341">
        <f>IF(B341=0,FALSE,'Input and Summary Results'!$D$5)</f>
        <v>0.97</v>
      </c>
      <c r="D341">
        <f>IF(B341=0,FALSE,'Input and Summary Results'!$E$5)</f>
        <v>0.1</v>
      </c>
      <c r="E341">
        <f t="shared" si="42"/>
        <v>-1.322826573375516E-2</v>
      </c>
      <c r="F341">
        <f t="shared" si="43"/>
        <v>4.4742268041237113E-2</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45">
      <c r="A342" t="s">
        <v>25</v>
      </c>
      <c r="B342" t="str">
        <f>'Input and Summary Results'!$G346</f>
        <v xml:space="preserve"> </v>
      </c>
      <c r="C342">
        <f>IF(B342=0,FALSE,'Input and Summary Results'!$D$5)</f>
        <v>0.97</v>
      </c>
      <c r="D342">
        <f>IF(B342=0,FALSE,'Input and Summary Results'!$E$5)</f>
        <v>0.1</v>
      </c>
      <c r="E342">
        <f t="shared" si="42"/>
        <v>-1.322826573375516E-2</v>
      </c>
      <c r="F342">
        <f t="shared" si="43"/>
        <v>4.4742268041237113E-2</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45">
      <c r="A343" t="s">
        <v>25</v>
      </c>
      <c r="B343" t="str">
        <f>'Input and Summary Results'!$G347</f>
        <v xml:space="preserve"> </v>
      </c>
      <c r="C343">
        <f>IF(B343=0,FALSE,'Input and Summary Results'!$D$5)</f>
        <v>0.97</v>
      </c>
      <c r="D343">
        <f>IF(B343=0,FALSE,'Input and Summary Results'!$E$5)</f>
        <v>0.1</v>
      </c>
      <c r="E343">
        <f t="shared" si="42"/>
        <v>-1.322826573375516E-2</v>
      </c>
      <c r="F343">
        <f t="shared" si="43"/>
        <v>4.4742268041237113E-2</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45">
      <c r="A344" t="s">
        <v>25</v>
      </c>
      <c r="B344" t="str">
        <f>'Input and Summary Results'!$G348</f>
        <v xml:space="preserve"> </v>
      </c>
      <c r="C344">
        <f>IF(B344=0,FALSE,'Input and Summary Results'!$D$5)</f>
        <v>0.97</v>
      </c>
      <c r="D344">
        <f>IF(B344=0,FALSE,'Input and Summary Results'!$E$5)</f>
        <v>0.1</v>
      </c>
      <c r="E344">
        <f t="shared" si="42"/>
        <v>-1.322826573375516E-2</v>
      </c>
      <c r="F344">
        <f t="shared" si="43"/>
        <v>4.4742268041237113E-2</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45">
      <c r="A345" t="s">
        <v>25</v>
      </c>
      <c r="B345" t="str">
        <f>'Input and Summary Results'!$G349</f>
        <v xml:space="preserve"> </v>
      </c>
      <c r="C345">
        <f>IF(B345=0,FALSE,'Input and Summary Results'!$D$5)</f>
        <v>0.97</v>
      </c>
      <c r="D345">
        <f>IF(B345=0,FALSE,'Input and Summary Results'!$E$5)</f>
        <v>0.1</v>
      </c>
      <c r="E345">
        <f t="shared" si="42"/>
        <v>-1.322826573375516E-2</v>
      </c>
      <c r="F345">
        <f t="shared" si="43"/>
        <v>4.4742268041237113E-2</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45">
      <c r="A346" t="s">
        <v>25</v>
      </c>
      <c r="B346" t="str">
        <f>'Input and Summary Results'!$G350</f>
        <v xml:space="preserve"> </v>
      </c>
      <c r="C346">
        <f>IF(B346=0,FALSE,'Input and Summary Results'!$D$5)</f>
        <v>0.97</v>
      </c>
      <c r="D346">
        <f>IF(B346=0,FALSE,'Input and Summary Results'!$E$5)</f>
        <v>0.1</v>
      </c>
      <c r="E346">
        <f t="shared" si="42"/>
        <v>-1.322826573375516E-2</v>
      </c>
      <c r="F346">
        <f t="shared" si="43"/>
        <v>4.4742268041237113E-2</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45">
      <c r="A347" t="s">
        <v>25</v>
      </c>
      <c r="B347" t="str">
        <f>'Input and Summary Results'!$G351</f>
        <v xml:space="preserve"> </v>
      </c>
      <c r="C347">
        <f>IF(B347=0,FALSE,'Input and Summary Results'!$D$5)</f>
        <v>0.97</v>
      </c>
      <c r="D347">
        <f>IF(B347=0,FALSE,'Input and Summary Results'!$E$5)</f>
        <v>0.1</v>
      </c>
      <c r="E347">
        <f t="shared" si="42"/>
        <v>-1.322826573375516E-2</v>
      </c>
      <c r="F347">
        <f t="shared" si="43"/>
        <v>4.4742268041237113E-2</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45">
      <c r="A348" t="s">
        <v>25</v>
      </c>
      <c r="B348" t="str">
        <f>'Input and Summary Results'!$G352</f>
        <v xml:space="preserve"> </v>
      </c>
      <c r="C348">
        <f>IF(B348=0,FALSE,'Input and Summary Results'!$D$5)</f>
        <v>0.97</v>
      </c>
      <c r="D348">
        <f>IF(B348=0,FALSE,'Input and Summary Results'!$E$5)</f>
        <v>0.1</v>
      </c>
      <c r="E348">
        <f t="shared" si="42"/>
        <v>-1.322826573375516E-2</v>
      </c>
      <c r="F348">
        <f t="shared" si="43"/>
        <v>4.4742268041237113E-2</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45">
      <c r="A349" t="s">
        <v>25</v>
      </c>
      <c r="B349" t="str">
        <f>'Input and Summary Results'!$G353</f>
        <v xml:space="preserve"> </v>
      </c>
      <c r="C349">
        <f>IF(B349=0,FALSE,'Input and Summary Results'!$D$5)</f>
        <v>0.97</v>
      </c>
      <c r="D349">
        <f>IF(B349=0,FALSE,'Input and Summary Results'!$E$5)</f>
        <v>0.1</v>
      </c>
      <c r="E349">
        <f t="shared" si="42"/>
        <v>-1.322826573375516E-2</v>
      </c>
      <c r="F349">
        <f t="shared" si="43"/>
        <v>4.4742268041237113E-2</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45">
      <c r="A350" t="s">
        <v>25</v>
      </c>
      <c r="B350" t="str">
        <f>'Input and Summary Results'!$G354</f>
        <v xml:space="preserve"> </v>
      </c>
      <c r="C350">
        <f>IF(B350=0,FALSE,'Input and Summary Results'!$D$5)</f>
        <v>0.97</v>
      </c>
      <c r="D350">
        <f>IF(B350=0,FALSE,'Input and Summary Results'!$E$5)</f>
        <v>0.1</v>
      </c>
      <c r="E350">
        <f t="shared" si="42"/>
        <v>-1.322826573375516E-2</v>
      </c>
      <c r="F350">
        <f t="shared" si="43"/>
        <v>4.4742268041237113E-2</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45">
      <c r="A351" t="s">
        <v>25</v>
      </c>
      <c r="B351" t="str">
        <f>'Input and Summary Results'!$G355</f>
        <v xml:space="preserve"> </v>
      </c>
      <c r="C351">
        <f>IF(B351=0,FALSE,'Input and Summary Results'!$D$5)</f>
        <v>0.97</v>
      </c>
      <c r="D351">
        <f>IF(B351=0,FALSE,'Input and Summary Results'!$E$5)</f>
        <v>0.1</v>
      </c>
      <c r="E351">
        <f t="shared" si="42"/>
        <v>-1.322826573375516E-2</v>
      </c>
      <c r="F351">
        <f t="shared" si="43"/>
        <v>4.4742268041237113E-2</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45">
      <c r="A352" t="s">
        <v>25</v>
      </c>
      <c r="B352" t="str">
        <f>'Input and Summary Results'!$G356</f>
        <v xml:space="preserve"> </v>
      </c>
      <c r="C352">
        <f>IF(B352=0,FALSE,'Input and Summary Results'!$D$5)</f>
        <v>0.97</v>
      </c>
      <c r="D352">
        <f>IF(B352=0,FALSE,'Input and Summary Results'!$E$5)</f>
        <v>0.1</v>
      </c>
      <c r="E352">
        <f t="shared" si="42"/>
        <v>-1.322826573375516E-2</v>
      </c>
      <c r="F352">
        <f t="shared" si="43"/>
        <v>4.4742268041237113E-2</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4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4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4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45">
      <c r="I356" t="str">
        <f t="shared" si="44"/>
        <v/>
      </c>
      <c r="J356" s="18"/>
      <c r="K356" s="18"/>
      <c r="L356" s="18"/>
    </row>
    <row r="357" spans="9:15" x14ac:dyDescent="0.45">
      <c r="I357" t="str">
        <f t="shared" si="44"/>
        <v/>
      </c>
      <c r="J357" s="18"/>
      <c r="K357" s="18"/>
      <c r="L357" s="18"/>
    </row>
    <row r="358" spans="9:15" x14ac:dyDescent="0.45">
      <c r="I358" t="str">
        <f t="shared" si="44"/>
        <v/>
      </c>
      <c r="J358" s="18"/>
      <c r="K358" s="18"/>
      <c r="L358" s="18"/>
    </row>
    <row r="359" spans="9:15" x14ac:dyDescent="0.45">
      <c r="I359" t="str">
        <f t="shared" si="44"/>
        <v/>
      </c>
      <c r="J359" s="18"/>
      <c r="K359" s="18"/>
      <c r="L359" s="18"/>
    </row>
    <row r="360" spans="9:15" x14ac:dyDescent="0.45">
      <c r="I360" t="str">
        <f t="shared" si="44"/>
        <v/>
      </c>
      <c r="J360" s="18"/>
      <c r="K360" s="18"/>
      <c r="L360" s="18"/>
    </row>
    <row r="361" spans="9:15" x14ac:dyDescent="0.45">
      <c r="I361" t="str">
        <f t="shared" si="44"/>
        <v/>
      </c>
      <c r="J361" s="18"/>
      <c r="K361" s="18"/>
      <c r="L361" s="18"/>
    </row>
    <row r="362" spans="9:15" x14ac:dyDescent="0.45">
      <c r="I362" t="str">
        <f t="shared" si="44"/>
        <v/>
      </c>
      <c r="J362" s="18"/>
      <c r="K362" s="18"/>
      <c r="L362" s="18"/>
    </row>
    <row r="363" spans="9:15" x14ac:dyDescent="0.45">
      <c r="I363" t="str">
        <f t="shared" si="44"/>
        <v/>
      </c>
      <c r="J363" s="18"/>
      <c r="K363" s="18"/>
      <c r="L363" s="18"/>
    </row>
    <row r="364" spans="9:15" x14ac:dyDescent="0.45">
      <c r="I364" t="str">
        <f t="shared" si="44"/>
        <v/>
      </c>
      <c r="J364" s="18"/>
      <c r="K364" s="18"/>
      <c r="L364" s="18"/>
    </row>
    <row r="365" spans="9:15" x14ac:dyDescent="0.45">
      <c r="I365" t="str">
        <f t="shared" si="44"/>
        <v/>
      </c>
      <c r="J365" s="18"/>
      <c r="K365" s="18"/>
      <c r="L365" s="18"/>
    </row>
    <row r="366" spans="9:15" x14ac:dyDescent="0.45">
      <c r="I366" t="str">
        <f t="shared" si="44"/>
        <v/>
      </c>
      <c r="J366" s="18"/>
      <c r="K366" s="18"/>
      <c r="L366" s="18"/>
    </row>
    <row r="367" spans="9:15" x14ac:dyDescent="0.45">
      <c r="I367" t="str">
        <f t="shared" si="44"/>
        <v/>
      </c>
      <c r="J367" s="18"/>
      <c r="K367" s="18"/>
      <c r="L367" s="18"/>
    </row>
    <row r="368" spans="9:15" x14ac:dyDescent="0.45">
      <c r="I368" t="str">
        <f t="shared" si="44"/>
        <v/>
      </c>
      <c r="J368" s="18"/>
      <c r="K368" s="18"/>
      <c r="L368" s="18"/>
    </row>
    <row r="369" spans="9:12" x14ac:dyDescent="0.45">
      <c r="I369" t="str">
        <f t="shared" si="44"/>
        <v/>
      </c>
      <c r="J369" s="18"/>
      <c r="K369" s="18"/>
      <c r="L369" s="18"/>
    </row>
    <row r="370" spans="9:12" x14ac:dyDescent="0.45">
      <c r="I370" t="str">
        <f t="shared" si="44"/>
        <v/>
      </c>
      <c r="J370" s="18"/>
      <c r="K370" s="18"/>
      <c r="L370" s="18"/>
    </row>
    <row r="371" spans="9:12" x14ac:dyDescent="0.45">
      <c r="I371" t="str">
        <f t="shared" si="44"/>
        <v/>
      </c>
      <c r="J371" s="18"/>
      <c r="K371" s="18"/>
      <c r="L371" s="18"/>
    </row>
    <row r="372" spans="9:12" x14ac:dyDescent="0.45">
      <c r="I372" t="str">
        <f t="shared" si="44"/>
        <v/>
      </c>
      <c r="J372" s="18"/>
      <c r="K372" s="18"/>
      <c r="L372" s="18"/>
    </row>
    <row r="373" spans="9:12" x14ac:dyDescent="0.45">
      <c r="I373" t="str">
        <f t="shared" si="44"/>
        <v/>
      </c>
      <c r="J373" s="18"/>
      <c r="K373" s="18"/>
      <c r="L373" s="18"/>
    </row>
    <row r="374" spans="9:12" x14ac:dyDescent="0.45">
      <c r="I374" t="str">
        <f t="shared" si="44"/>
        <v/>
      </c>
      <c r="J374" s="18"/>
      <c r="K374" s="18"/>
      <c r="L374" s="18"/>
    </row>
    <row r="375" spans="9:12" x14ac:dyDescent="0.45">
      <c r="I375" t="str">
        <f t="shared" si="44"/>
        <v/>
      </c>
      <c r="J375" s="18"/>
      <c r="K375" s="18"/>
      <c r="L375" s="18"/>
    </row>
    <row r="376" spans="9:12" x14ac:dyDescent="0.45">
      <c r="I376" t="str">
        <f t="shared" si="44"/>
        <v/>
      </c>
      <c r="J376" s="18"/>
      <c r="K376" s="18"/>
      <c r="L376" s="18"/>
    </row>
    <row r="377" spans="9:12" x14ac:dyDescent="0.45">
      <c r="I377" t="str">
        <f t="shared" si="44"/>
        <v/>
      </c>
      <c r="J377" s="18"/>
      <c r="K377" s="18"/>
      <c r="L377" s="18"/>
    </row>
    <row r="378" spans="9:12" x14ac:dyDescent="0.45">
      <c r="I378" t="str">
        <f t="shared" si="44"/>
        <v/>
      </c>
      <c r="J378" s="18"/>
      <c r="K378" s="18"/>
      <c r="L378" s="18"/>
    </row>
    <row r="379" spans="9:12" x14ac:dyDescent="0.45">
      <c r="I379" t="str">
        <f t="shared" si="44"/>
        <v/>
      </c>
      <c r="J379" s="18"/>
      <c r="K379" s="18"/>
      <c r="L379" s="18"/>
    </row>
    <row r="380" spans="9:12" x14ac:dyDescent="0.45">
      <c r="I380" t="str">
        <f t="shared" si="44"/>
        <v/>
      </c>
      <c r="J380" s="18"/>
      <c r="K380" s="18"/>
      <c r="L380" s="18"/>
    </row>
    <row r="381" spans="9:12" x14ac:dyDescent="0.45">
      <c r="I381" t="str">
        <f t="shared" si="44"/>
        <v/>
      </c>
      <c r="J381" s="18"/>
      <c r="K381" s="18"/>
      <c r="L381" s="18"/>
    </row>
    <row r="382" spans="9:12" x14ac:dyDescent="0.45">
      <c r="I382" t="str">
        <f t="shared" si="44"/>
        <v/>
      </c>
      <c r="J382" s="18"/>
      <c r="K382" s="18"/>
      <c r="L382" s="18"/>
    </row>
    <row r="383" spans="9:12" x14ac:dyDescent="0.45">
      <c r="I383" t="str">
        <f t="shared" si="44"/>
        <v/>
      </c>
      <c r="J383" s="18"/>
      <c r="K383" s="18"/>
      <c r="L383" s="18"/>
    </row>
    <row r="384" spans="9:12" x14ac:dyDescent="0.45">
      <c r="I384" t="str">
        <f t="shared" si="44"/>
        <v/>
      </c>
      <c r="J384" s="18"/>
      <c r="K384" s="18"/>
      <c r="L384" s="18"/>
    </row>
    <row r="385" spans="9:12" x14ac:dyDescent="0.45">
      <c r="I385" t="str">
        <f t="shared" si="44"/>
        <v/>
      </c>
      <c r="J385" s="18"/>
      <c r="K385" s="18"/>
      <c r="L385" s="18"/>
    </row>
    <row r="386" spans="9:12" x14ac:dyDescent="0.45">
      <c r="I386" t="str">
        <f t="shared" si="44"/>
        <v/>
      </c>
      <c r="J386" s="18"/>
      <c r="K386" s="18"/>
      <c r="L386" s="18"/>
    </row>
    <row r="387" spans="9:12" x14ac:dyDescent="0.45">
      <c r="I387" t="str">
        <f t="shared" si="44"/>
        <v/>
      </c>
      <c r="J387" s="18"/>
      <c r="K387" s="18"/>
      <c r="L387" s="18"/>
    </row>
    <row r="388" spans="9:12" x14ac:dyDescent="0.45">
      <c r="I388" t="str">
        <f t="shared" si="44"/>
        <v/>
      </c>
      <c r="J388" s="18"/>
      <c r="K388" s="18"/>
      <c r="L388" s="18"/>
    </row>
    <row r="389" spans="9:12" x14ac:dyDescent="0.45">
      <c r="I389" t="str">
        <f t="shared" ref="I389:I452" si="49">IF(G389=FALSE,"",B389)</f>
        <v/>
      </c>
      <c r="J389" s="18"/>
      <c r="K389" s="18"/>
      <c r="L389" s="18"/>
    </row>
    <row r="390" spans="9:12" x14ac:dyDescent="0.45">
      <c r="I390" t="str">
        <f t="shared" si="49"/>
        <v/>
      </c>
      <c r="J390" s="18"/>
      <c r="K390" s="18"/>
      <c r="L390" s="18"/>
    </row>
    <row r="391" spans="9:12" x14ac:dyDescent="0.45">
      <c r="I391" t="str">
        <f t="shared" si="49"/>
        <v/>
      </c>
      <c r="J391" s="18"/>
      <c r="K391" s="18"/>
      <c r="L391" s="18"/>
    </row>
    <row r="392" spans="9:12" x14ac:dyDescent="0.45">
      <c r="I392" t="str">
        <f t="shared" si="49"/>
        <v/>
      </c>
      <c r="J392" s="18"/>
      <c r="K392" s="18"/>
      <c r="L392" s="18"/>
    </row>
    <row r="393" spans="9:12" x14ac:dyDescent="0.45">
      <c r="I393" t="str">
        <f t="shared" si="49"/>
        <v/>
      </c>
      <c r="J393" s="18"/>
      <c r="K393" s="18"/>
      <c r="L393" s="18"/>
    </row>
    <row r="394" spans="9:12" x14ac:dyDescent="0.45">
      <c r="I394" t="str">
        <f t="shared" si="49"/>
        <v/>
      </c>
      <c r="J394" s="18"/>
      <c r="K394" s="18"/>
      <c r="L394" s="18"/>
    </row>
    <row r="395" spans="9:12" x14ac:dyDescent="0.45">
      <c r="I395" t="str">
        <f t="shared" si="49"/>
        <v/>
      </c>
      <c r="J395" s="18"/>
      <c r="K395" s="18"/>
      <c r="L395" s="18"/>
    </row>
    <row r="396" spans="9:12" x14ac:dyDescent="0.45">
      <c r="I396" t="str">
        <f t="shared" si="49"/>
        <v/>
      </c>
      <c r="J396" s="18"/>
      <c r="K396" s="18"/>
      <c r="L396" s="18"/>
    </row>
    <row r="397" spans="9:12" x14ac:dyDescent="0.45">
      <c r="I397" t="str">
        <f t="shared" si="49"/>
        <v/>
      </c>
      <c r="J397" s="18"/>
      <c r="K397" s="18"/>
      <c r="L397" s="18"/>
    </row>
    <row r="398" spans="9:12" x14ac:dyDescent="0.45">
      <c r="I398" t="str">
        <f t="shared" si="49"/>
        <v/>
      </c>
      <c r="J398" s="18"/>
      <c r="K398" s="18"/>
      <c r="L398" s="18"/>
    </row>
    <row r="399" spans="9:12" x14ac:dyDescent="0.45">
      <c r="I399" t="str">
        <f t="shared" si="49"/>
        <v/>
      </c>
      <c r="J399" s="18"/>
      <c r="K399" s="18"/>
      <c r="L399" s="18"/>
    </row>
    <row r="400" spans="9:12" x14ac:dyDescent="0.45">
      <c r="I400" t="str">
        <f t="shared" si="49"/>
        <v/>
      </c>
      <c r="J400" s="18"/>
      <c r="K400" s="18"/>
      <c r="L400" s="18"/>
    </row>
    <row r="401" spans="9:12" x14ac:dyDescent="0.45">
      <c r="I401" t="str">
        <f t="shared" si="49"/>
        <v/>
      </c>
      <c r="J401" s="18"/>
      <c r="K401" s="18"/>
      <c r="L401" s="18"/>
    </row>
    <row r="402" spans="9:12" x14ac:dyDescent="0.45">
      <c r="I402" t="str">
        <f t="shared" si="49"/>
        <v/>
      </c>
      <c r="J402" s="18"/>
      <c r="K402" s="18"/>
      <c r="L402" s="18"/>
    </row>
    <row r="403" spans="9:12" x14ac:dyDescent="0.45">
      <c r="I403" t="str">
        <f t="shared" si="49"/>
        <v/>
      </c>
      <c r="J403" s="18"/>
      <c r="K403" s="18"/>
      <c r="L403" s="18"/>
    </row>
    <row r="404" spans="9:12" x14ac:dyDescent="0.45">
      <c r="I404" t="str">
        <f t="shared" si="49"/>
        <v/>
      </c>
      <c r="J404" s="18"/>
      <c r="K404" s="18"/>
      <c r="L404" s="18"/>
    </row>
    <row r="405" spans="9:12" x14ac:dyDescent="0.45">
      <c r="I405" t="str">
        <f t="shared" si="49"/>
        <v/>
      </c>
      <c r="J405" s="18"/>
      <c r="K405" s="18"/>
      <c r="L405" s="18"/>
    </row>
    <row r="406" spans="9:12" x14ac:dyDescent="0.45">
      <c r="I406" t="str">
        <f t="shared" si="49"/>
        <v/>
      </c>
      <c r="J406" s="18"/>
      <c r="K406" s="18"/>
      <c r="L406" s="18"/>
    </row>
    <row r="407" spans="9:12" x14ac:dyDescent="0.45">
      <c r="I407" t="str">
        <f t="shared" si="49"/>
        <v/>
      </c>
      <c r="J407" s="18"/>
      <c r="K407" s="18"/>
      <c r="L407" s="18"/>
    </row>
    <row r="408" spans="9:12" x14ac:dyDescent="0.45">
      <c r="I408" t="str">
        <f t="shared" si="49"/>
        <v/>
      </c>
      <c r="J408" s="18"/>
      <c r="K408" s="18"/>
      <c r="L408" s="18"/>
    </row>
    <row r="409" spans="9:12" x14ac:dyDescent="0.45">
      <c r="I409" t="str">
        <f t="shared" si="49"/>
        <v/>
      </c>
      <c r="J409" s="18"/>
      <c r="K409" s="18"/>
      <c r="L409" s="18"/>
    </row>
    <row r="410" spans="9:12" x14ac:dyDescent="0.45">
      <c r="I410" t="str">
        <f t="shared" si="49"/>
        <v/>
      </c>
      <c r="J410" s="18"/>
      <c r="K410" s="18"/>
      <c r="L410" s="18"/>
    </row>
    <row r="411" spans="9:12" x14ac:dyDescent="0.45">
      <c r="I411" t="str">
        <f t="shared" si="49"/>
        <v/>
      </c>
      <c r="J411" s="18"/>
      <c r="K411" s="18"/>
      <c r="L411" s="18"/>
    </row>
    <row r="412" spans="9:12" x14ac:dyDescent="0.45">
      <c r="I412" t="str">
        <f t="shared" si="49"/>
        <v/>
      </c>
      <c r="J412" s="18"/>
      <c r="K412" s="18"/>
      <c r="L412" s="18"/>
    </row>
    <row r="413" spans="9:12" x14ac:dyDescent="0.45">
      <c r="I413" t="str">
        <f t="shared" si="49"/>
        <v/>
      </c>
      <c r="J413" s="18"/>
      <c r="K413" s="18"/>
      <c r="L413" s="18"/>
    </row>
    <row r="414" spans="9:12" x14ac:dyDescent="0.45">
      <c r="I414" t="str">
        <f t="shared" si="49"/>
        <v/>
      </c>
      <c r="J414" s="18"/>
      <c r="K414" s="18"/>
      <c r="L414" s="18"/>
    </row>
    <row r="415" spans="9:12" x14ac:dyDescent="0.45">
      <c r="I415" t="str">
        <f t="shared" si="49"/>
        <v/>
      </c>
      <c r="J415" s="18"/>
      <c r="K415" s="18"/>
      <c r="L415" s="18"/>
    </row>
    <row r="416" spans="9:12" x14ac:dyDescent="0.45">
      <c r="I416" t="str">
        <f t="shared" si="49"/>
        <v/>
      </c>
      <c r="J416" s="18"/>
      <c r="K416" s="18"/>
      <c r="L416" s="18"/>
    </row>
    <row r="417" spans="2:12" x14ac:dyDescent="0.45">
      <c r="I417" t="str">
        <f t="shared" si="49"/>
        <v/>
      </c>
      <c r="J417" s="18"/>
      <c r="K417" s="18"/>
      <c r="L417" s="18"/>
    </row>
    <row r="418" spans="2:12" x14ac:dyDescent="0.45">
      <c r="I418" t="str">
        <f t="shared" si="49"/>
        <v/>
      </c>
      <c r="J418" s="18"/>
      <c r="K418" s="18"/>
      <c r="L418" s="18"/>
    </row>
    <row r="419" spans="2:12" x14ac:dyDescent="0.45">
      <c r="I419" t="str">
        <f t="shared" si="49"/>
        <v/>
      </c>
      <c r="J419" s="18"/>
      <c r="K419" s="18"/>
      <c r="L419" s="18"/>
    </row>
    <row r="420" spans="2:12" x14ac:dyDescent="0.45">
      <c r="I420" t="str">
        <f t="shared" si="49"/>
        <v/>
      </c>
      <c r="J420" s="18"/>
      <c r="K420" s="18"/>
      <c r="L420" s="18"/>
    </row>
    <row r="421" spans="2:12" x14ac:dyDescent="0.45">
      <c r="I421" t="str">
        <f t="shared" si="49"/>
        <v/>
      </c>
      <c r="J421" s="18"/>
      <c r="K421" s="18"/>
      <c r="L421" s="18"/>
    </row>
    <row r="422" spans="2:12" x14ac:dyDescent="0.45">
      <c r="I422" t="str">
        <f t="shared" si="49"/>
        <v/>
      </c>
      <c r="J422" s="18"/>
      <c r="K422" s="18"/>
      <c r="L422" s="18"/>
    </row>
    <row r="423" spans="2:12" x14ac:dyDescent="0.45">
      <c r="I423" t="str">
        <f t="shared" si="49"/>
        <v/>
      </c>
      <c r="J423" s="18"/>
      <c r="K423" s="18"/>
      <c r="L423" s="18"/>
    </row>
    <row r="424" spans="2:12" x14ac:dyDescent="0.45">
      <c r="I424" t="str">
        <f t="shared" si="49"/>
        <v/>
      </c>
      <c r="J424" s="18"/>
      <c r="K424" s="18"/>
      <c r="L424" s="18"/>
    </row>
    <row r="425" spans="2:12" x14ac:dyDescent="0.45">
      <c r="B425">
        <f>IF('Input and Summary Results'!D7=0,FALSE,'Input and Summary Results'!$B7)</f>
        <v>1</v>
      </c>
      <c r="C425">
        <f>IF(OR(B425=0,'Input and Summary Results'!D7=0,'Input and Summary Results'!D7=""),FALSE,'Input and Summary Results'!$D7)</f>
        <v>0.90060927999999996</v>
      </c>
      <c r="D425">
        <f>IF(OR(B425=0,'Input and Summary Results'!E7=0),FALSE,'Input and Summary Results'!$E7)</f>
        <v>0.124464851</v>
      </c>
      <c r="E425">
        <f>IF(C425=FALSE,FALSE,LOG10(C425))</f>
        <v>-4.546358232086764E-2</v>
      </c>
      <c r="F425">
        <f>IF(D425=FALSE, FALSE,0.434*D425/C425)</f>
        <v>5.9979112511476682E-2</v>
      </c>
      <c r="G425">
        <f>IF('Input and Summary Results'!$J$4="yes",IF(C425=FALSE,FALSE,IF('Data Transformation'!E425&lt;$R$10,E425,$R$10)),IF(C425=FALSE,FALSE,IF(C425&lt;$R$10,C425,$R$10)))</f>
        <v>0.90060927999999996</v>
      </c>
      <c r="H425">
        <f>IF('Input and Summary Results'!$J$4="yes",'Data Transformation'!F425,'Data Transformation'!D425)</f>
        <v>0.124464851</v>
      </c>
      <c r="I425">
        <f t="shared" si="49"/>
        <v>1</v>
      </c>
      <c r="J425" s="18"/>
      <c r="K425" s="18"/>
      <c r="L425" s="18"/>
    </row>
    <row r="426" spans="2:12" x14ac:dyDescent="0.45">
      <c r="B426">
        <f>IF('Input and Summary Results'!D8=0,FALSE,'Input and Summary Results'!$B8)</f>
        <v>1</v>
      </c>
      <c r="C426">
        <f>IF(OR(B426=0,'Input and Summary Results'!D8=0,'Input and Summary Results'!D8=""),FALSE,'Input and Summary Results'!$D8)</f>
        <v>0.844040605</v>
      </c>
      <c r="D426">
        <f>IF(OR(B426=0,'Input and Summary Results'!E8=0),FALSE,'Input and Summary Results'!$E8)</f>
        <v>8.9145555000000001E-2</v>
      </c>
      <c r="E426">
        <f t="shared" ref="E426:E489" si="50">IF(C426=FALSE,FALSE,LOG10(C426))</f>
        <v>-7.3636659887080652E-2</v>
      </c>
      <c r="F426">
        <f t="shared" ref="F426:F489" si="51">IF(D426=FALSE, FALSE,0.434*D426/C426)</f>
        <v>4.5838044568957674E-2</v>
      </c>
      <c r="G426">
        <f>IF('Input and Summary Results'!$J$4="yes",IF(C426=FALSE,FALSE,IF('Data Transformation'!E426&lt;$R$10,E426,$R$10)),IF(C426=FALSE,FALSE,IF(C426&lt;$R$10,C426,$R$10)))</f>
        <v>0.844040605</v>
      </c>
      <c r="H426">
        <f>IF('Input and Summary Results'!$J$4="yes",'Data Transformation'!F426,'Data Transformation'!D426)</f>
        <v>8.9145555000000001E-2</v>
      </c>
      <c r="I426">
        <f t="shared" si="49"/>
        <v>1</v>
      </c>
      <c r="J426" s="18"/>
      <c r="K426" s="18"/>
      <c r="L426" s="18"/>
    </row>
    <row r="427" spans="2:12" x14ac:dyDescent="0.45">
      <c r="B427">
        <f>IF('Input and Summary Results'!D9=0,FALSE,'Input and Summary Results'!$B9)</f>
        <v>1</v>
      </c>
      <c r="C427">
        <f>IF(OR(B427=0,'Input and Summary Results'!D9=0,'Input and Summary Results'!D9=""),FALSE,'Input and Summary Results'!$D9)</f>
        <v>1.0808023099999999</v>
      </c>
      <c r="D427">
        <f>IF(OR(B427=0,'Input and Summary Results'!E9=0),FALSE,'Input and Summary Results'!$E9)</f>
        <v>8.4960142000000002E-2</v>
      </c>
      <c r="E427">
        <f t="shared" si="50"/>
        <v>3.374626423305363E-2</v>
      </c>
      <c r="F427">
        <f t="shared" si="51"/>
        <v>3.4116046280471032E-2</v>
      </c>
      <c r="G427">
        <f>IF('Input and Summary Results'!$J$4="yes",IF(C427=FALSE,FALSE,IF('Data Transformation'!E427&lt;$R$10,E427,$R$10)),IF(C427=FALSE,FALSE,IF(C427&lt;$R$10,C427,$R$10)))</f>
        <v>1.0808023099999999</v>
      </c>
      <c r="H427">
        <f>IF('Input and Summary Results'!$J$4="yes",'Data Transformation'!F427,'Data Transformation'!D427)</f>
        <v>8.4960142000000002E-2</v>
      </c>
      <c r="I427">
        <f t="shared" si="49"/>
        <v>1</v>
      </c>
    </row>
    <row r="428" spans="2:12" x14ac:dyDescent="0.45">
      <c r="B428">
        <f>IF('Input and Summary Results'!D10=0,FALSE,'Input and Summary Results'!$B10)</f>
        <v>1</v>
      </c>
      <c r="C428">
        <f>IF(OR(B428=0,'Input and Summary Results'!D10=0,'Input and Summary Results'!D10=""),FALSE,'Input and Summary Results'!$D10)</f>
        <v>1.1142556690000001</v>
      </c>
      <c r="D428">
        <f>IF(OR(B428=0,'Input and Summary Results'!E10=0),FALSE,'Input and Summary Results'!$E10)</f>
        <v>7.4479830999999996E-2</v>
      </c>
      <c r="E428">
        <f t="shared" si="50"/>
        <v>4.6984852324428852E-2</v>
      </c>
      <c r="F428">
        <f t="shared" si="51"/>
        <v>2.9009721514820491E-2</v>
      </c>
      <c r="G428">
        <f>IF('Input and Summary Results'!$J$4="yes",IF(C428=FALSE,FALSE,IF('Data Transformation'!E428&lt;$R$10,E428,$R$10)),IF(C428=FALSE,FALSE,IF(C428&lt;$R$10,C428,$R$10)))</f>
        <v>1.1142556690000001</v>
      </c>
      <c r="H428">
        <f>IF('Input and Summary Results'!$J$4="yes",'Data Transformation'!F428,'Data Transformation'!D428)</f>
        <v>7.4479830999999996E-2</v>
      </c>
      <c r="I428">
        <f t="shared" si="49"/>
        <v>1</v>
      </c>
    </row>
    <row r="429" spans="2:12" x14ac:dyDescent="0.45">
      <c r="B429">
        <f>IF('Input and Summary Results'!D11=0,FALSE,'Input and Summary Results'!$B11)</f>
        <v>1</v>
      </c>
      <c r="C429">
        <f>IF(OR(B429=0,'Input and Summary Results'!D11=0,'Input and Summary Results'!D11=""),FALSE,'Input and Summary Results'!$D11)</f>
        <v>0.93078713300000004</v>
      </c>
      <c r="D429">
        <f>IF(OR(B429=0,'Input and Summary Results'!E11=0),FALSE,'Input and Summary Results'!$E11)</f>
        <v>6.7646291999999997E-2</v>
      </c>
      <c r="E429">
        <f t="shared" si="50"/>
        <v>-3.1149628936793024E-2</v>
      </c>
      <c r="F429">
        <f t="shared" si="51"/>
        <v>3.1541573456624047E-2</v>
      </c>
      <c r="G429">
        <f>IF('Input and Summary Results'!$J$4="yes",IF(C429=FALSE,FALSE,IF('Data Transformation'!E429&lt;$R$10,E429,$R$10)),IF(C429=FALSE,FALSE,IF(C429&lt;$R$10,C429,$R$10)))</f>
        <v>0.93078713300000004</v>
      </c>
      <c r="H429">
        <f>IF('Input and Summary Results'!$J$4="yes",'Data Transformation'!F429,'Data Transformation'!D429)</f>
        <v>6.7646291999999997E-2</v>
      </c>
      <c r="I429">
        <f t="shared" si="49"/>
        <v>1</v>
      </c>
    </row>
    <row r="430" spans="2:12" x14ac:dyDescent="0.45">
      <c r="B430">
        <f>IF('Input and Summary Results'!D12=0,FALSE,'Input and Summary Results'!$B12)</f>
        <v>1</v>
      </c>
      <c r="C430">
        <f>IF(OR(B430=0,'Input and Summary Results'!D12=0,'Input and Summary Results'!D12=""),FALSE,'Input and Summary Results'!$D12)</f>
        <v>0.95605688899999997</v>
      </c>
      <c r="D430">
        <f>IF(OR(B430=0,'Input and Summary Results'!E12=0),FALSE,'Input and Summary Results'!$E12)</f>
        <v>6.0068676000000001E-2</v>
      </c>
      <c r="E430">
        <f t="shared" si="50"/>
        <v>-1.9516264791160417E-2</v>
      </c>
      <c r="F430">
        <f t="shared" si="51"/>
        <v>2.7268048255233063E-2</v>
      </c>
      <c r="G430">
        <f>IF('Input and Summary Results'!$J$4="yes",IF(C430=FALSE,FALSE,IF('Data Transformation'!E430&lt;$R$10,E430,$R$10)),IF(C430=FALSE,FALSE,IF(C430&lt;$R$10,C430,$R$10)))</f>
        <v>0.95605688899999997</v>
      </c>
      <c r="H430">
        <f>IF('Input and Summary Results'!$J$4="yes",'Data Transformation'!F430,'Data Transformation'!D430)</f>
        <v>6.0068676000000001E-2</v>
      </c>
      <c r="I430">
        <f t="shared" si="49"/>
        <v>1</v>
      </c>
    </row>
    <row r="431" spans="2:12" x14ac:dyDescent="0.45">
      <c r="B431">
        <f>IF('Input and Summary Results'!D13=0,FALSE,'Input and Summary Results'!$B13)</f>
        <v>1</v>
      </c>
      <c r="C431">
        <f>IF(OR(B431=0,'Input and Summary Results'!D13=0,'Input and Summary Results'!D13=""),FALSE,'Input and Summary Results'!$D13)</f>
        <v>0.96943192099999997</v>
      </c>
      <c r="D431">
        <f>IF(OR(B431=0,'Input and Summary Results'!E13=0),FALSE,'Input and Summary Results'!$E13)</f>
        <v>5.8786062E-2</v>
      </c>
      <c r="E431">
        <f t="shared" si="50"/>
        <v>-1.348268413263725E-2</v>
      </c>
      <c r="F431">
        <f t="shared" si="51"/>
        <v>2.6317630310421766E-2</v>
      </c>
      <c r="G431">
        <f>IF('Input and Summary Results'!$J$4="yes",IF(C431=FALSE,FALSE,IF('Data Transformation'!E431&lt;$R$10,E431,$R$10)),IF(C431=FALSE,FALSE,IF(C431&lt;$R$10,C431,$R$10)))</f>
        <v>0.96943192099999997</v>
      </c>
      <c r="H431">
        <f>IF('Input and Summary Results'!$J$4="yes",'Data Transformation'!F431,'Data Transformation'!D431)</f>
        <v>5.8786062E-2</v>
      </c>
      <c r="I431">
        <f t="shared" si="49"/>
        <v>1</v>
      </c>
    </row>
    <row r="432" spans="2:12" x14ac:dyDescent="0.45">
      <c r="B432">
        <f>IF('Input and Summary Results'!D14=0,FALSE,'Input and Summary Results'!$B14)</f>
        <v>1</v>
      </c>
      <c r="C432">
        <f>IF(OR(B432=0,'Input and Summary Results'!D14=0,'Input and Summary Results'!D14=""),FALSE,'Input and Summary Results'!$D14)</f>
        <v>1.047971185</v>
      </c>
      <c r="D432">
        <f>IF(OR(B432=0,'Input and Summary Results'!E14=0),FALSE,'Input and Summary Results'!$E14)</f>
        <v>5.4892453000000001E-2</v>
      </c>
      <c r="E432">
        <f t="shared" si="50"/>
        <v>2.0349341457307518E-2</v>
      </c>
      <c r="F432">
        <f t="shared" si="51"/>
        <v>2.2732805007420125E-2</v>
      </c>
      <c r="G432">
        <f>IF('Input and Summary Results'!$J$4="yes",IF(C432=FALSE,FALSE,IF('Data Transformation'!E432&lt;$R$10,E432,$R$10)),IF(C432=FALSE,FALSE,IF(C432&lt;$R$10,C432,$R$10)))</f>
        <v>1.047971185</v>
      </c>
      <c r="H432">
        <f>IF('Input and Summary Results'!$J$4="yes",'Data Transformation'!F432,'Data Transformation'!D432)</f>
        <v>5.4892453000000001E-2</v>
      </c>
      <c r="I432">
        <f t="shared" si="49"/>
        <v>1</v>
      </c>
    </row>
    <row r="433" spans="2:9" x14ac:dyDescent="0.45">
      <c r="B433">
        <f>IF('Input and Summary Results'!D15=0,FALSE,'Input and Summary Results'!$B15)</f>
        <v>1</v>
      </c>
      <c r="C433">
        <f>IF(OR(B433=0,'Input and Summary Results'!D15=0,'Input and Summary Results'!D15=""),FALSE,'Input and Summary Results'!$D15)</f>
        <v>1.067816673</v>
      </c>
      <c r="D433">
        <f>IF(OR(B433=0,'Input and Summary Results'!E15=0),FALSE,'Input and Summary Results'!$E15)</f>
        <v>5.2515355999999999E-2</v>
      </c>
      <c r="E433">
        <f t="shared" si="50"/>
        <v>2.8496697693800241E-2</v>
      </c>
      <c r="F433">
        <f t="shared" si="51"/>
        <v>2.1344173658543353E-2</v>
      </c>
      <c r="G433">
        <f>IF('Input and Summary Results'!$J$4="yes",IF(C433=FALSE,FALSE,IF('Data Transformation'!E433&lt;$R$10,E433,$R$10)),IF(C433=FALSE,FALSE,IF(C433&lt;$R$10,C433,$R$10)))</f>
        <v>1.067816673</v>
      </c>
      <c r="H433">
        <f>IF('Input and Summary Results'!$J$4="yes",'Data Transformation'!F433,'Data Transformation'!D433)</f>
        <v>5.2515355999999999E-2</v>
      </c>
      <c r="I433">
        <f t="shared" si="49"/>
        <v>1</v>
      </c>
    </row>
    <row r="434" spans="2:9" x14ac:dyDescent="0.45">
      <c r="B434">
        <f>IF('Input and Summary Results'!D16=0,FALSE,'Input and Summary Results'!$B16)</f>
        <v>1</v>
      </c>
      <c r="C434">
        <f>IF(OR(B434=0,'Input and Summary Results'!D16=0,'Input and Summary Results'!D16=""),FALSE,'Input and Summary Results'!$D16)</f>
        <v>0.92836478899999997</v>
      </c>
      <c r="D434">
        <f>IF(OR(B434=0,'Input and Summary Results'!E16=0),FALSE,'Input and Summary Results'!$E16)</f>
        <v>4.8785290000000002E-2</v>
      </c>
      <c r="E434">
        <f t="shared" si="50"/>
        <v>-3.2281339815640464E-2</v>
      </c>
      <c r="F434">
        <f t="shared" si="51"/>
        <v>2.2806569261213116E-2</v>
      </c>
      <c r="G434">
        <f>IF('Input and Summary Results'!$J$4="yes",IF(C434=FALSE,FALSE,IF('Data Transformation'!E434&lt;$R$10,E434,$R$10)),IF(C434=FALSE,FALSE,IF(C434&lt;$R$10,C434,$R$10)))</f>
        <v>0.92836478899999997</v>
      </c>
      <c r="H434">
        <f>IF('Input and Summary Results'!$J$4="yes",'Data Transformation'!F434,'Data Transformation'!D434)</f>
        <v>4.8785290000000002E-2</v>
      </c>
      <c r="I434">
        <f t="shared" si="49"/>
        <v>1</v>
      </c>
    </row>
    <row r="435" spans="2:9" x14ac:dyDescent="0.45">
      <c r="B435">
        <f>IF('Input and Summary Results'!D17=0,FALSE,'Input and Summary Results'!$B17)</f>
        <v>1</v>
      </c>
      <c r="C435">
        <f>IF(OR(B435=0,'Input and Summary Results'!D17=0,'Input and Summary Results'!D17=""),FALSE,'Input and Summary Results'!$D17)</f>
        <v>0.97293410300000005</v>
      </c>
      <c r="D435">
        <f>IF(OR(B435=0,'Input and Summary Results'!E17=0),FALSE,'Input and Summary Results'!$E17)</f>
        <v>4.8749715999999998E-2</v>
      </c>
      <c r="E435">
        <f t="shared" si="50"/>
        <v>-1.1916573578130122E-2</v>
      </c>
      <c r="F435">
        <f t="shared" si="51"/>
        <v>2.1745950397629343E-2</v>
      </c>
      <c r="G435">
        <f>IF('Input and Summary Results'!$J$4="yes",IF(C435=FALSE,FALSE,IF('Data Transformation'!E435&lt;$R$10,E435,$R$10)),IF(C435=FALSE,FALSE,IF(C435&lt;$R$10,C435,$R$10)))</f>
        <v>0.97293410300000005</v>
      </c>
      <c r="H435">
        <f>IF('Input and Summary Results'!$J$4="yes",'Data Transformation'!F435,'Data Transformation'!D435)</f>
        <v>4.8749715999999998E-2</v>
      </c>
      <c r="I435">
        <f t="shared" si="49"/>
        <v>1</v>
      </c>
    </row>
    <row r="436" spans="2:9" x14ac:dyDescent="0.45">
      <c r="B436">
        <f>IF('Input and Summary Results'!D18=0,FALSE,'Input and Summary Results'!$B18)</f>
        <v>1</v>
      </c>
      <c r="C436">
        <f>IF(OR(B436=0,'Input and Summary Results'!D18=0,'Input and Summary Results'!D18=""),FALSE,'Input and Summary Results'!$D18)</f>
        <v>0.98298322699999996</v>
      </c>
      <c r="D436">
        <f>IF(OR(B436=0,'Input and Summary Results'!E18=0),FALSE,'Input and Summary Results'!$E18)</f>
        <v>4.8489797000000001E-2</v>
      </c>
      <c r="E436">
        <f t="shared" si="50"/>
        <v>-7.4538926292000759E-3</v>
      </c>
      <c r="F436">
        <f t="shared" si="51"/>
        <v>2.1408881982886572E-2</v>
      </c>
      <c r="G436">
        <f>IF('Input and Summary Results'!$J$4="yes",IF(C436=FALSE,FALSE,IF('Data Transformation'!E436&lt;$R$10,E436,$R$10)),IF(C436=FALSE,FALSE,IF(C436&lt;$R$10,C436,$R$10)))</f>
        <v>0.98298322699999996</v>
      </c>
      <c r="H436">
        <f>IF('Input and Summary Results'!$J$4="yes",'Data Transformation'!F436,'Data Transformation'!D436)</f>
        <v>4.8489797000000001E-2</v>
      </c>
      <c r="I436">
        <f t="shared" si="49"/>
        <v>1</v>
      </c>
    </row>
    <row r="437" spans="2:9" x14ac:dyDescent="0.45">
      <c r="B437">
        <f>IF('Input and Summary Results'!D19=0,FALSE,'Input and Summary Results'!$B19)</f>
        <v>1</v>
      </c>
      <c r="C437">
        <f>IF(OR(B437=0,'Input and Summary Results'!D19=0,'Input and Summary Results'!D19=""),FALSE,'Input and Summary Results'!$D19)</f>
        <v>0.94937916600000005</v>
      </c>
      <c r="D437">
        <f>IF(OR(B437=0,'Input and Summary Results'!E19=0),FALSE,'Input and Summary Results'!$E19)</f>
        <v>4.5924662999999998E-2</v>
      </c>
      <c r="E437">
        <f t="shared" si="50"/>
        <v>-2.2560303047946109E-2</v>
      </c>
      <c r="F437">
        <f t="shared" si="51"/>
        <v>2.0994039532146208E-2</v>
      </c>
      <c r="G437">
        <f>IF('Input and Summary Results'!$J$4="yes",IF(C437=FALSE,FALSE,IF('Data Transformation'!E437&lt;$R$10,E437,$R$10)),IF(C437=FALSE,FALSE,IF(C437&lt;$R$10,C437,$R$10)))</f>
        <v>0.94937916600000005</v>
      </c>
      <c r="H437">
        <f>IF('Input and Summary Results'!$J$4="yes",'Data Transformation'!F437,'Data Transformation'!D437)</f>
        <v>4.5924662999999998E-2</v>
      </c>
      <c r="I437">
        <f t="shared" si="49"/>
        <v>1</v>
      </c>
    </row>
    <row r="438" spans="2:9" x14ac:dyDescent="0.45">
      <c r="B438">
        <f>IF('Input and Summary Results'!D20=0,FALSE,'Input and Summary Results'!$B20)</f>
        <v>1</v>
      </c>
      <c r="C438">
        <f>IF(OR(B438=0,'Input and Summary Results'!D20=0,'Input and Summary Results'!D20=""),FALSE,'Input and Summary Results'!$D20)</f>
        <v>0.90401199399999999</v>
      </c>
      <c r="D438">
        <f>IF(OR(B438=0,'Input and Summary Results'!E20=0),FALSE,'Input and Summary Results'!$E20)</f>
        <v>4.5865484999999998E-2</v>
      </c>
      <c r="E438">
        <f t="shared" si="50"/>
        <v>-4.3825807474347972E-2</v>
      </c>
      <c r="F438">
        <f t="shared" si="51"/>
        <v>2.2019199548363511E-2</v>
      </c>
      <c r="G438">
        <f>IF('Input and Summary Results'!$J$4="yes",IF(C438=FALSE,FALSE,IF('Data Transformation'!E438&lt;$R$10,E438,$R$10)),IF(C438=FALSE,FALSE,IF(C438&lt;$R$10,C438,$R$10)))</f>
        <v>0.90401199399999999</v>
      </c>
      <c r="H438">
        <f>IF('Input and Summary Results'!$J$4="yes",'Data Transformation'!F438,'Data Transformation'!D438)</f>
        <v>4.5865484999999998E-2</v>
      </c>
      <c r="I438">
        <f t="shared" si="49"/>
        <v>1</v>
      </c>
    </row>
    <row r="439" spans="2:9" x14ac:dyDescent="0.45">
      <c r="B439">
        <f>IF('Input and Summary Results'!D21=0,FALSE,'Input and Summary Results'!$B21)</f>
        <v>1</v>
      </c>
      <c r="C439">
        <f>IF(OR(B439=0,'Input and Summary Results'!D21=0,'Input and Summary Results'!D21=""),FALSE,'Input and Summary Results'!$D21)</f>
        <v>0.97923689800000002</v>
      </c>
      <c r="D439">
        <f>IF(OR(B439=0,'Input and Summary Results'!E21=0),FALSE,'Input and Summary Results'!$E21)</f>
        <v>3.7823305000000002E-2</v>
      </c>
      <c r="E439">
        <f t="shared" si="50"/>
        <v>-9.1122305172607904E-3</v>
      </c>
      <c r="F439">
        <f t="shared" si="51"/>
        <v>1.676337401452779E-2</v>
      </c>
      <c r="G439">
        <f>IF('Input and Summary Results'!$J$4="yes",IF(C439=FALSE,FALSE,IF('Data Transformation'!E439&lt;$R$10,E439,$R$10)),IF(C439=FALSE,FALSE,IF(C439&lt;$R$10,C439,$R$10)))</f>
        <v>0.97923689800000002</v>
      </c>
      <c r="H439">
        <f>IF('Input and Summary Results'!$J$4="yes",'Data Transformation'!F439,'Data Transformation'!D439)</f>
        <v>3.7823305000000002E-2</v>
      </c>
      <c r="I439">
        <f t="shared" si="49"/>
        <v>1</v>
      </c>
    </row>
    <row r="440" spans="2:9" x14ac:dyDescent="0.45">
      <c r="B440">
        <f>IF('Input and Summary Results'!D22=0,FALSE,'Input and Summary Results'!$B22)</f>
        <v>1</v>
      </c>
      <c r="C440">
        <f>IF(OR(B440=0,'Input and Summary Results'!D22=0,'Input and Summary Results'!D22=""),FALSE,'Input and Summary Results'!$D22)</f>
        <v>0.955663292</v>
      </c>
      <c r="D440">
        <f>IF(OR(B440=0,'Input and Summary Results'!E22=0),FALSE,'Input and Summary Results'!$E22)</f>
        <v>3.6010843000000001E-2</v>
      </c>
      <c r="E440">
        <f t="shared" si="50"/>
        <v>-1.969509536407359E-2</v>
      </c>
      <c r="F440">
        <f t="shared" si="51"/>
        <v>1.6353778567022744E-2</v>
      </c>
      <c r="G440">
        <f>IF('Input and Summary Results'!$J$4="yes",IF(C440=FALSE,FALSE,IF('Data Transformation'!E440&lt;$R$10,E440,$R$10)),IF(C440=FALSE,FALSE,IF(C440&lt;$R$10,C440,$R$10)))</f>
        <v>0.955663292</v>
      </c>
      <c r="H440">
        <f>IF('Input and Summary Results'!$J$4="yes",'Data Transformation'!F440,'Data Transformation'!D440)</f>
        <v>3.6010843000000001E-2</v>
      </c>
      <c r="I440">
        <f t="shared" si="49"/>
        <v>1</v>
      </c>
    </row>
    <row r="441" spans="2:9" x14ac:dyDescent="0.45">
      <c r="B441">
        <f>IF('Input and Summary Results'!D23=0,FALSE,'Input and Summary Results'!$B23)</f>
        <v>1</v>
      </c>
      <c r="C441">
        <f>IF(OR(B441=0,'Input and Summary Results'!D23=0,'Input and Summary Results'!D23=""),FALSE,'Input and Summary Results'!$D23)</f>
        <v>1.0455302710000001</v>
      </c>
      <c r="D441">
        <f>IF(OR(B441=0,'Input and Summary Results'!E23=0),FALSE,'Input and Summary Results'!$E23)</f>
        <v>3.5400968999999997E-2</v>
      </c>
      <c r="E441">
        <f t="shared" si="50"/>
        <v>1.9336611365020809E-2</v>
      </c>
      <c r="F441">
        <f t="shared" si="51"/>
        <v>1.4694955251085216E-2</v>
      </c>
      <c r="G441">
        <f>IF('Input and Summary Results'!$J$4="yes",IF(C441=FALSE,FALSE,IF('Data Transformation'!E441&lt;$R$10,E441,$R$10)),IF(C441=FALSE,FALSE,IF(C441&lt;$R$10,C441,$R$10)))</f>
        <v>1.0455302710000001</v>
      </c>
      <c r="H441">
        <f>IF('Input and Summary Results'!$J$4="yes",'Data Transformation'!F441,'Data Transformation'!D441)</f>
        <v>3.5400968999999997E-2</v>
      </c>
      <c r="I441">
        <f t="shared" si="49"/>
        <v>1</v>
      </c>
    </row>
    <row r="442" spans="2:9" x14ac:dyDescent="0.45">
      <c r="B442">
        <f>IF('Input and Summary Results'!D24=0,FALSE,'Input and Summary Results'!$B24)</f>
        <v>1</v>
      </c>
      <c r="C442">
        <f>IF(OR(B442=0,'Input and Summary Results'!D24=0,'Input and Summary Results'!D24=""),FALSE,'Input and Summary Results'!$D24)</f>
        <v>0.70843153999999997</v>
      </c>
      <c r="D442">
        <f>IF(OR(B442=0,'Input and Summary Results'!E24=0),FALSE,'Input and Summary Results'!$E24)</f>
        <v>2.9364265000000001E-2</v>
      </c>
      <c r="E442">
        <f t="shared" si="50"/>
        <v>-0.14970211187631777</v>
      </c>
      <c r="F442">
        <f t="shared" si="51"/>
        <v>1.7989163794147278E-2</v>
      </c>
      <c r="G442">
        <f>IF('Input and Summary Results'!$J$4="yes",IF(C442=FALSE,FALSE,IF('Data Transformation'!E442&lt;$R$10,E442,$R$10)),IF(C442=FALSE,FALSE,IF(C442&lt;$R$10,C442,$R$10)))</f>
        <v>0.70843153999999997</v>
      </c>
      <c r="H442">
        <f>IF('Input and Summary Results'!$J$4="yes",'Data Transformation'!F442,'Data Transformation'!D442)</f>
        <v>2.9364265000000001E-2</v>
      </c>
      <c r="I442">
        <f t="shared" si="49"/>
        <v>1</v>
      </c>
    </row>
    <row r="443" spans="2:9" x14ac:dyDescent="0.45">
      <c r="B443">
        <f>IF('Input and Summary Results'!D25=0,FALSE,'Input and Summary Results'!$B25)</f>
        <v>1</v>
      </c>
      <c r="C443">
        <f>IF(OR(B443=0,'Input and Summary Results'!D25=0,'Input and Summary Results'!D25=""),FALSE,'Input and Summary Results'!$D25)</f>
        <v>0.956368251</v>
      </c>
      <c r="D443">
        <f>IF(OR(B443=0,'Input and Summary Results'!E25=0),FALSE,'Input and Summary Results'!$E25)</f>
        <v>2.8748701000000002E-2</v>
      </c>
      <c r="E443">
        <f t="shared" si="50"/>
        <v>-1.937484979211981E-2</v>
      </c>
      <c r="F443">
        <f t="shared" si="51"/>
        <v>1.3046163149972657E-2</v>
      </c>
      <c r="G443">
        <f>IF('Input and Summary Results'!$J$4="yes",IF(C443=FALSE,FALSE,IF('Data Transformation'!E443&lt;$R$10,E443,$R$10)),IF(C443=FALSE,FALSE,IF(C443&lt;$R$10,C443,$R$10)))</f>
        <v>0.956368251</v>
      </c>
      <c r="H443">
        <f>IF('Input and Summary Results'!$J$4="yes",'Data Transformation'!F443,'Data Transformation'!D443)</f>
        <v>2.8748701000000002E-2</v>
      </c>
      <c r="I443">
        <f t="shared" si="49"/>
        <v>1</v>
      </c>
    </row>
    <row r="444" spans="2:9" x14ac:dyDescent="0.45">
      <c r="B444">
        <f>IF('Input and Summary Results'!D26=0,FALSE,'Input and Summary Results'!$B26)</f>
        <v>2</v>
      </c>
      <c r="C444">
        <f>IF(OR(B444=0,'Input and Summary Results'!D26=0,'Input and Summary Results'!D26=""),FALSE,'Input and Summary Results'!$D26)</f>
        <v>1.0531033889999999</v>
      </c>
      <c r="D444">
        <f>IF(OR(B444=0,'Input and Summary Results'!E26=0),FALSE,'Input and Summary Results'!$E26)</f>
        <v>0.108900156</v>
      </c>
      <c r="E444">
        <f t="shared" si="50"/>
        <v>2.2471010376382872E-2</v>
      </c>
      <c r="F444">
        <f t="shared" si="51"/>
        <v>4.4879418486041926E-2</v>
      </c>
      <c r="G444">
        <f>IF('Input and Summary Results'!$J$4="yes",IF(C444=FALSE,FALSE,IF('Data Transformation'!E444&lt;$R$10,E444,$R$10)),IF(C444=FALSE,FALSE,IF(C444&lt;$R$10,C444,$R$10)))</f>
        <v>1.0531033889999999</v>
      </c>
      <c r="H444">
        <f>IF('Input and Summary Results'!$J$4="yes",'Data Transformation'!F444,'Data Transformation'!D444)</f>
        <v>0.108900156</v>
      </c>
      <c r="I444">
        <f t="shared" si="49"/>
        <v>2</v>
      </c>
    </row>
    <row r="445" spans="2:9" x14ac:dyDescent="0.45">
      <c r="B445">
        <f>IF('Input and Summary Results'!D27=0,FALSE,'Input and Summary Results'!$B27)</f>
        <v>2</v>
      </c>
      <c r="C445">
        <f>IF(OR(B445=0,'Input and Summary Results'!D27=0,'Input and Summary Results'!D27=""),FALSE,'Input and Summary Results'!$D27)</f>
        <v>1.094870249</v>
      </c>
      <c r="D445">
        <f>IF(OR(B445=0,'Input and Summary Results'!E27=0),FALSE,'Input and Summary Results'!$E27)</f>
        <v>8.8347625999999999E-2</v>
      </c>
      <c r="E445">
        <f t="shared" si="50"/>
        <v>3.9362654808864132E-2</v>
      </c>
      <c r="F445">
        <f t="shared" si="51"/>
        <v>3.502046906381872E-2</v>
      </c>
      <c r="G445">
        <f>IF('Input and Summary Results'!$J$4="yes",IF(C445=FALSE,FALSE,IF('Data Transformation'!E445&lt;$R$10,E445,$R$10)),IF(C445=FALSE,FALSE,IF(C445&lt;$R$10,C445,$R$10)))</f>
        <v>1.094870249</v>
      </c>
      <c r="H445">
        <f>IF('Input and Summary Results'!$J$4="yes",'Data Transformation'!F445,'Data Transformation'!D445)</f>
        <v>8.8347625999999999E-2</v>
      </c>
      <c r="I445">
        <f t="shared" si="49"/>
        <v>2</v>
      </c>
    </row>
    <row r="446" spans="2:9" x14ac:dyDescent="0.45">
      <c r="B446">
        <f>IF('Input and Summary Results'!D28=0,FALSE,'Input and Summary Results'!$B28)</f>
        <v>2</v>
      </c>
      <c r="C446">
        <f>IF(OR(B446=0,'Input and Summary Results'!D28=0,'Input and Summary Results'!D28=""),FALSE,'Input and Summary Results'!$D28)</f>
        <v>1.022334214</v>
      </c>
      <c r="D446">
        <f>IF(OR(B446=0,'Input and Summary Results'!E28=0),FALSE,'Input and Summary Results'!$E28)</f>
        <v>7.4742060999999999E-2</v>
      </c>
      <c r="E446">
        <f t="shared" si="50"/>
        <v>9.5928953761347663E-3</v>
      </c>
      <c r="F446">
        <f t="shared" si="51"/>
        <v>3.1729403192995359E-2</v>
      </c>
      <c r="G446">
        <f>IF('Input and Summary Results'!$J$4="yes",IF(C446=FALSE,FALSE,IF('Data Transformation'!E446&lt;$R$10,E446,$R$10)),IF(C446=FALSE,FALSE,IF(C446&lt;$R$10,C446,$R$10)))</f>
        <v>1.022334214</v>
      </c>
      <c r="H446">
        <f>IF('Input and Summary Results'!$J$4="yes",'Data Transformation'!F446,'Data Transformation'!D446)</f>
        <v>7.4742060999999999E-2</v>
      </c>
      <c r="I446">
        <f t="shared" si="49"/>
        <v>2</v>
      </c>
    </row>
    <row r="447" spans="2:9" x14ac:dyDescent="0.45">
      <c r="B447">
        <f>IF('Input and Summary Results'!D29=0,FALSE,'Input and Summary Results'!$B29)</f>
        <v>2</v>
      </c>
      <c r="C447">
        <f>IF(OR(B447=0,'Input and Summary Results'!D29=0,'Input and Summary Results'!D29=""),FALSE,'Input and Summary Results'!$D29)</f>
        <v>1.037127696</v>
      </c>
      <c r="D447">
        <f>IF(OR(B447=0,'Input and Summary Results'!E29=0),FALSE,'Input and Summary Results'!$E29)</f>
        <v>6.9684862E-2</v>
      </c>
      <c r="E447">
        <f t="shared" si="50"/>
        <v>1.5832232043734868E-2</v>
      </c>
      <c r="F447">
        <f t="shared" si="51"/>
        <v>2.9160565497037889E-2</v>
      </c>
      <c r="G447">
        <f>IF('Input and Summary Results'!$J$4="yes",IF(C447=FALSE,FALSE,IF('Data Transformation'!E447&lt;$R$10,E447,$R$10)),IF(C447=FALSE,FALSE,IF(C447&lt;$R$10,C447,$R$10)))</f>
        <v>1.037127696</v>
      </c>
      <c r="H447">
        <f>IF('Input and Summary Results'!$J$4="yes",'Data Transformation'!F447,'Data Transformation'!D447)</f>
        <v>6.9684862E-2</v>
      </c>
      <c r="I447">
        <f t="shared" si="49"/>
        <v>2</v>
      </c>
    </row>
    <row r="448" spans="2:9" x14ac:dyDescent="0.45">
      <c r="B448">
        <f>IF('Input and Summary Results'!D30=0,FALSE,'Input and Summary Results'!$B30)</f>
        <v>2</v>
      </c>
      <c r="C448">
        <f>IF(OR(B448=0,'Input and Summary Results'!D30=0,'Input and Summary Results'!D30=""),FALSE,'Input and Summary Results'!$D30)</f>
        <v>1.0213973620000001</v>
      </c>
      <c r="D448">
        <f>IF(OR(B448=0,'Input and Summary Results'!E30=0),FALSE,'Input and Summary Results'!$E30)</f>
        <v>5.5096221000000001E-2</v>
      </c>
      <c r="E448">
        <f t="shared" si="50"/>
        <v>9.194731852865002E-3</v>
      </c>
      <c r="F448">
        <f t="shared" si="51"/>
        <v>2.3410829911659787E-2</v>
      </c>
      <c r="G448">
        <f>IF('Input and Summary Results'!$J$4="yes",IF(C448=FALSE,FALSE,IF('Data Transformation'!E448&lt;$R$10,E448,$R$10)),IF(C448=FALSE,FALSE,IF(C448&lt;$R$10,C448,$R$10)))</f>
        <v>1.0213973620000001</v>
      </c>
      <c r="H448">
        <f>IF('Input and Summary Results'!$J$4="yes",'Data Transformation'!F448,'Data Transformation'!D448)</f>
        <v>5.5096221000000001E-2</v>
      </c>
      <c r="I448">
        <f t="shared" si="49"/>
        <v>2</v>
      </c>
    </row>
    <row r="449" spans="2:9" x14ac:dyDescent="0.45">
      <c r="B449">
        <f>IF('Input and Summary Results'!D31=0,FALSE,'Input and Summary Results'!$B31)</f>
        <v>2</v>
      </c>
      <c r="C449">
        <f>IF(OR(B449=0,'Input and Summary Results'!D31=0,'Input and Summary Results'!D31=""),FALSE,'Input and Summary Results'!$D31)</f>
        <v>0.97733902500000003</v>
      </c>
      <c r="D449">
        <f>IF(OR(B449=0,'Input and Summary Results'!E31=0),FALSE,'Input and Summary Results'!$E31)</f>
        <v>5.4569754999999998E-2</v>
      </c>
      <c r="E449">
        <f t="shared" si="50"/>
        <v>-9.9547595702563878E-3</v>
      </c>
      <c r="F449">
        <f t="shared" si="51"/>
        <v>2.4232403561292352E-2</v>
      </c>
      <c r="G449">
        <f>IF('Input and Summary Results'!$J$4="yes",IF(C449=FALSE,FALSE,IF('Data Transformation'!E449&lt;$R$10,E449,$R$10)),IF(C449=FALSE,FALSE,IF(C449&lt;$R$10,C449,$R$10)))</f>
        <v>0.97733902500000003</v>
      </c>
      <c r="H449">
        <f>IF('Input and Summary Results'!$J$4="yes",'Data Transformation'!F449,'Data Transformation'!D449)</f>
        <v>5.4569754999999998E-2</v>
      </c>
      <c r="I449">
        <f t="shared" si="49"/>
        <v>2</v>
      </c>
    </row>
    <row r="450" spans="2:9" x14ac:dyDescent="0.45">
      <c r="B450">
        <f>IF('Input and Summary Results'!D32=0,FALSE,'Input and Summary Results'!$B32)</f>
        <v>2</v>
      </c>
      <c r="C450">
        <f>IF(OR(B450=0,'Input and Summary Results'!D32=0,'Input and Summary Results'!D32=""),FALSE,'Input and Summary Results'!$D32)</f>
        <v>0.97601464800000004</v>
      </c>
      <c r="D450">
        <f>IF(OR(B450=0,'Input and Summary Results'!E32=0),FALSE,'Input and Summary Results'!$E32)</f>
        <v>5.3954333E-2</v>
      </c>
      <c r="E450">
        <f t="shared" si="50"/>
        <v>-1.0543664405199835E-2</v>
      </c>
      <c r="F450">
        <f t="shared" si="51"/>
        <v>2.3991628168678877E-2</v>
      </c>
      <c r="G450">
        <f>IF('Input and Summary Results'!$J$4="yes",IF(C450=FALSE,FALSE,IF('Data Transformation'!E450&lt;$R$10,E450,$R$10)),IF(C450=FALSE,FALSE,IF(C450&lt;$R$10,C450,$R$10)))</f>
        <v>0.97601464800000004</v>
      </c>
      <c r="H450">
        <f>IF('Input and Summary Results'!$J$4="yes",'Data Transformation'!F450,'Data Transformation'!D450)</f>
        <v>5.3954333E-2</v>
      </c>
      <c r="I450">
        <f t="shared" si="49"/>
        <v>2</v>
      </c>
    </row>
    <row r="451" spans="2:9" x14ac:dyDescent="0.45">
      <c r="B451">
        <f>IF('Input and Summary Results'!D33=0,FALSE,'Input and Summary Results'!$B33)</f>
        <v>2</v>
      </c>
      <c r="C451">
        <f>IF(OR(B451=0,'Input and Summary Results'!D33=0,'Input and Summary Results'!D33=""),FALSE,'Input and Summary Results'!$D33)</f>
        <v>0.949486159</v>
      </c>
      <c r="D451">
        <f>IF(OR(B451=0,'Input and Summary Results'!E33=0),FALSE,'Input and Summary Results'!$E33)</f>
        <v>5.3295670000000003E-2</v>
      </c>
      <c r="E451">
        <f t="shared" si="50"/>
        <v>-2.2511361747118024E-2</v>
      </c>
      <c r="F451">
        <f t="shared" si="51"/>
        <v>2.4360882526566669E-2</v>
      </c>
      <c r="G451">
        <f>IF('Input and Summary Results'!$J$4="yes",IF(C451=FALSE,FALSE,IF('Data Transformation'!E451&lt;$R$10,E451,$R$10)),IF(C451=FALSE,FALSE,IF(C451&lt;$R$10,C451,$R$10)))</f>
        <v>0.949486159</v>
      </c>
      <c r="H451">
        <f>IF('Input and Summary Results'!$J$4="yes",'Data Transformation'!F451,'Data Transformation'!D451)</f>
        <v>5.3295670000000003E-2</v>
      </c>
      <c r="I451">
        <f t="shared" si="49"/>
        <v>2</v>
      </c>
    </row>
    <row r="452" spans="2:9" x14ac:dyDescent="0.45">
      <c r="B452">
        <f>IF('Input and Summary Results'!D34=0,FALSE,'Input and Summary Results'!$B34)</f>
        <v>2</v>
      </c>
      <c r="C452">
        <f>IF(OR(B452=0,'Input and Summary Results'!D34=0,'Input and Summary Results'!D34=""),FALSE,'Input and Summary Results'!$D34)</f>
        <v>1.0623628000000001</v>
      </c>
      <c r="D452">
        <f>IF(OR(B452=0,'Input and Summary Results'!E34=0),FALSE,'Input and Summary Results'!$E34)</f>
        <v>5.3286518999999997E-2</v>
      </c>
      <c r="E452">
        <f t="shared" si="50"/>
        <v>2.6272854910255578E-2</v>
      </c>
      <c r="F452">
        <f t="shared" si="51"/>
        <v>2.1768786751569236E-2</v>
      </c>
      <c r="G452">
        <f>IF('Input and Summary Results'!$J$4="yes",IF(C452=FALSE,FALSE,IF('Data Transformation'!E452&lt;$R$10,E452,$R$10)),IF(C452=FALSE,FALSE,IF(C452&lt;$R$10,C452,$R$10)))</f>
        <v>1.0623628000000001</v>
      </c>
      <c r="H452">
        <f>IF('Input and Summary Results'!$J$4="yes",'Data Transformation'!F452,'Data Transformation'!D452)</f>
        <v>5.3286518999999997E-2</v>
      </c>
      <c r="I452">
        <f t="shared" si="49"/>
        <v>2</v>
      </c>
    </row>
    <row r="453" spans="2:9" x14ac:dyDescent="0.45">
      <c r="B453">
        <f>IF('Input and Summary Results'!D35=0,FALSE,'Input and Summary Results'!$B35)</f>
        <v>2</v>
      </c>
      <c r="C453">
        <f>IF(OR(B453=0,'Input and Summary Results'!D35=0,'Input and Summary Results'!D35=""),FALSE,'Input and Summary Results'!$D35)</f>
        <v>1.0097458859999999</v>
      </c>
      <c r="D453">
        <f>IF(OR(B453=0,'Input and Summary Results'!E35=0),FALSE,'Input and Summary Results'!$E35)</f>
        <v>5.3127323999999997E-2</v>
      </c>
      <c r="E453">
        <f t="shared" si="50"/>
        <v>4.2120924029188413E-3</v>
      </c>
      <c r="F453">
        <f t="shared" si="51"/>
        <v>2.2834714095581864E-2</v>
      </c>
      <c r="G453">
        <f>IF('Input and Summary Results'!$J$4="yes",IF(C453=FALSE,FALSE,IF('Data Transformation'!E453&lt;$R$10,E453,$R$10)),IF(C453=FALSE,FALSE,IF(C453&lt;$R$10,C453,$R$10)))</f>
        <v>1.0097458859999999</v>
      </c>
      <c r="H453">
        <f>IF('Input and Summary Results'!$J$4="yes",'Data Transformation'!F453,'Data Transformation'!D453)</f>
        <v>5.3127323999999997E-2</v>
      </c>
      <c r="I453">
        <f t="shared" ref="I453:I516" si="52">IF(G453=FALSE,"",B453)</f>
        <v>2</v>
      </c>
    </row>
    <row r="454" spans="2:9" x14ac:dyDescent="0.45">
      <c r="B454">
        <f>IF('Input and Summary Results'!D36=0,FALSE,'Input and Summary Results'!$B36)</f>
        <v>2</v>
      </c>
      <c r="C454">
        <f>IF(OR(B454=0,'Input and Summary Results'!D36=0,'Input and Summary Results'!D36=""),FALSE,'Input and Summary Results'!$D36)</f>
        <v>1.062500005</v>
      </c>
      <c r="D454">
        <f>IF(OR(B454=0,'Input and Summary Results'!E36=0),FALSE,'Input and Summary Results'!$E36)</f>
        <v>5.16292E-2</v>
      </c>
      <c r="E454">
        <f t="shared" si="50"/>
        <v>2.6328940766087869E-2</v>
      </c>
      <c r="F454">
        <f t="shared" si="51"/>
        <v>2.1089009594875249E-2</v>
      </c>
      <c r="G454">
        <f>IF('Input and Summary Results'!$J$4="yes",IF(C454=FALSE,FALSE,IF('Data Transformation'!E454&lt;$R$10,E454,$R$10)),IF(C454=FALSE,FALSE,IF(C454&lt;$R$10,C454,$R$10)))</f>
        <v>1.062500005</v>
      </c>
      <c r="H454">
        <f>IF('Input and Summary Results'!$J$4="yes",'Data Transformation'!F454,'Data Transformation'!D454)</f>
        <v>5.16292E-2</v>
      </c>
      <c r="I454">
        <f t="shared" si="52"/>
        <v>2</v>
      </c>
    </row>
    <row r="455" spans="2:9" x14ac:dyDescent="0.45">
      <c r="B455">
        <f>IF('Input and Summary Results'!D37=0,FALSE,'Input and Summary Results'!$B37)</f>
        <v>2</v>
      </c>
      <c r="C455">
        <f>IF(OR(B455=0,'Input and Summary Results'!D37=0,'Input and Summary Results'!D37=""),FALSE,'Input and Summary Results'!$D37)</f>
        <v>1.02462572</v>
      </c>
      <c r="D455">
        <f>IF(OR(B455=0,'Input and Summary Results'!E37=0),FALSE,'Input and Summary Results'!$E37)</f>
        <v>4.9573293999999997E-2</v>
      </c>
      <c r="E455">
        <f t="shared" si="50"/>
        <v>1.0565253271611438E-2</v>
      </c>
      <c r="F455">
        <f t="shared" si="51"/>
        <v>2.0997725487507769E-2</v>
      </c>
      <c r="G455">
        <f>IF('Input and Summary Results'!$J$4="yes",IF(C455=FALSE,FALSE,IF('Data Transformation'!E455&lt;$R$10,E455,$R$10)),IF(C455=FALSE,FALSE,IF(C455&lt;$R$10,C455,$R$10)))</f>
        <v>1.02462572</v>
      </c>
      <c r="H455">
        <f>IF('Input and Summary Results'!$J$4="yes",'Data Transformation'!F455,'Data Transformation'!D455)</f>
        <v>4.9573293999999997E-2</v>
      </c>
      <c r="I455">
        <f t="shared" si="52"/>
        <v>2</v>
      </c>
    </row>
    <row r="456" spans="2:9" x14ac:dyDescent="0.45">
      <c r="B456">
        <f>IF('Input and Summary Results'!D38=0,FALSE,'Input and Summary Results'!$B38)</f>
        <v>2</v>
      </c>
      <c r="C456">
        <f>IF(OR(B456=0,'Input and Summary Results'!D38=0,'Input and Summary Results'!D38=""),FALSE,'Input and Summary Results'!$D38)</f>
        <v>0.96410981299999998</v>
      </c>
      <c r="D456">
        <f>IF(OR(B456=0,'Input and Summary Results'!E38=0),FALSE,'Input and Summary Results'!$E38)</f>
        <v>4.6679067999999997E-2</v>
      </c>
      <c r="E456">
        <f t="shared" si="50"/>
        <v>-1.5873496736377377E-2</v>
      </c>
      <c r="F456">
        <f t="shared" si="51"/>
        <v>2.1012871395802293E-2</v>
      </c>
      <c r="G456">
        <f>IF('Input and Summary Results'!$J$4="yes",IF(C456=FALSE,FALSE,IF('Data Transformation'!E456&lt;$R$10,E456,$R$10)),IF(C456=FALSE,FALSE,IF(C456&lt;$R$10,C456,$R$10)))</f>
        <v>0.96410981299999998</v>
      </c>
      <c r="H456">
        <f>IF('Input and Summary Results'!$J$4="yes",'Data Transformation'!F456,'Data Transformation'!D456)</f>
        <v>4.6679067999999997E-2</v>
      </c>
      <c r="I456">
        <f t="shared" si="52"/>
        <v>2</v>
      </c>
    </row>
    <row r="457" spans="2:9" x14ac:dyDescent="0.45">
      <c r="B457">
        <f>IF('Input and Summary Results'!D39=0,FALSE,'Input and Summary Results'!$B39)</f>
        <v>2</v>
      </c>
      <c r="C457">
        <f>IF(OR(B457=0,'Input and Summary Results'!D39=0,'Input and Summary Results'!D39=""),FALSE,'Input and Summary Results'!$D39)</f>
        <v>1.0050516759999999</v>
      </c>
      <c r="D457">
        <f>IF(OR(B457=0,'Input and Summary Results'!E39=0),FALSE,'Input and Summary Results'!$E39)</f>
        <v>4.4096977000000002E-2</v>
      </c>
      <c r="E457">
        <f t="shared" si="50"/>
        <v>2.1883921293231567E-3</v>
      </c>
      <c r="F457">
        <f t="shared" si="51"/>
        <v>1.9041894536376062E-2</v>
      </c>
      <c r="G457">
        <f>IF('Input and Summary Results'!$J$4="yes",IF(C457=FALSE,FALSE,IF('Data Transformation'!E457&lt;$R$10,E457,$R$10)),IF(C457=FALSE,FALSE,IF(C457&lt;$R$10,C457,$R$10)))</f>
        <v>1.0050516759999999</v>
      </c>
      <c r="H457">
        <f>IF('Input and Summary Results'!$J$4="yes",'Data Transformation'!F457,'Data Transformation'!D457)</f>
        <v>4.4096977000000002E-2</v>
      </c>
      <c r="I457">
        <f t="shared" si="52"/>
        <v>2</v>
      </c>
    </row>
    <row r="458" spans="2:9" x14ac:dyDescent="0.45">
      <c r="B458">
        <f>IF('Input and Summary Results'!D40=0,FALSE,'Input and Summary Results'!$B40)</f>
        <v>2</v>
      </c>
      <c r="C458">
        <f>IF(OR(B458=0,'Input and Summary Results'!D40=0,'Input and Summary Results'!D40=""),FALSE,'Input and Summary Results'!$D40)</f>
        <v>0.96458420700000003</v>
      </c>
      <c r="D458">
        <f>IF(OR(B458=0,'Input and Summary Results'!E40=0),FALSE,'Input and Summary Results'!$E40)</f>
        <v>3.9398487000000003E-2</v>
      </c>
      <c r="E458">
        <f t="shared" si="50"/>
        <v>-1.565985299769573E-2</v>
      </c>
      <c r="F458">
        <f t="shared" si="51"/>
        <v>1.7726750276349901E-2</v>
      </c>
      <c r="G458">
        <f>IF('Input and Summary Results'!$J$4="yes",IF(C458=FALSE,FALSE,IF('Data Transformation'!E458&lt;$R$10,E458,$R$10)),IF(C458=FALSE,FALSE,IF(C458&lt;$R$10,C458,$R$10)))</f>
        <v>0.96458420700000003</v>
      </c>
      <c r="H458">
        <f>IF('Input and Summary Results'!$J$4="yes",'Data Transformation'!F458,'Data Transformation'!D458)</f>
        <v>3.9398487000000003E-2</v>
      </c>
      <c r="I458">
        <f t="shared" si="52"/>
        <v>2</v>
      </c>
    </row>
    <row r="459" spans="2:9" x14ac:dyDescent="0.45">
      <c r="B459">
        <f>IF('Input and Summary Results'!D41=0,FALSE,'Input and Summary Results'!$B41)</f>
        <v>2</v>
      </c>
      <c r="C459">
        <f>IF(OR(B459=0,'Input and Summary Results'!D41=0,'Input and Summary Results'!D41=""),FALSE,'Input and Summary Results'!$D41)</f>
        <v>1.0055900790000001</v>
      </c>
      <c r="D459">
        <f>IF(OR(B459=0,'Input and Summary Results'!E41=0),FALSE,'Input and Summary Results'!$E41)</f>
        <v>3.8040141E-2</v>
      </c>
      <c r="E459">
        <f t="shared" si="50"/>
        <v>2.4209800152034098E-3</v>
      </c>
      <c r="F459">
        <f t="shared" si="51"/>
        <v>1.6417645260002608E-2</v>
      </c>
      <c r="G459">
        <f>IF('Input and Summary Results'!$J$4="yes",IF(C459=FALSE,FALSE,IF('Data Transformation'!E459&lt;$R$10,E459,$R$10)),IF(C459=FALSE,FALSE,IF(C459&lt;$R$10,C459,$R$10)))</f>
        <v>1.0055900790000001</v>
      </c>
      <c r="H459">
        <f>IF('Input and Summary Results'!$J$4="yes",'Data Transformation'!F459,'Data Transformation'!D459)</f>
        <v>3.8040141E-2</v>
      </c>
      <c r="I459">
        <f t="shared" si="52"/>
        <v>2</v>
      </c>
    </row>
    <row r="460" spans="2:9" x14ac:dyDescent="0.45">
      <c r="B460">
        <f>IF('Input and Summary Results'!D42=0,FALSE,'Input and Summary Results'!$B42)</f>
        <v>2</v>
      </c>
      <c r="C460">
        <f>IF(OR(B460=0,'Input and Summary Results'!D42=0,'Input and Summary Results'!D42=""),FALSE,'Input and Summary Results'!$D42)</f>
        <v>0.95480086799999997</v>
      </c>
      <c r="D460">
        <f>IF(OR(B460=0,'Input and Summary Results'!E42=0),FALSE,'Input and Summary Results'!$E42)</f>
        <v>3.6346266000000002E-2</v>
      </c>
      <c r="E460">
        <f t="shared" si="50"/>
        <v>-2.0087194852297166E-2</v>
      </c>
      <c r="F460">
        <f t="shared" si="51"/>
        <v>1.6521014980895473E-2</v>
      </c>
      <c r="G460">
        <f>IF('Input and Summary Results'!$J$4="yes",IF(C460=FALSE,FALSE,IF('Data Transformation'!E460&lt;$R$10,E460,$R$10)),IF(C460=FALSE,FALSE,IF(C460&lt;$R$10,C460,$R$10)))</f>
        <v>0.95480086799999997</v>
      </c>
      <c r="H460">
        <f>IF('Input and Summary Results'!$J$4="yes",'Data Transformation'!F460,'Data Transformation'!D460)</f>
        <v>3.6346266000000002E-2</v>
      </c>
      <c r="I460">
        <f t="shared" si="52"/>
        <v>2</v>
      </c>
    </row>
    <row r="461" spans="2:9" x14ac:dyDescent="0.45">
      <c r="B461">
        <f>IF('Input and Summary Results'!D43=0,FALSE,'Input and Summary Results'!$B43)</f>
        <v>2</v>
      </c>
      <c r="C461">
        <f>IF(OR(B461=0,'Input and Summary Results'!D43=0,'Input and Summary Results'!D43=""),FALSE,'Input and Summary Results'!$D43)</f>
        <v>1.013819955</v>
      </c>
      <c r="D461">
        <f>IF(OR(B461=0,'Input and Summary Results'!E43=0),FALSE,'Input and Summary Results'!$E43)</f>
        <v>3.3946983E-2</v>
      </c>
      <c r="E461">
        <f t="shared" si="50"/>
        <v>5.9608351820131114E-3</v>
      </c>
      <c r="F461">
        <f t="shared" si="51"/>
        <v>1.4532156868030872E-2</v>
      </c>
      <c r="G461">
        <f>IF('Input and Summary Results'!$J$4="yes",IF(C461=FALSE,FALSE,IF('Data Transformation'!E461&lt;$R$10,E461,$R$10)),IF(C461=FALSE,FALSE,IF(C461&lt;$R$10,C461,$R$10)))</f>
        <v>1.013819955</v>
      </c>
      <c r="H461">
        <f>IF('Input and Summary Results'!$J$4="yes",'Data Transformation'!F461,'Data Transformation'!D461)</f>
        <v>3.3946983E-2</v>
      </c>
      <c r="I461">
        <f t="shared" si="52"/>
        <v>2</v>
      </c>
    </row>
    <row r="462" spans="2:9" x14ac:dyDescent="0.45">
      <c r="B462">
        <f>IF('Input and Summary Results'!D44=0,FALSE,'Input and Summary Results'!$B44)</f>
        <v>2</v>
      </c>
      <c r="C462">
        <f>IF(OR(B462=0,'Input and Summary Results'!D44=0,'Input and Summary Results'!D44=""),FALSE,'Input and Summary Results'!$D44)</f>
        <v>0.96396933299999998</v>
      </c>
      <c r="D462">
        <f>IF(OR(B462=0,'Input and Summary Results'!E44=0),FALSE,'Input and Summary Results'!$E44)</f>
        <v>3.1931470000000003E-2</v>
      </c>
      <c r="E462">
        <f t="shared" si="50"/>
        <v>-1.5936782197508263E-2</v>
      </c>
      <c r="F462">
        <f t="shared" si="51"/>
        <v>1.4376243626829155E-2</v>
      </c>
      <c r="G462">
        <f>IF('Input and Summary Results'!$J$4="yes",IF(C462=FALSE,FALSE,IF('Data Transformation'!E462&lt;$R$10,E462,$R$10)),IF(C462=FALSE,FALSE,IF(C462&lt;$R$10,C462,$R$10)))</f>
        <v>0.96396933299999998</v>
      </c>
      <c r="H462">
        <f>IF('Input and Summary Results'!$J$4="yes",'Data Transformation'!F462,'Data Transformation'!D462)</f>
        <v>3.1931470000000003E-2</v>
      </c>
      <c r="I462">
        <f t="shared" si="52"/>
        <v>2</v>
      </c>
    </row>
    <row r="463" spans="2:9" x14ac:dyDescent="0.45">
      <c r="B463">
        <f>IF('Input and Summary Results'!D45=0,FALSE,'Input and Summary Results'!$B45)</f>
        <v>3</v>
      </c>
      <c r="C463">
        <f>IF(OR(B463=0,'Input and Summary Results'!D45=0,'Input and Summary Results'!D45=""),FALSE,'Input and Summary Results'!$D45)</f>
        <v>0.81448572900000005</v>
      </c>
      <c r="D463">
        <f>IF(OR(B463=0,'Input and Summary Results'!E45=0),FALSE,'Input and Summary Results'!$E45)</f>
        <v>0.13132021699999999</v>
      </c>
      <c r="E463">
        <f t="shared" si="50"/>
        <v>-8.9116520773333541E-2</v>
      </c>
      <c r="F463">
        <f t="shared" si="51"/>
        <v>6.9974183891440514E-2</v>
      </c>
      <c r="G463">
        <f>IF('Input and Summary Results'!$J$4="yes",IF(C463=FALSE,FALSE,IF('Data Transformation'!E463&lt;$R$10,E463,$R$10)),IF(C463=FALSE,FALSE,IF(C463&lt;$R$10,C463,$R$10)))</f>
        <v>0.81448572900000005</v>
      </c>
      <c r="H463">
        <f>IF('Input and Summary Results'!$J$4="yes",'Data Transformation'!F463,'Data Transformation'!D463)</f>
        <v>0.13132021699999999</v>
      </c>
      <c r="I463">
        <f t="shared" si="52"/>
        <v>3</v>
      </c>
    </row>
    <row r="464" spans="2:9" x14ac:dyDescent="0.45">
      <c r="B464">
        <f>IF('Input and Summary Results'!D46=0,FALSE,'Input and Summary Results'!$B46)</f>
        <v>3</v>
      </c>
      <c r="C464">
        <f>IF(OR(B464=0,'Input and Summary Results'!D46=0,'Input and Summary Results'!D46=""),FALSE,'Input and Summary Results'!$D46)</f>
        <v>1.065445859</v>
      </c>
      <c r="D464">
        <f>IF(OR(B464=0,'Input and Summary Results'!E46=0),FALSE,'Input and Summary Results'!$E46)</f>
        <v>0.115660125</v>
      </c>
      <c r="E464">
        <f t="shared" si="50"/>
        <v>2.7531385786542958E-2</v>
      </c>
      <c r="F464">
        <f t="shared" si="51"/>
        <v>4.7113134680642654E-2</v>
      </c>
      <c r="G464">
        <f>IF('Input and Summary Results'!$J$4="yes",IF(C464=FALSE,FALSE,IF('Data Transformation'!E464&lt;$R$10,E464,$R$10)),IF(C464=FALSE,FALSE,IF(C464&lt;$R$10,C464,$R$10)))</f>
        <v>1.065445859</v>
      </c>
      <c r="H464">
        <f>IF('Input and Summary Results'!$J$4="yes",'Data Transformation'!F464,'Data Transformation'!D464)</f>
        <v>0.115660125</v>
      </c>
      <c r="I464">
        <f t="shared" si="52"/>
        <v>3</v>
      </c>
    </row>
    <row r="465" spans="2:9" x14ac:dyDescent="0.45">
      <c r="B465">
        <f>IF('Input and Summary Results'!D47=0,FALSE,'Input and Summary Results'!$B47)</f>
        <v>3</v>
      </c>
      <c r="C465">
        <f>IF(OR(B465=0,'Input and Summary Results'!D47=0,'Input and Summary Results'!D47=""),FALSE,'Input and Summary Results'!$D47)</f>
        <v>0.89360942399999999</v>
      </c>
      <c r="D465">
        <f>IF(OR(B465=0,'Input and Summary Results'!E47=0),FALSE,'Input and Summary Results'!$E47)</f>
        <v>0.103844381</v>
      </c>
      <c r="E465">
        <f t="shared" si="50"/>
        <v>-4.8852259801113317E-2</v>
      </c>
      <c r="F465">
        <f t="shared" si="51"/>
        <v>5.0434183149348701E-2</v>
      </c>
      <c r="G465">
        <f>IF('Input and Summary Results'!$J$4="yes",IF(C465=FALSE,FALSE,IF('Data Transformation'!E465&lt;$R$10,E465,$R$10)),IF(C465=FALSE,FALSE,IF(C465&lt;$R$10,C465,$R$10)))</f>
        <v>0.89360942399999999</v>
      </c>
      <c r="H465">
        <f>IF('Input and Summary Results'!$J$4="yes",'Data Transformation'!F465,'Data Transformation'!D465)</f>
        <v>0.103844381</v>
      </c>
      <c r="I465">
        <f t="shared" si="52"/>
        <v>3</v>
      </c>
    </row>
    <row r="466" spans="2:9" x14ac:dyDescent="0.45">
      <c r="B466">
        <f>IF('Input and Summary Results'!D48=0,FALSE,'Input and Summary Results'!$B48)</f>
        <v>3</v>
      </c>
      <c r="C466">
        <f>IF(OR(B466=0,'Input and Summary Results'!D48=0,'Input and Summary Results'!D48=""),FALSE,'Input and Summary Results'!$D48)</f>
        <v>0.99594856799999998</v>
      </c>
      <c r="D466">
        <f>IF(OR(B466=0,'Input and Summary Results'!E48=0),FALSE,'Input and Summary Results'!$E48)</f>
        <v>9.3651775000000007E-2</v>
      </c>
      <c r="E466">
        <f t="shared" si="50"/>
        <v>-1.7630884945029246E-3</v>
      </c>
      <c r="F466">
        <f t="shared" si="51"/>
        <v>4.0810210141293164E-2</v>
      </c>
      <c r="G466">
        <f>IF('Input and Summary Results'!$J$4="yes",IF(C466=FALSE,FALSE,IF('Data Transformation'!E466&lt;$R$10,E466,$R$10)),IF(C466=FALSE,FALSE,IF(C466&lt;$R$10,C466,$R$10)))</f>
        <v>0.99594856799999998</v>
      </c>
      <c r="H466">
        <f>IF('Input and Summary Results'!$J$4="yes",'Data Transformation'!F466,'Data Transformation'!D466)</f>
        <v>9.3651775000000007E-2</v>
      </c>
      <c r="I466">
        <f t="shared" si="52"/>
        <v>3</v>
      </c>
    </row>
    <row r="467" spans="2:9" x14ac:dyDescent="0.45">
      <c r="B467">
        <f>IF('Input and Summary Results'!D49=0,FALSE,'Input and Summary Results'!$B49)</f>
        <v>3</v>
      </c>
      <c r="C467">
        <f>IF(OR(B467=0,'Input and Summary Results'!D49=0,'Input and Summary Results'!D49=""),FALSE,'Input and Summary Results'!$D49)</f>
        <v>1.0611378849999999</v>
      </c>
      <c r="D467">
        <f>IF(OR(B467=0,'Input and Summary Results'!E49=0),FALSE,'Input and Summary Results'!$E49)</f>
        <v>7.8438629999999995E-2</v>
      </c>
      <c r="E467">
        <f t="shared" si="50"/>
        <v>2.5771820097258705E-2</v>
      </c>
      <c r="F467">
        <f t="shared" si="51"/>
        <v>3.2081000877656911E-2</v>
      </c>
      <c r="G467">
        <f>IF('Input and Summary Results'!$J$4="yes",IF(C467=FALSE,FALSE,IF('Data Transformation'!E467&lt;$R$10,E467,$R$10)),IF(C467=FALSE,FALSE,IF(C467&lt;$R$10,C467,$R$10)))</f>
        <v>1.0611378849999999</v>
      </c>
      <c r="H467">
        <f>IF('Input and Summary Results'!$J$4="yes",'Data Transformation'!F467,'Data Transformation'!D467)</f>
        <v>7.8438629999999995E-2</v>
      </c>
      <c r="I467">
        <f t="shared" si="52"/>
        <v>3</v>
      </c>
    </row>
    <row r="468" spans="2:9" x14ac:dyDescent="0.45">
      <c r="B468">
        <f>IF('Input and Summary Results'!D50=0,FALSE,'Input and Summary Results'!$B50)</f>
        <v>3</v>
      </c>
      <c r="C468">
        <f>IF(OR(B468=0,'Input and Summary Results'!D50=0,'Input and Summary Results'!D50=""),FALSE,'Input and Summary Results'!$D50)</f>
        <v>0.85146690199999997</v>
      </c>
      <c r="D468">
        <f>IF(OR(B468=0,'Input and Summary Results'!E50=0),FALSE,'Input and Summary Results'!$E50)</f>
        <v>7.1427415999999994E-2</v>
      </c>
      <c r="E468">
        <f t="shared" si="50"/>
        <v>-6.9832229155443626E-2</v>
      </c>
      <c r="F468">
        <f t="shared" si="51"/>
        <v>3.6407167995826571E-2</v>
      </c>
      <c r="G468">
        <f>IF('Input and Summary Results'!$J$4="yes",IF(C468=FALSE,FALSE,IF('Data Transformation'!E468&lt;$R$10,E468,$R$10)),IF(C468=FALSE,FALSE,IF(C468&lt;$R$10,C468,$R$10)))</f>
        <v>0.85146690199999997</v>
      </c>
      <c r="H468">
        <f>IF('Input and Summary Results'!$J$4="yes",'Data Transformation'!F468,'Data Transformation'!D468)</f>
        <v>7.1427415999999994E-2</v>
      </c>
      <c r="I468">
        <f t="shared" si="52"/>
        <v>3</v>
      </c>
    </row>
    <row r="469" spans="2:9" x14ac:dyDescent="0.45">
      <c r="B469">
        <f>IF('Input and Summary Results'!D51=0,FALSE,'Input and Summary Results'!$B51)</f>
        <v>3</v>
      </c>
      <c r="C469">
        <f>IF(OR(B469=0,'Input and Summary Results'!D51=0,'Input and Summary Results'!D51=""),FALSE,'Input and Summary Results'!$D51)</f>
        <v>0.954817798</v>
      </c>
      <c r="D469">
        <f>IF(OR(B469=0,'Input and Summary Results'!E51=0),FALSE,'Input and Summary Results'!$E51)</f>
        <v>6.9833939999999997E-2</v>
      </c>
      <c r="E469">
        <f t="shared" si="50"/>
        <v>-2.0079494251428798E-2</v>
      </c>
      <c r="F469">
        <f t="shared" si="51"/>
        <v>3.1742108309547865E-2</v>
      </c>
      <c r="G469">
        <f>IF('Input and Summary Results'!$J$4="yes",IF(C469=FALSE,FALSE,IF('Data Transformation'!E469&lt;$R$10,E469,$R$10)),IF(C469=FALSE,FALSE,IF(C469&lt;$R$10,C469,$R$10)))</f>
        <v>0.954817798</v>
      </c>
      <c r="H469">
        <f>IF('Input and Summary Results'!$J$4="yes",'Data Transformation'!F469,'Data Transformation'!D469)</f>
        <v>6.9833939999999997E-2</v>
      </c>
      <c r="I469">
        <f t="shared" si="52"/>
        <v>3</v>
      </c>
    </row>
    <row r="470" spans="2:9" x14ac:dyDescent="0.45">
      <c r="B470">
        <f>IF('Input and Summary Results'!D52=0,FALSE,'Input and Summary Results'!$B52)</f>
        <v>3</v>
      </c>
      <c r="C470">
        <f>IF(OR(B470=0,'Input and Summary Results'!D52=0,'Input and Summary Results'!D52=""),FALSE,'Input and Summary Results'!$D52)</f>
        <v>0.96471427799999998</v>
      </c>
      <c r="D470">
        <f>IF(OR(B470=0,'Input and Summary Results'!E52=0),FALSE,'Input and Summary Results'!$E52)</f>
        <v>6.3121253000000002E-2</v>
      </c>
      <c r="E470">
        <f t="shared" si="50"/>
        <v>-1.5601293766886813E-2</v>
      </c>
      <c r="F470">
        <f t="shared" si="51"/>
        <v>2.839661900598511E-2</v>
      </c>
      <c r="G470">
        <f>IF('Input and Summary Results'!$J$4="yes",IF(C470=FALSE,FALSE,IF('Data Transformation'!E470&lt;$R$10,E470,$R$10)),IF(C470=FALSE,FALSE,IF(C470&lt;$R$10,C470,$R$10)))</f>
        <v>0.96471427799999998</v>
      </c>
      <c r="H470">
        <f>IF('Input and Summary Results'!$J$4="yes",'Data Transformation'!F470,'Data Transformation'!D470)</f>
        <v>6.3121253000000002E-2</v>
      </c>
      <c r="I470">
        <f t="shared" si="52"/>
        <v>3</v>
      </c>
    </row>
    <row r="471" spans="2:9" x14ac:dyDescent="0.45">
      <c r="B471">
        <f>IF('Input and Summary Results'!D53=0,FALSE,'Input and Summary Results'!$B53)</f>
        <v>3</v>
      </c>
      <c r="C471">
        <f>IF(OR(B471=0,'Input and Summary Results'!D53=0,'Input and Summary Results'!D53=""),FALSE,'Input and Summary Results'!$D53)</f>
        <v>0.99820804200000002</v>
      </c>
      <c r="D471">
        <f>IF(OR(B471=0,'Input and Summary Results'!E53=0),FALSE,'Input and Summary Results'!$E53)</f>
        <v>6.1092219000000003E-2</v>
      </c>
      <c r="E471">
        <f t="shared" si="50"/>
        <v>-7.7893558975767035E-4</v>
      </c>
      <c r="F471">
        <f t="shared" si="51"/>
        <v>2.6561620354086466E-2</v>
      </c>
      <c r="G471">
        <f>IF('Input and Summary Results'!$J$4="yes",IF(C471=FALSE,FALSE,IF('Data Transformation'!E471&lt;$R$10,E471,$R$10)),IF(C471=FALSE,FALSE,IF(C471&lt;$R$10,C471,$R$10)))</f>
        <v>0.99820804200000002</v>
      </c>
      <c r="H471">
        <f>IF('Input and Summary Results'!$J$4="yes",'Data Transformation'!F471,'Data Transformation'!D471)</f>
        <v>6.1092219000000003E-2</v>
      </c>
      <c r="I471">
        <f t="shared" si="52"/>
        <v>3</v>
      </c>
    </row>
    <row r="472" spans="2:9" x14ac:dyDescent="0.45">
      <c r="B472">
        <f>IF('Input and Summary Results'!D54=0,FALSE,'Input and Summary Results'!$B54)</f>
        <v>3</v>
      </c>
      <c r="C472">
        <f>IF(OR(B472=0,'Input and Summary Results'!D54=0,'Input and Summary Results'!D54=""),FALSE,'Input and Summary Results'!$D54)</f>
        <v>0.94642750099999995</v>
      </c>
      <c r="D472">
        <f>IF(OR(B472=0,'Input and Summary Results'!E54=0),FALSE,'Input and Summary Results'!$E54)</f>
        <v>5.8280766999999997E-2</v>
      </c>
      <c r="E472">
        <f t="shared" si="50"/>
        <v>-2.3912648600942436E-2</v>
      </c>
      <c r="F472">
        <f t="shared" si="51"/>
        <v>2.6725610626566101E-2</v>
      </c>
      <c r="G472">
        <f>IF('Input and Summary Results'!$J$4="yes",IF(C472=FALSE,FALSE,IF('Data Transformation'!E472&lt;$R$10,E472,$R$10)),IF(C472=FALSE,FALSE,IF(C472&lt;$R$10,C472,$R$10)))</f>
        <v>0.94642750099999995</v>
      </c>
      <c r="H472">
        <f>IF('Input and Summary Results'!$J$4="yes",'Data Transformation'!F472,'Data Transformation'!D472)</f>
        <v>5.8280766999999997E-2</v>
      </c>
      <c r="I472">
        <f t="shared" si="52"/>
        <v>3</v>
      </c>
    </row>
    <row r="473" spans="2:9" x14ac:dyDescent="0.45">
      <c r="B473">
        <f>IF('Input and Summary Results'!D55=0,FALSE,'Input and Summary Results'!$B55)</f>
        <v>3</v>
      </c>
      <c r="C473">
        <f>IF(OR(B473=0,'Input and Summary Results'!D55=0,'Input and Summary Results'!D55=""),FALSE,'Input and Summary Results'!$D55)</f>
        <v>1.0169689850000001</v>
      </c>
      <c r="D473">
        <f>IF(OR(B473=0,'Input and Summary Results'!E55=0),FALSE,'Input and Summary Results'!$E55)</f>
        <v>5.7395821999999999E-2</v>
      </c>
      <c r="E473">
        <f t="shared" si="50"/>
        <v>7.3077082337089597E-3</v>
      </c>
      <c r="F473">
        <f t="shared" si="51"/>
        <v>2.4494145952740139E-2</v>
      </c>
      <c r="G473">
        <f>IF('Input and Summary Results'!$J$4="yes",IF(C473=FALSE,FALSE,IF('Data Transformation'!E473&lt;$R$10,E473,$R$10)),IF(C473=FALSE,FALSE,IF(C473&lt;$R$10,C473,$R$10)))</f>
        <v>1.0169689850000001</v>
      </c>
      <c r="H473">
        <f>IF('Input and Summary Results'!$J$4="yes",'Data Transformation'!F473,'Data Transformation'!D473)</f>
        <v>5.7395821999999999E-2</v>
      </c>
      <c r="I473">
        <f t="shared" si="52"/>
        <v>3</v>
      </c>
    </row>
    <row r="474" spans="2:9" x14ac:dyDescent="0.45">
      <c r="B474">
        <f>IF('Input and Summary Results'!D56=0,FALSE,'Input and Summary Results'!$B56)</f>
        <v>3</v>
      </c>
      <c r="C474">
        <f>IF(OR(B474=0,'Input and Summary Results'!D56=0,'Input and Summary Results'!D56=""),FALSE,'Input and Summary Results'!$D56)</f>
        <v>0.93678482600000001</v>
      </c>
      <c r="D474">
        <f>IF(OR(B474=0,'Input and Summary Results'!E56=0),FALSE,'Input and Summary Results'!$E56)</f>
        <v>5.6398687000000003E-2</v>
      </c>
      <c r="E474">
        <f t="shared" si="50"/>
        <v>-2.8360152561910455E-2</v>
      </c>
      <c r="F474">
        <f t="shared" si="51"/>
        <v>2.6128764555799926E-2</v>
      </c>
      <c r="G474">
        <f>IF('Input and Summary Results'!$J$4="yes",IF(C474=FALSE,FALSE,IF('Data Transformation'!E474&lt;$R$10,E474,$R$10)),IF(C474=FALSE,FALSE,IF(C474&lt;$R$10,C474,$R$10)))</f>
        <v>0.93678482600000001</v>
      </c>
      <c r="H474">
        <f>IF('Input and Summary Results'!$J$4="yes",'Data Transformation'!F474,'Data Transformation'!D474)</f>
        <v>5.6398687000000003E-2</v>
      </c>
      <c r="I474">
        <f t="shared" si="52"/>
        <v>3</v>
      </c>
    </row>
    <row r="475" spans="2:9" x14ac:dyDescent="0.45">
      <c r="B475">
        <f>IF('Input and Summary Results'!D57=0,FALSE,'Input and Summary Results'!$B57)</f>
        <v>3</v>
      </c>
      <c r="C475">
        <f>IF(OR(B475=0,'Input and Summary Results'!D57=0,'Input and Summary Results'!D57=""),FALSE,'Input and Summary Results'!$D57)</f>
        <v>0.94432688799999998</v>
      </c>
      <c r="D475">
        <f>IF(OR(B475=0,'Input and Summary Results'!E57=0),FALSE,'Input and Summary Results'!$E57)</f>
        <v>5.0288020000000003E-2</v>
      </c>
      <c r="E475">
        <f t="shared" si="50"/>
        <v>-2.4877644387986241E-2</v>
      </c>
      <c r="F475">
        <f t="shared" si="51"/>
        <v>2.3111700998182317E-2</v>
      </c>
      <c r="G475">
        <f>IF('Input and Summary Results'!$J$4="yes",IF(C475=FALSE,FALSE,IF('Data Transformation'!E475&lt;$R$10,E475,$R$10)),IF(C475=FALSE,FALSE,IF(C475&lt;$R$10,C475,$R$10)))</f>
        <v>0.94432688799999998</v>
      </c>
      <c r="H475">
        <f>IF('Input and Summary Results'!$J$4="yes",'Data Transformation'!F475,'Data Transformation'!D475)</f>
        <v>5.0288020000000003E-2</v>
      </c>
      <c r="I475">
        <f t="shared" si="52"/>
        <v>3</v>
      </c>
    </row>
    <row r="476" spans="2:9" x14ac:dyDescent="0.45">
      <c r="B476">
        <f>IF('Input and Summary Results'!D58=0,FALSE,'Input and Summary Results'!$B58)</f>
        <v>3</v>
      </c>
      <c r="C476">
        <f>IF(OR(B476=0,'Input and Summary Results'!D58=0,'Input and Summary Results'!D58=""),FALSE,'Input and Summary Results'!$D58)</f>
        <v>0.95315830999999995</v>
      </c>
      <c r="D476">
        <f>IF(OR(B476=0,'Input and Summary Results'!E58=0),FALSE,'Input and Summary Results'!$E58)</f>
        <v>4.9657244000000003E-2</v>
      </c>
      <c r="E476">
        <f t="shared" si="50"/>
        <v>-2.0834961429343973E-2</v>
      </c>
      <c r="F476">
        <f t="shared" si="51"/>
        <v>2.2610350945794097E-2</v>
      </c>
      <c r="G476">
        <f>IF('Input and Summary Results'!$J$4="yes",IF(C476=FALSE,FALSE,IF('Data Transformation'!E476&lt;$R$10,E476,$R$10)),IF(C476=FALSE,FALSE,IF(C476&lt;$R$10,C476,$R$10)))</f>
        <v>0.95315830999999995</v>
      </c>
      <c r="H476">
        <f>IF('Input and Summary Results'!$J$4="yes",'Data Transformation'!F476,'Data Transformation'!D476)</f>
        <v>4.9657244000000003E-2</v>
      </c>
      <c r="I476">
        <f t="shared" si="52"/>
        <v>3</v>
      </c>
    </row>
    <row r="477" spans="2:9" x14ac:dyDescent="0.45">
      <c r="B477">
        <f>IF('Input and Summary Results'!D59=0,FALSE,'Input and Summary Results'!$B59)</f>
        <v>3</v>
      </c>
      <c r="C477">
        <f>IF(OR(B477=0,'Input and Summary Results'!D59=0,'Input and Summary Results'!D59=""),FALSE,'Input and Summary Results'!$D59)</f>
        <v>0.96737332600000003</v>
      </c>
      <c r="D477">
        <f>IF(OR(B477=0,'Input and Summary Results'!E59=0),FALSE,'Input and Summary Results'!$E59)</f>
        <v>3.7725688E-2</v>
      </c>
      <c r="E477">
        <f t="shared" si="50"/>
        <v>-1.4405891860443885E-2</v>
      </c>
      <c r="F477">
        <f t="shared" si="51"/>
        <v>1.6925160278814633E-2</v>
      </c>
      <c r="G477">
        <f>IF('Input and Summary Results'!$J$4="yes",IF(C477=FALSE,FALSE,IF('Data Transformation'!E477&lt;$R$10,E477,$R$10)),IF(C477=FALSE,FALSE,IF(C477&lt;$R$10,C477,$R$10)))</f>
        <v>0.96737332600000003</v>
      </c>
      <c r="H477">
        <f>IF('Input and Summary Results'!$J$4="yes",'Data Transformation'!F477,'Data Transformation'!D477)</f>
        <v>3.7725688E-2</v>
      </c>
      <c r="I477">
        <f t="shared" si="52"/>
        <v>3</v>
      </c>
    </row>
    <row r="478" spans="2:9" x14ac:dyDescent="0.45">
      <c r="B478">
        <f>IF('Input and Summary Results'!D60=0,FALSE,'Input and Summary Results'!$B60)</f>
        <v>3</v>
      </c>
      <c r="C478">
        <f>IF(OR(B478=0,'Input and Summary Results'!D60=0,'Input and Summary Results'!D60=""),FALSE,'Input and Summary Results'!$D60)</f>
        <v>0.99582102900000002</v>
      </c>
      <c r="D478">
        <f>IF(OR(B478=0,'Input and Summary Results'!E60=0),FALSE,'Input and Summary Results'!$E60)</f>
        <v>3.7710707000000003E-2</v>
      </c>
      <c r="E478">
        <f t="shared" si="50"/>
        <v>-1.8187068592842423E-3</v>
      </c>
      <c r="F478">
        <f t="shared" si="51"/>
        <v>1.6435128764488063E-2</v>
      </c>
      <c r="G478">
        <f>IF('Input and Summary Results'!$J$4="yes",IF(C478=FALSE,FALSE,IF('Data Transformation'!E478&lt;$R$10,E478,$R$10)),IF(C478=FALSE,FALSE,IF(C478&lt;$R$10,C478,$R$10)))</f>
        <v>0.99582102900000002</v>
      </c>
      <c r="H478">
        <f>IF('Input and Summary Results'!$J$4="yes",'Data Transformation'!F478,'Data Transformation'!D478)</f>
        <v>3.7710707000000003E-2</v>
      </c>
      <c r="I478">
        <f t="shared" si="52"/>
        <v>3</v>
      </c>
    </row>
    <row r="479" spans="2:9" x14ac:dyDescent="0.45">
      <c r="B479">
        <f>IF('Input and Summary Results'!D61=0,FALSE,'Input and Summary Results'!$B61)</f>
        <v>3</v>
      </c>
      <c r="C479">
        <f>IF(OR(B479=0,'Input and Summary Results'!D61=0,'Input and Summary Results'!D61=""),FALSE,'Input and Summary Results'!$D61)</f>
        <v>0.97507358399999999</v>
      </c>
      <c r="D479">
        <f>IF(OR(B479=0,'Input and Summary Results'!E61=0),FALSE,'Input and Summary Results'!$E61)</f>
        <v>3.6504199000000001E-2</v>
      </c>
      <c r="E479">
        <f t="shared" si="50"/>
        <v>-1.0962608999614334E-2</v>
      </c>
      <c r="F479">
        <f t="shared" si="51"/>
        <v>1.624782234486213E-2</v>
      </c>
      <c r="G479">
        <f>IF('Input and Summary Results'!$J$4="yes",IF(C479=FALSE,FALSE,IF('Data Transformation'!E479&lt;$R$10,E479,$R$10)),IF(C479=FALSE,FALSE,IF(C479&lt;$R$10,C479,$R$10)))</f>
        <v>0.97507358399999999</v>
      </c>
      <c r="H479">
        <f>IF('Input and Summary Results'!$J$4="yes",'Data Transformation'!F479,'Data Transformation'!D479)</f>
        <v>3.6504199000000001E-2</v>
      </c>
      <c r="I479">
        <f t="shared" si="52"/>
        <v>3</v>
      </c>
    </row>
    <row r="480" spans="2:9" x14ac:dyDescent="0.45">
      <c r="B480">
        <f>IF('Input and Summary Results'!D62=0,FALSE,'Input and Summary Results'!$B62)</f>
        <v>3</v>
      </c>
      <c r="C480">
        <f>IF(OR(B480=0,'Input and Summary Results'!D62=0,'Input and Summary Results'!D62=""),FALSE,'Input and Summary Results'!$D62)</f>
        <v>0.95571089600000003</v>
      </c>
      <c r="D480">
        <f>IF(OR(B480=0,'Input and Summary Results'!E62=0),FALSE,'Input and Summary Results'!$E62)</f>
        <v>3.3503063E-2</v>
      </c>
      <c r="E480">
        <f t="shared" si="50"/>
        <v>-1.9673462598861411E-2</v>
      </c>
      <c r="F480">
        <f t="shared" si="51"/>
        <v>1.5214150432789456E-2</v>
      </c>
      <c r="G480">
        <f>IF('Input and Summary Results'!$J$4="yes",IF(C480=FALSE,FALSE,IF('Data Transformation'!E480&lt;$R$10,E480,$R$10)),IF(C480=FALSE,FALSE,IF(C480&lt;$R$10,C480,$R$10)))</f>
        <v>0.95571089600000003</v>
      </c>
      <c r="H480">
        <f>IF('Input and Summary Results'!$J$4="yes",'Data Transformation'!F480,'Data Transformation'!D480)</f>
        <v>3.3503063E-2</v>
      </c>
      <c r="I480">
        <f t="shared" si="52"/>
        <v>3</v>
      </c>
    </row>
    <row r="481" spans="2:9" x14ac:dyDescent="0.45">
      <c r="B481">
        <f>IF('Input and Summary Results'!D63=0,FALSE,'Input and Summary Results'!$B63)</f>
        <v>3</v>
      </c>
      <c r="C481">
        <f>IF(OR(B481=0,'Input and Summary Results'!D63=0,'Input and Summary Results'!D63=""),FALSE,'Input and Summary Results'!$D63)</f>
        <v>0.98561047099999999</v>
      </c>
      <c r="D481">
        <f>IF(OR(B481=0,'Input and Summary Results'!E63=0),FALSE,'Input and Summary Results'!$E63)</f>
        <v>3.0770272000000001E-2</v>
      </c>
      <c r="E481">
        <f t="shared" si="50"/>
        <v>-6.2946912659282714E-3</v>
      </c>
      <c r="F481">
        <f t="shared" si="51"/>
        <v>1.3549265598254791E-2</v>
      </c>
      <c r="G481">
        <f>IF('Input and Summary Results'!$J$4="yes",IF(C481=FALSE,FALSE,IF('Data Transformation'!E481&lt;$R$10,E481,$R$10)),IF(C481=FALSE,FALSE,IF(C481&lt;$R$10,C481,$R$10)))</f>
        <v>0.98561047099999999</v>
      </c>
      <c r="H481">
        <f>IF('Input and Summary Results'!$J$4="yes",'Data Transformation'!F481,'Data Transformation'!D481)</f>
        <v>3.0770272000000001E-2</v>
      </c>
      <c r="I481">
        <f t="shared" si="52"/>
        <v>3</v>
      </c>
    </row>
    <row r="482" spans="2:9" x14ac:dyDescent="0.45">
      <c r="B482">
        <f>IF('Input and Summary Results'!D64=0,FALSE,'Input and Summary Results'!$B64)</f>
        <v>4</v>
      </c>
      <c r="C482">
        <f>IF(OR(B482=0,'Input and Summary Results'!D64=0,'Input and Summary Results'!D64=""),FALSE,'Input and Summary Results'!$D64)</f>
        <v>0.96496482699999997</v>
      </c>
      <c r="D482">
        <f>IF(OR(B482=0,'Input and Summary Results'!E64=0),FALSE,'Input and Summary Results'!$E64)</f>
        <v>7.6219338999999997E-2</v>
      </c>
      <c r="E482">
        <f t="shared" si="50"/>
        <v>-1.5488516416004076E-2</v>
      </c>
      <c r="F482">
        <f t="shared" si="51"/>
        <v>3.428020607636096E-2</v>
      </c>
      <c r="G482">
        <f>IF('Input and Summary Results'!$J$4="yes",IF(C482=FALSE,FALSE,IF('Data Transformation'!E482&lt;$R$10,E482,$R$10)),IF(C482=FALSE,FALSE,IF(C482&lt;$R$10,C482,$R$10)))</f>
        <v>0.96496482699999997</v>
      </c>
      <c r="H482">
        <f>IF('Input and Summary Results'!$J$4="yes",'Data Transformation'!F482,'Data Transformation'!D482)</f>
        <v>7.6219338999999997E-2</v>
      </c>
      <c r="I482">
        <f t="shared" si="52"/>
        <v>4</v>
      </c>
    </row>
    <row r="483" spans="2:9" x14ac:dyDescent="0.45">
      <c r="B483">
        <f>IF('Input and Summary Results'!D65=0,FALSE,'Input and Summary Results'!$B65)</f>
        <v>4</v>
      </c>
      <c r="C483">
        <f>IF(OR(B483=0,'Input and Summary Results'!D65=0,'Input and Summary Results'!D65=""),FALSE,'Input and Summary Results'!$D65)</f>
        <v>0.99577478200000002</v>
      </c>
      <c r="D483">
        <f>IF(OR(B483=0,'Input and Summary Results'!E65=0),FALSE,'Input and Summary Results'!$E65)</f>
        <v>7.4488570000000004E-2</v>
      </c>
      <c r="E483">
        <f t="shared" si="50"/>
        <v>-1.8388764306372818E-3</v>
      </c>
      <c r="F483">
        <f t="shared" si="51"/>
        <v>3.2465211978023358E-2</v>
      </c>
      <c r="G483">
        <f>IF('Input and Summary Results'!$J$4="yes",IF(C483=FALSE,FALSE,IF('Data Transformation'!E483&lt;$R$10,E483,$R$10)),IF(C483=FALSE,FALSE,IF(C483&lt;$R$10,C483,$R$10)))</f>
        <v>0.99577478200000002</v>
      </c>
      <c r="H483">
        <f>IF('Input and Summary Results'!$J$4="yes",'Data Transformation'!F483,'Data Transformation'!D483)</f>
        <v>7.4488570000000004E-2</v>
      </c>
      <c r="I483">
        <f t="shared" si="52"/>
        <v>4</v>
      </c>
    </row>
    <row r="484" spans="2:9" x14ac:dyDescent="0.45">
      <c r="B484">
        <f>IF('Input and Summary Results'!D66=0,FALSE,'Input and Summary Results'!$B66)</f>
        <v>4</v>
      </c>
      <c r="C484">
        <f>IF(OR(B484=0,'Input and Summary Results'!D66=0,'Input and Summary Results'!D66=""),FALSE,'Input and Summary Results'!$D66)</f>
        <v>1.135939166</v>
      </c>
      <c r="D484">
        <f>IF(OR(B484=0,'Input and Summary Results'!E66=0),FALSE,'Input and Summary Results'!$E66)</f>
        <v>6.7228833000000002E-2</v>
      </c>
      <c r="E484">
        <f t="shared" si="50"/>
        <v>5.53550738239936E-2</v>
      </c>
      <c r="F484">
        <f t="shared" si="51"/>
        <v>2.5685630353553635E-2</v>
      </c>
      <c r="G484">
        <f>IF('Input and Summary Results'!$J$4="yes",IF(C484=FALSE,FALSE,IF('Data Transformation'!E484&lt;$R$10,E484,$R$10)),IF(C484=FALSE,FALSE,IF(C484&lt;$R$10,C484,$R$10)))</f>
        <v>1.135939166</v>
      </c>
      <c r="H484">
        <f>IF('Input and Summary Results'!$J$4="yes",'Data Transformation'!F484,'Data Transformation'!D484)</f>
        <v>6.7228833000000002E-2</v>
      </c>
      <c r="I484">
        <f t="shared" si="52"/>
        <v>4</v>
      </c>
    </row>
    <row r="485" spans="2:9" x14ac:dyDescent="0.45">
      <c r="B485">
        <f>IF('Input and Summary Results'!D67=0,FALSE,'Input and Summary Results'!$B67)</f>
        <v>4</v>
      </c>
      <c r="C485">
        <f>IF(OR(B485=0,'Input and Summary Results'!D67=0,'Input and Summary Results'!D67=""),FALSE,'Input and Summary Results'!$D67)</f>
        <v>0.98729729600000005</v>
      </c>
      <c r="D485">
        <f>IF(OR(B485=0,'Input and Summary Results'!E67=0),FALSE,'Input and Summary Results'!$E67)</f>
        <v>6.6758791999999997E-2</v>
      </c>
      <c r="E485">
        <f t="shared" si="50"/>
        <v>-5.5520524257362709E-3</v>
      </c>
      <c r="F485">
        <f t="shared" si="51"/>
        <v>2.9346090428267513E-2</v>
      </c>
      <c r="G485">
        <f>IF('Input and Summary Results'!$J$4="yes",IF(C485=FALSE,FALSE,IF('Data Transformation'!E485&lt;$R$10,E485,$R$10)),IF(C485=FALSE,FALSE,IF(C485&lt;$R$10,C485,$R$10)))</f>
        <v>0.98729729600000005</v>
      </c>
      <c r="H485">
        <f>IF('Input and Summary Results'!$J$4="yes",'Data Transformation'!F485,'Data Transformation'!D485)</f>
        <v>6.6758791999999997E-2</v>
      </c>
      <c r="I485">
        <f t="shared" si="52"/>
        <v>4</v>
      </c>
    </row>
    <row r="486" spans="2:9" x14ac:dyDescent="0.45">
      <c r="B486">
        <f>IF('Input and Summary Results'!D68=0,FALSE,'Input and Summary Results'!$B68)</f>
        <v>4</v>
      </c>
      <c r="C486">
        <f>IF(OR(B486=0,'Input and Summary Results'!D68=0,'Input and Summary Results'!D68=""),FALSE,'Input and Summary Results'!$D68)</f>
        <v>0.861004879</v>
      </c>
      <c r="D486">
        <f>IF(OR(B486=0,'Input and Summary Results'!E68=0),FALSE,'Input and Summary Results'!$E68)</f>
        <v>6.6078709999999999E-2</v>
      </c>
      <c r="E486">
        <f t="shared" si="50"/>
        <v>-6.4994387551253932E-2</v>
      </c>
      <c r="F486">
        <f t="shared" si="51"/>
        <v>3.3307778898196E-2</v>
      </c>
      <c r="G486">
        <f>IF('Input and Summary Results'!$J$4="yes",IF(C486=FALSE,FALSE,IF('Data Transformation'!E486&lt;$R$10,E486,$R$10)),IF(C486=FALSE,FALSE,IF(C486&lt;$R$10,C486,$R$10)))</f>
        <v>0.861004879</v>
      </c>
      <c r="H486">
        <f>IF('Input and Summary Results'!$J$4="yes",'Data Transformation'!F486,'Data Transformation'!D486)</f>
        <v>6.6078709999999999E-2</v>
      </c>
      <c r="I486">
        <f t="shared" si="52"/>
        <v>4</v>
      </c>
    </row>
    <row r="487" spans="2:9" x14ac:dyDescent="0.45">
      <c r="B487">
        <f>IF('Input and Summary Results'!D69=0,FALSE,'Input and Summary Results'!$B69)</f>
        <v>4</v>
      </c>
      <c r="C487">
        <f>IF(OR(B487=0,'Input and Summary Results'!D69=0,'Input and Summary Results'!D69=""),FALSE,'Input and Summary Results'!$D69)</f>
        <v>0.96069676500000001</v>
      </c>
      <c r="D487">
        <f>IF(OR(B487=0,'Input and Summary Results'!E69=0),FALSE,'Input and Summary Results'!$E69)</f>
        <v>6.5376918000000006E-2</v>
      </c>
      <c r="E487">
        <f t="shared" si="50"/>
        <v>-1.7413671716381019E-2</v>
      </c>
      <c r="F487">
        <f t="shared" si="51"/>
        <v>2.9534379052478646E-2</v>
      </c>
      <c r="G487">
        <f>IF('Input and Summary Results'!$J$4="yes",IF(C487=FALSE,FALSE,IF('Data Transformation'!E487&lt;$R$10,E487,$R$10)),IF(C487=FALSE,FALSE,IF(C487&lt;$R$10,C487,$R$10)))</f>
        <v>0.96069676500000001</v>
      </c>
      <c r="H487">
        <f>IF('Input and Summary Results'!$J$4="yes",'Data Transformation'!F487,'Data Transformation'!D487)</f>
        <v>6.5376918000000006E-2</v>
      </c>
      <c r="I487">
        <f t="shared" si="52"/>
        <v>4</v>
      </c>
    </row>
    <row r="488" spans="2:9" x14ac:dyDescent="0.45">
      <c r="B488">
        <f>IF('Input and Summary Results'!D70=0,FALSE,'Input and Summary Results'!$B70)</f>
        <v>4</v>
      </c>
      <c r="C488">
        <f>IF(OR(B488=0,'Input and Summary Results'!D70=0,'Input and Summary Results'!D70=""),FALSE,'Input and Summary Results'!$D70)</f>
        <v>0.87184173399999998</v>
      </c>
      <c r="D488">
        <f>IF(OR(B488=0,'Input and Summary Results'!E70=0),FALSE,'Input and Summary Results'!$E70)</f>
        <v>6.4201375000000005E-2</v>
      </c>
      <c r="E488">
        <f t="shared" si="50"/>
        <v>-5.9562345673813515E-2</v>
      </c>
      <c r="F488">
        <f t="shared" si="51"/>
        <v>3.1959237168153277E-2</v>
      </c>
      <c r="G488">
        <f>IF('Input and Summary Results'!$J$4="yes",IF(C488=FALSE,FALSE,IF('Data Transformation'!E488&lt;$R$10,E488,$R$10)),IF(C488=FALSE,FALSE,IF(C488&lt;$R$10,C488,$R$10)))</f>
        <v>0.87184173399999998</v>
      </c>
      <c r="H488">
        <f>IF('Input and Summary Results'!$J$4="yes",'Data Transformation'!F488,'Data Transformation'!D488)</f>
        <v>6.4201375000000005E-2</v>
      </c>
      <c r="I488">
        <f t="shared" si="52"/>
        <v>4</v>
      </c>
    </row>
    <row r="489" spans="2:9" x14ac:dyDescent="0.45">
      <c r="B489">
        <f>IF('Input and Summary Results'!D71=0,FALSE,'Input and Summary Results'!$B71)</f>
        <v>4</v>
      </c>
      <c r="C489">
        <f>IF(OR(B489=0,'Input and Summary Results'!D71=0,'Input and Summary Results'!D71=""),FALSE,'Input and Summary Results'!$D71)</f>
        <v>1.0267637140000001</v>
      </c>
      <c r="D489">
        <f>IF(OR(B489=0,'Input and Summary Results'!E71=0),FALSE,'Input and Summary Results'!$E71)</f>
        <v>5.8995598000000003E-2</v>
      </c>
      <c r="E489">
        <f t="shared" si="50"/>
        <v>1.1470512231557598E-2</v>
      </c>
      <c r="F489">
        <f t="shared" si="51"/>
        <v>2.4936691064250054E-2</v>
      </c>
      <c r="G489">
        <f>IF('Input and Summary Results'!$J$4="yes",IF(C489=FALSE,FALSE,IF('Data Transformation'!E489&lt;$R$10,E489,$R$10)),IF(C489=FALSE,FALSE,IF(C489&lt;$R$10,C489,$R$10)))</f>
        <v>1.0267637140000001</v>
      </c>
      <c r="H489">
        <f>IF('Input and Summary Results'!$J$4="yes",'Data Transformation'!F489,'Data Transformation'!D489)</f>
        <v>5.8995598000000003E-2</v>
      </c>
      <c r="I489">
        <f t="shared" si="52"/>
        <v>4</v>
      </c>
    </row>
    <row r="490" spans="2:9" x14ac:dyDescent="0.45">
      <c r="B490">
        <f>IF('Input and Summary Results'!D72=0,FALSE,'Input and Summary Results'!$B72)</f>
        <v>4</v>
      </c>
      <c r="C490">
        <f>IF(OR(B490=0,'Input and Summary Results'!D72=0,'Input and Summary Results'!D72=""),FALSE,'Input and Summary Results'!$D72)</f>
        <v>0.98972907200000004</v>
      </c>
      <c r="D490">
        <f>IF(OR(B490=0,'Input and Summary Results'!E72=0),FALSE,'Input and Summary Results'!$E72)</f>
        <v>5.5643652000000002E-2</v>
      </c>
      <c r="E490">
        <f t="shared" ref="E490:E553" si="53">IF(C490=FALSE,FALSE,LOG10(C490))</f>
        <v>-4.4836727139340084E-3</v>
      </c>
      <c r="F490">
        <f t="shared" ref="F490:F553" si="54">IF(D490=FALSE, FALSE,0.434*D490/C490)</f>
        <v>2.4399955150554573E-2</v>
      </c>
      <c r="G490">
        <f>IF('Input and Summary Results'!$J$4="yes",IF(C490=FALSE,FALSE,IF('Data Transformation'!E490&lt;$R$10,E490,$R$10)),IF(C490=FALSE,FALSE,IF(C490&lt;$R$10,C490,$R$10)))</f>
        <v>0.98972907200000004</v>
      </c>
      <c r="H490">
        <f>IF('Input and Summary Results'!$J$4="yes",'Data Transformation'!F490,'Data Transformation'!D490)</f>
        <v>5.5643652000000002E-2</v>
      </c>
      <c r="I490">
        <f t="shared" si="52"/>
        <v>4</v>
      </c>
    </row>
    <row r="491" spans="2:9" x14ac:dyDescent="0.45">
      <c r="B491">
        <f>IF('Input and Summary Results'!D73=0,FALSE,'Input and Summary Results'!$B73)</f>
        <v>4</v>
      </c>
      <c r="C491">
        <f>IF(OR(B491=0,'Input and Summary Results'!D73=0,'Input and Summary Results'!D73=""),FALSE,'Input and Summary Results'!$D73)</f>
        <v>0.98359110100000002</v>
      </c>
      <c r="D491">
        <f>IF(OR(B491=0,'Input and Summary Results'!E73=0),FALSE,'Input and Summary Results'!$E73)</f>
        <v>5.4018515000000003E-2</v>
      </c>
      <c r="E491">
        <f t="shared" si="53"/>
        <v>-7.1854091769943491E-3</v>
      </c>
      <c r="F491">
        <f t="shared" si="54"/>
        <v>2.3835143980221921E-2</v>
      </c>
      <c r="G491">
        <f>IF('Input and Summary Results'!$J$4="yes",IF(C491=FALSE,FALSE,IF('Data Transformation'!E491&lt;$R$10,E491,$R$10)),IF(C491=FALSE,FALSE,IF(C491&lt;$R$10,C491,$R$10)))</f>
        <v>0.98359110100000002</v>
      </c>
      <c r="H491">
        <f>IF('Input and Summary Results'!$J$4="yes",'Data Transformation'!F491,'Data Transformation'!D491)</f>
        <v>5.4018515000000003E-2</v>
      </c>
      <c r="I491">
        <f t="shared" si="52"/>
        <v>4</v>
      </c>
    </row>
    <row r="492" spans="2:9" x14ac:dyDescent="0.45">
      <c r="B492">
        <f>IF('Input and Summary Results'!D74=0,FALSE,'Input and Summary Results'!$B74)</f>
        <v>4</v>
      </c>
      <c r="C492">
        <f>IF(OR(B492=0,'Input and Summary Results'!D74=0,'Input and Summary Results'!D74=""),FALSE,'Input and Summary Results'!$D74)</f>
        <v>0.880077946</v>
      </c>
      <c r="D492">
        <f>IF(OR(B492=0,'Input and Summary Results'!E74=0),FALSE,'Input and Summary Results'!$E74)</f>
        <v>4.8096679000000003E-2</v>
      </c>
      <c r="E492">
        <f t="shared" si="53"/>
        <v>-5.5478861919631528E-2</v>
      </c>
      <c r="F492">
        <f t="shared" si="54"/>
        <v>2.3718306748707008E-2</v>
      </c>
      <c r="G492">
        <f>IF('Input and Summary Results'!$J$4="yes",IF(C492=FALSE,FALSE,IF('Data Transformation'!E492&lt;$R$10,E492,$R$10)),IF(C492=FALSE,FALSE,IF(C492&lt;$R$10,C492,$R$10)))</f>
        <v>0.880077946</v>
      </c>
      <c r="H492">
        <f>IF('Input and Summary Results'!$J$4="yes",'Data Transformation'!F492,'Data Transformation'!D492)</f>
        <v>4.8096679000000003E-2</v>
      </c>
      <c r="I492">
        <f t="shared" si="52"/>
        <v>4</v>
      </c>
    </row>
    <row r="493" spans="2:9" x14ac:dyDescent="0.45">
      <c r="B493">
        <f>IF('Input and Summary Results'!D75=0,FALSE,'Input and Summary Results'!$B75)</f>
        <v>4</v>
      </c>
      <c r="C493">
        <f>IF(OR(B493=0,'Input and Summary Results'!D75=0,'Input and Summary Results'!D75=""),FALSE,'Input and Summary Results'!$D75)</f>
        <v>0.97705672099999996</v>
      </c>
      <c r="D493">
        <f>IF(OR(B493=0,'Input and Summary Results'!E75=0),FALSE,'Input and Summary Results'!$E75)</f>
        <v>4.7716636999999999E-2</v>
      </c>
      <c r="E493">
        <f t="shared" si="53"/>
        <v>-1.0080223484637964E-2</v>
      </c>
      <c r="F493">
        <f t="shared" si="54"/>
        <v>2.1195310377482169E-2</v>
      </c>
      <c r="G493">
        <f>IF('Input and Summary Results'!$J$4="yes",IF(C493=FALSE,FALSE,IF('Data Transformation'!E493&lt;$R$10,E493,$R$10)),IF(C493=FALSE,FALSE,IF(C493&lt;$R$10,C493,$R$10)))</f>
        <v>0.97705672099999996</v>
      </c>
      <c r="H493">
        <f>IF('Input and Summary Results'!$J$4="yes",'Data Transformation'!F493,'Data Transformation'!D493)</f>
        <v>4.7716636999999999E-2</v>
      </c>
      <c r="I493">
        <f t="shared" si="52"/>
        <v>4</v>
      </c>
    </row>
    <row r="494" spans="2:9" x14ac:dyDescent="0.45">
      <c r="B494">
        <f>IF('Input and Summary Results'!D76=0,FALSE,'Input and Summary Results'!$B76)</f>
        <v>4</v>
      </c>
      <c r="C494">
        <f>IF(OR(B494=0,'Input and Summary Results'!D76=0,'Input and Summary Results'!D76=""),FALSE,'Input and Summary Results'!$D76)</f>
        <v>1.011345422</v>
      </c>
      <c r="D494">
        <f>IF(OR(B494=0,'Input and Summary Results'!E76=0),FALSE,'Input and Summary Results'!$E76)</f>
        <v>4.0528559999999998E-2</v>
      </c>
      <c r="E494">
        <f t="shared" si="53"/>
        <v>4.8995129075651619E-3</v>
      </c>
      <c r="F494">
        <f t="shared" si="54"/>
        <v>1.7392074614048139E-2</v>
      </c>
      <c r="G494">
        <f>IF('Input and Summary Results'!$J$4="yes",IF(C494=FALSE,FALSE,IF('Data Transformation'!E494&lt;$R$10,E494,$R$10)),IF(C494=FALSE,FALSE,IF(C494&lt;$R$10,C494,$R$10)))</f>
        <v>1.011345422</v>
      </c>
      <c r="H494">
        <f>IF('Input and Summary Results'!$J$4="yes",'Data Transformation'!F494,'Data Transformation'!D494)</f>
        <v>4.0528559999999998E-2</v>
      </c>
      <c r="I494">
        <f t="shared" si="52"/>
        <v>4</v>
      </c>
    </row>
    <row r="495" spans="2:9" x14ac:dyDescent="0.45">
      <c r="B495">
        <f>IF('Input and Summary Results'!D77=0,FALSE,'Input and Summary Results'!$B77)</f>
        <v>4</v>
      </c>
      <c r="C495">
        <f>IF(OR(B495=0,'Input and Summary Results'!D77=0,'Input and Summary Results'!D77=""),FALSE,'Input and Summary Results'!$D77)</f>
        <v>0.81653880000000001</v>
      </c>
      <c r="D495">
        <f>IF(OR(B495=0,'Input and Summary Results'!E77=0),FALSE,'Input and Summary Results'!$E77)</f>
        <v>3.8975022999999998E-2</v>
      </c>
      <c r="E495">
        <f t="shared" si="53"/>
        <v>-8.8023173786418371E-2</v>
      </c>
      <c r="F495">
        <f t="shared" si="54"/>
        <v>2.0715684278567043E-2</v>
      </c>
      <c r="G495">
        <f>IF('Input and Summary Results'!$J$4="yes",IF(C495=FALSE,FALSE,IF('Data Transformation'!E495&lt;$R$10,E495,$R$10)),IF(C495=FALSE,FALSE,IF(C495&lt;$R$10,C495,$R$10)))</f>
        <v>0.81653880000000001</v>
      </c>
      <c r="H495">
        <f>IF('Input and Summary Results'!$J$4="yes",'Data Transformation'!F495,'Data Transformation'!D495)</f>
        <v>3.8975022999999998E-2</v>
      </c>
      <c r="I495">
        <f t="shared" si="52"/>
        <v>4</v>
      </c>
    </row>
    <row r="496" spans="2:9" x14ac:dyDescent="0.45">
      <c r="B496">
        <f>IF('Input and Summary Results'!D78=0,FALSE,'Input and Summary Results'!$B78)</f>
        <v>4</v>
      </c>
      <c r="C496">
        <f>IF(OR(B496=0,'Input and Summary Results'!D78=0,'Input and Summary Results'!D78=""),FALSE,'Input and Summary Results'!$D78)</f>
        <v>0.98830258900000001</v>
      </c>
      <c r="D496">
        <f>IF(OR(B496=0,'Input and Summary Results'!E78=0),FALSE,'Input and Summary Results'!$E78)</f>
        <v>3.2369467999999998E-2</v>
      </c>
      <c r="E496">
        <f t="shared" si="53"/>
        <v>-5.1100669370817749E-3</v>
      </c>
      <c r="F496">
        <f t="shared" si="54"/>
        <v>1.4214623404168781E-2</v>
      </c>
      <c r="G496">
        <f>IF('Input and Summary Results'!$J$4="yes",IF(C496=FALSE,FALSE,IF('Data Transformation'!E496&lt;$R$10,E496,$R$10)),IF(C496=FALSE,FALSE,IF(C496&lt;$R$10,C496,$R$10)))</f>
        <v>0.98830258900000001</v>
      </c>
      <c r="H496">
        <f>IF('Input and Summary Results'!$J$4="yes",'Data Transformation'!F496,'Data Transformation'!D496)</f>
        <v>3.2369467999999998E-2</v>
      </c>
      <c r="I496">
        <f t="shared" si="52"/>
        <v>4</v>
      </c>
    </row>
    <row r="497" spans="2:9" x14ac:dyDescent="0.45">
      <c r="B497">
        <f>IF('Input and Summary Results'!D79=0,FALSE,'Input and Summary Results'!$B79)</f>
        <v>5</v>
      </c>
      <c r="C497">
        <f>IF(OR(B497=0,'Input and Summary Results'!D79=0,'Input and Summary Results'!D79=""),FALSE,'Input and Summary Results'!$D79)</f>
        <v>0.85930084299999998</v>
      </c>
      <c r="D497">
        <f>IF(OR(B497=0,'Input and Summary Results'!E79=0),FALSE,'Input and Summary Results'!$E79)</f>
        <v>0.117008184</v>
      </c>
      <c r="E497">
        <f t="shared" si="53"/>
        <v>-6.5854762151350929E-2</v>
      </c>
      <c r="F497">
        <f t="shared" si="54"/>
        <v>5.9096359871719573E-2</v>
      </c>
      <c r="G497">
        <f>IF('Input and Summary Results'!$J$4="yes",IF(C497=FALSE,FALSE,IF('Data Transformation'!E497&lt;$R$10,E497,$R$10)),IF(C497=FALSE,FALSE,IF(C497&lt;$R$10,C497,$R$10)))</f>
        <v>0.85930084299999998</v>
      </c>
      <c r="H497">
        <f>IF('Input and Summary Results'!$J$4="yes",'Data Transformation'!F497,'Data Transformation'!D497)</f>
        <v>0.117008184</v>
      </c>
      <c r="I497">
        <f t="shared" si="52"/>
        <v>5</v>
      </c>
    </row>
    <row r="498" spans="2:9" x14ac:dyDescent="0.45">
      <c r="B498">
        <f>IF('Input and Summary Results'!D80=0,FALSE,'Input and Summary Results'!$B80)</f>
        <v>5</v>
      </c>
      <c r="C498">
        <f>IF(OR(B498=0,'Input and Summary Results'!D80=0,'Input and Summary Results'!D80=""),FALSE,'Input and Summary Results'!$D80)</f>
        <v>1.020889516</v>
      </c>
      <c r="D498">
        <f>IF(OR(B498=0,'Input and Summary Results'!E80=0),FALSE,'Input and Summary Results'!$E80)</f>
        <v>9.7395257999999998E-2</v>
      </c>
      <c r="E498">
        <f t="shared" si="53"/>
        <v>8.9787438617766717E-3</v>
      </c>
      <c r="F498">
        <f t="shared" si="54"/>
        <v>4.1404619510266381E-2</v>
      </c>
      <c r="G498">
        <f>IF('Input and Summary Results'!$J$4="yes",IF(C498=FALSE,FALSE,IF('Data Transformation'!E498&lt;$R$10,E498,$R$10)),IF(C498=FALSE,FALSE,IF(C498&lt;$R$10,C498,$R$10)))</f>
        <v>1.020889516</v>
      </c>
      <c r="H498">
        <f>IF('Input and Summary Results'!$J$4="yes",'Data Transformation'!F498,'Data Transformation'!D498)</f>
        <v>9.7395257999999998E-2</v>
      </c>
      <c r="I498">
        <f t="shared" si="52"/>
        <v>5</v>
      </c>
    </row>
    <row r="499" spans="2:9" x14ac:dyDescent="0.45">
      <c r="B499">
        <f>IF('Input and Summary Results'!D81=0,FALSE,'Input and Summary Results'!$B81)</f>
        <v>5</v>
      </c>
      <c r="C499">
        <f>IF(OR(B499=0,'Input and Summary Results'!D81=0,'Input and Summary Results'!D81=""),FALSE,'Input and Summary Results'!$D81)</f>
        <v>0.22209172399999999</v>
      </c>
      <c r="D499">
        <f>IF(OR(B499=0,'Input and Summary Results'!E81=0),FALSE,'Input and Summary Results'!$E81)</f>
        <v>7.1647565999999996E-2</v>
      </c>
      <c r="E499">
        <f t="shared" si="53"/>
        <v>-0.65346762464872876</v>
      </c>
      <c r="F499">
        <f t="shared" si="54"/>
        <v>0.14000991610115107</v>
      </c>
      <c r="G499">
        <f>IF('Input and Summary Results'!$J$4="yes",IF(C499=FALSE,FALSE,IF('Data Transformation'!E499&lt;$R$10,E499,$R$10)),IF(C499=FALSE,FALSE,IF(C499&lt;$R$10,C499,$R$10)))</f>
        <v>0.22209172399999999</v>
      </c>
      <c r="H499">
        <f>IF('Input and Summary Results'!$J$4="yes",'Data Transformation'!F499,'Data Transformation'!D499)</f>
        <v>7.1647565999999996E-2</v>
      </c>
      <c r="I499">
        <f t="shared" si="52"/>
        <v>5</v>
      </c>
    </row>
    <row r="500" spans="2:9" x14ac:dyDescent="0.45">
      <c r="B500">
        <f>IF('Input and Summary Results'!D82=0,FALSE,'Input and Summary Results'!$B82)</f>
        <v>5</v>
      </c>
      <c r="C500">
        <f>IF(OR(B500=0,'Input and Summary Results'!D82=0,'Input and Summary Results'!D82=""),FALSE,'Input and Summary Results'!$D82)</f>
        <v>0.50487630100000003</v>
      </c>
      <c r="D500">
        <f>IF(OR(B500=0,'Input and Summary Results'!E82=0),FALSE,'Input and Summary Results'!$E82)</f>
        <v>6.3536046999999998E-2</v>
      </c>
      <c r="E500">
        <f t="shared" si="53"/>
        <v>-0.29681501470060256</v>
      </c>
      <c r="F500">
        <f t="shared" si="54"/>
        <v>5.4616634497169629E-2</v>
      </c>
      <c r="G500">
        <f>IF('Input and Summary Results'!$J$4="yes",IF(C500=FALSE,FALSE,IF('Data Transformation'!E500&lt;$R$10,E500,$R$10)),IF(C500=FALSE,FALSE,IF(C500&lt;$R$10,C500,$R$10)))</f>
        <v>0.50487630100000003</v>
      </c>
      <c r="H500">
        <f>IF('Input and Summary Results'!$J$4="yes",'Data Transformation'!F500,'Data Transformation'!D500)</f>
        <v>6.3536046999999998E-2</v>
      </c>
      <c r="I500">
        <f t="shared" si="52"/>
        <v>5</v>
      </c>
    </row>
    <row r="501" spans="2:9" x14ac:dyDescent="0.45">
      <c r="B501">
        <f>IF('Input and Summary Results'!D83=0,FALSE,'Input and Summary Results'!$B83)</f>
        <v>5</v>
      </c>
      <c r="C501">
        <f>IF(OR(B501=0,'Input and Summary Results'!D83=0,'Input and Summary Results'!D83=""),FALSE,'Input and Summary Results'!$D83)</f>
        <v>0.61386368400000002</v>
      </c>
      <c r="D501">
        <f>IF(OR(B501=0,'Input and Summary Results'!E83=0),FALSE,'Input and Summary Results'!$E83)</f>
        <v>6.3323766000000004E-2</v>
      </c>
      <c r="E501">
        <f t="shared" si="53"/>
        <v>-0.21192805859710012</v>
      </c>
      <c r="F501">
        <f t="shared" si="54"/>
        <v>4.4769734975884323E-2</v>
      </c>
      <c r="G501">
        <f>IF('Input and Summary Results'!$J$4="yes",IF(C501=FALSE,FALSE,IF('Data Transformation'!E501&lt;$R$10,E501,$R$10)),IF(C501=FALSE,FALSE,IF(C501&lt;$R$10,C501,$R$10)))</f>
        <v>0.61386368400000002</v>
      </c>
      <c r="H501">
        <f>IF('Input and Summary Results'!$J$4="yes",'Data Transformation'!F501,'Data Transformation'!D501)</f>
        <v>6.3323766000000004E-2</v>
      </c>
      <c r="I501">
        <f t="shared" si="52"/>
        <v>5</v>
      </c>
    </row>
    <row r="502" spans="2:9" x14ac:dyDescent="0.45">
      <c r="B502">
        <f>IF('Input and Summary Results'!D84=0,FALSE,'Input and Summary Results'!$B84)</f>
        <v>5</v>
      </c>
      <c r="C502">
        <f>IF(OR(B502=0,'Input and Summary Results'!D84=0,'Input and Summary Results'!D84=""),FALSE,'Input and Summary Results'!$D84)</f>
        <v>0.964672258</v>
      </c>
      <c r="D502">
        <f>IF(OR(B502=0,'Input and Summary Results'!E84=0),FALSE,'Input and Summary Results'!$E84)</f>
        <v>6.2860207000000001E-2</v>
      </c>
      <c r="E502">
        <f t="shared" si="53"/>
        <v>-1.5620210716696449E-2</v>
      </c>
      <c r="F502">
        <f t="shared" si="54"/>
        <v>2.8280412971096344E-2</v>
      </c>
      <c r="G502">
        <f>IF('Input and Summary Results'!$J$4="yes",IF(C502=FALSE,FALSE,IF('Data Transformation'!E502&lt;$R$10,E502,$R$10)),IF(C502=FALSE,FALSE,IF(C502&lt;$R$10,C502,$R$10)))</f>
        <v>0.964672258</v>
      </c>
      <c r="H502">
        <f>IF('Input and Summary Results'!$J$4="yes",'Data Transformation'!F502,'Data Transformation'!D502)</f>
        <v>6.2860207000000001E-2</v>
      </c>
      <c r="I502">
        <f t="shared" si="52"/>
        <v>5</v>
      </c>
    </row>
    <row r="503" spans="2:9" x14ac:dyDescent="0.45">
      <c r="B503">
        <f>IF('Input and Summary Results'!D85=0,FALSE,'Input and Summary Results'!$B85)</f>
        <v>5</v>
      </c>
      <c r="C503">
        <f>IF(OR(B503=0,'Input and Summary Results'!D85=0,'Input and Summary Results'!D85=""),FALSE,'Input and Summary Results'!$D85)</f>
        <v>0.66571232800000002</v>
      </c>
      <c r="D503">
        <f>IF(OR(B503=0,'Input and Summary Results'!E85=0),FALSE,'Input and Summary Results'!$E85)</f>
        <v>5.4114415999999999E-2</v>
      </c>
      <c r="E503">
        <f t="shared" si="53"/>
        <v>-0.17671340048741785</v>
      </c>
      <c r="F503">
        <f t="shared" si="54"/>
        <v>3.5278986968076693E-2</v>
      </c>
      <c r="G503">
        <f>IF('Input and Summary Results'!$J$4="yes",IF(C503=FALSE,FALSE,IF('Data Transformation'!E503&lt;$R$10,E503,$R$10)),IF(C503=FALSE,FALSE,IF(C503&lt;$R$10,C503,$R$10)))</f>
        <v>0.66571232800000002</v>
      </c>
      <c r="H503">
        <f>IF('Input and Summary Results'!$J$4="yes",'Data Transformation'!F503,'Data Transformation'!D503)</f>
        <v>5.4114415999999999E-2</v>
      </c>
      <c r="I503">
        <f t="shared" si="52"/>
        <v>5</v>
      </c>
    </row>
    <row r="504" spans="2:9" x14ac:dyDescent="0.45">
      <c r="B504">
        <f>IF('Input and Summary Results'!D86=0,FALSE,'Input and Summary Results'!$B86)</f>
        <v>5</v>
      </c>
      <c r="C504">
        <f>IF(OR(B504=0,'Input and Summary Results'!D86=0,'Input and Summary Results'!D86=""),FALSE,'Input and Summary Results'!$D86)</f>
        <v>0.93278386499999999</v>
      </c>
      <c r="D504">
        <f>IF(OR(B504=0,'Input and Summary Results'!E86=0),FALSE,'Input and Summary Results'!$E86)</f>
        <v>5.3453765E-2</v>
      </c>
      <c r="E504">
        <f t="shared" si="53"/>
        <v>-3.0218974808550146E-2</v>
      </c>
      <c r="F504">
        <f t="shared" si="54"/>
        <v>2.4870642471929976E-2</v>
      </c>
      <c r="G504">
        <f>IF('Input and Summary Results'!$J$4="yes",IF(C504=FALSE,FALSE,IF('Data Transformation'!E504&lt;$R$10,E504,$R$10)),IF(C504=FALSE,FALSE,IF(C504&lt;$R$10,C504,$R$10)))</f>
        <v>0.93278386499999999</v>
      </c>
      <c r="H504">
        <f>IF('Input and Summary Results'!$J$4="yes",'Data Transformation'!F504,'Data Transformation'!D504)</f>
        <v>5.3453765E-2</v>
      </c>
      <c r="I504">
        <f t="shared" si="52"/>
        <v>5</v>
      </c>
    </row>
    <row r="505" spans="2:9" x14ac:dyDescent="0.45">
      <c r="B505">
        <f>IF('Input and Summary Results'!D87=0,FALSE,'Input and Summary Results'!$B87)</f>
        <v>5</v>
      </c>
      <c r="C505">
        <f>IF(OR(B505=0,'Input and Summary Results'!D87=0,'Input and Summary Results'!D87=""),FALSE,'Input and Summary Results'!$D87)</f>
        <v>0.83287345400000001</v>
      </c>
      <c r="D505">
        <f>IF(OR(B505=0,'Input and Summary Results'!E87=0),FALSE,'Input and Summary Results'!$E87)</f>
        <v>5.2051651999999997E-2</v>
      </c>
      <c r="E505">
        <f t="shared" si="53"/>
        <v>-7.9420979871058783E-2</v>
      </c>
      <c r="F505">
        <f t="shared" si="54"/>
        <v>2.7123468588782753E-2</v>
      </c>
      <c r="G505">
        <f>IF('Input and Summary Results'!$J$4="yes",IF(C505=FALSE,FALSE,IF('Data Transformation'!E505&lt;$R$10,E505,$R$10)),IF(C505=FALSE,FALSE,IF(C505&lt;$R$10,C505,$R$10)))</f>
        <v>0.83287345400000001</v>
      </c>
      <c r="H505">
        <f>IF('Input and Summary Results'!$J$4="yes",'Data Transformation'!F505,'Data Transformation'!D505)</f>
        <v>5.2051651999999997E-2</v>
      </c>
      <c r="I505">
        <f t="shared" si="52"/>
        <v>5</v>
      </c>
    </row>
    <row r="506" spans="2:9" x14ac:dyDescent="0.45">
      <c r="B506">
        <f>IF('Input and Summary Results'!D88=0,FALSE,'Input and Summary Results'!$B88)</f>
        <v>5</v>
      </c>
      <c r="C506">
        <f>IF(OR(B506=0,'Input and Summary Results'!D88=0,'Input and Summary Results'!D88=""),FALSE,'Input and Summary Results'!$D88)</f>
        <v>0.81925810300000002</v>
      </c>
      <c r="D506">
        <f>IF(OR(B506=0,'Input and Summary Results'!E88=0),FALSE,'Input and Summary Results'!$E88)</f>
        <v>5.0421107E-2</v>
      </c>
      <c r="E506">
        <f t="shared" si="53"/>
        <v>-8.6579254467058941E-2</v>
      </c>
      <c r="F506">
        <f t="shared" si="54"/>
        <v>2.6710459570517056E-2</v>
      </c>
      <c r="G506">
        <f>IF('Input and Summary Results'!$J$4="yes",IF(C506=FALSE,FALSE,IF('Data Transformation'!E506&lt;$R$10,E506,$R$10)),IF(C506=FALSE,FALSE,IF(C506&lt;$R$10,C506,$R$10)))</f>
        <v>0.81925810300000002</v>
      </c>
      <c r="H506">
        <f>IF('Input and Summary Results'!$J$4="yes",'Data Transformation'!F506,'Data Transformation'!D506)</f>
        <v>5.0421107E-2</v>
      </c>
      <c r="I506">
        <f t="shared" si="52"/>
        <v>5</v>
      </c>
    </row>
    <row r="507" spans="2:9" x14ac:dyDescent="0.45">
      <c r="B507">
        <f>IF('Input and Summary Results'!D89=0,FALSE,'Input and Summary Results'!$B89)</f>
        <v>5</v>
      </c>
      <c r="C507">
        <f>IF(OR(B507=0,'Input and Summary Results'!D89=0,'Input and Summary Results'!D89=""),FALSE,'Input and Summary Results'!$D89)</f>
        <v>0.92177142899999998</v>
      </c>
      <c r="D507">
        <f>IF(OR(B507=0,'Input and Summary Results'!E89=0),FALSE,'Input and Summary Results'!$E89)</f>
        <v>5.0322227999999997E-2</v>
      </c>
      <c r="E507">
        <f t="shared" si="53"/>
        <v>-3.5376757287590516E-2</v>
      </c>
      <c r="F507">
        <f t="shared" si="54"/>
        <v>2.3693343344014624E-2</v>
      </c>
      <c r="G507">
        <f>IF('Input and Summary Results'!$J$4="yes",IF(C507=FALSE,FALSE,IF('Data Transformation'!E507&lt;$R$10,E507,$R$10)),IF(C507=FALSE,FALSE,IF(C507&lt;$R$10,C507,$R$10)))</f>
        <v>0.92177142899999998</v>
      </c>
      <c r="H507">
        <f>IF('Input and Summary Results'!$J$4="yes",'Data Transformation'!F507,'Data Transformation'!D507)</f>
        <v>5.0322227999999997E-2</v>
      </c>
      <c r="I507">
        <f t="shared" si="52"/>
        <v>5</v>
      </c>
    </row>
    <row r="508" spans="2:9" x14ac:dyDescent="0.45">
      <c r="B508">
        <f>IF('Input and Summary Results'!D90=0,FALSE,'Input and Summary Results'!$B90)</f>
        <v>6</v>
      </c>
      <c r="C508">
        <f>IF(OR(B508=0,'Input and Summary Results'!D90=0,'Input and Summary Results'!D90=""),FALSE,'Input and Summary Results'!$D90)</f>
        <v>0.83728182500000004</v>
      </c>
      <c r="D508">
        <f>IF(OR(B508=0,'Input and Summary Results'!E90=0),FALSE,'Input and Summary Results'!$E90)</f>
        <v>9.9834275E-2</v>
      </c>
      <c r="E508">
        <f t="shared" si="53"/>
        <v>-7.712833598372669E-2</v>
      </c>
      <c r="F508">
        <f t="shared" si="54"/>
        <v>5.1748496212729804E-2</v>
      </c>
      <c r="G508">
        <f>IF('Input and Summary Results'!$J$4="yes",IF(C508=FALSE,FALSE,IF('Data Transformation'!E508&lt;$R$10,E508,$R$10)),IF(C508=FALSE,FALSE,IF(C508&lt;$R$10,C508,$R$10)))</f>
        <v>0.83728182500000004</v>
      </c>
      <c r="H508">
        <f>IF('Input and Summary Results'!$J$4="yes",'Data Transformation'!F508,'Data Transformation'!D508)</f>
        <v>9.9834275E-2</v>
      </c>
      <c r="I508">
        <f t="shared" si="52"/>
        <v>6</v>
      </c>
    </row>
    <row r="509" spans="2:9" x14ac:dyDescent="0.45">
      <c r="B509">
        <f>IF('Input and Summary Results'!D91=0,FALSE,'Input and Summary Results'!$B91)</f>
        <v>6</v>
      </c>
      <c r="C509">
        <f>IF(OR(B509=0,'Input and Summary Results'!D91=0,'Input and Summary Results'!D91=""),FALSE,'Input and Summary Results'!$D91)</f>
        <v>1.0958789499999999</v>
      </c>
      <c r="D509">
        <f>IF(OR(B509=0,'Input and Summary Results'!E91=0),FALSE,'Input and Summary Results'!$E91)</f>
        <v>9.1177428000000005E-2</v>
      </c>
      <c r="E509">
        <f t="shared" si="53"/>
        <v>3.9762584941759015E-2</v>
      </c>
      <c r="F509">
        <f t="shared" si="54"/>
        <v>3.6108918555283871E-2</v>
      </c>
      <c r="G509">
        <f>IF('Input and Summary Results'!$J$4="yes",IF(C509=FALSE,FALSE,IF('Data Transformation'!E509&lt;$R$10,E509,$R$10)),IF(C509=FALSE,FALSE,IF(C509&lt;$R$10,C509,$R$10)))</f>
        <v>1.0958789499999999</v>
      </c>
      <c r="H509">
        <f>IF('Input and Summary Results'!$J$4="yes",'Data Transformation'!F509,'Data Transformation'!D509)</f>
        <v>9.1177428000000005E-2</v>
      </c>
      <c r="I509">
        <f t="shared" si="52"/>
        <v>6</v>
      </c>
    </row>
    <row r="510" spans="2:9" x14ac:dyDescent="0.45">
      <c r="B510">
        <f>IF('Input and Summary Results'!D92=0,FALSE,'Input and Summary Results'!$B92)</f>
        <v>6</v>
      </c>
      <c r="C510">
        <f>IF(OR(B510=0,'Input and Summary Results'!D92=0,'Input and Summary Results'!D92=""),FALSE,'Input and Summary Results'!$D92)</f>
        <v>0.97984928599999999</v>
      </c>
      <c r="D510">
        <f>IF(OR(B510=0,'Input and Summary Results'!E92=0),FALSE,'Input and Summary Results'!$E92)</f>
        <v>9.1050625999999996E-2</v>
      </c>
      <c r="E510">
        <f t="shared" si="53"/>
        <v>-8.8407195035869694E-3</v>
      </c>
      <c r="F510">
        <f t="shared" si="54"/>
        <v>4.0328622216294602E-2</v>
      </c>
      <c r="G510">
        <f>IF('Input and Summary Results'!$J$4="yes",IF(C510=FALSE,FALSE,IF('Data Transformation'!E510&lt;$R$10,E510,$R$10)),IF(C510=FALSE,FALSE,IF(C510&lt;$R$10,C510,$R$10)))</f>
        <v>0.97984928599999999</v>
      </c>
      <c r="H510">
        <f>IF('Input and Summary Results'!$J$4="yes",'Data Transformation'!F510,'Data Transformation'!D510)</f>
        <v>9.1050625999999996E-2</v>
      </c>
      <c r="I510">
        <f t="shared" si="52"/>
        <v>6</v>
      </c>
    </row>
    <row r="511" spans="2:9" x14ac:dyDescent="0.45">
      <c r="B511">
        <f>IF('Input and Summary Results'!D93=0,FALSE,'Input and Summary Results'!$B93)</f>
        <v>6</v>
      </c>
      <c r="C511">
        <f>IF(OR(B511=0,'Input and Summary Results'!D93=0,'Input and Summary Results'!D93=""),FALSE,'Input and Summary Results'!$D93)</f>
        <v>0.97480935300000005</v>
      </c>
      <c r="D511">
        <f>IF(OR(B511=0,'Input and Summary Results'!E93=0),FALSE,'Input and Summary Results'!$E93)</f>
        <v>8.8800329999999997E-2</v>
      </c>
      <c r="E511">
        <f t="shared" si="53"/>
        <v>-1.1080312543527317E-2</v>
      </c>
      <c r="F511">
        <f t="shared" si="54"/>
        <v>3.9535262050363194E-2</v>
      </c>
      <c r="G511">
        <f>IF('Input and Summary Results'!$J$4="yes",IF(C511=FALSE,FALSE,IF('Data Transformation'!E511&lt;$R$10,E511,$R$10)),IF(C511=FALSE,FALSE,IF(C511&lt;$R$10,C511,$R$10)))</f>
        <v>0.97480935300000005</v>
      </c>
      <c r="H511">
        <f>IF('Input and Summary Results'!$J$4="yes",'Data Transformation'!F511,'Data Transformation'!D511)</f>
        <v>8.8800329999999997E-2</v>
      </c>
      <c r="I511">
        <f t="shared" si="52"/>
        <v>6</v>
      </c>
    </row>
    <row r="512" spans="2:9" x14ac:dyDescent="0.45">
      <c r="B512">
        <f>IF('Input and Summary Results'!D94=0,FALSE,'Input and Summary Results'!$B94)</f>
        <v>6</v>
      </c>
      <c r="C512">
        <f>IF(OR(B512=0,'Input and Summary Results'!D94=0,'Input and Summary Results'!D94=""),FALSE,'Input and Summary Results'!$D94)</f>
        <v>0.84552530400000003</v>
      </c>
      <c r="D512">
        <f>IF(OR(B512=0,'Input and Summary Results'!E94=0),FALSE,'Input and Summary Results'!$E94)</f>
        <v>8.5512297000000001E-2</v>
      </c>
      <c r="E512">
        <f t="shared" si="53"/>
        <v>-7.2873390759167905E-2</v>
      </c>
      <c r="F512">
        <f t="shared" si="54"/>
        <v>4.3892638957615394E-2</v>
      </c>
      <c r="G512">
        <f>IF('Input and Summary Results'!$J$4="yes",IF(C512=FALSE,FALSE,IF('Data Transformation'!E512&lt;$R$10,E512,$R$10)),IF(C512=FALSE,FALSE,IF(C512&lt;$R$10,C512,$R$10)))</f>
        <v>0.84552530400000003</v>
      </c>
      <c r="H512">
        <f>IF('Input and Summary Results'!$J$4="yes",'Data Transformation'!F512,'Data Transformation'!D512)</f>
        <v>8.5512297000000001E-2</v>
      </c>
      <c r="I512">
        <f t="shared" si="52"/>
        <v>6</v>
      </c>
    </row>
    <row r="513" spans="2:9" x14ac:dyDescent="0.45">
      <c r="B513">
        <f>IF('Input and Summary Results'!D95=0,FALSE,'Input and Summary Results'!$B95)</f>
        <v>6</v>
      </c>
      <c r="C513">
        <f>IF(OR(B513=0,'Input and Summary Results'!D95=0,'Input and Summary Results'!D95=""),FALSE,'Input and Summary Results'!$D95)</f>
        <v>1.0020041049999999</v>
      </c>
      <c r="D513">
        <f>IF(OR(B513=0,'Input and Summary Results'!E95=0),FALSE,'Input and Summary Results'!$E95)</f>
        <v>6.9238643000000002E-2</v>
      </c>
      <c r="E513">
        <f t="shared" si="53"/>
        <v>8.695007479897263E-4</v>
      </c>
      <c r="F513">
        <f t="shared" si="54"/>
        <v>2.9989469017195295E-2</v>
      </c>
      <c r="G513">
        <f>IF('Input and Summary Results'!$J$4="yes",IF(C513=FALSE,FALSE,IF('Data Transformation'!E513&lt;$R$10,E513,$R$10)),IF(C513=FALSE,FALSE,IF(C513&lt;$R$10,C513,$R$10)))</f>
        <v>1.0020041049999999</v>
      </c>
      <c r="H513">
        <f>IF('Input and Summary Results'!$J$4="yes",'Data Transformation'!F513,'Data Transformation'!D513)</f>
        <v>6.9238643000000002E-2</v>
      </c>
      <c r="I513">
        <f t="shared" si="52"/>
        <v>6</v>
      </c>
    </row>
    <row r="514" spans="2:9" x14ac:dyDescent="0.45">
      <c r="B514">
        <f>IF('Input and Summary Results'!D96=0,FALSE,'Input and Summary Results'!$B96)</f>
        <v>6</v>
      </c>
      <c r="C514">
        <f>IF(OR(B514=0,'Input and Summary Results'!D96=0,'Input and Summary Results'!D96=""),FALSE,'Input and Summary Results'!$D96)</f>
        <v>0.89364964099999999</v>
      </c>
      <c r="D514">
        <f>IF(OR(B514=0,'Input and Summary Results'!E96=0),FALSE,'Input and Summary Results'!$E96)</f>
        <v>6.4639130000000003E-2</v>
      </c>
      <c r="E514">
        <f t="shared" si="53"/>
        <v>-4.8832714765339048E-2</v>
      </c>
      <c r="F514">
        <f t="shared" si="54"/>
        <v>3.1391924903151167E-2</v>
      </c>
      <c r="G514">
        <f>IF('Input and Summary Results'!$J$4="yes",IF(C514=FALSE,FALSE,IF('Data Transformation'!E514&lt;$R$10,E514,$R$10)),IF(C514=FALSE,FALSE,IF(C514&lt;$R$10,C514,$R$10)))</f>
        <v>0.89364964099999999</v>
      </c>
      <c r="H514">
        <f>IF('Input and Summary Results'!$J$4="yes",'Data Transformation'!F514,'Data Transformation'!D514)</f>
        <v>6.4639130000000003E-2</v>
      </c>
      <c r="I514">
        <f t="shared" si="52"/>
        <v>6</v>
      </c>
    </row>
    <row r="515" spans="2:9" x14ac:dyDescent="0.45">
      <c r="B515">
        <f>IF('Input and Summary Results'!D97=0,FALSE,'Input and Summary Results'!$B97)</f>
        <v>6</v>
      </c>
      <c r="C515">
        <f>IF(OR(B515=0,'Input and Summary Results'!D97=0,'Input and Summary Results'!D97=""),FALSE,'Input and Summary Results'!$D97)</f>
        <v>0.81941558000000003</v>
      </c>
      <c r="D515">
        <f>IF(OR(B515=0,'Input and Summary Results'!E97=0),FALSE,'Input and Summary Results'!$E97)</f>
        <v>6.1043132E-2</v>
      </c>
      <c r="E515">
        <f t="shared" si="53"/>
        <v>-8.6495782824050654E-2</v>
      </c>
      <c r="F515">
        <f t="shared" si="54"/>
        <v>3.2331236962811961E-2</v>
      </c>
      <c r="G515">
        <f>IF('Input and Summary Results'!$J$4="yes",IF(C515=FALSE,FALSE,IF('Data Transformation'!E515&lt;$R$10,E515,$R$10)),IF(C515=FALSE,FALSE,IF(C515&lt;$R$10,C515,$R$10)))</f>
        <v>0.81941558000000003</v>
      </c>
      <c r="H515">
        <f>IF('Input and Summary Results'!$J$4="yes",'Data Transformation'!F515,'Data Transformation'!D515)</f>
        <v>6.1043132E-2</v>
      </c>
      <c r="I515">
        <f t="shared" si="52"/>
        <v>6</v>
      </c>
    </row>
    <row r="516" spans="2:9" x14ac:dyDescent="0.45">
      <c r="B516">
        <f>IF('Input and Summary Results'!D98=0,FALSE,'Input and Summary Results'!$B98)</f>
        <v>6</v>
      </c>
      <c r="C516">
        <f>IF(OR(B516=0,'Input and Summary Results'!D98=0,'Input and Summary Results'!D98=""),FALSE,'Input and Summary Results'!$D98)</f>
        <v>0.91354243499999999</v>
      </c>
      <c r="D516">
        <f>IF(OR(B516=0,'Input and Summary Results'!E98=0),FALSE,'Input and Summary Results'!$E98)</f>
        <v>5.9059872999999999E-2</v>
      </c>
      <c r="E516">
        <f t="shared" si="53"/>
        <v>-3.9271274410728425E-2</v>
      </c>
      <c r="F516">
        <f t="shared" si="54"/>
        <v>2.8057793376615289E-2</v>
      </c>
      <c r="G516">
        <f>IF('Input and Summary Results'!$J$4="yes",IF(C516=FALSE,FALSE,IF('Data Transformation'!E516&lt;$R$10,E516,$R$10)),IF(C516=FALSE,FALSE,IF(C516&lt;$R$10,C516,$R$10)))</f>
        <v>0.91354243499999999</v>
      </c>
      <c r="H516">
        <f>IF('Input and Summary Results'!$J$4="yes",'Data Transformation'!F516,'Data Transformation'!D516)</f>
        <v>5.9059872999999999E-2</v>
      </c>
      <c r="I516">
        <f t="shared" si="52"/>
        <v>6</v>
      </c>
    </row>
    <row r="517" spans="2:9" x14ac:dyDescent="0.45">
      <c r="B517">
        <f>IF('Input and Summary Results'!D99=0,FALSE,'Input and Summary Results'!$B99)</f>
        <v>6</v>
      </c>
      <c r="C517">
        <f>IF(OR(B517=0,'Input and Summary Results'!D99=0,'Input and Summary Results'!D99=""),FALSE,'Input and Summary Results'!$D99)</f>
        <v>0.85243639800000004</v>
      </c>
      <c r="D517">
        <f>IF(OR(B517=0,'Input and Summary Results'!E99=0),FALSE,'Input and Summary Results'!$E99)</f>
        <v>5.8961677999999997E-2</v>
      </c>
      <c r="E517">
        <f t="shared" si="53"/>
        <v>-6.93380147144428E-2</v>
      </c>
      <c r="F517">
        <f t="shared" si="54"/>
        <v>3.0019093872619921E-2</v>
      </c>
      <c r="G517">
        <f>IF('Input and Summary Results'!$J$4="yes",IF(C517=FALSE,FALSE,IF('Data Transformation'!E517&lt;$R$10,E517,$R$10)),IF(C517=FALSE,FALSE,IF(C517&lt;$R$10,C517,$R$10)))</f>
        <v>0.85243639800000004</v>
      </c>
      <c r="H517">
        <f>IF('Input and Summary Results'!$J$4="yes",'Data Transformation'!F517,'Data Transformation'!D517)</f>
        <v>5.8961677999999997E-2</v>
      </c>
      <c r="I517">
        <f t="shared" ref="I517:I580" si="55">IF(G517=FALSE,"",B517)</f>
        <v>6</v>
      </c>
    </row>
    <row r="518" spans="2:9" x14ac:dyDescent="0.45">
      <c r="B518">
        <f>IF('Input and Summary Results'!D100=0,FALSE,'Input and Summary Results'!$B100)</f>
        <v>6</v>
      </c>
      <c r="C518">
        <f>IF(OR(B518=0,'Input and Summary Results'!D100=0,'Input and Summary Results'!D100=""),FALSE,'Input and Summary Results'!$D100)</f>
        <v>1.001201317</v>
      </c>
      <c r="D518">
        <f>IF(OR(B518=0,'Input and Summary Results'!E100=0),FALSE,'Input and Summary Results'!$E100)</f>
        <v>5.1826121000000003E-2</v>
      </c>
      <c r="E518">
        <f t="shared" si="53"/>
        <v>5.2141221610622044E-4</v>
      </c>
      <c r="F518">
        <f t="shared" si="54"/>
        <v>2.246554826895019E-2</v>
      </c>
      <c r="G518">
        <f>IF('Input and Summary Results'!$J$4="yes",IF(C518=FALSE,FALSE,IF('Data Transformation'!E518&lt;$R$10,E518,$R$10)),IF(C518=FALSE,FALSE,IF(C518&lt;$R$10,C518,$R$10)))</f>
        <v>1.001201317</v>
      </c>
      <c r="H518">
        <f>IF('Input and Summary Results'!$J$4="yes",'Data Transformation'!F518,'Data Transformation'!D518)</f>
        <v>5.1826121000000003E-2</v>
      </c>
      <c r="I518">
        <f t="shared" si="55"/>
        <v>6</v>
      </c>
    </row>
    <row r="519" spans="2:9" x14ac:dyDescent="0.45">
      <c r="B519">
        <f>IF('Input and Summary Results'!D101=0,FALSE,'Input and Summary Results'!$B101)</f>
        <v>6</v>
      </c>
      <c r="C519">
        <f>IF(OR(B519=0,'Input and Summary Results'!D101=0,'Input and Summary Results'!D101=""),FALSE,'Input and Summary Results'!$D101)</f>
        <v>0.92254282600000004</v>
      </c>
      <c r="D519">
        <f>IF(OR(B519=0,'Input and Summary Results'!E101=0),FALSE,'Input and Summary Results'!$E101)</f>
        <v>4.8467139999999999E-2</v>
      </c>
      <c r="E519">
        <f t="shared" si="53"/>
        <v>-3.5013464015758854E-2</v>
      </c>
      <c r="F519">
        <f t="shared" si="54"/>
        <v>2.2800826332586968E-2</v>
      </c>
      <c r="G519">
        <f>IF('Input and Summary Results'!$J$4="yes",IF(C519=FALSE,FALSE,IF('Data Transformation'!E519&lt;$R$10,E519,$R$10)),IF(C519=FALSE,FALSE,IF(C519&lt;$R$10,C519,$R$10)))</f>
        <v>0.92254282600000004</v>
      </c>
      <c r="H519">
        <f>IF('Input and Summary Results'!$J$4="yes",'Data Transformation'!F519,'Data Transformation'!D519)</f>
        <v>4.8467139999999999E-2</v>
      </c>
      <c r="I519">
        <f t="shared" si="55"/>
        <v>6</v>
      </c>
    </row>
    <row r="520" spans="2:9" x14ac:dyDescent="0.45">
      <c r="B520">
        <f>IF('Input and Summary Results'!D102=0,FALSE,'Input and Summary Results'!$B102)</f>
        <v>6</v>
      </c>
      <c r="C520">
        <f>IF(OR(B520=0,'Input and Summary Results'!D102=0,'Input and Summary Results'!D102=""),FALSE,'Input and Summary Results'!$D102)</f>
        <v>0.88803875600000004</v>
      </c>
      <c r="D520">
        <f>IF(OR(B520=0,'Input and Summary Results'!E102=0),FALSE,'Input and Summary Results'!$E102)</f>
        <v>4.7276580999999998E-2</v>
      </c>
      <c r="E520">
        <f t="shared" si="53"/>
        <v>-5.1568080224042259E-2</v>
      </c>
      <c r="F520">
        <f t="shared" si="54"/>
        <v>2.3104888176749799E-2</v>
      </c>
      <c r="G520">
        <f>IF('Input and Summary Results'!$J$4="yes",IF(C520=FALSE,FALSE,IF('Data Transformation'!E520&lt;$R$10,E520,$R$10)),IF(C520=FALSE,FALSE,IF(C520&lt;$R$10,C520,$R$10)))</f>
        <v>0.88803875600000004</v>
      </c>
      <c r="H520">
        <f>IF('Input and Summary Results'!$J$4="yes",'Data Transformation'!F520,'Data Transformation'!D520)</f>
        <v>4.7276580999999998E-2</v>
      </c>
      <c r="I520">
        <f t="shared" si="55"/>
        <v>6</v>
      </c>
    </row>
    <row r="521" spans="2:9" x14ac:dyDescent="0.45">
      <c r="B521">
        <f>IF('Input and Summary Results'!D103=0,FALSE,'Input and Summary Results'!$B103)</f>
        <v>6</v>
      </c>
      <c r="C521">
        <f>IF(OR(B521=0,'Input and Summary Results'!D103=0,'Input and Summary Results'!D103=""),FALSE,'Input and Summary Results'!$D103)</f>
        <v>0.96658426399999997</v>
      </c>
      <c r="D521">
        <f>IF(OR(B521=0,'Input and Summary Results'!E103=0),FALSE,'Input and Summary Results'!$E103)</f>
        <v>4.5538018999999999E-2</v>
      </c>
      <c r="E521">
        <f t="shared" si="53"/>
        <v>-1.4760279457428206E-2</v>
      </c>
      <c r="F521">
        <f t="shared" si="54"/>
        <v>2.0446743219481998E-2</v>
      </c>
      <c r="G521">
        <f>IF('Input and Summary Results'!$J$4="yes",IF(C521=FALSE,FALSE,IF('Data Transformation'!E521&lt;$R$10,E521,$R$10)),IF(C521=FALSE,FALSE,IF(C521&lt;$R$10,C521,$R$10)))</f>
        <v>0.96658426399999997</v>
      </c>
      <c r="H521">
        <f>IF('Input and Summary Results'!$J$4="yes",'Data Transformation'!F521,'Data Transformation'!D521)</f>
        <v>4.5538018999999999E-2</v>
      </c>
      <c r="I521">
        <f t="shared" si="55"/>
        <v>6</v>
      </c>
    </row>
    <row r="522" spans="2:9" x14ac:dyDescent="0.45">
      <c r="B522">
        <f>IF('Input and Summary Results'!D104=0,FALSE,'Input and Summary Results'!$B104)</f>
        <v>7</v>
      </c>
      <c r="C522">
        <f>IF(OR(B522=0,'Input and Summary Results'!D104=0,'Input and Summary Results'!D104=""),FALSE,'Input and Summary Results'!$D104)</f>
        <v>0.34620904499999999</v>
      </c>
      <c r="D522">
        <f>IF(OR(B522=0,'Input and Summary Results'!E104=0),FALSE,'Input and Summary Results'!$E104)</f>
        <v>8.6188138999999997E-2</v>
      </c>
      <c r="E522">
        <f t="shared" si="53"/>
        <v>-0.46066159000691409</v>
      </c>
      <c r="F522">
        <f t="shared" si="54"/>
        <v>0.10804354440248665</v>
      </c>
      <c r="G522">
        <f>IF('Input and Summary Results'!$J$4="yes",IF(C522=FALSE,FALSE,IF('Data Transformation'!E522&lt;$R$10,E522,$R$10)),IF(C522=FALSE,FALSE,IF(C522&lt;$R$10,C522,$R$10)))</f>
        <v>0.34620904499999999</v>
      </c>
      <c r="H522">
        <f>IF('Input and Summary Results'!$J$4="yes",'Data Transformation'!F522,'Data Transformation'!D522)</f>
        <v>8.6188138999999997E-2</v>
      </c>
      <c r="I522">
        <f t="shared" si="55"/>
        <v>7</v>
      </c>
    </row>
    <row r="523" spans="2:9" x14ac:dyDescent="0.45">
      <c r="B523">
        <f>IF('Input and Summary Results'!D105=0,FALSE,'Input and Summary Results'!$B105)</f>
        <v>7</v>
      </c>
      <c r="C523">
        <f>IF(OR(B523=0,'Input and Summary Results'!D105=0,'Input and Summary Results'!D105=""),FALSE,'Input and Summary Results'!$D105)</f>
        <v>0.38117380200000001</v>
      </c>
      <c r="D523">
        <f>IF(OR(B523=0,'Input and Summary Results'!E105=0),FALSE,'Input and Summary Results'!$E105)</f>
        <v>8.2461675999999998E-2</v>
      </c>
      <c r="E523">
        <f t="shared" si="53"/>
        <v>-0.41887695598182151</v>
      </c>
      <c r="F523">
        <f t="shared" si="54"/>
        <v>9.3889892737171896E-2</v>
      </c>
      <c r="G523">
        <f>IF('Input and Summary Results'!$J$4="yes",IF(C523=FALSE,FALSE,IF('Data Transformation'!E523&lt;$R$10,E523,$R$10)),IF(C523=FALSE,FALSE,IF(C523&lt;$R$10,C523,$R$10)))</f>
        <v>0.38117380200000001</v>
      </c>
      <c r="H523">
        <f>IF('Input and Summary Results'!$J$4="yes",'Data Transformation'!F523,'Data Transformation'!D523)</f>
        <v>8.2461675999999998E-2</v>
      </c>
      <c r="I523">
        <f t="shared" si="55"/>
        <v>7</v>
      </c>
    </row>
    <row r="524" spans="2:9" x14ac:dyDescent="0.45">
      <c r="B524">
        <f>IF('Input and Summary Results'!D106=0,FALSE,'Input and Summary Results'!$B106)</f>
        <v>7</v>
      </c>
      <c r="C524">
        <f>IF(OR(B524=0,'Input and Summary Results'!D106=0,'Input and Summary Results'!D106=""),FALSE,'Input and Summary Results'!$D106)</f>
        <v>0.333483586</v>
      </c>
      <c r="D524">
        <f>IF(OR(B524=0,'Input and Summary Results'!E106=0),FALSE,'Input and Summary Results'!$E106)</f>
        <v>8.1394912E-2</v>
      </c>
      <c r="E524">
        <f t="shared" si="53"/>
        <v>-0.47692553711491359</v>
      </c>
      <c r="F524">
        <f t="shared" si="54"/>
        <v>0.10592842733794999</v>
      </c>
      <c r="G524">
        <f>IF('Input and Summary Results'!$J$4="yes",IF(C524=FALSE,FALSE,IF('Data Transformation'!E524&lt;$R$10,E524,$R$10)),IF(C524=FALSE,FALSE,IF(C524&lt;$R$10,C524,$R$10)))</f>
        <v>0.333483586</v>
      </c>
      <c r="H524">
        <f>IF('Input and Summary Results'!$J$4="yes",'Data Transformation'!F524,'Data Transformation'!D524)</f>
        <v>8.1394912E-2</v>
      </c>
      <c r="I524">
        <f t="shared" si="55"/>
        <v>7</v>
      </c>
    </row>
    <row r="525" spans="2:9" x14ac:dyDescent="0.45">
      <c r="B525">
        <f>IF('Input and Summary Results'!D107=0,FALSE,'Input and Summary Results'!$B107)</f>
        <v>7</v>
      </c>
      <c r="C525">
        <f>IF(OR(B525=0,'Input and Summary Results'!D107=0,'Input and Summary Results'!D107=""),FALSE,'Input and Summary Results'!$D107)</f>
        <v>0.98727851099999997</v>
      </c>
      <c r="D525">
        <f>IF(OR(B525=0,'Input and Summary Results'!E107=0),FALSE,'Input and Summary Results'!$E107)</f>
        <v>8.0556671999999996E-2</v>
      </c>
      <c r="E525">
        <f t="shared" si="53"/>
        <v>-5.5603156910045987E-3</v>
      </c>
      <c r="F525">
        <f t="shared" si="54"/>
        <v>3.5412090163481742E-2</v>
      </c>
      <c r="G525">
        <f>IF('Input and Summary Results'!$J$4="yes",IF(C525=FALSE,FALSE,IF('Data Transformation'!E525&lt;$R$10,E525,$R$10)),IF(C525=FALSE,FALSE,IF(C525&lt;$R$10,C525,$R$10)))</f>
        <v>0.98727851099999997</v>
      </c>
      <c r="H525">
        <f>IF('Input and Summary Results'!$J$4="yes",'Data Transformation'!F525,'Data Transformation'!D525)</f>
        <v>8.0556671999999996E-2</v>
      </c>
      <c r="I525">
        <f t="shared" si="55"/>
        <v>7</v>
      </c>
    </row>
    <row r="526" spans="2:9" x14ac:dyDescent="0.45">
      <c r="B526">
        <f>IF('Input and Summary Results'!D108=0,FALSE,'Input and Summary Results'!$B108)</f>
        <v>7</v>
      </c>
      <c r="C526">
        <f>IF(OR(B526=0,'Input and Summary Results'!D108=0,'Input and Summary Results'!D108=""),FALSE,'Input and Summary Results'!$D108)</f>
        <v>0.37449028499999998</v>
      </c>
      <c r="D526">
        <f>IF(OR(B526=0,'Input and Summary Results'!E108=0),FALSE,'Input and Summary Results'!$E108)</f>
        <v>7.2226003999999996E-2</v>
      </c>
      <c r="E526">
        <f t="shared" si="53"/>
        <v>-0.42655944425454928</v>
      </c>
      <c r="F526">
        <f t="shared" si="54"/>
        <v>8.3703334883573816E-2</v>
      </c>
      <c r="G526">
        <f>IF('Input and Summary Results'!$J$4="yes",IF(C526=FALSE,FALSE,IF('Data Transformation'!E526&lt;$R$10,E526,$R$10)),IF(C526=FALSE,FALSE,IF(C526&lt;$R$10,C526,$R$10)))</f>
        <v>0.37449028499999998</v>
      </c>
      <c r="H526">
        <f>IF('Input and Summary Results'!$J$4="yes",'Data Transformation'!F526,'Data Transformation'!D526)</f>
        <v>7.2226003999999996E-2</v>
      </c>
      <c r="I526">
        <f t="shared" si="55"/>
        <v>7</v>
      </c>
    </row>
    <row r="527" spans="2:9" x14ac:dyDescent="0.45">
      <c r="B527">
        <f>IF('Input and Summary Results'!D109=0,FALSE,'Input and Summary Results'!$B109)</f>
        <v>7</v>
      </c>
      <c r="C527">
        <f>IF(OR(B527=0,'Input and Summary Results'!D109=0,'Input and Summary Results'!D109=""),FALSE,'Input and Summary Results'!$D109)</f>
        <v>0.306019551</v>
      </c>
      <c r="D527">
        <f>IF(OR(B527=0,'Input and Summary Results'!E109=0),FALSE,'Input and Summary Results'!$E109)</f>
        <v>6.2242365000000001E-2</v>
      </c>
      <c r="E527">
        <f t="shared" si="53"/>
        <v>-0.51425082639366004</v>
      </c>
      <c r="F527">
        <f t="shared" si="54"/>
        <v>8.8272747024584722E-2</v>
      </c>
      <c r="G527">
        <f>IF('Input and Summary Results'!$J$4="yes",IF(C527=FALSE,FALSE,IF('Data Transformation'!E527&lt;$R$10,E527,$R$10)),IF(C527=FALSE,FALSE,IF(C527&lt;$R$10,C527,$R$10)))</f>
        <v>0.306019551</v>
      </c>
      <c r="H527">
        <f>IF('Input and Summary Results'!$J$4="yes",'Data Transformation'!F527,'Data Transformation'!D527)</f>
        <v>6.2242365000000001E-2</v>
      </c>
      <c r="I527">
        <f t="shared" si="55"/>
        <v>7</v>
      </c>
    </row>
    <row r="528" spans="2:9" x14ac:dyDescent="0.45">
      <c r="B528">
        <f>IF('Input and Summary Results'!D110=0,FALSE,'Input and Summary Results'!$B110)</f>
        <v>7</v>
      </c>
      <c r="C528">
        <f>IF(OR(B528=0,'Input and Summary Results'!D110=0,'Input and Summary Results'!D110=""),FALSE,'Input and Summary Results'!$D110)</f>
        <v>1.0083715600000001</v>
      </c>
      <c r="D528">
        <f>IF(OR(B528=0,'Input and Summary Results'!E110=0),FALSE,'Input and Summary Results'!$E110)</f>
        <v>5.8265643999999998E-2</v>
      </c>
      <c r="E528">
        <f t="shared" si="53"/>
        <v>3.6205883835817372E-3</v>
      </c>
      <c r="F528">
        <f t="shared" si="54"/>
        <v>2.507735293129449E-2</v>
      </c>
      <c r="G528">
        <f>IF('Input and Summary Results'!$J$4="yes",IF(C528=FALSE,FALSE,IF('Data Transformation'!E528&lt;$R$10,E528,$R$10)),IF(C528=FALSE,FALSE,IF(C528&lt;$R$10,C528,$R$10)))</f>
        <v>1.0083715600000001</v>
      </c>
      <c r="H528">
        <f>IF('Input and Summary Results'!$J$4="yes",'Data Transformation'!F528,'Data Transformation'!D528)</f>
        <v>5.8265643999999998E-2</v>
      </c>
      <c r="I528">
        <f t="shared" si="55"/>
        <v>7</v>
      </c>
    </row>
    <row r="529" spans="2:9" x14ac:dyDescent="0.45">
      <c r="B529">
        <f>IF('Input and Summary Results'!D111=0,FALSE,'Input and Summary Results'!$B111)</f>
        <v>7</v>
      </c>
      <c r="C529">
        <f>IF(OR(B529=0,'Input and Summary Results'!D111=0,'Input and Summary Results'!D111=""),FALSE,'Input and Summary Results'!$D111)</f>
        <v>0.30235595799999998</v>
      </c>
      <c r="D529">
        <f>IF(OR(B529=0,'Input and Summary Results'!E111=0),FALSE,'Input and Summary Results'!$E111)</f>
        <v>5.2999506000000002E-2</v>
      </c>
      <c r="E529">
        <f t="shared" si="53"/>
        <v>-0.51948146909200976</v>
      </c>
      <c r="F529">
        <f t="shared" si="54"/>
        <v>7.6075185540084522E-2</v>
      </c>
      <c r="G529">
        <f>IF('Input and Summary Results'!$J$4="yes",IF(C529=FALSE,FALSE,IF('Data Transformation'!E529&lt;$R$10,E529,$R$10)),IF(C529=FALSE,FALSE,IF(C529&lt;$R$10,C529,$R$10)))</f>
        <v>0.30235595799999998</v>
      </c>
      <c r="H529">
        <f>IF('Input and Summary Results'!$J$4="yes",'Data Transformation'!F529,'Data Transformation'!D529)</f>
        <v>5.2999506000000002E-2</v>
      </c>
      <c r="I529">
        <f t="shared" si="55"/>
        <v>7</v>
      </c>
    </row>
    <row r="530" spans="2:9" x14ac:dyDescent="0.45">
      <c r="B530">
        <f>IF('Input and Summary Results'!D112=0,FALSE,'Input and Summary Results'!$B112)</f>
        <v>7</v>
      </c>
      <c r="C530">
        <f>IF(OR(B530=0,'Input and Summary Results'!D112=0,'Input and Summary Results'!D112=""),FALSE,'Input and Summary Results'!$D112)</f>
        <v>0.98961447400000002</v>
      </c>
      <c r="D530">
        <f>IF(OR(B530=0,'Input and Summary Results'!E112=0),FALSE,'Input and Summary Results'!$E112)</f>
        <v>5.1590939000000002E-2</v>
      </c>
      <c r="E530">
        <f t="shared" si="53"/>
        <v>-4.5339613858458097E-3</v>
      </c>
      <c r="F530">
        <f t="shared" si="54"/>
        <v>2.2625444669880607E-2</v>
      </c>
      <c r="G530">
        <f>IF('Input and Summary Results'!$J$4="yes",IF(C530=FALSE,FALSE,IF('Data Transformation'!E530&lt;$R$10,E530,$R$10)),IF(C530=FALSE,FALSE,IF(C530&lt;$R$10,C530,$R$10)))</f>
        <v>0.98961447400000002</v>
      </c>
      <c r="H530">
        <f>IF('Input and Summary Results'!$J$4="yes",'Data Transformation'!F530,'Data Transformation'!D530)</f>
        <v>5.1590939000000002E-2</v>
      </c>
      <c r="I530">
        <f t="shared" si="55"/>
        <v>7</v>
      </c>
    </row>
    <row r="531" spans="2:9" x14ac:dyDescent="0.45">
      <c r="B531">
        <f>IF('Input and Summary Results'!D113=0,FALSE,'Input and Summary Results'!$B113)</f>
        <v>7</v>
      </c>
      <c r="C531">
        <f>IF(OR(B531=0,'Input and Summary Results'!D113=0,'Input and Summary Results'!D113=""),FALSE,'Input and Summary Results'!$D113)</f>
        <v>0.41263592799999999</v>
      </c>
      <c r="D531">
        <f>IF(OR(B531=0,'Input and Summary Results'!E113=0),FALSE,'Input and Summary Results'!$E113)</f>
        <v>4.8328857000000003E-2</v>
      </c>
      <c r="E531">
        <f t="shared" si="53"/>
        <v>-0.38443296091730494</v>
      </c>
      <c r="F531">
        <f t="shared" si="54"/>
        <v>5.0831065631299084E-2</v>
      </c>
      <c r="G531">
        <f>IF('Input and Summary Results'!$J$4="yes",IF(C531=FALSE,FALSE,IF('Data Transformation'!E531&lt;$R$10,E531,$R$10)),IF(C531=FALSE,FALSE,IF(C531&lt;$R$10,C531,$R$10)))</f>
        <v>0.41263592799999999</v>
      </c>
      <c r="H531">
        <f>IF('Input and Summary Results'!$J$4="yes",'Data Transformation'!F531,'Data Transformation'!D531)</f>
        <v>4.8328857000000003E-2</v>
      </c>
      <c r="I531">
        <f t="shared" si="55"/>
        <v>7</v>
      </c>
    </row>
    <row r="532" spans="2:9" x14ac:dyDescent="0.45">
      <c r="B532">
        <f>IF('Input and Summary Results'!D114=0,FALSE,'Input and Summary Results'!$B114)</f>
        <v>7</v>
      </c>
      <c r="C532">
        <f>IF(OR(B532=0,'Input and Summary Results'!D114=0,'Input and Summary Results'!D114=""),FALSE,'Input and Summary Results'!$D114)</f>
        <v>0.995571867</v>
      </c>
      <c r="D532">
        <f>IF(OR(B532=0,'Input and Summary Results'!E114=0),FALSE,'Input and Summary Results'!$E114)</f>
        <v>4.4577024E-2</v>
      </c>
      <c r="E532">
        <f t="shared" si="53"/>
        <v>-1.9273842403093665E-3</v>
      </c>
      <c r="F532">
        <f t="shared" si="54"/>
        <v>1.9432478013161857E-2</v>
      </c>
      <c r="G532">
        <f>IF('Input and Summary Results'!$J$4="yes",IF(C532=FALSE,FALSE,IF('Data Transformation'!E532&lt;$R$10,E532,$R$10)),IF(C532=FALSE,FALSE,IF(C532&lt;$R$10,C532,$R$10)))</f>
        <v>0.995571867</v>
      </c>
      <c r="H532">
        <f>IF('Input and Summary Results'!$J$4="yes",'Data Transformation'!F532,'Data Transformation'!D532)</f>
        <v>4.4577024E-2</v>
      </c>
      <c r="I532">
        <f t="shared" si="55"/>
        <v>7</v>
      </c>
    </row>
    <row r="533" spans="2:9" x14ac:dyDescent="0.45">
      <c r="B533">
        <f>IF('Input and Summary Results'!D115=0,FALSE,'Input and Summary Results'!$B115)</f>
        <v>7</v>
      </c>
      <c r="C533">
        <f>IF(OR(B533=0,'Input and Summary Results'!D115=0,'Input and Summary Results'!D115=""),FALSE,'Input and Summary Results'!$D115)</f>
        <v>0.91913535899999999</v>
      </c>
      <c r="D533">
        <f>IF(OR(B533=0,'Input and Summary Results'!E115=0),FALSE,'Input and Summary Results'!$E115)</f>
        <v>4.2362021E-2</v>
      </c>
      <c r="E533">
        <f t="shared" si="53"/>
        <v>-3.6620526331030329E-2</v>
      </c>
      <c r="F533">
        <f t="shared" si="54"/>
        <v>2.0002621957665324E-2</v>
      </c>
      <c r="G533">
        <f>IF('Input and Summary Results'!$J$4="yes",IF(C533=FALSE,FALSE,IF('Data Transformation'!E533&lt;$R$10,E533,$R$10)),IF(C533=FALSE,FALSE,IF(C533&lt;$R$10,C533,$R$10)))</f>
        <v>0.91913535899999999</v>
      </c>
      <c r="H533">
        <f>IF('Input and Summary Results'!$J$4="yes",'Data Transformation'!F533,'Data Transformation'!D533)</f>
        <v>4.2362021E-2</v>
      </c>
      <c r="I533">
        <f t="shared" si="55"/>
        <v>7</v>
      </c>
    </row>
    <row r="534" spans="2:9" x14ac:dyDescent="0.45">
      <c r="B534">
        <f>IF('Input and Summary Results'!D116=0,FALSE,'Input and Summary Results'!$B116)</f>
        <v>7</v>
      </c>
      <c r="C534">
        <f>IF(OR(B534=0,'Input and Summary Results'!D116=0,'Input and Summary Results'!D116=""),FALSE,'Input and Summary Results'!$D116)</f>
        <v>0.42199621999999998</v>
      </c>
      <c r="D534">
        <f>IF(OR(B534=0,'Input and Summary Results'!E116=0),FALSE,'Input and Summary Results'!$E116)</f>
        <v>4.2004448E-2</v>
      </c>
      <c r="E534">
        <f t="shared" si="53"/>
        <v>-0.3746914391816768</v>
      </c>
      <c r="F534">
        <f t="shared" si="54"/>
        <v>4.3199274230465858E-2</v>
      </c>
      <c r="G534">
        <f>IF('Input and Summary Results'!$J$4="yes",IF(C534=FALSE,FALSE,IF('Data Transformation'!E534&lt;$R$10,E534,$R$10)),IF(C534=FALSE,FALSE,IF(C534&lt;$R$10,C534,$R$10)))</f>
        <v>0.42199621999999998</v>
      </c>
      <c r="H534">
        <f>IF('Input and Summary Results'!$J$4="yes",'Data Transformation'!F534,'Data Transformation'!D534)</f>
        <v>4.2004448E-2</v>
      </c>
      <c r="I534">
        <f t="shared" si="55"/>
        <v>7</v>
      </c>
    </row>
    <row r="535" spans="2:9" x14ac:dyDescent="0.45">
      <c r="B535">
        <f>IF('Input and Summary Results'!D117=0,FALSE,'Input and Summary Results'!$B117)</f>
        <v>7</v>
      </c>
      <c r="C535">
        <f>IF(OR(B535=0,'Input and Summary Results'!D117=0,'Input and Summary Results'!D117=""),FALSE,'Input and Summary Results'!$D117)</f>
        <v>0.84201795000000002</v>
      </c>
      <c r="D535">
        <f>IF(OR(B535=0,'Input and Summary Results'!E117=0),FALSE,'Input and Summary Results'!$E117)</f>
        <v>3.9132442000000003E-2</v>
      </c>
      <c r="E535">
        <f t="shared" si="53"/>
        <v>-7.4678650183418113E-2</v>
      </c>
      <c r="F535">
        <f t="shared" si="54"/>
        <v>2.0169973606857194E-2</v>
      </c>
      <c r="G535">
        <f>IF('Input and Summary Results'!$J$4="yes",IF(C535=FALSE,FALSE,IF('Data Transformation'!E535&lt;$R$10,E535,$R$10)),IF(C535=FALSE,FALSE,IF(C535&lt;$R$10,C535,$R$10)))</f>
        <v>0.84201795000000002</v>
      </c>
      <c r="H535">
        <f>IF('Input and Summary Results'!$J$4="yes",'Data Transformation'!F535,'Data Transformation'!D535)</f>
        <v>3.9132442000000003E-2</v>
      </c>
      <c r="I535">
        <f t="shared" si="55"/>
        <v>7</v>
      </c>
    </row>
    <row r="536" spans="2:9" x14ac:dyDescent="0.45">
      <c r="B536">
        <f>IF('Input and Summary Results'!D118=0,FALSE,'Input and Summary Results'!$B118)</f>
        <v>7</v>
      </c>
      <c r="C536">
        <f>IF(OR(B536=0,'Input and Summary Results'!D118=0,'Input and Summary Results'!D118=""),FALSE,'Input and Summary Results'!$D118)</f>
        <v>0.51454960999999999</v>
      </c>
      <c r="D536">
        <f>IF(OR(B536=0,'Input and Summary Results'!E118=0),FALSE,'Input and Summary Results'!$E118)</f>
        <v>3.0974696999999999E-2</v>
      </c>
      <c r="E536">
        <f t="shared" si="53"/>
        <v>-0.28857274663415722</v>
      </c>
      <c r="F536">
        <f t="shared" si="54"/>
        <v>2.6125796690429907E-2</v>
      </c>
      <c r="G536">
        <f>IF('Input and Summary Results'!$J$4="yes",IF(C536=FALSE,FALSE,IF('Data Transformation'!E536&lt;$R$10,E536,$R$10)),IF(C536=FALSE,FALSE,IF(C536&lt;$R$10,C536,$R$10)))</f>
        <v>0.51454960999999999</v>
      </c>
      <c r="H536">
        <f>IF('Input and Summary Results'!$J$4="yes",'Data Transformation'!F536,'Data Transformation'!D536)</f>
        <v>3.0974696999999999E-2</v>
      </c>
      <c r="I536">
        <f t="shared" si="55"/>
        <v>7</v>
      </c>
    </row>
    <row r="537" spans="2:9" x14ac:dyDescent="0.45">
      <c r="B537">
        <f>IF('Input and Summary Results'!D119=0,FALSE,'Input and Summary Results'!$B119)</f>
        <v>7</v>
      </c>
      <c r="C537">
        <f>IF(OR(B537=0,'Input and Summary Results'!D119=0,'Input and Summary Results'!D119=""),FALSE,'Input and Summary Results'!$D119)</f>
        <v>0.58785492900000003</v>
      </c>
      <c r="D537">
        <f>IF(OR(B537=0,'Input and Summary Results'!E119=0),FALSE,'Input and Summary Results'!$E119)</f>
        <v>3.0357135E-2</v>
      </c>
      <c r="E537">
        <f t="shared" si="53"/>
        <v>-0.23072983601256819</v>
      </c>
      <c r="F537">
        <f t="shared" si="54"/>
        <v>2.2411986257242045E-2</v>
      </c>
      <c r="G537">
        <f>IF('Input and Summary Results'!$J$4="yes",IF(C537=FALSE,FALSE,IF('Data Transformation'!E537&lt;$R$10,E537,$R$10)),IF(C537=FALSE,FALSE,IF(C537&lt;$R$10,C537,$R$10)))</f>
        <v>0.58785492900000003</v>
      </c>
      <c r="H537">
        <f>IF('Input and Summary Results'!$J$4="yes",'Data Transformation'!F537,'Data Transformation'!D537)</f>
        <v>3.0357135E-2</v>
      </c>
      <c r="I537">
        <f t="shared" si="55"/>
        <v>7</v>
      </c>
    </row>
    <row r="538" spans="2:9" x14ac:dyDescent="0.45">
      <c r="B538">
        <f>IF('Input and Summary Results'!D120=0,FALSE,'Input and Summary Results'!$B120)</f>
        <v>7</v>
      </c>
      <c r="C538">
        <f>IF(OR(B538=0,'Input and Summary Results'!D120=0,'Input and Summary Results'!D120=""),FALSE,'Input and Summary Results'!$D120)</f>
        <v>0.281154654</v>
      </c>
      <c r="D538">
        <f>IF(OR(B538=0,'Input and Summary Results'!E120=0),FALSE,'Input and Summary Results'!$E120)</f>
        <v>2.3325269999999999E-2</v>
      </c>
      <c r="E538">
        <f t="shared" si="53"/>
        <v>-0.55105472314589965</v>
      </c>
      <c r="F538">
        <f t="shared" si="54"/>
        <v>3.6005689523460636E-2</v>
      </c>
      <c r="G538">
        <f>IF('Input and Summary Results'!$J$4="yes",IF(C538=FALSE,FALSE,IF('Data Transformation'!E538&lt;$R$10,E538,$R$10)),IF(C538=FALSE,FALSE,IF(C538&lt;$R$10,C538,$R$10)))</f>
        <v>0.281154654</v>
      </c>
      <c r="H538">
        <f>IF('Input and Summary Results'!$J$4="yes",'Data Transformation'!F538,'Data Transformation'!D538)</f>
        <v>2.3325269999999999E-2</v>
      </c>
      <c r="I538">
        <f t="shared" si="55"/>
        <v>7</v>
      </c>
    </row>
    <row r="539" spans="2:9" x14ac:dyDescent="0.45">
      <c r="B539">
        <f>IF('Input and Summary Results'!D121=0,FALSE,'Input and Summary Results'!$B121)</f>
        <v>8</v>
      </c>
      <c r="C539">
        <f>IF(OR(B539=0,'Input and Summary Results'!D121=0,'Input and Summary Results'!D121=""),FALSE,'Input and Summary Results'!$D121)</f>
        <v>0.77398741900000001</v>
      </c>
      <c r="D539">
        <f>IF(OR(B539=0,'Input and Summary Results'!E121=0),FALSE,'Input and Summary Results'!$E121)</f>
        <v>0.13060513300000001</v>
      </c>
      <c r="E539">
        <f t="shared" si="53"/>
        <v>-0.11126609862367524</v>
      </c>
      <c r="F539">
        <f t="shared" si="54"/>
        <v>7.3234559542627406E-2</v>
      </c>
      <c r="G539">
        <f>IF('Input and Summary Results'!$J$4="yes",IF(C539=FALSE,FALSE,IF('Data Transformation'!E539&lt;$R$10,E539,$R$10)),IF(C539=FALSE,FALSE,IF(C539&lt;$R$10,C539,$R$10)))</f>
        <v>0.77398741900000001</v>
      </c>
      <c r="H539">
        <f>IF('Input and Summary Results'!$J$4="yes",'Data Transformation'!F539,'Data Transformation'!D539)</f>
        <v>0.13060513300000001</v>
      </c>
      <c r="I539">
        <f t="shared" si="55"/>
        <v>8</v>
      </c>
    </row>
    <row r="540" spans="2:9" x14ac:dyDescent="0.45">
      <c r="B540">
        <f>IF('Input and Summary Results'!D122=0,FALSE,'Input and Summary Results'!$B122)</f>
        <v>8</v>
      </c>
      <c r="C540">
        <f>IF(OR(B540=0,'Input and Summary Results'!D122=0,'Input and Summary Results'!D122=""),FALSE,'Input and Summary Results'!$D122)</f>
        <v>1.026713314</v>
      </c>
      <c r="D540">
        <f>IF(OR(B540=0,'Input and Summary Results'!E122=0),FALSE,'Input and Summary Results'!$E122)</f>
        <v>0.109138531</v>
      </c>
      <c r="E540">
        <f t="shared" si="53"/>
        <v>1.1449193812511355E-2</v>
      </c>
      <c r="F540">
        <f t="shared" si="54"/>
        <v>4.6133737439777667E-2</v>
      </c>
      <c r="G540">
        <f>IF('Input and Summary Results'!$J$4="yes",IF(C540=FALSE,FALSE,IF('Data Transformation'!E540&lt;$R$10,E540,$R$10)),IF(C540=FALSE,FALSE,IF(C540&lt;$R$10,C540,$R$10)))</f>
        <v>1.026713314</v>
      </c>
      <c r="H540">
        <f>IF('Input and Summary Results'!$J$4="yes",'Data Transformation'!F540,'Data Transformation'!D540)</f>
        <v>0.109138531</v>
      </c>
      <c r="I540">
        <f t="shared" si="55"/>
        <v>8</v>
      </c>
    </row>
    <row r="541" spans="2:9" x14ac:dyDescent="0.45">
      <c r="B541">
        <f>IF('Input and Summary Results'!D123=0,FALSE,'Input and Summary Results'!$B123)</f>
        <v>8</v>
      </c>
      <c r="C541">
        <f>IF(OR(B541=0,'Input and Summary Results'!D123=0,'Input and Summary Results'!D123=""),FALSE,'Input and Summary Results'!$D123)</f>
        <v>0.94962135400000003</v>
      </c>
      <c r="D541">
        <f>IF(OR(B541=0,'Input and Summary Results'!E123=0),FALSE,'Input and Summary Results'!$E123)</f>
        <v>0.108129182</v>
      </c>
      <c r="E541">
        <f t="shared" si="53"/>
        <v>-2.2449528025563881E-2</v>
      </c>
      <c r="F541">
        <f t="shared" si="54"/>
        <v>4.9417659776003729E-2</v>
      </c>
      <c r="G541">
        <f>IF('Input and Summary Results'!$J$4="yes",IF(C541=FALSE,FALSE,IF('Data Transformation'!E541&lt;$R$10,E541,$R$10)),IF(C541=FALSE,FALSE,IF(C541&lt;$R$10,C541,$R$10)))</f>
        <v>0.94962135400000003</v>
      </c>
      <c r="H541">
        <f>IF('Input and Summary Results'!$J$4="yes",'Data Transformation'!F541,'Data Transformation'!D541)</f>
        <v>0.108129182</v>
      </c>
      <c r="I541">
        <f t="shared" si="55"/>
        <v>8</v>
      </c>
    </row>
    <row r="542" spans="2:9" x14ac:dyDescent="0.45">
      <c r="B542">
        <f>IF('Input and Summary Results'!D124=0,FALSE,'Input and Summary Results'!$B124)</f>
        <v>8</v>
      </c>
      <c r="C542">
        <f>IF(OR(B542=0,'Input and Summary Results'!D124=0,'Input and Summary Results'!D124=""),FALSE,'Input and Summary Results'!$D124)</f>
        <v>0.933393001</v>
      </c>
      <c r="D542">
        <f>IF(OR(B542=0,'Input and Summary Results'!E124=0),FALSE,'Input and Summary Results'!$E124)</f>
        <v>0.10628583599999999</v>
      </c>
      <c r="E542">
        <f t="shared" si="53"/>
        <v>-2.9935459973763099E-2</v>
      </c>
      <c r="F542">
        <f t="shared" si="54"/>
        <v>4.9419754352754135E-2</v>
      </c>
      <c r="G542">
        <f>IF('Input and Summary Results'!$J$4="yes",IF(C542=FALSE,FALSE,IF('Data Transformation'!E542&lt;$R$10,E542,$R$10)),IF(C542=FALSE,FALSE,IF(C542&lt;$R$10,C542,$R$10)))</f>
        <v>0.933393001</v>
      </c>
      <c r="H542">
        <f>IF('Input and Summary Results'!$J$4="yes",'Data Transformation'!F542,'Data Transformation'!D542)</f>
        <v>0.10628583599999999</v>
      </c>
      <c r="I542">
        <f t="shared" si="55"/>
        <v>8</v>
      </c>
    </row>
    <row r="543" spans="2:9" x14ac:dyDescent="0.45">
      <c r="B543">
        <f>IF('Input and Summary Results'!D125=0,FALSE,'Input and Summary Results'!$B125)</f>
        <v>8</v>
      </c>
      <c r="C543">
        <f>IF(OR(B543=0,'Input and Summary Results'!D125=0,'Input and Summary Results'!D125=""),FALSE,'Input and Summary Results'!$D125)</f>
        <v>0.89660627800000003</v>
      </c>
      <c r="D543">
        <f>IF(OR(B543=0,'Input and Summary Results'!E125=0),FALSE,'Input and Summary Results'!$E125)</f>
        <v>8.7184855000000006E-2</v>
      </c>
      <c r="E543">
        <f t="shared" si="53"/>
        <v>-4.7398224547617121E-2</v>
      </c>
      <c r="F543">
        <f t="shared" si="54"/>
        <v>4.2201608441113321E-2</v>
      </c>
      <c r="G543">
        <f>IF('Input and Summary Results'!$J$4="yes",IF(C543=FALSE,FALSE,IF('Data Transformation'!E543&lt;$R$10,E543,$R$10)),IF(C543=FALSE,FALSE,IF(C543&lt;$R$10,C543,$R$10)))</f>
        <v>0.89660627800000003</v>
      </c>
      <c r="H543">
        <f>IF('Input and Summary Results'!$J$4="yes",'Data Transformation'!F543,'Data Transformation'!D543)</f>
        <v>8.7184855000000006E-2</v>
      </c>
      <c r="I543">
        <f t="shared" si="55"/>
        <v>8</v>
      </c>
    </row>
    <row r="544" spans="2:9" x14ac:dyDescent="0.45">
      <c r="B544">
        <f>IF('Input and Summary Results'!D126=0,FALSE,'Input and Summary Results'!$B126)</f>
        <v>8</v>
      </c>
      <c r="C544">
        <f>IF(OR(B544=0,'Input and Summary Results'!D126=0,'Input and Summary Results'!D126=""),FALSE,'Input and Summary Results'!$D126)</f>
        <v>0.97746005599999997</v>
      </c>
      <c r="D544">
        <f>IF(OR(B544=0,'Input and Summary Results'!E126=0),FALSE,'Input and Summary Results'!$E126)</f>
        <v>7.9150470000000001E-2</v>
      </c>
      <c r="E544">
        <f t="shared" si="53"/>
        <v>-9.9009810556077299E-3</v>
      </c>
      <c r="F544">
        <f t="shared" si="54"/>
        <v>3.5143435037717795E-2</v>
      </c>
      <c r="G544">
        <f>IF('Input and Summary Results'!$J$4="yes",IF(C544=FALSE,FALSE,IF('Data Transformation'!E544&lt;$R$10,E544,$R$10)),IF(C544=FALSE,FALSE,IF(C544&lt;$R$10,C544,$R$10)))</f>
        <v>0.97746005599999997</v>
      </c>
      <c r="H544">
        <f>IF('Input and Summary Results'!$J$4="yes",'Data Transformation'!F544,'Data Transformation'!D544)</f>
        <v>7.9150470000000001E-2</v>
      </c>
      <c r="I544">
        <f t="shared" si="55"/>
        <v>8</v>
      </c>
    </row>
    <row r="545" spans="2:9" x14ac:dyDescent="0.45">
      <c r="B545">
        <f>IF('Input and Summary Results'!D127=0,FALSE,'Input and Summary Results'!$B127)</f>
        <v>8</v>
      </c>
      <c r="C545">
        <f>IF(OR(B545=0,'Input and Summary Results'!D127=0,'Input and Summary Results'!D127=""),FALSE,'Input and Summary Results'!$D127)</f>
        <v>0.92928783299999995</v>
      </c>
      <c r="D545">
        <f>IF(OR(B545=0,'Input and Summary Results'!E127=0),FALSE,'Input and Summary Results'!$E127)</f>
        <v>7.6939087000000003E-2</v>
      </c>
      <c r="E545">
        <f t="shared" si="53"/>
        <v>-3.1849748953067081E-2</v>
      </c>
      <c r="F545">
        <f t="shared" si="54"/>
        <v>3.5932423273209911E-2</v>
      </c>
      <c r="G545">
        <f>IF('Input and Summary Results'!$J$4="yes",IF(C545=FALSE,FALSE,IF('Data Transformation'!E545&lt;$R$10,E545,$R$10)),IF(C545=FALSE,FALSE,IF(C545&lt;$R$10,C545,$R$10)))</f>
        <v>0.92928783299999995</v>
      </c>
      <c r="H545">
        <f>IF('Input and Summary Results'!$J$4="yes",'Data Transformation'!F545,'Data Transformation'!D545)</f>
        <v>7.6939087000000003E-2</v>
      </c>
      <c r="I545">
        <f t="shared" si="55"/>
        <v>8</v>
      </c>
    </row>
    <row r="546" spans="2:9" x14ac:dyDescent="0.45">
      <c r="B546">
        <f>IF('Input and Summary Results'!D128=0,FALSE,'Input and Summary Results'!$B128)</f>
        <v>8</v>
      </c>
      <c r="C546">
        <f>IF(OR(B546=0,'Input and Summary Results'!D128=0,'Input and Summary Results'!D128=""),FALSE,'Input and Summary Results'!$D128)</f>
        <v>0.97287809800000002</v>
      </c>
      <c r="D546">
        <f>IF(OR(B546=0,'Input and Summary Results'!E128=0),FALSE,'Input and Summary Results'!$E128)</f>
        <v>7.6051214000000006E-2</v>
      </c>
      <c r="E546">
        <f t="shared" si="53"/>
        <v>-1.1941573588360522E-2</v>
      </c>
      <c r="F546">
        <f t="shared" si="54"/>
        <v>3.3926374685433615E-2</v>
      </c>
      <c r="G546">
        <f>IF('Input and Summary Results'!$J$4="yes",IF(C546=FALSE,FALSE,IF('Data Transformation'!E546&lt;$R$10,E546,$R$10)),IF(C546=FALSE,FALSE,IF(C546&lt;$R$10,C546,$R$10)))</f>
        <v>0.97287809800000002</v>
      </c>
      <c r="H546">
        <f>IF('Input and Summary Results'!$J$4="yes",'Data Transformation'!F546,'Data Transformation'!D546)</f>
        <v>7.6051214000000006E-2</v>
      </c>
      <c r="I546">
        <f t="shared" si="55"/>
        <v>8</v>
      </c>
    </row>
    <row r="547" spans="2:9" x14ac:dyDescent="0.45">
      <c r="B547">
        <f>IF('Input and Summary Results'!D129=0,FALSE,'Input and Summary Results'!$B129)</f>
        <v>8</v>
      </c>
      <c r="C547">
        <f>IF(OR(B547=0,'Input and Summary Results'!D129=0,'Input and Summary Results'!D129=""),FALSE,'Input and Summary Results'!$D129)</f>
        <v>0.91543938000000002</v>
      </c>
      <c r="D547">
        <f>IF(OR(B547=0,'Input and Summary Results'!E129=0),FALSE,'Input and Summary Results'!$E129)</f>
        <v>6.7763757999999993E-2</v>
      </c>
      <c r="E547">
        <f t="shared" si="53"/>
        <v>-3.8370409202975859E-2</v>
      </c>
      <c r="F547">
        <f t="shared" si="54"/>
        <v>3.2126071495853711E-2</v>
      </c>
      <c r="G547">
        <f>IF('Input and Summary Results'!$J$4="yes",IF(C547=FALSE,FALSE,IF('Data Transformation'!E547&lt;$R$10,E547,$R$10)),IF(C547=FALSE,FALSE,IF(C547&lt;$R$10,C547,$R$10)))</f>
        <v>0.91543938000000002</v>
      </c>
      <c r="H547">
        <f>IF('Input and Summary Results'!$J$4="yes",'Data Transformation'!F547,'Data Transformation'!D547)</f>
        <v>6.7763757999999993E-2</v>
      </c>
      <c r="I547">
        <f t="shared" si="55"/>
        <v>8</v>
      </c>
    </row>
    <row r="548" spans="2:9" x14ac:dyDescent="0.45">
      <c r="B548">
        <f>IF('Input and Summary Results'!D130=0,FALSE,'Input and Summary Results'!$B130)</f>
        <v>8</v>
      </c>
      <c r="C548">
        <f>IF(OR(B548=0,'Input and Summary Results'!D130=0,'Input and Summary Results'!D130=""),FALSE,'Input and Summary Results'!$D130)</f>
        <v>0.85786161599999999</v>
      </c>
      <c r="D548">
        <f>IF(OR(B548=0,'Input and Summary Results'!E130=0),FALSE,'Input and Summary Results'!$E130)</f>
        <v>6.4999403999999997E-2</v>
      </c>
      <c r="E548">
        <f t="shared" si="53"/>
        <v>-6.6582763730225619E-2</v>
      </c>
      <c r="F548">
        <f t="shared" si="54"/>
        <v>3.2883790124023919E-2</v>
      </c>
      <c r="G548">
        <f>IF('Input and Summary Results'!$J$4="yes",IF(C548=FALSE,FALSE,IF('Data Transformation'!E548&lt;$R$10,E548,$R$10)),IF(C548=FALSE,FALSE,IF(C548&lt;$R$10,C548,$R$10)))</f>
        <v>0.85786161599999999</v>
      </c>
      <c r="H548">
        <f>IF('Input and Summary Results'!$J$4="yes",'Data Transformation'!F548,'Data Transformation'!D548)</f>
        <v>6.4999403999999997E-2</v>
      </c>
      <c r="I548">
        <f t="shared" si="55"/>
        <v>8</v>
      </c>
    </row>
    <row r="549" spans="2:9" x14ac:dyDescent="0.45">
      <c r="B549">
        <f>IF('Input and Summary Results'!D131=0,FALSE,'Input and Summary Results'!$B131)</f>
        <v>8</v>
      </c>
      <c r="C549">
        <f>IF(OR(B549=0,'Input and Summary Results'!D131=0,'Input and Summary Results'!D131=""),FALSE,'Input and Summary Results'!$D131)</f>
        <v>1.0100475499999999</v>
      </c>
      <c r="D549">
        <f>IF(OR(B549=0,'Input and Summary Results'!E131=0),FALSE,'Input and Summary Results'!$E131)</f>
        <v>5.9182547000000002E-2</v>
      </c>
      <c r="E549">
        <f t="shared" si="53"/>
        <v>4.3418195415736178E-3</v>
      </c>
      <c r="F549">
        <f t="shared" si="54"/>
        <v>2.5429719024614241E-2</v>
      </c>
      <c r="G549">
        <f>IF('Input and Summary Results'!$J$4="yes",IF(C549=FALSE,FALSE,IF('Data Transformation'!E549&lt;$R$10,E549,$R$10)),IF(C549=FALSE,FALSE,IF(C549&lt;$R$10,C549,$R$10)))</f>
        <v>1.0100475499999999</v>
      </c>
      <c r="H549">
        <f>IF('Input and Summary Results'!$J$4="yes",'Data Transformation'!F549,'Data Transformation'!D549)</f>
        <v>5.9182547000000002E-2</v>
      </c>
      <c r="I549">
        <f t="shared" si="55"/>
        <v>8</v>
      </c>
    </row>
    <row r="550" spans="2:9" x14ac:dyDescent="0.45">
      <c r="B550">
        <f>IF('Input and Summary Results'!D132=0,FALSE,'Input and Summary Results'!$B132)</f>
        <v>8</v>
      </c>
      <c r="C550">
        <f>IF(OR(B550=0,'Input and Summary Results'!D132=0,'Input and Summary Results'!D132=""),FALSE,'Input and Summary Results'!$D132)</f>
        <v>0.976068504</v>
      </c>
      <c r="D550">
        <f>IF(OR(B550=0,'Input and Summary Results'!E132=0),FALSE,'Input and Summary Results'!$E132)</f>
        <v>5.8338537000000003E-2</v>
      </c>
      <c r="E550">
        <f t="shared" si="53"/>
        <v>-1.0519700914096153E-2</v>
      </c>
      <c r="F550">
        <f t="shared" si="54"/>
        <v>2.5939700906484734E-2</v>
      </c>
      <c r="G550">
        <f>IF('Input and Summary Results'!$J$4="yes",IF(C550=FALSE,FALSE,IF('Data Transformation'!E550&lt;$R$10,E550,$R$10)),IF(C550=FALSE,FALSE,IF(C550&lt;$R$10,C550,$R$10)))</f>
        <v>0.976068504</v>
      </c>
      <c r="H550">
        <f>IF('Input and Summary Results'!$J$4="yes",'Data Transformation'!F550,'Data Transformation'!D550)</f>
        <v>5.8338537000000003E-2</v>
      </c>
      <c r="I550">
        <f t="shared" si="55"/>
        <v>8</v>
      </c>
    </row>
    <row r="551" spans="2:9" x14ac:dyDescent="0.45">
      <c r="B551">
        <f>IF('Input and Summary Results'!D133=0,FALSE,'Input and Summary Results'!$B133)</f>
        <v>8</v>
      </c>
      <c r="C551">
        <f>IF(OR(B551=0,'Input and Summary Results'!D133=0,'Input and Summary Results'!D133=""),FALSE,'Input and Summary Results'!$D133)</f>
        <v>0.94949306099999997</v>
      </c>
      <c r="D551">
        <f>IF(OR(B551=0,'Input and Summary Results'!E133=0),FALSE,'Input and Summary Results'!$E133)</f>
        <v>5.7748819999999999E-2</v>
      </c>
      <c r="E551">
        <f t="shared" si="53"/>
        <v>-2.2508204787334021E-2</v>
      </c>
      <c r="F551">
        <f t="shared" si="54"/>
        <v>2.6396178033785547E-2</v>
      </c>
      <c r="G551">
        <f>IF('Input and Summary Results'!$J$4="yes",IF(C551=FALSE,FALSE,IF('Data Transformation'!E551&lt;$R$10,E551,$R$10)),IF(C551=FALSE,FALSE,IF(C551&lt;$R$10,C551,$R$10)))</f>
        <v>0.94949306099999997</v>
      </c>
      <c r="H551">
        <f>IF('Input and Summary Results'!$J$4="yes",'Data Transformation'!F551,'Data Transformation'!D551)</f>
        <v>5.7748819999999999E-2</v>
      </c>
      <c r="I551">
        <f t="shared" si="55"/>
        <v>8</v>
      </c>
    </row>
    <row r="552" spans="2:9" x14ac:dyDescent="0.45">
      <c r="B552">
        <f>IF('Input and Summary Results'!D134=0,FALSE,'Input and Summary Results'!$B134)</f>
        <v>8</v>
      </c>
      <c r="C552">
        <f>IF(OR(B552=0,'Input and Summary Results'!D134=0,'Input and Summary Results'!D134=""),FALSE,'Input and Summary Results'!$D134)</f>
        <v>0.98415556299999996</v>
      </c>
      <c r="D552">
        <f>IF(OR(B552=0,'Input and Summary Results'!E134=0),FALSE,'Input and Summary Results'!$E134)</f>
        <v>4.9017695E-2</v>
      </c>
      <c r="E552">
        <f t="shared" si="53"/>
        <v>-6.9362483037448026E-3</v>
      </c>
      <c r="F552">
        <f t="shared" si="54"/>
        <v>2.1616175765090912E-2</v>
      </c>
      <c r="G552">
        <f>IF('Input and Summary Results'!$J$4="yes",IF(C552=FALSE,FALSE,IF('Data Transformation'!E552&lt;$R$10,E552,$R$10)),IF(C552=FALSE,FALSE,IF(C552&lt;$R$10,C552,$R$10)))</f>
        <v>0.98415556299999996</v>
      </c>
      <c r="H552">
        <f>IF('Input and Summary Results'!$J$4="yes",'Data Transformation'!F552,'Data Transformation'!D552)</f>
        <v>4.9017695E-2</v>
      </c>
      <c r="I552">
        <f t="shared" si="55"/>
        <v>8</v>
      </c>
    </row>
    <row r="553" spans="2:9" x14ac:dyDescent="0.45">
      <c r="B553">
        <f>IF('Input and Summary Results'!D135=0,FALSE,'Input and Summary Results'!$B135)</f>
        <v>8</v>
      </c>
      <c r="C553">
        <f>IF(OR(B553=0,'Input and Summary Results'!D135=0,'Input and Summary Results'!D135=""),FALSE,'Input and Summary Results'!$D135)</f>
        <v>1.0453666530000001</v>
      </c>
      <c r="D553">
        <f>IF(OR(B553=0,'Input and Summary Results'!E135=0),FALSE,'Input and Summary Results'!$E135)</f>
        <v>4.7494658000000002E-2</v>
      </c>
      <c r="E553">
        <f t="shared" si="53"/>
        <v>1.926864207024645E-2</v>
      </c>
      <c r="F553">
        <f t="shared" si="54"/>
        <v>1.971813574963922E-2</v>
      </c>
      <c r="G553">
        <f>IF('Input and Summary Results'!$J$4="yes",IF(C553=FALSE,FALSE,IF('Data Transformation'!E553&lt;$R$10,E553,$R$10)),IF(C553=FALSE,FALSE,IF(C553&lt;$R$10,C553,$R$10)))</f>
        <v>1.0453666530000001</v>
      </c>
      <c r="H553">
        <f>IF('Input and Summary Results'!$J$4="yes",'Data Transformation'!F553,'Data Transformation'!D553)</f>
        <v>4.7494658000000002E-2</v>
      </c>
      <c r="I553">
        <f t="shared" si="55"/>
        <v>8</v>
      </c>
    </row>
    <row r="554" spans="2:9" x14ac:dyDescent="0.45">
      <c r="B554">
        <f>IF('Input and Summary Results'!D136=0,FALSE,'Input and Summary Results'!$B136)</f>
        <v>8</v>
      </c>
      <c r="C554">
        <f>IF(OR(B554=0,'Input and Summary Results'!D136=0,'Input and Summary Results'!D136=""),FALSE,'Input and Summary Results'!$D136)</f>
        <v>0.79322250900000002</v>
      </c>
      <c r="D554">
        <f>IF(OR(B554=0,'Input and Summary Results'!E136=0),FALSE,'Input and Summary Results'!$E136)</f>
        <v>4.5324454E-2</v>
      </c>
      <c r="E554">
        <f t="shared" ref="E554:E617" si="56">IF(C554=FALSE,FALSE,LOG10(C554))</f>
        <v>-0.100604970468004</v>
      </c>
      <c r="F554">
        <f t="shared" ref="F554:F617" si="57">IF(D554=FALSE, FALSE,0.434*D554/C554)</f>
        <v>2.4798606712256067E-2</v>
      </c>
      <c r="G554">
        <f>IF('Input and Summary Results'!$J$4="yes",IF(C554=FALSE,FALSE,IF('Data Transformation'!E554&lt;$R$10,E554,$R$10)),IF(C554=FALSE,FALSE,IF(C554&lt;$R$10,C554,$R$10)))</f>
        <v>0.79322250900000002</v>
      </c>
      <c r="H554">
        <f>IF('Input and Summary Results'!$J$4="yes",'Data Transformation'!F554,'Data Transformation'!D554)</f>
        <v>4.5324454E-2</v>
      </c>
      <c r="I554">
        <f t="shared" si="55"/>
        <v>8</v>
      </c>
    </row>
    <row r="555" spans="2:9" x14ac:dyDescent="0.45">
      <c r="B555">
        <f>IF('Input and Summary Results'!D137=0,FALSE,'Input and Summary Results'!$B137)</f>
        <v>8</v>
      </c>
      <c r="C555">
        <f>IF(OR(B555=0,'Input and Summary Results'!D137=0,'Input and Summary Results'!D137=""),FALSE,'Input and Summary Results'!$D137)</f>
        <v>0.99994946500000004</v>
      </c>
      <c r="D555">
        <f>IF(OR(B555=0,'Input and Summary Results'!E137=0),FALSE,'Input and Summary Results'!$E137)</f>
        <v>3.6267064000000002E-2</v>
      </c>
      <c r="E555">
        <f t="shared" si="56"/>
        <v>-2.1947626209280785E-5</v>
      </c>
      <c r="F555">
        <f t="shared" si="57"/>
        <v>1.5740701232336778E-2</v>
      </c>
      <c r="G555">
        <f>IF('Input and Summary Results'!$J$4="yes",IF(C555=FALSE,FALSE,IF('Data Transformation'!E555&lt;$R$10,E555,$R$10)),IF(C555=FALSE,FALSE,IF(C555&lt;$R$10,C555,$R$10)))</f>
        <v>0.99994946500000004</v>
      </c>
      <c r="H555">
        <f>IF('Input and Summary Results'!$J$4="yes",'Data Transformation'!F555,'Data Transformation'!D555)</f>
        <v>3.6267064000000002E-2</v>
      </c>
      <c r="I555">
        <f t="shared" si="55"/>
        <v>8</v>
      </c>
    </row>
    <row r="556" spans="2:9" x14ac:dyDescent="0.45">
      <c r="B556">
        <f>IF('Input and Summary Results'!D138=0,FALSE,'Input and Summary Results'!$B138)</f>
        <v>9</v>
      </c>
      <c r="C556">
        <f>IF(OR(B556=0,'Input and Summary Results'!D138=0,'Input and Summary Results'!D138=""),FALSE,'Input and Summary Results'!$D138)</f>
        <v>1.0377674859999999</v>
      </c>
      <c r="D556">
        <f>IF(OR(B556=0,'Input and Summary Results'!E138=0),FALSE,'Input and Summary Results'!$E138)</f>
        <v>0.119575264</v>
      </c>
      <c r="E556">
        <f t="shared" si="56"/>
        <v>1.6100059814306976E-2</v>
      </c>
      <c r="F556">
        <f t="shared" si="57"/>
        <v>5.0007024960888012E-2</v>
      </c>
      <c r="G556">
        <f>IF('Input and Summary Results'!$J$4="yes",IF(C556=FALSE,FALSE,IF('Data Transformation'!E556&lt;$R$10,E556,$R$10)),IF(C556=FALSE,FALSE,IF(C556&lt;$R$10,C556,$R$10)))</f>
        <v>1.0377674859999999</v>
      </c>
      <c r="H556">
        <f>IF('Input and Summary Results'!$J$4="yes",'Data Transformation'!F556,'Data Transformation'!D556)</f>
        <v>0.119575264</v>
      </c>
      <c r="I556">
        <f t="shared" si="55"/>
        <v>9</v>
      </c>
    </row>
    <row r="557" spans="2:9" x14ac:dyDescent="0.45">
      <c r="B557">
        <f>IF('Input and Summary Results'!D139=0,FALSE,'Input and Summary Results'!$B139)</f>
        <v>9</v>
      </c>
      <c r="C557">
        <f>IF(OR(B557=0,'Input and Summary Results'!D139=0,'Input and Summary Results'!D139=""),FALSE,'Input and Summary Results'!$D139)</f>
        <v>0.81596689600000005</v>
      </c>
      <c r="D557">
        <f>IF(OR(B557=0,'Input and Summary Results'!E139=0),FALSE,'Input and Summary Results'!$E139)</f>
        <v>0.10743931399999999</v>
      </c>
      <c r="E557">
        <f t="shared" si="56"/>
        <v>-8.8327460334572713E-2</v>
      </c>
      <c r="F557">
        <f t="shared" si="57"/>
        <v>5.7145286781340197E-2</v>
      </c>
      <c r="G557">
        <f>IF('Input and Summary Results'!$J$4="yes",IF(C557=FALSE,FALSE,IF('Data Transformation'!E557&lt;$R$10,E557,$R$10)),IF(C557=FALSE,FALSE,IF(C557&lt;$R$10,C557,$R$10)))</f>
        <v>0.81596689600000005</v>
      </c>
      <c r="H557">
        <f>IF('Input and Summary Results'!$J$4="yes",'Data Transformation'!F557,'Data Transformation'!D557)</f>
        <v>0.10743931399999999</v>
      </c>
      <c r="I557">
        <f t="shared" si="55"/>
        <v>9</v>
      </c>
    </row>
    <row r="558" spans="2:9" x14ac:dyDescent="0.45">
      <c r="B558">
        <f>IF('Input and Summary Results'!D140=0,FALSE,'Input and Summary Results'!$B140)</f>
        <v>9</v>
      </c>
      <c r="C558">
        <f>IF(OR(B558=0,'Input and Summary Results'!D140=0,'Input and Summary Results'!D140=""),FALSE,'Input and Summary Results'!$D140)</f>
        <v>0.84001520500000004</v>
      </c>
      <c r="D558">
        <f>IF(OR(B558=0,'Input and Summary Results'!E140=0),FALSE,'Input and Summary Results'!$E140)</f>
        <v>9.1951330999999997E-2</v>
      </c>
      <c r="E558">
        <f t="shared" si="56"/>
        <v>-7.5712852762126734E-2</v>
      </c>
      <c r="F558">
        <f t="shared" si="57"/>
        <v>4.7507327744144817E-2</v>
      </c>
      <c r="G558">
        <f>IF('Input and Summary Results'!$J$4="yes",IF(C558=FALSE,FALSE,IF('Data Transformation'!E558&lt;$R$10,E558,$R$10)),IF(C558=FALSE,FALSE,IF(C558&lt;$R$10,C558,$R$10)))</f>
        <v>0.84001520500000004</v>
      </c>
      <c r="H558">
        <f>IF('Input and Summary Results'!$J$4="yes",'Data Transformation'!F558,'Data Transformation'!D558)</f>
        <v>9.1951330999999997E-2</v>
      </c>
      <c r="I558">
        <f t="shared" si="55"/>
        <v>9</v>
      </c>
    </row>
    <row r="559" spans="2:9" x14ac:dyDescent="0.45">
      <c r="B559">
        <f>IF('Input and Summary Results'!D141=0,FALSE,'Input and Summary Results'!$B141)</f>
        <v>9</v>
      </c>
      <c r="C559">
        <f>IF(OR(B559=0,'Input and Summary Results'!D141=0,'Input and Summary Results'!D141=""),FALSE,'Input and Summary Results'!$D141)</f>
        <v>0.90466548000000002</v>
      </c>
      <c r="D559">
        <f>IF(OR(B559=0,'Input and Summary Results'!E141=0),FALSE,'Input and Summary Results'!$E141)</f>
        <v>9.1581149000000001E-2</v>
      </c>
      <c r="E559">
        <f t="shared" si="56"/>
        <v>-4.3511981067782625E-2</v>
      </c>
      <c r="F559">
        <f t="shared" si="57"/>
        <v>4.3934713487686072E-2</v>
      </c>
      <c r="G559">
        <f>IF('Input and Summary Results'!$J$4="yes",IF(C559=FALSE,FALSE,IF('Data Transformation'!E559&lt;$R$10,E559,$R$10)),IF(C559=FALSE,FALSE,IF(C559&lt;$R$10,C559,$R$10)))</f>
        <v>0.90466548000000002</v>
      </c>
      <c r="H559">
        <f>IF('Input and Summary Results'!$J$4="yes",'Data Transformation'!F559,'Data Transformation'!D559)</f>
        <v>9.1581149000000001E-2</v>
      </c>
      <c r="I559">
        <f t="shared" si="55"/>
        <v>9</v>
      </c>
    </row>
    <row r="560" spans="2:9" x14ac:dyDescent="0.45">
      <c r="B560">
        <f>IF('Input and Summary Results'!D142=0,FALSE,'Input and Summary Results'!$B142)</f>
        <v>9</v>
      </c>
      <c r="C560">
        <f>IF(OR(B560=0,'Input and Summary Results'!D142=0,'Input and Summary Results'!D142=""),FALSE,'Input and Summary Results'!$D142)</f>
        <v>0.55338048299999998</v>
      </c>
      <c r="D560">
        <f>IF(OR(B560=0,'Input and Summary Results'!E142=0),FALSE,'Input and Summary Results'!$E142)</f>
        <v>8.1933061000000001E-2</v>
      </c>
      <c r="E560">
        <f t="shared" si="56"/>
        <v>-0.25697616191872502</v>
      </c>
      <c r="F560">
        <f t="shared" si="57"/>
        <v>6.4257684479992763E-2</v>
      </c>
      <c r="G560">
        <f>IF('Input and Summary Results'!$J$4="yes",IF(C560=FALSE,FALSE,IF('Data Transformation'!E560&lt;$R$10,E560,$R$10)),IF(C560=FALSE,FALSE,IF(C560&lt;$R$10,C560,$R$10)))</f>
        <v>0.55338048299999998</v>
      </c>
      <c r="H560">
        <f>IF('Input and Summary Results'!$J$4="yes",'Data Transformation'!F560,'Data Transformation'!D560)</f>
        <v>8.1933061000000001E-2</v>
      </c>
      <c r="I560">
        <f t="shared" si="55"/>
        <v>9</v>
      </c>
    </row>
    <row r="561" spans="2:9" x14ac:dyDescent="0.45">
      <c r="B561">
        <f>IF('Input and Summary Results'!D143=0,FALSE,'Input and Summary Results'!$B143)</f>
        <v>9</v>
      </c>
      <c r="C561">
        <f>IF(OR(B561=0,'Input and Summary Results'!D143=0,'Input and Summary Results'!D143=""),FALSE,'Input and Summary Results'!$D143)</f>
        <v>0.99385229600000002</v>
      </c>
      <c r="D561">
        <f>IF(OR(B561=0,'Input and Summary Results'!E143=0),FALSE,'Input and Summary Results'!$E143)</f>
        <v>7.1848675000000001E-2</v>
      </c>
      <c r="E561">
        <f t="shared" si="56"/>
        <v>-2.6781546354932573E-3</v>
      </c>
      <c r="F561">
        <f t="shared" si="57"/>
        <v>3.1375210456826272E-2</v>
      </c>
      <c r="G561">
        <f>IF('Input and Summary Results'!$J$4="yes",IF(C561=FALSE,FALSE,IF('Data Transformation'!E561&lt;$R$10,E561,$R$10)),IF(C561=FALSE,FALSE,IF(C561&lt;$R$10,C561,$R$10)))</f>
        <v>0.99385229600000002</v>
      </c>
      <c r="H561">
        <f>IF('Input and Summary Results'!$J$4="yes",'Data Transformation'!F561,'Data Transformation'!D561)</f>
        <v>7.1848675000000001E-2</v>
      </c>
      <c r="I561">
        <f t="shared" si="55"/>
        <v>9</v>
      </c>
    </row>
    <row r="562" spans="2:9" x14ac:dyDescent="0.45">
      <c r="B562">
        <f>IF('Input and Summary Results'!D144=0,FALSE,'Input and Summary Results'!$B144)</f>
        <v>9</v>
      </c>
      <c r="C562">
        <f>IF(OR(B562=0,'Input and Summary Results'!D144=0,'Input and Summary Results'!D144=""),FALSE,'Input and Summary Results'!$D144)</f>
        <v>1.0266958340000001</v>
      </c>
      <c r="D562">
        <f>IF(OR(B562=0,'Input and Summary Results'!E144=0),FALSE,'Input and Summary Results'!$E144)</f>
        <v>7.0469239000000003E-2</v>
      </c>
      <c r="E562">
        <f t="shared" si="56"/>
        <v>1.1441799798949855E-2</v>
      </c>
      <c r="F562">
        <f t="shared" si="57"/>
        <v>2.9788422932278107E-2</v>
      </c>
      <c r="G562">
        <f>IF('Input and Summary Results'!$J$4="yes",IF(C562=FALSE,FALSE,IF('Data Transformation'!E562&lt;$R$10,E562,$R$10)),IF(C562=FALSE,FALSE,IF(C562&lt;$R$10,C562,$R$10)))</f>
        <v>1.0266958340000001</v>
      </c>
      <c r="H562">
        <f>IF('Input and Summary Results'!$J$4="yes",'Data Transformation'!F562,'Data Transformation'!D562)</f>
        <v>7.0469239000000003E-2</v>
      </c>
      <c r="I562">
        <f t="shared" si="55"/>
        <v>9</v>
      </c>
    </row>
    <row r="563" spans="2:9" x14ac:dyDescent="0.45">
      <c r="B563">
        <f>IF('Input and Summary Results'!D145=0,FALSE,'Input and Summary Results'!$B145)</f>
        <v>9</v>
      </c>
      <c r="C563">
        <f>IF(OR(B563=0,'Input and Summary Results'!D145=0,'Input and Summary Results'!D145=""),FALSE,'Input and Summary Results'!$D145)</f>
        <v>0.96180127199999998</v>
      </c>
      <c r="D563">
        <f>IF(OR(B563=0,'Input and Summary Results'!E145=0),FALSE,'Input and Summary Results'!$E145)</f>
        <v>6.8285644000000006E-2</v>
      </c>
      <c r="E563">
        <f t="shared" si="56"/>
        <v>-1.6914652899333939E-2</v>
      </c>
      <c r="F563">
        <f t="shared" si="57"/>
        <v>3.0812986381660766E-2</v>
      </c>
      <c r="G563">
        <f>IF('Input and Summary Results'!$J$4="yes",IF(C563=FALSE,FALSE,IF('Data Transformation'!E563&lt;$R$10,E563,$R$10)),IF(C563=FALSE,FALSE,IF(C563&lt;$R$10,C563,$R$10)))</f>
        <v>0.96180127199999998</v>
      </c>
      <c r="H563">
        <f>IF('Input and Summary Results'!$J$4="yes",'Data Transformation'!F563,'Data Transformation'!D563)</f>
        <v>6.8285644000000006E-2</v>
      </c>
      <c r="I563">
        <f t="shared" si="55"/>
        <v>9</v>
      </c>
    </row>
    <row r="564" spans="2:9" x14ac:dyDescent="0.45">
      <c r="B564">
        <f>IF('Input and Summary Results'!D146=0,FALSE,'Input and Summary Results'!$B146)</f>
        <v>9</v>
      </c>
      <c r="C564">
        <f>IF(OR(B564=0,'Input and Summary Results'!D146=0,'Input and Summary Results'!D146=""),FALSE,'Input and Summary Results'!$D146)</f>
        <v>0.91255581200000002</v>
      </c>
      <c r="D564">
        <f>IF(OR(B564=0,'Input and Summary Results'!E146=0),FALSE,'Input and Summary Results'!$E146)</f>
        <v>6.7448357E-2</v>
      </c>
      <c r="E564">
        <f t="shared" si="56"/>
        <v>-3.9740564567505333E-2</v>
      </c>
      <c r="F564">
        <f t="shared" si="57"/>
        <v>3.2077585341158288E-2</v>
      </c>
      <c r="G564">
        <f>IF('Input and Summary Results'!$J$4="yes",IF(C564=FALSE,FALSE,IF('Data Transformation'!E564&lt;$R$10,E564,$R$10)),IF(C564=FALSE,FALSE,IF(C564&lt;$R$10,C564,$R$10)))</f>
        <v>0.91255581200000002</v>
      </c>
      <c r="H564">
        <f>IF('Input and Summary Results'!$J$4="yes",'Data Transformation'!F564,'Data Transformation'!D564)</f>
        <v>6.7448357E-2</v>
      </c>
      <c r="I564">
        <f t="shared" si="55"/>
        <v>9</v>
      </c>
    </row>
    <row r="565" spans="2:9" x14ac:dyDescent="0.45">
      <c r="B565">
        <f>IF('Input and Summary Results'!D147=0,FALSE,'Input and Summary Results'!$B147)</f>
        <v>9</v>
      </c>
      <c r="C565">
        <f>IF(OR(B565=0,'Input and Summary Results'!D147=0,'Input and Summary Results'!D147=""),FALSE,'Input and Summary Results'!$D147)</f>
        <v>0.74648635900000004</v>
      </c>
      <c r="D565">
        <f>IF(OR(B565=0,'Input and Summary Results'!E147=0),FALSE,'Input and Summary Results'!$E147)</f>
        <v>6.1822785999999998E-2</v>
      </c>
      <c r="E565">
        <f t="shared" si="56"/>
        <v>-0.12697812399408728</v>
      </c>
      <c r="F565">
        <f t="shared" si="57"/>
        <v>3.5943174045327729E-2</v>
      </c>
      <c r="G565">
        <f>IF('Input and Summary Results'!$J$4="yes",IF(C565=FALSE,FALSE,IF('Data Transformation'!E565&lt;$R$10,E565,$R$10)),IF(C565=FALSE,FALSE,IF(C565&lt;$R$10,C565,$R$10)))</f>
        <v>0.74648635900000004</v>
      </c>
      <c r="H565">
        <f>IF('Input and Summary Results'!$J$4="yes",'Data Transformation'!F565,'Data Transformation'!D565)</f>
        <v>6.1822785999999998E-2</v>
      </c>
      <c r="I565">
        <f t="shared" si="55"/>
        <v>9</v>
      </c>
    </row>
    <row r="566" spans="2:9" x14ac:dyDescent="0.45">
      <c r="B566">
        <f>IF('Input and Summary Results'!D148=0,FALSE,'Input and Summary Results'!$B148)</f>
        <v>9</v>
      </c>
      <c r="C566">
        <f>IF(OR(B566=0,'Input and Summary Results'!D148=0,'Input and Summary Results'!D148=""),FALSE,'Input and Summary Results'!$D148)</f>
        <v>0.94567431400000002</v>
      </c>
      <c r="D566">
        <f>IF(OR(B566=0,'Input and Summary Results'!E148=0),FALSE,'Input and Summary Results'!$E148)</f>
        <v>5.9811189000000001E-2</v>
      </c>
      <c r="E566">
        <f t="shared" si="56"/>
        <v>-2.4258406923909639E-2</v>
      </c>
      <c r="F566">
        <f t="shared" si="57"/>
        <v>2.7449255670488688E-2</v>
      </c>
      <c r="G566">
        <f>IF('Input and Summary Results'!$J$4="yes",IF(C566=FALSE,FALSE,IF('Data Transformation'!E566&lt;$R$10,E566,$R$10)),IF(C566=FALSE,FALSE,IF(C566&lt;$R$10,C566,$R$10)))</f>
        <v>0.94567431400000002</v>
      </c>
      <c r="H566">
        <f>IF('Input and Summary Results'!$J$4="yes",'Data Transformation'!F566,'Data Transformation'!D566)</f>
        <v>5.9811189000000001E-2</v>
      </c>
      <c r="I566">
        <f t="shared" si="55"/>
        <v>9</v>
      </c>
    </row>
    <row r="567" spans="2:9" x14ac:dyDescent="0.45">
      <c r="B567">
        <f>IF('Input and Summary Results'!D149=0,FALSE,'Input and Summary Results'!$B149)</f>
        <v>9</v>
      </c>
      <c r="C567">
        <f>IF(OR(B567=0,'Input and Summary Results'!D149=0,'Input and Summary Results'!D149=""),FALSE,'Input and Summary Results'!$D149)</f>
        <v>1.0521043919999999</v>
      </c>
      <c r="D567">
        <f>IF(OR(B567=0,'Input and Summary Results'!E149=0),FALSE,'Input and Summary Results'!$E149)</f>
        <v>5.7388089000000003E-2</v>
      </c>
      <c r="E567">
        <f t="shared" si="56"/>
        <v>2.2058833563224897E-2</v>
      </c>
      <c r="F567">
        <f t="shared" si="57"/>
        <v>2.3672965169030492E-2</v>
      </c>
      <c r="G567">
        <f>IF('Input and Summary Results'!$J$4="yes",IF(C567=FALSE,FALSE,IF('Data Transformation'!E567&lt;$R$10,E567,$R$10)),IF(C567=FALSE,FALSE,IF(C567&lt;$R$10,C567,$R$10)))</f>
        <v>1.0521043919999999</v>
      </c>
      <c r="H567">
        <f>IF('Input and Summary Results'!$J$4="yes",'Data Transformation'!F567,'Data Transformation'!D567)</f>
        <v>5.7388089000000003E-2</v>
      </c>
      <c r="I567">
        <f t="shared" si="55"/>
        <v>9</v>
      </c>
    </row>
    <row r="568" spans="2:9" x14ac:dyDescent="0.45">
      <c r="B568">
        <f>IF('Input and Summary Results'!D150=0,FALSE,'Input and Summary Results'!$B150)</f>
        <v>9</v>
      </c>
      <c r="C568">
        <f>IF(OR(B568=0,'Input and Summary Results'!D150=0,'Input and Summary Results'!D150=""),FALSE,'Input and Summary Results'!$D150)</f>
        <v>0.935175176</v>
      </c>
      <c r="D568">
        <f>IF(OR(B568=0,'Input and Summary Results'!E150=0),FALSE,'Input and Summary Results'!$E150)</f>
        <v>5.5291264E-2</v>
      </c>
      <c r="E568">
        <f t="shared" si="56"/>
        <v>-2.9107029935722343E-2</v>
      </c>
      <c r="F568">
        <f t="shared" si="57"/>
        <v>2.565980063611098E-2</v>
      </c>
      <c r="G568">
        <f>IF('Input and Summary Results'!$J$4="yes",IF(C568=FALSE,FALSE,IF('Data Transformation'!E568&lt;$R$10,E568,$R$10)),IF(C568=FALSE,FALSE,IF(C568&lt;$R$10,C568,$R$10)))</f>
        <v>0.935175176</v>
      </c>
      <c r="H568">
        <f>IF('Input and Summary Results'!$J$4="yes",'Data Transformation'!F568,'Data Transformation'!D568)</f>
        <v>5.5291264E-2</v>
      </c>
      <c r="I568">
        <f t="shared" si="55"/>
        <v>9</v>
      </c>
    </row>
    <row r="569" spans="2:9" x14ac:dyDescent="0.45">
      <c r="B569">
        <f>IF('Input and Summary Results'!D151=0,FALSE,'Input and Summary Results'!$B151)</f>
        <v>9</v>
      </c>
      <c r="C569">
        <f>IF(OR(B569=0,'Input and Summary Results'!D151=0,'Input and Summary Results'!D151=""),FALSE,'Input and Summary Results'!$D151)</f>
        <v>0.70551156599999998</v>
      </c>
      <c r="D569">
        <f>IF(OR(B569=0,'Input and Summary Results'!E151=0),FALSE,'Input and Summary Results'!$E151)</f>
        <v>5.2311020999999999E-2</v>
      </c>
      <c r="E569">
        <f t="shared" si="56"/>
        <v>-0.15149586212394367</v>
      </c>
      <c r="F569">
        <f t="shared" si="57"/>
        <v>3.2179462687929913E-2</v>
      </c>
      <c r="G569">
        <f>IF('Input and Summary Results'!$J$4="yes",IF(C569=FALSE,FALSE,IF('Data Transformation'!E569&lt;$R$10,E569,$R$10)),IF(C569=FALSE,FALSE,IF(C569&lt;$R$10,C569,$R$10)))</f>
        <v>0.70551156599999998</v>
      </c>
      <c r="H569">
        <f>IF('Input and Summary Results'!$J$4="yes",'Data Transformation'!F569,'Data Transformation'!D569)</f>
        <v>5.2311020999999999E-2</v>
      </c>
      <c r="I569">
        <f t="shared" si="55"/>
        <v>9</v>
      </c>
    </row>
    <row r="570" spans="2:9" x14ac:dyDescent="0.45">
      <c r="B570">
        <f>IF('Input and Summary Results'!D152=0,FALSE,'Input and Summary Results'!$B152)</f>
        <v>9</v>
      </c>
      <c r="C570">
        <f>IF(OR(B570=0,'Input and Summary Results'!D152=0,'Input and Summary Results'!D152=""),FALSE,'Input and Summary Results'!$D152)</f>
        <v>0.99803803300000005</v>
      </c>
      <c r="D570">
        <f>IF(OR(B570=0,'Input and Summary Results'!E152=0),FALSE,'Input and Summary Results'!$E152)</f>
        <v>5.1272696999999999E-2</v>
      </c>
      <c r="E570">
        <f t="shared" si="56"/>
        <v>-8.5290840470973728E-4</v>
      </c>
      <c r="F570">
        <f t="shared" si="57"/>
        <v>2.2296094700030331E-2</v>
      </c>
      <c r="G570">
        <f>IF('Input and Summary Results'!$J$4="yes",IF(C570=FALSE,FALSE,IF('Data Transformation'!E570&lt;$R$10,E570,$R$10)),IF(C570=FALSE,FALSE,IF(C570&lt;$R$10,C570,$R$10)))</f>
        <v>0.99803803300000005</v>
      </c>
      <c r="H570">
        <f>IF('Input and Summary Results'!$J$4="yes",'Data Transformation'!F570,'Data Transformation'!D570)</f>
        <v>5.1272696999999999E-2</v>
      </c>
      <c r="I570">
        <f t="shared" si="55"/>
        <v>9</v>
      </c>
    </row>
    <row r="571" spans="2:9" x14ac:dyDescent="0.45">
      <c r="B571">
        <f>IF('Input and Summary Results'!D153=0,FALSE,'Input and Summary Results'!$B153)</f>
        <v>9</v>
      </c>
      <c r="C571">
        <f>IF(OR(B571=0,'Input and Summary Results'!D153=0,'Input and Summary Results'!D153=""),FALSE,'Input and Summary Results'!$D153)</f>
        <v>0.98169860200000003</v>
      </c>
      <c r="D571">
        <f>IF(OR(B571=0,'Input and Summary Results'!E153=0),FALSE,'Input and Summary Results'!$E153)</f>
        <v>4.2590414E-2</v>
      </c>
      <c r="E571">
        <f t="shared" si="56"/>
        <v>-8.0218274673884565E-3</v>
      </c>
      <c r="F571">
        <f t="shared" si="57"/>
        <v>1.8828833654588414E-2</v>
      </c>
      <c r="G571">
        <f>IF('Input and Summary Results'!$J$4="yes",IF(C571=FALSE,FALSE,IF('Data Transformation'!E571&lt;$R$10,E571,$R$10)),IF(C571=FALSE,FALSE,IF(C571&lt;$R$10,C571,$R$10)))</f>
        <v>0.98169860200000003</v>
      </c>
      <c r="H571">
        <f>IF('Input and Summary Results'!$J$4="yes",'Data Transformation'!F571,'Data Transformation'!D571)</f>
        <v>4.2590414E-2</v>
      </c>
      <c r="I571">
        <f t="shared" si="55"/>
        <v>9</v>
      </c>
    </row>
    <row r="572" spans="2:9" x14ac:dyDescent="0.45">
      <c r="B572">
        <f>IF('Input and Summary Results'!D154=0,FALSE,'Input and Summary Results'!$B154)</f>
        <v>9</v>
      </c>
      <c r="C572">
        <f>IF(OR(B572=0,'Input and Summary Results'!D154=0,'Input and Summary Results'!D154=""),FALSE,'Input and Summary Results'!$D154)</f>
        <v>0.95282756599999996</v>
      </c>
      <c r="D572">
        <f>IF(OR(B572=0,'Input and Summary Results'!E154=0),FALSE,'Input and Summary Results'!$E154)</f>
        <v>4.0273231E-2</v>
      </c>
      <c r="E572">
        <f t="shared" si="56"/>
        <v>-2.0985686885784227E-2</v>
      </c>
      <c r="F572">
        <f t="shared" si="57"/>
        <v>1.8343909095090143E-2</v>
      </c>
      <c r="G572">
        <f>IF('Input and Summary Results'!$J$4="yes",IF(C572=FALSE,FALSE,IF('Data Transformation'!E572&lt;$R$10,E572,$R$10)),IF(C572=FALSE,FALSE,IF(C572&lt;$R$10,C572,$R$10)))</f>
        <v>0.95282756599999996</v>
      </c>
      <c r="H572">
        <f>IF('Input and Summary Results'!$J$4="yes",'Data Transformation'!F572,'Data Transformation'!D572)</f>
        <v>4.0273231E-2</v>
      </c>
      <c r="I572">
        <f t="shared" si="55"/>
        <v>9</v>
      </c>
    </row>
    <row r="573" spans="2:9" x14ac:dyDescent="0.45">
      <c r="B573">
        <f>IF('Input and Summary Results'!D155=0,FALSE,'Input and Summary Results'!$B155)</f>
        <v>10</v>
      </c>
      <c r="C573">
        <f>IF(OR(B573=0,'Input and Summary Results'!D155=0,'Input and Summary Results'!D155=""),FALSE,'Input and Summary Results'!$D155)</f>
        <v>0.81629584700000002</v>
      </c>
      <c r="D573">
        <f>IF(OR(B573=0,'Input and Summary Results'!E155=0),FALSE,'Input and Summary Results'!$E155)</f>
        <v>0.102025412</v>
      </c>
      <c r="E573">
        <f t="shared" si="56"/>
        <v>-8.8152413018614179E-2</v>
      </c>
      <c r="F573">
        <f t="shared" si="57"/>
        <v>5.4243849176412624E-2</v>
      </c>
      <c r="G573">
        <f>IF('Input and Summary Results'!$J$4="yes",IF(C573=FALSE,FALSE,IF('Data Transformation'!E573&lt;$R$10,E573,$R$10)),IF(C573=FALSE,FALSE,IF(C573&lt;$R$10,C573,$R$10)))</f>
        <v>0.81629584700000002</v>
      </c>
      <c r="H573">
        <f>IF('Input and Summary Results'!$J$4="yes",'Data Transformation'!F573,'Data Transformation'!D573)</f>
        <v>0.102025412</v>
      </c>
      <c r="I573">
        <f t="shared" si="55"/>
        <v>10</v>
      </c>
    </row>
    <row r="574" spans="2:9" x14ac:dyDescent="0.45">
      <c r="B574">
        <f>IF('Input and Summary Results'!D156=0,FALSE,'Input and Summary Results'!$B156)</f>
        <v>10</v>
      </c>
      <c r="C574">
        <f>IF(OR(B574=0,'Input and Summary Results'!D156=0,'Input and Summary Results'!D156=""),FALSE,'Input and Summary Results'!$D156)</f>
        <v>0.44767670399999998</v>
      </c>
      <c r="D574">
        <f>IF(OR(B574=0,'Input and Summary Results'!E156=0),FALSE,'Input and Summary Results'!$E156)</f>
        <v>9.8562265999999996E-2</v>
      </c>
      <c r="E574">
        <f t="shared" si="56"/>
        <v>-0.3490355046504755</v>
      </c>
      <c r="F574">
        <f t="shared" si="57"/>
        <v>9.555114899166163E-2</v>
      </c>
      <c r="G574">
        <f>IF('Input and Summary Results'!$J$4="yes",IF(C574=FALSE,FALSE,IF('Data Transformation'!E574&lt;$R$10,E574,$R$10)),IF(C574=FALSE,FALSE,IF(C574&lt;$R$10,C574,$R$10)))</f>
        <v>0.44767670399999998</v>
      </c>
      <c r="H574">
        <f>IF('Input and Summary Results'!$J$4="yes",'Data Transformation'!F574,'Data Transformation'!D574)</f>
        <v>9.8562265999999996E-2</v>
      </c>
      <c r="I574">
        <f t="shared" si="55"/>
        <v>10</v>
      </c>
    </row>
    <row r="575" spans="2:9" x14ac:dyDescent="0.45">
      <c r="B575">
        <f>IF('Input and Summary Results'!D157=0,FALSE,'Input and Summary Results'!$B157)</f>
        <v>10</v>
      </c>
      <c r="C575">
        <f>IF(OR(B575=0,'Input and Summary Results'!D157=0,'Input and Summary Results'!D157=""),FALSE,'Input and Summary Results'!$D157)</f>
        <v>0.48120674499999999</v>
      </c>
      <c r="D575">
        <f>IF(OR(B575=0,'Input and Summary Results'!E157=0),FALSE,'Input and Summary Results'!$E157)</f>
        <v>9.7477132999999994E-2</v>
      </c>
      <c r="E575">
        <f t="shared" si="56"/>
        <v>-0.31766829385141471</v>
      </c>
      <c r="F575">
        <f t="shared" si="57"/>
        <v>8.7914552656571762E-2</v>
      </c>
      <c r="G575">
        <f>IF('Input and Summary Results'!$J$4="yes",IF(C575=FALSE,FALSE,IF('Data Transformation'!E575&lt;$R$10,E575,$R$10)),IF(C575=FALSE,FALSE,IF(C575&lt;$R$10,C575,$R$10)))</f>
        <v>0.48120674499999999</v>
      </c>
      <c r="H575">
        <f>IF('Input and Summary Results'!$J$4="yes",'Data Transformation'!F575,'Data Transformation'!D575)</f>
        <v>9.7477132999999994E-2</v>
      </c>
      <c r="I575">
        <f t="shared" si="55"/>
        <v>10</v>
      </c>
    </row>
    <row r="576" spans="2:9" x14ac:dyDescent="0.45">
      <c r="B576">
        <f>IF('Input and Summary Results'!D158=0,FALSE,'Input and Summary Results'!$B158)</f>
        <v>10</v>
      </c>
      <c r="C576">
        <f>IF(OR(B576=0,'Input and Summary Results'!D158=0,'Input and Summary Results'!D158=""),FALSE,'Input and Summary Results'!$D158)</f>
        <v>0.357142026</v>
      </c>
      <c r="D576">
        <f>IF(OR(B576=0,'Input and Summary Results'!E158=0),FALSE,'Input and Summary Results'!$E158)</f>
        <v>9.5074215000000004E-2</v>
      </c>
      <c r="E576">
        <f t="shared" si="56"/>
        <v>-0.44715904203351353</v>
      </c>
      <c r="F576">
        <f t="shared" si="57"/>
        <v>0.11553445493978354</v>
      </c>
      <c r="G576">
        <f>IF('Input and Summary Results'!$J$4="yes",IF(C576=FALSE,FALSE,IF('Data Transformation'!E576&lt;$R$10,E576,$R$10)),IF(C576=FALSE,FALSE,IF(C576&lt;$R$10,C576,$R$10)))</f>
        <v>0.357142026</v>
      </c>
      <c r="H576">
        <f>IF('Input and Summary Results'!$J$4="yes",'Data Transformation'!F576,'Data Transformation'!D576)</f>
        <v>9.5074215000000004E-2</v>
      </c>
      <c r="I576">
        <f t="shared" si="55"/>
        <v>10</v>
      </c>
    </row>
    <row r="577" spans="2:9" x14ac:dyDescent="0.45">
      <c r="B577">
        <f>IF('Input and Summary Results'!D159=0,FALSE,'Input and Summary Results'!$B159)</f>
        <v>10</v>
      </c>
      <c r="C577">
        <f>IF(OR(B577=0,'Input and Summary Results'!D159=0,'Input and Summary Results'!D159=""),FALSE,'Input and Summary Results'!$D159)</f>
        <v>0.30687362499999998</v>
      </c>
      <c r="D577">
        <f>IF(OR(B577=0,'Input and Summary Results'!E159=0),FALSE,'Input and Summary Results'!$E159)</f>
        <v>7.8889301999999994E-2</v>
      </c>
      <c r="E577">
        <f t="shared" si="56"/>
        <v>-0.51304043645963804</v>
      </c>
      <c r="F577">
        <f t="shared" si="57"/>
        <v>0.11157021744048547</v>
      </c>
      <c r="G577">
        <f>IF('Input and Summary Results'!$J$4="yes",IF(C577=FALSE,FALSE,IF('Data Transformation'!E577&lt;$R$10,E577,$R$10)),IF(C577=FALSE,FALSE,IF(C577&lt;$R$10,C577,$R$10)))</f>
        <v>0.30687362499999998</v>
      </c>
      <c r="H577">
        <f>IF('Input and Summary Results'!$J$4="yes",'Data Transformation'!F577,'Data Transformation'!D577)</f>
        <v>7.8889301999999994E-2</v>
      </c>
      <c r="I577">
        <f t="shared" si="55"/>
        <v>10</v>
      </c>
    </row>
    <row r="578" spans="2:9" x14ac:dyDescent="0.45">
      <c r="B578">
        <f>IF('Input and Summary Results'!D160=0,FALSE,'Input and Summary Results'!$B160)</f>
        <v>10</v>
      </c>
      <c r="C578">
        <f>IF(OR(B578=0,'Input and Summary Results'!D160=0,'Input and Summary Results'!D160=""),FALSE,'Input and Summary Results'!$D160)</f>
        <v>0.38299636300000001</v>
      </c>
      <c r="D578">
        <f>IF(OR(B578=0,'Input and Summary Results'!E160=0),FALSE,'Input and Summary Results'!$E160)</f>
        <v>6.5125895000000003E-2</v>
      </c>
      <c r="E578">
        <f t="shared" si="56"/>
        <v>-0.41680535014764464</v>
      </c>
      <c r="F578">
        <f t="shared" si="57"/>
        <v>7.3798712365318209E-2</v>
      </c>
      <c r="G578">
        <f>IF('Input and Summary Results'!$J$4="yes",IF(C578=FALSE,FALSE,IF('Data Transformation'!E578&lt;$R$10,E578,$R$10)),IF(C578=FALSE,FALSE,IF(C578&lt;$R$10,C578,$R$10)))</f>
        <v>0.38299636300000001</v>
      </c>
      <c r="H578">
        <f>IF('Input and Summary Results'!$J$4="yes",'Data Transformation'!F578,'Data Transformation'!D578)</f>
        <v>6.5125895000000003E-2</v>
      </c>
      <c r="I578">
        <f t="shared" si="55"/>
        <v>10</v>
      </c>
    </row>
    <row r="579" spans="2:9" x14ac:dyDescent="0.45">
      <c r="B579">
        <f>IF('Input and Summary Results'!D161=0,FALSE,'Input and Summary Results'!$B161)</f>
        <v>10</v>
      </c>
      <c r="C579">
        <f>IF(OR(B579=0,'Input and Summary Results'!D161=0,'Input and Summary Results'!D161=""),FALSE,'Input and Summary Results'!$D161)</f>
        <v>0.48322710699999999</v>
      </c>
      <c r="D579">
        <f>IF(OR(B579=0,'Input and Summary Results'!E161=0),FALSE,'Input and Summary Results'!$E161)</f>
        <v>6.1093070999999999E-2</v>
      </c>
      <c r="E579">
        <f t="shared" si="56"/>
        <v>-0.31584871161721589</v>
      </c>
      <c r="F579">
        <f t="shared" si="57"/>
        <v>5.4869423568988655E-2</v>
      </c>
      <c r="G579">
        <f>IF('Input and Summary Results'!$J$4="yes",IF(C579=FALSE,FALSE,IF('Data Transformation'!E579&lt;$R$10,E579,$R$10)),IF(C579=FALSE,FALSE,IF(C579&lt;$R$10,C579,$R$10)))</f>
        <v>0.48322710699999999</v>
      </c>
      <c r="H579">
        <f>IF('Input and Summary Results'!$J$4="yes",'Data Transformation'!F579,'Data Transformation'!D579)</f>
        <v>6.1093070999999999E-2</v>
      </c>
      <c r="I579">
        <f t="shared" si="55"/>
        <v>10</v>
      </c>
    </row>
    <row r="580" spans="2:9" x14ac:dyDescent="0.45">
      <c r="B580">
        <f>IF('Input and Summary Results'!D162=0,FALSE,'Input and Summary Results'!$B162)</f>
        <v>10</v>
      </c>
      <c r="C580">
        <f>IF(OR(B580=0,'Input and Summary Results'!D162=0,'Input and Summary Results'!D162=""),FALSE,'Input and Summary Results'!$D162)</f>
        <v>0.534757763</v>
      </c>
      <c r="D580">
        <f>IF(OR(B580=0,'Input and Summary Results'!E162=0),FALSE,'Input and Summary Results'!$E162)</f>
        <v>5.8385502999999998E-2</v>
      </c>
      <c r="E580">
        <f t="shared" si="56"/>
        <v>-0.27184290212138695</v>
      </c>
      <c r="F580">
        <f t="shared" si="57"/>
        <v>4.7384647882147711E-2</v>
      </c>
      <c r="G580">
        <f>IF('Input and Summary Results'!$J$4="yes",IF(C580=FALSE,FALSE,IF('Data Transformation'!E580&lt;$R$10,E580,$R$10)),IF(C580=FALSE,FALSE,IF(C580&lt;$R$10,C580,$R$10)))</f>
        <v>0.534757763</v>
      </c>
      <c r="H580">
        <f>IF('Input and Summary Results'!$J$4="yes",'Data Transformation'!F580,'Data Transformation'!D580)</f>
        <v>5.8385502999999998E-2</v>
      </c>
      <c r="I580">
        <f t="shared" si="55"/>
        <v>10</v>
      </c>
    </row>
    <row r="581" spans="2:9" x14ac:dyDescent="0.45">
      <c r="B581">
        <f>IF('Input and Summary Results'!D163=0,FALSE,'Input and Summary Results'!$B163)</f>
        <v>10</v>
      </c>
      <c r="C581">
        <f>IF(OR(B581=0,'Input and Summary Results'!D163=0,'Input and Summary Results'!D163=""),FALSE,'Input and Summary Results'!$D163)</f>
        <v>0.35964008600000003</v>
      </c>
      <c r="D581">
        <f>IF(OR(B581=0,'Input and Summary Results'!E163=0),FALSE,'Input and Summary Results'!$E163)</f>
        <v>5.7856283000000001E-2</v>
      </c>
      <c r="E581">
        <f t="shared" si="56"/>
        <v>-0.44413190715476458</v>
      </c>
      <c r="F581">
        <f t="shared" si="57"/>
        <v>6.9818765480998121E-2</v>
      </c>
      <c r="G581">
        <f>IF('Input and Summary Results'!$J$4="yes",IF(C581=FALSE,FALSE,IF('Data Transformation'!E581&lt;$R$10,E581,$R$10)),IF(C581=FALSE,FALSE,IF(C581&lt;$R$10,C581,$R$10)))</f>
        <v>0.35964008600000003</v>
      </c>
      <c r="H581">
        <f>IF('Input and Summary Results'!$J$4="yes",'Data Transformation'!F581,'Data Transformation'!D581)</f>
        <v>5.7856283000000001E-2</v>
      </c>
      <c r="I581">
        <f t="shared" ref="I581:I644" si="58">IF(G581=FALSE,"",B581)</f>
        <v>10</v>
      </c>
    </row>
    <row r="582" spans="2:9" x14ac:dyDescent="0.45">
      <c r="B582">
        <f>IF('Input and Summary Results'!D164=0,FALSE,'Input and Summary Results'!$B164)</f>
        <v>10</v>
      </c>
      <c r="C582">
        <f>IF(OR(B582=0,'Input and Summary Results'!D164=0,'Input and Summary Results'!D164=""),FALSE,'Input and Summary Results'!$D164)</f>
        <v>0.44279793000000001</v>
      </c>
      <c r="D582">
        <f>IF(OR(B582=0,'Input and Summary Results'!E164=0),FALSE,'Input and Summary Results'!$E164)</f>
        <v>5.7838709000000002E-2</v>
      </c>
      <c r="E582">
        <f t="shared" si="56"/>
        <v>-0.35379441803649198</v>
      </c>
      <c r="F582">
        <f t="shared" si="57"/>
        <v>5.6689514573837328E-2</v>
      </c>
      <c r="G582">
        <f>IF('Input and Summary Results'!$J$4="yes",IF(C582=FALSE,FALSE,IF('Data Transformation'!E582&lt;$R$10,E582,$R$10)),IF(C582=FALSE,FALSE,IF(C582&lt;$R$10,C582,$R$10)))</f>
        <v>0.44279793000000001</v>
      </c>
      <c r="H582">
        <f>IF('Input and Summary Results'!$J$4="yes",'Data Transformation'!F582,'Data Transformation'!D582)</f>
        <v>5.7838709000000002E-2</v>
      </c>
      <c r="I582">
        <f t="shared" si="58"/>
        <v>10</v>
      </c>
    </row>
    <row r="583" spans="2:9" x14ac:dyDescent="0.45">
      <c r="B583">
        <f>IF('Input and Summary Results'!D165=0,FALSE,'Input and Summary Results'!$B165)</f>
        <v>10</v>
      </c>
      <c r="C583">
        <f>IF(OR(B583=0,'Input and Summary Results'!D165=0,'Input and Summary Results'!D165=""),FALSE,'Input and Summary Results'!$D165)</f>
        <v>1.049277332</v>
      </c>
      <c r="D583">
        <f>IF(OR(B583=0,'Input and Summary Results'!E165=0),FALSE,'Input and Summary Results'!$E165)</f>
        <v>5.1249224000000003E-2</v>
      </c>
      <c r="E583">
        <f t="shared" si="56"/>
        <v>2.0890290709049672E-2</v>
      </c>
      <c r="F583">
        <f t="shared" si="57"/>
        <v>2.1197601947241917E-2</v>
      </c>
      <c r="G583">
        <f>IF('Input and Summary Results'!$J$4="yes",IF(C583=FALSE,FALSE,IF('Data Transformation'!E583&lt;$R$10,E583,$R$10)),IF(C583=FALSE,FALSE,IF(C583&lt;$R$10,C583,$R$10)))</f>
        <v>1.049277332</v>
      </c>
      <c r="H583">
        <f>IF('Input and Summary Results'!$J$4="yes",'Data Transformation'!F583,'Data Transformation'!D583)</f>
        <v>5.1249224000000003E-2</v>
      </c>
      <c r="I583">
        <f t="shared" si="58"/>
        <v>10</v>
      </c>
    </row>
    <row r="584" spans="2:9" x14ac:dyDescent="0.45">
      <c r="B584">
        <f>IF('Input and Summary Results'!D166=0,FALSE,'Input and Summary Results'!$B166)</f>
        <v>10</v>
      </c>
      <c r="C584">
        <f>IF(OR(B584=0,'Input and Summary Results'!D166=0,'Input and Summary Results'!D166=""),FALSE,'Input and Summary Results'!$D166)</f>
        <v>0.35771015099999998</v>
      </c>
      <c r="D584">
        <f>IF(OR(B584=0,'Input and Summary Results'!E166=0),FALSE,'Input and Summary Results'!$E166)</f>
        <v>5.0801631999999999E-2</v>
      </c>
      <c r="E584">
        <f t="shared" si="56"/>
        <v>-0.44646873538714094</v>
      </c>
      <c r="F584">
        <f t="shared" si="57"/>
        <v>6.1636238799384818E-2</v>
      </c>
      <c r="G584">
        <f>IF('Input and Summary Results'!$J$4="yes",IF(C584=FALSE,FALSE,IF('Data Transformation'!E584&lt;$R$10,E584,$R$10)),IF(C584=FALSE,FALSE,IF(C584&lt;$R$10,C584,$R$10)))</f>
        <v>0.35771015099999998</v>
      </c>
      <c r="H584">
        <f>IF('Input and Summary Results'!$J$4="yes",'Data Transformation'!F584,'Data Transformation'!D584)</f>
        <v>5.0801631999999999E-2</v>
      </c>
      <c r="I584">
        <f t="shared" si="58"/>
        <v>10</v>
      </c>
    </row>
    <row r="585" spans="2:9" x14ac:dyDescent="0.45">
      <c r="B585">
        <f>IF('Input and Summary Results'!D167=0,FALSE,'Input and Summary Results'!$B167)</f>
        <v>10</v>
      </c>
      <c r="C585">
        <f>IF(OR(B585=0,'Input and Summary Results'!D167=0,'Input and Summary Results'!D167=""),FALSE,'Input and Summary Results'!$D167)</f>
        <v>0.53055713999999998</v>
      </c>
      <c r="D585">
        <f>IF(OR(B585=0,'Input and Summary Results'!E167=0),FALSE,'Input and Summary Results'!$E167)</f>
        <v>4.7579784E-2</v>
      </c>
      <c r="E585">
        <f t="shared" si="56"/>
        <v>-0.27526783654991271</v>
      </c>
      <c r="F585">
        <f t="shared" si="57"/>
        <v>3.8920645297507446E-2</v>
      </c>
      <c r="G585">
        <f>IF('Input and Summary Results'!$J$4="yes",IF(C585=FALSE,FALSE,IF('Data Transformation'!E585&lt;$R$10,E585,$R$10)),IF(C585=FALSE,FALSE,IF(C585&lt;$R$10,C585,$R$10)))</f>
        <v>0.53055713999999998</v>
      </c>
      <c r="H585">
        <f>IF('Input and Summary Results'!$J$4="yes",'Data Transformation'!F585,'Data Transformation'!D585)</f>
        <v>4.7579784E-2</v>
      </c>
      <c r="I585">
        <f t="shared" si="58"/>
        <v>10</v>
      </c>
    </row>
    <row r="586" spans="2:9" x14ac:dyDescent="0.45">
      <c r="B586">
        <f>IF('Input and Summary Results'!D168=0,FALSE,'Input and Summary Results'!$B168)</f>
        <v>10</v>
      </c>
      <c r="C586">
        <f>IF(OR(B586=0,'Input and Summary Results'!D168=0,'Input and Summary Results'!D168=""),FALSE,'Input and Summary Results'!$D168)</f>
        <v>0.49252693400000003</v>
      </c>
      <c r="D586">
        <f>IF(OR(B586=0,'Input and Summary Results'!E168=0),FALSE,'Input and Summary Results'!$E168)</f>
        <v>4.4188394999999998E-2</v>
      </c>
      <c r="E586">
        <f t="shared" si="56"/>
        <v>-0.30757001497807562</v>
      </c>
      <c r="F586">
        <f t="shared" si="57"/>
        <v>3.8937491751466317E-2</v>
      </c>
      <c r="G586">
        <f>IF('Input and Summary Results'!$J$4="yes",IF(C586=FALSE,FALSE,IF('Data Transformation'!E586&lt;$R$10,E586,$R$10)),IF(C586=FALSE,FALSE,IF(C586&lt;$R$10,C586,$R$10)))</f>
        <v>0.49252693400000003</v>
      </c>
      <c r="H586">
        <f>IF('Input and Summary Results'!$J$4="yes",'Data Transformation'!F586,'Data Transformation'!D586)</f>
        <v>4.4188394999999998E-2</v>
      </c>
      <c r="I586">
        <f t="shared" si="58"/>
        <v>10</v>
      </c>
    </row>
    <row r="587" spans="2:9" x14ac:dyDescent="0.45">
      <c r="B587">
        <f>IF('Input and Summary Results'!D169=0,FALSE,'Input and Summary Results'!$B169)</f>
        <v>10</v>
      </c>
      <c r="C587">
        <f>IF(OR(B587=0,'Input and Summary Results'!D169=0,'Input and Summary Results'!D169=""),FALSE,'Input and Summary Results'!$D169)</f>
        <v>0.40151558900000001</v>
      </c>
      <c r="D587">
        <f>IF(OR(B587=0,'Input and Summary Results'!E169=0),FALSE,'Input and Summary Results'!$E169)</f>
        <v>4.1041201999999999E-2</v>
      </c>
      <c r="E587">
        <f t="shared" si="56"/>
        <v>-0.39629758840460649</v>
      </c>
      <c r="F587">
        <f t="shared" si="57"/>
        <v>4.4361619214739877E-2</v>
      </c>
      <c r="G587">
        <f>IF('Input and Summary Results'!$J$4="yes",IF(C587=FALSE,FALSE,IF('Data Transformation'!E587&lt;$R$10,E587,$R$10)),IF(C587=FALSE,FALSE,IF(C587&lt;$R$10,C587,$R$10)))</f>
        <v>0.40151558900000001</v>
      </c>
      <c r="H587">
        <f>IF('Input and Summary Results'!$J$4="yes",'Data Transformation'!F587,'Data Transformation'!D587)</f>
        <v>4.1041201999999999E-2</v>
      </c>
      <c r="I587">
        <f t="shared" si="58"/>
        <v>10</v>
      </c>
    </row>
    <row r="588" spans="2:9" x14ac:dyDescent="0.45">
      <c r="B588">
        <f>IF('Input and Summary Results'!D170=0,FALSE,'Input and Summary Results'!$B170)</f>
        <v>11</v>
      </c>
      <c r="C588">
        <f>IF(OR(B588=0,'Input and Summary Results'!D170=0,'Input and Summary Results'!D170=""),FALSE,'Input and Summary Results'!$D170)</f>
        <v>0.73952006100000001</v>
      </c>
      <c r="D588">
        <f>IF(OR(B588=0,'Input and Summary Results'!E170=0),FALSE,'Input and Summary Results'!$E170)</f>
        <v>0.12450857</v>
      </c>
      <c r="E588">
        <f t="shared" si="56"/>
        <v>-0.13105004037779899</v>
      </c>
      <c r="F588">
        <f t="shared" si="57"/>
        <v>7.3069984480109998E-2</v>
      </c>
      <c r="G588">
        <f>IF('Input and Summary Results'!$J$4="yes",IF(C588=FALSE,FALSE,IF('Data Transformation'!E588&lt;$R$10,E588,$R$10)),IF(C588=FALSE,FALSE,IF(C588&lt;$R$10,C588,$R$10)))</f>
        <v>0.73952006100000001</v>
      </c>
      <c r="H588">
        <f>IF('Input and Summary Results'!$J$4="yes",'Data Transformation'!F588,'Data Transformation'!D588)</f>
        <v>0.12450857</v>
      </c>
      <c r="I588">
        <f t="shared" si="58"/>
        <v>11</v>
      </c>
    </row>
    <row r="589" spans="2:9" x14ac:dyDescent="0.45">
      <c r="B589">
        <f>IF('Input and Summary Results'!D171=0,FALSE,'Input and Summary Results'!$B171)</f>
        <v>11</v>
      </c>
      <c r="C589">
        <f>IF(OR(B589=0,'Input and Summary Results'!D171=0,'Input and Summary Results'!D171=""),FALSE,'Input and Summary Results'!$D171)</f>
        <v>1.0949054279999999</v>
      </c>
      <c r="D589">
        <f>IF(OR(B589=0,'Input and Summary Results'!E171=0),FALSE,'Input and Summary Results'!$E171)</f>
        <v>0.115001306</v>
      </c>
      <c r="E589">
        <f t="shared" si="56"/>
        <v>3.9376608791220076E-2</v>
      </c>
      <c r="F589">
        <f t="shared" si="57"/>
        <v>4.5584363295347555E-2</v>
      </c>
      <c r="G589">
        <f>IF('Input and Summary Results'!$J$4="yes",IF(C589=FALSE,FALSE,IF('Data Transformation'!E589&lt;$R$10,E589,$R$10)),IF(C589=FALSE,FALSE,IF(C589&lt;$R$10,C589,$R$10)))</f>
        <v>1.0949054279999999</v>
      </c>
      <c r="H589">
        <f>IF('Input and Summary Results'!$J$4="yes",'Data Transformation'!F589,'Data Transformation'!D589)</f>
        <v>0.115001306</v>
      </c>
      <c r="I589">
        <f t="shared" si="58"/>
        <v>11</v>
      </c>
    </row>
    <row r="590" spans="2:9" x14ac:dyDescent="0.45">
      <c r="B590">
        <f>IF('Input and Summary Results'!D172=0,FALSE,'Input and Summary Results'!$B172)</f>
        <v>11</v>
      </c>
      <c r="C590">
        <f>IF(OR(B590=0,'Input and Summary Results'!D172=0,'Input and Summary Results'!D172=""),FALSE,'Input and Summary Results'!$D172)</f>
        <v>0.68230263700000005</v>
      </c>
      <c r="D590">
        <f>IF(OR(B590=0,'Input and Summary Results'!E172=0),FALSE,'Input and Summary Results'!$E172)</f>
        <v>0.114678352</v>
      </c>
      <c r="E590">
        <f t="shared" si="56"/>
        <v>-0.16602295023213293</v>
      </c>
      <c r="F590">
        <f t="shared" si="57"/>
        <v>7.2944763905404636E-2</v>
      </c>
      <c r="G590">
        <f>IF('Input and Summary Results'!$J$4="yes",IF(C590=FALSE,FALSE,IF('Data Transformation'!E590&lt;$R$10,E590,$R$10)),IF(C590=FALSE,FALSE,IF(C590&lt;$R$10,C590,$R$10)))</f>
        <v>0.68230263700000005</v>
      </c>
      <c r="H590">
        <f>IF('Input and Summary Results'!$J$4="yes",'Data Transformation'!F590,'Data Transformation'!D590)</f>
        <v>0.114678352</v>
      </c>
      <c r="I590">
        <f t="shared" si="58"/>
        <v>11</v>
      </c>
    </row>
    <row r="591" spans="2:9" x14ac:dyDescent="0.45">
      <c r="B591">
        <f>IF('Input and Summary Results'!D173=0,FALSE,'Input and Summary Results'!$B173)</f>
        <v>11</v>
      </c>
      <c r="C591">
        <f>IF(OR(B591=0,'Input and Summary Results'!D173=0,'Input and Summary Results'!D173=""),FALSE,'Input and Summary Results'!$D173)</f>
        <v>0.88842431600000005</v>
      </c>
      <c r="D591">
        <f>IF(OR(B591=0,'Input and Summary Results'!E173=0),FALSE,'Input and Summary Results'!$E173)</f>
        <v>8.1529744000000001E-2</v>
      </c>
      <c r="E591">
        <f t="shared" si="56"/>
        <v>-5.1379563405751942E-2</v>
      </c>
      <c r="F591">
        <f t="shared" si="57"/>
        <v>3.9827713243274172E-2</v>
      </c>
      <c r="G591">
        <f>IF('Input and Summary Results'!$J$4="yes",IF(C591=FALSE,FALSE,IF('Data Transformation'!E591&lt;$R$10,E591,$R$10)),IF(C591=FALSE,FALSE,IF(C591&lt;$R$10,C591,$R$10)))</f>
        <v>0.88842431600000005</v>
      </c>
      <c r="H591">
        <f>IF('Input and Summary Results'!$J$4="yes",'Data Transformation'!F591,'Data Transformation'!D591)</f>
        <v>8.1529744000000001E-2</v>
      </c>
      <c r="I591">
        <f t="shared" si="58"/>
        <v>11</v>
      </c>
    </row>
    <row r="592" spans="2:9" x14ac:dyDescent="0.45">
      <c r="B592">
        <f>IF('Input and Summary Results'!D174=0,FALSE,'Input and Summary Results'!$B174)</f>
        <v>11</v>
      </c>
      <c r="C592">
        <f>IF(OR(B592=0,'Input and Summary Results'!D174=0,'Input and Summary Results'!D174=""),FALSE,'Input and Summary Results'!$D174)</f>
        <v>0.98054960199999996</v>
      </c>
      <c r="D592">
        <f>IF(OR(B592=0,'Input and Summary Results'!E174=0),FALSE,'Input and Summary Results'!$E174)</f>
        <v>8.0700431000000003E-2</v>
      </c>
      <c r="E592">
        <f t="shared" si="56"/>
        <v>-8.5304322562436367E-3</v>
      </c>
      <c r="F592">
        <f t="shared" si="57"/>
        <v>3.5718730579832512E-2</v>
      </c>
      <c r="G592">
        <f>IF('Input and Summary Results'!$J$4="yes",IF(C592=FALSE,FALSE,IF('Data Transformation'!E592&lt;$R$10,E592,$R$10)),IF(C592=FALSE,FALSE,IF(C592&lt;$R$10,C592,$R$10)))</f>
        <v>0.98054960199999996</v>
      </c>
      <c r="H592">
        <f>IF('Input and Summary Results'!$J$4="yes",'Data Transformation'!F592,'Data Transformation'!D592)</f>
        <v>8.0700431000000003E-2</v>
      </c>
      <c r="I592">
        <f t="shared" si="58"/>
        <v>11</v>
      </c>
    </row>
    <row r="593" spans="2:9" x14ac:dyDescent="0.45">
      <c r="B593">
        <f>IF('Input and Summary Results'!D175=0,FALSE,'Input and Summary Results'!$B175)</f>
        <v>11</v>
      </c>
      <c r="C593">
        <f>IF(OR(B593=0,'Input and Summary Results'!D175=0,'Input and Summary Results'!D175=""),FALSE,'Input and Summary Results'!$D175)</f>
        <v>0.95415182700000001</v>
      </c>
      <c r="D593">
        <f>IF(OR(B593=0,'Input and Summary Results'!E175=0),FALSE,'Input and Summary Results'!$E175)</f>
        <v>8.0184382999999998E-2</v>
      </c>
      <c r="E593">
        <f t="shared" si="56"/>
        <v>-2.038251378443072E-2</v>
      </c>
      <c r="F593">
        <f t="shared" si="57"/>
        <v>3.6472206243545767E-2</v>
      </c>
      <c r="G593">
        <f>IF('Input and Summary Results'!$J$4="yes",IF(C593=FALSE,FALSE,IF('Data Transformation'!E593&lt;$R$10,E593,$R$10)),IF(C593=FALSE,FALSE,IF(C593&lt;$R$10,C593,$R$10)))</f>
        <v>0.95415182700000001</v>
      </c>
      <c r="H593">
        <f>IF('Input and Summary Results'!$J$4="yes",'Data Transformation'!F593,'Data Transformation'!D593)</f>
        <v>8.0184382999999998E-2</v>
      </c>
      <c r="I593">
        <f t="shared" si="58"/>
        <v>11</v>
      </c>
    </row>
    <row r="594" spans="2:9" x14ac:dyDescent="0.45">
      <c r="B594">
        <f>IF('Input and Summary Results'!D176=0,FALSE,'Input and Summary Results'!$B176)</f>
        <v>11</v>
      </c>
      <c r="C594">
        <f>IF(OR(B594=0,'Input and Summary Results'!D176=0,'Input and Summary Results'!D176=""),FALSE,'Input and Summary Results'!$D176)</f>
        <v>1.0054367390000001</v>
      </c>
      <c r="D594">
        <f>IF(OR(B594=0,'Input and Summary Results'!E176=0),FALSE,'Input and Summary Results'!$E176)</f>
        <v>7.7176439999999999E-2</v>
      </c>
      <c r="E594">
        <f t="shared" si="56"/>
        <v>2.3547504499007101E-3</v>
      </c>
      <c r="F594">
        <f t="shared" si="57"/>
        <v>3.3313458381591922E-2</v>
      </c>
      <c r="G594">
        <f>IF('Input and Summary Results'!$J$4="yes",IF(C594=FALSE,FALSE,IF('Data Transformation'!E594&lt;$R$10,E594,$R$10)),IF(C594=FALSE,FALSE,IF(C594&lt;$R$10,C594,$R$10)))</f>
        <v>1.0054367390000001</v>
      </c>
      <c r="H594">
        <f>IF('Input and Summary Results'!$J$4="yes",'Data Transformation'!F594,'Data Transformation'!D594)</f>
        <v>7.7176439999999999E-2</v>
      </c>
      <c r="I594">
        <f t="shared" si="58"/>
        <v>11</v>
      </c>
    </row>
    <row r="595" spans="2:9" x14ac:dyDescent="0.45">
      <c r="B595">
        <f>IF('Input and Summary Results'!D177=0,FALSE,'Input and Summary Results'!$B177)</f>
        <v>11</v>
      </c>
      <c r="C595">
        <f>IF(OR(B595=0,'Input and Summary Results'!D177=0,'Input and Summary Results'!D177=""),FALSE,'Input and Summary Results'!$D177)</f>
        <v>0.86418325799999995</v>
      </c>
      <c r="D595">
        <f>IF(OR(B595=0,'Input and Summary Results'!E177=0),FALSE,'Input and Summary Results'!$E177)</f>
        <v>6.5962122999999998E-2</v>
      </c>
      <c r="E595">
        <f t="shared" si="56"/>
        <v>-6.3394151619612191E-2</v>
      </c>
      <c r="F595">
        <f t="shared" si="57"/>
        <v>3.3126725283076475E-2</v>
      </c>
      <c r="G595">
        <f>IF('Input and Summary Results'!$J$4="yes",IF(C595=FALSE,FALSE,IF('Data Transformation'!E595&lt;$R$10,E595,$R$10)),IF(C595=FALSE,FALSE,IF(C595&lt;$R$10,C595,$R$10)))</f>
        <v>0.86418325799999995</v>
      </c>
      <c r="H595">
        <f>IF('Input and Summary Results'!$J$4="yes",'Data Transformation'!F595,'Data Transformation'!D595)</f>
        <v>6.5962122999999998E-2</v>
      </c>
      <c r="I595">
        <f t="shared" si="58"/>
        <v>11</v>
      </c>
    </row>
    <row r="596" spans="2:9" x14ac:dyDescent="0.45">
      <c r="B596">
        <f>IF('Input and Summary Results'!D178=0,FALSE,'Input and Summary Results'!$B178)</f>
        <v>11</v>
      </c>
      <c r="C596">
        <f>IF(OR(B596=0,'Input and Summary Results'!D178=0,'Input and Summary Results'!D178=""),FALSE,'Input and Summary Results'!$D178)</f>
        <v>0.80993572599999997</v>
      </c>
      <c r="D596">
        <f>IF(OR(B596=0,'Input and Summary Results'!E178=0),FALSE,'Input and Summary Results'!$E178)</f>
        <v>6.5569829999999996E-2</v>
      </c>
      <c r="E596">
        <f t="shared" si="56"/>
        <v>-9.1549444023916682E-2</v>
      </c>
      <c r="F596">
        <f t="shared" si="57"/>
        <v>3.5135264819766698E-2</v>
      </c>
      <c r="G596">
        <f>IF('Input and Summary Results'!$J$4="yes",IF(C596=FALSE,FALSE,IF('Data Transformation'!E596&lt;$R$10,E596,$R$10)),IF(C596=FALSE,FALSE,IF(C596&lt;$R$10,C596,$R$10)))</f>
        <v>0.80993572599999997</v>
      </c>
      <c r="H596">
        <f>IF('Input and Summary Results'!$J$4="yes",'Data Transformation'!F596,'Data Transformation'!D596)</f>
        <v>6.5569829999999996E-2</v>
      </c>
      <c r="I596">
        <f t="shared" si="58"/>
        <v>11</v>
      </c>
    </row>
    <row r="597" spans="2:9" x14ac:dyDescent="0.45">
      <c r="B597">
        <f>IF('Input and Summary Results'!D179=0,FALSE,'Input and Summary Results'!$B179)</f>
        <v>11</v>
      </c>
      <c r="C597">
        <f>IF(OR(B597=0,'Input and Summary Results'!D179=0,'Input and Summary Results'!D179=""),FALSE,'Input and Summary Results'!$D179)</f>
        <v>0.72078611500000001</v>
      </c>
      <c r="D597">
        <f>IF(OR(B597=0,'Input and Summary Results'!E179=0),FALSE,'Input and Summary Results'!$E179)</f>
        <v>6.5361524000000004E-2</v>
      </c>
      <c r="E597">
        <f t="shared" si="56"/>
        <v>-0.14219358806251536</v>
      </c>
      <c r="F597">
        <f t="shared" si="57"/>
        <v>3.9355504810189082E-2</v>
      </c>
      <c r="G597">
        <f>IF('Input and Summary Results'!$J$4="yes",IF(C597=FALSE,FALSE,IF('Data Transformation'!E597&lt;$R$10,E597,$R$10)),IF(C597=FALSE,FALSE,IF(C597&lt;$R$10,C597,$R$10)))</f>
        <v>0.72078611500000001</v>
      </c>
      <c r="H597">
        <f>IF('Input and Summary Results'!$J$4="yes",'Data Transformation'!F597,'Data Transformation'!D597)</f>
        <v>6.5361524000000004E-2</v>
      </c>
      <c r="I597">
        <f t="shared" si="58"/>
        <v>11</v>
      </c>
    </row>
    <row r="598" spans="2:9" x14ac:dyDescent="0.45">
      <c r="B598">
        <f>IF('Input and Summary Results'!D180=0,FALSE,'Input and Summary Results'!$B180)</f>
        <v>11</v>
      </c>
      <c r="C598">
        <f>IF(OR(B598=0,'Input and Summary Results'!D180=0,'Input and Summary Results'!D180=""),FALSE,'Input and Summary Results'!$D180)</f>
        <v>0.89027686900000003</v>
      </c>
      <c r="D598">
        <f>IF(OR(B598=0,'Input and Summary Results'!E180=0),FALSE,'Input and Summary Results'!$E180)</f>
        <v>6.1754300999999998E-2</v>
      </c>
      <c r="E598">
        <f t="shared" si="56"/>
        <v>-5.0474910231812081E-2</v>
      </c>
      <c r="F598">
        <f t="shared" si="57"/>
        <v>3.0104529913379113E-2</v>
      </c>
      <c r="G598">
        <f>IF('Input and Summary Results'!$J$4="yes",IF(C598=FALSE,FALSE,IF('Data Transformation'!E598&lt;$R$10,E598,$R$10)),IF(C598=FALSE,FALSE,IF(C598&lt;$R$10,C598,$R$10)))</f>
        <v>0.89027686900000003</v>
      </c>
      <c r="H598">
        <f>IF('Input and Summary Results'!$J$4="yes",'Data Transformation'!F598,'Data Transformation'!D598)</f>
        <v>6.1754300999999998E-2</v>
      </c>
      <c r="I598">
        <f t="shared" si="58"/>
        <v>11</v>
      </c>
    </row>
    <row r="599" spans="2:9" x14ac:dyDescent="0.45">
      <c r="B599">
        <f>IF('Input and Summary Results'!D181=0,FALSE,'Input and Summary Results'!$B181)</f>
        <v>11</v>
      </c>
      <c r="C599">
        <f>IF(OR(B599=0,'Input and Summary Results'!D181=0,'Input and Summary Results'!D181=""),FALSE,'Input and Summary Results'!$D181)</f>
        <v>0.90315281599999997</v>
      </c>
      <c r="D599">
        <f>IF(OR(B599=0,'Input and Summary Results'!E181=0),FALSE,'Input and Summary Results'!$E181)</f>
        <v>5.563862E-2</v>
      </c>
      <c r="E599">
        <f t="shared" si="56"/>
        <v>-4.4238759619522068E-2</v>
      </c>
      <c r="F599">
        <f t="shared" si="57"/>
        <v>2.6736517510897072E-2</v>
      </c>
      <c r="G599">
        <f>IF('Input and Summary Results'!$J$4="yes",IF(C599=FALSE,FALSE,IF('Data Transformation'!E599&lt;$R$10,E599,$R$10)),IF(C599=FALSE,FALSE,IF(C599&lt;$R$10,C599,$R$10)))</f>
        <v>0.90315281599999997</v>
      </c>
      <c r="H599">
        <f>IF('Input and Summary Results'!$J$4="yes",'Data Transformation'!F599,'Data Transformation'!D599)</f>
        <v>5.563862E-2</v>
      </c>
      <c r="I599">
        <f t="shared" si="58"/>
        <v>11</v>
      </c>
    </row>
    <row r="600" spans="2:9" x14ac:dyDescent="0.45">
      <c r="B600">
        <f>IF('Input and Summary Results'!D182=0,FALSE,'Input and Summary Results'!$B182)</f>
        <v>11</v>
      </c>
      <c r="C600">
        <f>IF(OR(B600=0,'Input and Summary Results'!D182=0,'Input and Summary Results'!D182=""),FALSE,'Input and Summary Results'!$D182)</f>
        <v>0.87684373199999999</v>
      </c>
      <c r="D600">
        <f>IF(OR(B600=0,'Input and Summary Results'!E182=0),FALSE,'Input and Summary Results'!$E182)</f>
        <v>5.5230301000000002E-2</v>
      </c>
      <c r="E600">
        <f t="shared" si="56"/>
        <v>-5.7077798170091683E-2</v>
      </c>
      <c r="F600">
        <f t="shared" si="57"/>
        <v>2.7336627678602145E-2</v>
      </c>
      <c r="G600">
        <f>IF('Input and Summary Results'!$J$4="yes",IF(C600=FALSE,FALSE,IF('Data Transformation'!E600&lt;$R$10,E600,$R$10)),IF(C600=FALSE,FALSE,IF(C600&lt;$R$10,C600,$R$10)))</f>
        <v>0.87684373199999999</v>
      </c>
      <c r="H600">
        <f>IF('Input and Summary Results'!$J$4="yes",'Data Transformation'!F600,'Data Transformation'!D600)</f>
        <v>5.5230301000000002E-2</v>
      </c>
      <c r="I600">
        <f t="shared" si="58"/>
        <v>11</v>
      </c>
    </row>
    <row r="601" spans="2:9" x14ac:dyDescent="0.45">
      <c r="B601">
        <f>IF('Input and Summary Results'!D183=0,FALSE,'Input and Summary Results'!$B183)</f>
        <v>11</v>
      </c>
      <c r="C601">
        <f>IF(OR(B601=0,'Input and Summary Results'!D183=0,'Input and Summary Results'!D183=""),FALSE,'Input and Summary Results'!$D183)</f>
        <v>0.92499988399999999</v>
      </c>
      <c r="D601">
        <f>IF(OR(B601=0,'Input and Summary Results'!E183=0),FALSE,'Input and Summary Results'!$E183)</f>
        <v>5.3636359000000002E-2</v>
      </c>
      <c r="E601">
        <f t="shared" si="56"/>
        <v>-3.3858321723846382E-2</v>
      </c>
      <c r="F601">
        <f t="shared" si="57"/>
        <v>2.516560294617291E-2</v>
      </c>
      <c r="G601">
        <f>IF('Input and Summary Results'!$J$4="yes",IF(C601=FALSE,FALSE,IF('Data Transformation'!E601&lt;$R$10,E601,$R$10)),IF(C601=FALSE,FALSE,IF(C601&lt;$R$10,C601,$R$10)))</f>
        <v>0.92499988399999999</v>
      </c>
      <c r="H601">
        <f>IF('Input and Summary Results'!$J$4="yes",'Data Transformation'!F601,'Data Transformation'!D601)</f>
        <v>5.3636359000000002E-2</v>
      </c>
      <c r="I601">
        <f t="shared" si="58"/>
        <v>11</v>
      </c>
    </row>
    <row r="602" spans="2:9" x14ac:dyDescent="0.45">
      <c r="B602">
        <f>IF('Input and Summary Results'!D184=0,FALSE,'Input and Summary Results'!$B184)</f>
        <v>11</v>
      </c>
      <c r="C602">
        <f>IF(OR(B602=0,'Input and Summary Results'!D184=0,'Input and Summary Results'!D184=""),FALSE,'Input and Summary Results'!$D184)</f>
        <v>1.0049245</v>
      </c>
      <c r="D602">
        <f>IF(OR(B602=0,'Input and Summary Results'!E184=0),FALSE,'Input and Summary Results'!$E184)</f>
        <v>5.2314975E-2</v>
      </c>
      <c r="E602">
        <f t="shared" si="56"/>
        <v>2.1334344280691023E-3</v>
      </c>
      <c r="F602">
        <f t="shared" si="57"/>
        <v>2.2593437765722698E-2</v>
      </c>
      <c r="G602">
        <f>IF('Input and Summary Results'!$J$4="yes",IF(C602=FALSE,FALSE,IF('Data Transformation'!E602&lt;$R$10,E602,$R$10)),IF(C602=FALSE,FALSE,IF(C602&lt;$R$10,C602,$R$10)))</f>
        <v>1.0049245</v>
      </c>
      <c r="H602">
        <f>IF('Input and Summary Results'!$J$4="yes",'Data Transformation'!F602,'Data Transformation'!D602)</f>
        <v>5.2314975E-2</v>
      </c>
      <c r="I602">
        <f t="shared" si="58"/>
        <v>11</v>
      </c>
    </row>
    <row r="603" spans="2:9" x14ac:dyDescent="0.45">
      <c r="B603">
        <f>IF('Input and Summary Results'!D185=0,FALSE,'Input and Summary Results'!$B185)</f>
        <v>11</v>
      </c>
      <c r="C603">
        <f>IF(OR(B603=0,'Input and Summary Results'!D185=0,'Input and Summary Results'!D185=""),FALSE,'Input and Summary Results'!$D185)</f>
        <v>0.92012845399999998</v>
      </c>
      <c r="D603">
        <f>IF(OR(B603=0,'Input and Summary Results'!E185=0),FALSE,'Input and Summary Results'!$E185)</f>
        <v>4.8467110000000001E-2</v>
      </c>
      <c r="E603">
        <f t="shared" si="56"/>
        <v>-3.6151538992324303E-2</v>
      </c>
      <c r="F603">
        <f t="shared" si="57"/>
        <v>2.2860640434014878E-2</v>
      </c>
      <c r="G603">
        <f>IF('Input and Summary Results'!$J$4="yes",IF(C603=FALSE,FALSE,IF('Data Transformation'!E603&lt;$R$10,E603,$R$10)),IF(C603=FALSE,FALSE,IF(C603&lt;$R$10,C603,$R$10)))</f>
        <v>0.92012845399999998</v>
      </c>
      <c r="H603">
        <f>IF('Input and Summary Results'!$J$4="yes",'Data Transformation'!F603,'Data Transformation'!D603)</f>
        <v>4.8467110000000001E-2</v>
      </c>
      <c r="I603">
        <f t="shared" si="58"/>
        <v>11</v>
      </c>
    </row>
    <row r="604" spans="2:9" x14ac:dyDescent="0.45">
      <c r="B604">
        <f>IF('Input and Summary Results'!D186=0,FALSE,'Input and Summary Results'!$B186)</f>
        <v>11</v>
      </c>
      <c r="C604">
        <f>IF(OR(B604=0,'Input and Summary Results'!D186=0,'Input and Summary Results'!D186=""),FALSE,'Input and Summary Results'!$D186)</f>
        <v>0.95533678600000005</v>
      </c>
      <c r="D604">
        <f>IF(OR(B604=0,'Input and Summary Results'!E186=0),FALSE,'Input and Summary Results'!$E186)</f>
        <v>4.6101996999999999E-2</v>
      </c>
      <c r="E604">
        <f t="shared" si="56"/>
        <v>-1.9843499079092254E-2</v>
      </c>
      <c r="F604">
        <f t="shared" si="57"/>
        <v>2.0943678701806002E-2</v>
      </c>
      <c r="G604">
        <f>IF('Input and Summary Results'!$J$4="yes",IF(C604=FALSE,FALSE,IF('Data Transformation'!E604&lt;$R$10,E604,$R$10)),IF(C604=FALSE,FALSE,IF(C604&lt;$R$10,C604,$R$10)))</f>
        <v>0.95533678600000005</v>
      </c>
      <c r="H604">
        <f>IF('Input and Summary Results'!$J$4="yes",'Data Transformation'!F604,'Data Transformation'!D604)</f>
        <v>4.6101996999999999E-2</v>
      </c>
      <c r="I604">
        <f t="shared" si="58"/>
        <v>11</v>
      </c>
    </row>
    <row r="605" spans="2:9" x14ac:dyDescent="0.45">
      <c r="B605">
        <f>IF('Input and Summary Results'!D187=0,FALSE,'Input and Summary Results'!$B187)</f>
        <v>11</v>
      </c>
      <c r="C605">
        <f>IF(OR(B605=0,'Input and Summary Results'!D187=0,'Input and Summary Results'!D187=""),FALSE,'Input and Summary Results'!$D187)</f>
        <v>0.95101232599999996</v>
      </c>
      <c r="D605">
        <f>IF(OR(B605=0,'Input and Summary Results'!E187=0),FALSE,'Input and Summary Results'!$E187)</f>
        <v>3.7907924000000003E-2</v>
      </c>
      <c r="E605">
        <f t="shared" si="56"/>
        <v>-2.1813854167640621E-2</v>
      </c>
      <c r="F605">
        <f t="shared" si="57"/>
        <v>1.7299501348418907E-2</v>
      </c>
      <c r="G605">
        <f>IF('Input and Summary Results'!$J$4="yes",IF(C605=FALSE,FALSE,IF('Data Transformation'!E605&lt;$R$10,E605,$R$10)),IF(C605=FALSE,FALSE,IF(C605&lt;$R$10,C605,$R$10)))</f>
        <v>0.95101232599999996</v>
      </c>
      <c r="H605">
        <f>IF('Input and Summary Results'!$J$4="yes",'Data Transformation'!F605,'Data Transformation'!D605)</f>
        <v>3.7907924000000003E-2</v>
      </c>
      <c r="I605">
        <f t="shared" si="58"/>
        <v>11</v>
      </c>
    </row>
    <row r="606" spans="2:9" x14ac:dyDescent="0.45">
      <c r="B606">
        <f>IF('Input and Summary Results'!D188=0,FALSE,'Input and Summary Results'!$B188)</f>
        <v>12</v>
      </c>
      <c r="C606">
        <f>IF(OR(B606=0,'Input and Summary Results'!D188=0,'Input and Summary Results'!D188=""),FALSE,'Input and Summary Results'!$D188)</f>
        <v>0.254143173</v>
      </c>
      <c r="D606">
        <f>IF(OR(B606=0,'Input and Summary Results'!E188=0),FALSE,'Input and Summary Results'!$E188)</f>
        <v>0.16967026499999999</v>
      </c>
      <c r="E606">
        <f t="shared" si="56"/>
        <v>-0.59492155217513065</v>
      </c>
      <c r="F606">
        <f t="shared" si="57"/>
        <v>0.28974571357067297</v>
      </c>
      <c r="G606">
        <f>IF('Input and Summary Results'!$J$4="yes",IF(C606=FALSE,FALSE,IF('Data Transformation'!E606&lt;$R$10,E606,$R$10)),IF(C606=FALSE,FALSE,IF(C606&lt;$R$10,C606,$R$10)))</f>
        <v>0.254143173</v>
      </c>
      <c r="H606">
        <f>IF('Input and Summary Results'!$J$4="yes",'Data Transformation'!F606,'Data Transformation'!D606)</f>
        <v>0.16967026499999999</v>
      </c>
      <c r="I606">
        <f t="shared" si="58"/>
        <v>12</v>
      </c>
    </row>
    <row r="607" spans="2:9" x14ac:dyDescent="0.45">
      <c r="B607">
        <f>IF('Input and Summary Results'!D189=0,FALSE,'Input and Summary Results'!$B189)</f>
        <v>12</v>
      </c>
      <c r="C607">
        <f>IF(OR(B607=0,'Input and Summary Results'!D189=0,'Input and Summary Results'!D189=""),FALSE,'Input and Summary Results'!$D189)</f>
        <v>0.18265820999999999</v>
      </c>
      <c r="D607">
        <f>IF(OR(B607=0,'Input and Summary Results'!E189=0),FALSE,'Input and Summary Results'!$E189)</f>
        <v>0.111213175</v>
      </c>
      <c r="E607">
        <f t="shared" si="56"/>
        <v>-0.73836080263320847</v>
      </c>
      <c r="F607">
        <f t="shared" si="57"/>
        <v>0.26424499588603217</v>
      </c>
      <c r="G607">
        <f>IF('Input and Summary Results'!$J$4="yes",IF(C607=FALSE,FALSE,IF('Data Transformation'!E607&lt;$R$10,E607,$R$10)),IF(C607=FALSE,FALSE,IF(C607&lt;$R$10,C607,$R$10)))</f>
        <v>0.18265820999999999</v>
      </c>
      <c r="H607">
        <f>IF('Input and Summary Results'!$J$4="yes",'Data Transformation'!F607,'Data Transformation'!D607)</f>
        <v>0.111213175</v>
      </c>
      <c r="I607">
        <f t="shared" si="58"/>
        <v>12</v>
      </c>
    </row>
    <row r="608" spans="2:9" x14ac:dyDescent="0.45">
      <c r="B608">
        <f>IF('Input and Summary Results'!D190=0,FALSE,'Input and Summary Results'!$B190)</f>
        <v>12</v>
      </c>
      <c r="C608">
        <f>IF(OR(B608=0,'Input and Summary Results'!D190=0,'Input and Summary Results'!D190=""),FALSE,'Input and Summary Results'!$D190)</f>
        <v>0.43446636399999999</v>
      </c>
      <c r="D608">
        <f>IF(OR(B608=0,'Input and Summary Results'!E190=0),FALSE,'Input and Summary Results'!$E190)</f>
        <v>9.9015725999999998E-2</v>
      </c>
      <c r="E608">
        <f t="shared" si="56"/>
        <v>-0.36204384060690314</v>
      </c>
      <c r="F608">
        <f t="shared" si="57"/>
        <v>9.8909440740963778E-2</v>
      </c>
      <c r="G608">
        <f>IF('Input and Summary Results'!$J$4="yes",IF(C608=FALSE,FALSE,IF('Data Transformation'!E608&lt;$R$10,E608,$R$10)),IF(C608=FALSE,FALSE,IF(C608&lt;$R$10,C608,$R$10)))</f>
        <v>0.43446636399999999</v>
      </c>
      <c r="H608">
        <f>IF('Input and Summary Results'!$J$4="yes",'Data Transformation'!F608,'Data Transformation'!D608)</f>
        <v>9.9015725999999998E-2</v>
      </c>
      <c r="I608">
        <f t="shared" si="58"/>
        <v>12</v>
      </c>
    </row>
    <row r="609" spans="2:9" x14ac:dyDescent="0.45">
      <c r="B609">
        <f>IF('Input and Summary Results'!D191=0,FALSE,'Input and Summary Results'!$B191)</f>
        <v>12</v>
      </c>
      <c r="C609">
        <f>IF(OR(B609=0,'Input and Summary Results'!D191=0,'Input and Summary Results'!D191=""),FALSE,'Input and Summary Results'!$D191)</f>
        <v>0.221281423</v>
      </c>
      <c r="D609">
        <f>IF(OR(B609=0,'Input and Summary Results'!E191=0),FALSE,'Input and Summary Results'!$E191)</f>
        <v>9.7290154000000004E-2</v>
      </c>
      <c r="E609">
        <f t="shared" si="56"/>
        <v>-0.65505504439736117</v>
      </c>
      <c r="F609">
        <f t="shared" si="57"/>
        <v>0.1908155066229848</v>
      </c>
      <c r="G609">
        <f>IF('Input and Summary Results'!$J$4="yes",IF(C609=FALSE,FALSE,IF('Data Transformation'!E609&lt;$R$10,E609,$R$10)),IF(C609=FALSE,FALSE,IF(C609&lt;$R$10,C609,$R$10)))</f>
        <v>0.221281423</v>
      </c>
      <c r="H609">
        <f>IF('Input and Summary Results'!$J$4="yes",'Data Transformation'!F609,'Data Transformation'!D609)</f>
        <v>9.7290154000000004E-2</v>
      </c>
      <c r="I609">
        <f t="shared" si="58"/>
        <v>12</v>
      </c>
    </row>
    <row r="610" spans="2:9" x14ac:dyDescent="0.45">
      <c r="B610">
        <f>IF('Input and Summary Results'!D192=0,FALSE,'Input and Summary Results'!$B192)</f>
        <v>12</v>
      </c>
      <c r="C610">
        <f>IF(OR(B610=0,'Input and Summary Results'!D192=0,'Input and Summary Results'!D192=""),FALSE,'Input and Summary Results'!$D192)</f>
        <v>0.22322969500000001</v>
      </c>
      <c r="D610">
        <f>IF(OR(B610=0,'Input and Summary Results'!E192=0),FALSE,'Input and Summary Results'!$E192)</f>
        <v>9.5086555000000003E-2</v>
      </c>
      <c r="E610">
        <f t="shared" si="56"/>
        <v>-0.65124803412139554</v>
      </c>
      <c r="F610">
        <f t="shared" si="57"/>
        <v>0.18486592865702747</v>
      </c>
      <c r="G610">
        <f>IF('Input and Summary Results'!$J$4="yes",IF(C610=FALSE,FALSE,IF('Data Transformation'!E610&lt;$R$10,E610,$R$10)),IF(C610=FALSE,FALSE,IF(C610&lt;$R$10,C610,$R$10)))</f>
        <v>0.22322969500000001</v>
      </c>
      <c r="H610">
        <f>IF('Input and Summary Results'!$J$4="yes",'Data Transformation'!F610,'Data Transformation'!D610)</f>
        <v>9.5086555000000003E-2</v>
      </c>
      <c r="I610">
        <f t="shared" si="58"/>
        <v>12</v>
      </c>
    </row>
    <row r="611" spans="2:9" x14ac:dyDescent="0.45">
      <c r="B611">
        <f>IF('Input and Summary Results'!D193=0,FALSE,'Input and Summary Results'!$B193)</f>
        <v>12</v>
      </c>
      <c r="C611">
        <f>IF(OR(B611=0,'Input and Summary Results'!D193=0,'Input and Summary Results'!D193=""),FALSE,'Input and Summary Results'!$D193)</f>
        <v>0.30311180300000001</v>
      </c>
      <c r="D611">
        <f>IF(OR(B611=0,'Input and Summary Results'!E193=0),FALSE,'Input and Summary Results'!$E193)</f>
        <v>9.3023437E-2</v>
      </c>
      <c r="E611">
        <f t="shared" si="56"/>
        <v>-0.51839715212473236</v>
      </c>
      <c r="F611">
        <f t="shared" si="57"/>
        <v>0.13319234440369185</v>
      </c>
      <c r="G611">
        <f>IF('Input and Summary Results'!$J$4="yes",IF(C611=FALSE,FALSE,IF('Data Transformation'!E611&lt;$R$10,E611,$R$10)),IF(C611=FALSE,FALSE,IF(C611&lt;$R$10,C611,$R$10)))</f>
        <v>0.30311180300000001</v>
      </c>
      <c r="H611">
        <f>IF('Input and Summary Results'!$J$4="yes",'Data Transformation'!F611,'Data Transformation'!D611)</f>
        <v>9.3023437E-2</v>
      </c>
      <c r="I611">
        <f t="shared" si="58"/>
        <v>12</v>
      </c>
    </row>
    <row r="612" spans="2:9" x14ac:dyDescent="0.45">
      <c r="B612">
        <f>IF('Input and Summary Results'!D194=0,FALSE,'Input and Summary Results'!$B194)</f>
        <v>12</v>
      </c>
      <c r="C612">
        <f>IF(OR(B612=0,'Input and Summary Results'!D194=0,'Input and Summary Results'!D194=""),FALSE,'Input and Summary Results'!$D194)</f>
        <v>0.65572516700000005</v>
      </c>
      <c r="D612">
        <f>IF(OR(B612=0,'Input and Summary Results'!E194=0),FALSE,'Input and Summary Results'!$E194)</f>
        <v>8.3282470999999997E-2</v>
      </c>
      <c r="E612">
        <f t="shared" si="56"/>
        <v>-0.18327814761383149</v>
      </c>
      <c r="F612">
        <f t="shared" si="57"/>
        <v>5.5121557373441481E-2</v>
      </c>
      <c r="G612">
        <f>IF('Input and Summary Results'!$J$4="yes",IF(C612=FALSE,FALSE,IF('Data Transformation'!E612&lt;$R$10,E612,$R$10)),IF(C612=FALSE,FALSE,IF(C612&lt;$R$10,C612,$R$10)))</f>
        <v>0.65572516700000005</v>
      </c>
      <c r="H612">
        <f>IF('Input and Summary Results'!$J$4="yes",'Data Transformation'!F612,'Data Transformation'!D612)</f>
        <v>8.3282470999999997E-2</v>
      </c>
      <c r="I612">
        <f t="shared" si="58"/>
        <v>12</v>
      </c>
    </row>
    <row r="613" spans="2:9" x14ac:dyDescent="0.45">
      <c r="B613">
        <f>IF('Input and Summary Results'!D195=0,FALSE,'Input and Summary Results'!$B195)</f>
        <v>12</v>
      </c>
      <c r="C613">
        <f>IF(OR(B613=0,'Input and Summary Results'!D195=0,'Input and Summary Results'!D195=""),FALSE,'Input and Summary Results'!$D195)</f>
        <v>0.25391609900000001</v>
      </c>
      <c r="D613">
        <f>IF(OR(B613=0,'Input and Summary Results'!E195=0),FALSE,'Input and Summary Results'!$E195)</f>
        <v>8.1003115000000001E-2</v>
      </c>
      <c r="E613">
        <f t="shared" si="56"/>
        <v>-0.5953097627528533</v>
      </c>
      <c r="F613">
        <f t="shared" si="57"/>
        <v>0.13845263080384673</v>
      </c>
      <c r="G613">
        <f>IF('Input and Summary Results'!$J$4="yes",IF(C613=FALSE,FALSE,IF('Data Transformation'!E613&lt;$R$10,E613,$R$10)),IF(C613=FALSE,FALSE,IF(C613&lt;$R$10,C613,$R$10)))</f>
        <v>0.25391609900000001</v>
      </c>
      <c r="H613">
        <f>IF('Input and Summary Results'!$J$4="yes",'Data Transformation'!F613,'Data Transformation'!D613)</f>
        <v>8.1003115000000001E-2</v>
      </c>
      <c r="I613">
        <f t="shared" si="58"/>
        <v>12</v>
      </c>
    </row>
    <row r="614" spans="2:9" x14ac:dyDescent="0.45">
      <c r="B614">
        <f>IF('Input and Summary Results'!D196=0,FALSE,'Input and Summary Results'!$B196)</f>
        <v>12</v>
      </c>
      <c r="C614">
        <f>IF(OR(B614=0,'Input and Summary Results'!D196=0,'Input and Summary Results'!D196=""),FALSE,'Input and Summary Results'!$D196)</f>
        <v>0.98917259400000002</v>
      </c>
      <c r="D614">
        <f>IF(OR(B614=0,'Input and Summary Results'!E196=0),FALSE,'Input and Summary Results'!$E196)</f>
        <v>6.9041317000000005E-2</v>
      </c>
      <c r="E614">
        <f t="shared" si="56"/>
        <v>-4.7279246999959081E-3</v>
      </c>
      <c r="F614">
        <f t="shared" si="57"/>
        <v>3.0291914434095211E-2</v>
      </c>
      <c r="G614">
        <f>IF('Input and Summary Results'!$J$4="yes",IF(C614=FALSE,FALSE,IF('Data Transformation'!E614&lt;$R$10,E614,$R$10)),IF(C614=FALSE,FALSE,IF(C614&lt;$R$10,C614,$R$10)))</f>
        <v>0.98917259400000002</v>
      </c>
      <c r="H614">
        <f>IF('Input and Summary Results'!$J$4="yes",'Data Transformation'!F614,'Data Transformation'!D614)</f>
        <v>6.9041317000000005E-2</v>
      </c>
      <c r="I614">
        <f t="shared" si="58"/>
        <v>12</v>
      </c>
    </row>
    <row r="615" spans="2:9" x14ac:dyDescent="0.45">
      <c r="B615">
        <f>IF('Input and Summary Results'!D197=0,FALSE,'Input and Summary Results'!$B197)</f>
        <v>12</v>
      </c>
      <c r="C615">
        <f>IF(OR(B615=0,'Input and Summary Results'!D197=0,'Input and Summary Results'!D197=""),FALSE,'Input and Summary Results'!$D197)</f>
        <v>0.27249135499999999</v>
      </c>
      <c r="D615">
        <f>IF(OR(B615=0,'Input and Summary Results'!E197=0),FALSE,'Input and Summary Results'!$E197)</f>
        <v>6.8623926000000002E-2</v>
      </c>
      <c r="E615">
        <f t="shared" si="56"/>
        <v>-0.56464727149872318</v>
      </c>
      <c r="F615">
        <f t="shared" si="57"/>
        <v>0.10929808721454669</v>
      </c>
      <c r="G615">
        <f>IF('Input and Summary Results'!$J$4="yes",IF(C615=FALSE,FALSE,IF('Data Transformation'!E615&lt;$R$10,E615,$R$10)),IF(C615=FALSE,FALSE,IF(C615&lt;$R$10,C615,$R$10)))</f>
        <v>0.27249135499999999</v>
      </c>
      <c r="H615">
        <f>IF('Input and Summary Results'!$J$4="yes",'Data Transformation'!F615,'Data Transformation'!D615)</f>
        <v>6.8623926000000002E-2</v>
      </c>
      <c r="I615">
        <f t="shared" si="58"/>
        <v>12</v>
      </c>
    </row>
    <row r="616" spans="2:9" x14ac:dyDescent="0.45">
      <c r="B616">
        <f>IF('Input and Summary Results'!D198=0,FALSE,'Input and Summary Results'!$B198)</f>
        <v>12</v>
      </c>
      <c r="C616">
        <f>IF(OR(B616=0,'Input and Summary Results'!D198=0,'Input and Summary Results'!D198=""),FALSE,'Input and Summary Results'!$D198)</f>
        <v>0.23685235599999999</v>
      </c>
      <c r="D616">
        <f>IF(OR(B616=0,'Input and Summary Results'!E198=0),FALSE,'Input and Summary Results'!$E198)</f>
        <v>6.0746190999999998E-2</v>
      </c>
      <c r="E616">
        <f t="shared" si="56"/>
        <v>-0.62552229093302514</v>
      </c>
      <c r="F616">
        <f t="shared" si="57"/>
        <v>0.11130920265787857</v>
      </c>
      <c r="G616">
        <f>IF('Input and Summary Results'!$J$4="yes",IF(C616=FALSE,FALSE,IF('Data Transformation'!E616&lt;$R$10,E616,$R$10)),IF(C616=FALSE,FALSE,IF(C616&lt;$R$10,C616,$R$10)))</f>
        <v>0.23685235599999999</v>
      </c>
      <c r="H616">
        <f>IF('Input and Summary Results'!$J$4="yes",'Data Transformation'!F616,'Data Transformation'!D616)</f>
        <v>6.0746190999999998E-2</v>
      </c>
      <c r="I616">
        <f t="shared" si="58"/>
        <v>12</v>
      </c>
    </row>
    <row r="617" spans="2:9" x14ac:dyDescent="0.45">
      <c r="B617">
        <f>IF('Input and Summary Results'!D199=0,FALSE,'Input and Summary Results'!$B199)</f>
        <v>12</v>
      </c>
      <c r="C617">
        <f>IF(OR(B617=0,'Input and Summary Results'!D199=0,'Input and Summary Results'!D199=""),FALSE,'Input and Summary Results'!$D199)</f>
        <v>0.48572029300000003</v>
      </c>
      <c r="D617">
        <f>IF(OR(B617=0,'Input and Summary Results'!E199=0),FALSE,'Input and Summary Results'!$E199)</f>
        <v>5.5183916E-2</v>
      </c>
      <c r="E617">
        <f t="shared" si="56"/>
        <v>-0.3136137516766121</v>
      </c>
      <c r="F617">
        <f t="shared" si="57"/>
        <v>4.9307842165861489E-2</v>
      </c>
      <c r="G617">
        <f>IF('Input and Summary Results'!$J$4="yes",IF(C617=FALSE,FALSE,IF('Data Transformation'!E617&lt;$R$10,E617,$R$10)),IF(C617=FALSE,FALSE,IF(C617&lt;$R$10,C617,$R$10)))</f>
        <v>0.48572029300000003</v>
      </c>
      <c r="H617">
        <f>IF('Input and Summary Results'!$J$4="yes",'Data Transformation'!F617,'Data Transformation'!D617)</f>
        <v>5.5183916E-2</v>
      </c>
      <c r="I617">
        <f t="shared" si="58"/>
        <v>12</v>
      </c>
    </row>
    <row r="618" spans="2:9" x14ac:dyDescent="0.45">
      <c r="B618">
        <f>IF('Input and Summary Results'!D200=0,FALSE,'Input and Summary Results'!$B200)</f>
        <v>12</v>
      </c>
      <c r="C618">
        <f>IF(OR(B618=0,'Input and Summary Results'!D200=0,'Input and Summary Results'!D200=""),FALSE,'Input and Summary Results'!$D200)</f>
        <v>0.58140958899999995</v>
      </c>
      <c r="D618">
        <f>IF(OR(B618=0,'Input and Summary Results'!E200=0),FALSE,'Input and Summary Results'!$E200)</f>
        <v>4.8672695000000002E-2</v>
      </c>
      <c r="E618">
        <f t="shared" ref="E618:E681" si="59">IF(C618=FALSE,FALSE,LOG10(C618))</f>
        <v>-0.23551780982832701</v>
      </c>
      <c r="F618">
        <f t="shared" ref="F618:F681" si="60">IF(D618=FALSE, FALSE,0.434*D618/C618)</f>
        <v>3.6332303473584439E-2</v>
      </c>
      <c r="G618">
        <f>IF('Input and Summary Results'!$J$4="yes",IF(C618=FALSE,FALSE,IF('Data Transformation'!E618&lt;$R$10,E618,$R$10)),IF(C618=FALSE,FALSE,IF(C618&lt;$R$10,C618,$R$10)))</f>
        <v>0.58140958899999995</v>
      </c>
      <c r="H618">
        <f>IF('Input and Summary Results'!$J$4="yes",'Data Transformation'!F618,'Data Transformation'!D618)</f>
        <v>4.8672695000000002E-2</v>
      </c>
      <c r="I618">
        <f t="shared" si="58"/>
        <v>12</v>
      </c>
    </row>
    <row r="619" spans="2:9" x14ac:dyDescent="0.45">
      <c r="B619">
        <f>IF('Input and Summary Results'!D201=0,FALSE,'Input and Summary Results'!$B201)</f>
        <v>13</v>
      </c>
      <c r="C619">
        <f>IF(OR(B619=0,'Input and Summary Results'!D201=0,'Input and Summary Results'!D201=""),FALSE,'Input and Summary Results'!$D201)</f>
        <v>0.70309626000000003</v>
      </c>
      <c r="D619">
        <f>IF(OR(B619=0,'Input and Summary Results'!E201=0),FALSE,'Input and Summary Results'!$E201)</f>
        <v>0.139855536</v>
      </c>
      <c r="E619">
        <f t="shared" si="59"/>
        <v>-0.15298521221353256</v>
      </c>
      <c r="F619">
        <f t="shared" si="60"/>
        <v>8.6328581272783325E-2</v>
      </c>
      <c r="G619">
        <f>IF('Input and Summary Results'!$J$4="yes",IF(C619=FALSE,FALSE,IF('Data Transformation'!E619&lt;$R$10,E619,$R$10)),IF(C619=FALSE,FALSE,IF(C619&lt;$R$10,C619,$R$10)))</f>
        <v>0.70309626000000003</v>
      </c>
      <c r="H619">
        <f>IF('Input and Summary Results'!$J$4="yes",'Data Transformation'!F619,'Data Transformation'!D619)</f>
        <v>0.139855536</v>
      </c>
      <c r="I619">
        <f t="shared" si="58"/>
        <v>13</v>
      </c>
    </row>
    <row r="620" spans="2:9" x14ac:dyDescent="0.45">
      <c r="B620">
        <f>IF('Input and Summary Results'!D202=0,FALSE,'Input and Summary Results'!$B202)</f>
        <v>13</v>
      </c>
      <c r="C620">
        <f>IF(OR(B620=0,'Input and Summary Results'!D202=0,'Input and Summary Results'!D202=""),FALSE,'Input and Summary Results'!$D202)</f>
        <v>0.63932992399999999</v>
      </c>
      <c r="D620">
        <f>IF(OR(B620=0,'Input and Summary Results'!E202=0),FALSE,'Input and Summary Results'!$E202)</f>
        <v>0.13285401499999999</v>
      </c>
      <c r="E620">
        <f t="shared" si="59"/>
        <v>-0.19427496782652162</v>
      </c>
      <c r="F620">
        <f t="shared" si="60"/>
        <v>9.018605315586635E-2</v>
      </c>
      <c r="G620">
        <f>IF('Input and Summary Results'!$J$4="yes",IF(C620=FALSE,FALSE,IF('Data Transformation'!E620&lt;$R$10,E620,$R$10)),IF(C620=FALSE,FALSE,IF(C620&lt;$R$10,C620,$R$10)))</f>
        <v>0.63932992399999999</v>
      </c>
      <c r="H620">
        <f>IF('Input and Summary Results'!$J$4="yes",'Data Transformation'!F620,'Data Transformation'!D620)</f>
        <v>0.13285401499999999</v>
      </c>
      <c r="I620">
        <f t="shared" si="58"/>
        <v>13</v>
      </c>
    </row>
    <row r="621" spans="2:9" x14ac:dyDescent="0.45">
      <c r="B621">
        <f>IF('Input and Summary Results'!D203=0,FALSE,'Input and Summary Results'!$B203)</f>
        <v>13</v>
      </c>
      <c r="C621">
        <f>IF(OR(B621=0,'Input and Summary Results'!D203=0,'Input and Summary Results'!D203=""),FALSE,'Input and Summary Results'!$D203)</f>
        <v>0.82366139100000002</v>
      </c>
      <c r="D621">
        <f>IF(OR(B621=0,'Input and Summary Results'!E203=0),FALSE,'Input and Summary Results'!$E203)</f>
        <v>0.12834889999999999</v>
      </c>
      <c r="E621">
        <f t="shared" si="59"/>
        <v>-8.4251291025708552E-2</v>
      </c>
      <c r="F621">
        <f t="shared" si="60"/>
        <v>6.7629032037511153E-2</v>
      </c>
      <c r="G621">
        <f>IF('Input and Summary Results'!$J$4="yes",IF(C621=FALSE,FALSE,IF('Data Transformation'!E621&lt;$R$10,E621,$R$10)),IF(C621=FALSE,FALSE,IF(C621&lt;$R$10,C621,$R$10)))</f>
        <v>0.82366139100000002</v>
      </c>
      <c r="H621">
        <f>IF('Input and Summary Results'!$J$4="yes",'Data Transformation'!F621,'Data Transformation'!D621)</f>
        <v>0.12834889999999999</v>
      </c>
      <c r="I621">
        <f t="shared" si="58"/>
        <v>13</v>
      </c>
    </row>
    <row r="622" spans="2:9" x14ac:dyDescent="0.45">
      <c r="B622">
        <f>IF('Input and Summary Results'!D204=0,FALSE,'Input and Summary Results'!$B204)</f>
        <v>13</v>
      </c>
      <c r="C622">
        <f>IF(OR(B622=0,'Input and Summary Results'!D204=0,'Input and Summary Results'!D204=""),FALSE,'Input and Summary Results'!$D204)</f>
        <v>1.0576331240000001</v>
      </c>
      <c r="D622">
        <f>IF(OR(B622=0,'Input and Summary Results'!E204=0),FALSE,'Input and Summary Results'!$E204)</f>
        <v>0.118095451</v>
      </c>
      <c r="E622">
        <f t="shared" si="59"/>
        <v>2.4335044018593658E-2</v>
      </c>
      <c r="F622">
        <f t="shared" si="60"/>
        <v>4.846049596116847E-2</v>
      </c>
      <c r="G622">
        <f>IF('Input and Summary Results'!$J$4="yes",IF(C622=FALSE,FALSE,IF('Data Transformation'!E622&lt;$R$10,E622,$R$10)),IF(C622=FALSE,FALSE,IF(C622&lt;$R$10,C622,$R$10)))</f>
        <v>1.0576331240000001</v>
      </c>
      <c r="H622">
        <f>IF('Input and Summary Results'!$J$4="yes",'Data Transformation'!F622,'Data Transformation'!D622)</f>
        <v>0.118095451</v>
      </c>
      <c r="I622">
        <f t="shared" si="58"/>
        <v>13</v>
      </c>
    </row>
    <row r="623" spans="2:9" x14ac:dyDescent="0.45">
      <c r="B623">
        <f>IF('Input and Summary Results'!D205=0,FALSE,'Input and Summary Results'!$B205)</f>
        <v>13</v>
      </c>
      <c r="C623">
        <f>IF(OR(B623=0,'Input and Summary Results'!D205=0,'Input and Summary Results'!D205=""),FALSE,'Input and Summary Results'!$D205)</f>
        <v>0.93046942200000005</v>
      </c>
      <c r="D623">
        <f>IF(OR(B623=0,'Input and Summary Results'!E205=0),FALSE,'Input and Summary Results'!$E205)</f>
        <v>0.10319563399999999</v>
      </c>
      <c r="E623">
        <f t="shared" si="59"/>
        <v>-3.1297894510509267E-2</v>
      </c>
      <c r="F623">
        <f t="shared" si="60"/>
        <v>4.8133666832094989E-2</v>
      </c>
      <c r="G623">
        <f>IF('Input and Summary Results'!$J$4="yes",IF(C623=FALSE,FALSE,IF('Data Transformation'!E623&lt;$R$10,E623,$R$10)),IF(C623=FALSE,FALSE,IF(C623&lt;$R$10,C623,$R$10)))</f>
        <v>0.93046942200000005</v>
      </c>
      <c r="H623">
        <f>IF('Input and Summary Results'!$J$4="yes",'Data Transformation'!F623,'Data Transformation'!D623)</f>
        <v>0.10319563399999999</v>
      </c>
      <c r="I623">
        <f t="shared" si="58"/>
        <v>13</v>
      </c>
    </row>
    <row r="624" spans="2:9" x14ac:dyDescent="0.45">
      <c r="B624">
        <f>IF('Input and Summary Results'!D206=0,FALSE,'Input and Summary Results'!$B206)</f>
        <v>13</v>
      </c>
      <c r="C624">
        <f>IF(OR(B624=0,'Input and Summary Results'!D206=0,'Input and Summary Results'!D206=""),FALSE,'Input and Summary Results'!$D206)</f>
        <v>0.96856945299999997</v>
      </c>
      <c r="D624">
        <f>IF(OR(B624=0,'Input and Summary Results'!E206=0),FALSE,'Input and Summary Results'!$E206)</f>
        <v>9.7020462000000002E-2</v>
      </c>
      <c r="E624">
        <f t="shared" si="59"/>
        <v>-1.3869231967918453E-2</v>
      </c>
      <c r="F624">
        <f t="shared" si="60"/>
        <v>4.3473269136849395E-2</v>
      </c>
      <c r="G624">
        <f>IF('Input and Summary Results'!$J$4="yes",IF(C624=FALSE,FALSE,IF('Data Transformation'!E624&lt;$R$10,E624,$R$10)),IF(C624=FALSE,FALSE,IF(C624&lt;$R$10,C624,$R$10)))</f>
        <v>0.96856945299999997</v>
      </c>
      <c r="H624">
        <f>IF('Input and Summary Results'!$J$4="yes",'Data Transformation'!F624,'Data Transformation'!D624)</f>
        <v>9.7020462000000002E-2</v>
      </c>
      <c r="I624">
        <f t="shared" si="58"/>
        <v>13</v>
      </c>
    </row>
    <row r="625" spans="2:9" x14ac:dyDescent="0.45">
      <c r="B625">
        <f>IF('Input and Summary Results'!D207=0,FALSE,'Input and Summary Results'!$B207)</f>
        <v>13</v>
      </c>
      <c r="C625">
        <f>IF(OR(B625=0,'Input and Summary Results'!D207=0,'Input and Summary Results'!D207=""),FALSE,'Input and Summary Results'!$D207)</f>
        <v>0.83799681800000003</v>
      </c>
      <c r="D625">
        <f>IF(OR(B625=0,'Input and Summary Results'!E207=0),FALSE,'Input and Summary Results'!$E207)</f>
        <v>8.5781758E-2</v>
      </c>
      <c r="E625">
        <f t="shared" si="59"/>
        <v>-7.6757630448082786E-2</v>
      </c>
      <c r="F625">
        <f t="shared" si="60"/>
        <v>4.4426520688769483E-2</v>
      </c>
      <c r="G625">
        <f>IF('Input and Summary Results'!$J$4="yes",IF(C625=FALSE,FALSE,IF('Data Transformation'!E625&lt;$R$10,E625,$R$10)),IF(C625=FALSE,FALSE,IF(C625&lt;$R$10,C625,$R$10)))</f>
        <v>0.83799681800000003</v>
      </c>
      <c r="H625">
        <f>IF('Input and Summary Results'!$J$4="yes",'Data Transformation'!F625,'Data Transformation'!D625)</f>
        <v>8.5781758E-2</v>
      </c>
      <c r="I625">
        <f t="shared" si="58"/>
        <v>13</v>
      </c>
    </row>
    <row r="626" spans="2:9" x14ac:dyDescent="0.45">
      <c r="B626">
        <f>IF('Input and Summary Results'!D208=0,FALSE,'Input and Summary Results'!$B208)</f>
        <v>13</v>
      </c>
      <c r="C626">
        <f>IF(OR(B626=0,'Input and Summary Results'!D208=0,'Input and Summary Results'!D208=""),FALSE,'Input and Summary Results'!$D208)</f>
        <v>0.77484430999999998</v>
      </c>
      <c r="D626">
        <f>IF(OR(B626=0,'Input and Summary Results'!E208=0),FALSE,'Input and Summary Results'!$E208)</f>
        <v>7.9551894999999997E-2</v>
      </c>
      <c r="E626">
        <f t="shared" si="59"/>
        <v>-0.11078555181682229</v>
      </c>
      <c r="F626">
        <f t="shared" si="60"/>
        <v>4.4558012473499352E-2</v>
      </c>
      <c r="G626">
        <f>IF('Input and Summary Results'!$J$4="yes",IF(C626=FALSE,FALSE,IF('Data Transformation'!E626&lt;$R$10,E626,$R$10)),IF(C626=FALSE,FALSE,IF(C626&lt;$R$10,C626,$R$10)))</f>
        <v>0.77484430999999998</v>
      </c>
      <c r="H626">
        <f>IF('Input and Summary Results'!$J$4="yes",'Data Transformation'!F626,'Data Transformation'!D626)</f>
        <v>7.9551894999999997E-2</v>
      </c>
      <c r="I626">
        <f t="shared" si="58"/>
        <v>13</v>
      </c>
    </row>
    <row r="627" spans="2:9" x14ac:dyDescent="0.45">
      <c r="B627">
        <f>IF('Input and Summary Results'!D209=0,FALSE,'Input and Summary Results'!$B209)</f>
        <v>13</v>
      </c>
      <c r="C627">
        <f>IF(OR(B627=0,'Input and Summary Results'!D209=0,'Input and Summary Results'!D209=""),FALSE,'Input and Summary Results'!$D209)</f>
        <v>1.0285881910000001</v>
      </c>
      <c r="D627">
        <f>IF(OR(B627=0,'Input and Summary Results'!E209=0),FALSE,'Input and Summary Results'!$E209)</f>
        <v>7.9378573999999993E-2</v>
      </c>
      <c r="E627">
        <f t="shared" si="59"/>
        <v>1.2241533972066485E-2</v>
      </c>
      <c r="F627">
        <f t="shared" si="60"/>
        <v>3.3492802481532663E-2</v>
      </c>
      <c r="G627">
        <f>IF('Input and Summary Results'!$J$4="yes",IF(C627=FALSE,FALSE,IF('Data Transformation'!E627&lt;$R$10,E627,$R$10)),IF(C627=FALSE,FALSE,IF(C627&lt;$R$10,C627,$R$10)))</f>
        <v>1.0285881910000001</v>
      </c>
      <c r="H627">
        <f>IF('Input and Summary Results'!$J$4="yes",'Data Transformation'!F627,'Data Transformation'!D627)</f>
        <v>7.9378573999999993E-2</v>
      </c>
      <c r="I627">
        <f t="shared" si="58"/>
        <v>13</v>
      </c>
    </row>
    <row r="628" spans="2:9" x14ac:dyDescent="0.45">
      <c r="B628">
        <f>IF('Input and Summary Results'!D210=0,FALSE,'Input and Summary Results'!$B210)</f>
        <v>13</v>
      </c>
      <c r="C628">
        <f>IF(OR(B628=0,'Input and Summary Results'!D210=0,'Input and Summary Results'!D210=""),FALSE,'Input and Summary Results'!$D210)</f>
        <v>1.0825930070000001</v>
      </c>
      <c r="D628">
        <f>IF(OR(B628=0,'Input and Summary Results'!E210=0),FALSE,'Input and Summary Results'!$E210)</f>
        <v>7.4846650000000001E-2</v>
      </c>
      <c r="E628">
        <f t="shared" si="59"/>
        <v>3.4465217442719673E-2</v>
      </c>
      <c r="F628">
        <f t="shared" si="60"/>
        <v>3.0005224391773666E-2</v>
      </c>
      <c r="G628">
        <f>IF('Input and Summary Results'!$J$4="yes",IF(C628=FALSE,FALSE,IF('Data Transformation'!E628&lt;$R$10,E628,$R$10)),IF(C628=FALSE,FALSE,IF(C628&lt;$R$10,C628,$R$10)))</f>
        <v>1.0825930070000001</v>
      </c>
      <c r="H628">
        <f>IF('Input and Summary Results'!$J$4="yes",'Data Transformation'!F628,'Data Transformation'!D628)</f>
        <v>7.4846650000000001E-2</v>
      </c>
      <c r="I628">
        <f t="shared" si="58"/>
        <v>13</v>
      </c>
    </row>
    <row r="629" spans="2:9" x14ac:dyDescent="0.45">
      <c r="B629">
        <f>IF('Input and Summary Results'!D211=0,FALSE,'Input and Summary Results'!$B211)</f>
        <v>13</v>
      </c>
      <c r="C629">
        <f>IF(OR(B629=0,'Input and Summary Results'!D211=0,'Input and Summary Results'!D211=""),FALSE,'Input and Summary Results'!$D211)</f>
        <v>0.76220549500000001</v>
      </c>
      <c r="D629">
        <f>IF(OR(B629=0,'Input and Summary Results'!E211=0),FALSE,'Input and Summary Results'!$E211)</f>
        <v>5.9767077000000002E-2</v>
      </c>
      <c r="E629">
        <f t="shared" si="59"/>
        <v>-0.11792792457516664</v>
      </c>
      <c r="F629">
        <f t="shared" si="60"/>
        <v>3.4031388632274291E-2</v>
      </c>
      <c r="G629">
        <f>IF('Input and Summary Results'!$J$4="yes",IF(C629=FALSE,FALSE,IF('Data Transformation'!E629&lt;$R$10,E629,$R$10)),IF(C629=FALSE,FALSE,IF(C629&lt;$R$10,C629,$R$10)))</f>
        <v>0.76220549500000001</v>
      </c>
      <c r="H629">
        <f>IF('Input and Summary Results'!$J$4="yes",'Data Transformation'!F629,'Data Transformation'!D629)</f>
        <v>5.9767077000000002E-2</v>
      </c>
      <c r="I629">
        <f t="shared" si="58"/>
        <v>13</v>
      </c>
    </row>
    <row r="630" spans="2:9" x14ac:dyDescent="0.45">
      <c r="B630">
        <f>IF('Input and Summary Results'!D212=0,FALSE,'Input and Summary Results'!$B212)</f>
        <v>14</v>
      </c>
      <c r="C630">
        <f>IF(OR(B630=0,'Input and Summary Results'!D212=0,'Input and Summary Results'!D212=""),FALSE,'Input and Summary Results'!$D212)</f>
        <v>0.80021212100000005</v>
      </c>
      <c r="D630">
        <f>IF(OR(B630=0,'Input and Summary Results'!E212=0),FALSE,'Input and Summary Results'!$E212)</f>
        <v>0.14825587200000001</v>
      </c>
      <c r="E630">
        <f t="shared" si="59"/>
        <v>-9.679487454719056E-2</v>
      </c>
      <c r="F630">
        <f t="shared" si="60"/>
        <v>8.0407490413407515E-2</v>
      </c>
      <c r="G630">
        <f>IF('Input and Summary Results'!$J$4="yes",IF(C630=FALSE,FALSE,IF('Data Transformation'!E630&lt;$R$10,E630,$R$10)),IF(C630=FALSE,FALSE,IF(C630&lt;$R$10,C630,$R$10)))</f>
        <v>0.80021212100000005</v>
      </c>
      <c r="H630">
        <f>IF('Input and Summary Results'!$J$4="yes",'Data Transformation'!F630,'Data Transformation'!D630)</f>
        <v>0.14825587200000001</v>
      </c>
      <c r="I630">
        <f t="shared" si="58"/>
        <v>14</v>
      </c>
    </row>
    <row r="631" spans="2:9" x14ac:dyDescent="0.45">
      <c r="B631">
        <f>IF('Input and Summary Results'!D213=0,FALSE,'Input and Summary Results'!$B213)</f>
        <v>14</v>
      </c>
      <c r="C631">
        <f>IF(OR(B631=0,'Input and Summary Results'!D213=0,'Input and Summary Results'!D213=""),FALSE,'Input and Summary Results'!$D213)</f>
        <v>0.82831886700000001</v>
      </c>
      <c r="D631">
        <f>IF(OR(B631=0,'Input and Summary Results'!E213=0),FALSE,'Input and Summary Results'!$E213)</f>
        <v>0.10638618800000001</v>
      </c>
      <c r="E631">
        <f t="shared" si="59"/>
        <v>-8.1802446403150916E-2</v>
      </c>
      <c r="F631">
        <f t="shared" si="60"/>
        <v>5.574134241228143E-2</v>
      </c>
      <c r="G631">
        <f>IF('Input and Summary Results'!$J$4="yes",IF(C631=FALSE,FALSE,IF('Data Transformation'!E631&lt;$R$10,E631,$R$10)),IF(C631=FALSE,FALSE,IF(C631&lt;$R$10,C631,$R$10)))</f>
        <v>0.82831886700000001</v>
      </c>
      <c r="H631">
        <f>IF('Input and Summary Results'!$J$4="yes",'Data Transformation'!F631,'Data Transformation'!D631)</f>
        <v>0.10638618800000001</v>
      </c>
      <c r="I631">
        <f t="shared" si="58"/>
        <v>14</v>
      </c>
    </row>
    <row r="632" spans="2:9" x14ac:dyDescent="0.45">
      <c r="B632">
        <f>IF('Input and Summary Results'!D214=0,FALSE,'Input and Summary Results'!$B214)</f>
        <v>14</v>
      </c>
      <c r="C632">
        <f>IF(OR(B632=0,'Input and Summary Results'!D214=0,'Input and Summary Results'!D214=""),FALSE,'Input and Summary Results'!$D214)</f>
        <v>0.87162741600000004</v>
      </c>
      <c r="D632">
        <f>IF(OR(B632=0,'Input and Summary Results'!E214=0),FALSE,'Input and Summary Results'!$E214)</f>
        <v>0.10029671800000001</v>
      </c>
      <c r="E632">
        <f t="shared" si="59"/>
        <v>-5.9669117996388119E-2</v>
      </c>
      <c r="F632">
        <f t="shared" si="60"/>
        <v>4.9939658635060655E-2</v>
      </c>
      <c r="G632">
        <f>IF('Input and Summary Results'!$J$4="yes",IF(C632=FALSE,FALSE,IF('Data Transformation'!E632&lt;$R$10,E632,$R$10)),IF(C632=FALSE,FALSE,IF(C632&lt;$R$10,C632,$R$10)))</f>
        <v>0.87162741600000004</v>
      </c>
      <c r="H632">
        <f>IF('Input and Summary Results'!$J$4="yes",'Data Transformation'!F632,'Data Transformation'!D632)</f>
        <v>0.10029671800000001</v>
      </c>
      <c r="I632">
        <f t="shared" si="58"/>
        <v>14</v>
      </c>
    </row>
    <row r="633" spans="2:9" x14ac:dyDescent="0.45">
      <c r="B633">
        <f>IF('Input and Summary Results'!D215=0,FALSE,'Input and Summary Results'!$B215)</f>
        <v>14</v>
      </c>
      <c r="C633">
        <f>IF(OR(B633=0,'Input and Summary Results'!D215=0,'Input and Summary Results'!D215=""),FALSE,'Input and Summary Results'!$D215)</f>
        <v>0.88494824299999997</v>
      </c>
      <c r="D633">
        <f>IF(OR(B633=0,'Input and Summary Results'!E215=0),FALSE,'Input and Summary Results'!$E215)</f>
        <v>9.136321E-2</v>
      </c>
      <c r="E633">
        <f t="shared" si="59"/>
        <v>-5.3082128665794592E-2</v>
      </c>
      <c r="F633">
        <f t="shared" si="60"/>
        <v>4.4806725651637916E-2</v>
      </c>
      <c r="G633">
        <f>IF('Input and Summary Results'!$J$4="yes",IF(C633=FALSE,FALSE,IF('Data Transformation'!E633&lt;$R$10,E633,$R$10)),IF(C633=FALSE,FALSE,IF(C633&lt;$R$10,C633,$R$10)))</f>
        <v>0.88494824299999997</v>
      </c>
      <c r="H633">
        <f>IF('Input and Summary Results'!$J$4="yes",'Data Transformation'!F633,'Data Transformation'!D633)</f>
        <v>9.136321E-2</v>
      </c>
      <c r="I633">
        <f t="shared" si="58"/>
        <v>14</v>
      </c>
    </row>
    <row r="634" spans="2:9" x14ac:dyDescent="0.45">
      <c r="B634">
        <f>IF('Input and Summary Results'!D216=0,FALSE,'Input and Summary Results'!$B216)</f>
        <v>14</v>
      </c>
      <c r="C634">
        <f>IF(OR(B634=0,'Input and Summary Results'!D216=0,'Input and Summary Results'!D216=""),FALSE,'Input and Summary Results'!$D216)</f>
        <v>0.94700921999999998</v>
      </c>
      <c r="D634">
        <f>IF(OR(B634=0,'Input and Summary Results'!E216=0),FALSE,'Input and Summary Results'!$E216)</f>
        <v>9.0944021999999999E-2</v>
      </c>
      <c r="E634">
        <f t="shared" si="59"/>
        <v>-2.3645792722565197E-2</v>
      </c>
      <c r="F634">
        <f t="shared" si="60"/>
        <v>4.1678269561092551E-2</v>
      </c>
      <c r="G634">
        <f>IF('Input and Summary Results'!$J$4="yes",IF(C634=FALSE,FALSE,IF('Data Transformation'!E634&lt;$R$10,E634,$R$10)),IF(C634=FALSE,FALSE,IF(C634&lt;$R$10,C634,$R$10)))</f>
        <v>0.94700921999999998</v>
      </c>
      <c r="H634">
        <f>IF('Input and Summary Results'!$J$4="yes",'Data Transformation'!F634,'Data Transformation'!D634)</f>
        <v>9.0944021999999999E-2</v>
      </c>
      <c r="I634">
        <f t="shared" si="58"/>
        <v>14</v>
      </c>
    </row>
    <row r="635" spans="2:9" x14ac:dyDescent="0.45">
      <c r="B635">
        <f>IF('Input and Summary Results'!D217=0,FALSE,'Input and Summary Results'!$B217)</f>
        <v>14</v>
      </c>
      <c r="C635">
        <f>IF(OR(B635=0,'Input and Summary Results'!D217=0,'Input and Summary Results'!D217=""),FALSE,'Input and Summary Results'!$D217)</f>
        <v>0.39520168500000002</v>
      </c>
      <c r="D635">
        <f>IF(OR(B635=0,'Input and Summary Results'!E217=0),FALSE,'Input and Summary Results'!$E217)</f>
        <v>8.8356014999999996E-2</v>
      </c>
      <c r="E635">
        <f t="shared" si="59"/>
        <v>-0.40318121240262311</v>
      </c>
      <c r="F635">
        <f t="shared" si="60"/>
        <v>9.7030230298739736E-2</v>
      </c>
      <c r="G635">
        <f>IF('Input and Summary Results'!$J$4="yes",IF(C635=FALSE,FALSE,IF('Data Transformation'!E635&lt;$R$10,E635,$R$10)),IF(C635=FALSE,FALSE,IF(C635&lt;$R$10,C635,$R$10)))</f>
        <v>0.39520168500000002</v>
      </c>
      <c r="H635">
        <f>IF('Input and Summary Results'!$J$4="yes",'Data Transformation'!F635,'Data Transformation'!D635)</f>
        <v>8.8356014999999996E-2</v>
      </c>
      <c r="I635">
        <f t="shared" si="58"/>
        <v>14</v>
      </c>
    </row>
    <row r="636" spans="2:9" x14ac:dyDescent="0.45">
      <c r="B636">
        <f>IF('Input and Summary Results'!D218=0,FALSE,'Input and Summary Results'!$B218)</f>
        <v>14</v>
      </c>
      <c r="C636">
        <f>IF(OR(B636=0,'Input and Summary Results'!D218=0,'Input and Summary Results'!D218=""),FALSE,'Input and Summary Results'!$D218)</f>
        <v>0.96129084099999995</v>
      </c>
      <c r="D636">
        <f>IF(OR(B636=0,'Input and Summary Results'!E218=0),FALSE,'Input and Summary Results'!$E218)</f>
        <v>8.3549693999999994E-2</v>
      </c>
      <c r="E636">
        <f t="shared" si="59"/>
        <v>-1.7145195545106844E-2</v>
      </c>
      <c r="F636">
        <f t="shared" si="60"/>
        <v>3.7720703921696887E-2</v>
      </c>
      <c r="G636">
        <f>IF('Input and Summary Results'!$J$4="yes",IF(C636=FALSE,FALSE,IF('Data Transformation'!E636&lt;$R$10,E636,$R$10)),IF(C636=FALSE,FALSE,IF(C636&lt;$R$10,C636,$R$10)))</f>
        <v>0.96129084099999995</v>
      </c>
      <c r="H636">
        <f>IF('Input and Summary Results'!$J$4="yes",'Data Transformation'!F636,'Data Transformation'!D636)</f>
        <v>8.3549693999999994E-2</v>
      </c>
      <c r="I636">
        <f t="shared" si="58"/>
        <v>14</v>
      </c>
    </row>
    <row r="637" spans="2:9" x14ac:dyDescent="0.45">
      <c r="B637">
        <f>IF('Input and Summary Results'!D219=0,FALSE,'Input and Summary Results'!$B219)</f>
        <v>14</v>
      </c>
      <c r="C637">
        <f>IF(OR(B637=0,'Input and Summary Results'!D219=0,'Input and Summary Results'!D219=""),FALSE,'Input and Summary Results'!$D219)</f>
        <v>0.84464209099999998</v>
      </c>
      <c r="D637">
        <f>IF(OR(B637=0,'Input and Summary Results'!E219=0),FALSE,'Input and Summary Results'!$E219)</f>
        <v>8.3336251E-2</v>
      </c>
      <c r="E637">
        <f t="shared" si="59"/>
        <v>-7.3327280200289544E-2</v>
      </c>
      <c r="F637">
        <f t="shared" si="60"/>
        <v>4.2820424555422731E-2</v>
      </c>
      <c r="G637">
        <f>IF('Input and Summary Results'!$J$4="yes",IF(C637=FALSE,FALSE,IF('Data Transformation'!E637&lt;$R$10,E637,$R$10)),IF(C637=FALSE,FALSE,IF(C637&lt;$R$10,C637,$R$10)))</f>
        <v>0.84464209099999998</v>
      </c>
      <c r="H637">
        <f>IF('Input and Summary Results'!$J$4="yes",'Data Transformation'!F637,'Data Transformation'!D637)</f>
        <v>8.3336251E-2</v>
      </c>
      <c r="I637">
        <f t="shared" si="58"/>
        <v>14</v>
      </c>
    </row>
    <row r="638" spans="2:9" x14ac:dyDescent="0.45">
      <c r="B638">
        <f>IF('Input and Summary Results'!D220=0,FALSE,'Input and Summary Results'!$B220)</f>
        <v>14</v>
      </c>
      <c r="C638">
        <f>IF(OR(B638=0,'Input and Summary Results'!D220=0,'Input and Summary Results'!D220=""),FALSE,'Input and Summary Results'!$D220)</f>
        <v>0.89915430900000004</v>
      </c>
      <c r="D638">
        <f>IF(OR(B638=0,'Input and Summary Results'!E220=0),FALSE,'Input and Summary Results'!$E220)</f>
        <v>6.9344794000000001E-2</v>
      </c>
      <c r="E638">
        <f t="shared" si="59"/>
        <v>-4.6165770117250794E-2</v>
      </c>
      <c r="F638">
        <f t="shared" si="60"/>
        <v>3.3471051959336154E-2</v>
      </c>
      <c r="G638">
        <f>IF('Input and Summary Results'!$J$4="yes",IF(C638=FALSE,FALSE,IF('Data Transformation'!E638&lt;$R$10,E638,$R$10)),IF(C638=FALSE,FALSE,IF(C638&lt;$R$10,C638,$R$10)))</f>
        <v>0.89915430900000004</v>
      </c>
      <c r="H638">
        <f>IF('Input and Summary Results'!$J$4="yes",'Data Transformation'!F638,'Data Transformation'!D638)</f>
        <v>6.9344794000000001E-2</v>
      </c>
      <c r="I638">
        <f t="shared" si="58"/>
        <v>14</v>
      </c>
    </row>
    <row r="639" spans="2:9" x14ac:dyDescent="0.45">
      <c r="B639">
        <f>IF('Input and Summary Results'!D221=0,FALSE,'Input and Summary Results'!$B221)</f>
        <v>14</v>
      </c>
      <c r="C639">
        <f>IF(OR(B639=0,'Input and Summary Results'!D221=0,'Input and Summary Results'!D221=""),FALSE,'Input and Summary Results'!$D221)</f>
        <v>0.91816284699999995</v>
      </c>
      <c r="D639">
        <f>IF(OR(B639=0,'Input and Summary Results'!E221=0),FALSE,'Input and Summary Results'!$E221)</f>
        <v>6.3291846999999998E-2</v>
      </c>
      <c r="E639">
        <f t="shared" si="59"/>
        <v>-3.7080284723271878E-2</v>
      </c>
      <c r="F639">
        <f t="shared" si="60"/>
        <v>2.9916982251842302E-2</v>
      </c>
      <c r="G639">
        <f>IF('Input and Summary Results'!$J$4="yes",IF(C639=FALSE,FALSE,IF('Data Transformation'!E639&lt;$R$10,E639,$R$10)),IF(C639=FALSE,FALSE,IF(C639&lt;$R$10,C639,$R$10)))</f>
        <v>0.91816284699999995</v>
      </c>
      <c r="H639">
        <f>IF('Input and Summary Results'!$J$4="yes",'Data Transformation'!F639,'Data Transformation'!D639)</f>
        <v>6.3291846999999998E-2</v>
      </c>
      <c r="I639">
        <f t="shared" si="58"/>
        <v>14</v>
      </c>
    </row>
    <row r="640" spans="2:9" x14ac:dyDescent="0.45">
      <c r="B640">
        <f>IF('Input and Summary Results'!D222=0,FALSE,'Input and Summary Results'!$B222)</f>
        <v>14</v>
      </c>
      <c r="C640">
        <f>IF(OR(B640=0,'Input and Summary Results'!D222=0,'Input and Summary Results'!D222=""),FALSE,'Input and Summary Results'!$D222)</f>
        <v>0.94856447300000002</v>
      </c>
      <c r="D640">
        <f>IF(OR(B640=0,'Input and Summary Results'!E222=0),FALSE,'Input and Summary Results'!$E222)</f>
        <v>6.0019901000000001E-2</v>
      </c>
      <c r="E640">
        <f t="shared" si="59"/>
        <v>-2.2933145200690518E-2</v>
      </c>
      <c r="F640">
        <f t="shared" si="60"/>
        <v>2.7461113899423892E-2</v>
      </c>
      <c r="G640">
        <f>IF('Input and Summary Results'!$J$4="yes",IF(C640=FALSE,FALSE,IF('Data Transformation'!E640&lt;$R$10,E640,$R$10)),IF(C640=FALSE,FALSE,IF(C640&lt;$R$10,C640,$R$10)))</f>
        <v>0.94856447300000002</v>
      </c>
      <c r="H640">
        <f>IF('Input and Summary Results'!$J$4="yes",'Data Transformation'!F640,'Data Transformation'!D640)</f>
        <v>6.0019901000000001E-2</v>
      </c>
      <c r="I640">
        <f t="shared" si="58"/>
        <v>14</v>
      </c>
    </row>
    <row r="641" spans="2:9" x14ac:dyDescent="0.45">
      <c r="B641">
        <f>IF('Input and Summary Results'!D223=0,FALSE,'Input and Summary Results'!$B223)</f>
        <v>14</v>
      </c>
      <c r="C641">
        <f>IF(OR(B641=0,'Input and Summary Results'!D223=0,'Input and Summary Results'!D223=""),FALSE,'Input and Summary Results'!$D223)</f>
        <v>0.97671931000000001</v>
      </c>
      <c r="D641">
        <f>IF(OR(B641=0,'Input and Summary Results'!E223=0),FALSE,'Input and Summary Results'!$E223)</f>
        <v>5.2641647999999999E-2</v>
      </c>
      <c r="E641">
        <f t="shared" si="59"/>
        <v>-1.0230226079167909E-2</v>
      </c>
      <c r="F641">
        <f t="shared" si="60"/>
        <v>2.3391034658667698E-2</v>
      </c>
      <c r="G641">
        <f>IF('Input and Summary Results'!$J$4="yes",IF(C641=FALSE,FALSE,IF('Data Transformation'!E641&lt;$R$10,E641,$R$10)),IF(C641=FALSE,FALSE,IF(C641&lt;$R$10,C641,$R$10)))</f>
        <v>0.97671931000000001</v>
      </c>
      <c r="H641">
        <f>IF('Input and Summary Results'!$J$4="yes",'Data Transformation'!F641,'Data Transformation'!D641)</f>
        <v>5.2641647999999999E-2</v>
      </c>
      <c r="I641">
        <f t="shared" si="58"/>
        <v>14</v>
      </c>
    </row>
    <row r="642" spans="2:9" x14ac:dyDescent="0.45">
      <c r="B642">
        <f>IF('Input and Summary Results'!D224=0,FALSE,'Input and Summary Results'!$B224)</f>
        <v>15</v>
      </c>
      <c r="C642">
        <f>IF(OR(B642=0,'Input and Summary Results'!D224=0,'Input and Summary Results'!D224=""),FALSE,'Input and Summary Results'!$D224)</f>
        <v>0.84722250700000001</v>
      </c>
      <c r="D642">
        <f>IF(OR(B642=0,'Input and Summary Results'!E224=0),FALSE,'Input and Summary Results'!$E224)</f>
        <v>0.141972876</v>
      </c>
      <c r="E642">
        <f t="shared" si="59"/>
        <v>-7.2002515440623374E-2</v>
      </c>
      <c r="F642">
        <f t="shared" si="60"/>
        <v>7.2727326853227706E-2</v>
      </c>
      <c r="G642">
        <f>IF('Input and Summary Results'!$J$4="yes",IF(C642=FALSE,FALSE,IF('Data Transformation'!E642&lt;$R$10,E642,$R$10)),IF(C642=FALSE,FALSE,IF(C642&lt;$R$10,C642,$R$10)))</f>
        <v>0.84722250700000001</v>
      </c>
      <c r="H642">
        <f>IF('Input and Summary Results'!$J$4="yes",'Data Transformation'!F642,'Data Transformation'!D642)</f>
        <v>0.141972876</v>
      </c>
      <c r="I642">
        <f t="shared" si="58"/>
        <v>15</v>
      </c>
    </row>
    <row r="643" spans="2:9" x14ac:dyDescent="0.45">
      <c r="B643">
        <f>IF('Input and Summary Results'!D225=0,FALSE,'Input and Summary Results'!$B225)</f>
        <v>15</v>
      </c>
      <c r="C643">
        <f>IF(OR(B643=0,'Input and Summary Results'!D225=0,'Input and Summary Results'!D225=""),FALSE,'Input and Summary Results'!$D225)</f>
        <v>0.92370884499999995</v>
      </c>
      <c r="D643">
        <f>IF(OR(B643=0,'Input and Summary Results'!E225=0),FALSE,'Input and Summary Results'!$E225)</f>
        <v>0.123343045</v>
      </c>
      <c r="E643">
        <f t="shared" si="59"/>
        <v>-3.4464897758214541E-2</v>
      </c>
      <c r="F643">
        <f t="shared" si="60"/>
        <v>5.7952115344310683E-2</v>
      </c>
      <c r="G643">
        <f>IF('Input and Summary Results'!$J$4="yes",IF(C643=FALSE,FALSE,IF('Data Transformation'!E643&lt;$R$10,E643,$R$10)),IF(C643=FALSE,FALSE,IF(C643&lt;$R$10,C643,$R$10)))</f>
        <v>0.92370884499999995</v>
      </c>
      <c r="H643">
        <f>IF('Input and Summary Results'!$J$4="yes",'Data Transformation'!F643,'Data Transformation'!D643)</f>
        <v>0.123343045</v>
      </c>
      <c r="I643">
        <f t="shared" si="58"/>
        <v>15</v>
      </c>
    </row>
    <row r="644" spans="2:9" x14ac:dyDescent="0.45">
      <c r="B644">
        <f>IF('Input and Summary Results'!D226=0,FALSE,'Input and Summary Results'!$B226)</f>
        <v>15</v>
      </c>
      <c r="C644">
        <f>IF(OR(B644=0,'Input and Summary Results'!D226=0,'Input and Summary Results'!D226=""),FALSE,'Input and Summary Results'!$D226)</f>
        <v>0.89524816699999998</v>
      </c>
      <c r="D644">
        <f>IF(OR(B644=0,'Input and Summary Results'!E226=0),FALSE,'Input and Summary Results'!$E226)</f>
        <v>0.10447430000000001</v>
      </c>
      <c r="E644">
        <f t="shared" si="59"/>
        <v>-4.8056559523096926E-2</v>
      </c>
      <c r="F644">
        <f t="shared" si="60"/>
        <v>5.0647237125256241E-2</v>
      </c>
      <c r="G644">
        <f>IF('Input and Summary Results'!$J$4="yes",IF(C644=FALSE,FALSE,IF('Data Transformation'!E644&lt;$R$10,E644,$R$10)),IF(C644=FALSE,FALSE,IF(C644&lt;$R$10,C644,$R$10)))</f>
        <v>0.89524816699999998</v>
      </c>
      <c r="H644">
        <f>IF('Input and Summary Results'!$J$4="yes",'Data Transformation'!F644,'Data Transformation'!D644)</f>
        <v>0.10447430000000001</v>
      </c>
      <c r="I644">
        <f t="shared" si="58"/>
        <v>15</v>
      </c>
    </row>
    <row r="645" spans="2:9" x14ac:dyDescent="0.45">
      <c r="B645">
        <f>IF('Input and Summary Results'!D227=0,FALSE,'Input and Summary Results'!$B227)</f>
        <v>15</v>
      </c>
      <c r="C645">
        <f>IF(OR(B645=0,'Input and Summary Results'!D227=0,'Input and Summary Results'!D227=""),FALSE,'Input and Summary Results'!$D227)</f>
        <v>0.86789290600000002</v>
      </c>
      <c r="D645">
        <f>IF(OR(B645=0,'Input and Summary Results'!E227=0),FALSE,'Input and Summary Results'!$E227)</f>
        <v>0.104174801</v>
      </c>
      <c r="E645">
        <f t="shared" si="59"/>
        <v>-6.1533861462572281E-2</v>
      </c>
      <c r="F645">
        <f t="shared" si="60"/>
        <v>5.2093827846082193E-2</v>
      </c>
      <c r="G645">
        <f>IF('Input and Summary Results'!$J$4="yes",IF(C645=FALSE,FALSE,IF('Data Transformation'!E645&lt;$R$10,E645,$R$10)),IF(C645=FALSE,FALSE,IF(C645&lt;$R$10,C645,$R$10)))</f>
        <v>0.86789290600000002</v>
      </c>
      <c r="H645">
        <f>IF('Input and Summary Results'!$J$4="yes",'Data Transformation'!F645,'Data Transformation'!D645)</f>
        <v>0.104174801</v>
      </c>
      <c r="I645">
        <f t="shared" ref="I645:I708" si="61">IF(G645=FALSE,"",B645)</f>
        <v>15</v>
      </c>
    </row>
    <row r="646" spans="2:9" x14ac:dyDescent="0.45">
      <c r="B646">
        <f>IF('Input and Summary Results'!D228=0,FALSE,'Input and Summary Results'!$B228)</f>
        <v>15</v>
      </c>
      <c r="C646">
        <f>IF(OR(B646=0,'Input and Summary Results'!D228=0,'Input and Summary Results'!D228=""),FALSE,'Input and Summary Results'!$D228)</f>
        <v>0.71914115000000001</v>
      </c>
      <c r="D646">
        <f>IF(OR(B646=0,'Input and Summary Results'!E228=0),FALSE,'Input and Summary Results'!$E228)</f>
        <v>8.9178404000000003E-2</v>
      </c>
      <c r="E646">
        <f t="shared" si="59"/>
        <v>-0.14318585975646569</v>
      </c>
      <c r="F646">
        <f t="shared" si="60"/>
        <v>5.3818957983422316E-2</v>
      </c>
      <c r="G646">
        <f>IF('Input and Summary Results'!$J$4="yes",IF(C646=FALSE,FALSE,IF('Data Transformation'!E646&lt;$R$10,E646,$R$10)),IF(C646=FALSE,FALSE,IF(C646&lt;$R$10,C646,$R$10)))</f>
        <v>0.71914115000000001</v>
      </c>
      <c r="H646">
        <f>IF('Input and Summary Results'!$J$4="yes",'Data Transformation'!F646,'Data Transformation'!D646)</f>
        <v>8.9178404000000003E-2</v>
      </c>
      <c r="I646">
        <f t="shared" si="61"/>
        <v>15</v>
      </c>
    </row>
    <row r="647" spans="2:9" x14ac:dyDescent="0.45">
      <c r="B647">
        <f>IF('Input and Summary Results'!D229=0,FALSE,'Input and Summary Results'!$B229)</f>
        <v>15</v>
      </c>
      <c r="C647">
        <f>IF(OR(B647=0,'Input and Summary Results'!D229=0,'Input and Summary Results'!D229=""),FALSE,'Input and Summary Results'!$D229)</f>
        <v>0.79414098700000002</v>
      </c>
      <c r="D647">
        <f>IF(OR(B647=0,'Input and Summary Results'!E229=0),FALSE,'Input and Summary Results'!$E229)</f>
        <v>7.4116351999999996E-2</v>
      </c>
      <c r="E647">
        <f t="shared" si="59"/>
        <v>-0.10010238870564049</v>
      </c>
      <c r="F647">
        <f t="shared" si="60"/>
        <v>4.0504768415888348E-2</v>
      </c>
      <c r="G647">
        <f>IF('Input and Summary Results'!$J$4="yes",IF(C647=FALSE,FALSE,IF('Data Transformation'!E647&lt;$R$10,E647,$R$10)),IF(C647=FALSE,FALSE,IF(C647&lt;$R$10,C647,$R$10)))</f>
        <v>0.79414098700000002</v>
      </c>
      <c r="H647">
        <f>IF('Input and Summary Results'!$J$4="yes",'Data Transformation'!F647,'Data Transformation'!D647)</f>
        <v>7.4116351999999996E-2</v>
      </c>
      <c r="I647">
        <f t="shared" si="61"/>
        <v>15</v>
      </c>
    </row>
    <row r="648" spans="2:9" x14ac:dyDescent="0.45">
      <c r="B648">
        <f>IF('Input and Summary Results'!D230=0,FALSE,'Input and Summary Results'!$B230)</f>
        <v>15</v>
      </c>
      <c r="C648">
        <f>IF(OR(B648=0,'Input and Summary Results'!D230=0,'Input and Summary Results'!D230=""),FALSE,'Input and Summary Results'!$D230)</f>
        <v>0.89811168500000005</v>
      </c>
      <c r="D648">
        <f>IF(OR(B648=0,'Input and Summary Results'!E230=0),FALSE,'Input and Summary Results'!$E230)</f>
        <v>7.2476845999999998E-2</v>
      </c>
      <c r="E648">
        <f t="shared" si="59"/>
        <v>-4.6669653128676609E-2</v>
      </c>
      <c r="F648">
        <f t="shared" si="60"/>
        <v>3.5023429367807404E-2</v>
      </c>
      <c r="G648">
        <f>IF('Input and Summary Results'!$J$4="yes",IF(C648=FALSE,FALSE,IF('Data Transformation'!E648&lt;$R$10,E648,$R$10)),IF(C648=FALSE,FALSE,IF(C648&lt;$R$10,C648,$R$10)))</f>
        <v>0.89811168500000005</v>
      </c>
      <c r="H648">
        <f>IF('Input and Summary Results'!$J$4="yes",'Data Transformation'!F648,'Data Transformation'!D648)</f>
        <v>7.2476845999999998E-2</v>
      </c>
      <c r="I648">
        <f t="shared" si="61"/>
        <v>15</v>
      </c>
    </row>
    <row r="649" spans="2:9" x14ac:dyDescent="0.45">
      <c r="B649">
        <f>IF('Input and Summary Results'!D231=0,FALSE,'Input and Summary Results'!$B231)</f>
        <v>15</v>
      </c>
      <c r="C649">
        <f>IF(OR(B649=0,'Input and Summary Results'!D231=0,'Input and Summary Results'!D231=""),FALSE,'Input and Summary Results'!$D231)</f>
        <v>0.82835855800000002</v>
      </c>
      <c r="D649">
        <f>IF(OR(B649=0,'Input and Summary Results'!E231=0),FALSE,'Input and Summary Results'!$E231)</f>
        <v>7.0017015000000002E-2</v>
      </c>
      <c r="E649">
        <f t="shared" si="59"/>
        <v>-8.1781636579796785E-2</v>
      </c>
      <c r="F649">
        <f t="shared" si="60"/>
        <v>3.6683854131196167E-2</v>
      </c>
      <c r="G649">
        <f>IF('Input and Summary Results'!$J$4="yes",IF(C649=FALSE,FALSE,IF('Data Transformation'!E649&lt;$R$10,E649,$R$10)),IF(C649=FALSE,FALSE,IF(C649&lt;$R$10,C649,$R$10)))</f>
        <v>0.82835855800000002</v>
      </c>
      <c r="H649">
        <f>IF('Input and Summary Results'!$J$4="yes",'Data Transformation'!F649,'Data Transformation'!D649)</f>
        <v>7.0017015000000002E-2</v>
      </c>
      <c r="I649">
        <f t="shared" si="61"/>
        <v>15</v>
      </c>
    </row>
    <row r="650" spans="2:9" x14ac:dyDescent="0.45">
      <c r="B650">
        <f>IF('Input and Summary Results'!D232=0,FALSE,'Input and Summary Results'!$B232)</f>
        <v>15</v>
      </c>
      <c r="C650">
        <f>IF(OR(B650=0,'Input and Summary Results'!D232=0,'Input and Summary Results'!D232=""),FALSE,'Input and Summary Results'!$D232)</f>
        <v>0.88186733399999995</v>
      </c>
      <c r="D650">
        <f>IF(OR(B650=0,'Input and Summary Results'!E232=0),FALSE,'Input and Summary Results'!$E232)</f>
        <v>6.8258298999999995E-2</v>
      </c>
      <c r="E650">
        <f t="shared" si="59"/>
        <v>-5.4596744171279486E-2</v>
      </c>
      <c r="F650">
        <f t="shared" si="60"/>
        <v>3.3592469778453093E-2</v>
      </c>
      <c r="G650">
        <f>IF('Input and Summary Results'!$J$4="yes",IF(C650=FALSE,FALSE,IF('Data Transformation'!E650&lt;$R$10,E650,$R$10)),IF(C650=FALSE,FALSE,IF(C650&lt;$R$10,C650,$R$10)))</f>
        <v>0.88186733399999995</v>
      </c>
      <c r="H650">
        <f>IF('Input and Summary Results'!$J$4="yes",'Data Transformation'!F650,'Data Transformation'!D650)</f>
        <v>6.8258298999999995E-2</v>
      </c>
      <c r="I650">
        <f t="shared" si="61"/>
        <v>15</v>
      </c>
    </row>
    <row r="651" spans="2:9" x14ac:dyDescent="0.45">
      <c r="B651">
        <f>IF('Input and Summary Results'!D233=0,FALSE,'Input and Summary Results'!$B233)</f>
        <v>15</v>
      </c>
      <c r="C651">
        <f>IF(OR(B651=0,'Input and Summary Results'!D233=0,'Input and Summary Results'!D233=""),FALSE,'Input and Summary Results'!$D233)</f>
        <v>0.81073305299999998</v>
      </c>
      <c r="D651">
        <f>IF(OR(B651=0,'Input and Summary Results'!E233=0),FALSE,'Input and Summary Results'!$E233)</f>
        <v>6.0855032000000003E-2</v>
      </c>
      <c r="E651">
        <f t="shared" si="59"/>
        <v>-9.1122120749973667E-2</v>
      </c>
      <c r="F651">
        <f t="shared" si="60"/>
        <v>3.2576794285455145E-2</v>
      </c>
      <c r="G651">
        <f>IF('Input and Summary Results'!$J$4="yes",IF(C651=FALSE,FALSE,IF('Data Transformation'!E651&lt;$R$10,E651,$R$10)),IF(C651=FALSE,FALSE,IF(C651&lt;$R$10,C651,$R$10)))</f>
        <v>0.81073305299999998</v>
      </c>
      <c r="H651">
        <f>IF('Input and Summary Results'!$J$4="yes",'Data Transformation'!F651,'Data Transformation'!D651)</f>
        <v>6.0855032000000003E-2</v>
      </c>
      <c r="I651">
        <f t="shared" si="61"/>
        <v>15</v>
      </c>
    </row>
    <row r="652" spans="2:9" x14ac:dyDescent="0.45">
      <c r="B652">
        <f>IF('Input and Summary Results'!D234=0,FALSE,'Input and Summary Results'!$B234)</f>
        <v>15</v>
      </c>
      <c r="C652">
        <f>IF(OR(B652=0,'Input and Summary Results'!D234=0,'Input and Summary Results'!D234=""),FALSE,'Input and Summary Results'!$D234)</f>
        <v>0.76483488799999999</v>
      </c>
      <c r="D652">
        <f>IF(OR(B652=0,'Input and Summary Results'!E234=0),FALSE,'Input and Summary Results'!$E234)</f>
        <v>5.7309430000000001E-2</v>
      </c>
      <c r="E652">
        <f t="shared" si="59"/>
        <v>-0.11643230990519483</v>
      </c>
      <c r="F652">
        <f t="shared" si="60"/>
        <v>3.2519819650277254E-2</v>
      </c>
      <c r="G652">
        <f>IF('Input and Summary Results'!$J$4="yes",IF(C652=FALSE,FALSE,IF('Data Transformation'!E652&lt;$R$10,E652,$R$10)),IF(C652=FALSE,FALSE,IF(C652&lt;$R$10,C652,$R$10)))</f>
        <v>0.76483488799999999</v>
      </c>
      <c r="H652">
        <f>IF('Input and Summary Results'!$J$4="yes",'Data Transformation'!F652,'Data Transformation'!D652)</f>
        <v>5.7309430000000001E-2</v>
      </c>
      <c r="I652">
        <f t="shared" si="61"/>
        <v>15</v>
      </c>
    </row>
    <row r="653" spans="2:9" x14ac:dyDescent="0.45">
      <c r="B653">
        <f>IF('Input and Summary Results'!D235=0,FALSE,'Input and Summary Results'!$B235)</f>
        <v>15</v>
      </c>
      <c r="C653">
        <f>IF(OR(B653=0,'Input and Summary Results'!D235=0,'Input and Summary Results'!D235=""),FALSE,'Input and Summary Results'!$D235)</f>
        <v>0.84466006800000004</v>
      </c>
      <c r="D653">
        <f>IF(OR(B653=0,'Input and Summary Results'!E235=0),FALSE,'Input and Summary Results'!$E235)</f>
        <v>5.5193644E-2</v>
      </c>
      <c r="E653">
        <f t="shared" si="59"/>
        <v>-7.3318036961168703E-2</v>
      </c>
      <c r="F653">
        <f t="shared" si="60"/>
        <v>2.8359386697087235E-2</v>
      </c>
      <c r="G653">
        <f>IF('Input and Summary Results'!$J$4="yes",IF(C653=FALSE,FALSE,IF('Data Transformation'!E653&lt;$R$10,E653,$R$10)),IF(C653=FALSE,FALSE,IF(C653&lt;$R$10,C653,$R$10)))</f>
        <v>0.84466006800000004</v>
      </c>
      <c r="H653">
        <f>IF('Input and Summary Results'!$J$4="yes",'Data Transformation'!F653,'Data Transformation'!D653)</f>
        <v>5.5193644E-2</v>
      </c>
      <c r="I653">
        <f t="shared" si="61"/>
        <v>15</v>
      </c>
    </row>
    <row r="654" spans="2:9" x14ac:dyDescent="0.45">
      <c r="B654">
        <f>IF('Input and Summary Results'!D236=0,FALSE,'Input and Summary Results'!$B236)</f>
        <v>15</v>
      </c>
      <c r="C654">
        <f>IF(OR(B654=0,'Input and Summary Results'!D236=0,'Input and Summary Results'!D236=""),FALSE,'Input and Summary Results'!$D236)</f>
        <v>0.82968238400000005</v>
      </c>
      <c r="D654">
        <f>IF(OR(B654=0,'Input and Summary Results'!E236=0),FALSE,'Input and Summary Results'!$E236)</f>
        <v>5.3564949000000001E-2</v>
      </c>
      <c r="E654">
        <f t="shared" si="59"/>
        <v>-8.1088130847330603E-2</v>
      </c>
      <c r="F654">
        <f t="shared" si="60"/>
        <v>2.8019382253149053E-2</v>
      </c>
      <c r="G654">
        <f>IF('Input and Summary Results'!$J$4="yes",IF(C654=FALSE,FALSE,IF('Data Transformation'!E654&lt;$R$10,E654,$R$10)),IF(C654=FALSE,FALSE,IF(C654&lt;$R$10,C654,$R$10)))</f>
        <v>0.82968238400000005</v>
      </c>
      <c r="H654">
        <f>IF('Input and Summary Results'!$J$4="yes",'Data Transformation'!F654,'Data Transformation'!D654)</f>
        <v>5.3564949000000001E-2</v>
      </c>
      <c r="I654">
        <f t="shared" si="61"/>
        <v>15</v>
      </c>
    </row>
    <row r="655" spans="2:9" x14ac:dyDescent="0.45">
      <c r="B655">
        <f>IF('Input and Summary Results'!D237=0,FALSE,'Input and Summary Results'!$B237)</f>
        <v>15</v>
      </c>
      <c r="C655">
        <f>IF(OR(B655=0,'Input and Summary Results'!D237=0,'Input and Summary Results'!D237=""),FALSE,'Input and Summary Results'!$D237)</f>
        <v>0.297133431</v>
      </c>
      <c r="D655">
        <f>IF(OR(B655=0,'Input and Summary Results'!E237=0),FALSE,'Input and Summary Results'!$E237)</f>
        <v>4.4102883000000002E-2</v>
      </c>
      <c r="E655">
        <f t="shared" si="59"/>
        <v>-0.52704848221848144</v>
      </c>
      <c r="F655">
        <f t="shared" si="60"/>
        <v>6.4417696647537451E-2</v>
      </c>
      <c r="G655">
        <f>IF('Input and Summary Results'!$J$4="yes",IF(C655=FALSE,FALSE,IF('Data Transformation'!E655&lt;$R$10,E655,$R$10)),IF(C655=FALSE,FALSE,IF(C655&lt;$R$10,C655,$R$10)))</f>
        <v>0.297133431</v>
      </c>
      <c r="H655">
        <f>IF('Input and Summary Results'!$J$4="yes",'Data Transformation'!F655,'Data Transformation'!D655)</f>
        <v>4.4102883000000002E-2</v>
      </c>
      <c r="I655">
        <f t="shared" si="61"/>
        <v>15</v>
      </c>
    </row>
    <row r="656" spans="2:9" x14ac:dyDescent="0.45">
      <c r="B656">
        <f>IF('Input and Summary Results'!D238=0,FALSE,'Input and Summary Results'!$B238)</f>
        <v>16</v>
      </c>
      <c r="C656">
        <f>IF(OR(B656=0,'Input and Summary Results'!D238=0,'Input and Summary Results'!D238=""),FALSE,'Input and Summary Results'!$D238)</f>
        <v>0.60370883399999997</v>
      </c>
      <c r="D656">
        <f>IF(OR(B656=0,'Input and Summary Results'!E238=0),FALSE,'Input and Summary Results'!$E238)</f>
        <v>0.14648549699999999</v>
      </c>
      <c r="E656">
        <f t="shared" si="59"/>
        <v>-0.21917246912021757</v>
      </c>
      <c r="F656">
        <f t="shared" si="60"/>
        <v>0.10530689981256759</v>
      </c>
      <c r="G656">
        <f>IF('Input and Summary Results'!$J$4="yes",IF(C656=FALSE,FALSE,IF('Data Transformation'!E656&lt;$R$10,E656,$R$10)),IF(C656=FALSE,FALSE,IF(C656&lt;$R$10,C656,$R$10)))</f>
        <v>0.60370883399999997</v>
      </c>
      <c r="H656">
        <f>IF('Input and Summary Results'!$J$4="yes",'Data Transformation'!F656,'Data Transformation'!D656)</f>
        <v>0.14648549699999999</v>
      </c>
      <c r="I656">
        <f t="shared" si="61"/>
        <v>16</v>
      </c>
    </row>
    <row r="657" spans="2:9" x14ac:dyDescent="0.45">
      <c r="B657">
        <f>IF('Input and Summary Results'!D239=0,FALSE,'Input and Summary Results'!$B239)</f>
        <v>16</v>
      </c>
      <c r="C657">
        <f>IF(OR(B657=0,'Input and Summary Results'!D239=0,'Input and Summary Results'!D239=""),FALSE,'Input and Summary Results'!$D239)</f>
        <v>0.89546256499999999</v>
      </c>
      <c r="D657">
        <f>IF(OR(B657=0,'Input and Summary Results'!E239=0),FALSE,'Input and Summary Results'!$E239)</f>
        <v>0.10735950599999999</v>
      </c>
      <c r="E657">
        <f t="shared" si="59"/>
        <v>-4.7952565207195319E-2</v>
      </c>
      <c r="F657">
        <f t="shared" si="60"/>
        <v>5.2033471219425011E-2</v>
      </c>
      <c r="G657">
        <f>IF('Input and Summary Results'!$J$4="yes",IF(C657=FALSE,FALSE,IF('Data Transformation'!E657&lt;$R$10,E657,$R$10)),IF(C657=FALSE,FALSE,IF(C657&lt;$R$10,C657,$R$10)))</f>
        <v>0.89546256499999999</v>
      </c>
      <c r="H657">
        <f>IF('Input and Summary Results'!$J$4="yes",'Data Transformation'!F657,'Data Transformation'!D657)</f>
        <v>0.10735950599999999</v>
      </c>
      <c r="I657">
        <f t="shared" si="61"/>
        <v>16</v>
      </c>
    </row>
    <row r="658" spans="2:9" x14ac:dyDescent="0.45">
      <c r="B658">
        <f>IF('Input and Summary Results'!D240=0,FALSE,'Input and Summary Results'!$B240)</f>
        <v>16</v>
      </c>
      <c r="C658">
        <f>IF(OR(B658=0,'Input and Summary Results'!D240=0,'Input and Summary Results'!D240=""),FALSE,'Input and Summary Results'!$D240)</f>
        <v>0.95787687200000005</v>
      </c>
      <c r="D658">
        <f>IF(OR(B658=0,'Input and Summary Results'!E240=0),FALSE,'Input and Summary Results'!$E240)</f>
        <v>8.7717100000000006E-2</v>
      </c>
      <c r="E658">
        <f t="shared" si="59"/>
        <v>-1.8690312683096837E-2</v>
      </c>
      <c r="F658">
        <f t="shared" si="60"/>
        <v>3.9743334986795678E-2</v>
      </c>
      <c r="G658">
        <f>IF('Input and Summary Results'!$J$4="yes",IF(C658=FALSE,FALSE,IF('Data Transformation'!E658&lt;$R$10,E658,$R$10)),IF(C658=FALSE,FALSE,IF(C658&lt;$R$10,C658,$R$10)))</f>
        <v>0.95787687200000005</v>
      </c>
      <c r="H658">
        <f>IF('Input and Summary Results'!$J$4="yes",'Data Transformation'!F658,'Data Transformation'!D658)</f>
        <v>8.7717100000000006E-2</v>
      </c>
      <c r="I658">
        <f t="shared" si="61"/>
        <v>16</v>
      </c>
    </row>
    <row r="659" spans="2:9" x14ac:dyDescent="0.45">
      <c r="B659">
        <f>IF('Input and Summary Results'!D241=0,FALSE,'Input and Summary Results'!$B241)</f>
        <v>16</v>
      </c>
      <c r="C659">
        <f>IF(OR(B659=0,'Input and Summary Results'!D241=0,'Input and Summary Results'!D241=""),FALSE,'Input and Summary Results'!$D241)</f>
        <v>0.826660332</v>
      </c>
      <c r="D659">
        <f>IF(OR(B659=0,'Input and Summary Results'!E241=0),FALSE,'Input and Summary Results'!$E241)</f>
        <v>8.3607531999999998E-2</v>
      </c>
      <c r="E659">
        <f t="shared" si="59"/>
        <v>-8.2672901862783463E-2</v>
      </c>
      <c r="F659">
        <f t="shared" si="60"/>
        <v>4.3894290657701472E-2</v>
      </c>
      <c r="G659">
        <f>IF('Input and Summary Results'!$J$4="yes",IF(C659=FALSE,FALSE,IF('Data Transformation'!E659&lt;$R$10,E659,$R$10)),IF(C659=FALSE,FALSE,IF(C659&lt;$R$10,C659,$R$10)))</f>
        <v>0.826660332</v>
      </c>
      <c r="H659">
        <f>IF('Input and Summary Results'!$J$4="yes",'Data Transformation'!F659,'Data Transformation'!D659)</f>
        <v>8.3607531999999998E-2</v>
      </c>
      <c r="I659">
        <f t="shared" si="61"/>
        <v>16</v>
      </c>
    </row>
    <row r="660" spans="2:9" x14ac:dyDescent="0.45">
      <c r="B660">
        <f>IF('Input and Summary Results'!D242=0,FALSE,'Input and Summary Results'!$B242)</f>
        <v>16</v>
      </c>
      <c r="C660">
        <f>IF(OR(B660=0,'Input and Summary Results'!D242=0,'Input and Summary Results'!D242=""),FALSE,'Input and Summary Results'!$D242)</f>
        <v>0.97385878100000001</v>
      </c>
      <c r="D660">
        <f>IF(OR(B660=0,'Input and Summary Results'!E242=0),FALSE,'Input and Summary Results'!$E242)</f>
        <v>8.1120106999999997E-2</v>
      </c>
      <c r="E660">
        <f t="shared" si="59"/>
        <v>-1.1504015481748155E-2</v>
      </c>
      <c r="F660">
        <f t="shared" si="60"/>
        <v>3.6151161877750734E-2</v>
      </c>
      <c r="G660">
        <f>IF('Input and Summary Results'!$J$4="yes",IF(C660=FALSE,FALSE,IF('Data Transformation'!E660&lt;$R$10,E660,$R$10)),IF(C660=FALSE,FALSE,IF(C660&lt;$R$10,C660,$R$10)))</f>
        <v>0.97385878100000001</v>
      </c>
      <c r="H660">
        <f>IF('Input and Summary Results'!$J$4="yes",'Data Transformation'!F660,'Data Transformation'!D660)</f>
        <v>8.1120106999999997E-2</v>
      </c>
      <c r="I660">
        <f t="shared" si="61"/>
        <v>16</v>
      </c>
    </row>
    <row r="661" spans="2:9" x14ac:dyDescent="0.45">
      <c r="B661">
        <f>IF('Input and Summary Results'!D243=0,FALSE,'Input and Summary Results'!$B243)</f>
        <v>16</v>
      </c>
      <c r="C661">
        <f>IF(OR(B661=0,'Input and Summary Results'!D243=0,'Input and Summary Results'!D243=""),FALSE,'Input and Summary Results'!$D243)</f>
        <v>0.93883606200000003</v>
      </c>
      <c r="D661">
        <f>IF(OR(B661=0,'Input and Summary Results'!E243=0),FALSE,'Input and Summary Results'!$E243)</f>
        <v>7.9674140000000004E-2</v>
      </c>
      <c r="E661">
        <f t="shared" si="59"/>
        <v>-2.7410236897462914E-2</v>
      </c>
      <c r="F661">
        <f t="shared" si="60"/>
        <v>3.6831325680372083E-2</v>
      </c>
      <c r="G661">
        <f>IF('Input and Summary Results'!$J$4="yes",IF(C661=FALSE,FALSE,IF('Data Transformation'!E661&lt;$R$10,E661,$R$10)),IF(C661=FALSE,FALSE,IF(C661&lt;$R$10,C661,$R$10)))</f>
        <v>0.93883606200000003</v>
      </c>
      <c r="H661">
        <f>IF('Input and Summary Results'!$J$4="yes",'Data Transformation'!F661,'Data Transformation'!D661)</f>
        <v>7.9674140000000004E-2</v>
      </c>
      <c r="I661">
        <f t="shared" si="61"/>
        <v>16</v>
      </c>
    </row>
    <row r="662" spans="2:9" x14ac:dyDescent="0.45">
      <c r="B662">
        <f>IF('Input and Summary Results'!D244=0,FALSE,'Input and Summary Results'!$B244)</f>
        <v>16</v>
      </c>
      <c r="C662">
        <f>IF(OR(B662=0,'Input and Summary Results'!D244=0,'Input and Summary Results'!D244=""),FALSE,'Input and Summary Results'!$D244)</f>
        <v>0.989737015</v>
      </c>
      <c r="D662">
        <f>IF(OR(B662=0,'Input and Summary Results'!E244=0),FALSE,'Input and Summary Results'!$E244)</f>
        <v>6.283118E-2</v>
      </c>
      <c r="E662">
        <f t="shared" si="59"/>
        <v>-4.4801873285642757E-3</v>
      </c>
      <c r="F662">
        <f t="shared" si="60"/>
        <v>2.7551492676062033E-2</v>
      </c>
      <c r="G662">
        <f>IF('Input and Summary Results'!$J$4="yes",IF(C662=FALSE,FALSE,IF('Data Transformation'!E662&lt;$R$10,E662,$R$10)),IF(C662=FALSE,FALSE,IF(C662&lt;$R$10,C662,$R$10)))</f>
        <v>0.989737015</v>
      </c>
      <c r="H662">
        <f>IF('Input and Summary Results'!$J$4="yes",'Data Transformation'!F662,'Data Transformation'!D662)</f>
        <v>6.283118E-2</v>
      </c>
      <c r="I662">
        <f t="shared" si="61"/>
        <v>16</v>
      </c>
    </row>
    <row r="663" spans="2:9" x14ac:dyDescent="0.45">
      <c r="B663">
        <f>IF('Input and Summary Results'!D245=0,FALSE,'Input and Summary Results'!$B245)</f>
        <v>16</v>
      </c>
      <c r="C663">
        <f>IF(OR(B663=0,'Input and Summary Results'!D245=0,'Input and Summary Results'!D245=""),FALSE,'Input and Summary Results'!$D245)</f>
        <v>0.75763845399999996</v>
      </c>
      <c r="D663">
        <f>IF(OR(B663=0,'Input and Summary Results'!E245=0),FALSE,'Input and Summary Results'!$E245)</f>
        <v>5.6256013000000001E-2</v>
      </c>
      <c r="E663">
        <f t="shared" si="59"/>
        <v>-0.12053799079440038</v>
      </c>
      <c r="F663">
        <f t="shared" si="60"/>
        <v>3.222527778665258E-2</v>
      </c>
      <c r="G663">
        <f>IF('Input and Summary Results'!$J$4="yes",IF(C663=FALSE,FALSE,IF('Data Transformation'!E663&lt;$R$10,E663,$R$10)),IF(C663=FALSE,FALSE,IF(C663&lt;$R$10,C663,$R$10)))</f>
        <v>0.75763845399999996</v>
      </c>
      <c r="H663">
        <f>IF('Input and Summary Results'!$J$4="yes",'Data Transformation'!F663,'Data Transformation'!D663)</f>
        <v>5.6256013000000001E-2</v>
      </c>
      <c r="I663">
        <f t="shared" si="61"/>
        <v>16</v>
      </c>
    </row>
    <row r="664" spans="2:9" x14ac:dyDescent="0.45">
      <c r="B664">
        <f>IF('Input and Summary Results'!D246=0,FALSE,'Input and Summary Results'!$B246)</f>
        <v>16</v>
      </c>
      <c r="C664">
        <f>IF(OR(B664=0,'Input and Summary Results'!D246=0,'Input and Summary Results'!D246=""),FALSE,'Input and Summary Results'!$D246)</f>
        <v>0.90555896300000005</v>
      </c>
      <c r="D664">
        <f>IF(OR(B664=0,'Input and Summary Results'!E246=0),FALSE,'Input and Summary Results'!$E246)</f>
        <v>5.5159324000000003E-2</v>
      </c>
      <c r="E664">
        <f t="shared" si="59"/>
        <v>-4.3083266529554493E-2</v>
      </c>
      <c r="F664">
        <f t="shared" si="60"/>
        <v>2.6435767955620137E-2</v>
      </c>
      <c r="G664">
        <f>IF('Input and Summary Results'!$J$4="yes",IF(C664=FALSE,FALSE,IF('Data Transformation'!E664&lt;$R$10,E664,$R$10)),IF(C664=FALSE,FALSE,IF(C664&lt;$R$10,C664,$R$10)))</f>
        <v>0.90555896300000005</v>
      </c>
      <c r="H664">
        <f>IF('Input and Summary Results'!$J$4="yes",'Data Transformation'!F664,'Data Transformation'!D664)</f>
        <v>5.5159324000000003E-2</v>
      </c>
      <c r="I664">
        <f t="shared" si="61"/>
        <v>16</v>
      </c>
    </row>
    <row r="665" spans="2:9" x14ac:dyDescent="0.45">
      <c r="B665">
        <f>IF('Input and Summary Results'!D247=0,FALSE,'Input and Summary Results'!$B247)</f>
        <v>17</v>
      </c>
      <c r="C665">
        <f>IF(OR(B665=0,'Input and Summary Results'!D247=0,'Input and Summary Results'!D247=""),FALSE,'Input and Summary Results'!$D247)</f>
        <v>0.96373618999999999</v>
      </c>
      <c r="D665">
        <f>IF(OR(B665=0,'Input and Summary Results'!E247=0),FALSE,'Input and Summary Results'!$E247)</f>
        <v>0.11406622900000001</v>
      </c>
      <c r="E665">
        <f t="shared" si="59"/>
        <v>-1.6041832183286666E-2</v>
      </c>
      <c r="F665">
        <f t="shared" si="60"/>
        <v>5.1367525573570084E-2</v>
      </c>
      <c r="G665">
        <f>IF('Input and Summary Results'!$J$4="yes",IF(C665=FALSE,FALSE,IF('Data Transformation'!E665&lt;$R$10,E665,$R$10)),IF(C665=FALSE,FALSE,IF(C665&lt;$R$10,C665,$R$10)))</f>
        <v>0.96373618999999999</v>
      </c>
      <c r="H665">
        <f>IF('Input and Summary Results'!$J$4="yes",'Data Transformation'!F665,'Data Transformation'!D665)</f>
        <v>0.11406622900000001</v>
      </c>
      <c r="I665">
        <f t="shared" si="61"/>
        <v>17</v>
      </c>
    </row>
    <row r="666" spans="2:9" x14ac:dyDescent="0.45">
      <c r="B666">
        <f>IF('Input and Summary Results'!D248=0,FALSE,'Input and Summary Results'!$B248)</f>
        <v>17</v>
      </c>
      <c r="C666">
        <f>IF(OR(B666=0,'Input and Summary Results'!D248=0,'Input and Summary Results'!D248=""),FALSE,'Input and Summary Results'!$D248)</f>
        <v>0.775809266</v>
      </c>
      <c r="D666">
        <f>IF(OR(B666=0,'Input and Summary Results'!E248=0),FALSE,'Input and Summary Results'!$E248)</f>
        <v>9.8038244999999996E-2</v>
      </c>
      <c r="E666">
        <f t="shared" si="59"/>
        <v>-0.11024503764052852</v>
      </c>
      <c r="F666">
        <f t="shared" si="60"/>
        <v>5.4844148162056107E-2</v>
      </c>
      <c r="G666">
        <f>IF('Input and Summary Results'!$J$4="yes",IF(C666=FALSE,FALSE,IF('Data Transformation'!E666&lt;$R$10,E666,$R$10)),IF(C666=FALSE,FALSE,IF(C666&lt;$R$10,C666,$R$10)))</f>
        <v>0.775809266</v>
      </c>
      <c r="H666">
        <f>IF('Input and Summary Results'!$J$4="yes",'Data Transformation'!F666,'Data Transformation'!D666)</f>
        <v>9.8038244999999996E-2</v>
      </c>
      <c r="I666">
        <f t="shared" si="61"/>
        <v>17</v>
      </c>
    </row>
    <row r="667" spans="2:9" x14ac:dyDescent="0.45">
      <c r="B667">
        <f>IF('Input and Summary Results'!D249=0,FALSE,'Input and Summary Results'!$B249)</f>
        <v>17</v>
      </c>
      <c r="C667">
        <f>IF(OR(B667=0,'Input and Summary Results'!D249=0,'Input and Summary Results'!D249=""),FALSE,'Input and Summary Results'!$D249)</f>
        <v>0.97755027900000002</v>
      </c>
      <c r="D667">
        <f>IF(OR(B667=0,'Input and Summary Results'!E249=0),FALSE,'Input and Summary Results'!$E249)</f>
        <v>8.9260737000000007E-2</v>
      </c>
      <c r="E667">
        <f t="shared" si="59"/>
        <v>-9.8608959978797872E-3</v>
      </c>
      <c r="F667">
        <f t="shared" si="60"/>
        <v>3.9628815714347516E-2</v>
      </c>
      <c r="G667">
        <f>IF('Input and Summary Results'!$J$4="yes",IF(C667=FALSE,FALSE,IF('Data Transformation'!E667&lt;$R$10,E667,$R$10)),IF(C667=FALSE,FALSE,IF(C667&lt;$R$10,C667,$R$10)))</f>
        <v>0.97755027900000002</v>
      </c>
      <c r="H667">
        <f>IF('Input and Summary Results'!$J$4="yes",'Data Transformation'!F667,'Data Transformation'!D667)</f>
        <v>8.9260737000000007E-2</v>
      </c>
      <c r="I667">
        <f t="shared" si="61"/>
        <v>17</v>
      </c>
    </row>
    <row r="668" spans="2:9" x14ac:dyDescent="0.45">
      <c r="B668">
        <f>IF('Input and Summary Results'!D250=0,FALSE,'Input and Summary Results'!$B250)</f>
        <v>17</v>
      </c>
      <c r="C668">
        <f>IF(OR(B668=0,'Input and Summary Results'!D250=0,'Input and Summary Results'!D250=""),FALSE,'Input and Summary Results'!$D250)</f>
        <v>0.91249665999999996</v>
      </c>
      <c r="D668">
        <f>IF(OR(B668=0,'Input and Summary Results'!E250=0),FALSE,'Input and Summary Results'!$E250)</f>
        <v>8.0114764000000005E-2</v>
      </c>
      <c r="E668">
        <f t="shared" si="59"/>
        <v>-3.976871651118552E-2</v>
      </c>
      <c r="F668">
        <f t="shared" si="60"/>
        <v>3.8104038184643883E-2</v>
      </c>
      <c r="G668">
        <f>IF('Input and Summary Results'!$J$4="yes",IF(C668=FALSE,FALSE,IF('Data Transformation'!E668&lt;$R$10,E668,$R$10)),IF(C668=FALSE,FALSE,IF(C668&lt;$R$10,C668,$R$10)))</f>
        <v>0.91249665999999996</v>
      </c>
      <c r="H668">
        <f>IF('Input and Summary Results'!$J$4="yes",'Data Transformation'!F668,'Data Transformation'!D668)</f>
        <v>8.0114764000000005E-2</v>
      </c>
      <c r="I668">
        <f t="shared" si="61"/>
        <v>17</v>
      </c>
    </row>
    <row r="669" spans="2:9" x14ac:dyDescent="0.45">
      <c r="B669">
        <f>IF('Input and Summary Results'!D251=0,FALSE,'Input and Summary Results'!$B251)</f>
        <v>17</v>
      </c>
      <c r="C669">
        <f>IF(OR(B669=0,'Input and Summary Results'!D251=0,'Input and Summary Results'!D251=""),FALSE,'Input and Summary Results'!$D251)</f>
        <v>0.76488803999999999</v>
      </c>
      <c r="D669">
        <f>IF(OR(B669=0,'Input and Summary Results'!E251=0),FALSE,'Input and Summary Results'!$E251)</f>
        <v>6.5349991999999996E-2</v>
      </c>
      <c r="E669">
        <f t="shared" si="59"/>
        <v>-0.11640212977271608</v>
      </c>
      <c r="F669">
        <f t="shared" si="60"/>
        <v>3.7079801284381438E-2</v>
      </c>
      <c r="G669">
        <f>IF('Input and Summary Results'!$J$4="yes",IF(C669=FALSE,FALSE,IF('Data Transformation'!E669&lt;$R$10,E669,$R$10)),IF(C669=FALSE,FALSE,IF(C669&lt;$R$10,C669,$R$10)))</f>
        <v>0.76488803999999999</v>
      </c>
      <c r="H669">
        <f>IF('Input and Summary Results'!$J$4="yes",'Data Transformation'!F669,'Data Transformation'!D669)</f>
        <v>6.5349991999999996E-2</v>
      </c>
      <c r="I669">
        <f t="shared" si="61"/>
        <v>17</v>
      </c>
    </row>
    <row r="670" spans="2:9" x14ac:dyDescent="0.45">
      <c r="B670">
        <f>IF('Input and Summary Results'!D252=0,FALSE,'Input and Summary Results'!$B252)</f>
        <v>17</v>
      </c>
      <c r="C670">
        <f>IF(OR(B670=0,'Input and Summary Results'!D252=0,'Input and Summary Results'!D252=""),FALSE,'Input and Summary Results'!$D252)</f>
        <v>0.85420305399999996</v>
      </c>
      <c r="D670">
        <f>IF(OR(B670=0,'Input and Summary Results'!E252=0),FALSE,'Input and Summary Results'!$E252)</f>
        <v>5.9075785999999998E-2</v>
      </c>
      <c r="E670">
        <f t="shared" si="59"/>
        <v>-6.8438880189718374E-2</v>
      </c>
      <c r="F670">
        <f t="shared" si="60"/>
        <v>3.0014984146849E-2</v>
      </c>
      <c r="G670">
        <f>IF('Input and Summary Results'!$J$4="yes",IF(C670=FALSE,FALSE,IF('Data Transformation'!E670&lt;$R$10,E670,$R$10)),IF(C670=FALSE,FALSE,IF(C670&lt;$R$10,C670,$R$10)))</f>
        <v>0.85420305399999996</v>
      </c>
      <c r="H670">
        <f>IF('Input and Summary Results'!$J$4="yes",'Data Transformation'!F670,'Data Transformation'!D670)</f>
        <v>5.9075785999999998E-2</v>
      </c>
      <c r="I670">
        <f t="shared" si="61"/>
        <v>17</v>
      </c>
    </row>
    <row r="671" spans="2:9" x14ac:dyDescent="0.45">
      <c r="B671">
        <f>IF('Input and Summary Results'!D253=0,FALSE,'Input and Summary Results'!$B253)</f>
        <v>17</v>
      </c>
      <c r="C671">
        <f>IF(OR(B671=0,'Input and Summary Results'!D253=0,'Input and Summary Results'!D253=""),FALSE,'Input and Summary Results'!$D253)</f>
        <v>0.90240375500000003</v>
      </c>
      <c r="D671">
        <f>IF(OR(B671=0,'Input and Summary Results'!E253=0),FALSE,'Input and Summary Results'!$E253)</f>
        <v>5.7922238000000001E-2</v>
      </c>
      <c r="E671">
        <f t="shared" si="59"/>
        <v>-4.4599106210481777E-2</v>
      </c>
      <c r="F671">
        <f t="shared" si="60"/>
        <v>2.7856988795442236E-2</v>
      </c>
      <c r="G671">
        <f>IF('Input and Summary Results'!$J$4="yes",IF(C671=FALSE,FALSE,IF('Data Transformation'!E671&lt;$R$10,E671,$R$10)),IF(C671=FALSE,FALSE,IF(C671&lt;$R$10,C671,$R$10)))</f>
        <v>0.90240375500000003</v>
      </c>
      <c r="H671">
        <f>IF('Input and Summary Results'!$J$4="yes",'Data Transformation'!F671,'Data Transformation'!D671)</f>
        <v>5.7922238000000001E-2</v>
      </c>
      <c r="I671">
        <f t="shared" si="61"/>
        <v>17</v>
      </c>
    </row>
    <row r="672" spans="2:9" x14ac:dyDescent="0.45">
      <c r="B672">
        <f>IF('Input and Summary Results'!D254=0,FALSE,'Input and Summary Results'!$B254)</f>
        <v>17</v>
      </c>
      <c r="C672">
        <f>IF(OR(B672=0,'Input and Summary Results'!D254=0,'Input and Summary Results'!D254=""),FALSE,'Input and Summary Results'!$D254)</f>
        <v>0.73074369500000003</v>
      </c>
      <c r="D672">
        <f>IF(OR(B672=0,'Input and Summary Results'!E254=0),FALSE,'Input and Summary Results'!$E254)</f>
        <v>5.7553761000000002E-2</v>
      </c>
      <c r="E672">
        <f t="shared" si="59"/>
        <v>-0.1362349231323752</v>
      </c>
      <c r="F672">
        <f t="shared" si="60"/>
        <v>3.4182070190834836E-2</v>
      </c>
      <c r="G672">
        <f>IF('Input and Summary Results'!$J$4="yes",IF(C672=FALSE,FALSE,IF('Data Transformation'!E672&lt;$R$10,E672,$R$10)),IF(C672=FALSE,FALSE,IF(C672&lt;$R$10,C672,$R$10)))</f>
        <v>0.73074369500000003</v>
      </c>
      <c r="H672">
        <f>IF('Input and Summary Results'!$J$4="yes",'Data Transformation'!F672,'Data Transformation'!D672)</f>
        <v>5.7553761000000002E-2</v>
      </c>
      <c r="I672">
        <f t="shared" si="61"/>
        <v>17</v>
      </c>
    </row>
    <row r="673" spans="2:9" x14ac:dyDescent="0.45">
      <c r="B673">
        <f>IF('Input and Summary Results'!D255=0,FALSE,'Input and Summary Results'!$B255)</f>
        <v>17</v>
      </c>
      <c r="C673">
        <f>IF(OR(B673=0,'Input and Summary Results'!D255=0,'Input and Summary Results'!D255=""),FALSE,'Input and Summary Results'!$D255)</f>
        <v>0.96564689999999997</v>
      </c>
      <c r="D673">
        <f>IF(OR(B673=0,'Input and Summary Results'!E255=0),FALSE,'Input and Summary Results'!$E255)</f>
        <v>5.6773933999999998E-2</v>
      </c>
      <c r="E673">
        <f t="shared" si="59"/>
        <v>-1.5181649376571035E-2</v>
      </c>
      <c r="F673">
        <f t="shared" si="60"/>
        <v>2.5516456746249586E-2</v>
      </c>
      <c r="G673">
        <f>IF('Input and Summary Results'!$J$4="yes",IF(C673=FALSE,FALSE,IF('Data Transformation'!E673&lt;$R$10,E673,$R$10)),IF(C673=FALSE,FALSE,IF(C673&lt;$R$10,C673,$R$10)))</f>
        <v>0.96564689999999997</v>
      </c>
      <c r="H673">
        <f>IF('Input and Summary Results'!$J$4="yes",'Data Transformation'!F673,'Data Transformation'!D673)</f>
        <v>5.6773933999999998E-2</v>
      </c>
      <c r="I673">
        <f t="shared" si="61"/>
        <v>17</v>
      </c>
    </row>
    <row r="674" spans="2:9" x14ac:dyDescent="0.45">
      <c r="B674">
        <f>IF('Input and Summary Results'!D256=0,FALSE,'Input and Summary Results'!$B256)</f>
        <v>17</v>
      </c>
      <c r="C674">
        <f>IF(OR(B674=0,'Input and Summary Results'!D256=0,'Input and Summary Results'!D256=""),FALSE,'Input and Summary Results'!$D256)</f>
        <v>0.99374552999999999</v>
      </c>
      <c r="D674">
        <f>IF(OR(B674=0,'Input and Summary Results'!E256=0),FALSE,'Input and Summary Results'!$E256)</f>
        <v>5.4124829999999999E-2</v>
      </c>
      <c r="E674">
        <f t="shared" si="59"/>
        <v>-2.7248118456118754E-3</v>
      </c>
      <c r="F674">
        <f t="shared" si="60"/>
        <v>2.3638019503846221E-2</v>
      </c>
      <c r="G674">
        <f>IF('Input and Summary Results'!$J$4="yes",IF(C674=FALSE,FALSE,IF('Data Transformation'!E674&lt;$R$10,E674,$R$10)),IF(C674=FALSE,FALSE,IF(C674&lt;$R$10,C674,$R$10)))</f>
        <v>0.99374552999999999</v>
      </c>
      <c r="H674">
        <f>IF('Input and Summary Results'!$J$4="yes",'Data Transformation'!F674,'Data Transformation'!D674)</f>
        <v>5.4124829999999999E-2</v>
      </c>
      <c r="I674">
        <f t="shared" si="61"/>
        <v>17</v>
      </c>
    </row>
    <row r="675" spans="2:9" x14ac:dyDescent="0.45">
      <c r="B675">
        <f>IF('Input and Summary Results'!D257=0,FALSE,'Input and Summary Results'!$B257)</f>
        <v>17</v>
      </c>
      <c r="C675">
        <f>IF(OR(B675=0,'Input and Summary Results'!D257=0,'Input and Summary Results'!D257=""),FALSE,'Input and Summary Results'!$D257)</f>
        <v>0.83802728000000004</v>
      </c>
      <c r="D675">
        <f>IF(OR(B675=0,'Input and Summary Results'!E257=0),FALSE,'Input and Summary Results'!$E257)</f>
        <v>5.3196052000000001E-2</v>
      </c>
      <c r="E675">
        <f t="shared" si="59"/>
        <v>-7.6741843707874235E-2</v>
      </c>
      <c r="F675">
        <f t="shared" si="60"/>
        <v>2.754932580237722E-2</v>
      </c>
      <c r="G675">
        <f>IF('Input and Summary Results'!$J$4="yes",IF(C675=FALSE,FALSE,IF('Data Transformation'!E675&lt;$R$10,E675,$R$10)),IF(C675=FALSE,FALSE,IF(C675&lt;$R$10,C675,$R$10)))</f>
        <v>0.83802728000000004</v>
      </c>
      <c r="H675">
        <f>IF('Input and Summary Results'!$J$4="yes",'Data Transformation'!F675,'Data Transformation'!D675)</f>
        <v>5.3196052000000001E-2</v>
      </c>
      <c r="I675">
        <f t="shared" si="61"/>
        <v>17</v>
      </c>
    </row>
    <row r="676" spans="2:9" x14ac:dyDescent="0.45">
      <c r="B676">
        <f>IF('Input and Summary Results'!D258=0,FALSE,'Input and Summary Results'!$B258)</f>
        <v>17</v>
      </c>
      <c r="C676">
        <f>IF(OR(B676=0,'Input and Summary Results'!D258=0,'Input and Summary Results'!D258=""),FALSE,'Input and Summary Results'!$D258)</f>
        <v>0.88082027799999996</v>
      </c>
      <c r="D676">
        <f>IF(OR(B676=0,'Input and Summary Results'!E258=0),FALSE,'Input and Summary Results'!$E258)</f>
        <v>5.1541389999999999E-2</v>
      </c>
      <c r="E676">
        <f t="shared" si="59"/>
        <v>-5.5112695714175423E-2</v>
      </c>
      <c r="F676">
        <f t="shared" si="60"/>
        <v>2.5395604323269226E-2</v>
      </c>
      <c r="G676">
        <f>IF('Input and Summary Results'!$J$4="yes",IF(C676=FALSE,FALSE,IF('Data Transformation'!E676&lt;$R$10,E676,$R$10)),IF(C676=FALSE,FALSE,IF(C676&lt;$R$10,C676,$R$10)))</f>
        <v>0.88082027799999996</v>
      </c>
      <c r="H676">
        <f>IF('Input and Summary Results'!$J$4="yes",'Data Transformation'!F676,'Data Transformation'!D676)</f>
        <v>5.1541389999999999E-2</v>
      </c>
      <c r="I676">
        <f t="shared" si="61"/>
        <v>17</v>
      </c>
    </row>
    <row r="677" spans="2:9" x14ac:dyDescent="0.45">
      <c r="B677">
        <f>IF('Input and Summary Results'!D259=0,FALSE,'Input and Summary Results'!$B259)</f>
        <v>17</v>
      </c>
      <c r="C677">
        <f>IF(OR(B677=0,'Input and Summary Results'!D259=0,'Input and Summary Results'!D259=""),FALSE,'Input and Summary Results'!$D259)</f>
        <v>0.97415206099999996</v>
      </c>
      <c r="D677">
        <f>IF(OR(B677=0,'Input and Summary Results'!E259=0),FALSE,'Input and Summary Results'!$E259)</f>
        <v>5.0287556999999997E-2</v>
      </c>
      <c r="E677">
        <f t="shared" si="59"/>
        <v>-1.1373246305449183E-2</v>
      </c>
      <c r="F677">
        <f t="shared" si="60"/>
        <v>2.2403894229404087E-2</v>
      </c>
      <c r="G677">
        <f>IF('Input and Summary Results'!$J$4="yes",IF(C677=FALSE,FALSE,IF('Data Transformation'!E677&lt;$R$10,E677,$R$10)),IF(C677=FALSE,FALSE,IF(C677&lt;$R$10,C677,$R$10)))</f>
        <v>0.97415206099999996</v>
      </c>
      <c r="H677">
        <f>IF('Input and Summary Results'!$J$4="yes",'Data Transformation'!F677,'Data Transformation'!D677)</f>
        <v>5.0287556999999997E-2</v>
      </c>
      <c r="I677">
        <f t="shared" si="61"/>
        <v>17</v>
      </c>
    </row>
    <row r="678" spans="2:9" x14ac:dyDescent="0.45">
      <c r="B678">
        <f>IF('Input and Summary Results'!D260=0,FALSE,'Input and Summary Results'!$B260)</f>
        <v>17</v>
      </c>
      <c r="C678">
        <f>IF(OR(B678=0,'Input and Summary Results'!D260=0,'Input and Summary Results'!D260=""),FALSE,'Input and Summary Results'!$D260)</f>
        <v>0.91052571900000001</v>
      </c>
      <c r="D678">
        <f>IF(OR(B678=0,'Input and Summary Results'!E260=0),FALSE,'Input and Summary Results'!$E260)</f>
        <v>4.8604524000000003E-2</v>
      </c>
      <c r="E678">
        <f t="shared" si="59"/>
        <v>-4.070778247529043E-2</v>
      </c>
      <c r="F678">
        <f t="shared" si="60"/>
        <v>2.3167235121230003E-2</v>
      </c>
      <c r="G678">
        <f>IF('Input and Summary Results'!$J$4="yes",IF(C678=FALSE,FALSE,IF('Data Transformation'!E678&lt;$R$10,E678,$R$10)),IF(C678=FALSE,FALSE,IF(C678&lt;$R$10,C678,$R$10)))</f>
        <v>0.91052571900000001</v>
      </c>
      <c r="H678">
        <f>IF('Input and Summary Results'!$J$4="yes",'Data Transformation'!F678,'Data Transformation'!D678)</f>
        <v>4.8604524000000003E-2</v>
      </c>
      <c r="I678">
        <f t="shared" si="61"/>
        <v>17</v>
      </c>
    </row>
    <row r="679" spans="2:9" x14ac:dyDescent="0.45">
      <c r="B679">
        <f>IF('Input and Summary Results'!D261=0,FALSE,'Input and Summary Results'!$B261)</f>
        <v>18</v>
      </c>
      <c r="C679">
        <f>IF(OR(B679=0,'Input and Summary Results'!D261=0,'Input and Summary Results'!D261=""),FALSE,'Input and Summary Results'!$D261)</f>
        <v>0.81363513899999995</v>
      </c>
      <c r="D679">
        <f>IF(OR(B679=0,'Input and Summary Results'!E261=0),FALSE,'Input and Summary Results'!$E261)</f>
        <v>0.135070792</v>
      </c>
      <c r="E679">
        <f t="shared" si="59"/>
        <v>-8.9570303516655944E-2</v>
      </c>
      <c r="F679">
        <f t="shared" si="60"/>
        <v>7.2047925314592393E-2</v>
      </c>
      <c r="G679">
        <f>IF('Input and Summary Results'!$J$4="yes",IF(C679=FALSE,FALSE,IF('Data Transformation'!E679&lt;$R$10,E679,$R$10)),IF(C679=FALSE,FALSE,IF(C679&lt;$R$10,C679,$R$10)))</f>
        <v>0.81363513899999995</v>
      </c>
      <c r="H679">
        <f>IF('Input and Summary Results'!$J$4="yes",'Data Transformation'!F679,'Data Transformation'!D679)</f>
        <v>0.135070792</v>
      </c>
      <c r="I679">
        <f t="shared" si="61"/>
        <v>18</v>
      </c>
    </row>
    <row r="680" spans="2:9" x14ac:dyDescent="0.45">
      <c r="B680">
        <f>IF('Input and Summary Results'!D262=0,FALSE,'Input and Summary Results'!$B262)</f>
        <v>18</v>
      </c>
      <c r="C680">
        <f>IF(OR(B680=0,'Input and Summary Results'!D262=0,'Input and Summary Results'!D262=""),FALSE,'Input and Summary Results'!$D262)</f>
        <v>0.95982917800000001</v>
      </c>
      <c r="D680">
        <f>IF(OR(B680=0,'Input and Summary Results'!E262=0),FALSE,'Input and Summary Results'!$E262)</f>
        <v>0.13311598699999999</v>
      </c>
      <c r="E680">
        <f t="shared" si="59"/>
        <v>-1.7806052015824629E-2</v>
      </c>
      <c r="F680">
        <f t="shared" si="60"/>
        <v>6.0190229347247451E-2</v>
      </c>
      <c r="G680">
        <f>IF('Input and Summary Results'!$J$4="yes",IF(C680=FALSE,FALSE,IF('Data Transformation'!E680&lt;$R$10,E680,$R$10)),IF(C680=FALSE,FALSE,IF(C680&lt;$R$10,C680,$R$10)))</f>
        <v>0.95982917800000001</v>
      </c>
      <c r="H680">
        <f>IF('Input and Summary Results'!$J$4="yes",'Data Transformation'!F680,'Data Transformation'!D680)</f>
        <v>0.13311598699999999</v>
      </c>
      <c r="I680">
        <f t="shared" si="61"/>
        <v>18</v>
      </c>
    </row>
    <row r="681" spans="2:9" x14ac:dyDescent="0.45">
      <c r="B681">
        <f>IF('Input and Summary Results'!D263=0,FALSE,'Input and Summary Results'!$B263)</f>
        <v>18</v>
      </c>
      <c r="C681">
        <f>IF(OR(B681=0,'Input and Summary Results'!D263=0,'Input and Summary Results'!D263=""),FALSE,'Input and Summary Results'!$D263)</f>
        <v>0.94392714200000005</v>
      </c>
      <c r="D681">
        <f>IF(OR(B681=0,'Input and Summary Results'!E263=0),FALSE,'Input and Summary Results'!$E263)</f>
        <v>0.12097169200000001</v>
      </c>
      <c r="E681">
        <f t="shared" si="59"/>
        <v>-2.5061525880410662E-2</v>
      </c>
      <c r="F681">
        <f t="shared" si="60"/>
        <v>5.5620515601192445E-2</v>
      </c>
      <c r="G681">
        <f>IF('Input and Summary Results'!$J$4="yes",IF(C681=FALSE,FALSE,IF('Data Transformation'!E681&lt;$R$10,E681,$R$10)),IF(C681=FALSE,FALSE,IF(C681&lt;$R$10,C681,$R$10)))</f>
        <v>0.94392714200000005</v>
      </c>
      <c r="H681">
        <f>IF('Input and Summary Results'!$J$4="yes",'Data Transformation'!F681,'Data Transformation'!D681)</f>
        <v>0.12097169200000001</v>
      </c>
      <c r="I681">
        <f t="shared" si="61"/>
        <v>18</v>
      </c>
    </row>
    <row r="682" spans="2:9" x14ac:dyDescent="0.45">
      <c r="B682">
        <f>IF('Input and Summary Results'!D264=0,FALSE,'Input and Summary Results'!$B264)</f>
        <v>18</v>
      </c>
      <c r="C682">
        <f>IF(OR(B682=0,'Input and Summary Results'!D264=0,'Input and Summary Results'!D264=""),FALSE,'Input and Summary Results'!$D264)</f>
        <v>0.89307579400000003</v>
      </c>
      <c r="D682">
        <f>IF(OR(B682=0,'Input and Summary Results'!E264=0),FALSE,'Input and Summary Results'!$E264)</f>
        <v>0.106624963</v>
      </c>
      <c r="E682">
        <f t="shared" ref="E682:E745" si="62">IF(C682=FALSE,FALSE,LOG10(C682))</f>
        <v>-4.9111681627559634E-2</v>
      </c>
      <c r="F682">
        <f t="shared" ref="F682:F745" si="63">IF(D682=FALSE, FALSE,0.434*D682/C682)</f>
        <v>5.1815572936690743E-2</v>
      </c>
      <c r="G682">
        <f>IF('Input and Summary Results'!$J$4="yes",IF(C682=FALSE,FALSE,IF('Data Transformation'!E682&lt;$R$10,E682,$R$10)),IF(C682=FALSE,FALSE,IF(C682&lt;$R$10,C682,$R$10)))</f>
        <v>0.89307579400000003</v>
      </c>
      <c r="H682">
        <f>IF('Input and Summary Results'!$J$4="yes",'Data Transformation'!F682,'Data Transformation'!D682)</f>
        <v>0.106624963</v>
      </c>
      <c r="I682">
        <f t="shared" si="61"/>
        <v>18</v>
      </c>
    </row>
    <row r="683" spans="2:9" x14ac:dyDescent="0.45">
      <c r="B683">
        <f>IF('Input and Summary Results'!D265=0,FALSE,'Input and Summary Results'!$B265)</f>
        <v>18</v>
      </c>
      <c r="C683">
        <f>IF(OR(B683=0,'Input and Summary Results'!D265=0,'Input and Summary Results'!D265=""),FALSE,'Input and Summary Results'!$D265)</f>
        <v>1.044288941</v>
      </c>
      <c r="D683">
        <f>IF(OR(B683=0,'Input and Summary Results'!E265=0),FALSE,'Input and Summary Results'!$E265)</f>
        <v>0.10147095</v>
      </c>
      <c r="E683">
        <f t="shared" si="62"/>
        <v>1.8820678858009633E-2</v>
      </c>
      <c r="F683">
        <f t="shared" si="63"/>
        <v>4.217069679760211E-2</v>
      </c>
      <c r="G683">
        <f>IF('Input and Summary Results'!$J$4="yes",IF(C683=FALSE,FALSE,IF('Data Transformation'!E683&lt;$R$10,E683,$R$10)),IF(C683=FALSE,FALSE,IF(C683&lt;$R$10,C683,$R$10)))</f>
        <v>1.044288941</v>
      </c>
      <c r="H683">
        <f>IF('Input and Summary Results'!$J$4="yes",'Data Transformation'!F683,'Data Transformation'!D683)</f>
        <v>0.10147095</v>
      </c>
      <c r="I683">
        <f t="shared" si="61"/>
        <v>18</v>
      </c>
    </row>
    <row r="684" spans="2:9" x14ac:dyDescent="0.45">
      <c r="B684">
        <f>IF('Input and Summary Results'!D266=0,FALSE,'Input and Summary Results'!$B266)</f>
        <v>18</v>
      </c>
      <c r="C684">
        <f>IF(OR(B684=0,'Input and Summary Results'!D266=0,'Input and Summary Results'!D266=""),FALSE,'Input and Summary Results'!$D266)</f>
        <v>1.03753918</v>
      </c>
      <c r="D684">
        <f>IF(OR(B684=0,'Input and Summary Results'!E266=0),FALSE,'Input and Summary Results'!$E266)</f>
        <v>9.2811454000000002E-2</v>
      </c>
      <c r="E684">
        <f t="shared" si="62"/>
        <v>1.6004505708487562E-2</v>
      </c>
      <c r="F684">
        <f t="shared" si="63"/>
        <v>3.8822795141095295E-2</v>
      </c>
      <c r="G684">
        <f>IF('Input and Summary Results'!$J$4="yes",IF(C684=FALSE,FALSE,IF('Data Transformation'!E684&lt;$R$10,E684,$R$10)),IF(C684=FALSE,FALSE,IF(C684&lt;$R$10,C684,$R$10)))</f>
        <v>1.03753918</v>
      </c>
      <c r="H684">
        <f>IF('Input and Summary Results'!$J$4="yes",'Data Transformation'!F684,'Data Transformation'!D684)</f>
        <v>9.2811454000000002E-2</v>
      </c>
      <c r="I684">
        <f t="shared" si="61"/>
        <v>18</v>
      </c>
    </row>
    <row r="685" spans="2:9" x14ac:dyDescent="0.45">
      <c r="B685">
        <f>IF('Input and Summary Results'!D267=0,FALSE,'Input and Summary Results'!$B267)</f>
        <v>18</v>
      </c>
      <c r="C685">
        <f>IF(OR(B685=0,'Input and Summary Results'!D267=0,'Input and Summary Results'!D267=""),FALSE,'Input and Summary Results'!$D267)</f>
        <v>1.1430488700000001</v>
      </c>
      <c r="D685">
        <f>IF(OR(B685=0,'Input and Summary Results'!E267=0),FALSE,'Input and Summary Results'!$E267)</f>
        <v>8.2643670000000002E-2</v>
      </c>
      <c r="E685">
        <f t="shared" si="62"/>
        <v>5.8064798652165843E-2</v>
      </c>
      <c r="F685">
        <f t="shared" si="63"/>
        <v>3.1378669557671664E-2</v>
      </c>
      <c r="G685">
        <f>IF('Input and Summary Results'!$J$4="yes",IF(C685=FALSE,FALSE,IF('Data Transformation'!E685&lt;$R$10,E685,$R$10)),IF(C685=FALSE,FALSE,IF(C685&lt;$R$10,C685,$R$10)))</f>
        <v>1.1430488700000001</v>
      </c>
      <c r="H685">
        <f>IF('Input and Summary Results'!$J$4="yes",'Data Transformation'!F685,'Data Transformation'!D685)</f>
        <v>8.2643670000000002E-2</v>
      </c>
      <c r="I685">
        <f t="shared" si="61"/>
        <v>18</v>
      </c>
    </row>
    <row r="686" spans="2:9" x14ac:dyDescent="0.45">
      <c r="B686">
        <f>IF('Input and Summary Results'!D268=0,FALSE,'Input and Summary Results'!$B268)</f>
        <v>18</v>
      </c>
      <c r="C686">
        <f>IF(OR(B686=0,'Input and Summary Results'!D268=0,'Input and Summary Results'!D268=""),FALSE,'Input and Summary Results'!$D268)</f>
        <v>0.87814599000000004</v>
      </c>
      <c r="D686">
        <f>IF(OR(B686=0,'Input and Summary Results'!E268=0),FALSE,'Input and Summary Results'!$E268)</f>
        <v>7.7966937E-2</v>
      </c>
      <c r="E686">
        <f t="shared" si="62"/>
        <v>-5.643327750979775E-2</v>
      </c>
      <c r="F686">
        <f t="shared" si="63"/>
        <v>3.8533058333501014E-2</v>
      </c>
      <c r="G686">
        <f>IF('Input and Summary Results'!$J$4="yes",IF(C686=FALSE,FALSE,IF('Data Transformation'!E686&lt;$R$10,E686,$R$10)),IF(C686=FALSE,FALSE,IF(C686&lt;$R$10,C686,$R$10)))</f>
        <v>0.87814599000000004</v>
      </c>
      <c r="H686">
        <f>IF('Input and Summary Results'!$J$4="yes",'Data Transformation'!F686,'Data Transformation'!D686)</f>
        <v>7.7966937E-2</v>
      </c>
      <c r="I686">
        <f t="shared" si="61"/>
        <v>18</v>
      </c>
    </row>
    <row r="687" spans="2:9" x14ac:dyDescent="0.45">
      <c r="B687">
        <f>IF('Input and Summary Results'!D269=0,FALSE,'Input and Summary Results'!$B269)</f>
        <v>18</v>
      </c>
      <c r="C687">
        <f>IF(OR(B687=0,'Input and Summary Results'!D269=0,'Input and Summary Results'!D269=""),FALSE,'Input and Summary Results'!$D269)</f>
        <v>0.96700266599999996</v>
      </c>
      <c r="D687">
        <f>IF(OR(B687=0,'Input and Summary Results'!E269=0),FALSE,'Input and Summary Results'!$E269)</f>
        <v>7.7489249999999996E-2</v>
      </c>
      <c r="E687">
        <f t="shared" si="62"/>
        <v>-1.457232857729545E-2</v>
      </c>
      <c r="F687">
        <f t="shared" si="63"/>
        <v>3.4777912908049831E-2</v>
      </c>
      <c r="G687">
        <f>IF('Input and Summary Results'!$J$4="yes",IF(C687=FALSE,FALSE,IF('Data Transformation'!E687&lt;$R$10,E687,$R$10)),IF(C687=FALSE,FALSE,IF(C687&lt;$R$10,C687,$R$10)))</f>
        <v>0.96700266599999996</v>
      </c>
      <c r="H687">
        <f>IF('Input and Summary Results'!$J$4="yes",'Data Transformation'!F687,'Data Transformation'!D687)</f>
        <v>7.7489249999999996E-2</v>
      </c>
      <c r="I687">
        <f t="shared" si="61"/>
        <v>18</v>
      </c>
    </row>
    <row r="688" spans="2:9" x14ac:dyDescent="0.45">
      <c r="B688">
        <f>IF('Input and Summary Results'!D270=0,FALSE,'Input and Summary Results'!$B270)</f>
        <v>18</v>
      </c>
      <c r="C688">
        <f>IF(OR(B688=0,'Input and Summary Results'!D270=0,'Input and Summary Results'!D270=""),FALSE,'Input and Summary Results'!$D270)</f>
        <v>0.90472469200000005</v>
      </c>
      <c r="D688">
        <f>IF(OR(B688=0,'Input and Summary Results'!E270=0),FALSE,'Input and Summary Results'!$E270)</f>
        <v>7.4343498999999993E-2</v>
      </c>
      <c r="E688">
        <f t="shared" si="62"/>
        <v>-4.3483556634766919E-2</v>
      </c>
      <c r="F688">
        <f t="shared" si="63"/>
        <v>3.5662869435644846E-2</v>
      </c>
      <c r="G688">
        <f>IF('Input and Summary Results'!$J$4="yes",IF(C688=FALSE,FALSE,IF('Data Transformation'!E688&lt;$R$10,E688,$R$10)),IF(C688=FALSE,FALSE,IF(C688&lt;$R$10,C688,$R$10)))</f>
        <v>0.90472469200000005</v>
      </c>
      <c r="H688">
        <f>IF('Input and Summary Results'!$J$4="yes",'Data Transformation'!F688,'Data Transformation'!D688)</f>
        <v>7.4343498999999993E-2</v>
      </c>
      <c r="I688">
        <f t="shared" si="61"/>
        <v>18</v>
      </c>
    </row>
    <row r="689" spans="2:9" x14ac:dyDescent="0.45">
      <c r="B689">
        <f>IF('Input and Summary Results'!D271=0,FALSE,'Input and Summary Results'!$B271)</f>
        <v>18</v>
      </c>
      <c r="C689">
        <f>IF(OR(B689=0,'Input and Summary Results'!D271=0,'Input and Summary Results'!D271=""),FALSE,'Input and Summary Results'!$D271)</f>
        <v>0.83889977400000004</v>
      </c>
      <c r="D689">
        <f>IF(OR(B689=0,'Input and Summary Results'!E271=0),FALSE,'Input and Summary Results'!$E271)</f>
        <v>7.1614255000000002E-2</v>
      </c>
      <c r="E689">
        <f t="shared" si="62"/>
        <v>-7.6289922602562385E-2</v>
      </c>
      <c r="F689">
        <f t="shared" si="63"/>
        <v>3.7049225227231967E-2</v>
      </c>
      <c r="G689">
        <f>IF('Input and Summary Results'!$J$4="yes",IF(C689=FALSE,FALSE,IF('Data Transformation'!E689&lt;$R$10,E689,$R$10)),IF(C689=FALSE,FALSE,IF(C689&lt;$R$10,C689,$R$10)))</f>
        <v>0.83889977400000004</v>
      </c>
      <c r="H689">
        <f>IF('Input and Summary Results'!$J$4="yes",'Data Transformation'!F689,'Data Transformation'!D689)</f>
        <v>7.1614255000000002E-2</v>
      </c>
      <c r="I689">
        <f t="shared" si="61"/>
        <v>18</v>
      </c>
    </row>
    <row r="690" spans="2:9" x14ac:dyDescent="0.45">
      <c r="B690">
        <f>IF('Input and Summary Results'!D272=0,FALSE,'Input and Summary Results'!$B272)</f>
        <v>18</v>
      </c>
      <c r="C690">
        <f>IF(OR(B690=0,'Input and Summary Results'!D272=0,'Input and Summary Results'!D272=""),FALSE,'Input and Summary Results'!$D272)</f>
        <v>0.98933290100000004</v>
      </c>
      <c r="D690">
        <f>IF(OR(B690=0,'Input and Summary Results'!E272=0),FALSE,'Input and Summary Results'!$E272)</f>
        <v>6.5518114000000002E-2</v>
      </c>
      <c r="E690">
        <f t="shared" si="62"/>
        <v>-4.6575478970618056E-3</v>
      </c>
      <c r="F690">
        <f t="shared" si="63"/>
        <v>2.8741449361745223E-2</v>
      </c>
      <c r="G690">
        <f>IF('Input and Summary Results'!$J$4="yes",IF(C690=FALSE,FALSE,IF('Data Transformation'!E690&lt;$R$10,E690,$R$10)),IF(C690=FALSE,FALSE,IF(C690&lt;$R$10,C690,$R$10)))</f>
        <v>0.98933290100000004</v>
      </c>
      <c r="H690">
        <f>IF('Input and Summary Results'!$J$4="yes",'Data Transformation'!F690,'Data Transformation'!D690)</f>
        <v>6.5518114000000002E-2</v>
      </c>
      <c r="I690">
        <f t="shared" si="61"/>
        <v>18</v>
      </c>
    </row>
    <row r="691" spans="2:9" x14ac:dyDescent="0.45">
      <c r="B691">
        <f>IF('Input and Summary Results'!D273=0,FALSE,'Input and Summary Results'!$B273)</f>
        <v>18</v>
      </c>
      <c r="C691">
        <f>IF(OR(B691=0,'Input and Summary Results'!D273=0,'Input and Summary Results'!D273=""),FALSE,'Input and Summary Results'!$D273)</f>
        <v>1.018110447</v>
      </c>
      <c r="D691">
        <f>IF(OR(B691=0,'Input and Summary Results'!E273=0),FALSE,'Input and Summary Results'!$E273)</f>
        <v>6.5295022999999994E-2</v>
      </c>
      <c r="E691">
        <f t="shared" si="62"/>
        <v>7.7948938364849792E-3</v>
      </c>
      <c r="F691">
        <f t="shared" si="63"/>
        <v>2.7833954622017546E-2</v>
      </c>
      <c r="G691">
        <f>IF('Input and Summary Results'!$J$4="yes",IF(C691=FALSE,FALSE,IF('Data Transformation'!E691&lt;$R$10,E691,$R$10)),IF(C691=FALSE,FALSE,IF(C691&lt;$R$10,C691,$R$10)))</f>
        <v>1.018110447</v>
      </c>
      <c r="H691">
        <f>IF('Input and Summary Results'!$J$4="yes",'Data Transformation'!F691,'Data Transformation'!D691)</f>
        <v>6.5295022999999994E-2</v>
      </c>
      <c r="I691">
        <f t="shared" si="61"/>
        <v>18</v>
      </c>
    </row>
    <row r="692" spans="2:9" x14ac:dyDescent="0.45">
      <c r="B692">
        <f>IF('Input and Summary Results'!D274=0,FALSE,'Input and Summary Results'!$B274)</f>
        <v>18</v>
      </c>
      <c r="C692">
        <f>IF(OR(B692=0,'Input and Summary Results'!D274=0,'Input and Summary Results'!D274=""),FALSE,'Input and Summary Results'!$D274)</f>
        <v>0.98193608700000001</v>
      </c>
      <c r="D692">
        <f>IF(OR(B692=0,'Input and Summary Results'!E274=0),FALSE,'Input and Summary Results'!$E274)</f>
        <v>6.5277135E-2</v>
      </c>
      <c r="E692">
        <f t="shared" si="62"/>
        <v>-7.9167789814196393E-3</v>
      </c>
      <c r="F692">
        <f t="shared" si="63"/>
        <v>2.885144661151454E-2</v>
      </c>
      <c r="G692">
        <f>IF('Input and Summary Results'!$J$4="yes",IF(C692=FALSE,FALSE,IF('Data Transformation'!E692&lt;$R$10,E692,$R$10)),IF(C692=FALSE,FALSE,IF(C692&lt;$R$10,C692,$R$10)))</f>
        <v>0.98193608700000001</v>
      </c>
      <c r="H692">
        <f>IF('Input and Summary Results'!$J$4="yes",'Data Transformation'!F692,'Data Transformation'!D692)</f>
        <v>6.5277135E-2</v>
      </c>
      <c r="I692">
        <f t="shared" si="61"/>
        <v>18</v>
      </c>
    </row>
    <row r="693" spans="2:9" x14ac:dyDescent="0.45">
      <c r="B693">
        <f>IF('Input and Summary Results'!D275=0,FALSE,'Input and Summary Results'!$B275)</f>
        <v>18</v>
      </c>
      <c r="C693">
        <f>IF(OR(B693=0,'Input and Summary Results'!D275=0,'Input and Summary Results'!D275=""),FALSE,'Input and Summary Results'!$D275)</f>
        <v>0.97341119799999998</v>
      </c>
      <c r="D693">
        <f>IF(OR(B693=0,'Input and Summary Results'!E275=0),FALSE,'Input and Summary Results'!$E275)</f>
        <v>5.6872436999999998E-2</v>
      </c>
      <c r="E693">
        <f t="shared" si="62"/>
        <v>-1.1703661994674659E-2</v>
      </c>
      <c r="F693">
        <f t="shared" si="63"/>
        <v>2.5356845810602643E-2</v>
      </c>
      <c r="G693">
        <f>IF('Input and Summary Results'!$J$4="yes",IF(C693=FALSE,FALSE,IF('Data Transformation'!E693&lt;$R$10,E693,$R$10)),IF(C693=FALSE,FALSE,IF(C693&lt;$R$10,C693,$R$10)))</f>
        <v>0.97341119799999998</v>
      </c>
      <c r="H693">
        <f>IF('Input and Summary Results'!$J$4="yes",'Data Transformation'!F693,'Data Transformation'!D693)</f>
        <v>5.6872436999999998E-2</v>
      </c>
      <c r="I693">
        <f t="shared" si="61"/>
        <v>18</v>
      </c>
    </row>
    <row r="694" spans="2:9" x14ac:dyDescent="0.45">
      <c r="B694">
        <f>IF('Input and Summary Results'!D276=0,FALSE,'Input and Summary Results'!$B276)</f>
        <v>18</v>
      </c>
      <c r="C694">
        <f>IF(OR(B694=0,'Input and Summary Results'!D276=0,'Input and Summary Results'!D276=""),FALSE,'Input and Summary Results'!$D276)</f>
        <v>1.0495373649999999</v>
      </c>
      <c r="D694">
        <f>IF(OR(B694=0,'Input and Summary Results'!E276=0),FALSE,'Input and Summary Results'!$E276)</f>
        <v>5.4758604000000002E-2</v>
      </c>
      <c r="E694">
        <f t="shared" si="62"/>
        <v>2.0997904685406896E-2</v>
      </c>
      <c r="F694">
        <f t="shared" si="63"/>
        <v>2.2643533168540411E-2</v>
      </c>
      <c r="G694">
        <f>IF('Input and Summary Results'!$J$4="yes",IF(C694=FALSE,FALSE,IF('Data Transformation'!E694&lt;$R$10,E694,$R$10)),IF(C694=FALSE,FALSE,IF(C694&lt;$R$10,C694,$R$10)))</f>
        <v>1.0495373649999999</v>
      </c>
      <c r="H694">
        <f>IF('Input and Summary Results'!$J$4="yes",'Data Transformation'!F694,'Data Transformation'!D694)</f>
        <v>5.4758604000000002E-2</v>
      </c>
      <c r="I694">
        <f t="shared" si="61"/>
        <v>18</v>
      </c>
    </row>
    <row r="695" spans="2:9" x14ac:dyDescent="0.45">
      <c r="B695">
        <f>IF('Input and Summary Results'!D277=0,FALSE,'Input and Summary Results'!$B277)</f>
        <v>18</v>
      </c>
      <c r="C695">
        <f>IF(OR(B695=0,'Input and Summary Results'!D277=0,'Input and Summary Results'!D277=""),FALSE,'Input and Summary Results'!$D277)</f>
        <v>1.0552852740000001</v>
      </c>
      <c r="D695">
        <f>IF(OR(B695=0,'Input and Summary Results'!E277=0),FALSE,'Input and Summary Results'!$E277)</f>
        <v>4.9983989E-2</v>
      </c>
      <c r="E695">
        <f t="shared" si="62"/>
        <v>2.3369877810591737E-2</v>
      </c>
      <c r="F695">
        <f t="shared" si="63"/>
        <v>2.0556575326568995E-2</v>
      </c>
      <c r="G695">
        <f>IF('Input and Summary Results'!$J$4="yes",IF(C695=FALSE,FALSE,IF('Data Transformation'!E695&lt;$R$10,E695,$R$10)),IF(C695=FALSE,FALSE,IF(C695&lt;$R$10,C695,$R$10)))</f>
        <v>1.0552852740000001</v>
      </c>
      <c r="H695">
        <f>IF('Input and Summary Results'!$J$4="yes",'Data Transformation'!F695,'Data Transformation'!D695)</f>
        <v>4.9983989E-2</v>
      </c>
      <c r="I695">
        <f t="shared" si="61"/>
        <v>18</v>
      </c>
    </row>
    <row r="696" spans="2:9" x14ac:dyDescent="0.45">
      <c r="B696">
        <f>IF('Input and Summary Results'!D278=0,FALSE,'Input and Summary Results'!$B278)</f>
        <v>19</v>
      </c>
      <c r="C696">
        <f>IF(OR(B696=0,'Input and Summary Results'!D278=0,'Input and Summary Results'!D278=""),FALSE,'Input and Summary Results'!$D278)</f>
        <v>1.0554305930000001</v>
      </c>
      <c r="D696">
        <f>IF(OR(B696=0,'Input and Summary Results'!E278=0),FALSE,'Input and Summary Results'!$E278)</f>
        <v>8.8372812999999995E-2</v>
      </c>
      <c r="E696">
        <f t="shared" si="62"/>
        <v>2.3429678602258815E-2</v>
      </c>
      <c r="F696">
        <f t="shared" si="63"/>
        <v>3.6339481815646016E-2</v>
      </c>
      <c r="G696">
        <f>IF('Input and Summary Results'!$J$4="yes",IF(C696=FALSE,FALSE,IF('Data Transformation'!E696&lt;$R$10,E696,$R$10)),IF(C696=FALSE,FALSE,IF(C696&lt;$R$10,C696,$R$10)))</f>
        <v>1.0554305930000001</v>
      </c>
      <c r="H696">
        <f>IF('Input and Summary Results'!$J$4="yes",'Data Transformation'!F696,'Data Transformation'!D696)</f>
        <v>8.8372812999999995E-2</v>
      </c>
      <c r="I696">
        <f t="shared" si="61"/>
        <v>19</v>
      </c>
    </row>
    <row r="697" spans="2:9" x14ac:dyDescent="0.45">
      <c r="B697">
        <f>IF('Input and Summary Results'!D279=0,FALSE,'Input and Summary Results'!$B279)</f>
        <v>19</v>
      </c>
      <c r="C697">
        <f>IF(OR(B697=0,'Input and Summary Results'!D279=0,'Input and Summary Results'!D279=""),FALSE,'Input and Summary Results'!$D279)</f>
        <v>1.0019239230000001</v>
      </c>
      <c r="D697">
        <f>IF(OR(B697=0,'Input and Summary Results'!E279=0),FALSE,'Input and Summary Results'!$E279)</f>
        <v>7.3408945000000003E-2</v>
      </c>
      <c r="E697">
        <f t="shared" si="62"/>
        <v>8.3474640583780253E-4</v>
      </c>
      <c r="F697">
        <f t="shared" si="63"/>
        <v>3.1798304640341432E-2</v>
      </c>
      <c r="G697">
        <f>IF('Input and Summary Results'!$J$4="yes",IF(C697=FALSE,FALSE,IF('Data Transformation'!E697&lt;$R$10,E697,$R$10)),IF(C697=FALSE,FALSE,IF(C697&lt;$R$10,C697,$R$10)))</f>
        <v>1.0019239230000001</v>
      </c>
      <c r="H697">
        <f>IF('Input and Summary Results'!$J$4="yes",'Data Transformation'!F697,'Data Transformation'!D697)</f>
        <v>7.3408945000000003E-2</v>
      </c>
      <c r="I697">
        <f t="shared" si="61"/>
        <v>19</v>
      </c>
    </row>
    <row r="698" spans="2:9" x14ac:dyDescent="0.45">
      <c r="B698">
        <f>IF('Input and Summary Results'!D280=0,FALSE,'Input and Summary Results'!$B280)</f>
        <v>19</v>
      </c>
      <c r="C698">
        <f>IF(OR(B698=0,'Input and Summary Results'!D280=0,'Input and Summary Results'!D280=""),FALSE,'Input and Summary Results'!$D280)</f>
        <v>1.058418493</v>
      </c>
      <c r="D698">
        <f>IF(OR(B698=0,'Input and Summary Results'!E280=0),FALSE,'Input and Summary Results'!$E280)</f>
        <v>7.2765905000000006E-2</v>
      </c>
      <c r="E698">
        <f t="shared" si="62"/>
        <v>2.4657419366982229E-2</v>
      </c>
      <c r="F698">
        <f t="shared" si="63"/>
        <v>2.9837349761801642E-2</v>
      </c>
      <c r="G698">
        <f>IF('Input and Summary Results'!$J$4="yes",IF(C698=FALSE,FALSE,IF('Data Transformation'!E698&lt;$R$10,E698,$R$10)),IF(C698=FALSE,FALSE,IF(C698&lt;$R$10,C698,$R$10)))</f>
        <v>1.058418493</v>
      </c>
      <c r="H698">
        <f>IF('Input and Summary Results'!$J$4="yes",'Data Transformation'!F698,'Data Transformation'!D698)</f>
        <v>7.2765905000000006E-2</v>
      </c>
      <c r="I698">
        <f t="shared" si="61"/>
        <v>19</v>
      </c>
    </row>
    <row r="699" spans="2:9" x14ac:dyDescent="0.45">
      <c r="B699">
        <f>IF('Input and Summary Results'!D281=0,FALSE,'Input and Summary Results'!$B281)</f>
        <v>19</v>
      </c>
      <c r="C699">
        <f>IF(OR(B699=0,'Input and Summary Results'!D281=0,'Input and Summary Results'!D281=""),FALSE,'Input and Summary Results'!$D281)</f>
        <v>0.95624357599999998</v>
      </c>
      <c r="D699">
        <f>IF(OR(B699=0,'Input and Summary Results'!E281=0),FALSE,'Input and Summary Results'!$E281)</f>
        <v>7.1592279999999994E-2</v>
      </c>
      <c r="E699">
        <f t="shared" si="62"/>
        <v>-1.9431469398716008E-2</v>
      </c>
      <c r="F699">
        <f t="shared" si="63"/>
        <v>3.2492819089014198E-2</v>
      </c>
      <c r="G699">
        <f>IF('Input and Summary Results'!$J$4="yes",IF(C699=FALSE,FALSE,IF('Data Transformation'!E699&lt;$R$10,E699,$R$10)),IF(C699=FALSE,FALSE,IF(C699&lt;$R$10,C699,$R$10)))</f>
        <v>0.95624357599999998</v>
      </c>
      <c r="H699">
        <f>IF('Input and Summary Results'!$J$4="yes",'Data Transformation'!F699,'Data Transformation'!D699)</f>
        <v>7.1592279999999994E-2</v>
      </c>
      <c r="I699">
        <f t="shared" si="61"/>
        <v>19</v>
      </c>
    </row>
    <row r="700" spans="2:9" x14ac:dyDescent="0.45">
      <c r="B700">
        <f>IF('Input and Summary Results'!D282=0,FALSE,'Input and Summary Results'!$B282)</f>
        <v>19</v>
      </c>
      <c r="C700">
        <f>IF(OR(B700=0,'Input and Summary Results'!D282=0,'Input and Summary Results'!D282=""),FALSE,'Input and Summary Results'!$D282)</f>
        <v>1.0129288009999999</v>
      </c>
      <c r="D700">
        <f>IF(OR(B700=0,'Input and Summary Results'!E282=0),FALSE,'Input and Summary Results'!$E282)</f>
        <v>5.9843528E-2</v>
      </c>
      <c r="E700">
        <f t="shared" si="62"/>
        <v>5.5789197733846548E-3</v>
      </c>
      <c r="F700">
        <f t="shared" si="63"/>
        <v>2.5640589078284093E-2</v>
      </c>
      <c r="G700">
        <f>IF('Input and Summary Results'!$J$4="yes",IF(C700=FALSE,FALSE,IF('Data Transformation'!E700&lt;$R$10,E700,$R$10)),IF(C700=FALSE,FALSE,IF(C700&lt;$R$10,C700,$R$10)))</f>
        <v>1.0129288009999999</v>
      </c>
      <c r="H700">
        <f>IF('Input and Summary Results'!$J$4="yes",'Data Transformation'!F700,'Data Transformation'!D700)</f>
        <v>5.9843528E-2</v>
      </c>
      <c r="I700">
        <f t="shared" si="61"/>
        <v>19</v>
      </c>
    </row>
    <row r="701" spans="2:9" x14ac:dyDescent="0.45">
      <c r="B701">
        <f>IF('Input and Summary Results'!D283=0,FALSE,'Input and Summary Results'!$B283)</f>
        <v>19</v>
      </c>
      <c r="C701">
        <f>IF(OR(B701=0,'Input and Summary Results'!D283=0,'Input and Summary Results'!D283=""),FALSE,'Input and Summary Results'!$D283)</f>
        <v>0.89423639200000005</v>
      </c>
      <c r="D701">
        <f>IF(OR(B701=0,'Input and Summary Results'!E283=0),FALSE,'Input and Summary Results'!$E283)</f>
        <v>5.7317646999999999E-2</v>
      </c>
      <c r="E701">
        <f t="shared" si="62"/>
        <v>-4.8547659984445601E-2</v>
      </c>
      <c r="F701">
        <f t="shared" si="63"/>
        <v>2.7817989762599596E-2</v>
      </c>
      <c r="G701">
        <f>IF('Input and Summary Results'!$J$4="yes",IF(C701=FALSE,FALSE,IF('Data Transformation'!E701&lt;$R$10,E701,$R$10)),IF(C701=FALSE,FALSE,IF(C701&lt;$R$10,C701,$R$10)))</f>
        <v>0.89423639200000005</v>
      </c>
      <c r="H701">
        <f>IF('Input and Summary Results'!$J$4="yes",'Data Transformation'!F701,'Data Transformation'!D701)</f>
        <v>5.7317646999999999E-2</v>
      </c>
      <c r="I701">
        <f t="shared" si="61"/>
        <v>19</v>
      </c>
    </row>
    <row r="702" spans="2:9" x14ac:dyDescent="0.45">
      <c r="B702">
        <f>IF('Input and Summary Results'!D284=0,FALSE,'Input and Summary Results'!$B284)</f>
        <v>19</v>
      </c>
      <c r="C702">
        <f>IF(OR(B702=0,'Input and Summary Results'!D284=0,'Input and Summary Results'!D284=""),FALSE,'Input and Summary Results'!$D284)</f>
        <v>0.99573087900000001</v>
      </c>
      <c r="D702">
        <f>IF(OR(B702=0,'Input and Summary Results'!E284=0),FALSE,'Input and Summary Results'!$E284)</f>
        <v>5.5632840000000003E-2</v>
      </c>
      <c r="E702">
        <f t="shared" si="62"/>
        <v>-1.8580245867439718E-3</v>
      </c>
      <c r="F702">
        <f t="shared" si="63"/>
        <v>2.4248170935753415E-2</v>
      </c>
      <c r="G702">
        <f>IF('Input and Summary Results'!$J$4="yes",IF(C702=FALSE,FALSE,IF('Data Transformation'!E702&lt;$R$10,E702,$R$10)),IF(C702=FALSE,FALSE,IF(C702&lt;$R$10,C702,$R$10)))</f>
        <v>0.99573087900000001</v>
      </c>
      <c r="H702">
        <f>IF('Input and Summary Results'!$J$4="yes",'Data Transformation'!F702,'Data Transformation'!D702)</f>
        <v>5.5632840000000003E-2</v>
      </c>
      <c r="I702">
        <f t="shared" si="61"/>
        <v>19</v>
      </c>
    </row>
    <row r="703" spans="2:9" x14ac:dyDescent="0.45">
      <c r="B703">
        <f>IF('Input and Summary Results'!D285=0,FALSE,'Input and Summary Results'!$B285)</f>
        <v>19</v>
      </c>
      <c r="C703">
        <f>IF(OR(B703=0,'Input and Summary Results'!D285=0,'Input and Summary Results'!D285=""),FALSE,'Input and Summary Results'!$D285)</f>
        <v>1.016146816</v>
      </c>
      <c r="D703">
        <f>IF(OR(B703=0,'Input and Summary Results'!E285=0),FALSE,'Input and Summary Results'!$E285)</f>
        <v>5.4289559000000001E-2</v>
      </c>
      <c r="E703">
        <f t="shared" si="62"/>
        <v>6.9564606764572897E-3</v>
      </c>
      <c r="F703">
        <f t="shared" si="63"/>
        <v>2.3187268055170487E-2</v>
      </c>
      <c r="G703">
        <f>IF('Input and Summary Results'!$J$4="yes",IF(C703=FALSE,FALSE,IF('Data Transformation'!E703&lt;$R$10,E703,$R$10)),IF(C703=FALSE,FALSE,IF(C703&lt;$R$10,C703,$R$10)))</f>
        <v>1.016146816</v>
      </c>
      <c r="H703">
        <f>IF('Input and Summary Results'!$J$4="yes",'Data Transformation'!F703,'Data Transformation'!D703)</f>
        <v>5.4289559000000001E-2</v>
      </c>
      <c r="I703">
        <f t="shared" si="61"/>
        <v>19</v>
      </c>
    </row>
    <row r="704" spans="2:9" x14ac:dyDescent="0.45">
      <c r="B704">
        <f>IF('Input and Summary Results'!D286=0,FALSE,'Input and Summary Results'!$B286)</f>
        <v>19</v>
      </c>
      <c r="C704">
        <f>IF(OR(B704=0,'Input and Summary Results'!D286=0,'Input and Summary Results'!D286=""),FALSE,'Input and Summary Results'!$D286)</f>
        <v>0.676520923</v>
      </c>
      <c r="D704">
        <f>IF(OR(B704=0,'Input and Summary Results'!E286=0),FALSE,'Input and Summary Results'!$E286)</f>
        <v>5.3746140999999997E-2</v>
      </c>
      <c r="E704">
        <f t="shared" si="62"/>
        <v>-0.16971876728080174</v>
      </c>
      <c r="F704">
        <f t="shared" si="63"/>
        <v>3.4479089117543819E-2</v>
      </c>
      <c r="G704">
        <f>IF('Input and Summary Results'!$J$4="yes",IF(C704=FALSE,FALSE,IF('Data Transformation'!E704&lt;$R$10,E704,$R$10)),IF(C704=FALSE,FALSE,IF(C704&lt;$R$10,C704,$R$10)))</f>
        <v>0.676520923</v>
      </c>
      <c r="H704">
        <f>IF('Input and Summary Results'!$J$4="yes",'Data Transformation'!F704,'Data Transformation'!D704)</f>
        <v>5.3746140999999997E-2</v>
      </c>
      <c r="I704">
        <f t="shared" si="61"/>
        <v>19</v>
      </c>
    </row>
    <row r="705" spans="2:9" x14ac:dyDescent="0.45">
      <c r="B705">
        <f>IF('Input and Summary Results'!D287=0,FALSE,'Input and Summary Results'!$B287)</f>
        <v>19</v>
      </c>
      <c r="C705">
        <f>IF(OR(B705=0,'Input and Summary Results'!D287=0,'Input and Summary Results'!D287=""),FALSE,'Input and Summary Results'!$D287)</f>
        <v>0.96462005399999995</v>
      </c>
      <c r="D705">
        <f>IF(OR(B705=0,'Input and Summary Results'!E287=0),FALSE,'Input and Summary Results'!$E287)</f>
        <v>5.3358062999999997E-2</v>
      </c>
      <c r="E705">
        <f t="shared" si="62"/>
        <v>-1.5643713541019979E-2</v>
      </c>
      <c r="F705">
        <f t="shared" si="63"/>
        <v>2.400675711226713E-2</v>
      </c>
      <c r="G705">
        <f>IF('Input and Summary Results'!$J$4="yes",IF(C705=FALSE,FALSE,IF('Data Transformation'!E705&lt;$R$10,E705,$R$10)),IF(C705=FALSE,FALSE,IF(C705&lt;$R$10,C705,$R$10)))</f>
        <v>0.96462005399999995</v>
      </c>
      <c r="H705">
        <f>IF('Input and Summary Results'!$J$4="yes",'Data Transformation'!F705,'Data Transformation'!D705)</f>
        <v>5.3358062999999997E-2</v>
      </c>
      <c r="I705">
        <f t="shared" si="61"/>
        <v>19</v>
      </c>
    </row>
    <row r="706" spans="2:9" x14ac:dyDescent="0.45">
      <c r="B706">
        <f>IF('Input and Summary Results'!D288=0,FALSE,'Input and Summary Results'!$B288)</f>
        <v>19</v>
      </c>
      <c r="C706">
        <f>IF(OR(B706=0,'Input and Summary Results'!D288=0,'Input and Summary Results'!D288=""),FALSE,'Input and Summary Results'!$D288)</f>
        <v>0.95684411599999997</v>
      </c>
      <c r="D706">
        <f>IF(OR(B706=0,'Input and Summary Results'!E288=0),FALSE,'Input and Summary Results'!$E288)</f>
        <v>4.9614476999999997E-2</v>
      </c>
      <c r="E706">
        <f t="shared" si="62"/>
        <v>-1.9158809428324038E-2</v>
      </c>
      <c r="F706">
        <f t="shared" si="63"/>
        <v>2.2503856853941295E-2</v>
      </c>
      <c r="G706">
        <f>IF('Input and Summary Results'!$J$4="yes",IF(C706=FALSE,FALSE,IF('Data Transformation'!E706&lt;$R$10,E706,$R$10)),IF(C706=FALSE,FALSE,IF(C706&lt;$R$10,C706,$R$10)))</f>
        <v>0.95684411599999997</v>
      </c>
      <c r="H706">
        <f>IF('Input and Summary Results'!$J$4="yes",'Data Transformation'!F706,'Data Transformation'!D706)</f>
        <v>4.9614476999999997E-2</v>
      </c>
      <c r="I706">
        <f t="shared" si="61"/>
        <v>19</v>
      </c>
    </row>
    <row r="707" spans="2:9" x14ac:dyDescent="0.45">
      <c r="B707">
        <f>IF('Input and Summary Results'!D289=0,FALSE,'Input and Summary Results'!$B289)</f>
        <v>19</v>
      </c>
      <c r="C707">
        <f>IF(OR(B707=0,'Input and Summary Results'!D289=0,'Input and Summary Results'!D289=""),FALSE,'Input and Summary Results'!$D289)</f>
        <v>1.081408215</v>
      </c>
      <c r="D707">
        <f>IF(OR(B707=0,'Input and Summary Results'!E289=0),FALSE,'Input and Summary Results'!$E289)</f>
        <v>4.7018929000000001E-2</v>
      </c>
      <c r="E707">
        <f t="shared" si="62"/>
        <v>3.3989664403298758E-2</v>
      </c>
      <c r="F707">
        <f t="shared" si="63"/>
        <v>1.8870038994479067E-2</v>
      </c>
      <c r="G707">
        <f>IF('Input and Summary Results'!$J$4="yes",IF(C707=FALSE,FALSE,IF('Data Transformation'!E707&lt;$R$10,E707,$R$10)),IF(C707=FALSE,FALSE,IF(C707&lt;$R$10,C707,$R$10)))</f>
        <v>1.081408215</v>
      </c>
      <c r="H707">
        <f>IF('Input and Summary Results'!$J$4="yes",'Data Transformation'!F707,'Data Transformation'!D707)</f>
        <v>4.7018929000000001E-2</v>
      </c>
      <c r="I707">
        <f t="shared" si="61"/>
        <v>19</v>
      </c>
    </row>
    <row r="708" spans="2:9" x14ac:dyDescent="0.45">
      <c r="B708">
        <f>IF('Input and Summary Results'!D290=0,FALSE,'Input and Summary Results'!$B290)</f>
        <v>19</v>
      </c>
      <c r="C708">
        <f>IF(OR(B708=0,'Input and Summary Results'!D290=0,'Input and Summary Results'!D290=""),FALSE,'Input and Summary Results'!$D290)</f>
        <v>1.024608819</v>
      </c>
      <c r="D708">
        <f>IF(OR(B708=0,'Input and Summary Results'!E290=0),FALSE,'Input and Summary Results'!$E290)</f>
        <v>4.5942655999999998E-2</v>
      </c>
      <c r="E708">
        <f t="shared" si="62"/>
        <v>1.0558089610352463E-2</v>
      </c>
      <c r="F708">
        <f t="shared" si="63"/>
        <v>1.9460219680189968E-2</v>
      </c>
      <c r="G708">
        <f>IF('Input and Summary Results'!$J$4="yes",IF(C708=FALSE,FALSE,IF('Data Transformation'!E708&lt;$R$10,E708,$R$10)),IF(C708=FALSE,FALSE,IF(C708&lt;$R$10,C708,$R$10)))</f>
        <v>1.024608819</v>
      </c>
      <c r="H708">
        <f>IF('Input and Summary Results'!$J$4="yes",'Data Transformation'!F708,'Data Transformation'!D708)</f>
        <v>4.5942655999999998E-2</v>
      </c>
      <c r="I708">
        <f t="shared" si="61"/>
        <v>19</v>
      </c>
    </row>
    <row r="709" spans="2:9" x14ac:dyDescent="0.45">
      <c r="B709">
        <f>IF('Input and Summary Results'!D291=0,FALSE,'Input and Summary Results'!$B291)</f>
        <v>19</v>
      </c>
      <c r="C709">
        <f>IF(OR(B709=0,'Input and Summary Results'!D291=0,'Input and Summary Results'!D291=""),FALSE,'Input and Summary Results'!$D291)</f>
        <v>0.96769847600000003</v>
      </c>
      <c r="D709">
        <f>IF(OR(B709=0,'Input and Summary Results'!E291=0),FALSE,'Input and Summary Results'!$E291)</f>
        <v>4.5756733000000001E-2</v>
      </c>
      <c r="E709">
        <f t="shared" si="62"/>
        <v>-1.4259942907052205E-2</v>
      </c>
      <c r="F709">
        <f t="shared" si="63"/>
        <v>2.052129109894351E-2</v>
      </c>
      <c r="G709">
        <f>IF('Input and Summary Results'!$J$4="yes",IF(C709=FALSE,FALSE,IF('Data Transformation'!E709&lt;$R$10,E709,$R$10)),IF(C709=FALSE,FALSE,IF(C709&lt;$R$10,C709,$R$10)))</f>
        <v>0.96769847600000003</v>
      </c>
      <c r="H709">
        <f>IF('Input and Summary Results'!$J$4="yes",'Data Transformation'!F709,'Data Transformation'!D709)</f>
        <v>4.5756733000000001E-2</v>
      </c>
      <c r="I709">
        <f t="shared" ref="I709:I772" si="64">IF(G709=FALSE,"",B709)</f>
        <v>19</v>
      </c>
    </row>
    <row r="710" spans="2:9" x14ac:dyDescent="0.45">
      <c r="B710">
        <f>IF('Input and Summary Results'!D292=0,FALSE,'Input and Summary Results'!$B292)</f>
        <v>19</v>
      </c>
      <c r="C710">
        <f>IF(OR(B710=0,'Input and Summary Results'!D292=0,'Input and Summary Results'!D292=""),FALSE,'Input and Summary Results'!$D292)</f>
        <v>0.94746814300000004</v>
      </c>
      <c r="D710">
        <f>IF(OR(B710=0,'Input and Summary Results'!E292=0),FALSE,'Input and Summary Results'!$E292)</f>
        <v>4.3154955000000002E-2</v>
      </c>
      <c r="E710">
        <f t="shared" si="62"/>
        <v>-2.3435383525485694E-2</v>
      </c>
      <c r="F710">
        <f t="shared" si="63"/>
        <v>1.9767683597990904E-2</v>
      </c>
      <c r="G710">
        <f>IF('Input and Summary Results'!$J$4="yes",IF(C710=FALSE,FALSE,IF('Data Transformation'!E710&lt;$R$10,E710,$R$10)),IF(C710=FALSE,FALSE,IF(C710&lt;$R$10,C710,$R$10)))</f>
        <v>0.94746814300000004</v>
      </c>
      <c r="H710">
        <f>IF('Input and Summary Results'!$J$4="yes",'Data Transformation'!F710,'Data Transformation'!D710)</f>
        <v>4.3154955000000002E-2</v>
      </c>
      <c r="I710">
        <f t="shared" si="64"/>
        <v>19</v>
      </c>
    </row>
    <row r="711" spans="2:9" x14ac:dyDescent="0.45">
      <c r="B711">
        <f>IF('Input and Summary Results'!D293=0,FALSE,'Input and Summary Results'!$B293)</f>
        <v>19</v>
      </c>
      <c r="C711">
        <f>IF(OR(B711=0,'Input and Summary Results'!D293=0,'Input and Summary Results'!D293=""),FALSE,'Input and Summary Results'!$D293)</f>
        <v>1.0264993469999999</v>
      </c>
      <c r="D711">
        <f>IF(OR(B711=0,'Input and Summary Results'!E293=0),FALSE,'Input and Summary Results'!$E293)</f>
        <v>4.2315526999999999E-2</v>
      </c>
      <c r="E711">
        <f t="shared" si="62"/>
        <v>1.1358677433462182E-2</v>
      </c>
      <c r="F711">
        <f t="shared" si="63"/>
        <v>1.789084305964006E-2</v>
      </c>
      <c r="G711">
        <f>IF('Input and Summary Results'!$J$4="yes",IF(C711=FALSE,FALSE,IF('Data Transformation'!E711&lt;$R$10,E711,$R$10)),IF(C711=FALSE,FALSE,IF(C711&lt;$R$10,C711,$R$10)))</f>
        <v>1.0264993469999999</v>
      </c>
      <c r="H711">
        <f>IF('Input and Summary Results'!$J$4="yes",'Data Transformation'!F711,'Data Transformation'!D711)</f>
        <v>4.2315526999999999E-2</v>
      </c>
      <c r="I711">
        <f t="shared" si="64"/>
        <v>19</v>
      </c>
    </row>
    <row r="712" spans="2:9" x14ac:dyDescent="0.45">
      <c r="B712">
        <f>IF('Input and Summary Results'!D294=0,FALSE,'Input and Summary Results'!$B294)</f>
        <v>19</v>
      </c>
      <c r="C712">
        <f>IF(OR(B712=0,'Input and Summary Results'!D294=0,'Input and Summary Results'!D294=""),FALSE,'Input and Summary Results'!$D294)</f>
        <v>0.93841820099999995</v>
      </c>
      <c r="D712">
        <f>IF(OR(B712=0,'Input and Summary Results'!E294=0),FALSE,'Input and Summary Results'!$E294)</f>
        <v>4.1684135999999997E-2</v>
      </c>
      <c r="E712">
        <f t="shared" si="62"/>
        <v>-2.7603577493967697E-2</v>
      </c>
      <c r="F712">
        <f t="shared" si="63"/>
        <v>1.9278094781965977E-2</v>
      </c>
      <c r="G712">
        <f>IF('Input and Summary Results'!$J$4="yes",IF(C712=FALSE,FALSE,IF('Data Transformation'!E712&lt;$R$10,E712,$R$10)),IF(C712=FALSE,FALSE,IF(C712&lt;$R$10,C712,$R$10)))</f>
        <v>0.93841820099999995</v>
      </c>
      <c r="H712">
        <f>IF('Input and Summary Results'!$J$4="yes",'Data Transformation'!F712,'Data Transformation'!D712)</f>
        <v>4.1684135999999997E-2</v>
      </c>
      <c r="I712">
        <f t="shared" si="64"/>
        <v>19</v>
      </c>
    </row>
    <row r="713" spans="2:9" x14ac:dyDescent="0.45">
      <c r="B713">
        <f>IF('Input and Summary Results'!D295=0,FALSE,'Input and Summary Results'!$B295)</f>
        <v>19</v>
      </c>
      <c r="C713">
        <f>IF(OR(B713=0,'Input and Summary Results'!D295=0,'Input and Summary Results'!D295=""),FALSE,'Input and Summary Results'!$D295)</f>
        <v>0.87430300599999999</v>
      </c>
      <c r="D713">
        <f>IF(OR(B713=0,'Input and Summary Results'!E295=0),FALSE,'Input and Summary Results'!$E295)</f>
        <v>3.9472733000000003E-2</v>
      </c>
      <c r="E713">
        <f t="shared" si="62"/>
        <v>-5.8338028431957248E-2</v>
      </c>
      <c r="F713">
        <f t="shared" si="63"/>
        <v>1.9594083520742236E-2</v>
      </c>
      <c r="G713">
        <f>IF('Input and Summary Results'!$J$4="yes",IF(C713=FALSE,FALSE,IF('Data Transformation'!E713&lt;$R$10,E713,$R$10)),IF(C713=FALSE,FALSE,IF(C713&lt;$R$10,C713,$R$10)))</f>
        <v>0.87430300599999999</v>
      </c>
      <c r="H713">
        <f>IF('Input and Summary Results'!$J$4="yes",'Data Transformation'!F713,'Data Transformation'!D713)</f>
        <v>3.9472733000000003E-2</v>
      </c>
      <c r="I713">
        <f t="shared" si="64"/>
        <v>19</v>
      </c>
    </row>
    <row r="714" spans="2:9" x14ac:dyDescent="0.45">
      <c r="B714">
        <f>IF('Input and Summary Results'!D296=0,FALSE,'Input and Summary Results'!$B296)</f>
        <v>19</v>
      </c>
      <c r="C714">
        <f>IF(OR(B714=0,'Input and Summary Results'!D296=0,'Input and Summary Results'!D296=""),FALSE,'Input and Summary Results'!$D296)</f>
        <v>1.066940102</v>
      </c>
      <c r="D714">
        <f>IF(OR(B714=0,'Input and Summary Results'!E296=0),FALSE,'Input and Summary Results'!$E296)</f>
        <v>3.4371079999999998E-2</v>
      </c>
      <c r="E714">
        <f t="shared" si="62"/>
        <v>2.8140038823665312E-2</v>
      </c>
      <c r="F714">
        <f t="shared" si="63"/>
        <v>1.3981149168578162E-2</v>
      </c>
      <c r="G714">
        <f>IF('Input and Summary Results'!$J$4="yes",IF(C714=FALSE,FALSE,IF('Data Transformation'!E714&lt;$R$10,E714,$R$10)),IF(C714=FALSE,FALSE,IF(C714&lt;$R$10,C714,$R$10)))</f>
        <v>1.066940102</v>
      </c>
      <c r="H714">
        <f>IF('Input and Summary Results'!$J$4="yes",'Data Transformation'!F714,'Data Transformation'!D714)</f>
        <v>3.4371079999999998E-2</v>
      </c>
      <c r="I714">
        <f t="shared" si="64"/>
        <v>19</v>
      </c>
    </row>
    <row r="715" spans="2:9" x14ac:dyDescent="0.45">
      <c r="B715">
        <f>IF('Input and Summary Results'!D297=0,FALSE,'Input and Summary Results'!$B297)</f>
        <v>20</v>
      </c>
      <c r="C715">
        <f>IF(OR(B715=0,'Input and Summary Results'!D297=0,'Input and Summary Results'!D297=""),FALSE,'Input and Summary Results'!$D297)</f>
        <v>0.92232276599999996</v>
      </c>
      <c r="D715">
        <f>IF(OR(B715=0,'Input and Summary Results'!E297=0),FALSE,'Input and Summary Results'!$E297)</f>
        <v>0.100377064</v>
      </c>
      <c r="E715">
        <f t="shared" si="62"/>
        <v>-3.5117071394589444E-2</v>
      </c>
      <c r="F715">
        <f t="shared" si="63"/>
        <v>4.7232538740131239E-2</v>
      </c>
      <c r="G715">
        <f>IF('Input and Summary Results'!$J$4="yes",IF(C715=FALSE,FALSE,IF('Data Transformation'!E715&lt;$R$10,E715,$R$10)),IF(C715=FALSE,FALSE,IF(C715&lt;$R$10,C715,$R$10)))</f>
        <v>0.92232276599999996</v>
      </c>
      <c r="H715">
        <f>IF('Input and Summary Results'!$J$4="yes",'Data Transformation'!F715,'Data Transformation'!D715)</f>
        <v>0.100377064</v>
      </c>
      <c r="I715">
        <f t="shared" si="64"/>
        <v>20</v>
      </c>
    </row>
    <row r="716" spans="2:9" x14ac:dyDescent="0.45">
      <c r="B716">
        <f>IF('Input and Summary Results'!D298=0,FALSE,'Input and Summary Results'!$B298)</f>
        <v>20</v>
      </c>
      <c r="C716">
        <f>IF(OR(B716=0,'Input and Summary Results'!D298=0,'Input and Summary Results'!D298=""),FALSE,'Input and Summary Results'!$D298)</f>
        <v>1.1129782829999999</v>
      </c>
      <c r="D716">
        <f>IF(OR(B716=0,'Input and Summary Results'!E298=0),FALSE,'Input and Summary Results'!$E298)</f>
        <v>9.2269105000000004E-2</v>
      </c>
      <c r="E716">
        <f t="shared" si="62"/>
        <v>4.6486690241914271E-2</v>
      </c>
      <c r="F716">
        <f t="shared" si="63"/>
        <v>3.5979849905121646E-2</v>
      </c>
      <c r="G716">
        <f>IF('Input and Summary Results'!$J$4="yes",IF(C716=FALSE,FALSE,IF('Data Transformation'!E716&lt;$R$10,E716,$R$10)),IF(C716=FALSE,FALSE,IF(C716&lt;$R$10,C716,$R$10)))</f>
        <v>1.1129782829999999</v>
      </c>
      <c r="H716">
        <f>IF('Input and Summary Results'!$J$4="yes",'Data Transformation'!F716,'Data Transformation'!D716)</f>
        <v>9.2269105000000004E-2</v>
      </c>
      <c r="I716">
        <f t="shared" si="64"/>
        <v>20</v>
      </c>
    </row>
    <row r="717" spans="2:9" x14ac:dyDescent="0.45">
      <c r="B717">
        <f>IF('Input and Summary Results'!D299=0,FALSE,'Input and Summary Results'!$B299)</f>
        <v>20</v>
      </c>
      <c r="C717">
        <f>IF(OR(B717=0,'Input and Summary Results'!D299=0,'Input and Summary Results'!D299=""),FALSE,'Input and Summary Results'!$D299)</f>
        <v>1.0513451599999999</v>
      </c>
      <c r="D717">
        <f>IF(OR(B717=0,'Input and Summary Results'!E299=0),FALSE,'Input and Summary Results'!$E299)</f>
        <v>6.7898497000000002E-2</v>
      </c>
      <c r="E717">
        <f t="shared" si="62"/>
        <v>2.1745319714423342E-2</v>
      </c>
      <c r="F717">
        <f t="shared" si="63"/>
        <v>2.8028804258726985E-2</v>
      </c>
      <c r="G717">
        <f>IF('Input and Summary Results'!$J$4="yes",IF(C717=FALSE,FALSE,IF('Data Transformation'!E717&lt;$R$10,E717,$R$10)),IF(C717=FALSE,FALSE,IF(C717&lt;$R$10,C717,$R$10)))</f>
        <v>1.0513451599999999</v>
      </c>
      <c r="H717">
        <f>IF('Input and Summary Results'!$J$4="yes",'Data Transformation'!F717,'Data Transformation'!D717)</f>
        <v>6.7898497000000002E-2</v>
      </c>
      <c r="I717">
        <f t="shared" si="64"/>
        <v>20</v>
      </c>
    </row>
    <row r="718" spans="2:9" x14ac:dyDescent="0.45">
      <c r="B718">
        <f>IF('Input and Summary Results'!D300=0,FALSE,'Input and Summary Results'!$B300)</f>
        <v>20</v>
      </c>
      <c r="C718">
        <f>IF(OR(B718=0,'Input and Summary Results'!D300=0,'Input and Summary Results'!D300=""),FALSE,'Input and Summary Results'!$D300)</f>
        <v>1.0083643600000001</v>
      </c>
      <c r="D718">
        <f>IF(OR(B718=0,'Input and Summary Results'!E300=0),FALSE,'Input and Summary Results'!$E300)</f>
        <v>5.7375225000000002E-2</v>
      </c>
      <c r="E718">
        <f t="shared" si="62"/>
        <v>3.6174874121172032E-3</v>
      </c>
      <c r="F718">
        <f t="shared" si="63"/>
        <v>2.4694295671060806E-2</v>
      </c>
      <c r="G718">
        <f>IF('Input and Summary Results'!$J$4="yes",IF(C718=FALSE,FALSE,IF('Data Transformation'!E718&lt;$R$10,E718,$R$10)),IF(C718=FALSE,FALSE,IF(C718&lt;$R$10,C718,$R$10)))</f>
        <v>1.0083643600000001</v>
      </c>
      <c r="H718">
        <f>IF('Input and Summary Results'!$J$4="yes",'Data Transformation'!F718,'Data Transformation'!D718)</f>
        <v>5.7375225000000002E-2</v>
      </c>
      <c r="I718">
        <f t="shared" si="64"/>
        <v>20</v>
      </c>
    </row>
    <row r="719" spans="2:9" x14ac:dyDescent="0.45">
      <c r="B719">
        <f>IF('Input and Summary Results'!D301=0,FALSE,'Input and Summary Results'!$B301)</f>
        <v>20</v>
      </c>
      <c r="C719">
        <f>IF(OR(B719=0,'Input and Summary Results'!D301=0,'Input and Summary Results'!D301=""),FALSE,'Input and Summary Results'!$D301)</f>
        <v>1.0097726929999999</v>
      </c>
      <c r="D719">
        <f>IF(OR(B719=0,'Input and Summary Results'!E301=0),FALSE,'Input and Summary Results'!$E301)</f>
        <v>5.7230326999999998E-2</v>
      </c>
      <c r="E719">
        <f t="shared" si="62"/>
        <v>4.223622014280809E-3</v>
      </c>
      <c r="F719">
        <f t="shared" si="63"/>
        <v>2.4597577346053265E-2</v>
      </c>
      <c r="G719">
        <f>IF('Input and Summary Results'!$J$4="yes",IF(C719=FALSE,FALSE,IF('Data Transformation'!E719&lt;$R$10,E719,$R$10)),IF(C719=FALSE,FALSE,IF(C719&lt;$R$10,C719,$R$10)))</f>
        <v>1.0097726929999999</v>
      </c>
      <c r="H719">
        <f>IF('Input and Summary Results'!$J$4="yes",'Data Transformation'!F719,'Data Transformation'!D719)</f>
        <v>5.7230326999999998E-2</v>
      </c>
      <c r="I719">
        <f t="shared" si="64"/>
        <v>20</v>
      </c>
    </row>
    <row r="720" spans="2:9" x14ac:dyDescent="0.45">
      <c r="B720">
        <f>IF('Input and Summary Results'!D302=0,FALSE,'Input and Summary Results'!$B302)</f>
        <v>20</v>
      </c>
      <c r="C720">
        <f>IF(OR(B720=0,'Input and Summary Results'!D302=0,'Input and Summary Results'!D302=""),FALSE,'Input and Summary Results'!$D302)</f>
        <v>0.97824727199999995</v>
      </c>
      <c r="D720">
        <f>IF(OR(B720=0,'Input and Summary Results'!E302=0),FALSE,'Input and Summary Results'!$E302)</f>
        <v>5.6248284000000003E-2</v>
      </c>
      <c r="E720">
        <f t="shared" si="62"/>
        <v>-9.5513545256708104E-3</v>
      </c>
      <c r="F720">
        <f t="shared" si="63"/>
        <v>2.4954585568218175E-2</v>
      </c>
      <c r="G720">
        <f>IF('Input and Summary Results'!$J$4="yes",IF(C720=FALSE,FALSE,IF('Data Transformation'!E720&lt;$R$10,E720,$R$10)),IF(C720=FALSE,FALSE,IF(C720&lt;$R$10,C720,$R$10)))</f>
        <v>0.97824727199999995</v>
      </c>
      <c r="H720">
        <f>IF('Input and Summary Results'!$J$4="yes",'Data Transformation'!F720,'Data Transformation'!D720)</f>
        <v>5.6248284000000003E-2</v>
      </c>
      <c r="I720">
        <f t="shared" si="64"/>
        <v>20</v>
      </c>
    </row>
    <row r="721" spans="2:9" x14ac:dyDescent="0.45">
      <c r="B721">
        <f>IF('Input and Summary Results'!D303=0,FALSE,'Input and Summary Results'!$B303)</f>
        <v>20</v>
      </c>
      <c r="C721">
        <f>IF(OR(B721=0,'Input and Summary Results'!D303=0,'Input and Summary Results'!D303=""),FALSE,'Input and Summary Results'!$D303)</f>
        <v>1.0151818530000001</v>
      </c>
      <c r="D721">
        <f>IF(OR(B721=0,'Input and Summary Results'!E303=0),FALSE,'Input and Summary Results'!$E303)</f>
        <v>5.2193627999999999E-2</v>
      </c>
      <c r="E721">
        <f t="shared" si="62"/>
        <v>6.5438458750617049E-3</v>
      </c>
      <c r="F721">
        <f t="shared" si="63"/>
        <v>2.2313277650758002E-2</v>
      </c>
      <c r="G721">
        <f>IF('Input and Summary Results'!$J$4="yes",IF(C721=FALSE,FALSE,IF('Data Transformation'!E721&lt;$R$10,E721,$R$10)),IF(C721=FALSE,FALSE,IF(C721&lt;$R$10,C721,$R$10)))</f>
        <v>1.0151818530000001</v>
      </c>
      <c r="H721">
        <f>IF('Input and Summary Results'!$J$4="yes",'Data Transformation'!F721,'Data Transformation'!D721)</f>
        <v>5.2193627999999999E-2</v>
      </c>
      <c r="I721">
        <f t="shared" si="64"/>
        <v>20</v>
      </c>
    </row>
    <row r="722" spans="2:9" x14ac:dyDescent="0.45">
      <c r="B722">
        <f>IF('Input and Summary Results'!D304=0,FALSE,'Input and Summary Results'!$B304)</f>
        <v>20</v>
      </c>
      <c r="C722">
        <f>IF(OR(B722=0,'Input and Summary Results'!D304=0,'Input and Summary Results'!D304=""),FALSE,'Input and Summary Results'!$D304)</f>
        <v>1.0234993889999999</v>
      </c>
      <c r="D722">
        <f>IF(OR(B722=0,'Input and Summary Results'!E304=0),FALSE,'Input and Summary Results'!$E304)</f>
        <v>5.1637690999999999E-2</v>
      </c>
      <c r="E722">
        <f t="shared" si="62"/>
        <v>1.0087587737158881E-2</v>
      </c>
      <c r="F722">
        <f t="shared" si="63"/>
        <v>2.1896210329833427E-2</v>
      </c>
      <c r="G722">
        <f>IF('Input and Summary Results'!$J$4="yes",IF(C722=FALSE,FALSE,IF('Data Transformation'!E722&lt;$R$10,E722,$R$10)),IF(C722=FALSE,FALSE,IF(C722&lt;$R$10,C722,$R$10)))</f>
        <v>1.0234993889999999</v>
      </c>
      <c r="H722">
        <f>IF('Input and Summary Results'!$J$4="yes",'Data Transformation'!F722,'Data Transformation'!D722)</f>
        <v>5.1637690999999999E-2</v>
      </c>
      <c r="I722">
        <f t="shared" si="64"/>
        <v>20</v>
      </c>
    </row>
    <row r="723" spans="2:9" x14ac:dyDescent="0.45">
      <c r="B723">
        <f>IF('Input and Summary Results'!D305=0,FALSE,'Input and Summary Results'!$B305)</f>
        <v>20</v>
      </c>
      <c r="C723">
        <f>IF(OR(B723=0,'Input and Summary Results'!D305=0,'Input and Summary Results'!D305=""),FALSE,'Input and Summary Results'!$D305)</f>
        <v>1.0773881729999999</v>
      </c>
      <c r="D723">
        <f>IF(OR(B723=0,'Input and Summary Results'!E305=0),FALSE,'Input and Summary Results'!$E305)</f>
        <v>5.0358093999999999E-2</v>
      </c>
      <c r="E723">
        <f t="shared" si="62"/>
        <v>3.2372203779984614E-2</v>
      </c>
      <c r="F723">
        <f t="shared" si="63"/>
        <v>2.0285551061084463E-2</v>
      </c>
      <c r="G723">
        <f>IF('Input and Summary Results'!$J$4="yes",IF(C723=FALSE,FALSE,IF('Data Transformation'!E723&lt;$R$10,E723,$R$10)),IF(C723=FALSE,FALSE,IF(C723&lt;$R$10,C723,$R$10)))</f>
        <v>1.0773881729999999</v>
      </c>
      <c r="H723">
        <f>IF('Input and Summary Results'!$J$4="yes",'Data Transformation'!F723,'Data Transformation'!D723)</f>
        <v>5.0358093999999999E-2</v>
      </c>
      <c r="I723">
        <f t="shared" si="64"/>
        <v>20</v>
      </c>
    </row>
    <row r="724" spans="2:9" x14ac:dyDescent="0.45">
      <c r="B724">
        <f>IF('Input and Summary Results'!D306=0,FALSE,'Input and Summary Results'!$B306)</f>
        <v>20</v>
      </c>
      <c r="C724">
        <f>IF(OR(B724=0,'Input and Summary Results'!D306=0,'Input and Summary Results'!D306=""),FALSE,'Input and Summary Results'!$D306)</f>
        <v>1.0006863969999999</v>
      </c>
      <c r="D724">
        <f>IF(OR(B724=0,'Input and Summary Results'!E306=0),FALSE,'Input and Summary Results'!$E306)</f>
        <v>4.7657596000000003E-2</v>
      </c>
      <c r="E724">
        <f t="shared" si="62"/>
        <v>2.979961693524306E-4</v>
      </c>
      <c r="F724">
        <f t="shared" si="63"/>
        <v>2.0669209380688724E-2</v>
      </c>
      <c r="G724">
        <f>IF('Input and Summary Results'!$J$4="yes",IF(C724=FALSE,FALSE,IF('Data Transformation'!E724&lt;$R$10,E724,$R$10)),IF(C724=FALSE,FALSE,IF(C724&lt;$R$10,C724,$R$10)))</f>
        <v>1.0006863969999999</v>
      </c>
      <c r="H724">
        <f>IF('Input and Summary Results'!$J$4="yes",'Data Transformation'!F724,'Data Transformation'!D724)</f>
        <v>4.7657596000000003E-2</v>
      </c>
      <c r="I724">
        <f t="shared" si="64"/>
        <v>20</v>
      </c>
    </row>
    <row r="725" spans="2:9" x14ac:dyDescent="0.45">
      <c r="B725">
        <f>IF('Input and Summary Results'!D307=0,FALSE,'Input and Summary Results'!$B307)</f>
        <v>20</v>
      </c>
      <c r="C725">
        <f>IF(OR(B725=0,'Input and Summary Results'!D307=0,'Input and Summary Results'!D307=""),FALSE,'Input and Summary Results'!$D307)</f>
        <v>0.89437325000000001</v>
      </c>
      <c r="D725">
        <f>IF(OR(B725=0,'Input and Summary Results'!E307=0),FALSE,'Input and Summary Results'!$E307)</f>
        <v>4.7362772999999997E-2</v>
      </c>
      <c r="E725">
        <f t="shared" si="62"/>
        <v>-4.8481198669550946E-2</v>
      </c>
      <c r="F725">
        <f t="shared" si="63"/>
        <v>2.2983070526762735E-2</v>
      </c>
      <c r="G725">
        <f>IF('Input and Summary Results'!$J$4="yes",IF(C725=FALSE,FALSE,IF('Data Transformation'!E725&lt;$R$10,E725,$R$10)),IF(C725=FALSE,FALSE,IF(C725&lt;$R$10,C725,$R$10)))</f>
        <v>0.89437325000000001</v>
      </c>
      <c r="H725">
        <f>IF('Input and Summary Results'!$J$4="yes",'Data Transformation'!F725,'Data Transformation'!D725)</f>
        <v>4.7362772999999997E-2</v>
      </c>
      <c r="I725">
        <f t="shared" si="64"/>
        <v>20</v>
      </c>
    </row>
    <row r="726" spans="2:9" x14ac:dyDescent="0.45">
      <c r="B726">
        <f>IF('Input and Summary Results'!D308=0,FALSE,'Input and Summary Results'!$B308)</f>
        <v>20</v>
      </c>
      <c r="C726">
        <f>IF(OR(B726=0,'Input and Summary Results'!D308=0,'Input and Summary Results'!D308=""),FALSE,'Input and Summary Results'!$D308)</f>
        <v>1.0619052529999999</v>
      </c>
      <c r="D726">
        <f>IF(OR(B726=0,'Input and Summary Results'!E308=0),FALSE,'Input and Summary Results'!$E308)</f>
        <v>4.6017010999999997E-2</v>
      </c>
      <c r="E726">
        <f t="shared" si="62"/>
        <v>2.60857691607865E-2</v>
      </c>
      <c r="F726">
        <f t="shared" si="63"/>
        <v>1.8807123062607168E-2</v>
      </c>
      <c r="G726">
        <f>IF('Input and Summary Results'!$J$4="yes",IF(C726=FALSE,FALSE,IF('Data Transformation'!E726&lt;$R$10,E726,$R$10)),IF(C726=FALSE,FALSE,IF(C726&lt;$R$10,C726,$R$10)))</f>
        <v>1.0619052529999999</v>
      </c>
      <c r="H726">
        <f>IF('Input and Summary Results'!$J$4="yes",'Data Transformation'!F726,'Data Transformation'!D726)</f>
        <v>4.6017010999999997E-2</v>
      </c>
      <c r="I726">
        <f t="shared" si="64"/>
        <v>20</v>
      </c>
    </row>
    <row r="727" spans="2:9" x14ac:dyDescent="0.45">
      <c r="B727">
        <f>IF('Input and Summary Results'!D309=0,FALSE,'Input and Summary Results'!$B309)</f>
        <v>20</v>
      </c>
      <c r="C727">
        <f>IF(OR(B727=0,'Input and Summary Results'!D309=0,'Input and Summary Results'!D309=""),FALSE,'Input and Summary Results'!$D309)</f>
        <v>0.936561906</v>
      </c>
      <c r="D727">
        <f>IF(OR(B727=0,'Input and Summary Results'!E309=0),FALSE,'Input and Summary Results'!$E309)</f>
        <v>4.0398148000000002E-2</v>
      </c>
      <c r="E727">
        <f t="shared" si="62"/>
        <v>-2.8463510818776742E-2</v>
      </c>
      <c r="F727">
        <f t="shared" si="63"/>
        <v>1.8720381556924015E-2</v>
      </c>
      <c r="G727">
        <f>IF('Input and Summary Results'!$J$4="yes",IF(C727=FALSE,FALSE,IF('Data Transformation'!E727&lt;$R$10,E727,$R$10)),IF(C727=FALSE,FALSE,IF(C727&lt;$R$10,C727,$R$10)))</f>
        <v>0.936561906</v>
      </c>
      <c r="H727">
        <f>IF('Input and Summary Results'!$J$4="yes",'Data Transformation'!F727,'Data Transformation'!D727)</f>
        <v>4.0398148000000002E-2</v>
      </c>
      <c r="I727">
        <f t="shared" si="64"/>
        <v>20</v>
      </c>
    </row>
    <row r="728" spans="2:9" x14ac:dyDescent="0.45">
      <c r="B728">
        <f>IF('Input and Summary Results'!D310=0,FALSE,'Input and Summary Results'!$B310)</f>
        <v>20</v>
      </c>
      <c r="C728">
        <f>IF(OR(B728=0,'Input and Summary Results'!D310=0,'Input and Summary Results'!D310=""),FALSE,'Input and Summary Results'!$D310)</f>
        <v>0.96846446399999997</v>
      </c>
      <c r="D728">
        <f>IF(OR(B728=0,'Input and Summary Results'!E310=0),FALSE,'Input and Summary Results'!$E310)</f>
        <v>3.8433561999999998E-2</v>
      </c>
      <c r="E728">
        <f t="shared" si="62"/>
        <v>-1.3916310279769396E-2</v>
      </c>
      <c r="F728">
        <f t="shared" si="63"/>
        <v>1.7223312292850426E-2</v>
      </c>
      <c r="G728">
        <f>IF('Input and Summary Results'!$J$4="yes",IF(C728=FALSE,FALSE,IF('Data Transformation'!E728&lt;$R$10,E728,$R$10)),IF(C728=FALSE,FALSE,IF(C728&lt;$R$10,C728,$R$10)))</f>
        <v>0.96846446399999997</v>
      </c>
      <c r="H728">
        <f>IF('Input and Summary Results'!$J$4="yes",'Data Transformation'!F728,'Data Transformation'!D728)</f>
        <v>3.8433561999999998E-2</v>
      </c>
      <c r="I728">
        <f t="shared" si="64"/>
        <v>20</v>
      </c>
    </row>
    <row r="729" spans="2:9" x14ac:dyDescent="0.45">
      <c r="B729">
        <f>IF('Input and Summary Results'!D311=0,FALSE,'Input and Summary Results'!$B311)</f>
        <v>20</v>
      </c>
      <c r="C729">
        <f>IF(OR(B729=0,'Input and Summary Results'!D311=0,'Input and Summary Results'!D311=""),FALSE,'Input and Summary Results'!$D311)</f>
        <v>1.0089142639999999</v>
      </c>
      <c r="D729">
        <f>IF(OR(B729=0,'Input and Summary Results'!E311=0),FALSE,'Input and Summary Results'!$E311)</f>
        <v>3.6993003000000003E-2</v>
      </c>
      <c r="E729">
        <f t="shared" si="62"/>
        <v>3.8542621202320698E-3</v>
      </c>
      <c r="F729">
        <f t="shared" si="63"/>
        <v>1.5913109641593887E-2</v>
      </c>
      <c r="G729">
        <f>IF('Input and Summary Results'!$J$4="yes",IF(C729=FALSE,FALSE,IF('Data Transformation'!E729&lt;$R$10,E729,$R$10)),IF(C729=FALSE,FALSE,IF(C729&lt;$R$10,C729,$R$10)))</f>
        <v>1.0089142639999999</v>
      </c>
      <c r="H729">
        <f>IF('Input and Summary Results'!$J$4="yes",'Data Transformation'!F729,'Data Transformation'!D729)</f>
        <v>3.6993003000000003E-2</v>
      </c>
      <c r="I729">
        <f t="shared" si="64"/>
        <v>20</v>
      </c>
    </row>
    <row r="730" spans="2:9" x14ac:dyDescent="0.45">
      <c r="B730">
        <f>IF('Input and Summary Results'!D312=0,FALSE,'Input and Summary Results'!$B312)</f>
        <v>20</v>
      </c>
      <c r="C730">
        <f>IF(OR(B730=0,'Input and Summary Results'!D312=0,'Input and Summary Results'!D312=""),FALSE,'Input and Summary Results'!$D312)</f>
        <v>0.89535852500000002</v>
      </c>
      <c r="D730">
        <f>IF(OR(B730=0,'Input and Summary Results'!E312=0),FALSE,'Input and Summary Results'!$E312)</f>
        <v>3.6745906000000002E-2</v>
      </c>
      <c r="E730">
        <f t="shared" si="62"/>
        <v>-4.8003026973812146E-2</v>
      </c>
      <c r="F730">
        <f t="shared" si="63"/>
        <v>1.7811550075987718E-2</v>
      </c>
      <c r="G730">
        <f>IF('Input and Summary Results'!$J$4="yes",IF(C730=FALSE,FALSE,IF('Data Transformation'!E730&lt;$R$10,E730,$R$10)),IF(C730=FALSE,FALSE,IF(C730&lt;$R$10,C730,$R$10)))</f>
        <v>0.89535852500000002</v>
      </c>
      <c r="H730">
        <f>IF('Input and Summary Results'!$J$4="yes",'Data Transformation'!F730,'Data Transformation'!D730)</f>
        <v>3.6745906000000002E-2</v>
      </c>
      <c r="I730">
        <f t="shared" si="64"/>
        <v>20</v>
      </c>
    </row>
    <row r="731" spans="2:9" x14ac:dyDescent="0.45">
      <c r="B731">
        <f>IF('Input and Summary Results'!D313=0,FALSE,'Input and Summary Results'!$B313)</f>
        <v>20</v>
      </c>
      <c r="C731">
        <f>IF(OR(B731=0,'Input and Summary Results'!D313=0,'Input and Summary Results'!D313=""),FALSE,'Input and Summary Results'!$D313)</f>
        <v>0.92805830899999997</v>
      </c>
      <c r="D731">
        <f>IF(OR(B731=0,'Input and Summary Results'!E313=0),FALSE,'Input and Summary Results'!$E313)</f>
        <v>3.5876799000000001E-2</v>
      </c>
      <c r="E731">
        <f t="shared" si="62"/>
        <v>-3.2424736624445907E-2</v>
      </c>
      <c r="F731">
        <f t="shared" si="63"/>
        <v>1.6777535005076928E-2</v>
      </c>
      <c r="G731">
        <f>IF('Input and Summary Results'!$J$4="yes",IF(C731=FALSE,FALSE,IF('Data Transformation'!E731&lt;$R$10,E731,$R$10)),IF(C731=FALSE,FALSE,IF(C731&lt;$R$10,C731,$R$10)))</f>
        <v>0.92805830899999997</v>
      </c>
      <c r="H731">
        <f>IF('Input and Summary Results'!$J$4="yes",'Data Transformation'!F731,'Data Transformation'!D731)</f>
        <v>3.5876799000000001E-2</v>
      </c>
      <c r="I731">
        <f t="shared" si="64"/>
        <v>20</v>
      </c>
    </row>
    <row r="732" spans="2:9" x14ac:dyDescent="0.45">
      <c r="B732">
        <f>IF('Input and Summary Results'!D314=0,FALSE,'Input and Summary Results'!$B314)</f>
        <v>20</v>
      </c>
      <c r="C732">
        <f>IF(OR(B732=0,'Input and Summary Results'!D314=0,'Input and Summary Results'!D314=""),FALSE,'Input and Summary Results'!$D314)</f>
        <v>1.00219613</v>
      </c>
      <c r="D732">
        <f>IF(OR(B732=0,'Input and Summary Results'!E314=0),FALSE,'Input and Summary Results'!$E314)</f>
        <v>3.5787792999999998E-2</v>
      </c>
      <c r="E732">
        <f t="shared" si="62"/>
        <v>9.527213730413681E-4</v>
      </c>
      <c r="F732">
        <f t="shared" si="63"/>
        <v>1.5497866831714866E-2</v>
      </c>
      <c r="G732">
        <f>IF('Input and Summary Results'!$J$4="yes",IF(C732=FALSE,FALSE,IF('Data Transformation'!E732&lt;$R$10,E732,$R$10)),IF(C732=FALSE,FALSE,IF(C732&lt;$R$10,C732,$R$10)))</f>
        <v>1.00219613</v>
      </c>
      <c r="H732">
        <f>IF('Input and Summary Results'!$J$4="yes",'Data Transformation'!F732,'Data Transformation'!D732)</f>
        <v>3.5787792999999998E-2</v>
      </c>
      <c r="I732">
        <f t="shared" si="64"/>
        <v>20</v>
      </c>
    </row>
    <row r="733" spans="2:9" x14ac:dyDescent="0.45">
      <c r="B733">
        <f>IF('Input and Summary Results'!D315=0,FALSE,'Input and Summary Results'!$B315)</f>
        <v>20</v>
      </c>
      <c r="C733">
        <f>IF(OR(B733=0,'Input and Summary Results'!D315=0,'Input and Summary Results'!D315=""),FALSE,'Input and Summary Results'!$D315)</f>
        <v>0.986108345</v>
      </c>
      <c r="D733">
        <f>IF(OR(B733=0,'Input and Summary Results'!E315=0),FALSE,'Input and Summary Results'!$E315)</f>
        <v>2.8143359E-2</v>
      </c>
      <c r="E733">
        <f t="shared" si="62"/>
        <v>-6.0753659405076415E-3</v>
      </c>
      <c r="F733">
        <f t="shared" si="63"/>
        <v>1.2386283787102522E-2</v>
      </c>
      <c r="G733">
        <f>IF('Input and Summary Results'!$J$4="yes",IF(C733=FALSE,FALSE,IF('Data Transformation'!E733&lt;$R$10,E733,$R$10)),IF(C733=FALSE,FALSE,IF(C733&lt;$R$10,C733,$R$10)))</f>
        <v>0.986108345</v>
      </c>
      <c r="H733">
        <f>IF('Input and Summary Results'!$J$4="yes",'Data Transformation'!F733,'Data Transformation'!D733)</f>
        <v>2.8143359E-2</v>
      </c>
      <c r="I733">
        <f t="shared" si="64"/>
        <v>20</v>
      </c>
    </row>
    <row r="734" spans="2:9" x14ac:dyDescent="0.45">
      <c r="B734">
        <f>IF('Input and Summary Results'!D316=0,FALSE,'Input and Summary Results'!$B316)</f>
        <v>21</v>
      </c>
      <c r="C734">
        <f>IF(OR(B734=0,'Input and Summary Results'!D316=0,'Input and Summary Results'!D316=""),FALSE,'Input and Summary Results'!$D316)</f>
        <v>0.13487270300000001</v>
      </c>
      <c r="D734">
        <f>IF(OR(B734=0,'Input and Summary Results'!E316=0),FALSE,'Input and Summary Results'!$E316)</f>
        <v>8.0180662E-2</v>
      </c>
      <c r="E734">
        <f t="shared" si="62"/>
        <v>-0.87007593866061517</v>
      </c>
      <c r="F734">
        <f t="shared" si="63"/>
        <v>0.25800926750908221</v>
      </c>
      <c r="G734">
        <f>IF('Input and Summary Results'!$J$4="yes",IF(C734=FALSE,FALSE,IF('Data Transformation'!E734&lt;$R$10,E734,$R$10)),IF(C734=FALSE,FALSE,IF(C734&lt;$R$10,C734,$R$10)))</f>
        <v>0.13487270300000001</v>
      </c>
      <c r="H734">
        <f>IF('Input and Summary Results'!$J$4="yes",'Data Transformation'!F734,'Data Transformation'!D734)</f>
        <v>8.0180662E-2</v>
      </c>
      <c r="I734">
        <f t="shared" si="64"/>
        <v>21</v>
      </c>
    </row>
    <row r="735" spans="2:9" x14ac:dyDescent="0.45">
      <c r="B735">
        <f>IF('Input and Summary Results'!D317=0,FALSE,'Input and Summary Results'!$B317)</f>
        <v>21</v>
      </c>
      <c r="C735">
        <f>IF(OR(B735=0,'Input and Summary Results'!D317=0,'Input and Summary Results'!D317=""),FALSE,'Input and Summary Results'!$D317)</f>
        <v>0.42623745699999999</v>
      </c>
      <c r="D735">
        <f>IF(OR(B735=0,'Input and Summary Results'!E317=0),FALSE,'Input and Summary Results'!$E317)</f>
        <v>7.6468307999999999E-2</v>
      </c>
      <c r="E735">
        <f t="shared" si="62"/>
        <v>-0.37034838790756575</v>
      </c>
      <c r="F735">
        <f t="shared" si="63"/>
        <v>7.7860932039109834E-2</v>
      </c>
      <c r="G735">
        <f>IF('Input and Summary Results'!$J$4="yes",IF(C735=FALSE,FALSE,IF('Data Transformation'!E735&lt;$R$10,E735,$R$10)),IF(C735=FALSE,FALSE,IF(C735&lt;$R$10,C735,$R$10)))</f>
        <v>0.42623745699999999</v>
      </c>
      <c r="H735">
        <f>IF('Input and Summary Results'!$J$4="yes",'Data Transformation'!F735,'Data Transformation'!D735)</f>
        <v>7.6468307999999999E-2</v>
      </c>
      <c r="I735">
        <f t="shared" si="64"/>
        <v>21</v>
      </c>
    </row>
    <row r="736" spans="2:9" x14ac:dyDescent="0.45">
      <c r="B736">
        <f>IF('Input and Summary Results'!D318=0,FALSE,'Input and Summary Results'!$B318)</f>
        <v>21</v>
      </c>
      <c r="C736">
        <f>IF(OR(B736=0,'Input and Summary Results'!D318=0,'Input and Summary Results'!D318=""),FALSE,'Input and Summary Results'!$D318)</f>
        <v>0.28443021299999999</v>
      </c>
      <c r="D736">
        <f>IF(OR(B736=0,'Input and Summary Results'!E318=0),FALSE,'Input and Summary Results'!$E318)</f>
        <v>7.2326669999999996E-2</v>
      </c>
      <c r="E736">
        <f t="shared" si="62"/>
        <v>-0.5460242734758024</v>
      </c>
      <c r="F736">
        <f t="shared" si="63"/>
        <v>0.1103601985489495</v>
      </c>
      <c r="G736">
        <f>IF('Input and Summary Results'!$J$4="yes",IF(C736=FALSE,FALSE,IF('Data Transformation'!E736&lt;$R$10,E736,$R$10)),IF(C736=FALSE,FALSE,IF(C736&lt;$R$10,C736,$R$10)))</f>
        <v>0.28443021299999999</v>
      </c>
      <c r="H736">
        <f>IF('Input and Summary Results'!$J$4="yes",'Data Transformation'!F736,'Data Transformation'!D736)</f>
        <v>7.2326669999999996E-2</v>
      </c>
      <c r="I736">
        <f t="shared" si="64"/>
        <v>21</v>
      </c>
    </row>
    <row r="737" spans="2:9" x14ac:dyDescent="0.45">
      <c r="B737">
        <f>IF('Input and Summary Results'!D319=0,FALSE,'Input and Summary Results'!$B319)</f>
        <v>21</v>
      </c>
      <c r="C737">
        <f>IF(OR(B737=0,'Input and Summary Results'!D319=0,'Input and Summary Results'!D319=""),FALSE,'Input and Summary Results'!$D319)</f>
        <v>1.0478604579999999</v>
      </c>
      <c r="D737">
        <f>IF(OR(B737=0,'Input and Summary Results'!E319=0),FALSE,'Input and Summary Results'!$E319)</f>
        <v>6.7030676999999997E-2</v>
      </c>
      <c r="E737">
        <f t="shared" si="62"/>
        <v>2.0303452155747376E-2</v>
      </c>
      <c r="F737">
        <f t="shared" si="63"/>
        <v>2.7762583840147157E-2</v>
      </c>
      <c r="G737">
        <f>IF('Input and Summary Results'!$J$4="yes",IF(C737=FALSE,FALSE,IF('Data Transformation'!E737&lt;$R$10,E737,$R$10)),IF(C737=FALSE,FALSE,IF(C737&lt;$R$10,C737,$R$10)))</f>
        <v>1.0478604579999999</v>
      </c>
      <c r="H737">
        <f>IF('Input and Summary Results'!$J$4="yes",'Data Transformation'!F737,'Data Transformation'!D737)</f>
        <v>6.7030676999999997E-2</v>
      </c>
      <c r="I737">
        <f t="shared" si="64"/>
        <v>21</v>
      </c>
    </row>
    <row r="738" spans="2:9" x14ac:dyDescent="0.45">
      <c r="B738">
        <f>IF('Input and Summary Results'!D320=0,FALSE,'Input and Summary Results'!$B320)</f>
        <v>21</v>
      </c>
      <c r="C738">
        <f>IF(OR(B738=0,'Input and Summary Results'!D320=0,'Input and Summary Results'!D320=""),FALSE,'Input and Summary Results'!$D320)</f>
        <v>0.89237834999999999</v>
      </c>
      <c r="D738">
        <f>IF(OR(B738=0,'Input and Summary Results'!E320=0),FALSE,'Input and Summary Results'!$E320)</f>
        <v>6.5918185000000004E-2</v>
      </c>
      <c r="E738">
        <f t="shared" si="62"/>
        <v>-4.945097468312263E-2</v>
      </c>
      <c r="F738">
        <f t="shared" si="63"/>
        <v>3.2058702780048395E-2</v>
      </c>
      <c r="G738">
        <f>IF('Input and Summary Results'!$J$4="yes",IF(C738=FALSE,FALSE,IF('Data Transformation'!E738&lt;$R$10,E738,$R$10)),IF(C738=FALSE,FALSE,IF(C738&lt;$R$10,C738,$R$10)))</f>
        <v>0.89237834999999999</v>
      </c>
      <c r="H738">
        <f>IF('Input and Summary Results'!$J$4="yes",'Data Transformation'!F738,'Data Transformation'!D738)</f>
        <v>6.5918185000000004E-2</v>
      </c>
      <c r="I738">
        <f t="shared" si="64"/>
        <v>21</v>
      </c>
    </row>
    <row r="739" spans="2:9" x14ac:dyDescent="0.45">
      <c r="B739">
        <f>IF('Input and Summary Results'!D321=0,FALSE,'Input and Summary Results'!$B321)</f>
        <v>21</v>
      </c>
      <c r="C739">
        <f>IF(OR(B739=0,'Input and Summary Results'!D321=0,'Input and Summary Results'!D321=""),FALSE,'Input and Summary Results'!$D321)</f>
        <v>0.94787551199999998</v>
      </c>
      <c r="D739">
        <f>IF(OR(B739=0,'Input and Summary Results'!E321=0),FALSE,'Input and Summary Results'!$E321)</f>
        <v>5.9357615000000002E-2</v>
      </c>
      <c r="E739">
        <f t="shared" si="62"/>
        <v>-2.3248696418843078E-2</v>
      </c>
      <c r="F739">
        <f t="shared" si="63"/>
        <v>2.7177835679755385E-2</v>
      </c>
      <c r="G739">
        <f>IF('Input and Summary Results'!$J$4="yes",IF(C739=FALSE,FALSE,IF('Data Transformation'!E739&lt;$R$10,E739,$R$10)),IF(C739=FALSE,FALSE,IF(C739&lt;$R$10,C739,$R$10)))</f>
        <v>0.94787551199999998</v>
      </c>
      <c r="H739">
        <f>IF('Input and Summary Results'!$J$4="yes",'Data Transformation'!F739,'Data Transformation'!D739)</f>
        <v>5.9357615000000002E-2</v>
      </c>
      <c r="I739">
        <f t="shared" si="64"/>
        <v>21</v>
      </c>
    </row>
    <row r="740" spans="2:9" x14ac:dyDescent="0.45">
      <c r="B740">
        <f>IF('Input and Summary Results'!D322=0,FALSE,'Input and Summary Results'!$B322)</f>
        <v>21</v>
      </c>
      <c r="C740">
        <f>IF(OR(B740=0,'Input and Summary Results'!D322=0,'Input and Summary Results'!D322=""),FALSE,'Input and Summary Results'!$D322)</f>
        <v>0.20017919200000001</v>
      </c>
      <c r="D740">
        <f>IF(OR(B740=0,'Input and Summary Results'!E322=0),FALSE,'Input and Summary Results'!$E322)</f>
        <v>5.933335E-2</v>
      </c>
      <c r="E740">
        <f t="shared" si="62"/>
        <v>-0.69858106806167852</v>
      </c>
      <c r="F740">
        <f t="shared" si="63"/>
        <v>0.12863811489457905</v>
      </c>
      <c r="G740">
        <f>IF('Input and Summary Results'!$J$4="yes",IF(C740=FALSE,FALSE,IF('Data Transformation'!E740&lt;$R$10,E740,$R$10)),IF(C740=FALSE,FALSE,IF(C740&lt;$R$10,C740,$R$10)))</f>
        <v>0.20017919200000001</v>
      </c>
      <c r="H740">
        <f>IF('Input and Summary Results'!$J$4="yes",'Data Transformation'!F740,'Data Transformation'!D740)</f>
        <v>5.933335E-2</v>
      </c>
      <c r="I740">
        <f t="shared" si="64"/>
        <v>21</v>
      </c>
    </row>
    <row r="741" spans="2:9" x14ac:dyDescent="0.45">
      <c r="B741">
        <f>IF('Input and Summary Results'!D323=0,FALSE,'Input and Summary Results'!$B323)</f>
        <v>21</v>
      </c>
      <c r="C741">
        <f>IF(OR(B741=0,'Input and Summary Results'!D323=0,'Input and Summary Results'!D323=""),FALSE,'Input and Summary Results'!$D323)</f>
        <v>0.93047654599999996</v>
      </c>
      <c r="D741">
        <f>IF(OR(B741=0,'Input and Summary Results'!E323=0),FALSE,'Input and Summary Results'!$E323)</f>
        <v>5.1984917999999998E-2</v>
      </c>
      <c r="E741">
        <f t="shared" si="62"/>
        <v>-3.1294569412476055E-2</v>
      </c>
      <c r="F741">
        <f t="shared" si="63"/>
        <v>2.4247203767777722E-2</v>
      </c>
      <c r="G741">
        <f>IF('Input and Summary Results'!$J$4="yes",IF(C741=FALSE,FALSE,IF('Data Transformation'!E741&lt;$R$10,E741,$R$10)),IF(C741=FALSE,FALSE,IF(C741&lt;$R$10,C741,$R$10)))</f>
        <v>0.93047654599999996</v>
      </c>
      <c r="H741">
        <f>IF('Input and Summary Results'!$J$4="yes",'Data Transformation'!F741,'Data Transformation'!D741)</f>
        <v>5.1984917999999998E-2</v>
      </c>
      <c r="I741">
        <f t="shared" si="64"/>
        <v>21</v>
      </c>
    </row>
    <row r="742" spans="2:9" x14ac:dyDescent="0.45">
      <c r="B742">
        <f>IF('Input and Summary Results'!D324=0,FALSE,'Input and Summary Results'!$B324)</f>
        <v>21</v>
      </c>
      <c r="C742">
        <f>IF(OR(B742=0,'Input and Summary Results'!D324=0,'Input and Summary Results'!D324=""),FALSE,'Input and Summary Results'!$D324)</f>
        <v>0.91369087599999999</v>
      </c>
      <c r="D742">
        <f>IF(OR(B742=0,'Input and Summary Results'!E324=0),FALSE,'Input and Summary Results'!$E324)</f>
        <v>5.1811869000000003E-2</v>
      </c>
      <c r="E742">
        <f t="shared" si="62"/>
        <v>-3.9200711875619278E-2</v>
      </c>
      <c r="F742">
        <f t="shared" si="63"/>
        <v>2.4610458237737731E-2</v>
      </c>
      <c r="G742">
        <f>IF('Input and Summary Results'!$J$4="yes",IF(C742=FALSE,FALSE,IF('Data Transformation'!E742&lt;$R$10,E742,$R$10)),IF(C742=FALSE,FALSE,IF(C742&lt;$R$10,C742,$R$10)))</f>
        <v>0.91369087599999999</v>
      </c>
      <c r="H742">
        <f>IF('Input and Summary Results'!$J$4="yes",'Data Transformation'!F742,'Data Transformation'!D742)</f>
        <v>5.1811869000000003E-2</v>
      </c>
      <c r="I742">
        <f t="shared" si="64"/>
        <v>21</v>
      </c>
    </row>
    <row r="743" spans="2:9" x14ac:dyDescent="0.45">
      <c r="B743">
        <f>IF('Input and Summary Results'!D325=0,FALSE,'Input and Summary Results'!$B325)</f>
        <v>21</v>
      </c>
      <c r="C743">
        <f>IF(OR(B743=0,'Input and Summary Results'!D325=0,'Input and Summary Results'!D325=""),FALSE,'Input and Summary Results'!$D325)</f>
        <v>0.304879646</v>
      </c>
      <c r="D743">
        <f>IF(OR(B743=0,'Input and Summary Results'!E325=0),FALSE,'Input and Summary Results'!$E325)</f>
        <v>5.0841155999999998E-2</v>
      </c>
      <c r="E743">
        <f t="shared" si="62"/>
        <v>-0.5158715685009635</v>
      </c>
      <c r="F743">
        <f t="shared" si="63"/>
        <v>7.237302323553603E-2</v>
      </c>
      <c r="G743">
        <f>IF('Input and Summary Results'!$J$4="yes",IF(C743=FALSE,FALSE,IF('Data Transformation'!E743&lt;$R$10,E743,$R$10)),IF(C743=FALSE,FALSE,IF(C743&lt;$R$10,C743,$R$10)))</f>
        <v>0.304879646</v>
      </c>
      <c r="H743">
        <f>IF('Input and Summary Results'!$J$4="yes",'Data Transformation'!F743,'Data Transformation'!D743)</f>
        <v>5.0841155999999998E-2</v>
      </c>
      <c r="I743">
        <f t="shared" si="64"/>
        <v>21</v>
      </c>
    </row>
    <row r="744" spans="2:9" x14ac:dyDescent="0.45">
      <c r="B744">
        <f>IF('Input and Summary Results'!D326=0,FALSE,'Input and Summary Results'!$B326)</f>
        <v>21</v>
      </c>
      <c r="C744">
        <f>IF(OR(B744=0,'Input and Summary Results'!D326=0,'Input and Summary Results'!D326=""),FALSE,'Input and Summary Results'!$D326)</f>
        <v>0.77727972999999995</v>
      </c>
      <c r="D744">
        <f>IF(OR(B744=0,'Input and Summary Results'!E326=0),FALSE,'Input and Summary Results'!$E326)</f>
        <v>4.9361635000000001E-2</v>
      </c>
      <c r="E744">
        <f t="shared" si="62"/>
        <v>-0.10942265773376661</v>
      </c>
      <c r="F744">
        <f t="shared" si="63"/>
        <v>2.7561441220138344E-2</v>
      </c>
      <c r="G744">
        <f>IF('Input and Summary Results'!$J$4="yes",IF(C744=FALSE,FALSE,IF('Data Transformation'!E744&lt;$R$10,E744,$R$10)),IF(C744=FALSE,FALSE,IF(C744&lt;$R$10,C744,$R$10)))</f>
        <v>0.77727972999999995</v>
      </c>
      <c r="H744">
        <f>IF('Input and Summary Results'!$J$4="yes",'Data Transformation'!F744,'Data Transformation'!D744)</f>
        <v>4.9361635000000001E-2</v>
      </c>
      <c r="I744">
        <f t="shared" si="64"/>
        <v>21</v>
      </c>
    </row>
    <row r="745" spans="2:9" x14ac:dyDescent="0.45">
      <c r="B745">
        <f>IF('Input and Summary Results'!D327=0,FALSE,'Input and Summary Results'!$B327)</f>
        <v>21</v>
      </c>
      <c r="C745">
        <f>IF(OR(B745=0,'Input and Summary Results'!D327=0,'Input and Summary Results'!D327=""),FALSE,'Input and Summary Results'!$D327)</f>
        <v>0.36426786799999999</v>
      </c>
      <c r="D745">
        <f>IF(OR(B745=0,'Input and Summary Results'!E327=0),FALSE,'Input and Summary Results'!$E327)</f>
        <v>4.7268496E-2</v>
      </c>
      <c r="E745">
        <f t="shared" si="62"/>
        <v>-0.43857913610298493</v>
      </c>
      <c r="F745">
        <f t="shared" si="63"/>
        <v>5.6317147533858247E-2</v>
      </c>
      <c r="G745">
        <f>IF('Input and Summary Results'!$J$4="yes",IF(C745=FALSE,FALSE,IF('Data Transformation'!E745&lt;$R$10,E745,$R$10)),IF(C745=FALSE,FALSE,IF(C745&lt;$R$10,C745,$R$10)))</f>
        <v>0.36426786799999999</v>
      </c>
      <c r="H745">
        <f>IF('Input and Summary Results'!$J$4="yes",'Data Transformation'!F745,'Data Transformation'!D745)</f>
        <v>4.7268496E-2</v>
      </c>
      <c r="I745">
        <f t="shared" si="64"/>
        <v>21</v>
      </c>
    </row>
    <row r="746" spans="2:9" x14ac:dyDescent="0.45">
      <c r="B746">
        <f>IF('Input and Summary Results'!D328=0,FALSE,'Input and Summary Results'!$B328)</f>
        <v>21</v>
      </c>
      <c r="C746">
        <f>IF(OR(B746=0,'Input and Summary Results'!D328=0,'Input and Summary Results'!D328=""),FALSE,'Input and Summary Results'!$D328)</f>
        <v>0.78604091700000001</v>
      </c>
      <c r="D746">
        <f>IF(OR(B746=0,'Input and Summary Results'!E328=0),FALSE,'Input and Summary Results'!$E328)</f>
        <v>4.6685525999999998E-2</v>
      </c>
      <c r="E746">
        <f t="shared" ref="E746:E809" si="65">IF(C746=FALSE,FALSE,LOG10(C746))</f>
        <v>-0.10455484637178461</v>
      </c>
      <c r="F746">
        <f t="shared" ref="F746:F809" si="66">IF(D746=FALSE, FALSE,0.434*D746/C746)</f>
        <v>2.5776671221302339E-2</v>
      </c>
      <c r="G746">
        <f>IF('Input and Summary Results'!$J$4="yes",IF(C746=FALSE,FALSE,IF('Data Transformation'!E746&lt;$R$10,E746,$R$10)),IF(C746=FALSE,FALSE,IF(C746&lt;$R$10,C746,$R$10)))</f>
        <v>0.78604091700000001</v>
      </c>
      <c r="H746">
        <f>IF('Input and Summary Results'!$J$4="yes",'Data Transformation'!F746,'Data Transformation'!D746)</f>
        <v>4.6685525999999998E-2</v>
      </c>
      <c r="I746">
        <f t="shared" si="64"/>
        <v>21</v>
      </c>
    </row>
    <row r="747" spans="2:9" x14ac:dyDescent="0.45">
      <c r="B747">
        <f>IF('Input and Summary Results'!D329=0,FALSE,'Input and Summary Results'!$B329)</f>
        <v>21</v>
      </c>
      <c r="C747">
        <f>IF(OR(B747=0,'Input and Summary Results'!D329=0,'Input and Summary Results'!D329=""),FALSE,'Input and Summary Results'!$D329)</f>
        <v>0.91465218299999995</v>
      </c>
      <c r="D747">
        <f>IF(OR(B747=0,'Input and Summary Results'!E329=0),FALSE,'Input and Summary Results'!$E329)</f>
        <v>4.4497567000000002E-2</v>
      </c>
      <c r="E747">
        <f t="shared" si="65"/>
        <v>-3.8744024754533424E-2</v>
      </c>
      <c r="F747">
        <f t="shared" si="66"/>
        <v>2.1113975822654327E-2</v>
      </c>
      <c r="G747">
        <f>IF('Input and Summary Results'!$J$4="yes",IF(C747=FALSE,FALSE,IF('Data Transformation'!E747&lt;$R$10,E747,$R$10)),IF(C747=FALSE,FALSE,IF(C747&lt;$R$10,C747,$R$10)))</f>
        <v>0.91465218299999995</v>
      </c>
      <c r="H747">
        <f>IF('Input and Summary Results'!$J$4="yes",'Data Transformation'!F747,'Data Transformation'!D747)</f>
        <v>4.4497567000000002E-2</v>
      </c>
      <c r="I747">
        <f t="shared" si="64"/>
        <v>21</v>
      </c>
    </row>
    <row r="748" spans="2:9" x14ac:dyDescent="0.45">
      <c r="B748">
        <f>IF('Input and Summary Results'!D330=0,FALSE,'Input and Summary Results'!$B330)</f>
        <v>21</v>
      </c>
      <c r="C748">
        <f>IF(OR(B748=0,'Input and Summary Results'!D330=0,'Input and Summary Results'!D330=""),FALSE,'Input and Summary Results'!$D330)</f>
        <v>0.17743073300000001</v>
      </c>
      <c r="D748">
        <f>IF(OR(B748=0,'Input and Summary Results'!E330=0),FALSE,'Input and Summary Results'!$E330)</f>
        <v>4.1239742000000003E-2</v>
      </c>
      <c r="E748">
        <f t="shared" si="65"/>
        <v>-0.75097115329625774</v>
      </c>
      <c r="F748">
        <f t="shared" si="66"/>
        <v>0.10087343790661114</v>
      </c>
      <c r="G748">
        <f>IF('Input and Summary Results'!$J$4="yes",IF(C748=FALSE,FALSE,IF('Data Transformation'!E748&lt;$R$10,E748,$R$10)),IF(C748=FALSE,FALSE,IF(C748&lt;$R$10,C748,$R$10)))</f>
        <v>0.17743073300000001</v>
      </c>
      <c r="H748">
        <f>IF('Input and Summary Results'!$J$4="yes",'Data Transformation'!F748,'Data Transformation'!D748)</f>
        <v>4.1239742000000003E-2</v>
      </c>
      <c r="I748">
        <f t="shared" si="64"/>
        <v>21</v>
      </c>
    </row>
    <row r="749" spans="2:9" x14ac:dyDescent="0.45">
      <c r="B749">
        <f>IF('Input and Summary Results'!D331=0,FALSE,'Input and Summary Results'!$B331)</f>
        <v>21</v>
      </c>
      <c r="C749">
        <f>IF(OR(B749=0,'Input and Summary Results'!D331=0,'Input and Summary Results'!D331=""),FALSE,'Input and Summary Results'!$D331)</f>
        <v>0.921762784</v>
      </c>
      <c r="D749">
        <f>IF(OR(B749=0,'Input and Summary Results'!E331=0),FALSE,'Input and Summary Results'!$E331)</f>
        <v>3.6487656E-2</v>
      </c>
      <c r="E749">
        <f t="shared" si="65"/>
        <v>-3.5380830416008306E-2</v>
      </c>
      <c r="F749">
        <f t="shared" si="66"/>
        <v>1.7179737540803125E-2</v>
      </c>
      <c r="G749">
        <f>IF('Input and Summary Results'!$J$4="yes",IF(C749=FALSE,FALSE,IF('Data Transformation'!E749&lt;$R$10,E749,$R$10)),IF(C749=FALSE,FALSE,IF(C749&lt;$R$10,C749,$R$10)))</f>
        <v>0.921762784</v>
      </c>
      <c r="H749">
        <f>IF('Input and Summary Results'!$J$4="yes",'Data Transformation'!F749,'Data Transformation'!D749)</f>
        <v>3.6487656E-2</v>
      </c>
      <c r="I749">
        <f t="shared" si="64"/>
        <v>21</v>
      </c>
    </row>
    <row r="750" spans="2:9" x14ac:dyDescent="0.45">
      <c r="B750">
        <f>IF('Input and Summary Results'!D332=0,FALSE,'Input and Summary Results'!$B332)</f>
        <v>21</v>
      </c>
      <c r="C750">
        <f>IF(OR(B750=0,'Input and Summary Results'!D332=0,'Input and Summary Results'!D332=""),FALSE,'Input and Summary Results'!$D332)</f>
        <v>1.0478535330000001</v>
      </c>
      <c r="D750">
        <f>IF(OR(B750=0,'Input and Summary Results'!E332=0),FALSE,'Input and Summary Results'!$E332)</f>
        <v>3.0693205000000001E-2</v>
      </c>
      <c r="E750">
        <f t="shared" si="65"/>
        <v>2.0300582022418065E-2</v>
      </c>
      <c r="F750">
        <f t="shared" si="66"/>
        <v>1.2712512341168963E-2</v>
      </c>
      <c r="G750">
        <f>IF('Input and Summary Results'!$J$4="yes",IF(C750=FALSE,FALSE,IF('Data Transformation'!E750&lt;$R$10,E750,$R$10)),IF(C750=FALSE,FALSE,IF(C750&lt;$R$10,C750,$R$10)))</f>
        <v>1.0478535330000001</v>
      </c>
      <c r="H750">
        <f>IF('Input and Summary Results'!$J$4="yes",'Data Transformation'!F750,'Data Transformation'!D750)</f>
        <v>3.0693205000000001E-2</v>
      </c>
      <c r="I750">
        <f t="shared" si="64"/>
        <v>21</v>
      </c>
    </row>
    <row r="751" spans="2:9" x14ac:dyDescent="0.45">
      <c r="B751">
        <f>IF('Input and Summary Results'!D333=0,FALSE,'Input and Summary Results'!$B333)</f>
        <v>21</v>
      </c>
      <c r="C751">
        <f>IF(OR(B751=0,'Input and Summary Results'!D333=0,'Input and Summary Results'!D333=""),FALSE,'Input and Summary Results'!$D333)</f>
        <v>0.25236015499999997</v>
      </c>
      <c r="D751">
        <f>IF(OR(B751=0,'Input and Summary Results'!E333=0),FALSE,'Input and Summary Results'!$E333)</f>
        <v>2.5053916999999998E-2</v>
      </c>
      <c r="E751">
        <f t="shared" si="65"/>
        <v>-0.59797921452162539</v>
      </c>
      <c r="F751">
        <f t="shared" si="66"/>
        <v>4.3086833490017476E-2</v>
      </c>
      <c r="G751">
        <f>IF('Input and Summary Results'!$J$4="yes",IF(C751=FALSE,FALSE,IF('Data Transformation'!E751&lt;$R$10,E751,$R$10)),IF(C751=FALSE,FALSE,IF(C751&lt;$R$10,C751,$R$10)))</f>
        <v>0.25236015499999997</v>
      </c>
      <c r="H751">
        <f>IF('Input and Summary Results'!$J$4="yes",'Data Transformation'!F751,'Data Transformation'!D751)</f>
        <v>2.5053916999999998E-2</v>
      </c>
      <c r="I751">
        <f t="shared" si="64"/>
        <v>21</v>
      </c>
    </row>
    <row r="752" spans="2:9" x14ac:dyDescent="0.45">
      <c r="B752">
        <f>IF('Input and Summary Results'!D334=0,FALSE,'Input and Summary Results'!$B334)</f>
        <v>22</v>
      </c>
      <c r="C752">
        <f>IF(OR(B752=0,'Input and Summary Results'!D334=0,'Input and Summary Results'!D334=""),FALSE,'Input and Summary Results'!$D334)</f>
        <v>0.95742198599999995</v>
      </c>
      <c r="D752">
        <f>IF(OR(B752=0,'Input and Summary Results'!E334=0),FALSE,'Input and Summary Results'!$E334)</f>
        <v>0.105018959</v>
      </c>
      <c r="E752">
        <f t="shared" si="65"/>
        <v>-1.8896603709256433E-2</v>
      </c>
      <c r="F752">
        <f t="shared" si="66"/>
        <v>4.7605161436098463E-2</v>
      </c>
      <c r="G752">
        <f>IF('Input and Summary Results'!$J$4="yes",IF(C752=FALSE,FALSE,IF('Data Transformation'!E752&lt;$R$10,E752,$R$10)),IF(C752=FALSE,FALSE,IF(C752&lt;$R$10,C752,$R$10)))</f>
        <v>0.95742198599999995</v>
      </c>
      <c r="H752">
        <f>IF('Input and Summary Results'!$J$4="yes",'Data Transformation'!F752,'Data Transformation'!D752)</f>
        <v>0.105018959</v>
      </c>
      <c r="I752">
        <f t="shared" si="64"/>
        <v>22</v>
      </c>
    </row>
    <row r="753" spans="2:9" x14ac:dyDescent="0.45">
      <c r="B753">
        <f>IF('Input and Summary Results'!D335=0,FALSE,'Input and Summary Results'!$B335)</f>
        <v>22</v>
      </c>
      <c r="C753">
        <f>IF(OR(B753=0,'Input and Summary Results'!D335=0,'Input and Summary Results'!D335=""),FALSE,'Input and Summary Results'!$D335)</f>
        <v>1.045136193</v>
      </c>
      <c r="D753">
        <f>IF(OR(B753=0,'Input and Summary Results'!E335=0),FALSE,'Input and Summary Results'!$E335)</f>
        <v>8.8787094999999996E-2</v>
      </c>
      <c r="E753">
        <f t="shared" si="65"/>
        <v>1.9172887590029969E-2</v>
      </c>
      <c r="F753">
        <f t="shared" si="66"/>
        <v>3.686945250588982E-2</v>
      </c>
      <c r="G753">
        <f>IF('Input and Summary Results'!$J$4="yes",IF(C753=FALSE,FALSE,IF('Data Transformation'!E753&lt;$R$10,E753,$R$10)),IF(C753=FALSE,FALSE,IF(C753&lt;$R$10,C753,$R$10)))</f>
        <v>1.045136193</v>
      </c>
      <c r="H753">
        <f>IF('Input and Summary Results'!$J$4="yes",'Data Transformation'!F753,'Data Transformation'!D753)</f>
        <v>8.8787094999999996E-2</v>
      </c>
      <c r="I753">
        <f t="shared" si="64"/>
        <v>22</v>
      </c>
    </row>
    <row r="754" spans="2:9" x14ac:dyDescent="0.45">
      <c r="B754">
        <f>IF('Input and Summary Results'!D336=0,FALSE,'Input and Summary Results'!$B336)</f>
        <v>22</v>
      </c>
      <c r="C754">
        <f>IF(OR(B754=0,'Input and Summary Results'!D336=0,'Input and Summary Results'!D336=""),FALSE,'Input and Summary Results'!$D336)</f>
        <v>1.002084459</v>
      </c>
      <c r="D754">
        <f>IF(OR(B754=0,'Input and Summary Results'!E336=0),FALSE,'Input and Summary Results'!$E336)</f>
        <v>8.4156389999999998E-2</v>
      </c>
      <c r="E754">
        <f t="shared" si="65"/>
        <v>9.0432685242887163E-4</v>
      </c>
      <c r="F754">
        <f t="shared" si="66"/>
        <v>3.6447899108671834E-2</v>
      </c>
      <c r="G754">
        <f>IF('Input and Summary Results'!$J$4="yes",IF(C754=FALSE,FALSE,IF('Data Transformation'!E754&lt;$R$10,E754,$R$10)),IF(C754=FALSE,FALSE,IF(C754&lt;$R$10,C754,$R$10)))</f>
        <v>1.002084459</v>
      </c>
      <c r="H754">
        <f>IF('Input and Summary Results'!$J$4="yes",'Data Transformation'!F754,'Data Transformation'!D754)</f>
        <v>8.4156389999999998E-2</v>
      </c>
      <c r="I754">
        <f t="shared" si="64"/>
        <v>22</v>
      </c>
    </row>
    <row r="755" spans="2:9" x14ac:dyDescent="0.45">
      <c r="B755">
        <f>IF('Input and Summary Results'!D337=0,FALSE,'Input and Summary Results'!$B337)</f>
        <v>22</v>
      </c>
      <c r="C755">
        <f>IF(OR(B755=0,'Input and Summary Results'!D337=0,'Input and Summary Results'!D337=""),FALSE,'Input and Summary Results'!$D337)</f>
        <v>1.1103633390000001</v>
      </c>
      <c r="D755">
        <f>IF(OR(B755=0,'Input and Summary Results'!E337=0),FALSE,'Input and Summary Results'!$E337)</f>
        <v>8.3687426999999995E-2</v>
      </c>
      <c r="E755">
        <f t="shared" si="65"/>
        <v>4.546511419431537E-2</v>
      </c>
      <c r="F755">
        <f t="shared" si="66"/>
        <v>3.271032286666662E-2</v>
      </c>
      <c r="G755">
        <f>IF('Input and Summary Results'!$J$4="yes",IF(C755=FALSE,FALSE,IF('Data Transformation'!E755&lt;$R$10,E755,$R$10)),IF(C755=FALSE,FALSE,IF(C755&lt;$R$10,C755,$R$10)))</f>
        <v>1.1103633390000001</v>
      </c>
      <c r="H755">
        <f>IF('Input and Summary Results'!$J$4="yes",'Data Transformation'!F755,'Data Transformation'!D755)</f>
        <v>8.3687426999999995E-2</v>
      </c>
      <c r="I755">
        <f t="shared" si="64"/>
        <v>22</v>
      </c>
    </row>
    <row r="756" spans="2:9" x14ac:dyDescent="0.45">
      <c r="B756">
        <f>IF('Input and Summary Results'!D338=0,FALSE,'Input and Summary Results'!$B338)</f>
        <v>22</v>
      </c>
      <c r="C756">
        <f>IF(OR(B756=0,'Input and Summary Results'!D338=0,'Input and Summary Results'!D338=""),FALSE,'Input and Summary Results'!$D338)</f>
        <v>0.94141401000000002</v>
      </c>
      <c r="D756">
        <f>IF(OR(B756=0,'Input and Summary Results'!E338=0),FALSE,'Input and Summary Results'!$E338)</f>
        <v>7.2787576000000007E-2</v>
      </c>
      <c r="E756">
        <f t="shared" si="65"/>
        <v>-2.6219342867727383E-2</v>
      </c>
      <c r="F756">
        <f t="shared" si="66"/>
        <v>3.3555702006176857E-2</v>
      </c>
      <c r="G756">
        <f>IF('Input and Summary Results'!$J$4="yes",IF(C756=FALSE,FALSE,IF('Data Transformation'!E756&lt;$R$10,E756,$R$10)),IF(C756=FALSE,FALSE,IF(C756&lt;$R$10,C756,$R$10)))</f>
        <v>0.94141401000000002</v>
      </c>
      <c r="H756">
        <f>IF('Input and Summary Results'!$J$4="yes",'Data Transformation'!F756,'Data Transformation'!D756)</f>
        <v>7.2787576000000007E-2</v>
      </c>
      <c r="I756">
        <f t="shared" si="64"/>
        <v>22</v>
      </c>
    </row>
    <row r="757" spans="2:9" x14ac:dyDescent="0.45">
      <c r="B757">
        <f>IF('Input and Summary Results'!D339=0,FALSE,'Input and Summary Results'!$B339)</f>
        <v>22</v>
      </c>
      <c r="C757">
        <f>IF(OR(B757=0,'Input and Summary Results'!D339=0,'Input and Summary Results'!D339=""),FALSE,'Input and Summary Results'!$D339)</f>
        <v>0.88641380700000005</v>
      </c>
      <c r="D757">
        <f>IF(OR(B757=0,'Input and Summary Results'!E339=0),FALSE,'Input and Summary Results'!$E339)</f>
        <v>6.4311459000000001E-2</v>
      </c>
      <c r="E757">
        <f t="shared" si="65"/>
        <v>-5.236348788503687E-2</v>
      </c>
      <c r="F757">
        <f t="shared" si="66"/>
        <v>3.1487746451584774E-2</v>
      </c>
      <c r="G757">
        <f>IF('Input and Summary Results'!$J$4="yes",IF(C757=FALSE,FALSE,IF('Data Transformation'!E757&lt;$R$10,E757,$R$10)),IF(C757=FALSE,FALSE,IF(C757&lt;$R$10,C757,$R$10)))</f>
        <v>0.88641380700000005</v>
      </c>
      <c r="H757">
        <f>IF('Input and Summary Results'!$J$4="yes",'Data Transformation'!F757,'Data Transformation'!D757)</f>
        <v>6.4311459000000001E-2</v>
      </c>
      <c r="I757">
        <f t="shared" si="64"/>
        <v>22</v>
      </c>
    </row>
    <row r="758" spans="2:9" x14ac:dyDescent="0.45">
      <c r="B758">
        <f>IF('Input and Summary Results'!D340=0,FALSE,'Input and Summary Results'!$B340)</f>
        <v>22</v>
      </c>
      <c r="C758">
        <f>IF(OR(B758=0,'Input and Summary Results'!D340=0,'Input and Summary Results'!D340=""),FALSE,'Input and Summary Results'!$D340)</f>
        <v>1.0070119829999999</v>
      </c>
      <c r="D758">
        <f>IF(OR(B758=0,'Input and Summary Results'!E340=0),FALSE,'Input and Summary Results'!$E340)</f>
        <v>6.3997676000000003E-2</v>
      </c>
      <c r="E758">
        <f t="shared" si="65"/>
        <v>3.0346384978215285E-3</v>
      </c>
      <c r="F758">
        <f t="shared" si="66"/>
        <v>2.7581589745590943E-2</v>
      </c>
      <c r="G758">
        <f>IF('Input and Summary Results'!$J$4="yes",IF(C758=FALSE,FALSE,IF('Data Transformation'!E758&lt;$R$10,E758,$R$10)),IF(C758=FALSE,FALSE,IF(C758&lt;$R$10,C758,$R$10)))</f>
        <v>1.0070119829999999</v>
      </c>
      <c r="H758">
        <f>IF('Input and Summary Results'!$J$4="yes",'Data Transformation'!F758,'Data Transformation'!D758)</f>
        <v>6.3997676000000003E-2</v>
      </c>
      <c r="I758">
        <f t="shared" si="64"/>
        <v>22</v>
      </c>
    </row>
    <row r="759" spans="2:9" x14ac:dyDescent="0.45">
      <c r="B759">
        <f>IF('Input and Summary Results'!D341=0,FALSE,'Input and Summary Results'!$B341)</f>
        <v>22</v>
      </c>
      <c r="C759">
        <f>IF(OR(B759=0,'Input and Summary Results'!D341=0,'Input and Summary Results'!D341=""),FALSE,'Input and Summary Results'!$D341)</f>
        <v>1.0051689559999999</v>
      </c>
      <c r="D759">
        <f>IF(OR(B759=0,'Input and Summary Results'!E341=0),FALSE,'Input and Summary Results'!$E341)</f>
        <v>6.3386199000000004E-2</v>
      </c>
      <c r="E759">
        <f t="shared" si="65"/>
        <v>2.2390672204893702E-3</v>
      </c>
      <c r="F759">
        <f t="shared" si="66"/>
        <v>2.7368145625460406E-2</v>
      </c>
      <c r="G759">
        <f>IF('Input and Summary Results'!$J$4="yes",IF(C759=FALSE,FALSE,IF('Data Transformation'!E759&lt;$R$10,E759,$R$10)),IF(C759=FALSE,FALSE,IF(C759&lt;$R$10,C759,$R$10)))</f>
        <v>1.0051689559999999</v>
      </c>
      <c r="H759">
        <f>IF('Input and Summary Results'!$J$4="yes",'Data Transformation'!F759,'Data Transformation'!D759)</f>
        <v>6.3386199000000004E-2</v>
      </c>
      <c r="I759">
        <f t="shared" si="64"/>
        <v>22</v>
      </c>
    </row>
    <row r="760" spans="2:9" x14ac:dyDescent="0.45">
      <c r="B760">
        <f>IF('Input and Summary Results'!D342=0,FALSE,'Input and Summary Results'!$B342)</f>
        <v>22</v>
      </c>
      <c r="C760">
        <f>IF(OR(B760=0,'Input and Summary Results'!D342=0,'Input and Summary Results'!D342=""),FALSE,'Input and Summary Results'!$D342)</f>
        <v>1.045907801</v>
      </c>
      <c r="D760">
        <f>IF(OR(B760=0,'Input and Summary Results'!E342=0),FALSE,'Input and Summary Results'!$E342)</f>
        <v>6.0895874000000003E-2</v>
      </c>
      <c r="E760">
        <f t="shared" si="65"/>
        <v>1.9493402235120038E-2</v>
      </c>
      <c r="F760">
        <f t="shared" si="66"/>
        <v>2.5268775403272856E-2</v>
      </c>
      <c r="G760">
        <f>IF('Input and Summary Results'!$J$4="yes",IF(C760=FALSE,FALSE,IF('Data Transformation'!E760&lt;$R$10,E760,$R$10)),IF(C760=FALSE,FALSE,IF(C760&lt;$R$10,C760,$R$10)))</f>
        <v>1.045907801</v>
      </c>
      <c r="H760">
        <f>IF('Input and Summary Results'!$J$4="yes",'Data Transformation'!F760,'Data Transformation'!D760)</f>
        <v>6.0895874000000003E-2</v>
      </c>
      <c r="I760">
        <f t="shared" si="64"/>
        <v>22</v>
      </c>
    </row>
    <row r="761" spans="2:9" x14ac:dyDescent="0.45">
      <c r="B761">
        <f>IF('Input and Summary Results'!D343=0,FALSE,'Input and Summary Results'!$B343)</f>
        <v>22</v>
      </c>
      <c r="C761">
        <f>IF(OR(B761=0,'Input and Summary Results'!D343=0,'Input and Summary Results'!D343=""),FALSE,'Input and Summary Results'!$D343)</f>
        <v>1.0035193680000001</v>
      </c>
      <c r="D761">
        <f>IF(OR(B761=0,'Input and Summary Results'!E343=0),FALSE,'Input and Summary Results'!$E343)</f>
        <v>5.4985019000000003E-2</v>
      </c>
      <c r="E761">
        <f t="shared" si="65"/>
        <v>1.5257588208681145E-3</v>
      </c>
      <c r="F761">
        <f t="shared" si="66"/>
        <v>2.3779808349448817E-2</v>
      </c>
      <c r="G761">
        <f>IF('Input and Summary Results'!$J$4="yes",IF(C761=FALSE,FALSE,IF('Data Transformation'!E761&lt;$R$10,E761,$R$10)),IF(C761=FALSE,FALSE,IF(C761&lt;$R$10,C761,$R$10)))</f>
        <v>1.0035193680000001</v>
      </c>
      <c r="H761">
        <f>IF('Input and Summary Results'!$J$4="yes",'Data Transformation'!F761,'Data Transformation'!D761)</f>
        <v>5.4985019000000003E-2</v>
      </c>
      <c r="I761">
        <f t="shared" si="64"/>
        <v>22</v>
      </c>
    </row>
    <row r="762" spans="2:9" x14ac:dyDescent="0.45">
      <c r="B762">
        <f>IF('Input and Summary Results'!D344=0,FALSE,'Input and Summary Results'!$B344)</f>
        <v>22</v>
      </c>
      <c r="C762">
        <f>IF(OR(B762=0,'Input and Summary Results'!D344=0,'Input and Summary Results'!D344=""),FALSE,'Input and Summary Results'!$D344)</f>
        <v>0.93748843299999995</v>
      </c>
      <c r="D762">
        <f>IF(OR(B762=0,'Input and Summary Results'!E344=0),FALSE,'Input and Summary Results'!$E344)</f>
        <v>5.4664474999999997E-2</v>
      </c>
      <c r="E762">
        <f t="shared" si="65"/>
        <v>-2.8034082016523708E-2</v>
      </c>
      <c r="F762">
        <f t="shared" si="66"/>
        <v>2.5306319859415265E-2</v>
      </c>
      <c r="G762">
        <f>IF('Input and Summary Results'!$J$4="yes",IF(C762=FALSE,FALSE,IF('Data Transformation'!E762&lt;$R$10,E762,$R$10)),IF(C762=FALSE,FALSE,IF(C762&lt;$R$10,C762,$R$10)))</f>
        <v>0.93748843299999995</v>
      </c>
      <c r="H762">
        <f>IF('Input and Summary Results'!$J$4="yes",'Data Transformation'!F762,'Data Transformation'!D762)</f>
        <v>5.4664474999999997E-2</v>
      </c>
      <c r="I762">
        <f t="shared" si="64"/>
        <v>22</v>
      </c>
    </row>
    <row r="763" spans="2:9" x14ac:dyDescent="0.45">
      <c r="B763">
        <f>IF('Input and Summary Results'!D345=0,FALSE,'Input and Summary Results'!$B345)</f>
        <v>22</v>
      </c>
      <c r="C763">
        <f>IF(OR(B763=0,'Input and Summary Results'!D345=0,'Input and Summary Results'!D345=""),FALSE,'Input and Summary Results'!$D345)</f>
        <v>0.97340398500000003</v>
      </c>
      <c r="D763">
        <f>IF(OR(B763=0,'Input and Summary Results'!E345=0),FALSE,'Input and Summary Results'!$E345)</f>
        <v>5.3989744999999999E-2</v>
      </c>
      <c r="E763">
        <f t="shared" si="65"/>
        <v>-1.1706880138980616E-2</v>
      </c>
      <c r="F763">
        <f t="shared" si="66"/>
        <v>2.4071762280693763E-2</v>
      </c>
      <c r="G763">
        <f>IF('Input and Summary Results'!$J$4="yes",IF(C763=FALSE,FALSE,IF('Data Transformation'!E763&lt;$R$10,E763,$R$10)),IF(C763=FALSE,FALSE,IF(C763&lt;$R$10,C763,$R$10)))</f>
        <v>0.97340398500000003</v>
      </c>
      <c r="H763">
        <f>IF('Input and Summary Results'!$J$4="yes",'Data Transformation'!F763,'Data Transformation'!D763)</f>
        <v>5.3989744999999999E-2</v>
      </c>
      <c r="I763">
        <f t="shared" si="64"/>
        <v>22</v>
      </c>
    </row>
    <row r="764" spans="2:9" x14ac:dyDescent="0.45">
      <c r="B764">
        <f>IF('Input and Summary Results'!D346=0,FALSE,'Input and Summary Results'!$B346)</f>
        <v>22</v>
      </c>
      <c r="C764">
        <f>IF(OR(B764=0,'Input and Summary Results'!D346=0,'Input and Summary Results'!D346=""),FALSE,'Input and Summary Results'!$D346)</f>
        <v>0.91671949699999999</v>
      </c>
      <c r="D764">
        <f>IF(OR(B764=0,'Input and Summary Results'!E346=0),FALSE,'Input and Summary Results'!$E346)</f>
        <v>5.0975621999999998E-2</v>
      </c>
      <c r="E764">
        <f t="shared" si="65"/>
        <v>-3.7763531877285678E-2</v>
      </c>
      <c r="F764">
        <f t="shared" si="66"/>
        <v>2.4133249069535172E-2</v>
      </c>
      <c r="G764">
        <f>IF('Input and Summary Results'!$J$4="yes",IF(C764=FALSE,FALSE,IF('Data Transformation'!E764&lt;$R$10,E764,$R$10)),IF(C764=FALSE,FALSE,IF(C764&lt;$R$10,C764,$R$10)))</f>
        <v>0.91671949699999999</v>
      </c>
      <c r="H764">
        <f>IF('Input and Summary Results'!$J$4="yes",'Data Transformation'!F764,'Data Transformation'!D764)</f>
        <v>5.0975621999999998E-2</v>
      </c>
      <c r="I764">
        <f t="shared" si="64"/>
        <v>22</v>
      </c>
    </row>
    <row r="765" spans="2:9" x14ac:dyDescent="0.45">
      <c r="B765">
        <f>IF('Input and Summary Results'!D347=0,FALSE,'Input and Summary Results'!$B347)</f>
        <v>22</v>
      </c>
      <c r="C765">
        <f>IF(OR(B765=0,'Input and Summary Results'!D347=0,'Input and Summary Results'!D347=""),FALSE,'Input and Summary Results'!$D347)</f>
        <v>0.994096329</v>
      </c>
      <c r="D765">
        <f>IF(OR(B765=0,'Input and Summary Results'!E347=0),FALSE,'Input and Summary Results'!$E347)</f>
        <v>4.6539683999999998E-2</v>
      </c>
      <c r="E765">
        <f t="shared" si="65"/>
        <v>-2.5715299627005811E-3</v>
      </c>
      <c r="F765">
        <f t="shared" si="66"/>
        <v>2.0318174674599364E-2</v>
      </c>
      <c r="G765">
        <f>IF('Input and Summary Results'!$J$4="yes",IF(C765=FALSE,FALSE,IF('Data Transformation'!E765&lt;$R$10,E765,$R$10)),IF(C765=FALSE,FALSE,IF(C765&lt;$R$10,C765,$R$10)))</f>
        <v>0.994096329</v>
      </c>
      <c r="H765">
        <f>IF('Input and Summary Results'!$J$4="yes",'Data Transformation'!F765,'Data Transformation'!D765)</f>
        <v>4.6539683999999998E-2</v>
      </c>
      <c r="I765">
        <f t="shared" si="64"/>
        <v>22</v>
      </c>
    </row>
    <row r="766" spans="2:9" x14ac:dyDescent="0.45">
      <c r="B766">
        <f>IF('Input and Summary Results'!D348=0,FALSE,'Input and Summary Results'!$B348)</f>
        <v>22</v>
      </c>
      <c r="C766">
        <f>IF(OR(B766=0,'Input and Summary Results'!D348=0,'Input and Summary Results'!D348=""),FALSE,'Input and Summary Results'!$D348)</f>
        <v>0.90979290999999995</v>
      </c>
      <c r="D766">
        <f>IF(OR(B766=0,'Input and Summary Results'!E348=0),FALSE,'Input and Summary Results'!$E348)</f>
        <v>4.4905365000000003E-2</v>
      </c>
      <c r="E766">
        <f t="shared" si="65"/>
        <v>-4.1057451942065552E-2</v>
      </c>
      <c r="F766">
        <f t="shared" si="66"/>
        <v>2.1421279717380962E-2</v>
      </c>
      <c r="G766">
        <f>IF('Input and Summary Results'!$J$4="yes",IF(C766=FALSE,FALSE,IF('Data Transformation'!E766&lt;$R$10,E766,$R$10)),IF(C766=FALSE,FALSE,IF(C766&lt;$R$10,C766,$R$10)))</f>
        <v>0.90979290999999995</v>
      </c>
      <c r="H766">
        <f>IF('Input and Summary Results'!$J$4="yes",'Data Transformation'!F766,'Data Transformation'!D766)</f>
        <v>4.4905365000000003E-2</v>
      </c>
      <c r="I766">
        <f t="shared" si="64"/>
        <v>22</v>
      </c>
    </row>
    <row r="767" spans="2:9" x14ac:dyDescent="0.45">
      <c r="B767">
        <f>IF('Input and Summary Results'!D349=0,FALSE,'Input and Summary Results'!$B349)</f>
        <v>22</v>
      </c>
      <c r="C767">
        <f>IF(OR(B767=0,'Input and Summary Results'!D349=0,'Input and Summary Results'!D349=""),FALSE,'Input and Summary Results'!$D349)</f>
        <v>1.0328509340000001</v>
      </c>
      <c r="D767">
        <f>IF(OR(B767=0,'Input and Summary Results'!E349=0),FALSE,'Input and Summary Results'!$E349)</f>
        <v>4.4257128E-2</v>
      </c>
      <c r="E767">
        <f t="shared" si="65"/>
        <v>1.4037646579927449E-2</v>
      </c>
      <c r="F767">
        <f t="shared" si="66"/>
        <v>1.8596675395948278E-2</v>
      </c>
      <c r="G767">
        <f>IF('Input and Summary Results'!$J$4="yes",IF(C767=FALSE,FALSE,IF('Data Transformation'!E767&lt;$R$10,E767,$R$10)),IF(C767=FALSE,FALSE,IF(C767&lt;$R$10,C767,$R$10)))</f>
        <v>1.0328509340000001</v>
      </c>
      <c r="H767">
        <f>IF('Input and Summary Results'!$J$4="yes",'Data Transformation'!F767,'Data Transformation'!D767)</f>
        <v>4.4257128E-2</v>
      </c>
      <c r="I767">
        <f t="shared" si="64"/>
        <v>22</v>
      </c>
    </row>
    <row r="768" spans="2:9" x14ac:dyDescent="0.45">
      <c r="B768">
        <f>IF('Input and Summary Results'!D350=0,FALSE,'Input and Summary Results'!$B350)</f>
        <v>22</v>
      </c>
      <c r="C768">
        <f>IF(OR(B768=0,'Input and Summary Results'!D350=0,'Input and Summary Results'!D350=""),FALSE,'Input and Summary Results'!$D350)</f>
        <v>1.010767089</v>
      </c>
      <c r="D768">
        <f>IF(OR(B768=0,'Input and Summary Results'!E350=0),FALSE,'Input and Summary Results'!$E350)</f>
        <v>3.6715802999999998E-2</v>
      </c>
      <c r="E768">
        <f t="shared" si="65"/>
        <v>4.6510926677569486E-3</v>
      </c>
      <c r="F768">
        <f t="shared" si="66"/>
        <v>1.5764916245704946E-2</v>
      </c>
      <c r="G768">
        <f>IF('Input and Summary Results'!$J$4="yes",IF(C768=FALSE,FALSE,IF('Data Transformation'!E768&lt;$R$10,E768,$R$10)),IF(C768=FALSE,FALSE,IF(C768&lt;$R$10,C768,$R$10)))</f>
        <v>1.010767089</v>
      </c>
      <c r="H768">
        <f>IF('Input and Summary Results'!$J$4="yes",'Data Transformation'!F768,'Data Transformation'!D768)</f>
        <v>3.6715802999999998E-2</v>
      </c>
      <c r="I768">
        <f t="shared" si="64"/>
        <v>22</v>
      </c>
    </row>
    <row r="769" spans="2:9" x14ac:dyDescent="0.45">
      <c r="B769">
        <f>IF('Input and Summary Results'!D351=0,FALSE,'Input and Summary Results'!$B351)</f>
        <v>22</v>
      </c>
      <c r="C769">
        <f>IF(OR(B769=0,'Input and Summary Results'!D351=0,'Input and Summary Results'!D351=""),FALSE,'Input and Summary Results'!$D351)</f>
        <v>1.029752166</v>
      </c>
      <c r="D769">
        <f>IF(OR(B769=0,'Input and Summary Results'!E351=0),FALSE,'Input and Summary Results'!$E351)</f>
        <v>3.2006606E-2</v>
      </c>
      <c r="E769">
        <f t="shared" si="65"/>
        <v>1.2732714132566316E-2</v>
      </c>
      <c r="F769">
        <f t="shared" si="66"/>
        <v>1.3489524433784972E-2</v>
      </c>
      <c r="G769">
        <f>IF('Input and Summary Results'!$J$4="yes",IF(C769=FALSE,FALSE,IF('Data Transformation'!E769&lt;$R$10,E769,$R$10)),IF(C769=FALSE,FALSE,IF(C769&lt;$R$10,C769,$R$10)))</f>
        <v>1.029752166</v>
      </c>
      <c r="H769">
        <f>IF('Input and Summary Results'!$J$4="yes",'Data Transformation'!F769,'Data Transformation'!D769)</f>
        <v>3.2006606E-2</v>
      </c>
      <c r="I769">
        <f t="shared" si="64"/>
        <v>22</v>
      </c>
    </row>
    <row r="770" spans="2:9" x14ac:dyDescent="0.45">
      <c r="B770">
        <f>IF('Input and Summary Results'!D352=0,FALSE,'Input and Summary Results'!$B352)</f>
        <v>23</v>
      </c>
      <c r="C770">
        <f>IF(OR(B770=0,'Input and Summary Results'!D352=0,'Input and Summary Results'!D352=""),FALSE,'Input and Summary Results'!$D352)</f>
        <v>0.96103436900000005</v>
      </c>
      <c r="D770">
        <f>IF(OR(B770=0,'Input and Summary Results'!E352=0),FALSE,'Input and Summary Results'!$E352)</f>
        <v>0.12669365399999999</v>
      </c>
      <c r="E770">
        <f t="shared" si="65"/>
        <v>-1.7261080593530605E-2</v>
      </c>
      <c r="F770">
        <f t="shared" si="66"/>
        <v>5.7214442698042565E-2</v>
      </c>
      <c r="G770">
        <f>IF('Input and Summary Results'!$J$4="yes",IF(C770=FALSE,FALSE,IF('Data Transformation'!E770&lt;$R$10,E770,$R$10)),IF(C770=FALSE,FALSE,IF(C770&lt;$R$10,C770,$R$10)))</f>
        <v>0.96103436900000005</v>
      </c>
      <c r="H770">
        <f>IF('Input and Summary Results'!$J$4="yes",'Data Transformation'!F770,'Data Transformation'!D770)</f>
        <v>0.12669365399999999</v>
      </c>
      <c r="I770">
        <f t="shared" si="64"/>
        <v>23</v>
      </c>
    </row>
    <row r="771" spans="2:9" x14ac:dyDescent="0.45">
      <c r="B771">
        <f>IF('Input and Summary Results'!D353=0,FALSE,'Input and Summary Results'!$B353)</f>
        <v>23</v>
      </c>
      <c r="C771">
        <f>IF(OR(B771=0,'Input and Summary Results'!D353=0,'Input and Summary Results'!D353=""),FALSE,'Input and Summary Results'!$D353)</f>
        <v>1.033277037</v>
      </c>
      <c r="D771">
        <f>IF(OR(B771=0,'Input and Summary Results'!E353=0),FALSE,'Input and Summary Results'!$E353)</f>
        <v>0.102423769</v>
      </c>
      <c r="E771">
        <f t="shared" si="65"/>
        <v>1.4216777966601798E-2</v>
      </c>
      <c r="F771">
        <f t="shared" si="66"/>
        <v>4.302032674127839E-2</v>
      </c>
      <c r="G771">
        <f>IF('Input and Summary Results'!$J$4="yes",IF(C771=FALSE,FALSE,IF('Data Transformation'!E771&lt;$R$10,E771,$R$10)),IF(C771=FALSE,FALSE,IF(C771&lt;$R$10,C771,$R$10)))</f>
        <v>1.033277037</v>
      </c>
      <c r="H771">
        <f>IF('Input and Summary Results'!$J$4="yes",'Data Transformation'!F771,'Data Transformation'!D771)</f>
        <v>0.102423769</v>
      </c>
      <c r="I771">
        <f t="shared" si="64"/>
        <v>23</v>
      </c>
    </row>
    <row r="772" spans="2:9" x14ac:dyDescent="0.45">
      <c r="B772">
        <f>IF('Input and Summary Results'!D354=0,FALSE,'Input and Summary Results'!$B354)</f>
        <v>23</v>
      </c>
      <c r="C772">
        <f>IF(OR(B772=0,'Input and Summary Results'!D354=0,'Input and Summary Results'!D354=""),FALSE,'Input and Summary Results'!$D354)</f>
        <v>1.159616215</v>
      </c>
      <c r="D772">
        <f>IF(OR(B772=0,'Input and Summary Results'!E354=0),FALSE,'Input and Summary Results'!$E354)</f>
        <v>8.2192702000000006E-2</v>
      </c>
      <c r="E772">
        <f t="shared" si="65"/>
        <v>6.4314279497541441E-2</v>
      </c>
      <c r="F772">
        <f t="shared" si="66"/>
        <v>3.0761584916264736E-2</v>
      </c>
      <c r="G772">
        <f>IF('Input and Summary Results'!$J$4="yes",IF(C772=FALSE,FALSE,IF('Data Transformation'!E772&lt;$R$10,E772,$R$10)),IF(C772=FALSE,FALSE,IF(C772&lt;$R$10,C772,$R$10)))</f>
        <v>1.159616215</v>
      </c>
      <c r="H772">
        <f>IF('Input and Summary Results'!$J$4="yes",'Data Transformation'!F772,'Data Transformation'!D772)</f>
        <v>8.2192702000000006E-2</v>
      </c>
      <c r="I772">
        <f t="shared" si="64"/>
        <v>23</v>
      </c>
    </row>
    <row r="773" spans="2:9" x14ac:dyDescent="0.45">
      <c r="B773">
        <f>IF('Input and Summary Results'!D355=0,FALSE,'Input and Summary Results'!$B355)</f>
        <v>23</v>
      </c>
      <c r="C773">
        <f>IF(OR(B773=0,'Input and Summary Results'!D355=0,'Input and Summary Results'!D355=""),FALSE,'Input and Summary Results'!$D355)</f>
        <v>0.85680487299999997</v>
      </c>
      <c r="D773">
        <f>IF(OR(B773=0,'Input and Summary Results'!E355=0),FALSE,'Input and Summary Results'!$E355)</f>
        <v>6.7626822000000003E-2</v>
      </c>
      <c r="E773">
        <f t="shared" si="65"/>
        <v>-6.7118072158702982E-2</v>
      </c>
      <c r="F773">
        <f t="shared" si="66"/>
        <v>3.4255221547975487E-2</v>
      </c>
      <c r="G773">
        <f>IF('Input and Summary Results'!$J$4="yes",IF(C773=FALSE,FALSE,IF('Data Transformation'!E773&lt;$R$10,E773,$R$10)),IF(C773=FALSE,FALSE,IF(C773&lt;$R$10,C773,$R$10)))</f>
        <v>0.85680487299999997</v>
      </c>
      <c r="H773">
        <f>IF('Input and Summary Results'!$J$4="yes",'Data Transformation'!F773,'Data Transformation'!D773)</f>
        <v>6.7626822000000003E-2</v>
      </c>
      <c r="I773">
        <f t="shared" ref="I773:I836" si="67">IF(G773=FALSE,"",B773)</f>
        <v>23</v>
      </c>
    </row>
    <row r="774" spans="2:9" x14ac:dyDescent="0.45">
      <c r="B774">
        <f>IF('Input and Summary Results'!D356=0,FALSE,'Input and Summary Results'!$B356)</f>
        <v>23</v>
      </c>
      <c r="C774">
        <f>IF(OR(B774=0,'Input and Summary Results'!D356=0,'Input and Summary Results'!D356=""),FALSE,'Input and Summary Results'!$D356)</f>
        <v>1.0198508180000001</v>
      </c>
      <c r="D774">
        <f>IF(OR(B774=0,'Input and Summary Results'!E356=0),FALSE,'Input and Summary Results'!$E356)</f>
        <v>6.5868023999999997E-2</v>
      </c>
      <c r="E774">
        <f t="shared" si="65"/>
        <v>8.5366485680221579E-3</v>
      </c>
      <c r="F774">
        <f t="shared" si="66"/>
        <v>2.8030298070516425E-2</v>
      </c>
      <c r="G774">
        <f>IF('Input and Summary Results'!$J$4="yes",IF(C774=FALSE,FALSE,IF('Data Transformation'!E774&lt;$R$10,E774,$R$10)),IF(C774=FALSE,FALSE,IF(C774&lt;$R$10,C774,$R$10)))</f>
        <v>1.0198508180000001</v>
      </c>
      <c r="H774">
        <f>IF('Input and Summary Results'!$J$4="yes",'Data Transformation'!F774,'Data Transformation'!D774)</f>
        <v>6.5868023999999997E-2</v>
      </c>
      <c r="I774">
        <f t="shared" si="67"/>
        <v>23</v>
      </c>
    </row>
    <row r="775" spans="2:9" x14ac:dyDescent="0.45">
      <c r="B775">
        <f>IF('Input and Summary Results'!D357=0,FALSE,'Input and Summary Results'!$B357)</f>
        <v>23</v>
      </c>
      <c r="C775">
        <f>IF(OR(B775=0,'Input and Summary Results'!D357=0,'Input and Summary Results'!D357=""),FALSE,'Input and Summary Results'!$D357)</f>
        <v>0.97597835499999996</v>
      </c>
      <c r="D775">
        <f>IF(OR(B775=0,'Input and Summary Results'!E357=0),FALSE,'Input and Summary Results'!$E357)</f>
        <v>6.1228189000000002E-2</v>
      </c>
      <c r="E775">
        <f t="shared" si="65"/>
        <v>-1.0559813899188123E-2</v>
      </c>
      <c r="F775">
        <f t="shared" si="66"/>
        <v>2.7227073110653158E-2</v>
      </c>
      <c r="G775">
        <f>IF('Input and Summary Results'!$J$4="yes",IF(C775=FALSE,FALSE,IF('Data Transformation'!E775&lt;$R$10,E775,$R$10)),IF(C775=FALSE,FALSE,IF(C775&lt;$R$10,C775,$R$10)))</f>
        <v>0.97597835499999996</v>
      </c>
      <c r="H775">
        <f>IF('Input and Summary Results'!$J$4="yes",'Data Transformation'!F775,'Data Transformation'!D775)</f>
        <v>6.1228189000000002E-2</v>
      </c>
      <c r="I775">
        <f t="shared" si="67"/>
        <v>23</v>
      </c>
    </row>
    <row r="776" spans="2:9" x14ac:dyDescent="0.45">
      <c r="B776">
        <f>IF('Input and Summary Results'!D358=0,FALSE,'Input and Summary Results'!$B358)</f>
        <v>23</v>
      </c>
      <c r="C776">
        <f>IF(OR(B776=0,'Input and Summary Results'!D358=0,'Input and Summary Results'!D358=""),FALSE,'Input and Summary Results'!$D358)</f>
        <v>1.0381046119999999</v>
      </c>
      <c r="D776">
        <f>IF(OR(B776=0,'Input and Summary Results'!E358=0),FALSE,'Input and Summary Results'!$E358)</f>
        <v>5.8328880999999999E-2</v>
      </c>
      <c r="E776">
        <f t="shared" si="65"/>
        <v>1.6241120492307672E-2</v>
      </c>
      <c r="F776">
        <f t="shared" si="66"/>
        <v>2.4385533077662506E-2</v>
      </c>
      <c r="G776">
        <f>IF('Input and Summary Results'!$J$4="yes",IF(C776=FALSE,FALSE,IF('Data Transformation'!E776&lt;$R$10,E776,$R$10)),IF(C776=FALSE,FALSE,IF(C776&lt;$R$10,C776,$R$10)))</f>
        <v>1.0381046119999999</v>
      </c>
      <c r="H776">
        <f>IF('Input and Summary Results'!$J$4="yes",'Data Transformation'!F776,'Data Transformation'!D776)</f>
        <v>5.8328880999999999E-2</v>
      </c>
      <c r="I776">
        <f t="shared" si="67"/>
        <v>23</v>
      </c>
    </row>
    <row r="777" spans="2:9" x14ac:dyDescent="0.45">
      <c r="B777">
        <f>IF('Input and Summary Results'!D359=0,FALSE,'Input and Summary Results'!$B359)</f>
        <v>23</v>
      </c>
      <c r="C777">
        <f>IF(OR(B777=0,'Input and Summary Results'!D359=0,'Input and Summary Results'!D359=""),FALSE,'Input and Summary Results'!$D359)</f>
        <v>0.89456193100000003</v>
      </c>
      <c r="D777">
        <f>IF(OR(B777=0,'Input and Summary Results'!E359=0),FALSE,'Input and Summary Results'!$E359)</f>
        <v>5.4754951000000003E-2</v>
      </c>
      <c r="E777">
        <f t="shared" si="65"/>
        <v>-4.8389587616993926E-2</v>
      </c>
      <c r="F777">
        <f t="shared" si="66"/>
        <v>2.6564565191630092E-2</v>
      </c>
      <c r="G777">
        <f>IF('Input and Summary Results'!$J$4="yes",IF(C777=FALSE,FALSE,IF('Data Transformation'!E777&lt;$R$10,E777,$R$10)),IF(C777=FALSE,FALSE,IF(C777&lt;$R$10,C777,$R$10)))</f>
        <v>0.89456193100000003</v>
      </c>
      <c r="H777">
        <f>IF('Input and Summary Results'!$J$4="yes",'Data Transformation'!F777,'Data Transformation'!D777)</f>
        <v>5.4754951000000003E-2</v>
      </c>
      <c r="I777">
        <f t="shared" si="67"/>
        <v>23</v>
      </c>
    </row>
    <row r="778" spans="2:9" x14ac:dyDescent="0.45">
      <c r="B778">
        <f>IF('Input and Summary Results'!D360=0,FALSE,'Input and Summary Results'!$B360)</f>
        <v>23</v>
      </c>
      <c r="C778">
        <f>IF(OR(B778=0,'Input and Summary Results'!D360=0,'Input and Summary Results'!D360=""),FALSE,'Input and Summary Results'!$D360)</f>
        <v>0.88906273599999996</v>
      </c>
      <c r="D778">
        <f>IF(OR(B778=0,'Input and Summary Results'!E360=0),FALSE,'Input and Summary Results'!$E360)</f>
        <v>5.2257099000000001E-2</v>
      </c>
      <c r="E778">
        <f t="shared" si="65"/>
        <v>-5.1067592306162521E-2</v>
      </c>
      <c r="F778">
        <f t="shared" si="66"/>
        <v>2.5509539482037182E-2</v>
      </c>
      <c r="G778">
        <f>IF('Input and Summary Results'!$J$4="yes",IF(C778=FALSE,FALSE,IF('Data Transformation'!E778&lt;$R$10,E778,$R$10)),IF(C778=FALSE,FALSE,IF(C778&lt;$R$10,C778,$R$10)))</f>
        <v>0.88906273599999996</v>
      </c>
      <c r="H778">
        <f>IF('Input and Summary Results'!$J$4="yes",'Data Transformation'!F778,'Data Transformation'!D778)</f>
        <v>5.2257099000000001E-2</v>
      </c>
      <c r="I778">
        <f t="shared" si="67"/>
        <v>23</v>
      </c>
    </row>
    <row r="779" spans="2:9" x14ac:dyDescent="0.45">
      <c r="B779">
        <f>IF('Input and Summary Results'!D361=0,FALSE,'Input and Summary Results'!$B361)</f>
        <v>23</v>
      </c>
      <c r="C779">
        <f>IF(OR(B779=0,'Input and Summary Results'!D361=0,'Input and Summary Results'!D361=""),FALSE,'Input and Summary Results'!$D361)</f>
        <v>0.98149879200000001</v>
      </c>
      <c r="D779">
        <f>IF(OR(B779=0,'Input and Summary Results'!E361=0),FALSE,'Input and Summary Results'!$E361)</f>
        <v>5.1038017999999997E-2</v>
      </c>
      <c r="E779">
        <f t="shared" si="65"/>
        <v>-8.1102305805893383E-3</v>
      </c>
      <c r="F779">
        <f t="shared" si="66"/>
        <v>2.2568035735290034E-2</v>
      </c>
      <c r="G779">
        <f>IF('Input and Summary Results'!$J$4="yes",IF(C779=FALSE,FALSE,IF('Data Transformation'!E779&lt;$R$10,E779,$R$10)),IF(C779=FALSE,FALSE,IF(C779&lt;$R$10,C779,$R$10)))</f>
        <v>0.98149879200000001</v>
      </c>
      <c r="H779">
        <f>IF('Input and Summary Results'!$J$4="yes",'Data Transformation'!F779,'Data Transformation'!D779)</f>
        <v>5.1038017999999997E-2</v>
      </c>
      <c r="I779">
        <f t="shared" si="67"/>
        <v>23</v>
      </c>
    </row>
    <row r="780" spans="2:9" x14ac:dyDescent="0.45">
      <c r="B780">
        <f>IF('Input and Summary Results'!D362=0,FALSE,'Input and Summary Results'!$B362)</f>
        <v>23</v>
      </c>
      <c r="C780">
        <f>IF(OR(B780=0,'Input and Summary Results'!D362=0,'Input and Summary Results'!D362=""),FALSE,'Input and Summary Results'!$D362)</f>
        <v>0.96775374800000002</v>
      </c>
      <c r="D780">
        <f>IF(OR(B780=0,'Input and Summary Results'!E362=0),FALSE,'Input and Summary Results'!$E362)</f>
        <v>4.9926588000000001E-2</v>
      </c>
      <c r="E780">
        <f t="shared" si="65"/>
        <v>-1.4235138032705402E-2</v>
      </c>
      <c r="F780">
        <f t="shared" si="66"/>
        <v>2.239013719841465E-2</v>
      </c>
      <c r="G780">
        <f>IF('Input and Summary Results'!$J$4="yes",IF(C780=FALSE,FALSE,IF('Data Transformation'!E780&lt;$R$10,E780,$R$10)),IF(C780=FALSE,FALSE,IF(C780&lt;$R$10,C780,$R$10)))</f>
        <v>0.96775374800000002</v>
      </c>
      <c r="H780">
        <f>IF('Input and Summary Results'!$J$4="yes",'Data Transformation'!F780,'Data Transformation'!D780)</f>
        <v>4.9926588000000001E-2</v>
      </c>
      <c r="I780">
        <f t="shared" si="67"/>
        <v>23</v>
      </c>
    </row>
    <row r="781" spans="2:9" x14ac:dyDescent="0.45">
      <c r="B781">
        <f>IF('Input and Summary Results'!D363=0,FALSE,'Input and Summary Results'!$B363)</f>
        <v>23</v>
      </c>
      <c r="C781">
        <f>IF(OR(B781=0,'Input and Summary Results'!D363=0,'Input and Summary Results'!D363=""),FALSE,'Input and Summary Results'!$D363)</f>
        <v>0.98956979199999995</v>
      </c>
      <c r="D781">
        <f>IF(OR(B781=0,'Input and Summary Results'!E363=0),FALSE,'Input and Summary Results'!$E363)</f>
        <v>4.9345154000000002E-2</v>
      </c>
      <c r="E781">
        <f t="shared" si="65"/>
        <v>-4.5535706222136277E-3</v>
      </c>
      <c r="F781">
        <f t="shared" si="66"/>
        <v>2.1641522416238027E-2</v>
      </c>
      <c r="G781">
        <f>IF('Input and Summary Results'!$J$4="yes",IF(C781=FALSE,FALSE,IF('Data Transformation'!E781&lt;$R$10,E781,$R$10)),IF(C781=FALSE,FALSE,IF(C781&lt;$R$10,C781,$R$10)))</f>
        <v>0.98956979199999995</v>
      </c>
      <c r="H781">
        <f>IF('Input and Summary Results'!$J$4="yes",'Data Transformation'!F781,'Data Transformation'!D781)</f>
        <v>4.9345154000000002E-2</v>
      </c>
      <c r="I781">
        <f t="shared" si="67"/>
        <v>23</v>
      </c>
    </row>
    <row r="782" spans="2:9" x14ac:dyDescent="0.45">
      <c r="B782">
        <f>IF('Input and Summary Results'!D364=0,FALSE,'Input and Summary Results'!$B364)</f>
        <v>23</v>
      </c>
      <c r="C782">
        <f>IF(OR(B782=0,'Input and Summary Results'!D364=0,'Input and Summary Results'!D364=""),FALSE,'Input and Summary Results'!$D364)</f>
        <v>0.99059219600000004</v>
      </c>
      <c r="D782">
        <f>IF(OR(B782=0,'Input and Summary Results'!E364=0),FALSE,'Input and Summary Results'!$E364)</f>
        <v>4.7530805000000002E-2</v>
      </c>
      <c r="E782">
        <f t="shared" si="65"/>
        <v>-4.1050977622919E-3</v>
      </c>
      <c r="F782">
        <f t="shared" si="66"/>
        <v>2.0824280115770262E-2</v>
      </c>
      <c r="G782">
        <f>IF('Input and Summary Results'!$J$4="yes",IF(C782=FALSE,FALSE,IF('Data Transformation'!E782&lt;$R$10,E782,$R$10)),IF(C782=FALSE,FALSE,IF(C782&lt;$R$10,C782,$R$10)))</f>
        <v>0.99059219600000004</v>
      </c>
      <c r="H782">
        <f>IF('Input and Summary Results'!$J$4="yes",'Data Transformation'!F782,'Data Transformation'!D782)</f>
        <v>4.7530805000000002E-2</v>
      </c>
      <c r="I782">
        <f t="shared" si="67"/>
        <v>23</v>
      </c>
    </row>
    <row r="783" spans="2:9" x14ac:dyDescent="0.45">
      <c r="B783">
        <f>IF('Input and Summary Results'!D365=0,FALSE,'Input and Summary Results'!$B365)</f>
        <v>23</v>
      </c>
      <c r="C783">
        <f>IF(OR(B783=0,'Input and Summary Results'!D365=0,'Input and Summary Results'!D365=""),FALSE,'Input and Summary Results'!$D365)</f>
        <v>1.014469939</v>
      </c>
      <c r="D783">
        <f>IF(OR(B783=0,'Input and Summary Results'!E365=0),FALSE,'Input and Summary Results'!$E365)</f>
        <v>4.5653609999999997E-2</v>
      </c>
      <c r="E783">
        <f t="shared" si="65"/>
        <v>6.2391824488643097E-3</v>
      </c>
      <c r="F783">
        <f t="shared" si="66"/>
        <v>1.9531053586004779E-2</v>
      </c>
      <c r="G783">
        <f>IF('Input and Summary Results'!$J$4="yes",IF(C783=FALSE,FALSE,IF('Data Transformation'!E783&lt;$R$10,E783,$R$10)),IF(C783=FALSE,FALSE,IF(C783&lt;$R$10,C783,$R$10)))</f>
        <v>1.014469939</v>
      </c>
      <c r="H783">
        <f>IF('Input and Summary Results'!$J$4="yes",'Data Transformation'!F783,'Data Transformation'!D783)</f>
        <v>4.5653609999999997E-2</v>
      </c>
      <c r="I783">
        <f t="shared" si="67"/>
        <v>23</v>
      </c>
    </row>
    <row r="784" spans="2:9" x14ac:dyDescent="0.45">
      <c r="B784">
        <f>IF('Input and Summary Results'!D366=0,FALSE,'Input and Summary Results'!$B366)</f>
        <v>23</v>
      </c>
      <c r="C784">
        <f>IF(OR(B784=0,'Input and Summary Results'!D366=0,'Input and Summary Results'!D366=""),FALSE,'Input and Summary Results'!$D366)</f>
        <v>0.947443653</v>
      </c>
      <c r="D784">
        <f>IF(OR(B784=0,'Input and Summary Results'!E366=0),FALSE,'Input and Summary Results'!$E366)</f>
        <v>4.5584964999999998E-2</v>
      </c>
      <c r="E784">
        <f t="shared" si="65"/>
        <v>-2.3446609242571706E-2</v>
      </c>
      <c r="F784">
        <f t="shared" si="66"/>
        <v>2.088132074910844E-2</v>
      </c>
      <c r="G784">
        <f>IF('Input and Summary Results'!$J$4="yes",IF(C784=FALSE,FALSE,IF('Data Transformation'!E784&lt;$R$10,E784,$R$10)),IF(C784=FALSE,FALSE,IF(C784&lt;$R$10,C784,$R$10)))</f>
        <v>0.947443653</v>
      </c>
      <c r="H784">
        <f>IF('Input and Summary Results'!$J$4="yes",'Data Transformation'!F784,'Data Transformation'!D784)</f>
        <v>4.5584964999999998E-2</v>
      </c>
      <c r="I784">
        <f t="shared" si="67"/>
        <v>23</v>
      </c>
    </row>
    <row r="785" spans="2:9" x14ac:dyDescent="0.45">
      <c r="B785">
        <f>IF('Input and Summary Results'!D367=0,FALSE,'Input and Summary Results'!$B367)</f>
        <v>24</v>
      </c>
      <c r="C785">
        <f>IF(OR(B785=0,'Input and Summary Results'!D367=0,'Input and Summary Results'!D367=""),FALSE,'Input and Summary Results'!$D367)</f>
        <v>0.97259007900000005</v>
      </c>
      <c r="D785">
        <f>IF(OR(B785=0,'Input and Summary Results'!E367=0),FALSE,'Input and Summary Results'!$E367)</f>
        <v>0.140339134</v>
      </c>
      <c r="E785">
        <f t="shared" si="65"/>
        <v>-1.2070164808485257E-2</v>
      </c>
      <c r="F785">
        <f t="shared" si="66"/>
        <v>6.2623694679904293E-2</v>
      </c>
      <c r="G785">
        <f>IF('Input and Summary Results'!$J$4="yes",IF(C785=FALSE,FALSE,IF('Data Transformation'!E785&lt;$R$10,E785,$R$10)),IF(C785=FALSE,FALSE,IF(C785&lt;$R$10,C785,$R$10)))</f>
        <v>0.97259007900000005</v>
      </c>
      <c r="H785">
        <f>IF('Input and Summary Results'!$J$4="yes",'Data Transformation'!F785,'Data Transformation'!D785)</f>
        <v>0.140339134</v>
      </c>
      <c r="I785">
        <f t="shared" si="67"/>
        <v>24</v>
      </c>
    </row>
    <row r="786" spans="2:9" x14ac:dyDescent="0.45">
      <c r="B786">
        <f>IF('Input and Summary Results'!D368=0,FALSE,'Input and Summary Results'!$B368)</f>
        <v>24</v>
      </c>
      <c r="C786">
        <f>IF(OR(B786=0,'Input and Summary Results'!D368=0,'Input and Summary Results'!D368=""),FALSE,'Input and Summary Results'!$D368)</f>
        <v>0.788430199</v>
      </c>
      <c r="D786">
        <f>IF(OR(B786=0,'Input and Summary Results'!E368=0),FALSE,'Input and Summary Results'!$E368)</f>
        <v>0.101731477</v>
      </c>
      <c r="E786">
        <f t="shared" si="65"/>
        <v>-0.10323674942572363</v>
      </c>
      <c r="F786">
        <f t="shared" si="66"/>
        <v>5.5999200784037952E-2</v>
      </c>
      <c r="G786">
        <f>IF('Input and Summary Results'!$J$4="yes",IF(C786=FALSE,FALSE,IF('Data Transformation'!E786&lt;$R$10,E786,$R$10)),IF(C786=FALSE,FALSE,IF(C786&lt;$R$10,C786,$R$10)))</f>
        <v>0.788430199</v>
      </c>
      <c r="H786">
        <f>IF('Input and Summary Results'!$J$4="yes",'Data Transformation'!F786,'Data Transformation'!D786)</f>
        <v>0.101731477</v>
      </c>
      <c r="I786">
        <f t="shared" si="67"/>
        <v>24</v>
      </c>
    </row>
    <row r="787" spans="2:9" x14ac:dyDescent="0.45">
      <c r="B787">
        <f>IF('Input and Summary Results'!D369=0,FALSE,'Input and Summary Results'!$B369)</f>
        <v>24</v>
      </c>
      <c r="C787">
        <f>IF(OR(B787=0,'Input and Summary Results'!D369=0,'Input and Summary Results'!D369=""),FALSE,'Input and Summary Results'!$D369)</f>
        <v>0.95888256900000002</v>
      </c>
      <c r="D787">
        <f>IF(OR(B787=0,'Input and Summary Results'!E369=0),FALSE,'Input and Summary Results'!$E369)</f>
        <v>9.1193509000000006E-2</v>
      </c>
      <c r="E787">
        <f t="shared" si="65"/>
        <v>-1.8234576101547585E-2</v>
      </c>
      <c r="F787">
        <f t="shared" si="66"/>
        <v>4.1275109367432873E-2</v>
      </c>
      <c r="G787">
        <f>IF('Input and Summary Results'!$J$4="yes",IF(C787=FALSE,FALSE,IF('Data Transformation'!E787&lt;$R$10,E787,$R$10)),IF(C787=FALSE,FALSE,IF(C787&lt;$R$10,C787,$R$10)))</f>
        <v>0.95888256900000002</v>
      </c>
      <c r="H787">
        <f>IF('Input and Summary Results'!$J$4="yes",'Data Transformation'!F787,'Data Transformation'!D787)</f>
        <v>9.1193509000000006E-2</v>
      </c>
      <c r="I787">
        <f t="shared" si="67"/>
        <v>24</v>
      </c>
    </row>
    <row r="788" spans="2:9" x14ac:dyDescent="0.45">
      <c r="B788">
        <f>IF('Input and Summary Results'!D370=0,FALSE,'Input and Summary Results'!$B370)</f>
        <v>24</v>
      </c>
      <c r="C788">
        <f>IF(OR(B788=0,'Input and Summary Results'!D370=0,'Input and Summary Results'!D370=""),FALSE,'Input and Summary Results'!$D370)</f>
        <v>0.86802773499999997</v>
      </c>
      <c r="D788">
        <f>IF(OR(B788=0,'Input and Summary Results'!E370=0),FALSE,'Input and Summary Results'!$E370)</f>
        <v>9.1113212999999998E-2</v>
      </c>
      <c r="E788">
        <f t="shared" si="65"/>
        <v>-6.1466398135695162E-2</v>
      </c>
      <c r="F788">
        <f t="shared" si="66"/>
        <v>4.5555150886970222E-2</v>
      </c>
      <c r="G788">
        <f>IF('Input and Summary Results'!$J$4="yes",IF(C788=FALSE,FALSE,IF('Data Transformation'!E788&lt;$R$10,E788,$R$10)),IF(C788=FALSE,FALSE,IF(C788&lt;$R$10,C788,$R$10)))</f>
        <v>0.86802773499999997</v>
      </c>
      <c r="H788">
        <f>IF('Input and Summary Results'!$J$4="yes",'Data Transformation'!F788,'Data Transformation'!D788)</f>
        <v>9.1113212999999998E-2</v>
      </c>
      <c r="I788">
        <f t="shared" si="67"/>
        <v>24</v>
      </c>
    </row>
    <row r="789" spans="2:9" x14ac:dyDescent="0.45">
      <c r="B789">
        <f>IF('Input and Summary Results'!D371=0,FALSE,'Input and Summary Results'!$B371)</f>
        <v>24</v>
      </c>
      <c r="C789">
        <f>IF(OR(B789=0,'Input and Summary Results'!D371=0,'Input and Summary Results'!D371=""),FALSE,'Input and Summary Results'!$D371)</f>
        <v>0.92538919399999997</v>
      </c>
      <c r="D789">
        <f>IF(OR(B789=0,'Input and Summary Results'!E371=0),FALSE,'Input and Summary Results'!$E371)</f>
        <v>8.5846855999999999E-2</v>
      </c>
      <c r="E789">
        <f t="shared" si="65"/>
        <v>-3.3675576171297808E-2</v>
      </c>
      <c r="F789">
        <f t="shared" si="66"/>
        <v>4.0261476733863835E-2</v>
      </c>
      <c r="G789">
        <f>IF('Input and Summary Results'!$J$4="yes",IF(C789=FALSE,FALSE,IF('Data Transformation'!E789&lt;$R$10,E789,$R$10)),IF(C789=FALSE,FALSE,IF(C789&lt;$R$10,C789,$R$10)))</f>
        <v>0.92538919399999997</v>
      </c>
      <c r="H789">
        <f>IF('Input and Summary Results'!$J$4="yes",'Data Transformation'!F789,'Data Transformation'!D789)</f>
        <v>8.5846855999999999E-2</v>
      </c>
      <c r="I789">
        <f t="shared" si="67"/>
        <v>24</v>
      </c>
    </row>
    <row r="790" spans="2:9" x14ac:dyDescent="0.45">
      <c r="B790">
        <f>IF('Input and Summary Results'!D372=0,FALSE,'Input and Summary Results'!$B372)</f>
        <v>24</v>
      </c>
      <c r="C790">
        <f>IF(OR(B790=0,'Input and Summary Results'!D372=0,'Input and Summary Results'!D372=""),FALSE,'Input and Summary Results'!$D372)</f>
        <v>0.90740316799999998</v>
      </c>
      <c r="D790">
        <f>IF(OR(B790=0,'Input and Summary Results'!E372=0),FALSE,'Input and Summary Results'!$E372)</f>
        <v>8.5175958999999996E-2</v>
      </c>
      <c r="E790">
        <f t="shared" si="65"/>
        <v>-4.2199708823014118E-2</v>
      </c>
      <c r="F790">
        <f t="shared" si="66"/>
        <v>4.0738634721187127E-2</v>
      </c>
      <c r="G790">
        <f>IF('Input and Summary Results'!$J$4="yes",IF(C790=FALSE,FALSE,IF('Data Transformation'!E790&lt;$R$10,E790,$R$10)),IF(C790=FALSE,FALSE,IF(C790&lt;$R$10,C790,$R$10)))</f>
        <v>0.90740316799999998</v>
      </c>
      <c r="H790">
        <f>IF('Input and Summary Results'!$J$4="yes",'Data Transformation'!F790,'Data Transformation'!D790)</f>
        <v>8.5175958999999996E-2</v>
      </c>
      <c r="I790">
        <f t="shared" si="67"/>
        <v>24</v>
      </c>
    </row>
    <row r="791" spans="2:9" x14ac:dyDescent="0.45">
      <c r="B791">
        <f>IF('Input and Summary Results'!D373=0,FALSE,'Input and Summary Results'!$B373)</f>
        <v>24</v>
      </c>
      <c r="C791">
        <f>IF(OR(B791=0,'Input and Summary Results'!D373=0,'Input and Summary Results'!D373=""),FALSE,'Input and Summary Results'!$D373)</f>
        <v>1.0252880579999999</v>
      </c>
      <c r="D791">
        <f>IF(OR(B791=0,'Input and Summary Results'!E373=0),FALSE,'Input and Summary Results'!$E373)</f>
        <v>8.1219646000000006E-2</v>
      </c>
      <c r="E791">
        <f t="shared" si="65"/>
        <v>1.0845898976471648E-2</v>
      </c>
      <c r="F791">
        <f t="shared" si="66"/>
        <v>3.4379924830842033E-2</v>
      </c>
      <c r="G791">
        <f>IF('Input and Summary Results'!$J$4="yes",IF(C791=FALSE,FALSE,IF('Data Transformation'!E791&lt;$R$10,E791,$R$10)),IF(C791=FALSE,FALSE,IF(C791&lt;$R$10,C791,$R$10)))</f>
        <v>1.0252880579999999</v>
      </c>
      <c r="H791">
        <f>IF('Input and Summary Results'!$J$4="yes",'Data Transformation'!F791,'Data Transformation'!D791)</f>
        <v>8.1219646000000006E-2</v>
      </c>
      <c r="I791">
        <f t="shared" si="67"/>
        <v>24</v>
      </c>
    </row>
    <row r="792" spans="2:9" x14ac:dyDescent="0.45">
      <c r="B792">
        <f>IF('Input and Summary Results'!D374=0,FALSE,'Input and Summary Results'!$B374)</f>
        <v>24</v>
      </c>
      <c r="C792">
        <f>IF(OR(B792=0,'Input and Summary Results'!D374=0,'Input and Summary Results'!D374=""),FALSE,'Input and Summary Results'!$D374)</f>
        <v>1.0411058259999999</v>
      </c>
      <c r="D792">
        <f>IF(OR(B792=0,'Input and Summary Results'!E374=0),FALSE,'Input and Summary Results'!$E374)</f>
        <v>8.1173076999999996E-2</v>
      </c>
      <c r="E792">
        <f t="shared" si="65"/>
        <v>1.7494876784231384E-2</v>
      </c>
      <c r="F792">
        <f t="shared" si="66"/>
        <v>3.3838169509964884E-2</v>
      </c>
      <c r="G792">
        <f>IF('Input and Summary Results'!$J$4="yes",IF(C792=FALSE,FALSE,IF('Data Transformation'!E792&lt;$R$10,E792,$R$10)),IF(C792=FALSE,FALSE,IF(C792&lt;$R$10,C792,$R$10)))</f>
        <v>1.0411058259999999</v>
      </c>
      <c r="H792">
        <f>IF('Input and Summary Results'!$J$4="yes",'Data Transformation'!F792,'Data Transformation'!D792)</f>
        <v>8.1173076999999996E-2</v>
      </c>
      <c r="I792">
        <f t="shared" si="67"/>
        <v>24</v>
      </c>
    </row>
    <row r="793" spans="2:9" x14ac:dyDescent="0.45">
      <c r="B793">
        <f>IF('Input and Summary Results'!D375=0,FALSE,'Input and Summary Results'!$B375)</f>
        <v>24</v>
      </c>
      <c r="C793">
        <f>IF(OR(B793=0,'Input and Summary Results'!D375=0,'Input and Summary Results'!D375=""),FALSE,'Input and Summary Results'!$D375)</f>
        <v>0.93633035099999995</v>
      </c>
      <c r="D793">
        <f>IF(OR(B793=0,'Input and Summary Results'!E375=0),FALSE,'Input and Summary Results'!$E375)</f>
        <v>7.8434095999999995E-2</v>
      </c>
      <c r="E793">
        <f t="shared" si="65"/>
        <v>-2.8570898800005944E-2</v>
      </c>
      <c r="F793">
        <f t="shared" si="66"/>
        <v>3.6355115080532088E-2</v>
      </c>
      <c r="G793">
        <f>IF('Input and Summary Results'!$J$4="yes",IF(C793=FALSE,FALSE,IF('Data Transformation'!E793&lt;$R$10,E793,$R$10)),IF(C793=FALSE,FALSE,IF(C793&lt;$R$10,C793,$R$10)))</f>
        <v>0.93633035099999995</v>
      </c>
      <c r="H793">
        <f>IF('Input and Summary Results'!$J$4="yes",'Data Transformation'!F793,'Data Transformation'!D793)</f>
        <v>7.8434095999999995E-2</v>
      </c>
      <c r="I793">
        <f t="shared" si="67"/>
        <v>24</v>
      </c>
    </row>
    <row r="794" spans="2:9" x14ac:dyDescent="0.45">
      <c r="B794">
        <f>IF('Input and Summary Results'!D376=0,FALSE,'Input and Summary Results'!$B376)</f>
        <v>24</v>
      </c>
      <c r="C794">
        <f>IF(OR(B794=0,'Input and Summary Results'!D376=0,'Input and Summary Results'!D376=""),FALSE,'Input and Summary Results'!$D376)</f>
        <v>0.96543674499999999</v>
      </c>
      <c r="D794">
        <f>IF(OR(B794=0,'Input and Summary Results'!E376=0),FALSE,'Input and Summary Results'!$E376)</f>
        <v>6.1529527000000001E-2</v>
      </c>
      <c r="E794">
        <f t="shared" si="65"/>
        <v>-1.5276175739984658E-2</v>
      </c>
      <c r="F794">
        <f t="shared" si="66"/>
        <v>2.7659828420970242E-2</v>
      </c>
      <c r="G794">
        <f>IF('Input and Summary Results'!$J$4="yes",IF(C794=FALSE,FALSE,IF('Data Transformation'!E794&lt;$R$10,E794,$R$10)),IF(C794=FALSE,FALSE,IF(C794&lt;$R$10,C794,$R$10)))</f>
        <v>0.96543674499999999</v>
      </c>
      <c r="H794">
        <f>IF('Input and Summary Results'!$J$4="yes",'Data Transformation'!F794,'Data Transformation'!D794)</f>
        <v>6.1529527000000001E-2</v>
      </c>
      <c r="I794">
        <f t="shared" si="67"/>
        <v>24</v>
      </c>
    </row>
    <row r="795" spans="2:9" x14ac:dyDescent="0.45">
      <c r="B795">
        <f>IF('Input and Summary Results'!D377=0,FALSE,'Input and Summary Results'!$B377)</f>
        <v>24</v>
      </c>
      <c r="C795">
        <f>IF(OR(B795=0,'Input and Summary Results'!D377=0,'Input and Summary Results'!D377=""),FALSE,'Input and Summary Results'!$D377)</f>
        <v>0.78484770699999995</v>
      </c>
      <c r="D795">
        <f>IF(OR(B795=0,'Input and Summary Results'!E377=0),FALSE,'Input and Summary Results'!$E377)</f>
        <v>6.1228748999999999E-2</v>
      </c>
      <c r="E795">
        <f t="shared" si="65"/>
        <v>-0.10521460621789361</v>
      </c>
      <c r="F795">
        <f t="shared" si="66"/>
        <v>3.3857876921847212E-2</v>
      </c>
      <c r="G795">
        <f>IF('Input and Summary Results'!$J$4="yes",IF(C795=FALSE,FALSE,IF('Data Transformation'!E795&lt;$R$10,E795,$R$10)),IF(C795=FALSE,FALSE,IF(C795&lt;$R$10,C795,$R$10)))</f>
        <v>0.78484770699999995</v>
      </c>
      <c r="H795">
        <f>IF('Input and Summary Results'!$J$4="yes",'Data Transformation'!F795,'Data Transformation'!D795)</f>
        <v>6.1228748999999999E-2</v>
      </c>
      <c r="I795">
        <f t="shared" si="67"/>
        <v>24</v>
      </c>
    </row>
    <row r="796" spans="2:9" x14ac:dyDescent="0.45">
      <c r="B796">
        <f>IF('Input and Summary Results'!D378=0,FALSE,'Input and Summary Results'!$B378)</f>
        <v>24</v>
      </c>
      <c r="C796">
        <f>IF(OR(B796=0,'Input and Summary Results'!D378=0,'Input and Summary Results'!D378=""),FALSE,'Input and Summary Results'!$D378)</f>
        <v>0.965496201</v>
      </c>
      <c r="D796">
        <f>IF(OR(B796=0,'Input and Summary Results'!E378=0),FALSE,'Input and Summary Results'!$E378)</f>
        <v>5.9402948999999997E-2</v>
      </c>
      <c r="E796">
        <f t="shared" si="65"/>
        <v>-1.5249430727655052E-2</v>
      </c>
      <c r="F796">
        <f t="shared" si="66"/>
        <v>2.6702207465236827E-2</v>
      </c>
      <c r="G796">
        <f>IF('Input and Summary Results'!$J$4="yes",IF(C796=FALSE,FALSE,IF('Data Transformation'!E796&lt;$R$10,E796,$R$10)),IF(C796=FALSE,FALSE,IF(C796&lt;$R$10,C796,$R$10)))</f>
        <v>0.965496201</v>
      </c>
      <c r="H796">
        <f>IF('Input and Summary Results'!$J$4="yes",'Data Transformation'!F796,'Data Transformation'!D796)</f>
        <v>5.9402948999999997E-2</v>
      </c>
      <c r="I796">
        <f t="shared" si="67"/>
        <v>24</v>
      </c>
    </row>
    <row r="797" spans="2:9" x14ac:dyDescent="0.45">
      <c r="B797">
        <f>IF('Input and Summary Results'!D379=0,FALSE,'Input and Summary Results'!$B379)</f>
        <v>24</v>
      </c>
      <c r="C797">
        <f>IF(OR(B797=0,'Input and Summary Results'!D379=0,'Input and Summary Results'!D379=""),FALSE,'Input and Summary Results'!$D379)</f>
        <v>0.98234892699999998</v>
      </c>
      <c r="D797">
        <f>IF(OR(B797=0,'Input and Summary Results'!E379=0),FALSE,'Input and Summary Results'!$E379)</f>
        <v>5.3970321000000002E-2</v>
      </c>
      <c r="E797">
        <f t="shared" si="65"/>
        <v>-7.7342248863967481E-3</v>
      </c>
      <c r="F797">
        <f t="shared" si="66"/>
        <v>2.3843991345857095E-2</v>
      </c>
      <c r="G797">
        <f>IF('Input and Summary Results'!$J$4="yes",IF(C797=FALSE,FALSE,IF('Data Transformation'!E797&lt;$R$10,E797,$R$10)),IF(C797=FALSE,FALSE,IF(C797&lt;$R$10,C797,$R$10)))</f>
        <v>0.98234892699999998</v>
      </c>
      <c r="H797">
        <f>IF('Input and Summary Results'!$J$4="yes",'Data Transformation'!F797,'Data Transformation'!D797)</f>
        <v>5.3970321000000002E-2</v>
      </c>
      <c r="I797">
        <f t="shared" si="67"/>
        <v>24</v>
      </c>
    </row>
    <row r="798" spans="2:9" x14ac:dyDescent="0.45">
      <c r="B798">
        <f>IF('Input and Summary Results'!D380=0,FALSE,'Input and Summary Results'!$B380)</f>
        <v>24</v>
      </c>
      <c r="C798">
        <f>IF(OR(B798=0,'Input and Summary Results'!D380=0,'Input and Summary Results'!D380=""),FALSE,'Input and Summary Results'!$D380)</f>
        <v>0.86991713900000001</v>
      </c>
      <c r="D798">
        <f>IF(OR(B798=0,'Input and Summary Results'!E380=0),FALSE,'Input and Summary Results'!$E380)</f>
        <v>5.3542833999999997E-2</v>
      </c>
      <c r="E798">
        <f t="shared" si="65"/>
        <v>-6.0522112655951817E-2</v>
      </c>
      <c r="F798">
        <f t="shared" si="66"/>
        <v>2.671241767085129E-2</v>
      </c>
      <c r="G798">
        <f>IF('Input and Summary Results'!$J$4="yes",IF(C798=FALSE,FALSE,IF('Data Transformation'!E798&lt;$R$10,E798,$R$10)),IF(C798=FALSE,FALSE,IF(C798&lt;$R$10,C798,$R$10)))</f>
        <v>0.86991713900000001</v>
      </c>
      <c r="H798">
        <f>IF('Input and Summary Results'!$J$4="yes",'Data Transformation'!F798,'Data Transformation'!D798)</f>
        <v>5.3542833999999997E-2</v>
      </c>
      <c r="I798">
        <f t="shared" si="67"/>
        <v>24</v>
      </c>
    </row>
    <row r="799" spans="2:9" x14ac:dyDescent="0.45">
      <c r="B799">
        <f>IF('Input and Summary Results'!D381=0,FALSE,'Input and Summary Results'!$B381)</f>
        <v>24</v>
      </c>
      <c r="C799">
        <f>IF(OR(B799=0,'Input and Summary Results'!D381=0,'Input and Summary Results'!D381=""),FALSE,'Input and Summary Results'!$D381)</f>
        <v>0.58151378300000001</v>
      </c>
      <c r="D799">
        <f>IF(OR(B799=0,'Input and Summary Results'!E381=0),FALSE,'Input and Summary Results'!$E381)</f>
        <v>4.1759554999999997E-2</v>
      </c>
      <c r="E799">
        <f t="shared" si="65"/>
        <v>-0.23543998719536935</v>
      </c>
      <c r="F799">
        <f t="shared" si="66"/>
        <v>3.1166323825552386E-2</v>
      </c>
      <c r="G799">
        <f>IF('Input and Summary Results'!$J$4="yes",IF(C799=FALSE,FALSE,IF('Data Transformation'!E799&lt;$R$10,E799,$R$10)),IF(C799=FALSE,FALSE,IF(C799&lt;$R$10,C799,$R$10)))</f>
        <v>0.58151378300000001</v>
      </c>
      <c r="H799">
        <f>IF('Input and Summary Results'!$J$4="yes",'Data Transformation'!F799,'Data Transformation'!D799)</f>
        <v>4.1759554999999997E-2</v>
      </c>
      <c r="I799">
        <f t="shared" si="67"/>
        <v>24</v>
      </c>
    </row>
    <row r="800" spans="2:9" x14ac:dyDescent="0.45">
      <c r="B800">
        <f>IF('Input and Summary Results'!D382=0,FALSE,'Input and Summary Results'!$B382)</f>
        <v>25</v>
      </c>
      <c r="C800">
        <f>IF(OR(B800=0,'Input and Summary Results'!D382=0,'Input and Summary Results'!D382=""),FALSE,'Input and Summary Results'!$D382)</f>
        <v>1.0814304509999999</v>
      </c>
      <c r="D800">
        <f>IF(OR(B800=0,'Input and Summary Results'!E382=0),FALSE,'Input and Summary Results'!$E382)</f>
        <v>0.116516421</v>
      </c>
      <c r="E800">
        <f t="shared" si="65"/>
        <v>3.399859430847544E-2</v>
      </c>
      <c r="F800">
        <f t="shared" si="66"/>
        <v>4.6760405782211509E-2</v>
      </c>
      <c r="G800">
        <f>IF('Input and Summary Results'!$J$4="yes",IF(C800=FALSE,FALSE,IF('Data Transformation'!E800&lt;$R$10,E800,$R$10)),IF(C800=FALSE,FALSE,IF(C800&lt;$R$10,C800,$R$10)))</f>
        <v>1.0814304509999999</v>
      </c>
      <c r="H800">
        <f>IF('Input and Summary Results'!$J$4="yes",'Data Transformation'!F800,'Data Transformation'!D800)</f>
        <v>0.116516421</v>
      </c>
      <c r="I800">
        <f t="shared" si="67"/>
        <v>25</v>
      </c>
    </row>
    <row r="801" spans="2:9" x14ac:dyDescent="0.45">
      <c r="B801">
        <f>IF('Input and Summary Results'!D383=0,FALSE,'Input and Summary Results'!$B383)</f>
        <v>25</v>
      </c>
      <c r="C801">
        <f>IF(OR(B801=0,'Input and Summary Results'!D383=0,'Input and Summary Results'!D383=""),FALSE,'Input and Summary Results'!$D383)</f>
        <v>0.93400038299999999</v>
      </c>
      <c r="D801">
        <f>IF(OR(B801=0,'Input and Summary Results'!E383=0),FALSE,'Input and Summary Results'!$E383)</f>
        <v>0.101107298</v>
      </c>
      <c r="E801">
        <f t="shared" si="65"/>
        <v>-2.9652945681306577E-2</v>
      </c>
      <c r="F801">
        <f t="shared" si="66"/>
        <v>4.6981316207875684E-2</v>
      </c>
      <c r="G801">
        <f>IF('Input and Summary Results'!$J$4="yes",IF(C801=FALSE,FALSE,IF('Data Transformation'!E801&lt;$R$10,E801,$R$10)),IF(C801=FALSE,FALSE,IF(C801&lt;$R$10,C801,$R$10)))</f>
        <v>0.93400038299999999</v>
      </c>
      <c r="H801">
        <f>IF('Input and Summary Results'!$J$4="yes",'Data Transformation'!F801,'Data Transformation'!D801)</f>
        <v>0.101107298</v>
      </c>
      <c r="I801">
        <f t="shared" si="67"/>
        <v>25</v>
      </c>
    </row>
    <row r="802" spans="2:9" x14ac:dyDescent="0.45">
      <c r="B802">
        <f>IF('Input and Summary Results'!D384=0,FALSE,'Input and Summary Results'!$B384)</f>
        <v>25</v>
      </c>
      <c r="C802">
        <f>IF(OR(B802=0,'Input and Summary Results'!D384=0,'Input and Summary Results'!D384=""),FALSE,'Input and Summary Results'!$D384)</f>
        <v>1.168527458</v>
      </c>
      <c r="D802">
        <f>IF(OR(B802=0,'Input and Summary Results'!E384=0),FALSE,'Input and Summary Results'!$E384)</f>
        <v>9.2675356E-2</v>
      </c>
      <c r="E802">
        <f t="shared" si="65"/>
        <v>6.7638921878248395E-2</v>
      </c>
      <c r="F802">
        <f t="shared" si="66"/>
        <v>3.4420333239614812E-2</v>
      </c>
      <c r="G802">
        <f>IF('Input and Summary Results'!$J$4="yes",IF(C802=FALSE,FALSE,IF('Data Transformation'!E802&lt;$R$10,E802,$R$10)),IF(C802=FALSE,FALSE,IF(C802&lt;$R$10,C802,$R$10)))</f>
        <v>1.168527458</v>
      </c>
      <c r="H802">
        <f>IF('Input and Summary Results'!$J$4="yes",'Data Transformation'!F802,'Data Transformation'!D802)</f>
        <v>9.2675356E-2</v>
      </c>
      <c r="I802">
        <f t="shared" si="67"/>
        <v>25</v>
      </c>
    </row>
    <row r="803" spans="2:9" x14ac:dyDescent="0.45">
      <c r="B803">
        <f>IF('Input and Summary Results'!D385=0,FALSE,'Input and Summary Results'!$B385)</f>
        <v>25</v>
      </c>
      <c r="C803">
        <f>IF(OR(B803=0,'Input and Summary Results'!D385=0,'Input and Summary Results'!D385=""),FALSE,'Input and Summary Results'!$D385)</f>
        <v>0.75958540500000005</v>
      </c>
      <c r="D803">
        <f>IF(OR(B803=0,'Input and Summary Results'!E385=0),FALSE,'Input and Summary Results'!$E385)</f>
        <v>9.1822494000000004E-2</v>
      </c>
      <c r="E803">
        <f t="shared" si="65"/>
        <v>-0.11942338857543419</v>
      </c>
      <c r="F803">
        <f t="shared" si="66"/>
        <v>5.2464097037251523E-2</v>
      </c>
      <c r="G803">
        <f>IF('Input and Summary Results'!$J$4="yes",IF(C803=FALSE,FALSE,IF('Data Transformation'!E803&lt;$R$10,E803,$R$10)),IF(C803=FALSE,FALSE,IF(C803&lt;$R$10,C803,$R$10)))</f>
        <v>0.75958540500000005</v>
      </c>
      <c r="H803">
        <f>IF('Input and Summary Results'!$J$4="yes",'Data Transformation'!F803,'Data Transformation'!D803)</f>
        <v>9.1822494000000004E-2</v>
      </c>
      <c r="I803">
        <f t="shared" si="67"/>
        <v>25</v>
      </c>
    </row>
    <row r="804" spans="2:9" x14ac:dyDescent="0.45">
      <c r="B804">
        <f>IF('Input and Summary Results'!D386=0,FALSE,'Input and Summary Results'!$B386)</f>
        <v>25</v>
      </c>
      <c r="C804">
        <f>IF(OR(B804=0,'Input and Summary Results'!D386=0,'Input and Summary Results'!D386=""),FALSE,'Input and Summary Results'!$D386)</f>
        <v>0.80702271599999997</v>
      </c>
      <c r="D804">
        <f>IF(OR(B804=0,'Input and Summary Results'!E386=0),FALSE,'Input and Summary Results'!$E386)</f>
        <v>7.8183595999999994E-2</v>
      </c>
      <c r="E804">
        <f t="shared" si="65"/>
        <v>-9.3114240625384412E-2</v>
      </c>
      <c r="F804">
        <f t="shared" si="66"/>
        <v>4.2045508746249467E-2</v>
      </c>
      <c r="G804">
        <f>IF('Input and Summary Results'!$J$4="yes",IF(C804=FALSE,FALSE,IF('Data Transformation'!E804&lt;$R$10,E804,$R$10)),IF(C804=FALSE,FALSE,IF(C804&lt;$R$10,C804,$R$10)))</f>
        <v>0.80702271599999997</v>
      </c>
      <c r="H804">
        <f>IF('Input and Summary Results'!$J$4="yes",'Data Transformation'!F804,'Data Transformation'!D804)</f>
        <v>7.8183595999999994E-2</v>
      </c>
      <c r="I804">
        <f t="shared" si="67"/>
        <v>25</v>
      </c>
    </row>
    <row r="805" spans="2:9" x14ac:dyDescent="0.45">
      <c r="B805">
        <f>IF('Input and Summary Results'!D387=0,FALSE,'Input and Summary Results'!$B387)</f>
        <v>25</v>
      </c>
      <c r="C805">
        <f>IF(OR(B805=0,'Input and Summary Results'!D387=0,'Input and Summary Results'!D387=""),FALSE,'Input and Summary Results'!$D387)</f>
        <v>0.90791223600000004</v>
      </c>
      <c r="D805">
        <f>IF(OR(B805=0,'Input and Summary Results'!E387=0),FALSE,'Input and Summary Results'!$E387)</f>
        <v>5.3933282999999999E-2</v>
      </c>
      <c r="E805">
        <f t="shared" si="65"/>
        <v>-4.1956130843538122E-2</v>
      </c>
      <c r="F805">
        <f t="shared" si="66"/>
        <v>2.5781175639976721E-2</v>
      </c>
      <c r="G805">
        <f>IF('Input and Summary Results'!$J$4="yes",IF(C805=FALSE,FALSE,IF('Data Transformation'!E805&lt;$R$10,E805,$R$10)),IF(C805=FALSE,FALSE,IF(C805&lt;$R$10,C805,$R$10)))</f>
        <v>0.90791223600000004</v>
      </c>
      <c r="H805">
        <f>IF('Input and Summary Results'!$J$4="yes",'Data Transformation'!F805,'Data Transformation'!D805)</f>
        <v>5.3933282999999999E-2</v>
      </c>
      <c r="I805">
        <f t="shared" si="67"/>
        <v>25</v>
      </c>
    </row>
    <row r="806" spans="2:9" x14ac:dyDescent="0.45">
      <c r="B806">
        <f>IF('Input and Summary Results'!D388=0,FALSE,'Input and Summary Results'!$B388)</f>
        <v>25</v>
      </c>
      <c r="C806">
        <f>IF(OR(B806=0,'Input and Summary Results'!D388=0,'Input and Summary Results'!D388=""),FALSE,'Input and Summary Results'!$D388)</f>
        <v>0.65552723599999996</v>
      </c>
      <c r="D806">
        <f>IF(OR(B806=0,'Input and Summary Results'!E388=0),FALSE,'Input and Summary Results'!$E388)</f>
        <v>5.2729890000000001E-2</v>
      </c>
      <c r="E806">
        <f t="shared" si="65"/>
        <v>-0.18340925942960981</v>
      </c>
      <c r="F806">
        <f t="shared" si="66"/>
        <v>3.4910482743084691E-2</v>
      </c>
      <c r="G806">
        <f>IF('Input and Summary Results'!$J$4="yes",IF(C806=FALSE,FALSE,IF('Data Transformation'!E806&lt;$R$10,E806,$R$10)),IF(C806=FALSE,FALSE,IF(C806&lt;$R$10,C806,$R$10)))</f>
        <v>0.65552723599999996</v>
      </c>
      <c r="H806">
        <f>IF('Input and Summary Results'!$J$4="yes",'Data Transformation'!F806,'Data Transformation'!D806)</f>
        <v>5.2729890000000001E-2</v>
      </c>
      <c r="I806">
        <f t="shared" si="67"/>
        <v>25</v>
      </c>
    </row>
    <row r="807" spans="2:9" x14ac:dyDescent="0.45">
      <c r="B807">
        <f>IF('Input and Summary Results'!D389=0,FALSE,'Input and Summary Results'!$B389)</f>
        <v>25</v>
      </c>
      <c r="C807">
        <f>IF(OR(B807=0,'Input and Summary Results'!D389=0,'Input and Summary Results'!D389=""),FALSE,'Input and Summary Results'!$D389)</f>
        <v>0.94563251000000004</v>
      </c>
      <c r="D807">
        <f>IF(OR(B807=0,'Input and Summary Results'!E389=0),FALSE,'Input and Summary Results'!$E389)</f>
        <v>4.9518555999999998E-2</v>
      </c>
      <c r="E807">
        <f t="shared" si="65"/>
        <v>-2.4277605550271104E-2</v>
      </c>
      <c r="F807">
        <f t="shared" si="66"/>
        <v>2.2726643888332475E-2</v>
      </c>
      <c r="G807">
        <f>IF('Input and Summary Results'!$J$4="yes",IF(C807=FALSE,FALSE,IF('Data Transformation'!E807&lt;$R$10,E807,$R$10)),IF(C807=FALSE,FALSE,IF(C807&lt;$R$10,C807,$R$10)))</f>
        <v>0.94563251000000004</v>
      </c>
      <c r="H807">
        <f>IF('Input and Summary Results'!$J$4="yes",'Data Transformation'!F807,'Data Transformation'!D807)</f>
        <v>4.9518555999999998E-2</v>
      </c>
      <c r="I807">
        <f t="shared" si="67"/>
        <v>25</v>
      </c>
    </row>
    <row r="808" spans="2:9" x14ac:dyDescent="0.45">
      <c r="B808">
        <f>IF('Input and Summary Results'!D390=0,FALSE,'Input and Summary Results'!$B390)</f>
        <v>25</v>
      </c>
      <c r="C808">
        <f>IF(OR(B808=0,'Input and Summary Results'!D390=0,'Input and Summary Results'!D390=""),FALSE,'Input and Summary Results'!$D390)</f>
        <v>0.93676828199999995</v>
      </c>
      <c r="D808">
        <f>IF(OR(B808=0,'Input and Summary Results'!E390=0),FALSE,'Input and Summary Results'!$E390)</f>
        <v>4.8453468999999999E-2</v>
      </c>
      <c r="E808">
        <f t="shared" si="65"/>
        <v>-2.836782244634356E-2</v>
      </c>
      <c r="F808">
        <f t="shared" si="66"/>
        <v>2.2448246754366519E-2</v>
      </c>
      <c r="G808">
        <f>IF('Input and Summary Results'!$J$4="yes",IF(C808=FALSE,FALSE,IF('Data Transformation'!E808&lt;$R$10,E808,$R$10)),IF(C808=FALSE,FALSE,IF(C808&lt;$R$10,C808,$R$10)))</f>
        <v>0.93676828199999995</v>
      </c>
      <c r="H808">
        <f>IF('Input and Summary Results'!$J$4="yes",'Data Transformation'!F808,'Data Transformation'!D808)</f>
        <v>4.8453468999999999E-2</v>
      </c>
      <c r="I808">
        <f t="shared" si="67"/>
        <v>25</v>
      </c>
    </row>
    <row r="809" spans="2:9" x14ac:dyDescent="0.45">
      <c r="B809">
        <f>IF('Input and Summary Results'!D391=0,FALSE,'Input and Summary Results'!$B391)</f>
        <v>26</v>
      </c>
      <c r="C809">
        <f>IF(OR(B809=0,'Input and Summary Results'!D391=0,'Input and Summary Results'!D391=""),FALSE,'Input and Summary Results'!$D391)</f>
        <v>0.98206386199999995</v>
      </c>
      <c r="D809">
        <f>IF(OR(B809=0,'Input and Summary Results'!E391=0),FALSE,'Input and Summary Results'!$E391)</f>
        <v>0.141298324</v>
      </c>
      <c r="E809">
        <f t="shared" si="65"/>
        <v>-7.8602698378916983E-3</v>
      </c>
      <c r="F809">
        <f t="shared" si="66"/>
        <v>6.2443467262009895E-2</v>
      </c>
      <c r="G809">
        <f>IF('Input and Summary Results'!$J$4="yes",IF(C809=FALSE,FALSE,IF('Data Transformation'!E809&lt;$R$10,E809,$R$10)),IF(C809=FALSE,FALSE,IF(C809&lt;$R$10,C809,$R$10)))</f>
        <v>0.98206386199999995</v>
      </c>
      <c r="H809">
        <f>IF('Input and Summary Results'!$J$4="yes",'Data Transformation'!F809,'Data Transformation'!D809)</f>
        <v>0.141298324</v>
      </c>
      <c r="I809">
        <f t="shared" si="67"/>
        <v>26</v>
      </c>
    </row>
    <row r="810" spans="2:9" x14ac:dyDescent="0.45">
      <c r="B810">
        <f>IF('Input and Summary Results'!D392=0,FALSE,'Input and Summary Results'!$B392)</f>
        <v>26</v>
      </c>
      <c r="C810">
        <f>IF(OR(B810=0,'Input and Summary Results'!D392=0,'Input and Summary Results'!D392=""),FALSE,'Input and Summary Results'!$D392)</f>
        <v>0.88922446300000002</v>
      </c>
      <c r="D810">
        <f>IF(OR(B810=0,'Input and Summary Results'!E392=0),FALSE,'Input and Summary Results'!$E392)</f>
        <v>0.12439452300000001</v>
      </c>
      <c r="E810">
        <f t="shared" ref="E810:E873" si="68">IF(C810=FALSE,FALSE,LOG10(C810))</f>
        <v>-5.0988598155040095E-2</v>
      </c>
      <c r="F810">
        <f t="shared" ref="F810:F873" si="69">IF(D810=FALSE, FALSE,0.434*D810/C810)</f>
        <v>6.0712705541030539E-2</v>
      </c>
      <c r="G810">
        <f>IF('Input and Summary Results'!$J$4="yes",IF(C810=FALSE,FALSE,IF('Data Transformation'!E810&lt;$R$10,E810,$R$10)),IF(C810=FALSE,FALSE,IF(C810&lt;$R$10,C810,$R$10)))</f>
        <v>0.88922446300000002</v>
      </c>
      <c r="H810">
        <f>IF('Input and Summary Results'!$J$4="yes",'Data Transformation'!F810,'Data Transformation'!D810)</f>
        <v>0.12439452300000001</v>
      </c>
      <c r="I810">
        <f t="shared" si="67"/>
        <v>26</v>
      </c>
    </row>
    <row r="811" spans="2:9" x14ac:dyDescent="0.45">
      <c r="B811">
        <f>IF('Input and Summary Results'!D393=0,FALSE,'Input and Summary Results'!$B393)</f>
        <v>26</v>
      </c>
      <c r="C811">
        <f>IF(OR(B811=0,'Input and Summary Results'!D393=0,'Input and Summary Results'!D393=""),FALSE,'Input and Summary Results'!$D393)</f>
        <v>0.974949803</v>
      </c>
      <c r="D811">
        <f>IF(OR(B811=0,'Input and Summary Results'!E393=0),FALSE,'Input and Summary Results'!$E393)</f>
        <v>9.1127132999999999E-2</v>
      </c>
      <c r="E811">
        <f t="shared" si="68"/>
        <v>-1.1017744138705529E-2</v>
      </c>
      <c r="F811">
        <f t="shared" si="69"/>
        <v>4.0565345621183739E-2</v>
      </c>
      <c r="G811">
        <f>IF('Input and Summary Results'!$J$4="yes",IF(C811=FALSE,FALSE,IF('Data Transformation'!E811&lt;$R$10,E811,$R$10)),IF(C811=FALSE,FALSE,IF(C811&lt;$R$10,C811,$R$10)))</f>
        <v>0.974949803</v>
      </c>
      <c r="H811">
        <f>IF('Input and Summary Results'!$J$4="yes",'Data Transformation'!F811,'Data Transformation'!D811)</f>
        <v>9.1127132999999999E-2</v>
      </c>
      <c r="I811">
        <f t="shared" si="67"/>
        <v>26</v>
      </c>
    </row>
    <row r="812" spans="2:9" x14ac:dyDescent="0.45">
      <c r="B812">
        <f>IF('Input and Summary Results'!D394=0,FALSE,'Input and Summary Results'!$B394)</f>
        <v>26</v>
      </c>
      <c r="C812">
        <f>IF(OR(B812=0,'Input and Summary Results'!D394=0,'Input and Summary Results'!D394=""),FALSE,'Input and Summary Results'!$D394)</f>
        <v>0.85317798099999997</v>
      </c>
      <c r="D812">
        <f>IF(OR(B812=0,'Input and Summary Results'!E394=0),FALSE,'Input and Summary Results'!$E394)</f>
        <v>8.1225361999999995E-2</v>
      </c>
      <c r="E812">
        <f t="shared" si="68"/>
        <v>-6.8960361442949314E-2</v>
      </c>
      <c r="F812">
        <f t="shared" si="69"/>
        <v>4.131823358437095E-2</v>
      </c>
      <c r="G812">
        <f>IF('Input and Summary Results'!$J$4="yes",IF(C812=FALSE,FALSE,IF('Data Transformation'!E812&lt;$R$10,E812,$R$10)),IF(C812=FALSE,FALSE,IF(C812&lt;$R$10,C812,$R$10)))</f>
        <v>0.85317798099999997</v>
      </c>
      <c r="H812">
        <f>IF('Input and Summary Results'!$J$4="yes",'Data Transformation'!F812,'Data Transformation'!D812)</f>
        <v>8.1225361999999995E-2</v>
      </c>
      <c r="I812">
        <f t="shared" si="67"/>
        <v>26</v>
      </c>
    </row>
    <row r="813" spans="2:9" x14ac:dyDescent="0.45">
      <c r="B813">
        <f>IF('Input and Summary Results'!D395=0,FALSE,'Input and Summary Results'!$B395)</f>
        <v>26</v>
      </c>
      <c r="C813">
        <f>IF(OR(B813=0,'Input and Summary Results'!D395=0,'Input and Summary Results'!D395=""),FALSE,'Input and Summary Results'!$D395)</f>
        <v>0.97566549700000005</v>
      </c>
      <c r="D813">
        <f>IF(OR(B813=0,'Input and Summary Results'!E395=0),FALSE,'Input and Summary Results'!$E395)</f>
        <v>7.7498929999999994E-2</v>
      </c>
      <c r="E813">
        <f t="shared" si="68"/>
        <v>-1.069905293508484E-2</v>
      </c>
      <c r="F813">
        <f t="shared" si="69"/>
        <v>3.4473429390933966E-2</v>
      </c>
      <c r="G813">
        <f>IF('Input and Summary Results'!$J$4="yes",IF(C813=FALSE,FALSE,IF('Data Transformation'!E813&lt;$R$10,E813,$R$10)),IF(C813=FALSE,FALSE,IF(C813&lt;$R$10,C813,$R$10)))</f>
        <v>0.97566549700000005</v>
      </c>
      <c r="H813">
        <f>IF('Input and Summary Results'!$J$4="yes",'Data Transformation'!F813,'Data Transformation'!D813)</f>
        <v>7.7498929999999994E-2</v>
      </c>
      <c r="I813">
        <f t="shared" si="67"/>
        <v>26</v>
      </c>
    </row>
    <row r="814" spans="2:9" x14ac:dyDescent="0.45">
      <c r="B814">
        <f>IF('Input and Summary Results'!D396=0,FALSE,'Input and Summary Results'!$B396)</f>
        <v>26</v>
      </c>
      <c r="C814">
        <f>IF(OR(B814=0,'Input and Summary Results'!D396=0,'Input and Summary Results'!D396=""),FALSE,'Input and Summary Results'!$D396)</f>
        <v>1.0011202809999999</v>
      </c>
      <c r="D814">
        <f>IF(OR(B814=0,'Input and Summary Results'!E396=0),FALSE,'Input and Summary Results'!$E396)</f>
        <v>7.5241359999999993E-2</v>
      </c>
      <c r="E814">
        <f t="shared" si="68"/>
        <v>4.8625953365009737E-4</v>
      </c>
      <c r="F814">
        <f t="shared" si="69"/>
        <v>3.2618208680561131E-2</v>
      </c>
      <c r="G814">
        <f>IF('Input and Summary Results'!$J$4="yes",IF(C814=FALSE,FALSE,IF('Data Transformation'!E814&lt;$R$10,E814,$R$10)),IF(C814=FALSE,FALSE,IF(C814&lt;$R$10,C814,$R$10)))</f>
        <v>1.0011202809999999</v>
      </c>
      <c r="H814">
        <f>IF('Input and Summary Results'!$J$4="yes",'Data Transformation'!F814,'Data Transformation'!D814)</f>
        <v>7.5241359999999993E-2</v>
      </c>
      <c r="I814">
        <f t="shared" si="67"/>
        <v>26</v>
      </c>
    </row>
    <row r="815" spans="2:9" x14ac:dyDescent="0.45">
      <c r="B815">
        <f>IF('Input and Summary Results'!D397=0,FALSE,'Input and Summary Results'!$B397)</f>
        <v>26</v>
      </c>
      <c r="C815">
        <f>IF(OR(B815=0,'Input and Summary Results'!D397=0,'Input and Summary Results'!D397=""),FALSE,'Input and Summary Results'!$D397)</f>
        <v>1.075867994</v>
      </c>
      <c r="D815">
        <f>IF(OR(B815=0,'Input and Summary Results'!E397=0),FALSE,'Input and Summary Results'!$E397)</f>
        <v>6.8836427000000006E-2</v>
      </c>
      <c r="E815">
        <f t="shared" si="68"/>
        <v>3.1758987878402228E-2</v>
      </c>
      <c r="F815">
        <f t="shared" si="69"/>
        <v>2.7768285221430242E-2</v>
      </c>
      <c r="G815">
        <f>IF('Input and Summary Results'!$J$4="yes",IF(C815=FALSE,FALSE,IF('Data Transformation'!E815&lt;$R$10,E815,$R$10)),IF(C815=FALSE,FALSE,IF(C815&lt;$R$10,C815,$R$10)))</f>
        <v>1.075867994</v>
      </c>
      <c r="H815">
        <f>IF('Input and Summary Results'!$J$4="yes",'Data Transformation'!F815,'Data Transformation'!D815)</f>
        <v>6.8836427000000006E-2</v>
      </c>
      <c r="I815">
        <f t="shared" si="67"/>
        <v>26</v>
      </c>
    </row>
    <row r="816" spans="2:9" x14ac:dyDescent="0.45">
      <c r="B816">
        <f>IF('Input and Summary Results'!D398=0,FALSE,'Input and Summary Results'!$B398)</f>
        <v>26</v>
      </c>
      <c r="C816">
        <f>IF(OR(B816=0,'Input and Summary Results'!D398=0,'Input and Summary Results'!D398=""),FALSE,'Input and Summary Results'!$D398)</f>
        <v>1.047651173</v>
      </c>
      <c r="D816">
        <f>IF(OR(B816=0,'Input and Summary Results'!E398=0),FALSE,'Input and Summary Results'!$E398)</f>
        <v>5.8535470999999999E-2</v>
      </c>
      <c r="E816">
        <f t="shared" si="68"/>
        <v>2.0216703583606142E-2</v>
      </c>
      <c r="F816">
        <f t="shared" si="69"/>
        <v>2.4248905617366208E-2</v>
      </c>
      <c r="G816">
        <f>IF('Input and Summary Results'!$J$4="yes",IF(C816=FALSE,FALSE,IF('Data Transformation'!E816&lt;$R$10,E816,$R$10)),IF(C816=FALSE,FALSE,IF(C816&lt;$R$10,C816,$R$10)))</f>
        <v>1.047651173</v>
      </c>
      <c r="H816">
        <f>IF('Input and Summary Results'!$J$4="yes",'Data Transformation'!F816,'Data Transformation'!D816)</f>
        <v>5.8535470999999999E-2</v>
      </c>
      <c r="I816">
        <f t="shared" si="67"/>
        <v>26</v>
      </c>
    </row>
    <row r="817" spans="2:9" x14ac:dyDescent="0.45">
      <c r="B817">
        <f>IF('Input and Summary Results'!D399=0,FALSE,'Input and Summary Results'!$B399)</f>
        <v>26</v>
      </c>
      <c r="C817">
        <f>IF(OR(B817=0,'Input and Summary Results'!D399=0,'Input and Summary Results'!D399=""),FALSE,'Input and Summary Results'!$D399)</f>
        <v>1.0101404890000001</v>
      </c>
      <c r="D817">
        <f>IF(OR(B817=0,'Input and Summary Results'!E399=0),FALSE,'Input and Summary Results'!$E399)</f>
        <v>5.7736668999999997E-2</v>
      </c>
      <c r="E817">
        <f t="shared" si="68"/>
        <v>4.3817790840547629E-3</v>
      </c>
      <c r="F817">
        <f t="shared" si="69"/>
        <v>2.4806167675553888E-2</v>
      </c>
      <c r="G817">
        <f>IF('Input and Summary Results'!$J$4="yes",IF(C817=FALSE,FALSE,IF('Data Transformation'!E817&lt;$R$10,E817,$R$10)),IF(C817=FALSE,FALSE,IF(C817&lt;$R$10,C817,$R$10)))</f>
        <v>1.0101404890000001</v>
      </c>
      <c r="H817">
        <f>IF('Input and Summary Results'!$J$4="yes",'Data Transformation'!F817,'Data Transformation'!D817)</f>
        <v>5.7736668999999997E-2</v>
      </c>
      <c r="I817">
        <f t="shared" si="67"/>
        <v>26</v>
      </c>
    </row>
    <row r="818" spans="2:9" x14ac:dyDescent="0.45">
      <c r="B818">
        <f>IF('Input and Summary Results'!D400=0,FALSE,'Input and Summary Results'!$B400)</f>
        <v>26</v>
      </c>
      <c r="C818">
        <f>IF(OR(B818=0,'Input and Summary Results'!D400=0,'Input and Summary Results'!D400=""),FALSE,'Input and Summary Results'!$D400)</f>
        <v>1.030758555</v>
      </c>
      <c r="D818">
        <f>IF(OR(B818=0,'Input and Summary Results'!E400=0),FALSE,'Input and Summary Results'!$E400)</f>
        <v>5.6828416E-2</v>
      </c>
      <c r="E818">
        <f t="shared" si="68"/>
        <v>1.315694800783636E-2</v>
      </c>
      <c r="F818">
        <f t="shared" si="69"/>
        <v>2.39275555117755E-2</v>
      </c>
      <c r="G818">
        <f>IF('Input and Summary Results'!$J$4="yes",IF(C818=FALSE,FALSE,IF('Data Transformation'!E818&lt;$R$10,E818,$R$10)),IF(C818=FALSE,FALSE,IF(C818&lt;$R$10,C818,$R$10)))</f>
        <v>1.030758555</v>
      </c>
      <c r="H818">
        <f>IF('Input and Summary Results'!$J$4="yes",'Data Transformation'!F818,'Data Transformation'!D818)</f>
        <v>5.6828416E-2</v>
      </c>
      <c r="I818">
        <f t="shared" si="67"/>
        <v>26</v>
      </c>
    </row>
    <row r="819" spans="2:9" x14ac:dyDescent="0.45">
      <c r="B819">
        <f>IF('Input and Summary Results'!D401=0,FALSE,'Input and Summary Results'!$B401)</f>
        <v>26</v>
      </c>
      <c r="C819">
        <f>IF(OR(B819=0,'Input and Summary Results'!D401=0,'Input and Summary Results'!D401=""),FALSE,'Input and Summary Results'!$D401)</f>
        <v>1.0052154719999999</v>
      </c>
      <c r="D819">
        <f>IF(OR(B819=0,'Input and Summary Results'!E401=0),FALSE,'Input and Summary Results'!$E401)</f>
        <v>5.6299913E-2</v>
      </c>
      <c r="E819">
        <f t="shared" si="68"/>
        <v>2.2591645131687971E-3</v>
      </c>
      <c r="F819">
        <f t="shared" si="69"/>
        <v>2.4307387741839295E-2</v>
      </c>
      <c r="G819">
        <f>IF('Input and Summary Results'!$J$4="yes",IF(C819=FALSE,FALSE,IF('Data Transformation'!E819&lt;$R$10,E819,$R$10)),IF(C819=FALSE,FALSE,IF(C819&lt;$R$10,C819,$R$10)))</f>
        <v>1.0052154719999999</v>
      </c>
      <c r="H819">
        <f>IF('Input and Summary Results'!$J$4="yes",'Data Transformation'!F819,'Data Transformation'!D819)</f>
        <v>5.6299913E-2</v>
      </c>
      <c r="I819">
        <f t="shared" si="67"/>
        <v>26</v>
      </c>
    </row>
    <row r="820" spans="2:9" x14ac:dyDescent="0.45">
      <c r="B820">
        <f>IF('Input and Summary Results'!D402=0,FALSE,'Input and Summary Results'!$B402)</f>
        <v>26</v>
      </c>
      <c r="C820">
        <f>IF(OR(B820=0,'Input and Summary Results'!D402=0,'Input and Summary Results'!D402=""),FALSE,'Input and Summary Results'!$D402)</f>
        <v>0.89251267700000003</v>
      </c>
      <c r="D820">
        <f>IF(OR(B820=0,'Input and Summary Results'!E402=0),FALSE,'Input and Summary Results'!$E402)</f>
        <v>4.7915087000000002E-2</v>
      </c>
      <c r="E820">
        <f t="shared" si="68"/>
        <v>-4.9385606574819878E-2</v>
      </c>
      <c r="F820">
        <f t="shared" si="69"/>
        <v>2.3299554498092578E-2</v>
      </c>
      <c r="G820">
        <f>IF('Input and Summary Results'!$J$4="yes",IF(C820=FALSE,FALSE,IF('Data Transformation'!E820&lt;$R$10,E820,$R$10)),IF(C820=FALSE,FALSE,IF(C820&lt;$R$10,C820,$R$10)))</f>
        <v>0.89251267700000003</v>
      </c>
      <c r="H820">
        <f>IF('Input and Summary Results'!$J$4="yes",'Data Transformation'!F820,'Data Transformation'!D820)</f>
        <v>4.7915087000000002E-2</v>
      </c>
      <c r="I820">
        <f t="shared" si="67"/>
        <v>26</v>
      </c>
    </row>
    <row r="821" spans="2:9" x14ac:dyDescent="0.45">
      <c r="B821">
        <f>IF('Input and Summary Results'!D403=0,FALSE,'Input and Summary Results'!$B403)</f>
        <v>26</v>
      </c>
      <c r="C821">
        <f>IF(OR(B821=0,'Input and Summary Results'!D403=0,'Input and Summary Results'!D403=""),FALSE,'Input and Summary Results'!$D403)</f>
        <v>0.98460379200000003</v>
      </c>
      <c r="D821">
        <f>IF(OR(B821=0,'Input and Summary Results'!E403=0),FALSE,'Input and Summary Results'!$E403)</f>
        <v>4.4579853000000003E-2</v>
      </c>
      <c r="E821">
        <f t="shared" si="68"/>
        <v>-6.7384959637261412E-3</v>
      </c>
      <c r="F821">
        <f t="shared" si="69"/>
        <v>1.9650194686635942E-2</v>
      </c>
      <c r="G821">
        <f>IF('Input and Summary Results'!$J$4="yes",IF(C821=FALSE,FALSE,IF('Data Transformation'!E821&lt;$R$10,E821,$R$10)),IF(C821=FALSE,FALSE,IF(C821&lt;$R$10,C821,$R$10)))</f>
        <v>0.98460379200000003</v>
      </c>
      <c r="H821">
        <f>IF('Input and Summary Results'!$J$4="yes",'Data Transformation'!F821,'Data Transformation'!D821)</f>
        <v>4.4579853000000003E-2</v>
      </c>
      <c r="I821">
        <f t="shared" si="67"/>
        <v>26</v>
      </c>
    </row>
    <row r="822" spans="2:9" x14ac:dyDescent="0.45">
      <c r="B822">
        <f>IF('Input and Summary Results'!D404=0,FALSE,'Input and Summary Results'!$B404)</f>
        <v>26</v>
      </c>
      <c r="C822">
        <f>IF(OR(B822=0,'Input and Summary Results'!D404=0,'Input and Summary Results'!D404=""),FALSE,'Input and Summary Results'!$D404)</f>
        <v>0.70405213200000005</v>
      </c>
      <c r="D822">
        <f>IF(OR(B822=0,'Input and Summary Results'!E404=0),FALSE,'Input and Summary Results'!$E404)</f>
        <v>4.3310804000000001E-2</v>
      </c>
      <c r="E822">
        <f t="shared" si="68"/>
        <v>-0.15239518204866986</v>
      </c>
      <c r="F822">
        <f t="shared" si="69"/>
        <v>2.669814930125089E-2</v>
      </c>
      <c r="G822">
        <f>IF('Input and Summary Results'!$J$4="yes",IF(C822=FALSE,FALSE,IF('Data Transformation'!E822&lt;$R$10,E822,$R$10)),IF(C822=FALSE,FALSE,IF(C822&lt;$R$10,C822,$R$10)))</f>
        <v>0.70405213200000005</v>
      </c>
      <c r="H822">
        <f>IF('Input and Summary Results'!$J$4="yes",'Data Transformation'!F822,'Data Transformation'!D822)</f>
        <v>4.3310804000000001E-2</v>
      </c>
      <c r="I822">
        <f t="shared" si="67"/>
        <v>26</v>
      </c>
    </row>
    <row r="823" spans="2:9" x14ac:dyDescent="0.45">
      <c r="B823">
        <f>IF('Input and Summary Results'!D405=0,FALSE,'Input and Summary Results'!$B405)</f>
        <v>27</v>
      </c>
      <c r="C823">
        <f>IF(OR(B823=0,'Input and Summary Results'!D405=0,'Input and Summary Results'!D405=""),FALSE,'Input and Summary Results'!$D405)</f>
        <v>0.96617207299999996</v>
      </c>
      <c r="D823">
        <f>IF(OR(B823=0,'Input and Summary Results'!E405=0),FALSE,'Input and Summary Results'!$E405)</f>
        <v>0.137348782</v>
      </c>
      <c r="E823">
        <f t="shared" si="68"/>
        <v>-1.4945519858483636E-2</v>
      </c>
      <c r="F823">
        <f t="shared" si="69"/>
        <v>6.1696433848383449E-2</v>
      </c>
      <c r="G823">
        <f>IF('Input and Summary Results'!$J$4="yes",IF(C823=FALSE,FALSE,IF('Data Transformation'!E823&lt;$R$10,E823,$R$10)),IF(C823=FALSE,FALSE,IF(C823&lt;$R$10,C823,$R$10)))</f>
        <v>0.96617207299999996</v>
      </c>
      <c r="H823">
        <f>IF('Input and Summary Results'!$J$4="yes",'Data Transformation'!F823,'Data Transformation'!D823)</f>
        <v>0.137348782</v>
      </c>
      <c r="I823">
        <f t="shared" si="67"/>
        <v>27</v>
      </c>
    </row>
    <row r="824" spans="2:9" x14ac:dyDescent="0.45">
      <c r="B824">
        <f>IF('Input and Summary Results'!D406=0,FALSE,'Input and Summary Results'!$B406)</f>
        <v>27</v>
      </c>
      <c r="C824">
        <f>IF(OR(B824=0,'Input and Summary Results'!D406=0,'Input and Summary Results'!D406=""),FALSE,'Input and Summary Results'!$D406)</f>
        <v>0.24929967</v>
      </c>
      <c r="D824">
        <f>IF(OR(B824=0,'Input and Summary Results'!E406=0),FALSE,'Input and Summary Results'!$E406)</f>
        <v>0.129008757</v>
      </c>
      <c r="E824">
        <f t="shared" si="68"/>
        <v>-0.60327829637498265</v>
      </c>
      <c r="F824">
        <f t="shared" si="69"/>
        <v>0.22458834597735328</v>
      </c>
      <c r="G824">
        <f>IF('Input and Summary Results'!$J$4="yes",IF(C824=FALSE,FALSE,IF('Data Transformation'!E824&lt;$R$10,E824,$R$10)),IF(C824=FALSE,FALSE,IF(C824&lt;$R$10,C824,$R$10)))</f>
        <v>0.24929967</v>
      </c>
      <c r="H824">
        <f>IF('Input and Summary Results'!$J$4="yes",'Data Transformation'!F824,'Data Transformation'!D824)</f>
        <v>0.129008757</v>
      </c>
      <c r="I824">
        <f t="shared" si="67"/>
        <v>27</v>
      </c>
    </row>
    <row r="825" spans="2:9" x14ac:dyDescent="0.45">
      <c r="B825">
        <f>IF('Input and Summary Results'!D407=0,FALSE,'Input and Summary Results'!$B407)</f>
        <v>27</v>
      </c>
      <c r="C825">
        <f>IF(OR(B825=0,'Input and Summary Results'!D407=0,'Input and Summary Results'!D407=""),FALSE,'Input and Summary Results'!$D407)</f>
        <v>0.83717658100000003</v>
      </c>
      <c r="D825">
        <f>IF(OR(B825=0,'Input and Summary Results'!E407=0),FALSE,'Input and Summary Results'!$E407)</f>
        <v>0.104890117</v>
      </c>
      <c r="E825">
        <f t="shared" si="68"/>
        <v>-7.7182929025094382E-2</v>
      </c>
      <c r="F825">
        <f t="shared" si="69"/>
        <v>5.4375996427926836E-2</v>
      </c>
      <c r="G825">
        <f>IF('Input and Summary Results'!$J$4="yes",IF(C825=FALSE,FALSE,IF('Data Transformation'!E825&lt;$R$10,E825,$R$10)),IF(C825=FALSE,FALSE,IF(C825&lt;$R$10,C825,$R$10)))</f>
        <v>0.83717658100000003</v>
      </c>
      <c r="H825">
        <f>IF('Input and Summary Results'!$J$4="yes",'Data Transformation'!F825,'Data Transformation'!D825)</f>
        <v>0.104890117</v>
      </c>
      <c r="I825">
        <f t="shared" si="67"/>
        <v>27</v>
      </c>
    </row>
    <row r="826" spans="2:9" x14ac:dyDescent="0.45">
      <c r="B826">
        <f>IF('Input and Summary Results'!D408=0,FALSE,'Input and Summary Results'!$B408)</f>
        <v>27</v>
      </c>
      <c r="C826">
        <f>IF(OR(B826=0,'Input and Summary Results'!D408=0,'Input and Summary Results'!D408=""),FALSE,'Input and Summary Results'!$D408)</f>
        <v>0.30189611500000002</v>
      </c>
      <c r="D826">
        <f>IF(OR(B826=0,'Input and Summary Results'!E408=0),FALSE,'Input and Summary Results'!$E408)</f>
        <v>8.2730734E-2</v>
      </c>
      <c r="E826">
        <f t="shared" si="68"/>
        <v>-0.52014247573118633</v>
      </c>
      <c r="F826">
        <f t="shared" si="69"/>
        <v>0.1189320987320423</v>
      </c>
      <c r="G826">
        <f>IF('Input and Summary Results'!$J$4="yes",IF(C826=FALSE,FALSE,IF('Data Transformation'!E826&lt;$R$10,E826,$R$10)),IF(C826=FALSE,FALSE,IF(C826&lt;$R$10,C826,$R$10)))</f>
        <v>0.30189611500000002</v>
      </c>
      <c r="H826">
        <f>IF('Input and Summary Results'!$J$4="yes",'Data Transformation'!F826,'Data Transformation'!D826)</f>
        <v>8.2730734E-2</v>
      </c>
      <c r="I826">
        <f t="shared" si="67"/>
        <v>27</v>
      </c>
    </row>
    <row r="827" spans="2:9" x14ac:dyDescent="0.45">
      <c r="B827">
        <f>IF('Input and Summary Results'!D409=0,FALSE,'Input and Summary Results'!$B409)</f>
        <v>27</v>
      </c>
      <c r="C827">
        <f>IF(OR(B827=0,'Input and Summary Results'!D409=0,'Input and Summary Results'!D409=""),FALSE,'Input and Summary Results'!$D409)</f>
        <v>0.77498708100000002</v>
      </c>
      <c r="D827">
        <f>IF(OR(B827=0,'Input and Summary Results'!E409=0),FALSE,'Input and Summary Results'!$E409)</f>
        <v>7.9015463999999994E-2</v>
      </c>
      <c r="E827">
        <f t="shared" si="68"/>
        <v>-0.11070553710294917</v>
      </c>
      <c r="F827">
        <f t="shared" si="69"/>
        <v>4.4249397463181711E-2</v>
      </c>
      <c r="G827">
        <f>IF('Input and Summary Results'!$J$4="yes",IF(C827=FALSE,FALSE,IF('Data Transformation'!E827&lt;$R$10,E827,$R$10)),IF(C827=FALSE,FALSE,IF(C827&lt;$R$10,C827,$R$10)))</f>
        <v>0.77498708100000002</v>
      </c>
      <c r="H827">
        <f>IF('Input and Summary Results'!$J$4="yes",'Data Transformation'!F827,'Data Transformation'!D827)</f>
        <v>7.9015463999999994E-2</v>
      </c>
      <c r="I827">
        <f t="shared" si="67"/>
        <v>27</v>
      </c>
    </row>
    <row r="828" spans="2:9" x14ac:dyDescent="0.45">
      <c r="B828">
        <f>IF('Input and Summary Results'!D410=0,FALSE,'Input and Summary Results'!$B410)</f>
        <v>27</v>
      </c>
      <c r="C828">
        <f>IF(OR(B828=0,'Input and Summary Results'!D410=0,'Input and Summary Results'!D410=""),FALSE,'Input and Summary Results'!$D410)</f>
        <v>0.63837488799999997</v>
      </c>
      <c r="D828">
        <f>IF(OR(B828=0,'Input and Summary Results'!E410=0),FALSE,'Input and Summary Results'!$E410)</f>
        <v>7.2561732000000004E-2</v>
      </c>
      <c r="E828">
        <f t="shared" si="68"/>
        <v>-0.19492420533140842</v>
      </c>
      <c r="F828">
        <f t="shared" si="69"/>
        <v>4.9331188115281886E-2</v>
      </c>
      <c r="G828">
        <f>IF('Input and Summary Results'!$J$4="yes",IF(C828=FALSE,FALSE,IF('Data Transformation'!E828&lt;$R$10,E828,$R$10)),IF(C828=FALSE,FALSE,IF(C828&lt;$R$10,C828,$R$10)))</f>
        <v>0.63837488799999997</v>
      </c>
      <c r="H828">
        <f>IF('Input and Summary Results'!$J$4="yes",'Data Transformation'!F828,'Data Transformation'!D828)</f>
        <v>7.2561732000000004E-2</v>
      </c>
      <c r="I828">
        <f t="shared" si="67"/>
        <v>27</v>
      </c>
    </row>
    <row r="829" spans="2:9" x14ac:dyDescent="0.45">
      <c r="B829">
        <f>IF('Input and Summary Results'!D411=0,FALSE,'Input and Summary Results'!$B411)</f>
        <v>27</v>
      </c>
      <c r="C829">
        <f>IF(OR(B829=0,'Input and Summary Results'!D411=0,'Input and Summary Results'!D411=""),FALSE,'Input and Summary Results'!$D411)</f>
        <v>0.25539023</v>
      </c>
      <c r="D829">
        <f>IF(OR(B829=0,'Input and Summary Results'!E411=0),FALSE,'Input and Summary Results'!$E411)</f>
        <v>7.1804079000000007E-2</v>
      </c>
      <c r="E829">
        <f t="shared" si="68"/>
        <v>-0.59279572076973208</v>
      </c>
      <c r="F829">
        <f t="shared" si="69"/>
        <v>0.12202099620647197</v>
      </c>
      <c r="G829">
        <f>IF('Input and Summary Results'!$J$4="yes",IF(C829=FALSE,FALSE,IF('Data Transformation'!E829&lt;$R$10,E829,$R$10)),IF(C829=FALSE,FALSE,IF(C829&lt;$R$10,C829,$R$10)))</f>
        <v>0.25539023</v>
      </c>
      <c r="H829">
        <f>IF('Input and Summary Results'!$J$4="yes",'Data Transformation'!F829,'Data Transformation'!D829)</f>
        <v>7.1804079000000007E-2</v>
      </c>
      <c r="I829">
        <f t="shared" si="67"/>
        <v>27</v>
      </c>
    </row>
    <row r="830" spans="2:9" x14ac:dyDescent="0.45">
      <c r="B830">
        <f>IF('Input and Summary Results'!D412=0,FALSE,'Input and Summary Results'!$B412)</f>
        <v>27</v>
      </c>
      <c r="C830">
        <f>IF(OR(B830=0,'Input and Summary Results'!D412=0,'Input and Summary Results'!D412=""),FALSE,'Input and Summary Results'!$D412)</f>
        <v>0.29740097500000001</v>
      </c>
      <c r="D830">
        <f>IF(OR(B830=0,'Input and Summary Results'!E412=0),FALSE,'Input and Summary Results'!$E412)</f>
        <v>7.1394473999999999E-2</v>
      </c>
      <c r="E830">
        <f t="shared" si="68"/>
        <v>-0.52665761201976147</v>
      </c>
      <c r="F830">
        <f t="shared" si="69"/>
        <v>0.10418661780110169</v>
      </c>
      <c r="G830">
        <f>IF('Input and Summary Results'!$J$4="yes",IF(C830=FALSE,FALSE,IF('Data Transformation'!E830&lt;$R$10,E830,$R$10)),IF(C830=FALSE,FALSE,IF(C830&lt;$R$10,C830,$R$10)))</f>
        <v>0.29740097500000001</v>
      </c>
      <c r="H830">
        <f>IF('Input and Summary Results'!$J$4="yes",'Data Transformation'!F830,'Data Transformation'!D830)</f>
        <v>7.1394473999999999E-2</v>
      </c>
      <c r="I830">
        <f t="shared" si="67"/>
        <v>27</v>
      </c>
    </row>
    <row r="831" spans="2:9" x14ac:dyDescent="0.45">
      <c r="B831">
        <f>IF('Input and Summary Results'!D413=0,FALSE,'Input and Summary Results'!$B413)</f>
        <v>27</v>
      </c>
      <c r="C831">
        <f>IF(OR(B831=0,'Input and Summary Results'!D413=0,'Input and Summary Results'!D413=""),FALSE,'Input and Summary Results'!$D413)</f>
        <v>0.40813291499999999</v>
      </c>
      <c r="D831">
        <f>IF(OR(B831=0,'Input and Summary Results'!E413=0),FALSE,'Input and Summary Results'!$E413)</f>
        <v>6.7137884999999994E-2</v>
      </c>
      <c r="E831">
        <f t="shared" si="68"/>
        <v>-0.3891983789428905</v>
      </c>
      <c r="F831">
        <f t="shared" si="69"/>
        <v>7.1393021780661814E-2</v>
      </c>
      <c r="G831">
        <f>IF('Input and Summary Results'!$J$4="yes",IF(C831=FALSE,FALSE,IF('Data Transformation'!E831&lt;$R$10,E831,$R$10)),IF(C831=FALSE,FALSE,IF(C831&lt;$R$10,C831,$R$10)))</f>
        <v>0.40813291499999999</v>
      </c>
      <c r="H831">
        <f>IF('Input and Summary Results'!$J$4="yes",'Data Transformation'!F831,'Data Transformation'!D831)</f>
        <v>6.7137884999999994E-2</v>
      </c>
      <c r="I831">
        <f t="shared" si="67"/>
        <v>27</v>
      </c>
    </row>
    <row r="832" spans="2:9" x14ac:dyDescent="0.45">
      <c r="B832">
        <f>IF('Input and Summary Results'!D414=0,FALSE,'Input and Summary Results'!$B414)</f>
        <v>27</v>
      </c>
      <c r="C832">
        <f>IF(OR(B832=0,'Input and Summary Results'!D414=0,'Input and Summary Results'!D414=""),FALSE,'Input and Summary Results'!$D414)</f>
        <v>0.35971979399999998</v>
      </c>
      <c r="D832">
        <f>IF(OR(B832=0,'Input and Summary Results'!E414=0),FALSE,'Input and Summary Results'!$E414)</f>
        <v>6.2349382000000002E-2</v>
      </c>
      <c r="E832">
        <f t="shared" si="68"/>
        <v>-0.44403566396504102</v>
      </c>
      <c r="F832">
        <f t="shared" si="69"/>
        <v>7.5224194607428255E-2</v>
      </c>
      <c r="G832">
        <f>IF('Input and Summary Results'!$J$4="yes",IF(C832=FALSE,FALSE,IF('Data Transformation'!E832&lt;$R$10,E832,$R$10)),IF(C832=FALSE,FALSE,IF(C832&lt;$R$10,C832,$R$10)))</f>
        <v>0.35971979399999998</v>
      </c>
      <c r="H832">
        <f>IF('Input and Summary Results'!$J$4="yes",'Data Transformation'!F832,'Data Transformation'!D832)</f>
        <v>6.2349382000000002E-2</v>
      </c>
      <c r="I832">
        <f t="shared" si="67"/>
        <v>27</v>
      </c>
    </row>
    <row r="833" spans="2:9" x14ac:dyDescent="0.45">
      <c r="B833">
        <f>IF('Input and Summary Results'!D415=0,FALSE,'Input and Summary Results'!$B415)</f>
        <v>27</v>
      </c>
      <c r="C833">
        <f>IF(OR(B833=0,'Input and Summary Results'!D415=0,'Input and Summary Results'!D415=""),FALSE,'Input and Summary Results'!$D415)</f>
        <v>0.19797957599999999</v>
      </c>
      <c r="D833">
        <f>IF(OR(B833=0,'Input and Summary Results'!E415=0),FALSE,'Input and Summary Results'!$E415)</f>
        <v>6.2130934999999998E-2</v>
      </c>
      <c r="E833">
        <f t="shared" si="68"/>
        <v>-0.70337961018295581</v>
      </c>
      <c r="F833">
        <f t="shared" si="69"/>
        <v>0.13620003807867537</v>
      </c>
      <c r="G833">
        <f>IF('Input and Summary Results'!$J$4="yes",IF(C833=FALSE,FALSE,IF('Data Transformation'!E833&lt;$R$10,E833,$R$10)),IF(C833=FALSE,FALSE,IF(C833&lt;$R$10,C833,$R$10)))</f>
        <v>0.19797957599999999</v>
      </c>
      <c r="H833">
        <f>IF('Input and Summary Results'!$J$4="yes",'Data Transformation'!F833,'Data Transformation'!D833)</f>
        <v>6.2130934999999998E-2</v>
      </c>
      <c r="I833">
        <f t="shared" si="67"/>
        <v>27</v>
      </c>
    </row>
    <row r="834" spans="2:9" x14ac:dyDescent="0.45">
      <c r="B834">
        <f>IF('Input and Summary Results'!D416=0,FALSE,'Input and Summary Results'!$B416)</f>
        <v>27</v>
      </c>
      <c r="C834">
        <f>IF(OR(B834=0,'Input and Summary Results'!D416=0,'Input and Summary Results'!D416=""),FALSE,'Input and Summary Results'!$D416)</f>
        <v>0.22502037</v>
      </c>
      <c r="D834">
        <f>IF(OR(B834=0,'Input and Summary Results'!E416=0),FALSE,'Input and Summary Results'!$E416)</f>
        <v>5.4267755000000001E-2</v>
      </c>
      <c r="E834">
        <f t="shared" si="68"/>
        <v>-0.64777816554123568</v>
      </c>
      <c r="F834">
        <f t="shared" si="69"/>
        <v>0.10466699379260642</v>
      </c>
      <c r="G834">
        <f>IF('Input and Summary Results'!$J$4="yes",IF(C834=FALSE,FALSE,IF('Data Transformation'!E834&lt;$R$10,E834,$R$10)),IF(C834=FALSE,FALSE,IF(C834&lt;$R$10,C834,$R$10)))</f>
        <v>0.22502037</v>
      </c>
      <c r="H834">
        <f>IF('Input and Summary Results'!$J$4="yes",'Data Transformation'!F834,'Data Transformation'!D834)</f>
        <v>5.4267755000000001E-2</v>
      </c>
      <c r="I834">
        <f t="shared" si="67"/>
        <v>27</v>
      </c>
    </row>
    <row r="835" spans="2:9" x14ac:dyDescent="0.45">
      <c r="B835">
        <f>IF('Input and Summary Results'!D417=0,FALSE,'Input and Summary Results'!$B417)</f>
        <v>27</v>
      </c>
      <c r="C835">
        <f>IF(OR(B835=0,'Input and Summary Results'!D417=0,'Input and Summary Results'!D417=""),FALSE,'Input and Summary Results'!$D417)</f>
        <v>0.15055749900000001</v>
      </c>
      <c r="D835">
        <f>IF(OR(B835=0,'Input and Summary Results'!E417=0),FALSE,'Input and Summary Results'!$E417)</f>
        <v>5.2535316999999998E-2</v>
      </c>
      <c r="E835">
        <f t="shared" si="68"/>
        <v>-0.82229760818037234</v>
      </c>
      <c r="F835">
        <f t="shared" si="69"/>
        <v>0.15143933533327353</v>
      </c>
      <c r="G835">
        <f>IF('Input and Summary Results'!$J$4="yes",IF(C835=FALSE,FALSE,IF('Data Transformation'!E835&lt;$R$10,E835,$R$10)),IF(C835=FALSE,FALSE,IF(C835&lt;$R$10,C835,$R$10)))</f>
        <v>0.15055749900000001</v>
      </c>
      <c r="H835">
        <f>IF('Input and Summary Results'!$J$4="yes",'Data Transformation'!F835,'Data Transformation'!D835)</f>
        <v>5.2535316999999998E-2</v>
      </c>
      <c r="I835">
        <f t="shared" si="67"/>
        <v>27</v>
      </c>
    </row>
    <row r="836" spans="2:9" x14ac:dyDescent="0.45">
      <c r="B836">
        <f>IF('Input and Summary Results'!D418=0,FALSE,'Input and Summary Results'!$B418)</f>
        <v>27</v>
      </c>
      <c r="C836">
        <f>IF(OR(B836=0,'Input and Summary Results'!D418=0,'Input and Summary Results'!D418=""),FALSE,'Input and Summary Results'!$D418)</f>
        <v>0.254298725</v>
      </c>
      <c r="D836">
        <f>IF(OR(B836=0,'Input and Summary Results'!E418=0),FALSE,'Input and Summary Results'!$E418)</f>
        <v>5.2027188000000002E-2</v>
      </c>
      <c r="E836">
        <f t="shared" si="68"/>
        <v>-0.59465581727947225</v>
      </c>
      <c r="F836">
        <f t="shared" si="69"/>
        <v>8.8792421558543014E-2</v>
      </c>
      <c r="G836">
        <f>IF('Input and Summary Results'!$J$4="yes",IF(C836=FALSE,FALSE,IF('Data Transformation'!E836&lt;$R$10,E836,$R$10)),IF(C836=FALSE,FALSE,IF(C836&lt;$R$10,C836,$R$10)))</f>
        <v>0.254298725</v>
      </c>
      <c r="H836">
        <f>IF('Input and Summary Results'!$J$4="yes",'Data Transformation'!F836,'Data Transformation'!D836)</f>
        <v>5.2027188000000002E-2</v>
      </c>
      <c r="I836">
        <f t="shared" si="67"/>
        <v>27</v>
      </c>
    </row>
    <row r="837" spans="2:9" x14ac:dyDescent="0.45">
      <c r="B837">
        <f>IF('Input and Summary Results'!D419=0,FALSE,'Input and Summary Results'!$B419)</f>
        <v>27</v>
      </c>
      <c r="C837">
        <f>IF(OR(B837=0,'Input and Summary Results'!D419=0,'Input and Summary Results'!D419=""),FALSE,'Input and Summary Results'!$D419)</f>
        <v>0.32004826199999997</v>
      </c>
      <c r="D837">
        <f>IF(OR(B837=0,'Input and Summary Results'!E419=0),FALSE,'Input and Summary Results'!$E419)</f>
        <v>5.1057232000000001E-2</v>
      </c>
      <c r="E837">
        <f t="shared" si="68"/>
        <v>-0.49478452686800023</v>
      </c>
      <c r="F837">
        <f t="shared" si="69"/>
        <v>6.9235928823759715E-2</v>
      </c>
      <c r="G837">
        <f>IF('Input and Summary Results'!$J$4="yes",IF(C837=FALSE,FALSE,IF('Data Transformation'!E837&lt;$R$10,E837,$R$10)),IF(C837=FALSE,FALSE,IF(C837&lt;$R$10,C837,$R$10)))</f>
        <v>0.32004826199999997</v>
      </c>
      <c r="H837">
        <f>IF('Input and Summary Results'!$J$4="yes",'Data Transformation'!F837,'Data Transformation'!D837)</f>
        <v>5.1057232000000001E-2</v>
      </c>
      <c r="I837">
        <f t="shared" ref="I837:I900" si="70">IF(G837=FALSE,"",B837)</f>
        <v>27</v>
      </c>
    </row>
    <row r="838" spans="2:9" x14ac:dyDescent="0.45">
      <c r="B838">
        <f>IF('Input and Summary Results'!D420=0,FALSE,'Input and Summary Results'!$B420)</f>
        <v>27</v>
      </c>
      <c r="C838">
        <f>IF(OR(B838=0,'Input and Summary Results'!D420=0,'Input and Summary Results'!D420=""),FALSE,'Input and Summary Results'!$D420)</f>
        <v>0.272744398</v>
      </c>
      <c r="D838">
        <f>IF(OR(B838=0,'Input and Summary Results'!E420=0),FALSE,'Input and Summary Results'!$E420)</f>
        <v>4.0629318999999997E-2</v>
      </c>
      <c r="E838">
        <f t="shared" si="68"/>
        <v>-0.56424416078608342</v>
      </c>
      <c r="F838">
        <f t="shared" si="69"/>
        <v>6.4650730043591939E-2</v>
      </c>
      <c r="G838">
        <f>IF('Input and Summary Results'!$J$4="yes",IF(C838=FALSE,FALSE,IF('Data Transformation'!E838&lt;$R$10,E838,$R$10)),IF(C838=FALSE,FALSE,IF(C838&lt;$R$10,C838,$R$10)))</f>
        <v>0.272744398</v>
      </c>
      <c r="H838">
        <f>IF('Input and Summary Results'!$J$4="yes",'Data Transformation'!F838,'Data Transformation'!D838)</f>
        <v>4.0629318999999997E-2</v>
      </c>
      <c r="I838">
        <f t="shared" si="70"/>
        <v>27</v>
      </c>
    </row>
    <row r="839" spans="2:9" x14ac:dyDescent="0.45">
      <c r="B839">
        <f>IF('Input and Summary Results'!D421=0,FALSE,'Input and Summary Results'!$B421)</f>
        <v>27</v>
      </c>
      <c r="C839">
        <f>IF(OR(B839=0,'Input and Summary Results'!D421=0,'Input and Summary Results'!D421=""),FALSE,'Input and Summary Results'!$D421)</f>
        <v>0.29217785400000001</v>
      </c>
      <c r="D839">
        <f>IF(OR(B839=0,'Input and Summary Results'!E421=0),FALSE,'Input and Summary Results'!$E421)</f>
        <v>3.5048338999999998E-2</v>
      </c>
      <c r="E839">
        <f t="shared" si="68"/>
        <v>-0.53435270506868671</v>
      </c>
      <c r="F839">
        <f t="shared" si="69"/>
        <v>5.2060684674616019E-2</v>
      </c>
      <c r="G839">
        <f>IF('Input and Summary Results'!$J$4="yes",IF(C839=FALSE,FALSE,IF('Data Transformation'!E839&lt;$R$10,E839,$R$10)),IF(C839=FALSE,FALSE,IF(C839&lt;$R$10,C839,$R$10)))</f>
        <v>0.29217785400000001</v>
      </c>
      <c r="H839">
        <f>IF('Input and Summary Results'!$J$4="yes",'Data Transformation'!F839,'Data Transformation'!D839)</f>
        <v>3.5048338999999998E-2</v>
      </c>
      <c r="I839">
        <f t="shared" si="70"/>
        <v>27</v>
      </c>
    </row>
    <row r="840" spans="2:9" x14ac:dyDescent="0.45">
      <c r="B840">
        <f>IF('Input and Summary Results'!D422=0,FALSE,'Input and Summary Results'!$B422)</f>
        <v>28</v>
      </c>
      <c r="C840">
        <f>IF(OR(B840=0,'Input and Summary Results'!D422=0,'Input and Summary Results'!D422=""),FALSE,'Input and Summary Results'!$D422)</f>
        <v>0.98235662300000004</v>
      </c>
      <c r="D840">
        <f>IF(OR(B840=0,'Input and Summary Results'!E422=0),FALSE,'Input and Summary Results'!$E422)</f>
        <v>0.13106632700000001</v>
      </c>
      <c r="E840">
        <f t="shared" si="68"/>
        <v>-7.7308225136261625E-3</v>
      </c>
      <c r="F840">
        <f t="shared" si="69"/>
        <v>5.7904415347948442E-2</v>
      </c>
      <c r="G840">
        <f>IF('Input and Summary Results'!$J$4="yes",IF(C840=FALSE,FALSE,IF('Data Transformation'!E840&lt;$R$10,E840,$R$10)),IF(C840=FALSE,FALSE,IF(C840&lt;$R$10,C840,$R$10)))</f>
        <v>0.98235662300000004</v>
      </c>
      <c r="H840">
        <f>IF('Input and Summary Results'!$J$4="yes",'Data Transformation'!F840,'Data Transformation'!D840)</f>
        <v>0.13106632700000001</v>
      </c>
      <c r="I840">
        <f t="shared" si="70"/>
        <v>28</v>
      </c>
    </row>
    <row r="841" spans="2:9" x14ac:dyDescent="0.45">
      <c r="B841">
        <f>IF('Input and Summary Results'!D423=0,FALSE,'Input and Summary Results'!$B423)</f>
        <v>28</v>
      </c>
      <c r="C841">
        <f>IF(OR(B841=0,'Input and Summary Results'!D423=0,'Input and Summary Results'!D423=""),FALSE,'Input and Summary Results'!$D423)</f>
        <v>0.96388665200000001</v>
      </c>
      <c r="D841">
        <f>IF(OR(B841=0,'Input and Summary Results'!E423=0),FALSE,'Input and Summary Results'!$E423)</f>
        <v>7.9910030000000007E-2</v>
      </c>
      <c r="E841">
        <f t="shared" si="68"/>
        <v>-1.5974033841157618E-2</v>
      </c>
      <c r="F841">
        <f t="shared" si="69"/>
        <v>3.598032294361516E-2</v>
      </c>
      <c r="G841">
        <f>IF('Input and Summary Results'!$J$4="yes",IF(C841=FALSE,FALSE,IF('Data Transformation'!E841&lt;$R$10,E841,$R$10)),IF(C841=FALSE,FALSE,IF(C841&lt;$R$10,C841,$R$10)))</f>
        <v>0.96388665200000001</v>
      </c>
      <c r="H841">
        <f>IF('Input and Summary Results'!$J$4="yes",'Data Transformation'!F841,'Data Transformation'!D841)</f>
        <v>7.9910030000000007E-2</v>
      </c>
      <c r="I841">
        <f t="shared" si="70"/>
        <v>28</v>
      </c>
    </row>
    <row r="842" spans="2:9" x14ac:dyDescent="0.45">
      <c r="B842">
        <f>IF('Input and Summary Results'!D424=0,FALSE,'Input and Summary Results'!$B424)</f>
        <v>28</v>
      </c>
      <c r="C842">
        <f>IF(OR(B842=0,'Input and Summary Results'!D424=0,'Input and Summary Results'!D424=""),FALSE,'Input and Summary Results'!$D424)</f>
        <v>0.63935614399999996</v>
      </c>
      <c r="D842">
        <f>IF(OR(B842=0,'Input and Summary Results'!E424=0),FALSE,'Input and Summary Results'!$E424)</f>
        <v>7.4824495000000005E-2</v>
      </c>
      <c r="E842">
        <f t="shared" si="68"/>
        <v>-0.19425715704152591</v>
      </c>
      <c r="F842">
        <f t="shared" si="69"/>
        <v>5.0791458148558913E-2</v>
      </c>
      <c r="G842">
        <f>IF('Input and Summary Results'!$J$4="yes",IF(C842=FALSE,FALSE,IF('Data Transformation'!E842&lt;$R$10,E842,$R$10)),IF(C842=FALSE,FALSE,IF(C842&lt;$R$10,C842,$R$10)))</f>
        <v>0.63935614399999996</v>
      </c>
      <c r="H842">
        <f>IF('Input and Summary Results'!$J$4="yes",'Data Transformation'!F842,'Data Transformation'!D842)</f>
        <v>7.4824495000000005E-2</v>
      </c>
      <c r="I842">
        <f t="shared" si="70"/>
        <v>28</v>
      </c>
    </row>
    <row r="843" spans="2:9" x14ac:dyDescent="0.45">
      <c r="B843">
        <f>IF('Input and Summary Results'!D425=0,FALSE,'Input and Summary Results'!$B425)</f>
        <v>28</v>
      </c>
      <c r="C843">
        <f>IF(OR(B843=0,'Input and Summary Results'!D425=0,'Input and Summary Results'!D425=""),FALSE,'Input and Summary Results'!$D425)</f>
        <v>0.91821477900000004</v>
      </c>
      <c r="D843">
        <f>IF(OR(B843=0,'Input and Summary Results'!E425=0),FALSE,'Input and Summary Results'!$E425)</f>
        <v>7.3680670000000004E-2</v>
      </c>
      <c r="E843">
        <f t="shared" si="68"/>
        <v>-3.7055721386493073E-2</v>
      </c>
      <c r="F843">
        <f t="shared" si="69"/>
        <v>3.4825632859912831E-2</v>
      </c>
      <c r="G843">
        <f>IF('Input and Summary Results'!$J$4="yes",IF(C843=FALSE,FALSE,IF('Data Transformation'!E843&lt;$R$10,E843,$R$10)),IF(C843=FALSE,FALSE,IF(C843&lt;$R$10,C843,$R$10)))</f>
        <v>0.91821477900000004</v>
      </c>
      <c r="H843">
        <f>IF('Input and Summary Results'!$J$4="yes",'Data Transformation'!F843,'Data Transformation'!D843)</f>
        <v>7.3680670000000004E-2</v>
      </c>
      <c r="I843">
        <f t="shared" si="70"/>
        <v>28</v>
      </c>
    </row>
    <row r="844" spans="2:9" x14ac:dyDescent="0.45">
      <c r="B844">
        <f>IF('Input and Summary Results'!D426=0,FALSE,'Input and Summary Results'!$B426)</f>
        <v>28</v>
      </c>
      <c r="C844">
        <f>IF(OR(B844=0,'Input and Summary Results'!D426=0,'Input and Summary Results'!D426=""),FALSE,'Input and Summary Results'!$D426)</f>
        <v>1.0090575349999999</v>
      </c>
      <c r="D844">
        <f>IF(OR(B844=0,'Input and Summary Results'!E426=0),FALSE,'Input and Summary Results'!$E426)</f>
        <v>6.8974914999999998E-2</v>
      </c>
      <c r="E844">
        <f t="shared" si="68"/>
        <v>3.9159297856098917E-3</v>
      </c>
      <c r="F844">
        <f t="shared" si="69"/>
        <v>2.9666408575998591E-2</v>
      </c>
      <c r="G844">
        <f>IF('Input and Summary Results'!$J$4="yes",IF(C844=FALSE,FALSE,IF('Data Transformation'!E844&lt;$R$10,E844,$R$10)),IF(C844=FALSE,FALSE,IF(C844&lt;$R$10,C844,$R$10)))</f>
        <v>1.0090575349999999</v>
      </c>
      <c r="H844">
        <f>IF('Input and Summary Results'!$J$4="yes",'Data Transformation'!F844,'Data Transformation'!D844)</f>
        <v>6.8974914999999998E-2</v>
      </c>
      <c r="I844">
        <f t="shared" si="70"/>
        <v>28</v>
      </c>
    </row>
    <row r="845" spans="2:9" x14ac:dyDescent="0.45">
      <c r="B845">
        <f>IF('Input and Summary Results'!D427=0,FALSE,'Input and Summary Results'!$B427)</f>
        <v>28</v>
      </c>
      <c r="C845">
        <f>IF(OR(B845=0,'Input and Summary Results'!D427=0,'Input and Summary Results'!D427=""),FALSE,'Input and Summary Results'!$D427)</f>
        <v>0.415259555</v>
      </c>
      <c r="D845">
        <f>IF(OR(B845=0,'Input and Summary Results'!E427=0),FALSE,'Input and Summary Results'!$E427)</f>
        <v>6.7176346999999997E-2</v>
      </c>
      <c r="E845">
        <f t="shared" si="68"/>
        <v>-0.38168036577353909</v>
      </c>
      <c r="F845">
        <f t="shared" si="69"/>
        <v>7.020798015833736E-2</v>
      </c>
      <c r="G845">
        <f>IF('Input and Summary Results'!$J$4="yes",IF(C845=FALSE,FALSE,IF('Data Transformation'!E845&lt;$R$10,E845,$R$10)),IF(C845=FALSE,FALSE,IF(C845&lt;$R$10,C845,$R$10)))</f>
        <v>0.415259555</v>
      </c>
      <c r="H845">
        <f>IF('Input and Summary Results'!$J$4="yes",'Data Transformation'!F845,'Data Transformation'!D845)</f>
        <v>6.7176346999999997E-2</v>
      </c>
      <c r="I845">
        <f t="shared" si="70"/>
        <v>28</v>
      </c>
    </row>
    <row r="846" spans="2:9" x14ac:dyDescent="0.45">
      <c r="B846">
        <f>IF('Input and Summary Results'!D428=0,FALSE,'Input and Summary Results'!$B428)</f>
        <v>28</v>
      </c>
      <c r="C846">
        <f>IF(OR(B846=0,'Input and Summary Results'!D428=0,'Input and Summary Results'!D428=""),FALSE,'Input and Summary Results'!$D428)</f>
        <v>0.31816973100000001</v>
      </c>
      <c r="D846">
        <f>IF(OR(B846=0,'Input and Summary Results'!E428=0),FALSE,'Input and Summary Results'!$E428)</f>
        <v>6.5459694999999998E-2</v>
      </c>
      <c r="E846">
        <f t="shared" si="68"/>
        <v>-0.49734113922418732</v>
      </c>
      <c r="F846">
        <f t="shared" si="69"/>
        <v>8.9290415969833406E-2</v>
      </c>
      <c r="G846">
        <f>IF('Input and Summary Results'!$J$4="yes",IF(C846=FALSE,FALSE,IF('Data Transformation'!E846&lt;$R$10,E846,$R$10)),IF(C846=FALSE,FALSE,IF(C846&lt;$R$10,C846,$R$10)))</f>
        <v>0.31816973100000001</v>
      </c>
      <c r="H846">
        <f>IF('Input and Summary Results'!$J$4="yes",'Data Transformation'!F846,'Data Transformation'!D846)</f>
        <v>6.5459694999999998E-2</v>
      </c>
      <c r="I846">
        <f t="shared" si="70"/>
        <v>28</v>
      </c>
    </row>
    <row r="847" spans="2:9" x14ac:dyDescent="0.45">
      <c r="B847">
        <f>IF('Input and Summary Results'!D429=0,FALSE,'Input and Summary Results'!$B429)</f>
        <v>28</v>
      </c>
      <c r="C847">
        <f>IF(OR(B847=0,'Input and Summary Results'!D429=0,'Input and Summary Results'!D429=""),FALSE,'Input and Summary Results'!$D429)</f>
        <v>0.31816732800000003</v>
      </c>
      <c r="D847">
        <f>IF(OR(B847=0,'Input and Summary Results'!E429=0),FALSE,'Input and Summary Results'!$E429)</f>
        <v>5.6907655000000001E-2</v>
      </c>
      <c r="E847">
        <f t="shared" si="68"/>
        <v>-0.49734441927718831</v>
      </c>
      <c r="F847">
        <f t="shared" si="69"/>
        <v>7.7625576533112792E-2</v>
      </c>
      <c r="G847">
        <f>IF('Input and Summary Results'!$J$4="yes",IF(C847=FALSE,FALSE,IF('Data Transformation'!E847&lt;$R$10,E847,$R$10)),IF(C847=FALSE,FALSE,IF(C847&lt;$R$10,C847,$R$10)))</f>
        <v>0.31816732800000003</v>
      </c>
      <c r="H847">
        <f>IF('Input and Summary Results'!$J$4="yes",'Data Transformation'!F847,'Data Transformation'!D847)</f>
        <v>5.6907655000000001E-2</v>
      </c>
      <c r="I847">
        <f t="shared" si="70"/>
        <v>28</v>
      </c>
    </row>
    <row r="848" spans="2:9" x14ac:dyDescent="0.45">
      <c r="B848">
        <f>IF('Input and Summary Results'!D430=0,FALSE,'Input and Summary Results'!$B430)</f>
        <v>28</v>
      </c>
      <c r="C848">
        <f>IF(OR(B848=0,'Input and Summary Results'!D430=0,'Input and Summary Results'!D430=""),FALSE,'Input and Summary Results'!$D430)</f>
        <v>0.90438730499999997</v>
      </c>
      <c r="D848">
        <f>IF(OR(B848=0,'Input and Summary Results'!E430=0),FALSE,'Input and Summary Results'!$E430)</f>
        <v>5.685904E-2</v>
      </c>
      <c r="E848">
        <f t="shared" si="68"/>
        <v>-4.36455425309498E-2</v>
      </c>
      <c r="F848">
        <f t="shared" si="69"/>
        <v>2.7285680840024619E-2</v>
      </c>
      <c r="G848">
        <f>IF('Input and Summary Results'!$J$4="yes",IF(C848=FALSE,FALSE,IF('Data Transformation'!E848&lt;$R$10,E848,$R$10)),IF(C848=FALSE,FALSE,IF(C848&lt;$R$10,C848,$R$10)))</f>
        <v>0.90438730499999997</v>
      </c>
      <c r="H848">
        <f>IF('Input and Summary Results'!$J$4="yes",'Data Transformation'!F848,'Data Transformation'!D848)</f>
        <v>5.685904E-2</v>
      </c>
      <c r="I848">
        <f t="shared" si="70"/>
        <v>28</v>
      </c>
    </row>
    <row r="849" spans="2:9" x14ac:dyDescent="0.45">
      <c r="B849">
        <f>IF('Input and Summary Results'!D431=0,FALSE,'Input and Summary Results'!$B431)</f>
        <v>28</v>
      </c>
      <c r="C849">
        <f>IF(OR(B849=0,'Input and Summary Results'!D431=0,'Input and Summary Results'!D431=""),FALSE,'Input and Summary Results'!$D431)</f>
        <v>0.94554556899999997</v>
      </c>
      <c r="D849">
        <f>IF(OR(B849=0,'Input and Summary Results'!E431=0),FALSE,'Input and Summary Results'!$E431)</f>
        <v>5.4099584999999999E-2</v>
      </c>
      <c r="E849">
        <f t="shared" si="68"/>
        <v>-2.4317536212536121E-2</v>
      </c>
      <c r="F849">
        <f t="shared" si="69"/>
        <v>2.4831399627657715E-2</v>
      </c>
      <c r="G849">
        <f>IF('Input and Summary Results'!$J$4="yes",IF(C849=FALSE,FALSE,IF('Data Transformation'!E849&lt;$R$10,E849,$R$10)),IF(C849=FALSE,FALSE,IF(C849&lt;$R$10,C849,$R$10)))</f>
        <v>0.94554556899999997</v>
      </c>
      <c r="H849">
        <f>IF('Input and Summary Results'!$J$4="yes",'Data Transformation'!F849,'Data Transformation'!D849)</f>
        <v>5.4099584999999999E-2</v>
      </c>
      <c r="I849">
        <f t="shared" si="70"/>
        <v>28</v>
      </c>
    </row>
    <row r="850" spans="2:9" x14ac:dyDescent="0.45">
      <c r="B850">
        <f>IF('Input and Summary Results'!D432=0,FALSE,'Input and Summary Results'!$B432)</f>
        <v>28</v>
      </c>
      <c r="C850">
        <f>IF(OR(B850=0,'Input and Summary Results'!D432=0,'Input and Summary Results'!D432=""),FALSE,'Input and Summary Results'!$D432)</f>
        <v>0.89714107899999995</v>
      </c>
      <c r="D850">
        <f>IF(OR(B850=0,'Input and Summary Results'!E432=0),FALSE,'Input and Summary Results'!$E432)</f>
        <v>4.9573293999999997E-2</v>
      </c>
      <c r="E850">
        <f t="shared" si="68"/>
        <v>-4.7139257052343099E-2</v>
      </c>
      <c r="F850">
        <f t="shared" si="69"/>
        <v>2.3981523195862931E-2</v>
      </c>
      <c r="G850">
        <f>IF('Input and Summary Results'!$J$4="yes",IF(C850=FALSE,FALSE,IF('Data Transformation'!E850&lt;$R$10,E850,$R$10)),IF(C850=FALSE,FALSE,IF(C850&lt;$R$10,C850,$R$10)))</f>
        <v>0.89714107899999995</v>
      </c>
      <c r="H850">
        <f>IF('Input and Summary Results'!$J$4="yes",'Data Transformation'!F850,'Data Transformation'!D850)</f>
        <v>4.9573293999999997E-2</v>
      </c>
      <c r="I850">
        <f t="shared" si="70"/>
        <v>28</v>
      </c>
    </row>
    <row r="851" spans="2:9" x14ac:dyDescent="0.45">
      <c r="B851">
        <f>IF('Input and Summary Results'!D433=0,FALSE,'Input and Summary Results'!$B433)</f>
        <v>28</v>
      </c>
      <c r="C851">
        <f>IF(OR(B851=0,'Input and Summary Results'!D433=0,'Input and Summary Results'!D433=""),FALSE,'Input and Summary Results'!$D433)</f>
        <v>0.96645113400000004</v>
      </c>
      <c r="D851">
        <f>IF(OR(B851=0,'Input and Summary Results'!E433=0),FALSE,'Input and Summary Results'!$E433)</f>
        <v>4.8105393000000003E-2</v>
      </c>
      <c r="E851">
        <f t="shared" si="68"/>
        <v>-1.4820100011699465E-2</v>
      </c>
      <c r="F851">
        <f t="shared" si="69"/>
        <v>2.1602479243404769E-2</v>
      </c>
      <c r="G851">
        <f>IF('Input and Summary Results'!$J$4="yes",IF(C851=FALSE,FALSE,IF('Data Transformation'!E851&lt;$R$10,E851,$R$10)),IF(C851=FALSE,FALSE,IF(C851&lt;$R$10,C851,$R$10)))</f>
        <v>0.96645113400000004</v>
      </c>
      <c r="H851">
        <f>IF('Input and Summary Results'!$J$4="yes",'Data Transformation'!F851,'Data Transformation'!D851)</f>
        <v>4.8105393000000003E-2</v>
      </c>
      <c r="I851">
        <f t="shared" si="70"/>
        <v>28</v>
      </c>
    </row>
    <row r="852" spans="2:9" x14ac:dyDescent="0.45">
      <c r="B852">
        <f>IF('Input and Summary Results'!D434=0,FALSE,'Input and Summary Results'!$B434)</f>
        <v>28</v>
      </c>
      <c r="C852">
        <f>IF(OR(B852=0,'Input and Summary Results'!D434=0,'Input and Summary Results'!D434=""),FALSE,'Input and Summary Results'!$D434)</f>
        <v>0.87930187100000001</v>
      </c>
      <c r="D852">
        <f>IF(OR(B852=0,'Input and Summary Results'!E434=0),FALSE,'Input and Summary Results'!$E434)</f>
        <v>4.3787817999999999E-2</v>
      </c>
      <c r="E852">
        <f t="shared" si="68"/>
        <v>-5.586200273851169E-2</v>
      </c>
      <c r="F852">
        <f t="shared" si="69"/>
        <v>2.1612501506891479E-2</v>
      </c>
      <c r="G852">
        <f>IF('Input and Summary Results'!$J$4="yes",IF(C852=FALSE,FALSE,IF('Data Transformation'!E852&lt;$R$10,E852,$R$10)),IF(C852=FALSE,FALSE,IF(C852&lt;$R$10,C852,$R$10)))</f>
        <v>0.87930187100000001</v>
      </c>
      <c r="H852">
        <f>IF('Input and Summary Results'!$J$4="yes",'Data Transformation'!F852,'Data Transformation'!D852)</f>
        <v>4.3787817999999999E-2</v>
      </c>
      <c r="I852">
        <f t="shared" si="70"/>
        <v>28</v>
      </c>
    </row>
    <row r="853" spans="2:9" x14ac:dyDescent="0.45">
      <c r="B853">
        <f>IF('Input and Summary Results'!D435=0,FALSE,'Input and Summary Results'!$B435)</f>
        <v>28</v>
      </c>
      <c r="C853">
        <f>IF(OR(B853=0,'Input and Summary Results'!D435=0,'Input and Summary Results'!D435=""),FALSE,'Input and Summary Results'!$D435)</f>
        <v>0.55335990000000002</v>
      </c>
      <c r="D853">
        <f>IF(OR(B853=0,'Input and Summary Results'!E435=0),FALSE,'Input and Summary Results'!$E435)</f>
        <v>4.1937279000000001E-2</v>
      </c>
      <c r="E853">
        <f t="shared" si="68"/>
        <v>-0.25699231581255472</v>
      </c>
      <c r="F853">
        <f t="shared" si="69"/>
        <v>3.289139506856207E-2</v>
      </c>
      <c r="G853">
        <f>IF('Input and Summary Results'!$J$4="yes",IF(C853=FALSE,FALSE,IF('Data Transformation'!E853&lt;$R$10,E853,$R$10)),IF(C853=FALSE,FALSE,IF(C853&lt;$R$10,C853,$R$10)))</f>
        <v>0.55335990000000002</v>
      </c>
      <c r="H853">
        <f>IF('Input and Summary Results'!$J$4="yes",'Data Transformation'!F853,'Data Transformation'!D853)</f>
        <v>4.1937279000000001E-2</v>
      </c>
      <c r="I853">
        <f t="shared" si="70"/>
        <v>28</v>
      </c>
    </row>
    <row r="854" spans="2:9" x14ac:dyDescent="0.45">
      <c r="B854">
        <f>IF('Input and Summary Results'!D436=0,FALSE,'Input and Summary Results'!$B436)</f>
        <v>28</v>
      </c>
      <c r="C854">
        <f>IF(OR(B854=0,'Input and Summary Results'!D436=0,'Input and Summary Results'!D436=""),FALSE,'Input and Summary Results'!$D436)</f>
        <v>0.85017166600000005</v>
      </c>
      <c r="D854">
        <f>IF(OR(B854=0,'Input and Summary Results'!E436=0),FALSE,'Input and Summary Results'!$E436)</f>
        <v>3.5086783000000003E-2</v>
      </c>
      <c r="E854">
        <f t="shared" si="68"/>
        <v>-7.0493373027917014E-2</v>
      </c>
      <c r="F854">
        <f t="shared" si="69"/>
        <v>1.7911281251756044E-2</v>
      </c>
      <c r="G854">
        <f>IF('Input and Summary Results'!$J$4="yes",IF(C854=FALSE,FALSE,IF('Data Transformation'!E854&lt;$R$10,E854,$R$10)),IF(C854=FALSE,FALSE,IF(C854&lt;$R$10,C854,$R$10)))</f>
        <v>0.85017166600000005</v>
      </c>
      <c r="H854">
        <f>IF('Input and Summary Results'!$J$4="yes",'Data Transformation'!F854,'Data Transformation'!D854)</f>
        <v>3.5086783000000003E-2</v>
      </c>
      <c r="I854">
        <f t="shared" si="70"/>
        <v>28</v>
      </c>
    </row>
    <row r="855" spans="2:9" x14ac:dyDescent="0.45">
      <c r="B855">
        <f>IF('Input and Summary Results'!D437=0,FALSE,'Input and Summary Results'!$B437)</f>
        <v>28</v>
      </c>
      <c r="C855">
        <f>IF(OR(B855=0,'Input and Summary Results'!D437=0,'Input and Summary Results'!D437=""),FALSE,'Input and Summary Results'!$D437)</f>
        <v>0.701501504</v>
      </c>
      <c r="D855">
        <f>IF(OR(B855=0,'Input and Summary Results'!E437=0),FALSE,'Input and Summary Results'!$E437)</f>
        <v>3.1764604000000002E-2</v>
      </c>
      <c r="E855">
        <f t="shared" si="68"/>
        <v>-0.15397139351915573</v>
      </c>
      <c r="F855">
        <f t="shared" si="69"/>
        <v>1.9651901039972684E-2</v>
      </c>
      <c r="G855">
        <f>IF('Input and Summary Results'!$J$4="yes",IF(C855=FALSE,FALSE,IF('Data Transformation'!E855&lt;$R$10,E855,$R$10)),IF(C855=FALSE,FALSE,IF(C855&lt;$R$10,C855,$R$10)))</f>
        <v>0.701501504</v>
      </c>
      <c r="H855">
        <f>IF('Input and Summary Results'!$J$4="yes",'Data Transformation'!F855,'Data Transformation'!D855)</f>
        <v>3.1764604000000002E-2</v>
      </c>
      <c r="I855">
        <f t="shared" si="70"/>
        <v>28</v>
      </c>
    </row>
    <row r="856" spans="2:9" x14ac:dyDescent="0.45">
      <c r="B856">
        <f>IF('Input and Summary Results'!D438=0,FALSE,'Input and Summary Results'!$B438)</f>
        <v>29</v>
      </c>
      <c r="C856">
        <f>IF(OR(B856=0,'Input and Summary Results'!D438=0,'Input and Summary Results'!D438=""),FALSE,'Input and Summary Results'!$D438)</f>
        <v>1.031080942</v>
      </c>
      <c r="D856">
        <f>IF(OR(B856=0,'Input and Summary Results'!E438=0),FALSE,'Input and Summary Results'!$E438)</f>
        <v>0.102671289</v>
      </c>
      <c r="E856">
        <f t="shared" si="68"/>
        <v>1.3292759642526696E-2</v>
      </c>
      <c r="F856">
        <f t="shared" si="69"/>
        <v>4.3216141052483933E-2</v>
      </c>
      <c r="G856">
        <f>IF('Input and Summary Results'!$J$4="yes",IF(C856=FALSE,FALSE,IF('Data Transformation'!E856&lt;$R$10,E856,$R$10)),IF(C856=FALSE,FALSE,IF(C856&lt;$R$10,C856,$R$10)))</f>
        <v>1.031080942</v>
      </c>
      <c r="H856">
        <f>IF('Input and Summary Results'!$J$4="yes",'Data Transformation'!F856,'Data Transformation'!D856)</f>
        <v>0.102671289</v>
      </c>
      <c r="I856">
        <f t="shared" si="70"/>
        <v>29</v>
      </c>
    </row>
    <row r="857" spans="2:9" x14ac:dyDescent="0.45">
      <c r="B857">
        <f>IF('Input and Summary Results'!D439=0,FALSE,'Input and Summary Results'!$B439)</f>
        <v>29</v>
      </c>
      <c r="C857">
        <f>IF(OR(B857=0,'Input and Summary Results'!D439=0,'Input and Summary Results'!D439=""),FALSE,'Input and Summary Results'!$D439)</f>
        <v>0.75244978299999998</v>
      </c>
      <c r="D857">
        <f>IF(OR(B857=0,'Input and Summary Results'!E439=0),FALSE,'Input and Summary Results'!$E439)</f>
        <v>8.8420755000000004E-2</v>
      </c>
      <c r="E857">
        <f t="shared" si="68"/>
        <v>-0.12352247871581343</v>
      </c>
      <c r="F857">
        <f t="shared" si="69"/>
        <v>5.0999559754009521E-2</v>
      </c>
      <c r="G857">
        <f>IF('Input and Summary Results'!$J$4="yes",IF(C857=FALSE,FALSE,IF('Data Transformation'!E857&lt;$R$10,E857,$R$10)),IF(C857=FALSE,FALSE,IF(C857&lt;$R$10,C857,$R$10)))</f>
        <v>0.75244978299999998</v>
      </c>
      <c r="H857">
        <f>IF('Input and Summary Results'!$J$4="yes",'Data Transformation'!F857,'Data Transformation'!D857)</f>
        <v>8.8420755000000004E-2</v>
      </c>
      <c r="I857">
        <f t="shared" si="70"/>
        <v>29</v>
      </c>
    </row>
    <row r="858" spans="2:9" x14ac:dyDescent="0.45">
      <c r="B858">
        <f>IF('Input and Summary Results'!D440=0,FALSE,'Input and Summary Results'!$B440)</f>
        <v>29</v>
      </c>
      <c r="C858">
        <f>IF(OR(B858=0,'Input and Summary Results'!D440=0,'Input and Summary Results'!D440=""),FALSE,'Input and Summary Results'!$D440)</f>
        <v>1.04250105</v>
      </c>
      <c r="D858">
        <f>IF(OR(B858=0,'Input and Summary Results'!E440=0),FALSE,'Input and Summary Results'!$E440)</f>
        <v>8.6720650999999996E-2</v>
      </c>
      <c r="E858">
        <f t="shared" si="68"/>
        <v>1.8076501064477498E-2</v>
      </c>
      <c r="F858">
        <f t="shared" si="69"/>
        <v>3.6102373742453307E-2</v>
      </c>
      <c r="G858">
        <f>IF('Input and Summary Results'!$J$4="yes",IF(C858=FALSE,FALSE,IF('Data Transformation'!E858&lt;$R$10,E858,$R$10)),IF(C858=FALSE,FALSE,IF(C858&lt;$R$10,C858,$R$10)))</f>
        <v>1.04250105</v>
      </c>
      <c r="H858">
        <f>IF('Input and Summary Results'!$J$4="yes",'Data Transformation'!F858,'Data Transformation'!D858)</f>
        <v>8.6720650999999996E-2</v>
      </c>
      <c r="I858">
        <f t="shared" si="70"/>
        <v>29</v>
      </c>
    </row>
    <row r="859" spans="2:9" x14ac:dyDescent="0.45">
      <c r="B859">
        <f>IF('Input and Summary Results'!D441=0,FALSE,'Input and Summary Results'!$B441)</f>
        <v>29</v>
      </c>
      <c r="C859">
        <f>IF(OR(B859=0,'Input and Summary Results'!D441=0,'Input and Summary Results'!D441=""),FALSE,'Input and Summary Results'!$D441)</f>
        <v>1.0939834100000001</v>
      </c>
      <c r="D859">
        <f>IF(OR(B859=0,'Input and Summary Results'!E441=0),FALSE,'Input and Summary Results'!$E441)</f>
        <v>6.4985241999999999E-2</v>
      </c>
      <c r="E859">
        <f t="shared" si="68"/>
        <v>3.9010736074116627E-2</v>
      </c>
      <c r="F859">
        <f t="shared" si="69"/>
        <v>2.5780642348132134E-2</v>
      </c>
      <c r="G859">
        <f>IF('Input and Summary Results'!$J$4="yes",IF(C859=FALSE,FALSE,IF('Data Transformation'!E859&lt;$R$10,E859,$R$10)),IF(C859=FALSE,FALSE,IF(C859&lt;$R$10,C859,$R$10)))</f>
        <v>1.0939834100000001</v>
      </c>
      <c r="H859">
        <f>IF('Input and Summary Results'!$J$4="yes",'Data Transformation'!F859,'Data Transformation'!D859)</f>
        <v>6.4985241999999999E-2</v>
      </c>
      <c r="I859">
        <f t="shared" si="70"/>
        <v>29</v>
      </c>
    </row>
    <row r="860" spans="2:9" x14ac:dyDescent="0.45">
      <c r="B860">
        <f>IF('Input and Summary Results'!D442=0,FALSE,'Input and Summary Results'!$B442)</f>
        <v>29</v>
      </c>
      <c r="C860">
        <f>IF(OR(B860=0,'Input and Summary Results'!D442=0,'Input and Summary Results'!D442=""),FALSE,'Input and Summary Results'!$D442)</f>
        <v>0.97586429799999996</v>
      </c>
      <c r="D860">
        <f>IF(OR(B860=0,'Input and Summary Results'!E442=0),FALSE,'Input and Summary Results'!$E442)</f>
        <v>6.2358179E-2</v>
      </c>
      <c r="E860">
        <f t="shared" si="68"/>
        <v>-1.0610570373540896E-2</v>
      </c>
      <c r="F860">
        <f t="shared" si="69"/>
        <v>2.7732800289410733E-2</v>
      </c>
      <c r="G860">
        <f>IF('Input and Summary Results'!$J$4="yes",IF(C860=FALSE,FALSE,IF('Data Transformation'!E860&lt;$R$10,E860,$R$10)),IF(C860=FALSE,FALSE,IF(C860&lt;$R$10,C860,$R$10)))</f>
        <v>0.97586429799999996</v>
      </c>
      <c r="H860">
        <f>IF('Input and Summary Results'!$J$4="yes",'Data Transformation'!F860,'Data Transformation'!D860)</f>
        <v>6.2358179E-2</v>
      </c>
      <c r="I860">
        <f t="shared" si="70"/>
        <v>29</v>
      </c>
    </row>
    <row r="861" spans="2:9" x14ac:dyDescent="0.45">
      <c r="B861">
        <f>IF('Input and Summary Results'!D443=0,FALSE,'Input and Summary Results'!$B443)</f>
        <v>29</v>
      </c>
      <c r="C861">
        <f>IF(OR(B861=0,'Input and Summary Results'!D443=0,'Input and Summary Results'!D443=""),FALSE,'Input and Summary Results'!$D443)</f>
        <v>0.88849153599999997</v>
      </c>
      <c r="D861">
        <f>IF(OR(B861=0,'Input and Summary Results'!E443=0),FALSE,'Input and Summary Results'!$E443)</f>
        <v>5.4712800999999998E-2</v>
      </c>
      <c r="E861">
        <f t="shared" si="68"/>
        <v>-5.1346705040450545E-2</v>
      </c>
      <c r="F861">
        <f t="shared" si="69"/>
        <v>2.6725471962177474E-2</v>
      </c>
      <c r="G861">
        <f>IF('Input and Summary Results'!$J$4="yes",IF(C861=FALSE,FALSE,IF('Data Transformation'!E861&lt;$R$10,E861,$R$10)),IF(C861=FALSE,FALSE,IF(C861&lt;$R$10,C861,$R$10)))</f>
        <v>0.88849153599999997</v>
      </c>
      <c r="H861">
        <f>IF('Input and Summary Results'!$J$4="yes",'Data Transformation'!F861,'Data Transformation'!D861)</f>
        <v>5.4712800999999998E-2</v>
      </c>
      <c r="I861">
        <f t="shared" si="70"/>
        <v>29</v>
      </c>
    </row>
    <row r="862" spans="2:9" x14ac:dyDescent="0.45">
      <c r="B862">
        <f>IF('Input and Summary Results'!D444=0,FALSE,'Input and Summary Results'!$B444)</f>
        <v>29</v>
      </c>
      <c r="C862">
        <f>IF(OR(B862=0,'Input and Summary Results'!D444=0,'Input and Summary Results'!D444=""),FALSE,'Input and Summary Results'!$D444)</f>
        <v>0.80595267900000001</v>
      </c>
      <c r="D862">
        <f>IF(OR(B862=0,'Input and Summary Results'!E444=0),FALSE,'Input and Summary Results'!$E444)</f>
        <v>5.4051517E-2</v>
      </c>
      <c r="E862">
        <f t="shared" si="68"/>
        <v>-9.3690456771203537E-2</v>
      </c>
      <c r="F862">
        <f t="shared" si="69"/>
        <v>2.9106371861814979E-2</v>
      </c>
      <c r="G862">
        <f>IF('Input and Summary Results'!$J$4="yes",IF(C862=FALSE,FALSE,IF('Data Transformation'!E862&lt;$R$10,E862,$R$10)),IF(C862=FALSE,FALSE,IF(C862&lt;$R$10,C862,$R$10)))</f>
        <v>0.80595267900000001</v>
      </c>
      <c r="H862">
        <f>IF('Input and Summary Results'!$J$4="yes",'Data Transformation'!F862,'Data Transformation'!D862)</f>
        <v>5.4051517E-2</v>
      </c>
      <c r="I862">
        <f t="shared" si="70"/>
        <v>29</v>
      </c>
    </row>
    <row r="863" spans="2:9" x14ac:dyDescent="0.45">
      <c r="B863">
        <f>IF('Input and Summary Results'!D445=0,FALSE,'Input and Summary Results'!$B445)</f>
        <v>29</v>
      </c>
      <c r="C863">
        <f>IF(OR(B863=0,'Input and Summary Results'!D445=0,'Input and Summary Results'!D445=""),FALSE,'Input and Summary Results'!$D445)</f>
        <v>0.93435695900000004</v>
      </c>
      <c r="D863">
        <f>IF(OR(B863=0,'Input and Summary Results'!E445=0),FALSE,'Input and Summary Results'!$E445)</f>
        <v>5.1647598000000003E-2</v>
      </c>
      <c r="E863">
        <f t="shared" si="68"/>
        <v>-2.9487175474956686E-2</v>
      </c>
      <c r="F863">
        <f t="shared" si="69"/>
        <v>2.3989822429309911E-2</v>
      </c>
      <c r="G863">
        <f>IF('Input and Summary Results'!$J$4="yes",IF(C863=FALSE,FALSE,IF('Data Transformation'!E863&lt;$R$10,E863,$R$10)),IF(C863=FALSE,FALSE,IF(C863&lt;$R$10,C863,$R$10)))</f>
        <v>0.93435695900000004</v>
      </c>
      <c r="H863">
        <f>IF('Input and Summary Results'!$J$4="yes",'Data Transformation'!F863,'Data Transformation'!D863)</f>
        <v>5.1647598000000003E-2</v>
      </c>
      <c r="I863">
        <f t="shared" si="70"/>
        <v>29</v>
      </c>
    </row>
    <row r="864" spans="2:9" x14ac:dyDescent="0.45">
      <c r="B864">
        <f>IF('Input and Summary Results'!D446=0,FALSE,'Input and Summary Results'!$B446)</f>
        <v>29</v>
      </c>
      <c r="C864">
        <f>IF(OR(B864=0,'Input and Summary Results'!D446=0,'Input and Summary Results'!D446=""),FALSE,'Input and Summary Results'!$D446)</f>
        <v>0.53320498599999999</v>
      </c>
      <c r="D864">
        <f>IF(OR(B864=0,'Input and Summary Results'!E446=0),FALSE,'Input and Summary Results'!$E446)</f>
        <v>4.8395130000000001E-2</v>
      </c>
      <c r="E864">
        <f t="shared" si="68"/>
        <v>-0.27310579815134711</v>
      </c>
      <c r="F864">
        <f t="shared" si="69"/>
        <v>3.9391016534867894E-2</v>
      </c>
      <c r="G864">
        <f>IF('Input and Summary Results'!$J$4="yes",IF(C864=FALSE,FALSE,IF('Data Transformation'!E864&lt;$R$10,E864,$R$10)),IF(C864=FALSE,FALSE,IF(C864&lt;$R$10,C864,$R$10)))</f>
        <v>0.53320498599999999</v>
      </c>
      <c r="H864">
        <f>IF('Input and Summary Results'!$J$4="yes",'Data Transformation'!F864,'Data Transformation'!D864)</f>
        <v>4.8395130000000001E-2</v>
      </c>
      <c r="I864">
        <f t="shared" si="70"/>
        <v>29</v>
      </c>
    </row>
    <row r="865" spans="2:9" x14ac:dyDescent="0.45">
      <c r="B865">
        <f>IF('Input and Summary Results'!D447=0,FALSE,'Input and Summary Results'!$B447)</f>
        <v>29</v>
      </c>
      <c r="C865">
        <f>IF(OR(B865=0,'Input and Summary Results'!D447=0,'Input and Summary Results'!D447=""),FALSE,'Input and Summary Results'!$D447)</f>
        <v>1.014066825</v>
      </c>
      <c r="D865">
        <f>IF(OR(B865=0,'Input and Summary Results'!E447=0),FALSE,'Input and Summary Results'!$E447)</f>
        <v>4.5644956E-2</v>
      </c>
      <c r="E865">
        <f t="shared" si="68"/>
        <v>6.0665750885350129E-3</v>
      </c>
      <c r="F865">
        <f t="shared" si="69"/>
        <v>1.9535113875754687E-2</v>
      </c>
      <c r="G865">
        <f>IF('Input and Summary Results'!$J$4="yes",IF(C865=FALSE,FALSE,IF('Data Transformation'!E865&lt;$R$10,E865,$R$10)),IF(C865=FALSE,FALSE,IF(C865&lt;$R$10,C865,$R$10)))</f>
        <v>1.014066825</v>
      </c>
      <c r="H865">
        <f>IF('Input and Summary Results'!$J$4="yes",'Data Transformation'!F865,'Data Transformation'!D865)</f>
        <v>4.5644956E-2</v>
      </c>
      <c r="I865">
        <f t="shared" si="70"/>
        <v>29</v>
      </c>
    </row>
    <row r="866" spans="2:9" x14ac:dyDescent="0.45">
      <c r="B866">
        <f>IF('Input and Summary Results'!D448=0,FALSE,'Input and Summary Results'!$B448)</f>
        <v>29</v>
      </c>
      <c r="C866">
        <f>IF(OR(B866=0,'Input and Summary Results'!D448=0,'Input and Summary Results'!D448=""),FALSE,'Input and Summary Results'!$D448)</f>
        <v>0.98332635199999996</v>
      </c>
      <c r="D866">
        <f>IF(OR(B866=0,'Input and Summary Results'!E448=0),FALSE,'Input and Summary Results'!$E448)</f>
        <v>4.0938851999999998E-2</v>
      </c>
      <c r="E866">
        <f t="shared" si="68"/>
        <v>-7.302322096047904E-3</v>
      </c>
      <c r="F866">
        <f t="shared" si="69"/>
        <v>1.806873346967925E-2</v>
      </c>
      <c r="G866">
        <f>IF('Input and Summary Results'!$J$4="yes",IF(C866=FALSE,FALSE,IF('Data Transformation'!E866&lt;$R$10,E866,$R$10)),IF(C866=FALSE,FALSE,IF(C866&lt;$R$10,C866,$R$10)))</f>
        <v>0.98332635199999996</v>
      </c>
      <c r="H866">
        <f>IF('Input and Summary Results'!$J$4="yes",'Data Transformation'!F866,'Data Transformation'!D866)</f>
        <v>4.0938851999999998E-2</v>
      </c>
      <c r="I866">
        <f t="shared" si="70"/>
        <v>29</v>
      </c>
    </row>
    <row r="867" spans="2:9" x14ac:dyDescent="0.45">
      <c r="B867">
        <f>IF('Input and Summary Results'!D449=0,FALSE,'Input and Summary Results'!$B449)</f>
        <v>30</v>
      </c>
      <c r="C867">
        <f>IF(OR(B867=0,'Input and Summary Results'!D449=0,'Input and Summary Results'!D449=""),FALSE,'Input and Summary Results'!$D449)</f>
        <v>0.71309499499999995</v>
      </c>
      <c r="D867">
        <f>IF(OR(B867=0,'Input and Summary Results'!E449=0),FALSE,'Input and Summary Results'!$E449)</f>
        <v>0.135829373</v>
      </c>
      <c r="E867">
        <f t="shared" si="68"/>
        <v>-0.14685261172423694</v>
      </c>
      <c r="F867">
        <f t="shared" si="69"/>
        <v>8.2667734727264505E-2</v>
      </c>
      <c r="G867">
        <f>IF('Input and Summary Results'!$J$4="yes",IF(C867=FALSE,FALSE,IF('Data Transformation'!E867&lt;$R$10,E867,$R$10)),IF(C867=FALSE,FALSE,IF(C867&lt;$R$10,C867,$R$10)))</f>
        <v>0.71309499499999995</v>
      </c>
      <c r="H867">
        <f>IF('Input and Summary Results'!$J$4="yes",'Data Transformation'!F867,'Data Transformation'!D867)</f>
        <v>0.135829373</v>
      </c>
      <c r="I867">
        <f t="shared" si="70"/>
        <v>30</v>
      </c>
    </row>
    <row r="868" spans="2:9" x14ac:dyDescent="0.45">
      <c r="B868">
        <f>IF('Input and Summary Results'!D450=0,FALSE,'Input and Summary Results'!$B450)</f>
        <v>30</v>
      </c>
      <c r="C868">
        <f>IF(OR(B868=0,'Input and Summary Results'!D450=0,'Input and Summary Results'!D450=""),FALSE,'Input and Summary Results'!$D450)</f>
        <v>1.0194105440000001</v>
      </c>
      <c r="D868">
        <f>IF(OR(B868=0,'Input and Summary Results'!E450=0),FALSE,'Input and Summary Results'!$E450)</f>
        <v>8.8384248999999998E-2</v>
      </c>
      <c r="E868">
        <f t="shared" si="68"/>
        <v>8.349121284605342E-3</v>
      </c>
      <c r="F868">
        <f t="shared" si="69"/>
        <v>3.7628376802427893E-2</v>
      </c>
      <c r="G868">
        <f>IF('Input and Summary Results'!$J$4="yes",IF(C868=FALSE,FALSE,IF('Data Transformation'!E868&lt;$R$10,E868,$R$10)),IF(C868=FALSE,FALSE,IF(C868&lt;$R$10,C868,$R$10)))</f>
        <v>1.0194105440000001</v>
      </c>
      <c r="H868">
        <f>IF('Input and Summary Results'!$J$4="yes",'Data Transformation'!F868,'Data Transformation'!D868)</f>
        <v>8.8384248999999998E-2</v>
      </c>
      <c r="I868">
        <f t="shared" si="70"/>
        <v>30</v>
      </c>
    </row>
    <row r="869" spans="2:9" x14ac:dyDescent="0.45">
      <c r="B869">
        <f>IF('Input and Summary Results'!D451=0,FALSE,'Input and Summary Results'!$B451)</f>
        <v>30</v>
      </c>
      <c r="C869">
        <f>IF(OR(B869=0,'Input and Summary Results'!D451=0,'Input and Summary Results'!D451=""),FALSE,'Input and Summary Results'!$D451)</f>
        <v>0.81257324399999997</v>
      </c>
      <c r="D869">
        <f>IF(OR(B869=0,'Input and Summary Results'!E451=0),FALSE,'Input and Summary Results'!$E451)</f>
        <v>8.1494092000000004E-2</v>
      </c>
      <c r="E869">
        <f t="shared" si="68"/>
        <v>-9.01374820027947E-2</v>
      </c>
      <c r="F869">
        <f t="shared" si="69"/>
        <v>4.3526458924360058E-2</v>
      </c>
      <c r="G869">
        <f>IF('Input and Summary Results'!$J$4="yes",IF(C869=FALSE,FALSE,IF('Data Transformation'!E869&lt;$R$10,E869,$R$10)),IF(C869=FALSE,FALSE,IF(C869&lt;$R$10,C869,$R$10)))</f>
        <v>0.81257324399999997</v>
      </c>
      <c r="H869">
        <f>IF('Input and Summary Results'!$J$4="yes",'Data Transformation'!F869,'Data Transformation'!D869)</f>
        <v>8.1494092000000004E-2</v>
      </c>
      <c r="I869">
        <f t="shared" si="70"/>
        <v>30</v>
      </c>
    </row>
    <row r="870" spans="2:9" x14ac:dyDescent="0.45">
      <c r="B870">
        <f>IF('Input and Summary Results'!D452=0,FALSE,'Input and Summary Results'!$B452)</f>
        <v>30</v>
      </c>
      <c r="C870">
        <f>IF(OR(B870=0,'Input and Summary Results'!D452=0,'Input and Summary Results'!D452=""),FALSE,'Input and Summary Results'!$D452)</f>
        <v>0.99425333199999999</v>
      </c>
      <c r="D870">
        <f>IF(OR(B870=0,'Input and Summary Results'!E452=0),FALSE,'Input and Summary Results'!$E452)</f>
        <v>8.1285473999999996E-2</v>
      </c>
      <c r="E870">
        <f t="shared" si="68"/>
        <v>-2.502944906438727E-3</v>
      </c>
      <c r="F870">
        <f t="shared" si="69"/>
        <v>3.5481797828161563E-2</v>
      </c>
      <c r="G870">
        <f>IF('Input and Summary Results'!$J$4="yes",IF(C870=FALSE,FALSE,IF('Data Transformation'!E870&lt;$R$10,E870,$R$10)),IF(C870=FALSE,FALSE,IF(C870&lt;$R$10,C870,$R$10)))</f>
        <v>0.99425333199999999</v>
      </c>
      <c r="H870">
        <f>IF('Input and Summary Results'!$J$4="yes",'Data Transformation'!F870,'Data Transformation'!D870)</f>
        <v>8.1285473999999996E-2</v>
      </c>
      <c r="I870">
        <f t="shared" si="70"/>
        <v>30</v>
      </c>
    </row>
    <row r="871" spans="2:9" x14ac:dyDescent="0.45">
      <c r="B871">
        <f>IF('Input and Summary Results'!D453=0,FALSE,'Input and Summary Results'!$B453)</f>
        <v>30</v>
      </c>
      <c r="C871">
        <f>IF(OR(B871=0,'Input and Summary Results'!D453=0,'Input and Summary Results'!D453=""),FALSE,'Input and Summary Results'!$D453)</f>
        <v>1.0592739529999999</v>
      </c>
      <c r="D871">
        <f>IF(OR(B871=0,'Input and Summary Results'!E453=0),FALSE,'Input and Summary Results'!$E453)</f>
        <v>7.8411231999999997E-2</v>
      </c>
      <c r="E871">
        <f t="shared" si="68"/>
        <v>2.5008293336806584E-2</v>
      </c>
      <c r="F871">
        <f t="shared" si="69"/>
        <v>3.2126226262452047E-2</v>
      </c>
      <c r="G871">
        <f>IF('Input and Summary Results'!$J$4="yes",IF(C871=FALSE,FALSE,IF('Data Transformation'!E871&lt;$R$10,E871,$R$10)),IF(C871=FALSE,FALSE,IF(C871&lt;$R$10,C871,$R$10)))</f>
        <v>1.0592739529999999</v>
      </c>
      <c r="H871">
        <f>IF('Input and Summary Results'!$J$4="yes",'Data Transformation'!F871,'Data Transformation'!D871)</f>
        <v>7.8411231999999997E-2</v>
      </c>
      <c r="I871">
        <f t="shared" si="70"/>
        <v>30</v>
      </c>
    </row>
    <row r="872" spans="2:9" x14ac:dyDescent="0.45">
      <c r="B872">
        <f>IF('Input and Summary Results'!D454=0,FALSE,'Input and Summary Results'!$B454)</f>
        <v>30</v>
      </c>
      <c r="C872">
        <f>IF(OR(B872=0,'Input and Summary Results'!D454=0,'Input and Summary Results'!D454=""),FALSE,'Input and Summary Results'!$D454)</f>
        <v>1.0781327949999999</v>
      </c>
      <c r="D872">
        <f>IF(OR(B872=0,'Input and Summary Results'!E454=0),FALSE,'Input and Summary Results'!$E454)</f>
        <v>7.5586128000000002E-2</v>
      </c>
      <c r="E872">
        <f t="shared" si="68"/>
        <v>3.2672256754062184E-2</v>
      </c>
      <c r="F872">
        <f t="shared" si="69"/>
        <v>3.0427030607115522E-2</v>
      </c>
      <c r="G872">
        <f>IF('Input and Summary Results'!$J$4="yes",IF(C872=FALSE,FALSE,IF('Data Transformation'!E872&lt;$R$10,E872,$R$10)),IF(C872=FALSE,FALSE,IF(C872&lt;$R$10,C872,$R$10)))</f>
        <v>1.0781327949999999</v>
      </c>
      <c r="H872">
        <f>IF('Input and Summary Results'!$J$4="yes",'Data Transformation'!F872,'Data Transformation'!D872)</f>
        <v>7.5586128000000002E-2</v>
      </c>
      <c r="I872">
        <f t="shared" si="70"/>
        <v>30</v>
      </c>
    </row>
    <row r="873" spans="2:9" x14ac:dyDescent="0.45">
      <c r="B873">
        <f>IF('Input and Summary Results'!D455=0,FALSE,'Input and Summary Results'!$B455)</f>
        <v>30</v>
      </c>
      <c r="C873">
        <f>IF(OR(B873=0,'Input and Summary Results'!D455=0,'Input and Summary Results'!D455=""),FALSE,'Input and Summary Results'!$D455)</f>
        <v>0.46253297700000001</v>
      </c>
      <c r="D873">
        <f>IF(OR(B873=0,'Input and Summary Results'!E455=0),FALSE,'Input and Summary Results'!$E455)</f>
        <v>7.0467063999999996E-2</v>
      </c>
      <c r="E873">
        <f t="shared" si="68"/>
        <v>-0.33485729812803455</v>
      </c>
      <c r="F873">
        <f t="shared" si="69"/>
        <v>6.6120054778277995E-2</v>
      </c>
      <c r="G873">
        <f>IF('Input and Summary Results'!$J$4="yes",IF(C873=FALSE,FALSE,IF('Data Transformation'!E873&lt;$R$10,E873,$R$10)),IF(C873=FALSE,FALSE,IF(C873&lt;$R$10,C873,$R$10)))</f>
        <v>0.46253297700000001</v>
      </c>
      <c r="H873">
        <f>IF('Input and Summary Results'!$J$4="yes",'Data Transformation'!F873,'Data Transformation'!D873)</f>
        <v>7.0467063999999996E-2</v>
      </c>
      <c r="I873">
        <f t="shared" si="70"/>
        <v>30</v>
      </c>
    </row>
    <row r="874" spans="2:9" x14ac:dyDescent="0.45">
      <c r="B874">
        <f>IF('Input and Summary Results'!D456=0,FALSE,'Input and Summary Results'!$B456)</f>
        <v>30</v>
      </c>
      <c r="C874">
        <f>IF(OR(B874=0,'Input and Summary Results'!D456=0,'Input and Summary Results'!D456=""),FALSE,'Input and Summary Results'!$D456)</f>
        <v>0.91493259400000004</v>
      </c>
      <c r="D874">
        <f>IF(OR(B874=0,'Input and Summary Results'!E456=0),FALSE,'Input and Summary Results'!$E456)</f>
        <v>7.0263312999999994E-2</v>
      </c>
      <c r="E874">
        <f t="shared" ref="E874:E937" si="71">IF(C874=FALSE,FALSE,LOG10(C874))</f>
        <v>-3.8610900613526684E-2</v>
      </c>
      <c r="F874">
        <f t="shared" ref="F874:F937" si="72">IF(D874=FALSE, FALSE,0.434*D874/C874)</f>
        <v>3.3329534920908059E-2</v>
      </c>
      <c r="G874">
        <f>IF('Input and Summary Results'!$J$4="yes",IF(C874=FALSE,FALSE,IF('Data Transformation'!E874&lt;$R$10,E874,$R$10)),IF(C874=FALSE,FALSE,IF(C874&lt;$R$10,C874,$R$10)))</f>
        <v>0.91493259400000004</v>
      </c>
      <c r="H874">
        <f>IF('Input and Summary Results'!$J$4="yes",'Data Transformation'!F874,'Data Transformation'!D874)</f>
        <v>7.0263312999999994E-2</v>
      </c>
      <c r="I874">
        <f t="shared" si="70"/>
        <v>30</v>
      </c>
    </row>
    <row r="875" spans="2:9" x14ac:dyDescent="0.45">
      <c r="B875">
        <f>IF('Input and Summary Results'!D457=0,FALSE,'Input and Summary Results'!$B457)</f>
        <v>30</v>
      </c>
      <c r="C875">
        <f>IF(OR(B875=0,'Input and Summary Results'!D457=0,'Input and Summary Results'!D457=""),FALSE,'Input and Summary Results'!$D457)</f>
        <v>1.0146806829999999</v>
      </c>
      <c r="D875">
        <f>IF(OR(B875=0,'Input and Summary Results'!E457=0),FALSE,'Input and Summary Results'!$E457)</f>
        <v>6.6373677000000006E-2</v>
      </c>
      <c r="E875">
        <f t="shared" si="71"/>
        <v>6.3293925649896797E-3</v>
      </c>
      <c r="F875">
        <f t="shared" si="72"/>
        <v>2.8389400035518368E-2</v>
      </c>
      <c r="G875">
        <f>IF('Input and Summary Results'!$J$4="yes",IF(C875=FALSE,FALSE,IF('Data Transformation'!E875&lt;$R$10,E875,$R$10)),IF(C875=FALSE,FALSE,IF(C875&lt;$R$10,C875,$R$10)))</f>
        <v>1.0146806829999999</v>
      </c>
      <c r="H875">
        <f>IF('Input and Summary Results'!$J$4="yes",'Data Transformation'!F875,'Data Transformation'!D875)</f>
        <v>6.6373677000000006E-2</v>
      </c>
      <c r="I875">
        <f t="shared" si="70"/>
        <v>30</v>
      </c>
    </row>
    <row r="876" spans="2:9" x14ac:dyDescent="0.45">
      <c r="B876">
        <f>IF('Input and Summary Results'!D458=0,FALSE,'Input and Summary Results'!$B458)</f>
        <v>30</v>
      </c>
      <c r="C876">
        <f>IF(OR(B876=0,'Input and Summary Results'!D458=0,'Input and Summary Results'!D458=""),FALSE,'Input and Summary Results'!$D458)</f>
        <v>1.0484735650000001</v>
      </c>
      <c r="D876">
        <f>IF(OR(B876=0,'Input and Summary Results'!E458=0),FALSE,'Input and Summary Results'!$E458)</f>
        <v>5.9036414000000002E-2</v>
      </c>
      <c r="E876">
        <f t="shared" si="71"/>
        <v>2.0557485140555005E-2</v>
      </c>
      <c r="F876">
        <f t="shared" si="72"/>
        <v>2.4437243371033392E-2</v>
      </c>
      <c r="G876">
        <f>IF('Input and Summary Results'!$J$4="yes",IF(C876=FALSE,FALSE,IF('Data Transformation'!E876&lt;$R$10,E876,$R$10)),IF(C876=FALSE,FALSE,IF(C876&lt;$R$10,C876,$R$10)))</f>
        <v>1.0484735650000001</v>
      </c>
      <c r="H876">
        <f>IF('Input and Summary Results'!$J$4="yes",'Data Transformation'!F876,'Data Transformation'!D876)</f>
        <v>5.9036414000000002E-2</v>
      </c>
      <c r="I876">
        <f t="shared" si="70"/>
        <v>30</v>
      </c>
    </row>
    <row r="877" spans="2:9" x14ac:dyDescent="0.45">
      <c r="B877">
        <f>IF('Input and Summary Results'!D459=0,FALSE,'Input and Summary Results'!$B459)</f>
        <v>30</v>
      </c>
      <c r="C877">
        <f>IF(OR(B877=0,'Input and Summary Results'!D459=0,'Input and Summary Results'!D459=""),FALSE,'Input and Summary Results'!$D459)</f>
        <v>0.87830249699999996</v>
      </c>
      <c r="D877">
        <f>IF(OR(B877=0,'Input and Summary Results'!E459=0),FALSE,'Input and Summary Results'!$E459)</f>
        <v>5.6898532000000002E-2</v>
      </c>
      <c r="E877">
        <f t="shared" si="71"/>
        <v>-5.6355882553825919E-2</v>
      </c>
      <c r="F877">
        <f t="shared" si="72"/>
        <v>2.8115555827686552E-2</v>
      </c>
      <c r="G877">
        <f>IF('Input and Summary Results'!$J$4="yes",IF(C877=FALSE,FALSE,IF('Data Transformation'!E877&lt;$R$10,E877,$R$10)),IF(C877=FALSE,FALSE,IF(C877&lt;$R$10,C877,$R$10)))</f>
        <v>0.87830249699999996</v>
      </c>
      <c r="H877">
        <f>IF('Input and Summary Results'!$J$4="yes",'Data Transformation'!F877,'Data Transformation'!D877)</f>
        <v>5.6898532000000002E-2</v>
      </c>
      <c r="I877">
        <f t="shared" si="70"/>
        <v>30</v>
      </c>
    </row>
    <row r="878" spans="2:9" x14ac:dyDescent="0.45">
      <c r="B878">
        <f>IF('Input and Summary Results'!D460=0,FALSE,'Input and Summary Results'!$B460)</f>
        <v>30</v>
      </c>
      <c r="C878">
        <f>IF(OR(B878=0,'Input and Summary Results'!D460=0,'Input and Summary Results'!D460=""),FALSE,'Input and Summary Results'!$D460)</f>
        <v>0.99521004899999999</v>
      </c>
      <c r="D878">
        <f>IF(OR(B878=0,'Input and Summary Results'!E460=0),FALSE,'Input and Summary Results'!$E460)</f>
        <v>5.1982489E-2</v>
      </c>
      <c r="E878">
        <f t="shared" si="71"/>
        <v>-2.085247400829895E-3</v>
      </c>
      <c r="F878">
        <f t="shared" si="72"/>
        <v>2.2668983546407097E-2</v>
      </c>
      <c r="G878">
        <f>IF('Input and Summary Results'!$J$4="yes",IF(C878=FALSE,FALSE,IF('Data Transformation'!E878&lt;$R$10,E878,$R$10)),IF(C878=FALSE,FALSE,IF(C878&lt;$R$10,C878,$R$10)))</f>
        <v>0.99521004899999999</v>
      </c>
      <c r="H878">
        <f>IF('Input and Summary Results'!$J$4="yes",'Data Transformation'!F878,'Data Transformation'!D878)</f>
        <v>5.1982489E-2</v>
      </c>
      <c r="I878">
        <f t="shared" si="70"/>
        <v>30</v>
      </c>
    </row>
    <row r="879" spans="2:9" x14ac:dyDescent="0.45">
      <c r="B879">
        <f>IF('Input and Summary Results'!D461=0,FALSE,'Input and Summary Results'!$B461)</f>
        <v>30</v>
      </c>
      <c r="C879">
        <f>IF(OR(B879=0,'Input and Summary Results'!D461=0,'Input and Summary Results'!D461=""),FALSE,'Input and Summary Results'!$D461)</f>
        <v>0.98982368700000001</v>
      </c>
      <c r="D879">
        <f>IF(OR(B879=0,'Input and Summary Results'!E461=0),FALSE,'Input and Summary Results'!$E461)</f>
        <v>5.1613460999999999E-2</v>
      </c>
      <c r="E879">
        <f t="shared" si="71"/>
        <v>-4.4421575057641506E-3</v>
      </c>
      <c r="F879">
        <f t="shared" si="72"/>
        <v>2.2630537507029772E-2</v>
      </c>
      <c r="G879">
        <f>IF('Input and Summary Results'!$J$4="yes",IF(C879=FALSE,FALSE,IF('Data Transformation'!E879&lt;$R$10,E879,$R$10)),IF(C879=FALSE,FALSE,IF(C879&lt;$R$10,C879,$R$10)))</f>
        <v>0.98982368700000001</v>
      </c>
      <c r="H879">
        <f>IF('Input and Summary Results'!$J$4="yes",'Data Transformation'!F879,'Data Transformation'!D879)</f>
        <v>5.1613460999999999E-2</v>
      </c>
      <c r="I879">
        <f t="shared" si="70"/>
        <v>30</v>
      </c>
    </row>
    <row r="880" spans="2:9" x14ac:dyDescent="0.45">
      <c r="B880">
        <f>IF('Input and Summary Results'!D462=0,FALSE,'Input and Summary Results'!$B462)</f>
        <v>30</v>
      </c>
      <c r="C880">
        <f>IF(OR(B880=0,'Input and Summary Results'!D462=0,'Input and Summary Results'!D462=""),FALSE,'Input and Summary Results'!$D462)</f>
        <v>0.93188985300000005</v>
      </c>
      <c r="D880">
        <f>IF(OR(B880=0,'Input and Summary Results'!E462=0),FALSE,'Input and Summary Results'!$E462)</f>
        <v>5.1271322000000001E-2</v>
      </c>
      <c r="E880">
        <f t="shared" si="71"/>
        <v>-3.0635417110876091E-2</v>
      </c>
      <c r="F880">
        <f t="shared" si="72"/>
        <v>2.3878094257991669E-2</v>
      </c>
      <c r="G880">
        <f>IF('Input and Summary Results'!$J$4="yes",IF(C880=FALSE,FALSE,IF('Data Transformation'!E880&lt;$R$10,E880,$R$10)),IF(C880=FALSE,FALSE,IF(C880&lt;$R$10,C880,$R$10)))</f>
        <v>0.93188985300000005</v>
      </c>
      <c r="H880">
        <f>IF('Input and Summary Results'!$J$4="yes",'Data Transformation'!F880,'Data Transformation'!D880)</f>
        <v>5.1271322000000001E-2</v>
      </c>
      <c r="I880">
        <f t="shared" si="70"/>
        <v>30</v>
      </c>
    </row>
    <row r="881" spans="2:9" x14ac:dyDescent="0.45">
      <c r="B881">
        <f>IF('Input and Summary Results'!D463=0,FALSE,'Input and Summary Results'!$B463)</f>
        <v>30</v>
      </c>
      <c r="C881">
        <f>IF(OR(B881=0,'Input and Summary Results'!D463=0,'Input and Summary Results'!D463=""),FALSE,'Input and Summary Results'!$D463)</f>
        <v>0.96957264899999995</v>
      </c>
      <c r="D881">
        <f>IF(OR(B881=0,'Input and Summary Results'!E463=0),FALSE,'Input and Summary Results'!$E463)</f>
        <v>4.8803196E-2</v>
      </c>
      <c r="E881">
        <f t="shared" si="71"/>
        <v>-1.3419644163673606E-2</v>
      </c>
      <c r="F881">
        <f t="shared" si="72"/>
        <v>2.1845281099714686E-2</v>
      </c>
      <c r="G881">
        <f>IF('Input and Summary Results'!$J$4="yes",IF(C881=FALSE,FALSE,IF('Data Transformation'!E881&lt;$R$10,E881,$R$10)),IF(C881=FALSE,FALSE,IF(C881&lt;$R$10,C881,$R$10)))</f>
        <v>0.96957264899999995</v>
      </c>
      <c r="H881">
        <f>IF('Input and Summary Results'!$J$4="yes",'Data Transformation'!F881,'Data Transformation'!D881)</f>
        <v>4.8803196E-2</v>
      </c>
      <c r="I881">
        <f t="shared" si="70"/>
        <v>30</v>
      </c>
    </row>
    <row r="882" spans="2:9" x14ac:dyDescent="0.45">
      <c r="B882">
        <f>IF('Input and Summary Results'!D464=0,FALSE,'Input and Summary Results'!$B464)</f>
        <v>30</v>
      </c>
      <c r="C882">
        <f>IF(OR(B882=0,'Input and Summary Results'!D464=0,'Input and Summary Results'!D464=""),FALSE,'Input and Summary Results'!$D464)</f>
        <v>1.014817088</v>
      </c>
      <c r="D882">
        <f>IF(OR(B882=0,'Input and Summary Results'!E464=0),FALSE,'Input and Summary Results'!$E464)</f>
        <v>4.7931557E-2</v>
      </c>
      <c r="E882">
        <f t="shared" si="71"/>
        <v>6.3877714799505736E-3</v>
      </c>
      <c r="F882">
        <f t="shared" si="72"/>
        <v>2.04985666717508E-2</v>
      </c>
      <c r="G882">
        <f>IF('Input and Summary Results'!$J$4="yes",IF(C882=FALSE,FALSE,IF('Data Transformation'!E882&lt;$R$10,E882,$R$10)),IF(C882=FALSE,FALSE,IF(C882&lt;$R$10,C882,$R$10)))</f>
        <v>1.014817088</v>
      </c>
      <c r="H882">
        <f>IF('Input and Summary Results'!$J$4="yes",'Data Transformation'!F882,'Data Transformation'!D882)</f>
        <v>4.7931557E-2</v>
      </c>
      <c r="I882">
        <f t="shared" si="70"/>
        <v>30</v>
      </c>
    </row>
    <row r="883" spans="2:9" x14ac:dyDescent="0.45">
      <c r="B883">
        <f>IF('Input and Summary Results'!D465=0,FALSE,'Input and Summary Results'!$B465)</f>
        <v>30</v>
      </c>
      <c r="C883">
        <f>IF(OR(B883=0,'Input and Summary Results'!D465=0,'Input and Summary Results'!D465=""),FALSE,'Input and Summary Results'!$D465)</f>
        <v>0.98832178999999998</v>
      </c>
      <c r="D883">
        <f>IF(OR(B883=0,'Input and Summary Results'!E465=0),FALSE,'Input and Summary Results'!$E465)</f>
        <v>4.5562765999999998E-2</v>
      </c>
      <c r="E883">
        <f t="shared" si="71"/>
        <v>-5.1016294327831668E-3</v>
      </c>
      <c r="F883">
        <f t="shared" si="72"/>
        <v>2.000789686525074E-2</v>
      </c>
      <c r="G883">
        <f>IF('Input and Summary Results'!$J$4="yes",IF(C883=FALSE,FALSE,IF('Data Transformation'!E883&lt;$R$10,E883,$R$10)),IF(C883=FALSE,FALSE,IF(C883&lt;$R$10,C883,$R$10)))</f>
        <v>0.98832178999999998</v>
      </c>
      <c r="H883">
        <f>IF('Input and Summary Results'!$J$4="yes",'Data Transformation'!F883,'Data Transformation'!D883)</f>
        <v>4.5562765999999998E-2</v>
      </c>
      <c r="I883">
        <f t="shared" si="70"/>
        <v>30</v>
      </c>
    </row>
    <row r="884" spans="2:9" x14ac:dyDescent="0.45">
      <c r="B884">
        <f>IF('Input and Summary Results'!D466=0,FALSE,'Input and Summary Results'!$B466)</f>
        <v>30</v>
      </c>
      <c r="C884">
        <f>IF(OR(B884=0,'Input and Summary Results'!D466=0,'Input and Summary Results'!D466=""),FALSE,'Input and Summary Results'!$D466)</f>
        <v>1.009377349</v>
      </c>
      <c r="D884">
        <f>IF(OR(B884=0,'Input and Summary Results'!E466=0),FALSE,'Input and Summary Results'!$E466)</f>
        <v>3.5729698999999997E-2</v>
      </c>
      <c r="E884">
        <f t="shared" si="71"/>
        <v>4.0535546926096068E-3</v>
      </c>
      <c r="F884">
        <f t="shared" si="72"/>
        <v>1.5362628635725408E-2</v>
      </c>
      <c r="G884">
        <f>IF('Input and Summary Results'!$J$4="yes",IF(C884=FALSE,FALSE,IF('Data Transformation'!E884&lt;$R$10,E884,$R$10)),IF(C884=FALSE,FALSE,IF(C884&lt;$R$10,C884,$R$10)))</f>
        <v>1.009377349</v>
      </c>
      <c r="H884">
        <f>IF('Input and Summary Results'!$J$4="yes",'Data Transformation'!F884,'Data Transformation'!D884)</f>
        <v>3.5729698999999997E-2</v>
      </c>
      <c r="I884">
        <f t="shared" si="70"/>
        <v>30</v>
      </c>
    </row>
    <row r="885" spans="2:9" x14ac:dyDescent="0.45">
      <c r="B885">
        <f>IF('Input and Summary Results'!D467=0,FALSE,'Input and Summary Results'!$B467)</f>
        <v>31</v>
      </c>
      <c r="C885">
        <f>IF(OR(B885=0,'Input and Summary Results'!D467=0,'Input and Summary Results'!D467=""),FALSE,'Input and Summary Results'!$D467)</f>
        <v>0.74874655599999995</v>
      </c>
      <c r="D885">
        <f>IF(OR(B885=0,'Input and Summary Results'!E467=0),FALSE,'Input and Summary Results'!$E467)</f>
        <v>8.3850514000000001E-2</v>
      </c>
      <c r="E885">
        <f t="shared" si="71"/>
        <v>-0.12566516221683666</v>
      </c>
      <c r="F885">
        <f t="shared" si="72"/>
        <v>4.8602725160314469E-2</v>
      </c>
      <c r="G885">
        <f>IF('Input and Summary Results'!$J$4="yes",IF(C885=FALSE,FALSE,IF('Data Transformation'!E885&lt;$R$10,E885,$R$10)),IF(C885=FALSE,FALSE,IF(C885&lt;$R$10,C885,$R$10)))</f>
        <v>0.74874655599999995</v>
      </c>
      <c r="H885">
        <f>IF('Input and Summary Results'!$J$4="yes",'Data Transformation'!F885,'Data Transformation'!D885)</f>
        <v>8.3850514000000001E-2</v>
      </c>
      <c r="I885">
        <f t="shared" si="70"/>
        <v>31</v>
      </c>
    </row>
    <row r="886" spans="2:9" x14ac:dyDescent="0.45">
      <c r="B886">
        <f>IF('Input and Summary Results'!D468=0,FALSE,'Input and Summary Results'!$B468)</f>
        <v>31</v>
      </c>
      <c r="C886">
        <f>IF(OR(B886=0,'Input and Summary Results'!D468=0,'Input and Summary Results'!D468=""),FALSE,'Input and Summary Results'!$D468)</f>
        <v>0.909363955</v>
      </c>
      <c r="D886">
        <f>IF(OR(B886=0,'Input and Summary Results'!E468=0),FALSE,'Input and Summary Results'!$E468)</f>
        <v>7.0359056000000003E-2</v>
      </c>
      <c r="E886">
        <f t="shared" si="71"/>
        <v>-4.12622641784611E-2</v>
      </c>
      <c r="F886">
        <f t="shared" si="72"/>
        <v>3.3579327766515663E-2</v>
      </c>
      <c r="G886">
        <f>IF('Input and Summary Results'!$J$4="yes",IF(C886=FALSE,FALSE,IF('Data Transformation'!E886&lt;$R$10,E886,$R$10)),IF(C886=FALSE,FALSE,IF(C886&lt;$R$10,C886,$R$10)))</f>
        <v>0.909363955</v>
      </c>
      <c r="H886">
        <f>IF('Input and Summary Results'!$J$4="yes",'Data Transformation'!F886,'Data Transformation'!D886)</f>
        <v>7.0359056000000003E-2</v>
      </c>
      <c r="I886">
        <f t="shared" si="70"/>
        <v>31</v>
      </c>
    </row>
    <row r="887" spans="2:9" x14ac:dyDescent="0.45">
      <c r="B887">
        <f>IF('Input and Summary Results'!D469=0,FALSE,'Input and Summary Results'!$B469)</f>
        <v>31</v>
      </c>
      <c r="C887">
        <f>IF(OR(B887=0,'Input and Summary Results'!D469=0,'Input and Summary Results'!D469=""),FALSE,'Input and Summary Results'!$D469)</f>
        <v>0.15184122799999999</v>
      </c>
      <c r="D887">
        <f>IF(OR(B887=0,'Input and Summary Results'!E469=0),FALSE,'Input and Summary Results'!$E469)</f>
        <v>6.4252638000000001E-2</v>
      </c>
      <c r="E887">
        <f t="shared" si="71"/>
        <v>-0.81861029259152429</v>
      </c>
      <c r="F887">
        <f t="shared" si="72"/>
        <v>0.18365002219291851</v>
      </c>
      <c r="G887">
        <f>IF('Input and Summary Results'!$J$4="yes",IF(C887=FALSE,FALSE,IF('Data Transformation'!E887&lt;$R$10,E887,$R$10)),IF(C887=FALSE,FALSE,IF(C887&lt;$R$10,C887,$R$10)))</f>
        <v>0.15184122799999999</v>
      </c>
      <c r="H887">
        <f>IF('Input and Summary Results'!$J$4="yes",'Data Transformation'!F887,'Data Transformation'!D887)</f>
        <v>6.4252638000000001E-2</v>
      </c>
      <c r="I887">
        <f t="shared" si="70"/>
        <v>31</v>
      </c>
    </row>
    <row r="888" spans="2:9" x14ac:dyDescent="0.45">
      <c r="B888">
        <f>IF('Input and Summary Results'!D470=0,FALSE,'Input and Summary Results'!$B470)</f>
        <v>31</v>
      </c>
      <c r="C888">
        <f>IF(OR(B888=0,'Input and Summary Results'!D470=0,'Input and Summary Results'!D470=""),FALSE,'Input and Summary Results'!$D470)</f>
        <v>0.84116179099999999</v>
      </c>
      <c r="D888">
        <f>IF(OR(B888=0,'Input and Summary Results'!E470=0),FALSE,'Input and Summary Results'!$E470)</f>
        <v>6.3735048000000002E-2</v>
      </c>
      <c r="E888">
        <f t="shared" si="71"/>
        <v>-7.5120462964717902E-2</v>
      </c>
      <c r="F888">
        <f t="shared" si="72"/>
        <v>3.2884293043215509E-2</v>
      </c>
      <c r="G888">
        <f>IF('Input and Summary Results'!$J$4="yes",IF(C888=FALSE,FALSE,IF('Data Transformation'!E888&lt;$R$10,E888,$R$10)),IF(C888=FALSE,FALSE,IF(C888&lt;$R$10,C888,$R$10)))</f>
        <v>0.84116179099999999</v>
      </c>
      <c r="H888">
        <f>IF('Input and Summary Results'!$J$4="yes",'Data Transformation'!F888,'Data Transformation'!D888)</f>
        <v>6.3735048000000002E-2</v>
      </c>
      <c r="I888">
        <f t="shared" si="70"/>
        <v>31</v>
      </c>
    </row>
    <row r="889" spans="2:9" x14ac:dyDescent="0.45">
      <c r="B889">
        <f>IF('Input and Summary Results'!D471=0,FALSE,'Input and Summary Results'!$B471)</f>
        <v>31</v>
      </c>
      <c r="C889">
        <f>IF(OR(B889=0,'Input and Summary Results'!D471=0,'Input and Summary Results'!D471=""),FALSE,'Input and Summary Results'!$D471)</f>
        <v>0.83065936600000001</v>
      </c>
      <c r="D889">
        <f>IF(OR(B889=0,'Input and Summary Results'!E471=0),FALSE,'Input and Summary Results'!$E471)</f>
        <v>6.2419175E-2</v>
      </c>
      <c r="E889">
        <f t="shared" si="71"/>
        <v>-8.0577033730741765E-2</v>
      </c>
      <c r="F889">
        <f t="shared" si="72"/>
        <v>3.2612552219148758E-2</v>
      </c>
      <c r="G889">
        <f>IF('Input and Summary Results'!$J$4="yes",IF(C889=FALSE,FALSE,IF('Data Transformation'!E889&lt;$R$10,E889,$R$10)),IF(C889=FALSE,FALSE,IF(C889&lt;$R$10,C889,$R$10)))</f>
        <v>0.83065936600000001</v>
      </c>
      <c r="H889">
        <f>IF('Input and Summary Results'!$J$4="yes",'Data Transformation'!F889,'Data Transformation'!D889)</f>
        <v>6.2419175E-2</v>
      </c>
      <c r="I889">
        <f t="shared" si="70"/>
        <v>31</v>
      </c>
    </row>
    <row r="890" spans="2:9" x14ac:dyDescent="0.45">
      <c r="B890">
        <f>IF('Input and Summary Results'!D472=0,FALSE,'Input and Summary Results'!$B472)</f>
        <v>31</v>
      </c>
      <c r="C890">
        <f>IF(OR(B890=0,'Input and Summary Results'!D472=0,'Input and Summary Results'!D472=""),FALSE,'Input and Summary Results'!$D472)</f>
        <v>0.76072652399999996</v>
      </c>
      <c r="D890">
        <f>IF(OR(B890=0,'Input and Summary Results'!E472=0),FALSE,'Input and Summary Results'!$E472)</f>
        <v>4.2477329000000001E-2</v>
      </c>
      <c r="E890">
        <f t="shared" si="71"/>
        <v>-0.11877144107899272</v>
      </c>
      <c r="F890">
        <f t="shared" si="72"/>
        <v>2.4233624310961977E-2</v>
      </c>
      <c r="G890">
        <f>IF('Input and Summary Results'!$J$4="yes",IF(C890=FALSE,FALSE,IF('Data Transformation'!E890&lt;$R$10,E890,$R$10)),IF(C890=FALSE,FALSE,IF(C890&lt;$R$10,C890,$R$10)))</f>
        <v>0.76072652399999996</v>
      </c>
      <c r="H890">
        <f>IF('Input and Summary Results'!$J$4="yes",'Data Transformation'!F890,'Data Transformation'!D890)</f>
        <v>4.2477329000000001E-2</v>
      </c>
      <c r="I890">
        <f t="shared" si="70"/>
        <v>31</v>
      </c>
    </row>
    <row r="891" spans="2:9" x14ac:dyDescent="0.45">
      <c r="B891">
        <f>IF('Input and Summary Results'!D473=0,FALSE,'Input and Summary Results'!$B473)</f>
        <v>32</v>
      </c>
      <c r="C891">
        <f>IF(OR(B891=0,'Input and Summary Results'!D473=0,'Input and Summary Results'!D473=""),FALSE,'Input and Summary Results'!$D473)</f>
        <v>0.28853384900000001</v>
      </c>
      <c r="D891">
        <f>IF(OR(B891=0,'Input and Summary Results'!E473=0),FALSE,'Input and Summary Results'!$E473)</f>
        <v>0.115312678</v>
      </c>
      <c r="E891">
        <f t="shared" si="71"/>
        <v>-0.53980323078692427</v>
      </c>
      <c r="F891">
        <f t="shared" si="72"/>
        <v>0.17344828839128681</v>
      </c>
      <c r="G891">
        <f>IF('Input and Summary Results'!$J$4="yes",IF(C891=FALSE,FALSE,IF('Data Transformation'!E891&lt;$R$10,E891,$R$10)),IF(C891=FALSE,FALSE,IF(C891&lt;$R$10,C891,$R$10)))</f>
        <v>0.28853384900000001</v>
      </c>
      <c r="H891">
        <f>IF('Input and Summary Results'!$J$4="yes",'Data Transformation'!F891,'Data Transformation'!D891)</f>
        <v>0.115312678</v>
      </c>
      <c r="I891">
        <f t="shared" si="70"/>
        <v>32</v>
      </c>
    </row>
    <row r="892" spans="2:9" x14ac:dyDescent="0.45">
      <c r="B892">
        <f>IF('Input and Summary Results'!D474=0,FALSE,'Input and Summary Results'!$B474)</f>
        <v>32</v>
      </c>
      <c r="C892">
        <f>IF(OR(B892=0,'Input and Summary Results'!D474=0,'Input and Summary Results'!D474=""),FALSE,'Input and Summary Results'!$D474)</f>
        <v>0.31913161600000001</v>
      </c>
      <c r="D892">
        <f>IF(OR(B892=0,'Input and Summary Results'!E474=0),FALSE,'Input and Summary Results'!$E474)</f>
        <v>7.5556646000000005E-2</v>
      </c>
      <c r="E892">
        <f t="shared" si="71"/>
        <v>-0.49603016862323235</v>
      </c>
      <c r="F892">
        <f t="shared" si="72"/>
        <v>0.10275254070721718</v>
      </c>
      <c r="G892">
        <f>IF('Input and Summary Results'!$J$4="yes",IF(C892=FALSE,FALSE,IF('Data Transformation'!E892&lt;$R$10,E892,$R$10)),IF(C892=FALSE,FALSE,IF(C892&lt;$R$10,C892,$R$10)))</f>
        <v>0.31913161600000001</v>
      </c>
      <c r="H892">
        <f>IF('Input and Summary Results'!$J$4="yes",'Data Transformation'!F892,'Data Transformation'!D892)</f>
        <v>7.5556646000000005E-2</v>
      </c>
      <c r="I892">
        <f t="shared" si="70"/>
        <v>32</v>
      </c>
    </row>
    <row r="893" spans="2:9" x14ac:dyDescent="0.45">
      <c r="B893">
        <f>IF('Input and Summary Results'!D475=0,FALSE,'Input and Summary Results'!$B475)</f>
        <v>32</v>
      </c>
      <c r="C893">
        <f>IF(OR(B893=0,'Input and Summary Results'!D475=0,'Input and Summary Results'!D475=""),FALSE,'Input and Summary Results'!$D475)</f>
        <v>0.20730231599999999</v>
      </c>
      <c r="D893">
        <f>IF(OR(B893=0,'Input and Summary Results'!E475=0),FALSE,'Input and Summary Results'!$E475)</f>
        <v>6.8259710000000001E-2</v>
      </c>
      <c r="E893">
        <f t="shared" si="71"/>
        <v>-0.68339584590227287</v>
      </c>
      <c r="F893">
        <f t="shared" si="72"/>
        <v>0.14290585224334881</v>
      </c>
      <c r="G893">
        <f>IF('Input and Summary Results'!$J$4="yes",IF(C893=FALSE,FALSE,IF('Data Transformation'!E893&lt;$R$10,E893,$R$10)),IF(C893=FALSE,FALSE,IF(C893&lt;$R$10,C893,$R$10)))</f>
        <v>0.20730231599999999</v>
      </c>
      <c r="H893">
        <f>IF('Input and Summary Results'!$J$4="yes",'Data Transformation'!F893,'Data Transformation'!D893)</f>
        <v>6.8259710000000001E-2</v>
      </c>
      <c r="I893">
        <f t="shared" si="70"/>
        <v>32</v>
      </c>
    </row>
    <row r="894" spans="2:9" x14ac:dyDescent="0.45">
      <c r="B894">
        <f>IF('Input and Summary Results'!D476=0,FALSE,'Input and Summary Results'!$B476)</f>
        <v>32</v>
      </c>
      <c r="C894">
        <f>IF(OR(B894=0,'Input and Summary Results'!D476=0,'Input and Summary Results'!D476=""),FALSE,'Input and Summary Results'!$D476)</f>
        <v>0.23204841600000001</v>
      </c>
      <c r="D894">
        <f>IF(OR(B894=0,'Input and Summary Results'!E476=0),FALSE,'Input and Summary Results'!$E476)</f>
        <v>5.9249806000000002E-2</v>
      </c>
      <c r="E894">
        <f t="shared" si="71"/>
        <v>-0.63442139179917345</v>
      </c>
      <c r="F894">
        <f t="shared" si="72"/>
        <v>0.1108148732374885</v>
      </c>
      <c r="G894">
        <f>IF('Input and Summary Results'!$J$4="yes",IF(C894=FALSE,FALSE,IF('Data Transformation'!E894&lt;$R$10,E894,$R$10)),IF(C894=FALSE,FALSE,IF(C894&lt;$R$10,C894,$R$10)))</f>
        <v>0.23204841600000001</v>
      </c>
      <c r="H894">
        <f>IF('Input and Summary Results'!$J$4="yes",'Data Transformation'!F894,'Data Transformation'!D894)</f>
        <v>5.9249806000000002E-2</v>
      </c>
      <c r="I894">
        <f t="shared" si="70"/>
        <v>32</v>
      </c>
    </row>
    <row r="895" spans="2:9" x14ac:dyDescent="0.45">
      <c r="B895">
        <f>IF('Input and Summary Results'!D477=0,FALSE,'Input and Summary Results'!$B477)</f>
        <v>32</v>
      </c>
      <c r="C895">
        <f>IF(OR(B895=0,'Input and Summary Results'!D477=0,'Input and Summary Results'!D477=""),FALSE,'Input and Summary Results'!$D477)</f>
        <v>0.15879625</v>
      </c>
      <c r="D895">
        <f>IF(OR(B895=0,'Input and Summary Results'!E477=0),FALSE,'Input and Summary Results'!$E477)</f>
        <v>5.8715604999999997E-2</v>
      </c>
      <c r="E895">
        <f t="shared" si="71"/>
        <v>-0.79915975772464587</v>
      </c>
      <c r="F895">
        <f t="shared" si="72"/>
        <v>0.16047339008320408</v>
      </c>
      <c r="G895">
        <f>IF('Input and Summary Results'!$J$4="yes",IF(C895=FALSE,FALSE,IF('Data Transformation'!E895&lt;$R$10,E895,$R$10)),IF(C895=FALSE,FALSE,IF(C895&lt;$R$10,C895,$R$10)))</f>
        <v>0.15879625</v>
      </c>
      <c r="H895">
        <f>IF('Input and Summary Results'!$J$4="yes",'Data Transformation'!F895,'Data Transformation'!D895)</f>
        <v>5.8715604999999997E-2</v>
      </c>
      <c r="I895">
        <f t="shared" si="70"/>
        <v>32</v>
      </c>
    </row>
    <row r="896" spans="2:9" x14ac:dyDescent="0.45">
      <c r="B896">
        <f>IF('Input and Summary Results'!D478=0,FALSE,'Input and Summary Results'!$B478)</f>
        <v>32</v>
      </c>
      <c r="C896">
        <f>IF(OR(B896=0,'Input and Summary Results'!D478=0,'Input and Summary Results'!D478=""),FALSE,'Input and Summary Results'!$D478)</f>
        <v>0.28351991300000001</v>
      </c>
      <c r="D896">
        <f>IF(OR(B896=0,'Input and Summary Results'!E478=0),FALSE,'Input and Summary Results'!$E478)</f>
        <v>5.8224589E-2</v>
      </c>
      <c r="E896">
        <f t="shared" si="71"/>
        <v>-0.5474164330592175</v>
      </c>
      <c r="F896">
        <f t="shared" si="72"/>
        <v>8.9127678400493862E-2</v>
      </c>
      <c r="G896">
        <f>IF('Input and Summary Results'!$J$4="yes",IF(C896=FALSE,FALSE,IF('Data Transformation'!E896&lt;$R$10,E896,$R$10)),IF(C896=FALSE,FALSE,IF(C896&lt;$R$10,C896,$R$10)))</f>
        <v>0.28351991300000001</v>
      </c>
      <c r="H896">
        <f>IF('Input and Summary Results'!$J$4="yes",'Data Transformation'!F896,'Data Transformation'!D896)</f>
        <v>5.8224589E-2</v>
      </c>
      <c r="I896">
        <f t="shared" si="70"/>
        <v>32</v>
      </c>
    </row>
    <row r="897" spans="2:9" x14ac:dyDescent="0.45">
      <c r="B897">
        <f>IF('Input and Summary Results'!D479=0,FALSE,'Input and Summary Results'!$B479)</f>
        <v>32</v>
      </c>
      <c r="C897">
        <f>IF(OR(B897=0,'Input and Summary Results'!D479=0,'Input and Summary Results'!D479=""),FALSE,'Input and Summary Results'!$D479)</f>
        <v>0.29267732899999999</v>
      </c>
      <c r="D897">
        <f>IF(OR(B897=0,'Input and Summary Results'!E479=0),FALSE,'Input and Summary Results'!$E479)</f>
        <v>5.7696484999999999E-2</v>
      </c>
      <c r="E897">
        <f t="shared" si="71"/>
        <v>-0.53361091703161401</v>
      </c>
      <c r="F897">
        <f t="shared" si="72"/>
        <v>8.5555907509324042E-2</v>
      </c>
      <c r="G897">
        <f>IF('Input and Summary Results'!$J$4="yes",IF(C897=FALSE,FALSE,IF('Data Transformation'!E897&lt;$R$10,E897,$R$10)),IF(C897=FALSE,FALSE,IF(C897&lt;$R$10,C897,$R$10)))</f>
        <v>0.29267732899999999</v>
      </c>
      <c r="H897">
        <f>IF('Input and Summary Results'!$J$4="yes",'Data Transformation'!F897,'Data Transformation'!D897)</f>
        <v>5.7696484999999999E-2</v>
      </c>
      <c r="I897">
        <f t="shared" si="70"/>
        <v>32</v>
      </c>
    </row>
    <row r="898" spans="2:9" x14ac:dyDescent="0.45">
      <c r="B898">
        <f>IF('Input and Summary Results'!D480=0,FALSE,'Input and Summary Results'!$B480)</f>
        <v>32</v>
      </c>
      <c r="C898">
        <f>IF(OR(B898=0,'Input and Summary Results'!D480=0,'Input and Summary Results'!D480=""),FALSE,'Input and Summary Results'!$D480)</f>
        <v>0.29443513300000002</v>
      </c>
      <c r="D898">
        <f>IF(OR(B898=0,'Input and Summary Results'!E480=0),FALSE,'Input and Summary Results'!$E480)</f>
        <v>5.7673540000000002E-2</v>
      </c>
      <c r="E898">
        <f t="shared" si="71"/>
        <v>-0.53101036975004745</v>
      </c>
      <c r="F898">
        <f t="shared" si="72"/>
        <v>8.5011309978418922E-2</v>
      </c>
      <c r="G898">
        <f>IF('Input and Summary Results'!$J$4="yes",IF(C898=FALSE,FALSE,IF('Data Transformation'!E898&lt;$R$10,E898,$R$10)),IF(C898=FALSE,FALSE,IF(C898&lt;$R$10,C898,$R$10)))</f>
        <v>0.29443513300000002</v>
      </c>
      <c r="H898">
        <f>IF('Input and Summary Results'!$J$4="yes",'Data Transformation'!F898,'Data Transformation'!D898)</f>
        <v>5.7673540000000002E-2</v>
      </c>
      <c r="I898">
        <f t="shared" si="70"/>
        <v>32</v>
      </c>
    </row>
    <row r="899" spans="2:9" x14ac:dyDescent="0.45">
      <c r="B899">
        <f>IF('Input and Summary Results'!D481=0,FALSE,'Input and Summary Results'!$B481)</f>
        <v>32</v>
      </c>
      <c r="C899">
        <f>IF(OR(B899=0,'Input and Summary Results'!D481=0,'Input and Summary Results'!D481=""),FALSE,'Input and Summary Results'!$D481)</f>
        <v>0.32808962699999999</v>
      </c>
      <c r="D899">
        <f>IF(OR(B899=0,'Input and Summary Results'!E481=0),FALSE,'Input and Summary Results'!$E481)</f>
        <v>5.6940255000000002E-2</v>
      </c>
      <c r="E899">
        <f t="shared" si="71"/>
        <v>-0.48400750020790195</v>
      </c>
      <c r="F899">
        <f t="shared" si="72"/>
        <v>7.5321097152516808E-2</v>
      </c>
      <c r="G899">
        <f>IF('Input and Summary Results'!$J$4="yes",IF(C899=FALSE,FALSE,IF('Data Transformation'!E899&lt;$R$10,E899,$R$10)),IF(C899=FALSE,FALSE,IF(C899&lt;$R$10,C899,$R$10)))</f>
        <v>0.32808962699999999</v>
      </c>
      <c r="H899">
        <f>IF('Input and Summary Results'!$J$4="yes",'Data Transformation'!F899,'Data Transformation'!D899)</f>
        <v>5.6940255000000002E-2</v>
      </c>
      <c r="I899">
        <f t="shared" si="70"/>
        <v>32</v>
      </c>
    </row>
    <row r="900" spans="2:9" x14ac:dyDescent="0.45">
      <c r="B900">
        <f>IF('Input and Summary Results'!D482=0,FALSE,'Input and Summary Results'!$B482)</f>
        <v>32</v>
      </c>
      <c r="C900">
        <f>IF(OR(B900=0,'Input and Summary Results'!D482=0,'Input and Summary Results'!D482=""),FALSE,'Input and Summary Results'!$D482)</f>
        <v>0.33504455599999999</v>
      </c>
      <c r="D900">
        <f>IF(OR(B900=0,'Input and Summary Results'!E482=0),FALSE,'Input and Summary Results'!$E482)</f>
        <v>5.5924869000000002E-2</v>
      </c>
      <c r="E900">
        <f t="shared" si="71"/>
        <v>-0.47489743434160958</v>
      </c>
      <c r="F900">
        <f t="shared" si="72"/>
        <v>7.2442284798682116E-2</v>
      </c>
      <c r="G900">
        <f>IF('Input and Summary Results'!$J$4="yes",IF(C900=FALSE,FALSE,IF('Data Transformation'!E900&lt;$R$10,E900,$R$10)),IF(C900=FALSE,FALSE,IF(C900&lt;$R$10,C900,$R$10)))</f>
        <v>0.33504455599999999</v>
      </c>
      <c r="H900">
        <f>IF('Input and Summary Results'!$J$4="yes",'Data Transformation'!F900,'Data Transformation'!D900)</f>
        <v>5.5924869000000002E-2</v>
      </c>
      <c r="I900">
        <f t="shared" si="70"/>
        <v>32</v>
      </c>
    </row>
    <row r="901" spans="2:9" x14ac:dyDescent="0.45">
      <c r="B901">
        <f>IF('Input and Summary Results'!D483=0,FALSE,'Input and Summary Results'!$B483)</f>
        <v>32</v>
      </c>
      <c r="C901">
        <f>IF(OR(B901=0,'Input and Summary Results'!D483=0,'Input and Summary Results'!D483=""),FALSE,'Input and Summary Results'!$D483)</f>
        <v>0.27144633699999998</v>
      </c>
      <c r="D901">
        <f>IF(OR(B901=0,'Input and Summary Results'!E483=0),FALSE,'Input and Summary Results'!$E483)</f>
        <v>4.8657243000000003E-2</v>
      </c>
      <c r="E901">
        <f t="shared" si="71"/>
        <v>-0.56631601450349656</v>
      </c>
      <c r="F901">
        <f t="shared" si="72"/>
        <v>7.7795278784697705E-2</v>
      </c>
      <c r="G901">
        <f>IF('Input and Summary Results'!$J$4="yes",IF(C901=FALSE,FALSE,IF('Data Transformation'!E901&lt;$R$10,E901,$R$10)),IF(C901=FALSE,FALSE,IF(C901&lt;$R$10,C901,$R$10)))</f>
        <v>0.27144633699999998</v>
      </c>
      <c r="H901">
        <f>IF('Input and Summary Results'!$J$4="yes",'Data Transformation'!F901,'Data Transformation'!D901)</f>
        <v>4.8657243000000003E-2</v>
      </c>
      <c r="I901">
        <f t="shared" ref="I901:I964" si="73">IF(G901=FALSE,"",B901)</f>
        <v>32</v>
      </c>
    </row>
    <row r="902" spans="2:9" x14ac:dyDescent="0.45">
      <c r="B902">
        <f>IF('Input and Summary Results'!D484=0,FALSE,'Input and Summary Results'!$B484)</f>
        <v>32</v>
      </c>
      <c r="C902">
        <f>IF(OR(B902=0,'Input and Summary Results'!D484=0,'Input and Summary Results'!D484=""),FALSE,'Input and Summary Results'!$D484)</f>
        <v>0.178770017</v>
      </c>
      <c r="D902">
        <f>IF(OR(B902=0,'Input and Summary Results'!E484=0),FALSE,'Input and Summary Results'!$E484)</f>
        <v>4.8278317000000001E-2</v>
      </c>
      <c r="E902">
        <f t="shared" si="71"/>
        <v>-0.74770531855664246</v>
      </c>
      <c r="F902">
        <f t="shared" si="72"/>
        <v>0.11720527820948858</v>
      </c>
      <c r="G902">
        <f>IF('Input and Summary Results'!$J$4="yes",IF(C902=FALSE,FALSE,IF('Data Transformation'!E902&lt;$R$10,E902,$R$10)),IF(C902=FALSE,FALSE,IF(C902&lt;$R$10,C902,$R$10)))</f>
        <v>0.178770017</v>
      </c>
      <c r="H902">
        <f>IF('Input and Summary Results'!$J$4="yes",'Data Transformation'!F902,'Data Transformation'!D902)</f>
        <v>4.8278317000000001E-2</v>
      </c>
      <c r="I902">
        <f t="shared" si="73"/>
        <v>32</v>
      </c>
    </row>
    <row r="903" spans="2:9" x14ac:dyDescent="0.45">
      <c r="B903">
        <f>IF('Input and Summary Results'!D485=0,FALSE,'Input and Summary Results'!$B485)</f>
        <v>32</v>
      </c>
      <c r="C903">
        <f>IF(OR(B903=0,'Input and Summary Results'!D485=0,'Input and Summary Results'!D485=""),FALSE,'Input and Summary Results'!$D485)</f>
        <v>0.36870683700000001</v>
      </c>
      <c r="D903">
        <f>IF(OR(B903=0,'Input and Summary Results'!E485=0),FALSE,'Input and Summary Results'!$E485)</f>
        <v>4.627241E-2</v>
      </c>
      <c r="E903">
        <f t="shared" si="71"/>
        <v>-0.43331880911522136</v>
      </c>
      <c r="F903">
        <f t="shared" si="72"/>
        <v>5.4466649176890633E-2</v>
      </c>
      <c r="G903">
        <f>IF('Input and Summary Results'!$J$4="yes",IF(C903=FALSE,FALSE,IF('Data Transformation'!E903&lt;$R$10,E903,$R$10)),IF(C903=FALSE,FALSE,IF(C903&lt;$R$10,C903,$R$10)))</f>
        <v>0.36870683700000001</v>
      </c>
      <c r="H903">
        <f>IF('Input and Summary Results'!$J$4="yes",'Data Transformation'!F903,'Data Transformation'!D903)</f>
        <v>4.627241E-2</v>
      </c>
      <c r="I903">
        <f t="shared" si="73"/>
        <v>32</v>
      </c>
    </row>
    <row r="904" spans="2:9" x14ac:dyDescent="0.45">
      <c r="B904">
        <f>IF('Input and Summary Results'!D486=0,FALSE,'Input and Summary Results'!$B486)</f>
        <v>32</v>
      </c>
      <c r="C904">
        <f>IF(OR(B904=0,'Input and Summary Results'!D486=0,'Input and Summary Results'!D486=""),FALSE,'Input and Summary Results'!$D486)</f>
        <v>0.26149067999999998</v>
      </c>
      <c r="D904">
        <f>IF(OR(B904=0,'Input and Summary Results'!E486=0),FALSE,'Input and Summary Results'!$E486)</f>
        <v>4.4264284000000001E-2</v>
      </c>
      <c r="E904">
        <f t="shared" si="71"/>
        <v>-0.58254378556038888</v>
      </c>
      <c r="F904">
        <f t="shared" si="72"/>
        <v>7.3466095449367455E-2</v>
      </c>
      <c r="G904">
        <f>IF('Input and Summary Results'!$J$4="yes",IF(C904=FALSE,FALSE,IF('Data Transformation'!E904&lt;$R$10,E904,$R$10)),IF(C904=FALSE,FALSE,IF(C904&lt;$R$10,C904,$R$10)))</f>
        <v>0.26149067999999998</v>
      </c>
      <c r="H904">
        <f>IF('Input and Summary Results'!$J$4="yes",'Data Transformation'!F904,'Data Transformation'!D904)</f>
        <v>4.4264284000000001E-2</v>
      </c>
      <c r="I904">
        <f t="shared" si="73"/>
        <v>32</v>
      </c>
    </row>
    <row r="905" spans="2:9" x14ac:dyDescent="0.45">
      <c r="B905">
        <f>IF('Input and Summary Results'!D487=0,FALSE,'Input and Summary Results'!$B487)</f>
        <v>32</v>
      </c>
      <c r="C905">
        <f>IF(OR(B905=0,'Input and Summary Results'!D487=0,'Input and Summary Results'!D487=""),FALSE,'Input and Summary Results'!$D487)</f>
        <v>0.23050416600000001</v>
      </c>
      <c r="D905">
        <f>IF(OR(B905=0,'Input and Summary Results'!E487=0),FALSE,'Input and Summary Results'!$E487)</f>
        <v>4.2386963999999999E-2</v>
      </c>
      <c r="E905">
        <f t="shared" si="71"/>
        <v>-0.63732122101419575</v>
      </c>
      <c r="F905">
        <f t="shared" si="72"/>
        <v>7.9807418213864292E-2</v>
      </c>
      <c r="G905">
        <f>IF('Input and Summary Results'!$J$4="yes",IF(C905=FALSE,FALSE,IF('Data Transformation'!E905&lt;$R$10,E905,$R$10)),IF(C905=FALSE,FALSE,IF(C905&lt;$R$10,C905,$R$10)))</f>
        <v>0.23050416600000001</v>
      </c>
      <c r="H905">
        <f>IF('Input and Summary Results'!$J$4="yes",'Data Transformation'!F905,'Data Transformation'!D905)</f>
        <v>4.2386963999999999E-2</v>
      </c>
      <c r="I905">
        <f t="shared" si="73"/>
        <v>32</v>
      </c>
    </row>
    <row r="906" spans="2:9" x14ac:dyDescent="0.45">
      <c r="B906">
        <f>IF('Input and Summary Results'!D488=0,FALSE,'Input and Summary Results'!$B488)</f>
        <v>32</v>
      </c>
      <c r="C906">
        <f>IF(OR(B906=0,'Input and Summary Results'!D488=0,'Input and Summary Results'!D488=""),FALSE,'Input and Summary Results'!$D488)</f>
        <v>0.28881816399999999</v>
      </c>
      <c r="D906">
        <f>IF(OR(B906=0,'Input and Summary Results'!E488=0),FALSE,'Input and Summary Results'!$E488)</f>
        <v>4.1042685000000002E-2</v>
      </c>
      <c r="E906">
        <f t="shared" si="71"/>
        <v>-0.53937549712419097</v>
      </c>
      <c r="F906">
        <f t="shared" si="72"/>
        <v>6.1673840188250777E-2</v>
      </c>
      <c r="G906">
        <f>IF('Input and Summary Results'!$J$4="yes",IF(C906=FALSE,FALSE,IF('Data Transformation'!E906&lt;$R$10,E906,$R$10)),IF(C906=FALSE,FALSE,IF(C906&lt;$R$10,C906,$R$10)))</f>
        <v>0.28881816399999999</v>
      </c>
      <c r="H906">
        <f>IF('Input and Summary Results'!$J$4="yes",'Data Transformation'!F906,'Data Transformation'!D906)</f>
        <v>4.1042685000000002E-2</v>
      </c>
      <c r="I906">
        <f t="shared" si="73"/>
        <v>32</v>
      </c>
    </row>
    <row r="907" spans="2:9" x14ac:dyDescent="0.45">
      <c r="B907">
        <f>IF('Input and Summary Results'!D489=0,FALSE,'Input and Summary Results'!$B489)</f>
        <v>32</v>
      </c>
      <c r="C907">
        <f>IF(OR(B907=0,'Input and Summary Results'!D489=0,'Input and Summary Results'!D489=""),FALSE,'Input and Summary Results'!$D489)</f>
        <v>0.335993296</v>
      </c>
      <c r="D907">
        <f>IF(OR(B907=0,'Input and Summary Results'!E489=0),FALSE,'Input and Summary Results'!$E489)</f>
        <v>3.7727379999999998E-2</v>
      </c>
      <c r="E907">
        <f t="shared" si="71"/>
        <v>-0.47366938790555135</v>
      </c>
      <c r="F907">
        <f t="shared" si="72"/>
        <v>4.8732171489516862E-2</v>
      </c>
      <c r="G907">
        <f>IF('Input and Summary Results'!$J$4="yes",IF(C907=FALSE,FALSE,IF('Data Transformation'!E907&lt;$R$10,E907,$R$10)),IF(C907=FALSE,FALSE,IF(C907&lt;$R$10,C907,$R$10)))</f>
        <v>0.335993296</v>
      </c>
      <c r="H907">
        <f>IF('Input and Summary Results'!$J$4="yes",'Data Transformation'!F907,'Data Transformation'!D907)</f>
        <v>3.7727379999999998E-2</v>
      </c>
      <c r="I907">
        <f t="shared" si="73"/>
        <v>32</v>
      </c>
    </row>
    <row r="908" spans="2:9" x14ac:dyDescent="0.45">
      <c r="B908">
        <f>IF('Input and Summary Results'!D490=0,FALSE,'Input and Summary Results'!$B490)</f>
        <v>33</v>
      </c>
      <c r="C908">
        <f>IF(OR(B908=0,'Input and Summary Results'!D490=0,'Input and Summary Results'!D490=""),FALSE,'Input and Summary Results'!$D490)</f>
        <v>0.88243590199999999</v>
      </c>
      <c r="D908">
        <f>IF(OR(B908=0,'Input and Summary Results'!E490=0),FALSE,'Input and Summary Results'!$E490)</f>
        <v>0.111181248</v>
      </c>
      <c r="E908">
        <f t="shared" si="71"/>
        <v>-5.4316830890505138E-2</v>
      </c>
      <c r="F908">
        <f t="shared" si="72"/>
        <v>5.46812085984235E-2</v>
      </c>
      <c r="G908">
        <f>IF('Input and Summary Results'!$J$4="yes",IF(C908=FALSE,FALSE,IF('Data Transformation'!E908&lt;$R$10,E908,$R$10)),IF(C908=FALSE,FALSE,IF(C908&lt;$R$10,C908,$R$10)))</f>
        <v>0.88243590199999999</v>
      </c>
      <c r="H908">
        <f>IF('Input and Summary Results'!$J$4="yes",'Data Transformation'!F908,'Data Transformation'!D908)</f>
        <v>0.111181248</v>
      </c>
      <c r="I908">
        <f t="shared" si="73"/>
        <v>33</v>
      </c>
    </row>
    <row r="909" spans="2:9" x14ac:dyDescent="0.45">
      <c r="B909">
        <f>IF('Input and Summary Results'!D491=0,FALSE,'Input and Summary Results'!$B491)</f>
        <v>33</v>
      </c>
      <c r="C909">
        <f>IF(OR(B909=0,'Input and Summary Results'!D491=0,'Input and Summary Results'!D491=""),FALSE,'Input and Summary Results'!$D491)</f>
        <v>0.95433347300000004</v>
      </c>
      <c r="D909">
        <f>IF(OR(B909=0,'Input and Summary Results'!E491=0),FALSE,'Input and Summary Results'!$E491)</f>
        <v>0.10109313</v>
      </c>
      <c r="E909">
        <f t="shared" si="71"/>
        <v>-2.0299843139078594E-2</v>
      </c>
      <c r="F909">
        <f t="shared" si="72"/>
        <v>4.5973886132358262E-2</v>
      </c>
      <c r="G909">
        <f>IF('Input and Summary Results'!$J$4="yes",IF(C909=FALSE,FALSE,IF('Data Transformation'!E909&lt;$R$10,E909,$R$10)),IF(C909=FALSE,FALSE,IF(C909&lt;$R$10,C909,$R$10)))</f>
        <v>0.95433347300000004</v>
      </c>
      <c r="H909">
        <f>IF('Input and Summary Results'!$J$4="yes",'Data Transformation'!F909,'Data Transformation'!D909)</f>
        <v>0.10109313</v>
      </c>
      <c r="I909">
        <f t="shared" si="73"/>
        <v>33</v>
      </c>
    </row>
    <row r="910" spans="2:9" x14ac:dyDescent="0.45">
      <c r="B910">
        <f>IF('Input and Summary Results'!D492=0,FALSE,'Input and Summary Results'!$B492)</f>
        <v>33</v>
      </c>
      <c r="C910">
        <f>IF(OR(B910=0,'Input and Summary Results'!D492=0,'Input and Summary Results'!D492=""),FALSE,'Input and Summary Results'!$D492)</f>
        <v>0.94054648799999996</v>
      </c>
      <c r="D910">
        <f>IF(OR(B910=0,'Input and Summary Results'!E492=0),FALSE,'Input and Summary Results'!$E492)</f>
        <v>9.8091733E-2</v>
      </c>
      <c r="E910">
        <f t="shared" si="71"/>
        <v>-2.6619733890404108E-2</v>
      </c>
      <c r="F910">
        <f t="shared" si="72"/>
        <v>4.5262847360714405E-2</v>
      </c>
      <c r="G910">
        <f>IF('Input and Summary Results'!$J$4="yes",IF(C910=FALSE,FALSE,IF('Data Transformation'!E910&lt;$R$10,E910,$R$10)),IF(C910=FALSE,FALSE,IF(C910&lt;$R$10,C910,$R$10)))</f>
        <v>0.94054648799999996</v>
      </c>
      <c r="H910">
        <f>IF('Input and Summary Results'!$J$4="yes",'Data Transformation'!F910,'Data Transformation'!D910)</f>
        <v>9.8091733E-2</v>
      </c>
      <c r="I910">
        <f t="shared" si="73"/>
        <v>33</v>
      </c>
    </row>
    <row r="911" spans="2:9" x14ac:dyDescent="0.45">
      <c r="B911">
        <f>IF('Input and Summary Results'!D493=0,FALSE,'Input and Summary Results'!$B493)</f>
        <v>33</v>
      </c>
      <c r="C911">
        <f>IF(OR(B911=0,'Input and Summary Results'!D493=0,'Input and Summary Results'!D493=""),FALSE,'Input and Summary Results'!$D493)</f>
        <v>0.84477483600000003</v>
      </c>
      <c r="D911">
        <f>IF(OR(B911=0,'Input and Summary Results'!E493=0),FALSE,'Input and Summary Results'!$E493)</f>
        <v>9.5684113000000001E-2</v>
      </c>
      <c r="E911">
        <f t="shared" si="71"/>
        <v>-7.3259031303054584E-2</v>
      </c>
      <c r="F911">
        <f t="shared" si="72"/>
        <v>4.9157365101722798E-2</v>
      </c>
      <c r="G911">
        <f>IF('Input and Summary Results'!$J$4="yes",IF(C911=FALSE,FALSE,IF('Data Transformation'!E911&lt;$R$10,E911,$R$10)),IF(C911=FALSE,FALSE,IF(C911&lt;$R$10,C911,$R$10)))</f>
        <v>0.84477483600000003</v>
      </c>
      <c r="H911">
        <f>IF('Input and Summary Results'!$J$4="yes",'Data Transformation'!F911,'Data Transformation'!D911)</f>
        <v>9.5684113000000001E-2</v>
      </c>
      <c r="I911">
        <f t="shared" si="73"/>
        <v>33</v>
      </c>
    </row>
    <row r="912" spans="2:9" x14ac:dyDescent="0.45">
      <c r="B912">
        <f>IF('Input and Summary Results'!D494=0,FALSE,'Input and Summary Results'!$B494)</f>
        <v>33</v>
      </c>
      <c r="C912">
        <f>IF(OR(B912=0,'Input and Summary Results'!D494=0,'Input and Summary Results'!D494=""),FALSE,'Input and Summary Results'!$D494)</f>
        <v>0.93270572900000004</v>
      </c>
      <c r="D912">
        <f>IF(OR(B912=0,'Input and Summary Results'!E494=0),FALSE,'Input and Summary Results'!$E494)</f>
        <v>9.0975926999999998E-2</v>
      </c>
      <c r="E912">
        <f t="shared" si="71"/>
        <v>-3.0255355642586378E-2</v>
      </c>
      <c r="F912">
        <f t="shared" si="72"/>
        <v>4.2332271680514143E-2</v>
      </c>
      <c r="G912">
        <f>IF('Input and Summary Results'!$J$4="yes",IF(C912=FALSE,FALSE,IF('Data Transformation'!E912&lt;$R$10,E912,$R$10)),IF(C912=FALSE,FALSE,IF(C912&lt;$R$10,C912,$R$10)))</f>
        <v>0.93270572900000004</v>
      </c>
      <c r="H912">
        <f>IF('Input and Summary Results'!$J$4="yes",'Data Transformation'!F912,'Data Transformation'!D912)</f>
        <v>9.0975926999999998E-2</v>
      </c>
      <c r="I912">
        <f t="shared" si="73"/>
        <v>33</v>
      </c>
    </row>
    <row r="913" spans="2:9" x14ac:dyDescent="0.45">
      <c r="B913">
        <f>IF('Input and Summary Results'!D495=0,FALSE,'Input and Summary Results'!$B495)</f>
        <v>33</v>
      </c>
      <c r="C913">
        <f>IF(OR(B913=0,'Input and Summary Results'!D495=0,'Input and Summary Results'!D495=""),FALSE,'Input and Summary Results'!$D495)</f>
        <v>0.96360179700000004</v>
      </c>
      <c r="D913">
        <f>IF(OR(B913=0,'Input and Summary Results'!E495=0),FALSE,'Input and Summary Results'!$E495)</f>
        <v>7.6411485000000001E-2</v>
      </c>
      <c r="E913">
        <f t="shared" si="71"/>
        <v>-1.6102398766620448E-2</v>
      </c>
      <c r="F913">
        <f t="shared" si="72"/>
        <v>3.4415237282916775E-2</v>
      </c>
      <c r="G913">
        <f>IF('Input and Summary Results'!$J$4="yes",IF(C913=FALSE,FALSE,IF('Data Transformation'!E913&lt;$R$10,E913,$R$10)),IF(C913=FALSE,FALSE,IF(C913&lt;$R$10,C913,$R$10)))</f>
        <v>0.96360179700000004</v>
      </c>
      <c r="H913">
        <f>IF('Input and Summary Results'!$J$4="yes",'Data Transformation'!F913,'Data Transformation'!D913)</f>
        <v>7.6411485000000001E-2</v>
      </c>
      <c r="I913">
        <f t="shared" si="73"/>
        <v>33</v>
      </c>
    </row>
    <row r="914" spans="2:9" x14ac:dyDescent="0.45">
      <c r="B914">
        <f>IF('Input and Summary Results'!D496=0,FALSE,'Input and Summary Results'!$B496)</f>
        <v>33</v>
      </c>
      <c r="C914">
        <f>IF(OR(B914=0,'Input and Summary Results'!D496=0,'Input and Summary Results'!D496=""),FALSE,'Input and Summary Results'!$D496)</f>
        <v>0.93052932300000002</v>
      </c>
      <c r="D914">
        <f>IF(OR(B914=0,'Input and Summary Results'!E496=0),FALSE,'Input and Summary Results'!$E496)</f>
        <v>7.4438297E-2</v>
      </c>
      <c r="E914">
        <f t="shared" si="71"/>
        <v>-3.1269936755202496E-2</v>
      </c>
      <c r="F914">
        <f t="shared" si="72"/>
        <v>3.4718111616134417E-2</v>
      </c>
      <c r="G914">
        <f>IF('Input and Summary Results'!$J$4="yes",IF(C914=FALSE,FALSE,IF('Data Transformation'!E914&lt;$R$10,E914,$R$10)),IF(C914=FALSE,FALSE,IF(C914&lt;$R$10,C914,$R$10)))</f>
        <v>0.93052932300000002</v>
      </c>
      <c r="H914">
        <f>IF('Input and Summary Results'!$J$4="yes",'Data Transformation'!F914,'Data Transformation'!D914)</f>
        <v>7.4438297E-2</v>
      </c>
      <c r="I914">
        <f t="shared" si="73"/>
        <v>33</v>
      </c>
    </row>
    <row r="915" spans="2:9" x14ac:dyDescent="0.45">
      <c r="B915">
        <f>IF('Input and Summary Results'!D497=0,FALSE,'Input and Summary Results'!$B497)</f>
        <v>33</v>
      </c>
      <c r="C915">
        <f>IF(OR(B915=0,'Input and Summary Results'!D497=0,'Input and Summary Results'!D497=""),FALSE,'Input and Summary Results'!$D497)</f>
        <v>0.84629451300000003</v>
      </c>
      <c r="D915">
        <f>IF(OR(B915=0,'Input and Summary Results'!E497=0),FALSE,'Input and Summary Results'!$E497)</f>
        <v>6.9485046999999994E-2</v>
      </c>
      <c r="E915">
        <f t="shared" si="71"/>
        <v>-7.2478474889531422E-2</v>
      </c>
      <c r="F915">
        <f t="shared" si="72"/>
        <v>3.5633588466855624E-2</v>
      </c>
      <c r="G915">
        <f>IF('Input and Summary Results'!$J$4="yes",IF(C915=FALSE,FALSE,IF('Data Transformation'!E915&lt;$R$10,E915,$R$10)),IF(C915=FALSE,FALSE,IF(C915&lt;$R$10,C915,$R$10)))</f>
        <v>0.84629451300000003</v>
      </c>
      <c r="H915">
        <f>IF('Input and Summary Results'!$J$4="yes",'Data Transformation'!F915,'Data Transformation'!D915)</f>
        <v>6.9485046999999994E-2</v>
      </c>
      <c r="I915">
        <f t="shared" si="73"/>
        <v>33</v>
      </c>
    </row>
    <row r="916" spans="2:9" x14ac:dyDescent="0.45">
      <c r="B916">
        <f>IF('Input and Summary Results'!D498=0,FALSE,'Input and Summary Results'!$B498)</f>
        <v>33</v>
      </c>
      <c r="C916">
        <f>IF(OR(B916=0,'Input and Summary Results'!D498=0,'Input and Summary Results'!D498=""),FALSE,'Input and Summary Results'!$D498)</f>
        <v>0.89777847700000002</v>
      </c>
      <c r="D916">
        <f>IF(OR(B916=0,'Input and Summary Results'!E498=0),FALSE,'Input and Summary Results'!$E498)</f>
        <v>6.6761940000000006E-2</v>
      </c>
      <c r="E916">
        <f t="shared" si="71"/>
        <v>-4.6830810420418117E-2</v>
      </c>
      <c r="F916">
        <f t="shared" si="72"/>
        <v>3.2273754274908958E-2</v>
      </c>
      <c r="G916">
        <f>IF('Input and Summary Results'!$J$4="yes",IF(C916=FALSE,FALSE,IF('Data Transformation'!E916&lt;$R$10,E916,$R$10)),IF(C916=FALSE,FALSE,IF(C916&lt;$R$10,C916,$R$10)))</f>
        <v>0.89777847700000002</v>
      </c>
      <c r="H916">
        <f>IF('Input and Summary Results'!$J$4="yes",'Data Transformation'!F916,'Data Transformation'!D916)</f>
        <v>6.6761940000000006E-2</v>
      </c>
      <c r="I916">
        <f t="shared" si="73"/>
        <v>33</v>
      </c>
    </row>
    <row r="917" spans="2:9" x14ac:dyDescent="0.45">
      <c r="B917">
        <f>IF('Input and Summary Results'!D499=0,FALSE,'Input and Summary Results'!$B499)</f>
        <v>33</v>
      </c>
      <c r="C917">
        <f>IF(OR(B917=0,'Input and Summary Results'!D499=0,'Input and Summary Results'!D499=""),FALSE,'Input and Summary Results'!$D499)</f>
        <v>0.97420103999999996</v>
      </c>
      <c r="D917">
        <f>IF(OR(B917=0,'Input and Summary Results'!E499=0),FALSE,'Input and Summary Results'!$E499)</f>
        <v>4.7754166000000001E-2</v>
      </c>
      <c r="E917">
        <f t="shared" si="71"/>
        <v>-1.1351411136636401E-2</v>
      </c>
      <c r="F917">
        <f t="shared" si="72"/>
        <v>2.1274159226929178E-2</v>
      </c>
      <c r="G917">
        <f>IF('Input and Summary Results'!$J$4="yes",IF(C917=FALSE,FALSE,IF('Data Transformation'!E917&lt;$R$10,E917,$R$10)),IF(C917=FALSE,FALSE,IF(C917&lt;$R$10,C917,$R$10)))</f>
        <v>0.97420103999999996</v>
      </c>
      <c r="H917">
        <f>IF('Input and Summary Results'!$J$4="yes",'Data Transformation'!F917,'Data Transformation'!D917)</f>
        <v>4.7754166000000001E-2</v>
      </c>
      <c r="I917">
        <f t="shared" si="73"/>
        <v>33</v>
      </c>
    </row>
    <row r="918" spans="2:9" x14ac:dyDescent="0.45">
      <c r="B918">
        <f>IF('Input and Summary Results'!D500=0,FALSE,'Input and Summary Results'!$B500)</f>
        <v>33</v>
      </c>
      <c r="C918">
        <f>IF(OR(B918=0,'Input and Summary Results'!D500=0,'Input and Summary Results'!D500=""),FALSE,'Input and Summary Results'!$D500)</f>
        <v>0.97834052599999999</v>
      </c>
      <c r="D918">
        <f>IF(OR(B918=0,'Input and Summary Results'!E500=0),FALSE,'Input and Summary Results'!$E500)</f>
        <v>4.7199234E-2</v>
      </c>
      <c r="E918">
        <f t="shared" si="71"/>
        <v>-9.5099562324917463E-3</v>
      </c>
      <c r="F918">
        <f t="shared" si="72"/>
        <v>2.0937973038643191E-2</v>
      </c>
      <c r="G918">
        <f>IF('Input and Summary Results'!$J$4="yes",IF(C918=FALSE,FALSE,IF('Data Transformation'!E918&lt;$R$10,E918,$R$10)),IF(C918=FALSE,FALSE,IF(C918&lt;$R$10,C918,$R$10)))</f>
        <v>0.97834052599999999</v>
      </c>
      <c r="H918">
        <f>IF('Input and Summary Results'!$J$4="yes",'Data Transformation'!F918,'Data Transformation'!D918)</f>
        <v>4.7199234E-2</v>
      </c>
      <c r="I918">
        <f t="shared" si="73"/>
        <v>33</v>
      </c>
    </row>
    <row r="919" spans="2:9" x14ac:dyDescent="0.45">
      <c r="B919">
        <f>IF('Input and Summary Results'!D501=0,FALSE,'Input and Summary Results'!$B501)</f>
        <v>34</v>
      </c>
      <c r="C919">
        <f>IF(OR(B919=0,'Input and Summary Results'!D501=0,'Input and Summary Results'!D501=""),FALSE,'Input and Summary Results'!$D501)</f>
        <v>0.612647312</v>
      </c>
      <c r="D919">
        <f>IF(OR(B919=0,'Input and Summary Results'!E501=0),FALSE,'Input and Summary Results'!$E501)</f>
        <v>0.18016037200000001</v>
      </c>
      <c r="E919">
        <f t="shared" si="71"/>
        <v>-0.21278946762229958</v>
      </c>
      <c r="F919">
        <f t="shared" si="72"/>
        <v>0.12762579695771195</v>
      </c>
      <c r="G919">
        <f>IF('Input and Summary Results'!$J$4="yes",IF(C919=FALSE,FALSE,IF('Data Transformation'!E919&lt;$R$10,E919,$R$10)),IF(C919=FALSE,FALSE,IF(C919&lt;$R$10,C919,$R$10)))</f>
        <v>0.612647312</v>
      </c>
      <c r="H919">
        <f>IF('Input and Summary Results'!$J$4="yes",'Data Transformation'!F919,'Data Transformation'!D919)</f>
        <v>0.18016037200000001</v>
      </c>
      <c r="I919">
        <f t="shared" si="73"/>
        <v>34</v>
      </c>
    </row>
    <row r="920" spans="2:9" x14ac:dyDescent="0.45">
      <c r="B920">
        <f>IF('Input and Summary Results'!D502=0,FALSE,'Input and Summary Results'!$B502)</f>
        <v>34</v>
      </c>
      <c r="C920">
        <f>IF(OR(B920=0,'Input and Summary Results'!D502=0,'Input and Summary Results'!D502=""),FALSE,'Input and Summary Results'!$D502)</f>
        <v>0.56439195799999997</v>
      </c>
      <c r="D920">
        <f>IF(OR(B920=0,'Input and Summary Results'!E502=0),FALSE,'Input and Summary Results'!$E502)</f>
        <v>0.12740178399999999</v>
      </c>
      <c r="E920">
        <f t="shared" si="71"/>
        <v>-0.24841918311950817</v>
      </c>
      <c r="F920">
        <f t="shared" si="72"/>
        <v>9.7968040600606862E-2</v>
      </c>
      <c r="G920">
        <f>IF('Input and Summary Results'!$J$4="yes",IF(C920=FALSE,FALSE,IF('Data Transformation'!E920&lt;$R$10,E920,$R$10)),IF(C920=FALSE,FALSE,IF(C920&lt;$R$10,C920,$R$10)))</f>
        <v>0.56439195799999997</v>
      </c>
      <c r="H920">
        <f>IF('Input and Summary Results'!$J$4="yes",'Data Transformation'!F920,'Data Transformation'!D920)</f>
        <v>0.12740178399999999</v>
      </c>
      <c r="I920">
        <f t="shared" si="73"/>
        <v>34</v>
      </c>
    </row>
    <row r="921" spans="2:9" x14ac:dyDescent="0.45">
      <c r="B921">
        <f>IF('Input and Summary Results'!D503=0,FALSE,'Input and Summary Results'!$B503)</f>
        <v>34</v>
      </c>
      <c r="C921">
        <f>IF(OR(B921=0,'Input and Summary Results'!D503=0,'Input and Summary Results'!D503=""),FALSE,'Input and Summary Results'!$D503)</f>
        <v>0.44337823100000001</v>
      </c>
      <c r="D921">
        <f>IF(OR(B921=0,'Input and Summary Results'!E503=0),FALSE,'Input and Summary Results'!$E503)</f>
        <v>0.125259338</v>
      </c>
      <c r="E921">
        <f t="shared" si="71"/>
        <v>-0.35322563370385585</v>
      </c>
      <c r="F921">
        <f t="shared" si="72"/>
        <v>0.12260988224295567</v>
      </c>
      <c r="G921">
        <f>IF('Input and Summary Results'!$J$4="yes",IF(C921=FALSE,FALSE,IF('Data Transformation'!E921&lt;$R$10,E921,$R$10)),IF(C921=FALSE,FALSE,IF(C921&lt;$R$10,C921,$R$10)))</f>
        <v>0.44337823100000001</v>
      </c>
      <c r="H921">
        <f>IF('Input and Summary Results'!$J$4="yes",'Data Transformation'!F921,'Data Transformation'!D921)</f>
        <v>0.125259338</v>
      </c>
      <c r="I921">
        <f t="shared" si="73"/>
        <v>34</v>
      </c>
    </row>
    <row r="922" spans="2:9" x14ac:dyDescent="0.45">
      <c r="B922">
        <f>IF('Input and Summary Results'!D504=0,FALSE,'Input and Summary Results'!$B504)</f>
        <v>34</v>
      </c>
      <c r="C922">
        <f>IF(OR(B922=0,'Input and Summary Results'!D504=0,'Input and Summary Results'!D504=""),FALSE,'Input and Summary Results'!$D504)</f>
        <v>0.90521455299999998</v>
      </c>
      <c r="D922">
        <f>IF(OR(B922=0,'Input and Summary Results'!E504=0),FALSE,'Input and Summary Results'!$E504)</f>
        <v>0.100572222</v>
      </c>
      <c r="E922">
        <f t="shared" si="71"/>
        <v>-4.3248472573263856E-2</v>
      </c>
      <c r="F922">
        <f t="shared" si="72"/>
        <v>4.821878327446643E-2</v>
      </c>
      <c r="G922">
        <f>IF('Input and Summary Results'!$J$4="yes",IF(C922=FALSE,FALSE,IF('Data Transformation'!E922&lt;$R$10,E922,$R$10)),IF(C922=FALSE,FALSE,IF(C922&lt;$R$10,C922,$R$10)))</f>
        <v>0.90521455299999998</v>
      </c>
      <c r="H922">
        <f>IF('Input and Summary Results'!$J$4="yes",'Data Transformation'!F922,'Data Transformation'!D922)</f>
        <v>0.100572222</v>
      </c>
      <c r="I922">
        <f t="shared" si="73"/>
        <v>34</v>
      </c>
    </row>
    <row r="923" spans="2:9" x14ac:dyDescent="0.45">
      <c r="B923">
        <f>IF('Input and Summary Results'!D505=0,FALSE,'Input and Summary Results'!$B505)</f>
        <v>34</v>
      </c>
      <c r="C923">
        <f>IF(OR(B923=0,'Input and Summary Results'!D505=0,'Input and Summary Results'!D505=""),FALSE,'Input and Summary Results'!$D505)</f>
        <v>0.76908738300000001</v>
      </c>
      <c r="D923">
        <f>IF(OR(B923=0,'Input and Summary Results'!E505=0),FALSE,'Input and Summary Results'!$E505)</f>
        <v>9.7983310000000004E-2</v>
      </c>
      <c r="E923">
        <f t="shared" si="71"/>
        <v>-0.11402431325616187</v>
      </c>
      <c r="F923">
        <f t="shared" si="72"/>
        <v>5.5292490138276001E-2</v>
      </c>
      <c r="G923">
        <f>IF('Input and Summary Results'!$J$4="yes",IF(C923=FALSE,FALSE,IF('Data Transformation'!E923&lt;$R$10,E923,$R$10)),IF(C923=FALSE,FALSE,IF(C923&lt;$R$10,C923,$R$10)))</f>
        <v>0.76908738300000001</v>
      </c>
      <c r="H923">
        <f>IF('Input and Summary Results'!$J$4="yes",'Data Transformation'!F923,'Data Transformation'!D923)</f>
        <v>9.7983310000000004E-2</v>
      </c>
      <c r="I923">
        <f t="shared" si="73"/>
        <v>34</v>
      </c>
    </row>
    <row r="924" spans="2:9" x14ac:dyDescent="0.45">
      <c r="B924">
        <f>IF('Input and Summary Results'!D506=0,FALSE,'Input and Summary Results'!$B506)</f>
        <v>34</v>
      </c>
      <c r="C924">
        <f>IF(OR(B924=0,'Input and Summary Results'!D506=0,'Input and Summary Results'!D506=""),FALSE,'Input and Summary Results'!$D506)</f>
        <v>0.24787770000000001</v>
      </c>
      <c r="D924">
        <f>IF(OR(B924=0,'Input and Summary Results'!E506=0),FALSE,'Input and Summary Results'!$E506)</f>
        <v>8.8869181000000005E-2</v>
      </c>
      <c r="E924">
        <f t="shared" si="71"/>
        <v>-0.60576254222198178</v>
      </c>
      <c r="F924">
        <f t="shared" si="72"/>
        <v>0.15559779905170978</v>
      </c>
      <c r="G924">
        <f>IF('Input and Summary Results'!$J$4="yes",IF(C924=FALSE,FALSE,IF('Data Transformation'!E924&lt;$R$10,E924,$R$10)),IF(C924=FALSE,FALSE,IF(C924&lt;$R$10,C924,$R$10)))</f>
        <v>0.24787770000000001</v>
      </c>
      <c r="H924">
        <f>IF('Input and Summary Results'!$J$4="yes",'Data Transformation'!F924,'Data Transformation'!D924)</f>
        <v>8.8869181000000005E-2</v>
      </c>
      <c r="I924">
        <f t="shared" si="73"/>
        <v>34</v>
      </c>
    </row>
    <row r="925" spans="2:9" x14ac:dyDescent="0.45">
      <c r="B925">
        <f>IF('Input and Summary Results'!D507=0,FALSE,'Input and Summary Results'!$B507)</f>
        <v>34</v>
      </c>
      <c r="C925">
        <f>IF(OR(B925=0,'Input and Summary Results'!D507=0,'Input and Summary Results'!D507=""),FALSE,'Input and Summary Results'!$D507)</f>
        <v>0.88940721</v>
      </c>
      <c r="D925">
        <f>IF(OR(B925=0,'Input and Summary Results'!E507=0),FALSE,'Input and Summary Results'!$E507)</f>
        <v>6.9873642999999999E-2</v>
      </c>
      <c r="E925">
        <f t="shared" si="71"/>
        <v>-5.0899354254609848E-2</v>
      </c>
      <c r="F925">
        <f t="shared" si="72"/>
        <v>3.4095924477607953E-2</v>
      </c>
      <c r="G925">
        <f>IF('Input and Summary Results'!$J$4="yes",IF(C925=FALSE,FALSE,IF('Data Transformation'!E925&lt;$R$10,E925,$R$10)),IF(C925=FALSE,FALSE,IF(C925&lt;$R$10,C925,$R$10)))</f>
        <v>0.88940721</v>
      </c>
      <c r="H925">
        <f>IF('Input and Summary Results'!$J$4="yes",'Data Transformation'!F925,'Data Transformation'!D925)</f>
        <v>6.9873642999999999E-2</v>
      </c>
      <c r="I925">
        <f t="shared" si="73"/>
        <v>34</v>
      </c>
    </row>
    <row r="926" spans="2:9" x14ac:dyDescent="0.45">
      <c r="B926">
        <f>IF('Input and Summary Results'!D508=0,FALSE,'Input and Summary Results'!$B508)</f>
        <v>34</v>
      </c>
      <c r="C926">
        <f>IF(OR(B926=0,'Input and Summary Results'!D508=0,'Input and Summary Results'!D508=""),FALSE,'Input and Summary Results'!$D508)</f>
        <v>0.29150151800000002</v>
      </c>
      <c r="D926">
        <f>IF(OR(B926=0,'Input and Summary Results'!E508=0),FALSE,'Input and Summary Results'!$E508)</f>
        <v>6.8478821999999995E-2</v>
      </c>
      <c r="E926">
        <f t="shared" si="71"/>
        <v>-0.53535917930185573</v>
      </c>
      <c r="F926">
        <f t="shared" si="72"/>
        <v>0.10195421606003437</v>
      </c>
      <c r="G926">
        <f>IF('Input and Summary Results'!$J$4="yes",IF(C926=FALSE,FALSE,IF('Data Transformation'!E926&lt;$R$10,E926,$R$10)),IF(C926=FALSE,FALSE,IF(C926&lt;$R$10,C926,$R$10)))</f>
        <v>0.29150151800000002</v>
      </c>
      <c r="H926">
        <f>IF('Input and Summary Results'!$J$4="yes",'Data Transformation'!F926,'Data Transformation'!D926)</f>
        <v>6.8478821999999995E-2</v>
      </c>
      <c r="I926">
        <f t="shared" si="73"/>
        <v>34</v>
      </c>
    </row>
    <row r="927" spans="2:9" x14ac:dyDescent="0.45">
      <c r="B927">
        <f>IF('Input and Summary Results'!D509=0,FALSE,'Input and Summary Results'!$B509)</f>
        <v>34</v>
      </c>
      <c r="C927">
        <f>IF(OR(B927=0,'Input and Summary Results'!D509=0,'Input and Summary Results'!D509=""),FALSE,'Input and Summary Results'!$D509)</f>
        <v>0.84780784499999995</v>
      </c>
      <c r="D927">
        <f>IF(OR(B927=0,'Input and Summary Results'!E509=0),FALSE,'Input and Summary Results'!$E509)</f>
        <v>6.3090639000000004E-2</v>
      </c>
      <c r="E927">
        <f t="shared" si="71"/>
        <v>-7.1702569102490704E-2</v>
      </c>
      <c r="F927">
        <f t="shared" si="72"/>
        <v>3.2296631232517081E-2</v>
      </c>
      <c r="G927">
        <f>IF('Input and Summary Results'!$J$4="yes",IF(C927=FALSE,FALSE,IF('Data Transformation'!E927&lt;$R$10,E927,$R$10)),IF(C927=FALSE,FALSE,IF(C927&lt;$R$10,C927,$R$10)))</f>
        <v>0.84780784499999995</v>
      </c>
      <c r="H927">
        <f>IF('Input and Summary Results'!$J$4="yes",'Data Transformation'!F927,'Data Transformation'!D927)</f>
        <v>6.3090639000000004E-2</v>
      </c>
      <c r="I927">
        <f t="shared" si="73"/>
        <v>34</v>
      </c>
    </row>
    <row r="928" spans="2:9" x14ac:dyDescent="0.45">
      <c r="B928">
        <f>IF('Input and Summary Results'!D510=0,FALSE,'Input and Summary Results'!$B510)</f>
        <v>34</v>
      </c>
      <c r="C928">
        <f>IF(OR(B928=0,'Input and Summary Results'!D510=0,'Input and Summary Results'!D510=""),FALSE,'Input and Summary Results'!$D510)</f>
        <v>0.34261809500000001</v>
      </c>
      <c r="D928">
        <f>IF(OR(B928=0,'Input and Summary Results'!E510=0),FALSE,'Input and Summary Results'!$E510)</f>
        <v>5.6728885999999999E-2</v>
      </c>
      <c r="E928">
        <f t="shared" si="71"/>
        <v>-0.46518970397667936</v>
      </c>
      <c r="F928">
        <f t="shared" si="72"/>
        <v>7.1859416893903391E-2</v>
      </c>
      <c r="G928">
        <f>IF('Input and Summary Results'!$J$4="yes",IF(C928=FALSE,FALSE,IF('Data Transformation'!E928&lt;$R$10,E928,$R$10)),IF(C928=FALSE,FALSE,IF(C928&lt;$R$10,C928,$R$10)))</f>
        <v>0.34261809500000001</v>
      </c>
      <c r="H928">
        <f>IF('Input and Summary Results'!$J$4="yes",'Data Transformation'!F928,'Data Transformation'!D928)</f>
        <v>5.6728885999999999E-2</v>
      </c>
      <c r="I928">
        <f t="shared" si="73"/>
        <v>34</v>
      </c>
    </row>
    <row r="929" spans="2:9" x14ac:dyDescent="0.45">
      <c r="B929">
        <f>IF('Input and Summary Results'!D511=0,FALSE,'Input and Summary Results'!$B511)</f>
        <v>34</v>
      </c>
      <c r="C929">
        <f>IF(OR(B929=0,'Input and Summary Results'!D511=0,'Input and Summary Results'!D511=""),FALSE,'Input and Summary Results'!$D511)</f>
        <v>0.299887142</v>
      </c>
      <c r="D929">
        <f>IF(OR(B929=0,'Input and Summary Results'!E511=0),FALSE,'Input and Summary Results'!$E511)</f>
        <v>5.2520832000000003E-2</v>
      </c>
      <c r="E929">
        <f t="shared" si="71"/>
        <v>-0.52304215470782911</v>
      </c>
      <c r="F929">
        <f t="shared" si="72"/>
        <v>7.6008730937853958E-2</v>
      </c>
      <c r="G929">
        <f>IF('Input and Summary Results'!$J$4="yes",IF(C929=FALSE,FALSE,IF('Data Transformation'!E929&lt;$R$10,E929,$R$10)),IF(C929=FALSE,FALSE,IF(C929&lt;$R$10,C929,$R$10)))</f>
        <v>0.299887142</v>
      </c>
      <c r="H929">
        <f>IF('Input and Summary Results'!$J$4="yes",'Data Transformation'!F929,'Data Transformation'!D929)</f>
        <v>5.2520832000000003E-2</v>
      </c>
      <c r="I929">
        <f t="shared" si="73"/>
        <v>34</v>
      </c>
    </row>
    <row r="930" spans="2:9" x14ac:dyDescent="0.45">
      <c r="B930">
        <f>IF('Input and Summary Results'!D512=0,FALSE,'Input and Summary Results'!$B512)</f>
        <v>35</v>
      </c>
      <c r="C930">
        <f>IF(OR(B930=0,'Input and Summary Results'!D512=0,'Input and Summary Results'!D512=""),FALSE,'Input and Summary Results'!$D512)</f>
        <v>1.0202497129999999</v>
      </c>
      <c r="D930">
        <f>IF(OR(B930=0,'Input and Summary Results'!E512=0),FALSE,'Input and Summary Results'!$E512)</f>
        <v>0.11641211999999999</v>
      </c>
      <c r="E930">
        <f t="shared" si="71"/>
        <v>8.706481276689184E-3</v>
      </c>
      <c r="F930">
        <f t="shared" si="72"/>
        <v>4.9520092420746412E-2</v>
      </c>
      <c r="G930">
        <f>IF('Input and Summary Results'!$J$4="yes",IF(C930=FALSE,FALSE,IF('Data Transformation'!E930&lt;$R$10,E930,$R$10)),IF(C930=FALSE,FALSE,IF(C930&lt;$R$10,C930,$R$10)))</f>
        <v>1.0202497129999999</v>
      </c>
      <c r="H930">
        <f>IF('Input and Summary Results'!$J$4="yes",'Data Transformation'!F930,'Data Transformation'!D930)</f>
        <v>0.11641211999999999</v>
      </c>
      <c r="I930">
        <f t="shared" si="73"/>
        <v>35</v>
      </c>
    </row>
    <row r="931" spans="2:9" x14ac:dyDescent="0.45">
      <c r="B931">
        <f>IF('Input and Summary Results'!D513=0,FALSE,'Input and Summary Results'!$B513)</f>
        <v>35</v>
      </c>
      <c r="C931">
        <f>IF(OR(B931=0,'Input and Summary Results'!D513=0,'Input and Summary Results'!D513=""),FALSE,'Input and Summary Results'!$D513)</f>
        <v>0.29054683999999997</v>
      </c>
      <c r="D931">
        <f>IF(OR(B931=0,'Input and Summary Results'!E513=0),FALSE,'Input and Summary Results'!$E513)</f>
        <v>9.1263389E-2</v>
      </c>
      <c r="E931">
        <f t="shared" si="71"/>
        <v>-0.53678384360509357</v>
      </c>
      <c r="F931">
        <f t="shared" si="72"/>
        <v>0.13632332337877087</v>
      </c>
      <c r="G931">
        <f>IF('Input and Summary Results'!$J$4="yes",IF(C931=FALSE,FALSE,IF('Data Transformation'!E931&lt;$R$10,E931,$R$10)),IF(C931=FALSE,FALSE,IF(C931&lt;$R$10,C931,$R$10)))</f>
        <v>0.29054683999999997</v>
      </c>
      <c r="H931">
        <f>IF('Input and Summary Results'!$J$4="yes",'Data Transformation'!F931,'Data Transformation'!D931)</f>
        <v>9.1263389E-2</v>
      </c>
      <c r="I931">
        <f t="shared" si="73"/>
        <v>35</v>
      </c>
    </row>
    <row r="932" spans="2:9" x14ac:dyDescent="0.45">
      <c r="B932">
        <f>IF('Input and Summary Results'!D514=0,FALSE,'Input and Summary Results'!$B514)</f>
        <v>35</v>
      </c>
      <c r="C932">
        <f>IF(OR(B932=0,'Input and Summary Results'!D514=0,'Input and Summary Results'!D514=""),FALSE,'Input and Summary Results'!$D514)</f>
        <v>0.51890286600000002</v>
      </c>
      <c r="D932">
        <f>IF(OR(B932=0,'Input and Summary Results'!E514=0),FALSE,'Input and Summary Results'!$E514)</f>
        <v>8.8383371000000002E-2</v>
      </c>
      <c r="E932">
        <f t="shared" si="71"/>
        <v>-0.28491393060677289</v>
      </c>
      <c r="F932">
        <f t="shared" si="72"/>
        <v>7.3922087402770287E-2</v>
      </c>
      <c r="G932">
        <f>IF('Input and Summary Results'!$J$4="yes",IF(C932=FALSE,FALSE,IF('Data Transformation'!E932&lt;$R$10,E932,$R$10)),IF(C932=FALSE,FALSE,IF(C932&lt;$R$10,C932,$R$10)))</f>
        <v>0.51890286600000002</v>
      </c>
      <c r="H932">
        <f>IF('Input and Summary Results'!$J$4="yes",'Data Transformation'!F932,'Data Transformation'!D932)</f>
        <v>8.8383371000000002E-2</v>
      </c>
      <c r="I932">
        <f t="shared" si="73"/>
        <v>35</v>
      </c>
    </row>
    <row r="933" spans="2:9" x14ac:dyDescent="0.45">
      <c r="B933">
        <f>IF('Input and Summary Results'!D515=0,FALSE,'Input and Summary Results'!$B515)</f>
        <v>35</v>
      </c>
      <c r="C933">
        <f>IF(OR(B933=0,'Input and Summary Results'!D515=0,'Input and Summary Results'!D515=""),FALSE,'Input and Summary Results'!$D515)</f>
        <v>0.165125156</v>
      </c>
      <c r="D933">
        <f>IF(OR(B933=0,'Input and Summary Results'!E515=0),FALSE,'Input and Summary Results'!$E515)</f>
        <v>7.7239803999999995E-2</v>
      </c>
      <c r="E933">
        <f t="shared" si="71"/>
        <v>-0.78218675908274771</v>
      </c>
      <c r="F933">
        <f t="shared" si="72"/>
        <v>0.20301010305177244</v>
      </c>
      <c r="G933">
        <f>IF('Input and Summary Results'!$J$4="yes",IF(C933=FALSE,FALSE,IF('Data Transformation'!E933&lt;$R$10,E933,$R$10)),IF(C933=FALSE,FALSE,IF(C933&lt;$R$10,C933,$R$10)))</f>
        <v>0.165125156</v>
      </c>
      <c r="H933">
        <f>IF('Input and Summary Results'!$J$4="yes",'Data Transformation'!F933,'Data Transformation'!D933)</f>
        <v>7.7239803999999995E-2</v>
      </c>
      <c r="I933">
        <f t="shared" si="73"/>
        <v>35</v>
      </c>
    </row>
    <row r="934" spans="2:9" x14ac:dyDescent="0.45">
      <c r="B934">
        <f>IF('Input and Summary Results'!D516=0,FALSE,'Input and Summary Results'!$B516)</f>
        <v>35</v>
      </c>
      <c r="C934">
        <f>IF(OR(B934=0,'Input and Summary Results'!D516=0,'Input and Summary Results'!D516=""),FALSE,'Input and Summary Results'!$D516)</f>
        <v>0.98384795300000005</v>
      </c>
      <c r="D934">
        <f>IF(OR(B934=0,'Input and Summary Results'!E516=0),FALSE,'Input and Summary Results'!$E516)</f>
        <v>7.5020370000000003E-2</v>
      </c>
      <c r="E934">
        <f t="shared" si="71"/>
        <v>-7.0720136370687053E-3</v>
      </c>
      <c r="F934">
        <f t="shared" si="72"/>
        <v>3.3093366186024882E-2</v>
      </c>
      <c r="G934">
        <f>IF('Input and Summary Results'!$J$4="yes",IF(C934=FALSE,FALSE,IF('Data Transformation'!E934&lt;$R$10,E934,$R$10)),IF(C934=FALSE,FALSE,IF(C934&lt;$R$10,C934,$R$10)))</f>
        <v>0.98384795300000005</v>
      </c>
      <c r="H934">
        <f>IF('Input and Summary Results'!$J$4="yes",'Data Transformation'!F934,'Data Transformation'!D934)</f>
        <v>7.5020370000000003E-2</v>
      </c>
      <c r="I934">
        <f t="shared" si="73"/>
        <v>35</v>
      </c>
    </row>
    <row r="935" spans="2:9" x14ac:dyDescent="0.45">
      <c r="B935">
        <f>IF('Input and Summary Results'!D517=0,FALSE,'Input and Summary Results'!$B517)</f>
        <v>35</v>
      </c>
      <c r="C935">
        <f>IF(OR(B935=0,'Input and Summary Results'!D517=0,'Input and Summary Results'!D517=""),FALSE,'Input and Summary Results'!$D517)</f>
        <v>0.15658585999999999</v>
      </c>
      <c r="D935">
        <f>IF(OR(B935=0,'Input and Summary Results'!E517=0),FALSE,'Input and Summary Results'!$E517)</f>
        <v>7.4473576E-2</v>
      </c>
      <c r="E935">
        <f t="shared" si="71"/>
        <v>-0.80524745812248355</v>
      </c>
      <c r="F935">
        <f t="shared" si="72"/>
        <v>0.20641411672803664</v>
      </c>
      <c r="G935">
        <f>IF('Input and Summary Results'!$J$4="yes",IF(C935=FALSE,FALSE,IF('Data Transformation'!E935&lt;$R$10,E935,$R$10)),IF(C935=FALSE,FALSE,IF(C935&lt;$R$10,C935,$R$10)))</f>
        <v>0.15658585999999999</v>
      </c>
      <c r="H935">
        <f>IF('Input and Summary Results'!$J$4="yes",'Data Transformation'!F935,'Data Transformation'!D935)</f>
        <v>7.4473576E-2</v>
      </c>
      <c r="I935">
        <f t="shared" si="73"/>
        <v>35</v>
      </c>
    </row>
    <row r="936" spans="2:9" x14ac:dyDescent="0.45">
      <c r="B936">
        <f>IF('Input and Summary Results'!D518=0,FALSE,'Input and Summary Results'!$B518)</f>
        <v>35</v>
      </c>
      <c r="C936">
        <f>IF(OR(B936=0,'Input and Summary Results'!D518=0,'Input and Summary Results'!D518=""),FALSE,'Input and Summary Results'!$D518)</f>
        <v>0.42473649099999999</v>
      </c>
      <c r="D936">
        <f>IF(OR(B936=0,'Input and Summary Results'!E518=0),FALSE,'Input and Summary Results'!$E518)</f>
        <v>7.1037816000000004E-2</v>
      </c>
      <c r="E936">
        <f t="shared" si="71"/>
        <v>-0.37188042523691545</v>
      </c>
      <c r="F936">
        <f t="shared" si="72"/>
        <v>7.258715179242746E-2</v>
      </c>
      <c r="G936">
        <f>IF('Input and Summary Results'!$J$4="yes",IF(C936=FALSE,FALSE,IF('Data Transformation'!E936&lt;$R$10,E936,$R$10)),IF(C936=FALSE,FALSE,IF(C936&lt;$R$10,C936,$R$10)))</f>
        <v>0.42473649099999999</v>
      </c>
      <c r="H936">
        <f>IF('Input and Summary Results'!$J$4="yes",'Data Transformation'!F936,'Data Transformation'!D936)</f>
        <v>7.1037816000000004E-2</v>
      </c>
      <c r="I936">
        <f t="shared" si="73"/>
        <v>35</v>
      </c>
    </row>
    <row r="937" spans="2:9" x14ac:dyDescent="0.45">
      <c r="B937">
        <f>IF('Input and Summary Results'!D519=0,FALSE,'Input and Summary Results'!$B519)</f>
        <v>35</v>
      </c>
      <c r="C937">
        <f>IF(OR(B937=0,'Input and Summary Results'!D519=0,'Input and Summary Results'!D519=""),FALSE,'Input and Summary Results'!$D519)</f>
        <v>0.41923770399999999</v>
      </c>
      <c r="D937">
        <f>IF(OR(B937=0,'Input and Summary Results'!E519=0),FALSE,'Input and Summary Results'!$E519)</f>
        <v>6.3833785000000004E-2</v>
      </c>
      <c r="E937">
        <f t="shared" si="71"/>
        <v>-0.37753966614169665</v>
      </c>
      <c r="F937">
        <f t="shared" si="72"/>
        <v>6.6081515153990064E-2</v>
      </c>
      <c r="G937">
        <f>IF('Input and Summary Results'!$J$4="yes",IF(C937=FALSE,FALSE,IF('Data Transformation'!E937&lt;$R$10,E937,$R$10)),IF(C937=FALSE,FALSE,IF(C937&lt;$R$10,C937,$R$10)))</f>
        <v>0.41923770399999999</v>
      </c>
      <c r="H937">
        <f>IF('Input and Summary Results'!$J$4="yes",'Data Transformation'!F937,'Data Transformation'!D937)</f>
        <v>6.3833785000000004E-2</v>
      </c>
      <c r="I937">
        <f t="shared" si="73"/>
        <v>35</v>
      </c>
    </row>
    <row r="938" spans="2:9" x14ac:dyDescent="0.45">
      <c r="B938">
        <f>IF('Input and Summary Results'!D520=0,FALSE,'Input and Summary Results'!$B520)</f>
        <v>35</v>
      </c>
      <c r="C938">
        <f>IF(OR(B938=0,'Input and Summary Results'!D520=0,'Input and Summary Results'!D520=""),FALSE,'Input and Summary Results'!$D520)</f>
        <v>0.561698005</v>
      </c>
      <c r="D938">
        <f>IF(OR(B938=0,'Input and Summary Results'!E520=0),FALSE,'Input and Summary Results'!$E520)</f>
        <v>6.2059432999999997E-2</v>
      </c>
      <c r="E938">
        <f t="shared" ref="E938:E1001" si="74">IF(C938=FALSE,FALSE,LOG10(C938))</f>
        <v>-0.25049711861812518</v>
      </c>
      <c r="F938">
        <f t="shared" ref="F938:F1001" si="75">IF(D938=FALSE, FALSE,0.434*D938/C938)</f>
        <v>4.7950666874809353E-2</v>
      </c>
      <c r="G938">
        <f>IF('Input and Summary Results'!$J$4="yes",IF(C938=FALSE,FALSE,IF('Data Transformation'!E938&lt;$R$10,E938,$R$10)),IF(C938=FALSE,FALSE,IF(C938&lt;$R$10,C938,$R$10)))</f>
        <v>0.561698005</v>
      </c>
      <c r="H938">
        <f>IF('Input and Summary Results'!$J$4="yes",'Data Transformation'!F938,'Data Transformation'!D938)</f>
        <v>6.2059432999999997E-2</v>
      </c>
      <c r="I938">
        <f t="shared" si="73"/>
        <v>35</v>
      </c>
    </row>
    <row r="939" spans="2:9" x14ac:dyDescent="0.45">
      <c r="B939">
        <f>IF('Input and Summary Results'!D521=0,FALSE,'Input and Summary Results'!$B521)</f>
        <v>35</v>
      </c>
      <c r="C939">
        <f>IF(OR(B939=0,'Input and Summary Results'!D521=0,'Input and Summary Results'!D521=""),FALSE,'Input and Summary Results'!$D521)</f>
        <v>0.54725389000000002</v>
      </c>
      <c r="D939">
        <f>IF(OR(B939=0,'Input and Summary Results'!E521=0),FALSE,'Input and Summary Results'!$E521)</f>
        <v>6.0115047999999997E-2</v>
      </c>
      <c r="E939">
        <f t="shared" si="74"/>
        <v>-0.26181114268916683</v>
      </c>
      <c r="F939">
        <f t="shared" si="75"/>
        <v>4.7674272049486932E-2</v>
      </c>
      <c r="G939">
        <f>IF('Input and Summary Results'!$J$4="yes",IF(C939=FALSE,FALSE,IF('Data Transformation'!E939&lt;$R$10,E939,$R$10)),IF(C939=FALSE,FALSE,IF(C939&lt;$R$10,C939,$R$10)))</f>
        <v>0.54725389000000002</v>
      </c>
      <c r="H939">
        <f>IF('Input and Summary Results'!$J$4="yes",'Data Transformation'!F939,'Data Transformation'!D939)</f>
        <v>6.0115047999999997E-2</v>
      </c>
      <c r="I939">
        <f t="shared" si="73"/>
        <v>35</v>
      </c>
    </row>
    <row r="940" spans="2:9" x14ac:dyDescent="0.45">
      <c r="B940">
        <f>IF('Input and Summary Results'!D522=0,FALSE,'Input and Summary Results'!$B522)</f>
        <v>35</v>
      </c>
      <c r="C940">
        <f>IF(OR(B940=0,'Input and Summary Results'!D522=0,'Input and Summary Results'!D522=""),FALSE,'Input and Summary Results'!$D522)</f>
        <v>0.29220114200000002</v>
      </c>
      <c r="D940">
        <f>IF(OR(B940=0,'Input and Summary Results'!E522=0),FALSE,'Input and Summary Results'!$E522)</f>
        <v>5.9841676000000003E-2</v>
      </c>
      <c r="E940">
        <f t="shared" si="74"/>
        <v>-0.53431809105973316</v>
      </c>
      <c r="F940">
        <f t="shared" si="75"/>
        <v>8.8881539634776643E-2</v>
      </c>
      <c r="G940">
        <f>IF('Input and Summary Results'!$J$4="yes",IF(C940=FALSE,FALSE,IF('Data Transformation'!E940&lt;$R$10,E940,$R$10)),IF(C940=FALSE,FALSE,IF(C940&lt;$R$10,C940,$R$10)))</f>
        <v>0.29220114200000002</v>
      </c>
      <c r="H940">
        <f>IF('Input and Summary Results'!$J$4="yes",'Data Transformation'!F940,'Data Transformation'!D940)</f>
        <v>5.9841676000000003E-2</v>
      </c>
      <c r="I940">
        <f t="shared" si="73"/>
        <v>35</v>
      </c>
    </row>
    <row r="941" spans="2:9" x14ac:dyDescent="0.45">
      <c r="B941">
        <f>IF('Input and Summary Results'!D523=0,FALSE,'Input and Summary Results'!$B523)</f>
        <v>35</v>
      </c>
      <c r="C941">
        <f>IF(OR(B941=0,'Input and Summary Results'!D523=0,'Input and Summary Results'!D523=""),FALSE,'Input and Summary Results'!$D523)</f>
        <v>0.43714059100000002</v>
      </c>
      <c r="D941">
        <f>IF(OR(B941=0,'Input and Summary Results'!E523=0),FALSE,'Input and Summary Results'!$E523)</f>
        <v>5.5523062999999998E-2</v>
      </c>
      <c r="E941">
        <f t="shared" si="74"/>
        <v>-0.35937886491542953</v>
      </c>
      <c r="F941">
        <f t="shared" si="75"/>
        <v>5.5124163342680749E-2</v>
      </c>
      <c r="G941">
        <f>IF('Input and Summary Results'!$J$4="yes",IF(C941=FALSE,FALSE,IF('Data Transformation'!E941&lt;$R$10,E941,$R$10)),IF(C941=FALSE,FALSE,IF(C941&lt;$R$10,C941,$R$10)))</f>
        <v>0.43714059100000002</v>
      </c>
      <c r="H941">
        <f>IF('Input and Summary Results'!$J$4="yes",'Data Transformation'!F941,'Data Transformation'!D941)</f>
        <v>5.5523062999999998E-2</v>
      </c>
      <c r="I941">
        <f t="shared" si="73"/>
        <v>35</v>
      </c>
    </row>
    <row r="942" spans="2:9" x14ac:dyDescent="0.45">
      <c r="B942">
        <f>IF('Input and Summary Results'!D524=0,FALSE,'Input and Summary Results'!$B524)</f>
        <v>35</v>
      </c>
      <c r="C942">
        <f>IF(OR(B942=0,'Input and Summary Results'!D524=0,'Input and Summary Results'!D524=""),FALSE,'Input and Summary Results'!$D524)</f>
        <v>1.0654429270000001</v>
      </c>
      <c r="D942">
        <f>IF(OR(B942=0,'Input and Summary Results'!E524=0),FALSE,'Input and Summary Results'!$E524)</f>
        <v>5.3672785000000001E-2</v>
      </c>
      <c r="E942">
        <f t="shared" si="74"/>
        <v>2.7530190650101052E-2</v>
      </c>
      <c r="F942">
        <f t="shared" si="75"/>
        <v>2.1863197079537228E-2</v>
      </c>
      <c r="G942">
        <f>IF('Input and Summary Results'!$J$4="yes",IF(C942=FALSE,FALSE,IF('Data Transformation'!E942&lt;$R$10,E942,$R$10)),IF(C942=FALSE,FALSE,IF(C942&lt;$R$10,C942,$R$10)))</f>
        <v>1.0654429270000001</v>
      </c>
      <c r="H942">
        <f>IF('Input and Summary Results'!$J$4="yes",'Data Transformation'!F942,'Data Transformation'!D942)</f>
        <v>5.3672785000000001E-2</v>
      </c>
      <c r="I942">
        <f t="shared" si="73"/>
        <v>35</v>
      </c>
    </row>
    <row r="943" spans="2:9" x14ac:dyDescent="0.45">
      <c r="B943">
        <f>IF('Input and Summary Results'!D525=0,FALSE,'Input and Summary Results'!$B525)</f>
        <v>35</v>
      </c>
      <c r="C943">
        <f>IF(OR(B943=0,'Input and Summary Results'!D525=0,'Input and Summary Results'!D525=""),FALSE,'Input and Summary Results'!$D525)</f>
        <v>0.42199820199999999</v>
      </c>
      <c r="D943">
        <f>IF(OR(B943=0,'Input and Summary Results'!E525=0),FALSE,'Input and Summary Results'!$E525)</f>
        <v>5.1092535000000001E-2</v>
      </c>
      <c r="E943">
        <f t="shared" si="74"/>
        <v>-0.37468939942491847</v>
      </c>
      <c r="F943">
        <f t="shared" si="75"/>
        <v>5.2545627173075017E-2</v>
      </c>
      <c r="G943">
        <f>IF('Input and Summary Results'!$J$4="yes",IF(C943=FALSE,FALSE,IF('Data Transformation'!E943&lt;$R$10,E943,$R$10)),IF(C943=FALSE,FALSE,IF(C943&lt;$R$10,C943,$R$10)))</f>
        <v>0.42199820199999999</v>
      </c>
      <c r="H943">
        <f>IF('Input and Summary Results'!$J$4="yes",'Data Transformation'!F943,'Data Transformation'!D943)</f>
        <v>5.1092535000000001E-2</v>
      </c>
      <c r="I943">
        <f t="shared" si="73"/>
        <v>35</v>
      </c>
    </row>
    <row r="944" spans="2:9" x14ac:dyDescent="0.45">
      <c r="B944">
        <f>IF('Input and Summary Results'!D526=0,FALSE,'Input and Summary Results'!$B526)</f>
        <v>35</v>
      </c>
      <c r="C944">
        <f>IF(OR(B944=0,'Input and Summary Results'!D526=0,'Input and Summary Results'!D526=""),FALSE,'Input and Summary Results'!$D526)</f>
        <v>0.47903415599999999</v>
      </c>
      <c r="D944">
        <f>IF(OR(B944=0,'Input and Summary Results'!E526=0),FALSE,'Input and Summary Results'!$E526)</f>
        <v>4.4971577999999998E-2</v>
      </c>
      <c r="E944">
        <f t="shared" si="74"/>
        <v>-0.31963351950093927</v>
      </c>
      <c r="F944">
        <f t="shared" si="75"/>
        <v>4.0743785401390044E-2</v>
      </c>
      <c r="G944">
        <f>IF('Input and Summary Results'!$J$4="yes",IF(C944=FALSE,FALSE,IF('Data Transformation'!E944&lt;$R$10,E944,$R$10)),IF(C944=FALSE,FALSE,IF(C944&lt;$R$10,C944,$R$10)))</f>
        <v>0.47903415599999999</v>
      </c>
      <c r="H944">
        <f>IF('Input and Summary Results'!$J$4="yes",'Data Transformation'!F944,'Data Transformation'!D944)</f>
        <v>4.4971577999999998E-2</v>
      </c>
      <c r="I944">
        <f t="shared" si="73"/>
        <v>35</v>
      </c>
    </row>
    <row r="945" spans="2:9" x14ac:dyDescent="0.45">
      <c r="B945">
        <f>IF('Input and Summary Results'!D527=0,FALSE,'Input and Summary Results'!$B527)</f>
        <v>35</v>
      </c>
      <c r="C945">
        <f>IF(OR(B945=0,'Input and Summary Results'!D527=0,'Input and Summary Results'!D527=""),FALSE,'Input and Summary Results'!$D527)</f>
        <v>0.37292561600000002</v>
      </c>
      <c r="D945">
        <f>IF(OR(B945=0,'Input and Summary Results'!E527=0),FALSE,'Input and Summary Results'!$E527)</f>
        <v>4.2442957000000003E-2</v>
      </c>
      <c r="E945">
        <f t="shared" si="74"/>
        <v>-0.4283777842295769</v>
      </c>
      <c r="F945">
        <f t="shared" si="75"/>
        <v>4.9393880569469924E-2</v>
      </c>
      <c r="G945">
        <f>IF('Input and Summary Results'!$J$4="yes",IF(C945=FALSE,FALSE,IF('Data Transformation'!E945&lt;$R$10,E945,$R$10)),IF(C945=FALSE,FALSE,IF(C945&lt;$R$10,C945,$R$10)))</f>
        <v>0.37292561600000002</v>
      </c>
      <c r="H945">
        <f>IF('Input and Summary Results'!$J$4="yes",'Data Transformation'!F945,'Data Transformation'!D945)</f>
        <v>4.2442957000000003E-2</v>
      </c>
      <c r="I945">
        <f t="shared" si="73"/>
        <v>35</v>
      </c>
    </row>
    <row r="946" spans="2:9" x14ac:dyDescent="0.45">
      <c r="B946">
        <f>IF('Input and Summary Results'!D528=0,FALSE,'Input and Summary Results'!$B528)</f>
        <v>35</v>
      </c>
      <c r="C946">
        <f>IF(OR(B946=0,'Input and Summary Results'!D528=0,'Input and Summary Results'!D528=""),FALSE,'Input and Summary Results'!$D528)</f>
        <v>0.45193004799999997</v>
      </c>
      <c r="D946">
        <f>IF(OR(B946=0,'Input and Summary Results'!E528=0),FALSE,'Input and Summary Results'!$E528)</f>
        <v>4.0818633999999999E-2</v>
      </c>
      <c r="E946">
        <f t="shared" si="74"/>
        <v>-0.34492878226526219</v>
      </c>
      <c r="F946">
        <f t="shared" si="75"/>
        <v>3.9199179683666444E-2</v>
      </c>
      <c r="G946">
        <f>IF('Input and Summary Results'!$J$4="yes",IF(C946=FALSE,FALSE,IF('Data Transformation'!E946&lt;$R$10,E946,$R$10)),IF(C946=FALSE,FALSE,IF(C946&lt;$R$10,C946,$R$10)))</f>
        <v>0.45193004799999997</v>
      </c>
      <c r="H946">
        <f>IF('Input and Summary Results'!$J$4="yes",'Data Transformation'!F946,'Data Transformation'!D946)</f>
        <v>4.0818633999999999E-2</v>
      </c>
      <c r="I946">
        <f t="shared" si="73"/>
        <v>35</v>
      </c>
    </row>
    <row r="947" spans="2:9" x14ac:dyDescent="0.45">
      <c r="B947">
        <f>IF('Input and Summary Results'!D529=0,FALSE,'Input and Summary Results'!$B529)</f>
        <v>35</v>
      </c>
      <c r="C947">
        <f>IF(OR(B947=0,'Input and Summary Results'!D529=0,'Input and Summary Results'!D529=""),FALSE,'Input and Summary Results'!$D529)</f>
        <v>0.42834352199999998</v>
      </c>
      <c r="D947">
        <f>IF(OR(B947=0,'Input and Summary Results'!E529=0),FALSE,'Input and Summary Results'!$E529)</f>
        <v>3.9400121000000003E-2</v>
      </c>
      <c r="E947">
        <f t="shared" si="74"/>
        <v>-0.36820779671207216</v>
      </c>
      <c r="F947">
        <f t="shared" si="75"/>
        <v>3.9920418159142844E-2</v>
      </c>
      <c r="G947">
        <f>IF('Input and Summary Results'!$J$4="yes",IF(C947=FALSE,FALSE,IF('Data Transformation'!E947&lt;$R$10,E947,$R$10)),IF(C947=FALSE,FALSE,IF(C947&lt;$R$10,C947,$R$10)))</f>
        <v>0.42834352199999998</v>
      </c>
      <c r="H947">
        <f>IF('Input and Summary Results'!$J$4="yes",'Data Transformation'!F947,'Data Transformation'!D947)</f>
        <v>3.9400121000000003E-2</v>
      </c>
      <c r="I947">
        <f t="shared" si="73"/>
        <v>35</v>
      </c>
    </row>
    <row r="948" spans="2:9" x14ac:dyDescent="0.45">
      <c r="B948">
        <f>IF('Input and Summary Results'!D530=0,FALSE,'Input and Summary Results'!$B530)</f>
        <v>35</v>
      </c>
      <c r="C948">
        <f>IF(OR(B948=0,'Input and Summary Results'!D530=0,'Input and Summary Results'!D530=""),FALSE,'Input and Summary Results'!$D530)</f>
        <v>0.52227667499999997</v>
      </c>
      <c r="D948">
        <f>IF(OR(B948=0,'Input and Summary Results'!E530=0),FALSE,'Input and Summary Results'!$E530)</f>
        <v>3.9174673E-2</v>
      </c>
      <c r="E948">
        <f t="shared" si="74"/>
        <v>-0.28209936942433</v>
      </c>
      <c r="F948">
        <f t="shared" si="75"/>
        <v>3.2553259404127136E-2</v>
      </c>
      <c r="G948">
        <f>IF('Input and Summary Results'!$J$4="yes",IF(C948=FALSE,FALSE,IF('Data Transformation'!E948&lt;$R$10,E948,$R$10)),IF(C948=FALSE,FALSE,IF(C948&lt;$R$10,C948,$R$10)))</f>
        <v>0.52227667499999997</v>
      </c>
      <c r="H948">
        <f>IF('Input and Summary Results'!$J$4="yes",'Data Transformation'!F948,'Data Transformation'!D948)</f>
        <v>3.9174673E-2</v>
      </c>
      <c r="I948">
        <f t="shared" si="73"/>
        <v>35</v>
      </c>
    </row>
    <row r="949" spans="2:9" x14ac:dyDescent="0.45">
      <c r="B949">
        <f>IF('Input and Summary Results'!D531=0,FALSE,'Input and Summary Results'!$B531)</f>
        <v>36</v>
      </c>
      <c r="C949">
        <f>IF(OR(B949=0,'Input and Summary Results'!D531=0,'Input and Summary Results'!D531=""),FALSE,'Input and Summary Results'!$D531)</f>
        <v>0.93151810999999995</v>
      </c>
      <c r="D949">
        <f>IF(OR(B949=0,'Input and Summary Results'!E531=0),FALSE,'Input and Summary Results'!$E531)</f>
        <v>5.0958445999999998E-2</v>
      </c>
      <c r="E949">
        <f t="shared" si="74"/>
        <v>-3.0808697400467707E-2</v>
      </c>
      <c r="F949">
        <f t="shared" si="75"/>
        <v>2.3741852494955785E-2</v>
      </c>
      <c r="G949">
        <f>IF('Input and Summary Results'!$J$4="yes",IF(C949=FALSE,FALSE,IF('Data Transformation'!E949&lt;$R$10,E949,$R$10)),IF(C949=FALSE,FALSE,IF(C949&lt;$R$10,C949,$R$10)))</f>
        <v>0.93151810999999995</v>
      </c>
      <c r="H949">
        <f>IF('Input and Summary Results'!$J$4="yes",'Data Transformation'!F949,'Data Transformation'!D949)</f>
        <v>5.0958445999999998E-2</v>
      </c>
      <c r="I949">
        <f t="shared" si="73"/>
        <v>36</v>
      </c>
    </row>
    <row r="950" spans="2:9" x14ac:dyDescent="0.45">
      <c r="B950">
        <f>IF('Input and Summary Results'!D532=0,FALSE,'Input and Summary Results'!$B532)</f>
        <v>36</v>
      </c>
      <c r="C950">
        <f>IF(OR(B950=0,'Input and Summary Results'!D532=0,'Input and Summary Results'!D532=""),FALSE,'Input and Summary Results'!$D532)</f>
        <v>1.011194071</v>
      </c>
      <c r="D950">
        <f>IF(OR(B950=0,'Input and Summary Results'!E532=0),FALSE,'Input and Summary Results'!$E532)</f>
        <v>4.7242263E-2</v>
      </c>
      <c r="E950">
        <f t="shared" si="74"/>
        <v>4.8345145186776146E-3</v>
      </c>
      <c r="F950">
        <f t="shared" si="75"/>
        <v>2.0276169263654633E-2</v>
      </c>
      <c r="G950">
        <f>IF('Input and Summary Results'!$J$4="yes",IF(C950=FALSE,FALSE,IF('Data Transformation'!E950&lt;$R$10,E950,$R$10)),IF(C950=FALSE,FALSE,IF(C950&lt;$R$10,C950,$R$10)))</f>
        <v>1.011194071</v>
      </c>
      <c r="H950">
        <f>IF('Input and Summary Results'!$J$4="yes",'Data Transformation'!F950,'Data Transformation'!D950)</f>
        <v>4.7242263E-2</v>
      </c>
      <c r="I950">
        <f t="shared" si="73"/>
        <v>36</v>
      </c>
    </row>
    <row r="951" spans="2:9" x14ac:dyDescent="0.45">
      <c r="B951">
        <f>IF('Input and Summary Results'!D533=0,FALSE,'Input and Summary Results'!$B533)</f>
        <v>36</v>
      </c>
      <c r="C951">
        <f>IF(OR(B951=0,'Input and Summary Results'!D533=0,'Input and Summary Results'!D533=""),FALSE,'Input and Summary Results'!$D533)</f>
        <v>0.98590392999999998</v>
      </c>
      <c r="D951">
        <f>IF(OR(B951=0,'Input and Summary Results'!E533=0),FALSE,'Input and Summary Results'!$E533)</f>
        <v>4.6883961000000002E-2</v>
      </c>
      <c r="E951">
        <f t="shared" si="74"/>
        <v>-6.1654022024129843E-3</v>
      </c>
      <c r="F951">
        <f t="shared" si="75"/>
        <v>2.0638561684199801E-2</v>
      </c>
      <c r="G951">
        <f>IF('Input and Summary Results'!$J$4="yes",IF(C951=FALSE,FALSE,IF('Data Transformation'!E951&lt;$R$10,E951,$R$10)),IF(C951=FALSE,FALSE,IF(C951&lt;$R$10,C951,$R$10)))</f>
        <v>0.98590392999999998</v>
      </c>
      <c r="H951">
        <f>IF('Input and Summary Results'!$J$4="yes",'Data Transformation'!F951,'Data Transformation'!D951)</f>
        <v>4.6883961000000002E-2</v>
      </c>
      <c r="I951">
        <f t="shared" si="73"/>
        <v>36</v>
      </c>
    </row>
    <row r="952" spans="2:9" x14ac:dyDescent="0.45">
      <c r="B952">
        <f>IF('Input and Summary Results'!D534=0,FALSE,'Input and Summary Results'!$B534)</f>
        <v>36</v>
      </c>
      <c r="C952">
        <f>IF(OR(B952=0,'Input and Summary Results'!D534=0,'Input and Summary Results'!D534=""),FALSE,'Input and Summary Results'!$D534)</f>
        <v>1.0414223840000001</v>
      </c>
      <c r="D952">
        <f>IF(OR(B952=0,'Input and Summary Results'!E534=0),FALSE,'Input and Summary Results'!$E534)</f>
        <v>3.8521262000000001E-2</v>
      </c>
      <c r="E952">
        <f t="shared" si="74"/>
        <v>1.7626908026834604E-2</v>
      </c>
      <c r="F952">
        <f t="shared" si="75"/>
        <v>1.605326327228242E-2</v>
      </c>
      <c r="G952">
        <f>IF('Input and Summary Results'!$J$4="yes",IF(C952=FALSE,FALSE,IF('Data Transformation'!E952&lt;$R$10,E952,$R$10)),IF(C952=FALSE,FALSE,IF(C952&lt;$R$10,C952,$R$10)))</f>
        <v>1.0414223840000001</v>
      </c>
      <c r="H952">
        <f>IF('Input and Summary Results'!$J$4="yes",'Data Transformation'!F952,'Data Transformation'!D952)</f>
        <v>3.8521262000000001E-2</v>
      </c>
      <c r="I952">
        <f t="shared" si="73"/>
        <v>36</v>
      </c>
    </row>
    <row r="953" spans="2:9" x14ac:dyDescent="0.45">
      <c r="B953">
        <f>IF('Input and Summary Results'!D535=0,FALSE,'Input and Summary Results'!$B535)</f>
        <v>36</v>
      </c>
      <c r="C953">
        <f>IF(OR(B953=0,'Input and Summary Results'!D535=0,'Input and Summary Results'!D535=""),FALSE,'Input and Summary Results'!$D535)</f>
        <v>0.97673748199999999</v>
      </c>
      <c r="D953">
        <f>IF(OR(B953=0,'Input and Summary Results'!E535=0),FALSE,'Input and Summary Results'!$E535)</f>
        <v>3.8190251000000001E-2</v>
      </c>
      <c r="E953">
        <f t="shared" si="74"/>
        <v>-1.0222146044474861E-2</v>
      </c>
      <c r="F953">
        <f t="shared" si="75"/>
        <v>1.6969317999408977E-2</v>
      </c>
      <c r="G953">
        <f>IF('Input and Summary Results'!$J$4="yes",IF(C953=FALSE,FALSE,IF('Data Transformation'!E953&lt;$R$10,E953,$R$10)),IF(C953=FALSE,FALSE,IF(C953&lt;$R$10,C953,$R$10)))</f>
        <v>0.97673748199999999</v>
      </c>
      <c r="H953">
        <f>IF('Input and Summary Results'!$J$4="yes",'Data Transformation'!F953,'Data Transformation'!D953)</f>
        <v>3.8190251000000001E-2</v>
      </c>
      <c r="I953">
        <f t="shared" si="73"/>
        <v>36</v>
      </c>
    </row>
    <row r="954" spans="2:9" x14ac:dyDescent="0.45">
      <c r="B954">
        <f>IF('Input and Summary Results'!D536=0,FALSE,'Input and Summary Results'!$B536)</f>
        <v>36</v>
      </c>
      <c r="C954">
        <f>IF(OR(B954=0,'Input and Summary Results'!D536=0,'Input and Summary Results'!D536=""),FALSE,'Input and Summary Results'!$D536)</f>
        <v>0.96279501000000001</v>
      </c>
      <c r="D954">
        <f>IF(OR(B954=0,'Input and Summary Results'!E536=0),FALSE,'Input and Summary Results'!$E536)</f>
        <v>3.7699354999999997E-2</v>
      </c>
      <c r="E954">
        <f t="shared" si="74"/>
        <v>-1.6466169264353497E-2</v>
      </c>
      <c r="F954">
        <f t="shared" si="75"/>
        <v>1.6993773233203606E-2</v>
      </c>
      <c r="G954">
        <f>IF('Input and Summary Results'!$J$4="yes",IF(C954=FALSE,FALSE,IF('Data Transformation'!E954&lt;$R$10,E954,$R$10)),IF(C954=FALSE,FALSE,IF(C954&lt;$R$10,C954,$R$10)))</f>
        <v>0.96279501000000001</v>
      </c>
      <c r="H954">
        <f>IF('Input and Summary Results'!$J$4="yes",'Data Transformation'!F954,'Data Transformation'!D954)</f>
        <v>3.7699354999999997E-2</v>
      </c>
      <c r="I954">
        <f t="shared" si="73"/>
        <v>36</v>
      </c>
    </row>
    <row r="955" spans="2:9" x14ac:dyDescent="0.45">
      <c r="B955">
        <f>IF('Input and Summary Results'!D537=0,FALSE,'Input and Summary Results'!$B537)</f>
        <v>36</v>
      </c>
      <c r="C955">
        <f>IF(OR(B955=0,'Input and Summary Results'!D537=0,'Input and Summary Results'!D537=""),FALSE,'Input and Summary Results'!$D537)</f>
        <v>1.002505625</v>
      </c>
      <c r="D955">
        <f>IF(OR(B955=0,'Input and Summary Results'!E537=0),FALSE,'Input and Summary Results'!$E537)</f>
        <v>3.7319883999999998E-2</v>
      </c>
      <c r="E955">
        <f t="shared" si="74"/>
        <v>1.0868180998081173E-3</v>
      </c>
      <c r="F955">
        <f t="shared" si="75"/>
        <v>1.6156347906776086E-2</v>
      </c>
      <c r="G955">
        <f>IF('Input and Summary Results'!$J$4="yes",IF(C955=FALSE,FALSE,IF('Data Transformation'!E955&lt;$R$10,E955,$R$10)),IF(C955=FALSE,FALSE,IF(C955&lt;$R$10,C955,$R$10)))</f>
        <v>1.002505625</v>
      </c>
      <c r="H955">
        <f>IF('Input and Summary Results'!$J$4="yes",'Data Transformation'!F955,'Data Transformation'!D955)</f>
        <v>3.7319883999999998E-2</v>
      </c>
      <c r="I955">
        <f t="shared" si="73"/>
        <v>36</v>
      </c>
    </row>
    <row r="956" spans="2:9" x14ac:dyDescent="0.45">
      <c r="B956">
        <f>IF('Input and Summary Results'!D538=0,FALSE,'Input and Summary Results'!$B538)</f>
        <v>36</v>
      </c>
      <c r="C956">
        <f>IF(OR(B956=0,'Input and Summary Results'!D538=0,'Input and Summary Results'!D538=""),FALSE,'Input and Summary Results'!$D538)</f>
        <v>0.94681813100000001</v>
      </c>
      <c r="D956">
        <f>IF(OR(B956=0,'Input and Summary Results'!E538=0),FALSE,'Input and Summary Results'!$E538)</f>
        <v>3.5472720999999999E-2</v>
      </c>
      <c r="E956">
        <f t="shared" si="74"/>
        <v>-2.3733434184169622E-2</v>
      </c>
      <c r="F956">
        <f t="shared" si="75"/>
        <v>1.625989238053575E-2</v>
      </c>
      <c r="G956">
        <f>IF('Input and Summary Results'!$J$4="yes",IF(C956=FALSE,FALSE,IF('Data Transformation'!E956&lt;$R$10,E956,$R$10)),IF(C956=FALSE,FALSE,IF(C956&lt;$R$10,C956,$R$10)))</f>
        <v>0.94681813100000001</v>
      </c>
      <c r="H956">
        <f>IF('Input and Summary Results'!$J$4="yes",'Data Transformation'!F956,'Data Transformation'!D956)</f>
        <v>3.5472720999999999E-2</v>
      </c>
      <c r="I956">
        <f t="shared" si="73"/>
        <v>36</v>
      </c>
    </row>
    <row r="957" spans="2:9" x14ac:dyDescent="0.45">
      <c r="B957">
        <f>IF('Input and Summary Results'!D539=0,FALSE,'Input and Summary Results'!$B539)</f>
        <v>36</v>
      </c>
      <c r="C957">
        <f>IF(OR(B957=0,'Input and Summary Results'!D539=0,'Input and Summary Results'!D539=""),FALSE,'Input and Summary Results'!$D539)</f>
        <v>0.96707730300000005</v>
      </c>
      <c r="D957">
        <f>IF(OR(B957=0,'Input and Summary Results'!E539=0),FALSE,'Input and Summary Results'!$E539)</f>
        <v>3.5150792E-2</v>
      </c>
      <c r="E957">
        <f t="shared" si="74"/>
        <v>-1.4538809345638544E-2</v>
      </c>
      <c r="F957">
        <f t="shared" si="75"/>
        <v>1.5774792439731157E-2</v>
      </c>
      <c r="G957">
        <f>IF('Input and Summary Results'!$J$4="yes",IF(C957=FALSE,FALSE,IF('Data Transformation'!E957&lt;$R$10,E957,$R$10)),IF(C957=FALSE,FALSE,IF(C957&lt;$R$10,C957,$R$10)))</f>
        <v>0.96707730300000005</v>
      </c>
      <c r="H957">
        <f>IF('Input and Summary Results'!$J$4="yes",'Data Transformation'!F957,'Data Transformation'!D957)</f>
        <v>3.5150792E-2</v>
      </c>
      <c r="I957">
        <f t="shared" si="73"/>
        <v>36</v>
      </c>
    </row>
    <row r="958" spans="2:9" x14ac:dyDescent="0.45">
      <c r="B958">
        <f>IF('Input and Summary Results'!D540=0,FALSE,'Input and Summary Results'!$B540)</f>
        <v>36</v>
      </c>
      <c r="C958">
        <f>IF(OR(B958=0,'Input and Summary Results'!D540=0,'Input and Summary Results'!D540=""),FALSE,'Input and Summary Results'!$D540)</f>
        <v>1.0191943020000001</v>
      </c>
      <c r="D958">
        <f>IF(OR(B958=0,'Input and Summary Results'!E540=0),FALSE,'Input and Summary Results'!$E540)</f>
        <v>3.4517284000000002E-2</v>
      </c>
      <c r="E958">
        <f t="shared" si="74"/>
        <v>8.2569869919863204E-3</v>
      </c>
      <c r="F958">
        <f t="shared" si="75"/>
        <v>1.469837618460312E-2</v>
      </c>
      <c r="G958">
        <f>IF('Input and Summary Results'!$J$4="yes",IF(C958=FALSE,FALSE,IF('Data Transformation'!E958&lt;$R$10,E958,$R$10)),IF(C958=FALSE,FALSE,IF(C958&lt;$R$10,C958,$R$10)))</f>
        <v>1.0191943020000001</v>
      </c>
      <c r="H958">
        <f>IF('Input and Summary Results'!$J$4="yes",'Data Transformation'!F958,'Data Transformation'!D958)</f>
        <v>3.4517284000000002E-2</v>
      </c>
      <c r="I958">
        <f t="shared" si="73"/>
        <v>36</v>
      </c>
    </row>
    <row r="959" spans="2:9" x14ac:dyDescent="0.45">
      <c r="B959">
        <f>IF('Input and Summary Results'!D541=0,FALSE,'Input and Summary Results'!$B541)</f>
        <v>36</v>
      </c>
      <c r="C959">
        <f>IF(OR(B959=0,'Input and Summary Results'!D541=0,'Input and Summary Results'!D541=""),FALSE,'Input and Summary Results'!$D541)</f>
        <v>0.96197069400000002</v>
      </c>
      <c r="D959">
        <f>IF(OR(B959=0,'Input and Summary Results'!E541=0),FALSE,'Input and Summary Results'!$E541)</f>
        <v>3.3508670999999997E-2</v>
      </c>
      <c r="E959">
        <f t="shared" si="74"/>
        <v>-1.6838158344673972E-2</v>
      </c>
      <c r="F959">
        <f t="shared" si="75"/>
        <v>1.5117678017330535E-2</v>
      </c>
      <c r="G959">
        <f>IF('Input and Summary Results'!$J$4="yes",IF(C959=FALSE,FALSE,IF('Data Transformation'!E959&lt;$R$10,E959,$R$10)),IF(C959=FALSE,FALSE,IF(C959&lt;$R$10,C959,$R$10)))</f>
        <v>0.96197069400000002</v>
      </c>
      <c r="H959">
        <f>IF('Input and Summary Results'!$J$4="yes",'Data Transformation'!F959,'Data Transformation'!D959)</f>
        <v>3.3508670999999997E-2</v>
      </c>
      <c r="I959">
        <f t="shared" si="73"/>
        <v>36</v>
      </c>
    </row>
    <row r="960" spans="2:9" x14ac:dyDescent="0.45">
      <c r="B960">
        <f>IF('Input and Summary Results'!D542=0,FALSE,'Input and Summary Results'!$B542)</f>
        <v>36</v>
      </c>
      <c r="C960">
        <f>IF(OR(B960=0,'Input and Summary Results'!D542=0,'Input and Summary Results'!D542=""),FALSE,'Input and Summary Results'!$D542)</f>
        <v>0.99804344</v>
      </c>
      <c r="D960">
        <f>IF(OR(B960=0,'Input and Summary Results'!E542=0),FALSE,'Input and Summary Results'!$E542)</f>
        <v>3.2975907999999998E-2</v>
      </c>
      <c r="E960">
        <f t="shared" si="74"/>
        <v>-8.505555646123751E-4</v>
      </c>
      <c r="F960">
        <f t="shared" si="75"/>
        <v>1.4339600360481302E-2</v>
      </c>
      <c r="G960">
        <f>IF('Input and Summary Results'!$J$4="yes",IF(C960=FALSE,FALSE,IF('Data Transformation'!E960&lt;$R$10,E960,$R$10)),IF(C960=FALSE,FALSE,IF(C960&lt;$R$10,C960,$R$10)))</f>
        <v>0.99804344</v>
      </c>
      <c r="H960">
        <f>IF('Input and Summary Results'!$J$4="yes",'Data Transformation'!F960,'Data Transformation'!D960)</f>
        <v>3.2975907999999998E-2</v>
      </c>
      <c r="I960">
        <f t="shared" si="73"/>
        <v>36</v>
      </c>
    </row>
    <row r="961" spans="2:9" x14ac:dyDescent="0.45">
      <c r="B961">
        <f>IF('Input and Summary Results'!D543=0,FALSE,'Input and Summary Results'!$B543)</f>
        <v>36</v>
      </c>
      <c r="C961">
        <f>IF(OR(B961=0,'Input and Summary Results'!D543=0,'Input and Summary Results'!D543=""),FALSE,'Input and Summary Results'!$D543)</f>
        <v>1.016564032</v>
      </c>
      <c r="D961">
        <f>IF(OR(B961=0,'Input and Summary Results'!E543=0),FALSE,'Input and Summary Results'!$E543)</f>
        <v>2.9642795999999999E-2</v>
      </c>
      <c r="E961">
        <f t="shared" si="74"/>
        <v>7.1347394604609074E-3</v>
      </c>
      <c r="F961">
        <f t="shared" si="75"/>
        <v>1.2655349844209322E-2</v>
      </c>
      <c r="G961">
        <f>IF('Input and Summary Results'!$J$4="yes",IF(C961=FALSE,FALSE,IF('Data Transformation'!E961&lt;$R$10,E961,$R$10)),IF(C961=FALSE,FALSE,IF(C961&lt;$R$10,C961,$R$10)))</f>
        <v>1.016564032</v>
      </c>
      <c r="H961">
        <f>IF('Input and Summary Results'!$J$4="yes",'Data Transformation'!F961,'Data Transformation'!D961)</f>
        <v>2.9642795999999999E-2</v>
      </c>
      <c r="I961">
        <f t="shared" si="73"/>
        <v>36</v>
      </c>
    </row>
    <row r="962" spans="2:9" x14ac:dyDescent="0.45">
      <c r="B962">
        <f>IF('Input and Summary Results'!D544=0,FALSE,'Input and Summary Results'!$B544)</f>
        <v>36</v>
      </c>
      <c r="C962">
        <f>IF(OR(B962=0,'Input and Summary Results'!D544=0,'Input and Summary Results'!D544=""),FALSE,'Input and Summary Results'!$D544)</f>
        <v>0.85752341399999998</v>
      </c>
      <c r="D962">
        <f>IF(OR(B962=0,'Input and Summary Results'!E544=0),FALSE,'Input and Summary Results'!$E544)</f>
        <v>2.5564842000000001E-2</v>
      </c>
      <c r="E962">
        <f t="shared" si="74"/>
        <v>-6.67540130552495E-2</v>
      </c>
      <c r="F962">
        <f t="shared" si="75"/>
        <v>1.2938587153259936E-2</v>
      </c>
      <c r="G962">
        <f>IF('Input and Summary Results'!$J$4="yes",IF(C962=FALSE,FALSE,IF('Data Transformation'!E962&lt;$R$10,E962,$R$10)),IF(C962=FALSE,FALSE,IF(C962&lt;$R$10,C962,$R$10)))</f>
        <v>0.85752341399999998</v>
      </c>
      <c r="H962">
        <f>IF('Input and Summary Results'!$J$4="yes",'Data Transformation'!F962,'Data Transformation'!D962)</f>
        <v>2.5564842000000001E-2</v>
      </c>
      <c r="I962">
        <f t="shared" si="73"/>
        <v>36</v>
      </c>
    </row>
    <row r="963" spans="2:9" x14ac:dyDescent="0.45">
      <c r="B963">
        <f>IF('Input and Summary Results'!D545=0,FALSE,'Input and Summary Results'!$B545)</f>
        <v>36</v>
      </c>
      <c r="C963">
        <f>IF(OR(B963=0,'Input and Summary Results'!D545=0,'Input and Summary Results'!D545=""),FALSE,'Input and Summary Results'!$D545)</f>
        <v>0.95579519800000001</v>
      </c>
      <c r="D963">
        <f>IF(OR(B963=0,'Input and Summary Results'!E545=0),FALSE,'Input and Summary Results'!$E545)</f>
        <v>2.5550838999999999E-2</v>
      </c>
      <c r="E963">
        <f t="shared" si="74"/>
        <v>-1.9635155743809203E-2</v>
      </c>
      <c r="F963">
        <f t="shared" si="75"/>
        <v>1.1601924919903186E-2</v>
      </c>
      <c r="G963">
        <f>IF('Input and Summary Results'!$J$4="yes",IF(C963=FALSE,FALSE,IF('Data Transformation'!E963&lt;$R$10,E963,$R$10)),IF(C963=FALSE,FALSE,IF(C963&lt;$R$10,C963,$R$10)))</f>
        <v>0.95579519800000001</v>
      </c>
      <c r="H963">
        <f>IF('Input and Summary Results'!$J$4="yes",'Data Transformation'!F963,'Data Transformation'!D963)</f>
        <v>2.5550838999999999E-2</v>
      </c>
      <c r="I963">
        <f t="shared" si="73"/>
        <v>36</v>
      </c>
    </row>
    <row r="964" spans="2:9" x14ac:dyDescent="0.45">
      <c r="B964">
        <f>IF('Input and Summary Results'!D546=0,FALSE,'Input and Summary Results'!$B546)</f>
        <v>36</v>
      </c>
      <c r="C964">
        <f>IF(OR(B964=0,'Input and Summary Results'!D546=0,'Input and Summary Results'!D546=""),FALSE,'Input and Summary Results'!$D546)</f>
        <v>0.96556711200000001</v>
      </c>
      <c r="D964">
        <f>IF(OR(B964=0,'Input and Summary Results'!E546=0),FALSE,'Input and Summary Results'!$E546)</f>
        <v>2.3695076999999998E-2</v>
      </c>
      <c r="E964">
        <f t="shared" si="74"/>
        <v>-1.5217535081548822E-2</v>
      </c>
      <c r="F964">
        <f t="shared" si="75"/>
        <v>1.0650387000753605E-2</v>
      </c>
      <c r="G964">
        <f>IF('Input and Summary Results'!$J$4="yes",IF(C964=FALSE,FALSE,IF('Data Transformation'!E964&lt;$R$10,E964,$R$10)),IF(C964=FALSE,FALSE,IF(C964&lt;$R$10,C964,$R$10)))</f>
        <v>0.96556711200000001</v>
      </c>
      <c r="H964">
        <f>IF('Input and Summary Results'!$J$4="yes",'Data Transformation'!F964,'Data Transformation'!D964)</f>
        <v>2.3695076999999998E-2</v>
      </c>
      <c r="I964">
        <f t="shared" si="73"/>
        <v>36</v>
      </c>
    </row>
    <row r="965" spans="2:9" x14ac:dyDescent="0.45">
      <c r="B965">
        <f>IF('Input and Summary Results'!D547=0,FALSE,'Input and Summary Results'!$B547)</f>
        <v>36</v>
      </c>
      <c r="C965">
        <f>IF(OR(B965=0,'Input and Summary Results'!D547=0,'Input and Summary Results'!D547=""),FALSE,'Input and Summary Results'!$D547)</f>
        <v>0.95199438199999997</v>
      </c>
      <c r="D965">
        <f>IF(OR(B965=0,'Input and Summary Results'!E547=0),FALSE,'Input and Summary Results'!$E547)</f>
        <v>2.3615977999999999E-2</v>
      </c>
      <c r="E965">
        <f t="shared" si="74"/>
        <v>-2.1365614507961071E-2</v>
      </c>
      <c r="F965">
        <f t="shared" si="75"/>
        <v>1.0766171151627656E-2</v>
      </c>
      <c r="G965">
        <f>IF('Input and Summary Results'!$J$4="yes",IF(C965=FALSE,FALSE,IF('Data Transformation'!E965&lt;$R$10,E965,$R$10)),IF(C965=FALSE,FALSE,IF(C965&lt;$R$10,C965,$R$10)))</f>
        <v>0.95199438199999997</v>
      </c>
      <c r="H965">
        <f>IF('Input and Summary Results'!$J$4="yes",'Data Transformation'!F965,'Data Transformation'!D965)</f>
        <v>2.3615977999999999E-2</v>
      </c>
      <c r="I965">
        <f t="shared" ref="I965:I1028" si="76">IF(G965=FALSE,"",B965)</f>
        <v>36</v>
      </c>
    </row>
    <row r="966" spans="2:9" x14ac:dyDescent="0.45">
      <c r="B966">
        <f>IF('Input and Summary Results'!D548=0,FALSE,'Input and Summary Results'!$B548)</f>
        <v>36</v>
      </c>
      <c r="C966">
        <f>IF(OR(B966=0,'Input and Summary Results'!D548=0,'Input and Summary Results'!D548=""),FALSE,'Input and Summary Results'!$D548)</f>
        <v>0.25588818899999999</v>
      </c>
      <c r="D966">
        <f>IF(OR(B966=0,'Input and Summary Results'!E548=0),FALSE,'Input and Summary Results'!$E548)</f>
        <v>2.2842774E-2</v>
      </c>
      <c r="E966">
        <f t="shared" si="74"/>
        <v>-0.59194975932775662</v>
      </c>
      <c r="F966">
        <f t="shared" si="75"/>
        <v>3.8742561564652757E-2</v>
      </c>
      <c r="G966">
        <f>IF('Input and Summary Results'!$J$4="yes",IF(C966=FALSE,FALSE,IF('Data Transformation'!E966&lt;$R$10,E966,$R$10)),IF(C966=FALSE,FALSE,IF(C966&lt;$R$10,C966,$R$10)))</f>
        <v>0.25588818899999999</v>
      </c>
      <c r="H966">
        <f>IF('Input and Summary Results'!$J$4="yes",'Data Transformation'!F966,'Data Transformation'!D966)</f>
        <v>2.2842774E-2</v>
      </c>
      <c r="I966">
        <f t="shared" si="76"/>
        <v>36</v>
      </c>
    </row>
    <row r="967" spans="2:9" x14ac:dyDescent="0.45">
      <c r="B967">
        <f>IF('Input and Summary Results'!D549=0,FALSE,'Input and Summary Results'!$B549)</f>
        <v>36</v>
      </c>
      <c r="C967">
        <f>IF(OR(B967=0,'Input and Summary Results'!D549=0,'Input and Summary Results'!D549=""),FALSE,'Input and Summary Results'!$D549)</f>
        <v>0.99953882599999999</v>
      </c>
      <c r="D967">
        <f>IF(OR(B967=0,'Input and Summary Results'!E549=0),FALSE,'Input and Summary Results'!$E549)</f>
        <v>2.2371234E-2</v>
      </c>
      <c r="E967">
        <f t="shared" si="74"/>
        <v>-2.0033152079302472E-4</v>
      </c>
      <c r="F967">
        <f t="shared" si="75"/>
        <v>9.7135952135590179E-3</v>
      </c>
      <c r="G967">
        <f>IF('Input and Summary Results'!$J$4="yes",IF(C967=FALSE,FALSE,IF('Data Transformation'!E967&lt;$R$10,E967,$R$10)),IF(C967=FALSE,FALSE,IF(C967&lt;$R$10,C967,$R$10)))</f>
        <v>0.99953882599999999</v>
      </c>
      <c r="H967">
        <f>IF('Input and Summary Results'!$J$4="yes",'Data Transformation'!F967,'Data Transformation'!D967)</f>
        <v>2.2371234E-2</v>
      </c>
      <c r="I967">
        <f t="shared" si="76"/>
        <v>36</v>
      </c>
    </row>
    <row r="968" spans="2:9" x14ac:dyDescent="0.45">
      <c r="B968">
        <f>IF('Input and Summary Results'!D550=0,FALSE,'Input and Summary Results'!$B550)</f>
        <v>37</v>
      </c>
      <c r="C968">
        <f>IF(OR(B968=0,'Input and Summary Results'!D550=0,'Input and Summary Results'!D550=""),FALSE,'Input and Summary Results'!$D550)</f>
        <v>0.91523585699999999</v>
      </c>
      <c r="D968">
        <f>IF(OR(B968=0,'Input and Summary Results'!E550=0),FALSE,'Input and Summary Results'!$E550)</f>
        <v>3.8798694000000002E-2</v>
      </c>
      <c r="E968">
        <f t="shared" si="74"/>
        <v>-3.846697348091891E-2</v>
      </c>
      <c r="F968">
        <f t="shared" si="75"/>
        <v>1.8398135373754263E-2</v>
      </c>
      <c r="G968">
        <f>IF('Input and Summary Results'!$J$4="yes",IF(C968=FALSE,FALSE,IF('Data Transformation'!E968&lt;$R$10,E968,$R$10)),IF(C968=FALSE,FALSE,IF(C968&lt;$R$10,C968,$R$10)))</f>
        <v>0.91523585699999999</v>
      </c>
      <c r="H968">
        <f>IF('Input and Summary Results'!$J$4="yes",'Data Transformation'!F968,'Data Transformation'!D968)</f>
        <v>3.8798694000000002E-2</v>
      </c>
      <c r="I968">
        <f t="shared" si="76"/>
        <v>37</v>
      </c>
    </row>
    <row r="969" spans="2:9" x14ac:dyDescent="0.45">
      <c r="B969">
        <f>IF('Input and Summary Results'!D551=0,FALSE,'Input and Summary Results'!$B551)</f>
        <v>37</v>
      </c>
      <c r="C969">
        <f>IF(OR(B969=0,'Input and Summary Results'!D551=0,'Input and Summary Results'!D551=""),FALSE,'Input and Summary Results'!$D551)</f>
        <v>1.023374966</v>
      </c>
      <c r="D969">
        <f>IF(OR(B969=0,'Input and Summary Results'!E551=0),FALSE,'Input and Summary Results'!$E551)</f>
        <v>3.8795896000000003E-2</v>
      </c>
      <c r="E969">
        <f t="shared" si="74"/>
        <v>1.0034788968874568E-2</v>
      </c>
      <c r="F969">
        <f t="shared" si="75"/>
        <v>1.645283441885562E-2</v>
      </c>
      <c r="G969">
        <f>IF('Input and Summary Results'!$J$4="yes",IF(C969=FALSE,FALSE,IF('Data Transformation'!E969&lt;$R$10,E969,$R$10)),IF(C969=FALSE,FALSE,IF(C969&lt;$R$10,C969,$R$10)))</f>
        <v>1.023374966</v>
      </c>
      <c r="H969">
        <f>IF('Input and Summary Results'!$J$4="yes",'Data Transformation'!F969,'Data Transformation'!D969)</f>
        <v>3.8795896000000003E-2</v>
      </c>
      <c r="I969">
        <f t="shared" si="76"/>
        <v>37</v>
      </c>
    </row>
    <row r="970" spans="2:9" x14ac:dyDescent="0.45">
      <c r="B970">
        <f>IF('Input and Summary Results'!D552=0,FALSE,'Input and Summary Results'!$B552)</f>
        <v>37</v>
      </c>
      <c r="C970">
        <f>IF(OR(B970=0,'Input and Summary Results'!D552=0,'Input and Summary Results'!D552=""),FALSE,'Input and Summary Results'!$D552)</f>
        <v>1.0174290850000001</v>
      </c>
      <c r="D970">
        <f>IF(OR(B970=0,'Input and Summary Results'!E552=0),FALSE,'Input and Summary Results'!$E552)</f>
        <v>3.8125507000000003E-2</v>
      </c>
      <c r="E970">
        <f t="shared" si="74"/>
        <v>7.5041485444594311E-3</v>
      </c>
      <c r="F970">
        <f t="shared" si="75"/>
        <v>1.6263020471839567E-2</v>
      </c>
      <c r="G970">
        <f>IF('Input and Summary Results'!$J$4="yes",IF(C970=FALSE,FALSE,IF('Data Transformation'!E970&lt;$R$10,E970,$R$10)),IF(C970=FALSE,FALSE,IF(C970&lt;$R$10,C970,$R$10)))</f>
        <v>1.0174290850000001</v>
      </c>
      <c r="H970">
        <f>IF('Input and Summary Results'!$J$4="yes",'Data Transformation'!F970,'Data Transformation'!D970)</f>
        <v>3.8125507000000003E-2</v>
      </c>
      <c r="I970">
        <f t="shared" si="76"/>
        <v>37</v>
      </c>
    </row>
    <row r="971" spans="2:9" x14ac:dyDescent="0.45">
      <c r="B971">
        <f>IF('Input and Summary Results'!D553=0,FALSE,'Input and Summary Results'!$B553)</f>
        <v>37</v>
      </c>
      <c r="C971">
        <f>IF(OR(B971=0,'Input and Summary Results'!D553=0,'Input and Summary Results'!D553=""),FALSE,'Input and Summary Results'!$D553)</f>
        <v>0.95764921700000005</v>
      </c>
      <c r="D971">
        <f>IF(OR(B971=0,'Input and Summary Results'!E553=0),FALSE,'Input and Summary Results'!$E553)</f>
        <v>3.7838576999999998E-2</v>
      </c>
      <c r="E971">
        <f t="shared" si="74"/>
        <v>-1.8793542089692698E-2</v>
      </c>
      <c r="F971">
        <f t="shared" si="75"/>
        <v>1.7148181324101678E-2</v>
      </c>
      <c r="G971">
        <f>IF('Input and Summary Results'!$J$4="yes",IF(C971=FALSE,FALSE,IF('Data Transformation'!E971&lt;$R$10,E971,$R$10)),IF(C971=FALSE,FALSE,IF(C971&lt;$R$10,C971,$R$10)))</f>
        <v>0.95764921700000005</v>
      </c>
      <c r="H971">
        <f>IF('Input and Summary Results'!$J$4="yes",'Data Transformation'!F971,'Data Transformation'!D971)</f>
        <v>3.7838576999999998E-2</v>
      </c>
      <c r="I971">
        <f t="shared" si="76"/>
        <v>37</v>
      </c>
    </row>
    <row r="972" spans="2:9" x14ac:dyDescent="0.45">
      <c r="B972">
        <f>IF('Input and Summary Results'!D554=0,FALSE,'Input and Summary Results'!$B554)</f>
        <v>37</v>
      </c>
      <c r="C972">
        <f>IF(OR(B972=0,'Input and Summary Results'!D554=0,'Input and Summary Results'!D554=""),FALSE,'Input and Summary Results'!$D554)</f>
        <v>0.94987650499999998</v>
      </c>
      <c r="D972">
        <f>IF(OR(B972=0,'Input and Summary Results'!E554=0),FALSE,'Input and Summary Results'!$E554)</f>
        <v>3.4720625999999997E-2</v>
      </c>
      <c r="E972">
        <f t="shared" si="74"/>
        <v>-2.2332854377848505E-2</v>
      </c>
      <c r="F972">
        <f t="shared" si="75"/>
        <v>1.5863906102193778E-2</v>
      </c>
      <c r="G972">
        <f>IF('Input and Summary Results'!$J$4="yes",IF(C972=FALSE,FALSE,IF('Data Transformation'!E972&lt;$R$10,E972,$R$10)),IF(C972=FALSE,FALSE,IF(C972&lt;$R$10,C972,$R$10)))</f>
        <v>0.94987650499999998</v>
      </c>
      <c r="H972">
        <f>IF('Input and Summary Results'!$J$4="yes",'Data Transformation'!F972,'Data Transformation'!D972)</f>
        <v>3.4720625999999997E-2</v>
      </c>
      <c r="I972">
        <f t="shared" si="76"/>
        <v>37</v>
      </c>
    </row>
    <row r="973" spans="2:9" x14ac:dyDescent="0.45">
      <c r="B973">
        <f>IF('Input and Summary Results'!D555=0,FALSE,'Input and Summary Results'!$B555)</f>
        <v>37</v>
      </c>
      <c r="C973">
        <f>IF(OR(B973=0,'Input and Summary Results'!D555=0,'Input and Summary Results'!D555=""),FALSE,'Input and Summary Results'!$D555)</f>
        <v>0.98338214599999996</v>
      </c>
      <c r="D973">
        <f>IF(OR(B973=0,'Input and Summary Results'!E555=0),FALSE,'Input and Summary Results'!$E555)</f>
        <v>3.3821841999999998E-2</v>
      </c>
      <c r="E973">
        <f t="shared" si="74"/>
        <v>-7.2776808984790211E-3</v>
      </c>
      <c r="F973">
        <f t="shared" si="75"/>
        <v>1.4926729641886339E-2</v>
      </c>
      <c r="G973">
        <f>IF('Input and Summary Results'!$J$4="yes",IF(C973=FALSE,FALSE,IF('Data Transformation'!E973&lt;$R$10,E973,$R$10)),IF(C973=FALSE,FALSE,IF(C973&lt;$R$10,C973,$R$10)))</f>
        <v>0.98338214599999996</v>
      </c>
      <c r="H973">
        <f>IF('Input and Summary Results'!$J$4="yes",'Data Transformation'!F973,'Data Transformation'!D973)</f>
        <v>3.3821841999999998E-2</v>
      </c>
      <c r="I973">
        <f t="shared" si="76"/>
        <v>37</v>
      </c>
    </row>
    <row r="974" spans="2:9" x14ac:dyDescent="0.45">
      <c r="B974">
        <f>IF('Input and Summary Results'!D556=0,FALSE,'Input and Summary Results'!$B556)</f>
        <v>37</v>
      </c>
      <c r="C974">
        <f>IF(OR(B974=0,'Input and Summary Results'!D556=0,'Input and Summary Results'!D556=""),FALSE,'Input and Summary Results'!$D556)</f>
        <v>1.006481374</v>
      </c>
      <c r="D974">
        <f>IF(OR(B974=0,'Input and Summary Results'!E556=0),FALSE,'Input and Summary Results'!$E556)</f>
        <v>3.3792643999999997E-2</v>
      </c>
      <c r="E974">
        <f t="shared" si="74"/>
        <v>2.8057422213263166E-3</v>
      </c>
      <c r="F974">
        <f t="shared" si="75"/>
        <v>1.4571563741625682E-2</v>
      </c>
      <c r="G974">
        <f>IF('Input and Summary Results'!$J$4="yes",IF(C974=FALSE,FALSE,IF('Data Transformation'!E974&lt;$R$10,E974,$R$10)),IF(C974=FALSE,FALSE,IF(C974&lt;$R$10,C974,$R$10)))</f>
        <v>1.006481374</v>
      </c>
      <c r="H974">
        <f>IF('Input and Summary Results'!$J$4="yes",'Data Transformation'!F974,'Data Transformation'!D974)</f>
        <v>3.3792643999999997E-2</v>
      </c>
      <c r="I974">
        <f t="shared" si="76"/>
        <v>37</v>
      </c>
    </row>
    <row r="975" spans="2:9" x14ac:dyDescent="0.45">
      <c r="B975">
        <f>IF('Input and Summary Results'!D557=0,FALSE,'Input and Summary Results'!$B557)</f>
        <v>37</v>
      </c>
      <c r="C975">
        <f>IF(OR(B975=0,'Input and Summary Results'!D557=0,'Input and Summary Results'!D557=""),FALSE,'Input and Summary Results'!$D557)</f>
        <v>0.98973889000000004</v>
      </c>
      <c r="D975">
        <f>IF(OR(B975=0,'Input and Summary Results'!E557=0),FALSE,'Input and Summary Results'!$E557)</f>
        <v>3.3326621000000001E-2</v>
      </c>
      <c r="E975">
        <f t="shared" si="74"/>
        <v>-4.4793645833603258E-3</v>
      </c>
      <c r="F975">
        <f t="shared" si="75"/>
        <v>1.4613706362493243E-2</v>
      </c>
      <c r="G975">
        <f>IF('Input and Summary Results'!$J$4="yes",IF(C975=FALSE,FALSE,IF('Data Transformation'!E975&lt;$R$10,E975,$R$10)),IF(C975=FALSE,FALSE,IF(C975&lt;$R$10,C975,$R$10)))</f>
        <v>0.98973889000000004</v>
      </c>
      <c r="H975">
        <f>IF('Input and Summary Results'!$J$4="yes",'Data Transformation'!F975,'Data Transformation'!D975)</f>
        <v>3.3326621000000001E-2</v>
      </c>
      <c r="I975">
        <f t="shared" si="76"/>
        <v>37</v>
      </c>
    </row>
    <row r="976" spans="2:9" x14ac:dyDescent="0.45">
      <c r="B976">
        <f>IF('Input and Summary Results'!D558=0,FALSE,'Input and Summary Results'!$B558)</f>
        <v>37</v>
      </c>
      <c r="C976">
        <f>IF(OR(B976=0,'Input and Summary Results'!D558=0,'Input and Summary Results'!D558=""),FALSE,'Input and Summary Results'!$D558)</f>
        <v>0.98652980099999998</v>
      </c>
      <c r="D976">
        <f>IF(OR(B976=0,'Input and Summary Results'!E558=0),FALSE,'Input and Summary Results'!$E558)</f>
        <v>3.2869099999999998E-2</v>
      </c>
      <c r="E976">
        <f t="shared" si="74"/>
        <v>-5.8897910865272907E-3</v>
      </c>
      <c r="F976">
        <f t="shared" si="75"/>
        <v>1.4459968047128461E-2</v>
      </c>
      <c r="G976">
        <f>IF('Input and Summary Results'!$J$4="yes",IF(C976=FALSE,FALSE,IF('Data Transformation'!E976&lt;$R$10,E976,$R$10)),IF(C976=FALSE,FALSE,IF(C976&lt;$R$10,C976,$R$10)))</f>
        <v>0.98652980099999998</v>
      </c>
      <c r="H976">
        <f>IF('Input and Summary Results'!$J$4="yes",'Data Transformation'!F976,'Data Transformation'!D976)</f>
        <v>3.2869099999999998E-2</v>
      </c>
      <c r="I976">
        <f t="shared" si="76"/>
        <v>37</v>
      </c>
    </row>
    <row r="977" spans="2:9" x14ac:dyDescent="0.45">
      <c r="B977">
        <f>IF('Input and Summary Results'!D559=0,FALSE,'Input and Summary Results'!$B559)</f>
        <v>37</v>
      </c>
      <c r="C977">
        <f>IF(OR(B977=0,'Input and Summary Results'!D559=0,'Input and Summary Results'!D559=""),FALSE,'Input and Summary Results'!$D559)</f>
        <v>0.94389005500000001</v>
      </c>
      <c r="D977">
        <f>IF(OR(B977=0,'Input and Summary Results'!E559=0),FALSE,'Input and Summary Results'!$E559)</f>
        <v>3.2344643999999999E-2</v>
      </c>
      <c r="E977">
        <f t="shared" si="74"/>
        <v>-2.5078589693027724E-2</v>
      </c>
      <c r="F977">
        <f t="shared" si="75"/>
        <v>1.4872045130298571E-2</v>
      </c>
      <c r="G977">
        <f>IF('Input and Summary Results'!$J$4="yes",IF(C977=FALSE,FALSE,IF('Data Transformation'!E977&lt;$R$10,E977,$R$10)),IF(C977=FALSE,FALSE,IF(C977&lt;$R$10,C977,$R$10)))</f>
        <v>0.94389005500000001</v>
      </c>
      <c r="H977">
        <f>IF('Input and Summary Results'!$J$4="yes",'Data Transformation'!F977,'Data Transformation'!D977)</f>
        <v>3.2344643999999999E-2</v>
      </c>
      <c r="I977">
        <f t="shared" si="76"/>
        <v>37</v>
      </c>
    </row>
    <row r="978" spans="2:9" x14ac:dyDescent="0.45">
      <c r="B978">
        <f>IF('Input and Summary Results'!D560=0,FALSE,'Input and Summary Results'!$B560)</f>
        <v>37</v>
      </c>
      <c r="C978">
        <f>IF(OR(B978=0,'Input and Summary Results'!D560=0,'Input and Summary Results'!D560=""),FALSE,'Input and Summary Results'!$D560)</f>
        <v>0.98230070599999997</v>
      </c>
      <c r="D978">
        <f>IF(OR(B978=0,'Input and Summary Results'!E560=0),FALSE,'Input and Summary Results'!$E560)</f>
        <v>2.9907011000000001E-2</v>
      </c>
      <c r="E978">
        <f t="shared" si="74"/>
        <v>-7.7555438166164743E-3</v>
      </c>
      <c r="F978">
        <f t="shared" si="75"/>
        <v>1.321351261860948E-2</v>
      </c>
      <c r="G978">
        <f>IF('Input and Summary Results'!$J$4="yes",IF(C978=FALSE,FALSE,IF('Data Transformation'!E978&lt;$R$10,E978,$R$10)),IF(C978=FALSE,FALSE,IF(C978&lt;$R$10,C978,$R$10)))</f>
        <v>0.98230070599999997</v>
      </c>
      <c r="H978">
        <f>IF('Input and Summary Results'!$J$4="yes",'Data Transformation'!F978,'Data Transformation'!D978)</f>
        <v>2.9907011000000001E-2</v>
      </c>
      <c r="I978">
        <f t="shared" si="76"/>
        <v>37</v>
      </c>
    </row>
    <row r="979" spans="2:9" x14ac:dyDescent="0.45">
      <c r="B979">
        <f>IF('Input and Summary Results'!D561=0,FALSE,'Input and Summary Results'!$B561)</f>
        <v>37</v>
      </c>
      <c r="C979">
        <f>IF(OR(B979=0,'Input and Summary Results'!D561=0,'Input and Summary Results'!D561=""),FALSE,'Input and Summary Results'!$D561)</f>
        <v>0.89591547699999996</v>
      </c>
      <c r="D979">
        <f>IF(OR(B979=0,'Input and Summary Results'!E561=0),FALSE,'Input and Summary Results'!$E561)</f>
        <v>2.9425656000000001E-2</v>
      </c>
      <c r="E979">
        <f t="shared" si="74"/>
        <v>-4.7732960878050734E-2</v>
      </c>
      <c r="F979">
        <f t="shared" si="75"/>
        <v>1.4254396795067311E-2</v>
      </c>
      <c r="G979">
        <f>IF('Input and Summary Results'!$J$4="yes",IF(C979=FALSE,FALSE,IF('Data Transformation'!E979&lt;$R$10,E979,$R$10)),IF(C979=FALSE,FALSE,IF(C979&lt;$R$10,C979,$R$10)))</f>
        <v>0.89591547699999996</v>
      </c>
      <c r="H979">
        <f>IF('Input and Summary Results'!$J$4="yes",'Data Transformation'!F979,'Data Transformation'!D979)</f>
        <v>2.9425656000000001E-2</v>
      </c>
      <c r="I979">
        <f t="shared" si="76"/>
        <v>37</v>
      </c>
    </row>
    <row r="980" spans="2:9" x14ac:dyDescent="0.45">
      <c r="B980">
        <f>IF('Input and Summary Results'!D562=0,FALSE,'Input and Summary Results'!$B562)</f>
        <v>37</v>
      </c>
      <c r="C980">
        <f>IF(OR(B980=0,'Input and Summary Results'!D562=0,'Input and Summary Results'!D562=""),FALSE,'Input and Summary Results'!$D562)</f>
        <v>0.976116294</v>
      </c>
      <c r="D980">
        <f>IF(OR(B980=0,'Input and Summary Results'!E562=0),FALSE,'Input and Summary Results'!$E562)</f>
        <v>2.8993377000000001E-2</v>
      </c>
      <c r="E980">
        <f t="shared" si="74"/>
        <v>-1.0498437626608655E-2</v>
      </c>
      <c r="F980">
        <f t="shared" si="75"/>
        <v>1.2891010728277015E-2</v>
      </c>
      <c r="G980">
        <f>IF('Input and Summary Results'!$J$4="yes",IF(C980=FALSE,FALSE,IF('Data Transformation'!E980&lt;$R$10,E980,$R$10)),IF(C980=FALSE,FALSE,IF(C980&lt;$R$10,C980,$R$10)))</f>
        <v>0.976116294</v>
      </c>
      <c r="H980">
        <f>IF('Input and Summary Results'!$J$4="yes",'Data Transformation'!F980,'Data Transformation'!D980)</f>
        <v>2.8993377000000001E-2</v>
      </c>
      <c r="I980">
        <f t="shared" si="76"/>
        <v>37</v>
      </c>
    </row>
    <row r="981" spans="2:9" x14ac:dyDescent="0.45">
      <c r="B981">
        <f>IF('Input and Summary Results'!D563=0,FALSE,'Input and Summary Results'!$B563)</f>
        <v>37</v>
      </c>
      <c r="C981">
        <f>IF(OR(B981=0,'Input and Summary Results'!D563=0,'Input and Summary Results'!D563=""),FALSE,'Input and Summary Results'!$D563)</f>
        <v>0.94861884500000004</v>
      </c>
      <c r="D981">
        <f>IF(OR(B981=0,'Input and Summary Results'!E563=0),FALSE,'Input and Summary Results'!$E563)</f>
        <v>2.7295086E-2</v>
      </c>
      <c r="E981">
        <f t="shared" si="74"/>
        <v>-2.2908252024208854E-2</v>
      </c>
      <c r="F981">
        <f t="shared" si="75"/>
        <v>1.248769976101413E-2</v>
      </c>
      <c r="G981">
        <f>IF('Input and Summary Results'!$J$4="yes",IF(C981=FALSE,FALSE,IF('Data Transformation'!E981&lt;$R$10,E981,$R$10)),IF(C981=FALSE,FALSE,IF(C981&lt;$R$10,C981,$R$10)))</f>
        <v>0.94861884500000004</v>
      </c>
      <c r="H981">
        <f>IF('Input and Summary Results'!$J$4="yes",'Data Transformation'!F981,'Data Transformation'!D981)</f>
        <v>2.7295086E-2</v>
      </c>
      <c r="I981">
        <f t="shared" si="76"/>
        <v>37</v>
      </c>
    </row>
    <row r="982" spans="2:9" x14ac:dyDescent="0.45">
      <c r="B982">
        <f>IF('Input and Summary Results'!D564=0,FALSE,'Input and Summary Results'!$B564)</f>
        <v>37</v>
      </c>
      <c r="C982">
        <f>IF(OR(B982=0,'Input and Summary Results'!D564=0,'Input and Summary Results'!D564=""),FALSE,'Input and Summary Results'!$D564)</f>
        <v>0.97429583099999995</v>
      </c>
      <c r="D982">
        <f>IF(OR(B982=0,'Input and Summary Results'!E564=0),FALSE,'Input and Summary Results'!$E564)</f>
        <v>2.6746025E-2</v>
      </c>
      <c r="E982">
        <f t="shared" si="74"/>
        <v>-1.1309155787008425E-2</v>
      </c>
      <c r="F982">
        <f t="shared" si="75"/>
        <v>1.1914014697246509E-2</v>
      </c>
      <c r="G982">
        <f>IF('Input and Summary Results'!$J$4="yes",IF(C982=FALSE,FALSE,IF('Data Transformation'!E982&lt;$R$10,E982,$R$10)),IF(C982=FALSE,FALSE,IF(C982&lt;$R$10,C982,$R$10)))</f>
        <v>0.97429583099999995</v>
      </c>
      <c r="H982">
        <f>IF('Input and Summary Results'!$J$4="yes",'Data Transformation'!F982,'Data Transformation'!D982)</f>
        <v>2.6746025E-2</v>
      </c>
      <c r="I982">
        <f t="shared" si="76"/>
        <v>37</v>
      </c>
    </row>
    <row r="983" spans="2:9" x14ac:dyDescent="0.45">
      <c r="B983">
        <f>IF('Input and Summary Results'!D565=0,FALSE,'Input and Summary Results'!$B565)</f>
        <v>37</v>
      </c>
      <c r="C983">
        <f>IF(OR(B983=0,'Input and Summary Results'!D565=0,'Input and Summary Results'!D565=""),FALSE,'Input and Summary Results'!$D565)</f>
        <v>0.80710924799999995</v>
      </c>
      <c r="D983">
        <f>IF(OR(B983=0,'Input and Summary Results'!E565=0),FALSE,'Input and Summary Results'!$E565)</f>
        <v>2.5820699999999999E-2</v>
      </c>
      <c r="E983">
        <f t="shared" si="74"/>
        <v>-9.3067676439825622E-2</v>
      </c>
      <c r="F983">
        <f t="shared" si="75"/>
        <v>1.3884345679062273E-2</v>
      </c>
      <c r="G983">
        <f>IF('Input and Summary Results'!$J$4="yes",IF(C983=FALSE,FALSE,IF('Data Transformation'!E983&lt;$R$10,E983,$R$10)),IF(C983=FALSE,FALSE,IF(C983&lt;$R$10,C983,$R$10)))</f>
        <v>0.80710924799999995</v>
      </c>
      <c r="H983">
        <f>IF('Input and Summary Results'!$J$4="yes",'Data Transformation'!F983,'Data Transformation'!D983)</f>
        <v>2.5820699999999999E-2</v>
      </c>
      <c r="I983">
        <f t="shared" si="76"/>
        <v>37</v>
      </c>
    </row>
    <row r="984" spans="2:9" x14ac:dyDescent="0.45">
      <c r="B984">
        <f>IF('Input and Summary Results'!D566=0,FALSE,'Input and Summary Results'!$B566)</f>
        <v>37</v>
      </c>
      <c r="C984">
        <f>IF(OR(B984=0,'Input and Summary Results'!D566=0,'Input and Summary Results'!D566=""),FALSE,'Input and Summary Results'!$D566)</f>
        <v>0.99931124900000001</v>
      </c>
      <c r="D984">
        <f>IF(OR(B984=0,'Input and Summary Results'!E566=0),FALSE,'Input and Summary Results'!$E566)</f>
        <v>2.2518558000000001E-2</v>
      </c>
      <c r="E984">
        <f t="shared" si="74"/>
        <v>-2.9922381588939006E-4</v>
      </c>
      <c r="F984">
        <f t="shared" si="75"/>
        <v>9.779790012150659E-3</v>
      </c>
      <c r="G984">
        <f>IF('Input and Summary Results'!$J$4="yes",IF(C984=FALSE,FALSE,IF('Data Transformation'!E984&lt;$R$10,E984,$R$10)),IF(C984=FALSE,FALSE,IF(C984&lt;$R$10,C984,$R$10)))</f>
        <v>0.99931124900000001</v>
      </c>
      <c r="H984">
        <f>IF('Input and Summary Results'!$J$4="yes",'Data Transformation'!F984,'Data Transformation'!D984)</f>
        <v>2.2518558000000001E-2</v>
      </c>
      <c r="I984">
        <f t="shared" si="76"/>
        <v>37</v>
      </c>
    </row>
    <row r="985" spans="2:9" x14ac:dyDescent="0.45">
      <c r="B985">
        <f>IF('Input and Summary Results'!D567=0,FALSE,'Input and Summary Results'!$B567)</f>
        <v>37</v>
      </c>
      <c r="C985">
        <f>IF(OR(B985=0,'Input and Summary Results'!D567=0,'Input and Summary Results'!D567=""),FALSE,'Input and Summary Results'!$D567)</f>
        <v>0.97196169300000002</v>
      </c>
      <c r="D985">
        <f>IF(OR(B985=0,'Input and Summary Results'!E567=0),FALSE,'Input and Summary Results'!$E567)</f>
        <v>2.1088409999999998E-2</v>
      </c>
      <c r="E985">
        <f t="shared" si="74"/>
        <v>-1.2350851171002772E-2</v>
      </c>
      <c r="F985">
        <f t="shared" si="75"/>
        <v>9.4163895613528035E-3</v>
      </c>
      <c r="G985">
        <f>IF('Input and Summary Results'!$J$4="yes",IF(C985=FALSE,FALSE,IF('Data Transformation'!E985&lt;$R$10,E985,$R$10)),IF(C985=FALSE,FALSE,IF(C985&lt;$R$10,C985,$R$10)))</f>
        <v>0.97196169300000002</v>
      </c>
      <c r="H985">
        <f>IF('Input and Summary Results'!$J$4="yes",'Data Transformation'!F985,'Data Transformation'!D985)</f>
        <v>2.1088409999999998E-2</v>
      </c>
      <c r="I985">
        <f t="shared" si="76"/>
        <v>37</v>
      </c>
    </row>
    <row r="986" spans="2:9" x14ac:dyDescent="0.45">
      <c r="B986">
        <f>IF('Input and Summary Results'!D568=0,FALSE,'Input and Summary Results'!$B568)</f>
        <v>37</v>
      </c>
      <c r="C986">
        <f>IF(OR(B986=0,'Input and Summary Results'!D568=0,'Input and Summary Results'!D568=""),FALSE,'Input and Summary Results'!$D568)</f>
        <v>0.95564210000000005</v>
      </c>
      <c r="D986">
        <f>IF(OR(B986=0,'Input and Summary Results'!E568=0),FALSE,'Input and Summary Results'!$E568)</f>
        <v>1.9115589999999998E-2</v>
      </c>
      <c r="E986">
        <f t="shared" si="74"/>
        <v>-1.9704726026655687E-2</v>
      </c>
      <c r="F986">
        <f t="shared" si="75"/>
        <v>8.6812479902256268E-3</v>
      </c>
      <c r="G986">
        <f>IF('Input and Summary Results'!$J$4="yes",IF(C986=FALSE,FALSE,IF('Data Transformation'!E986&lt;$R$10,E986,$R$10)),IF(C986=FALSE,FALSE,IF(C986&lt;$R$10,C986,$R$10)))</f>
        <v>0.95564210000000005</v>
      </c>
      <c r="H986">
        <f>IF('Input and Summary Results'!$J$4="yes",'Data Transformation'!F986,'Data Transformation'!D986)</f>
        <v>1.9115589999999998E-2</v>
      </c>
      <c r="I986">
        <f t="shared" si="76"/>
        <v>37</v>
      </c>
    </row>
    <row r="987" spans="2:9" x14ac:dyDescent="0.45">
      <c r="B987">
        <f>IF('Input and Summary Results'!D569=0,FALSE,'Input and Summary Results'!$B569)</f>
        <v>38</v>
      </c>
      <c r="C987">
        <f>IF(OR(B987=0,'Input and Summary Results'!D569=0,'Input and Summary Results'!D569=""),FALSE,'Input and Summary Results'!$D569)</f>
        <v>0.98007573699999995</v>
      </c>
      <c r="D987">
        <f>IF(OR(B987=0,'Input and Summary Results'!E569=0),FALSE,'Input and Summary Results'!$E569)</f>
        <v>5.7971650999999999E-2</v>
      </c>
      <c r="E987">
        <f t="shared" si="74"/>
        <v>-8.740362174602466E-3</v>
      </c>
      <c r="F987">
        <f t="shared" si="75"/>
        <v>2.5671175791999023E-2</v>
      </c>
      <c r="G987">
        <f>IF('Input and Summary Results'!$J$4="yes",IF(C987=FALSE,FALSE,IF('Data Transformation'!E987&lt;$R$10,E987,$R$10)),IF(C987=FALSE,FALSE,IF(C987&lt;$R$10,C987,$R$10)))</f>
        <v>0.98007573699999995</v>
      </c>
      <c r="H987">
        <f>IF('Input and Summary Results'!$J$4="yes",'Data Transformation'!F987,'Data Transformation'!D987)</f>
        <v>5.7971650999999999E-2</v>
      </c>
      <c r="I987">
        <f t="shared" si="76"/>
        <v>38</v>
      </c>
    </row>
    <row r="988" spans="2:9" x14ac:dyDescent="0.45">
      <c r="B988">
        <f>IF('Input and Summary Results'!D570=0,FALSE,'Input and Summary Results'!$B570)</f>
        <v>38</v>
      </c>
      <c r="C988">
        <f>IF(OR(B988=0,'Input and Summary Results'!D570=0,'Input and Summary Results'!D570=""),FALSE,'Input and Summary Results'!$D570)</f>
        <v>0.991039012</v>
      </c>
      <c r="D988">
        <f>IF(OR(B988=0,'Input and Summary Results'!E570=0),FALSE,'Input and Summary Results'!$E570)</f>
        <v>5.3416542999999997E-2</v>
      </c>
      <c r="E988">
        <f t="shared" si="74"/>
        <v>-3.909249285813314E-3</v>
      </c>
      <c r="F988">
        <f t="shared" si="75"/>
        <v>2.3392398665734865E-2</v>
      </c>
      <c r="G988">
        <f>IF('Input and Summary Results'!$J$4="yes",IF(C988=FALSE,FALSE,IF('Data Transformation'!E988&lt;$R$10,E988,$R$10)),IF(C988=FALSE,FALSE,IF(C988&lt;$R$10,C988,$R$10)))</f>
        <v>0.991039012</v>
      </c>
      <c r="H988">
        <f>IF('Input and Summary Results'!$J$4="yes",'Data Transformation'!F988,'Data Transformation'!D988)</f>
        <v>5.3416542999999997E-2</v>
      </c>
      <c r="I988">
        <f t="shared" si="76"/>
        <v>38</v>
      </c>
    </row>
    <row r="989" spans="2:9" x14ac:dyDescent="0.45">
      <c r="B989">
        <f>IF('Input and Summary Results'!D571=0,FALSE,'Input and Summary Results'!$B571)</f>
        <v>38</v>
      </c>
      <c r="C989">
        <f>IF(OR(B989=0,'Input and Summary Results'!D571=0,'Input and Summary Results'!D571=""),FALSE,'Input and Summary Results'!$D571)</f>
        <v>0.92537553100000003</v>
      </c>
      <c r="D989">
        <f>IF(OR(B989=0,'Input and Summary Results'!E571=0),FALSE,'Input and Summary Results'!$E571)</f>
        <v>4.8462924999999997E-2</v>
      </c>
      <c r="E989">
        <f t="shared" si="74"/>
        <v>-3.3681988402335251E-2</v>
      </c>
      <c r="F989">
        <f t="shared" si="75"/>
        <v>2.272905295785263E-2</v>
      </c>
      <c r="G989">
        <f>IF('Input and Summary Results'!$J$4="yes",IF(C989=FALSE,FALSE,IF('Data Transformation'!E989&lt;$R$10,E989,$R$10)),IF(C989=FALSE,FALSE,IF(C989&lt;$R$10,C989,$R$10)))</f>
        <v>0.92537553100000003</v>
      </c>
      <c r="H989">
        <f>IF('Input and Summary Results'!$J$4="yes",'Data Transformation'!F989,'Data Transformation'!D989)</f>
        <v>4.8462924999999997E-2</v>
      </c>
      <c r="I989">
        <f t="shared" si="76"/>
        <v>38</v>
      </c>
    </row>
    <row r="990" spans="2:9" x14ac:dyDescent="0.45">
      <c r="B990">
        <f>IF('Input and Summary Results'!D572=0,FALSE,'Input and Summary Results'!$B572)</f>
        <v>38</v>
      </c>
      <c r="C990">
        <f>IF(OR(B990=0,'Input and Summary Results'!D572=0,'Input and Summary Results'!D572=""),FALSE,'Input and Summary Results'!$D572)</f>
        <v>0.96716716800000002</v>
      </c>
      <c r="D990">
        <f>IF(OR(B990=0,'Input and Summary Results'!E572=0),FALSE,'Input and Summary Results'!$E572)</f>
        <v>4.7895235000000001E-2</v>
      </c>
      <c r="E990">
        <f t="shared" si="74"/>
        <v>-1.4498454701508037E-2</v>
      </c>
      <c r="F990">
        <f t="shared" si="75"/>
        <v>2.1492181163453222E-2</v>
      </c>
      <c r="G990">
        <f>IF('Input and Summary Results'!$J$4="yes",IF(C990=FALSE,FALSE,IF('Data Transformation'!E990&lt;$R$10,E990,$R$10)),IF(C990=FALSE,FALSE,IF(C990&lt;$R$10,C990,$R$10)))</f>
        <v>0.96716716800000002</v>
      </c>
      <c r="H990">
        <f>IF('Input and Summary Results'!$J$4="yes",'Data Transformation'!F990,'Data Transformation'!D990)</f>
        <v>4.7895235000000001E-2</v>
      </c>
      <c r="I990">
        <f t="shared" si="76"/>
        <v>38</v>
      </c>
    </row>
    <row r="991" spans="2:9" x14ac:dyDescent="0.45">
      <c r="B991">
        <f>IF('Input and Summary Results'!D573=0,FALSE,'Input and Summary Results'!$B573)</f>
        <v>38</v>
      </c>
      <c r="C991">
        <f>IF(OR(B991=0,'Input and Summary Results'!D573=0,'Input and Summary Results'!D573=""),FALSE,'Input and Summary Results'!$D573)</f>
        <v>0.92338986499999998</v>
      </c>
      <c r="D991">
        <f>IF(OR(B991=0,'Input and Summary Results'!E573=0),FALSE,'Input and Summary Results'!$E573)</f>
        <v>4.6156849E-2</v>
      </c>
      <c r="E991">
        <f t="shared" si="74"/>
        <v>-3.4614896515145745E-2</v>
      </c>
      <c r="F991">
        <f t="shared" si="75"/>
        <v>2.1694057109886082E-2</v>
      </c>
      <c r="G991">
        <f>IF('Input and Summary Results'!$J$4="yes",IF(C991=FALSE,FALSE,IF('Data Transformation'!E991&lt;$R$10,E991,$R$10)),IF(C991=FALSE,FALSE,IF(C991&lt;$R$10,C991,$R$10)))</f>
        <v>0.92338986499999998</v>
      </c>
      <c r="H991">
        <f>IF('Input and Summary Results'!$J$4="yes",'Data Transformation'!F991,'Data Transformation'!D991)</f>
        <v>4.6156849E-2</v>
      </c>
      <c r="I991">
        <f t="shared" si="76"/>
        <v>38</v>
      </c>
    </row>
    <row r="992" spans="2:9" x14ac:dyDescent="0.45">
      <c r="B992">
        <f>IF('Input and Summary Results'!D574=0,FALSE,'Input and Summary Results'!$B574)</f>
        <v>38</v>
      </c>
      <c r="C992">
        <f>IF(OR(B992=0,'Input and Summary Results'!D574=0,'Input and Summary Results'!D574=""),FALSE,'Input and Summary Results'!$D574)</f>
        <v>0.95574864100000001</v>
      </c>
      <c r="D992">
        <f>IF(OR(B992=0,'Input and Summary Results'!E574=0),FALSE,'Input and Summary Results'!$E574)</f>
        <v>4.4739527000000001E-2</v>
      </c>
      <c r="E992">
        <f t="shared" si="74"/>
        <v>-1.9656310841364846E-2</v>
      </c>
      <c r="F992">
        <f t="shared" si="75"/>
        <v>2.0315963722097513E-2</v>
      </c>
      <c r="G992">
        <f>IF('Input and Summary Results'!$J$4="yes",IF(C992=FALSE,FALSE,IF('Data Transformation'!E992&lt;$R$10,E992,$R$10)),IF(C992=FALSE,FALSE,IF(C992&lt;$R$10,C992,$R$10)))</f>
        <v>0.95574864100000001</v>
      </c>
      <c r="H992">
        <f>IF('Input and Summary Results'!$J$4="yes",'Data Transformation'!F992,'Data Transformation'!D992)</f>
        <v>4.4739527000000001E-2</v>
      </c>
      <c r="I992">
        <f t="shared" si="76"/>
        <v>38</v>
      </c>
    </row>
    <row r="993" spans="2:9" x14ac:dyDescent="0.45">
      <c r="B993">
        <f>IF('Input and Summary Results'!D575=0,FALSE,'Input and Summary Results'!$B575)</f>
        <v>38</v>
      </c>
      <c r="C993">
        <f>IF(OR(B993=0,'Input and Summary Results'!D575=0,'Input and Summary Results'!D575=""),FALSE,'Input and Summary Results'!$D575)</f>
        <v>0.42307558899999997</v>
      </c>
      <c r="D993">
        <f>IF(OR(B993=0,'Input and Summary Results'!E575=0),FALSE,'Input and Summary Results'!$E575)</f>
        <v>4.2664992999999998E-2</v>
      </c>
      <c r="E993">
        <f t="shared" si="74"/>
        <v>-0.37358203226369746</v>
      </c>
      <c r="F993">
        <f t="shared" si="75"/>
        <v>4.3766663554772003E-2</v>
      </c>
      <c r="G993">
        <f>IF('Input and Summary Results'!$J$4="yes",IF(C993=FALSE,FALSE,IF('Data Transformation'!E993&lt;$R$10,E993,$R$10)),IF(C993=FALSE,FALSE,IF(C993&lt;$R$10,C993,$R$10)))</f>
        <v>0.42307558899999997</v>
      </c>
      <c r="H993">
        <f>IF('Input and Summary Results'!$J$4="yes",'Data Transformation'!F993,'Data Transformation'!D993)</f>
        <v>4.2664992999999998E-2</v>
      </c>
      <c r="I993">
        <f t="shared" si="76"/>
        <v>38</v>
      </c>
    </row>
    <row r="994" spans="2:9" x14ac:dyDescent="0.45">
      <c r="B994">
        <f>IF('Input and Summary Results'!D576=0,FALSE,'Input and Summary Results'!$B576)</f>
        <v>38</v>
      </c>
      <c r="C994">
        <f>IF(OR(B994=0,'Input and Summary Results'!D576=0,'Input and Summary Results'!D576=""),FALSE,'Input and Summary Results'!$D576)</f>
        <v>0.93005162299999999</v>
      </c>
      <c r="D994">
        <f>IF(OR(B994=0,'Input and Summary Results'!E576=0),FALSE,'Input and Summary Results'!$E576)</f>
        <v>4.1992706999999997E-2</v>
      </c>
      <c r="E994">
        <f t="shared" si="74"/>
        <v>-3.149294503550313E-2</v>
      </c>
      <c r="F994">
        <f t="shared" si="75"/>
        <v>1.9595508880693602E-2</v>
      </c>
      <c r="G994">
        <f>IF('Input and Summary Results'!$J$4="yes",IF(C994=FALSE,FALSE,IF('Data Transformation'!E994&lt;$R$10,E994,$R$10)),IF(C994=FALSE,FALSE,IF(C994&lt;$R$10,C994,$R$10)))</f>
        <v>0.93005162299999999</v>
      </c>
      <c r="H994">
        <f>IF('Input and Summary Results'!$J$4="yes",'Data Transformation'!F994,'Data Transformation'!D994)</f>
        <v>4.1992706999999997E-2</v>
      </c>
      <c r="I994">
        <f t="shared" si="76"/>
        <v>38</v>
      </c>
    </row>
    <row r="995" spans="2:9" x14ac:dyDescent="0.45">
      <c r="B995">
        <f>IF('Input and Summary Results'!D577=0,FALSE,'Input and Summary Results'!$B577)</f>
        <v>38</v>
      </c>
      <c r="C995">
        <f>IF(OR(B995=0,'Input and Summary Results'!D577=0,'Input and Summary Results'!D577=""),FALSE,'Input and Summary Results'!$D577)</f>
        <v>0.94038584700000005</v>
      </c>
      <c r="D995">
        <f>IF(OR(B995=0,'Input and Summary Results'!E577=0),FALSE,'Input and Summary Results'!$E577)</f>
        <v>4.1260158999999998E-2</v>
      </c>
      <c r="E995">
        <f t="shared" si="74"/>
        <v>-2.6693915718999234E-2</v>
      </c>
      <c r="F995">
        <f t="shared" si="75"/>
        <v>1.9042086887128572E-2</v>
      </c>
      <c r="G995">
        <f>IF('Input and Summary Results'!$J$4="yes",IF(C995=FALSE,FALSE,IF('Data Transformation'!E995&lt;$R$10,E995,$R$10)),IF(C995=FALSE,FALSE,IF(C995&lt;$R$10,C995,$R$10)))</f>
        <v>0.94038584700000005</v>
      </c>
      <c r="H995">
        <f>IF('Input and Summary Results'!$J$4="yes",'Data Transformation'!F995,'Data Transformation'!D995)</f>
        <v>4.1260158999999998E-2</v>
      </c>
      <c r="I995">
        <f t="shared" si="76"/>
        <v>38</v>
      </c>
    </row>
    <row r="996" spans="2:9" x14ac:dyDescent="0.45">
      <c r="B996">
        <f>IF('Input and Summary Results'!D578=0,FALSE,'Input and Summary Results'!$B578)</f>
        <v>38</v>
      </c>
      <c r="C996">
        <f>IF(OR(B996=0,'Input and Summary Results'!D578=0,'Input and Summary Results'!D578=""),FALSE,'Input and Summary Results'!$D578)</f>
        <v>0.97751626700000005</v>
      </c>
      <c r="D996">
        <f>IF(OR(B996=0,'Input and Summary Results'!E578=0),FALSE,'Input and Summary Results'!$E578)</f>
        <v>3.9970088000000001E-2</v>
      </c>
      <c r="E996">
        <f t="shared" si="74"/>
        <v>-9.8760067100447449E-3</v>
      </c>
      <c r="F996">
        <f t="shared" si="75"/>
        <v>1.7746014851740571E-2</v>
      </c>
      <c r="G996">
        <f>IF('Input and Summary Results'!$J$4="yes",IF(C996=FALSE,FALSE,IF('Data Transformation'!E996&lt;$R$10,E996,$R$10)),IF(C996=FALSE,FALSE,IF(C996&lt;$R$10,C996,$R$10)))</f>
        <v>0.97751626700000005</v>
      </c>
      <c r="H996">
        <f>IF('Input and Summary Results'!$J$4="yes",'Data Transformation'!F996,'Data Transformation'!D996)</f>
        <v>3.9970088000000001E-2</v>
      </c>
      <c r="I996">
        <f t="shared" si="76"/>
        <v>38</v>
      </c>
    </row>
    <row r="997" spans="2:9" x14ac:dyDescent="0.45">
      <c r="B997">
        <f>IF('Input and Summary Results'!D579=0,FALSE,'Input and Summary Results'!$B579)</f>
        <v>38</v>
      </c>
      <c r="C997">
        <f>IF(OR(B997=0,'Input and Summary Results'!D579=0,'Input and Summary Results'!D579=""),FALSE,'Input and Summary Results'!$D579)</f>
        <v>1.0641017479999999</v>
      </c>
      <c r="D997">
        <f>IF(OR(B997=0,'Input and Summary Results'!E579=0),FALSE,'Input and Summary Results'!$E579)</f>
        <v>3.9121956999999999E-2</v>
      </c>
      <c r="E997">
        <f t="shared" si="74"/>
        <v>2.6983156607760437E-2</v>
      </c>
      <c r="F997">
        <f t="shared" si="75"/>
        <v>1.5956114506824399E-2</v>
      </c>
      <c r="G997">
        <f>IF('Input and Summary Results'!$J$4="yes",IF(C997=FALSE,FALSE,IF('Data Transformation'!E997&lt;$R$10,E997,$R$10)),IF(C997=FALSE,FALSE,IF(C997&lt;$R$10,C997,$R$10)))</f>
        <v>1.0641017479999999</v>
      </c>
      <c r="H997">
        <f>IF('Input and Summary Results'!$J$4="yes",'Data Transformation'!F997,'Data Transformation'!D997)</f>
        <v>3.9121956999999999E-2</v>
      </c>
      <c r="I997">
        <f t="shared" si="76"/>
        <v>38</v>
      </c>
    </row>
    <row r="998" spans="2:9" x14ac:dyDescent="0.45">
      <c r="B998">
        <f>IF('Input and Summary Results'!D580=0,FALSE,'Input and Summary Results'!$B580)</f>
        <v>38</v>
      </c>
      <c r="C998">
        <f>IF(OR(B998=0,'Input and Summary Results'!D580=0,'Input and Summary Results'!D580=""),FALSE,'Input and Summary Results'!$D580)</f>
        <v>0.81054271300000003</v>
      </c>
      <c r="D998">
        <f>IF(OR(B998=0,'Input and Summary Results'!E580=0),FALSE,'Input and Summary Results'!$E580)</f>
        <v>3.3686149999999998E-2</v>
      </c>
      <c r="E998">
        <f t="shared" si="74"/>
        <v>-9.1224094286862067E-2</v>
      </c>
      <c r="F998">
        <f t="shared" si="75"/>
        <v>1.8037037241244062E-2</v>
      </c>
      <c r="G998">
        <f>IF('Input and Summary Results'!$J$4="yes",IF(C998=FALSE,FALSE,IF('Data Transformation'!E998&lt;$R$10,E998,$R$10)),IF(C998=FALSE,FALSE,IF(C998&lt;$R$10,C998,$R$10)))</f>
        <v>0.81054271300000003</v>
      </c>
      <c r="H998">
        <f>IF('Input and Summary Results'!$J$4="yes",'Data Transformation'!F998,'Data Transformation'!D998)</f>
        <v>3.3686149999999998E-2</v>
      </c>
      <c r="I998">
        <f t="shared" si="76"/>
        <v>38</v>
      </c>
    </row>
    <row r="999" spans="2:9" x14ac:dyDescent="0.45">
      <c r="B999">
        <f>IF('Input and Summary Results'!D581=0,FALSE,'Input and Summary Results'!$B581)</f>
        <v>38</v>
      </c>
      <c r="C999">
        <f>IF(OR(B999=0,'Input and Summary Results'!D581=0,'Input and Summary Results'!D581=""),FALSE,'Input and Summary Results'!$D581)</f>
        <v>0.30358035100000003</v>
      </c>
      <c r="D999">
        <f>IF(OR(B999=0,'Input and Summary Results'!E581=0),FALSE,'Input and Summary Results'!$E581)</f>
        <v>3.3215250000000002E-2</v>
      </c>
      <c r="E999">
        <f t="shared" si="74"/>
        <v>-0.51772634123646977</v>
      </c>
      <c r="F999">
        <f t="shared" si="75"/>
        <v>4.7484688822960086E-2</v>
      </c>
      <c r="G999">
        <f>IF('Input and Summary Results'!$J$4="yes",IF(C999=FALSE,FALSE,IF('Data Transformation'!E999&lt;$R$10,E999,$R$10)),IF(C999=FALSE,FALSE,IF(C999&lt;$R$10,C999,$R$10)))</f>
        <v>0.30358035100000003</v>
      </c>
      <c r="H999">
        <f>IF('Input and Summary Results'!$J$4="yes",'Data Transformation'!F999,'Data Transformation'!D999)</f>
        <v>3.3215250000000002E-2</v>
      </c>
      <c r="I999">
        <f t="shared" si="76"/>
        <v>38</v>
      </c>
    </row>
    <row r="1000" spans="2:9" x14ac:dyDescent="0.45">
      <c r="B1000">
        <f>IF('Input and Summary Results'!D582=0,FALSE,'Input and Summary Results'!$B582)</f>
        <v>38</v>
      </c>
      <c r="C1000">
        <f>IF(OR(B1000=0,'Input and Summary Results'!D582=0,'Input and Summary Results'!D582=""),FALSE,'Input and Summary Results'!$D582)</f>
        <v>0.92813654400000001</v>
      </c>
      <c r="D1000">
        <f>IF(OR(B1000=0,'Input and Summary Results'!E582=0),FALSE,'Input and Summary Results'!$E582)</f>
        <v>3.3065997999999999E-2</v>
      </c>
      <c r="E1000">
        <f t="shared" si="74"/>
        <v>-3.2388127290294458E-2</v>
      </c>
      <c r="F1000">
        <f t="shared" si="75"/>
        <v>1.5461780084806141E-2</v>
      </c>
      <c r="G1000">
        <f>IF('Input and Summary Results'!$J$4="yes",IF(C1000=FALSE,FALSE,IF('Data Transformation'!E1000&lt;$R$10,E1000,$R$10)),IF(C1000=FALSE,FALSE,IF(C1000&lt;$R$10,C1000,$R$10)))</f>
        <v>0.92813654400000001</v>
      </c>
      <c r="H1000">
        <f>IF('Input and Summary Results'!$J$4="yes",'Data Transformation'!F1000,'Data Transformation'!D1000)</f>
        <v>3.3065997999999999E-2</v>
      </c>
      <c r="I1000">
        <f t="shared" si="76"/>
        <v>38</v>
      </c>
    </row>
    <row r="1001" spans="2:9" x14ac:dyDescent="0.45">
      <c r="B1001">
        <f>IF('Input and Summary Results'!D583=0,FALSE,'Input and Summary Results'!$B583)</f>
        <v>38</v>
      </c>
      <c r="C1001">
        <f>IF(OR(B1001=0,'Input and Summary Results'!D583=0,'Input and Summary Results'!D583=""),FALSE,'Input and Summary Results'!$D583)</f>
        <v>0.98034821900000002</v>
      </c>
      <c r="D1001">
        <f>IF(OR(B1001=0,'Input and Summary Results'!E583=0),FALSE,'Input and Summary Results'!$E583)</f>
        <v>2.9126480999999999E-2</v>
      </c>
      <c r="E1001">
        <f t="shared" si="74"/>
        <v>-8.6196358088407622E-3</v>
      </c>
      <c r="F1001">
        <f t="shared" si="75"/>
        <v>1.2894288487507314E-2</v>
      </c>
      <c r="G1001">
        <f>IF('Input and Summary Results'!$J$4="yes",IF(C1001=FALSE,FALSE,IF('Data Transformation'!E1001&lt;$R$10,E1001,$R$10)),IF(C1001=FALSE,FALSE,IF(C1001&lt;$R$10,C1001,$R$10)))</f>
        <v>0.98034821900000002</v>
      </c>
      <c r="H1001">
        <f>IF('Input and Summary Results'!$J$4="yes",'Data Transformation'!F1001,'Data Transformation'!D1001)</f>
        <v>2.9126480999999999E-2</v>
      </c>
      <c r="I1001">
        <f t="shared" si="76"/>
        <v>38</v>
      </c>
    </row>
    <row r="1002" spans="2:9" x14ac:dyDescent="0.45">
      <c r="B1002">
        <f>IF('Input and Summary Results'!D584=0,FALSE,'Input and Summary Results'!$B584)</f>
        <v>38</v>
      </c>
      <c r="C1002">
        <f>IF(OR(B1002=0,'Input and Summary Results'!D584=0,'Input and Summary Results'!D584=""),FALSE,'Input and Summary Results'!$D584)</f>
        <v>0.88845202099999998</v>
      </c>
      <c r="D1002">
        <f>IF(OR(B1002=0,'Input and Summary Results'!E584=0),FALSE,'Input and Summary Results'!$E584)</f>
        <v>2.6675876000000001E-2</v>
      </c>
      <c r="E1002">
        <f t="shared" ref="E1002:E1065" si="77">IF(C1002=FALSE,FALSE,LOG10(C1002))</f>
        <v>-5.1366020393926605E-2</v>
      </c>
      <c r="F1002">
        <f t="shared" ref="F1002:F1065" si="78">IF(D1002=FALSE, FALSE,0.434*D1002/C1002)</f>
        <v>1.303090083690631E-2</v>
      </c>
      <c r="G1002">
        <f>IF('Input and Summary Results'!$J$4="yes",IF(C1002=FALSE,FALSE,IF('Data Transformation'!E1002&lt;$R$10,E1002,$R$10)),IF(C1002=FALSE,FALSE,IF(C1002&lt;$R$10,C1002,$R$10)))</f>
        <v>0.88845202099999998</v>
      </c>
      <c r="H1002">
        <f>IF('Input and Summary Results'!$J$4="yes",'Data Transformation'!F1002,'Data Transformation'!D1002)</f>
        <v>2.6675876000000001E-2</v>
      </c>
      <c r="I1002">
        <f t="shared" si="76"/>
        <v>38</v>
      </c>
    </row>
    <row r="1003" spans="2:9" x14ac:dyDescent="0.45">
      <c r="B1003">
        <f>IF('Input and Summary Results'!D585=0,FALSE,'Input and Summary Results'!$B585)</f>
        <v>38</v>
      </c>
      <c r="C1003">
        <f>IF(OR(B1003=0,'Input and Summary Results'!D585=0,'Input and Summary Results'!D585=""),FALSE,'Input and Summary Results'!$D585)</f>
        <v>1.0293521910000001</v>
      </c>
      <c r="D1003">
        <f>IF(OR(B1003=0,'Input and Summary Results'!E585=0),FALSE,'Input and Summary Results'!$E585)</f>
        <v>2.5460698E-2</v>
      </c>
      <c r="E1003">
        <f t="shared" si="77"/>
        <v>1.2563993264200955E-2</v>
      </c>
      <c r="F1003">
        <f t="shared" si="78"/>
        <v>1.0734851519833215E-2</v>
      </c>
      <c r="G1003">
        <f>IF('Input and Summary Results'!$J$4="yes",IF(C1003=FALSE,FALSE,IF('Data Transformation'!E1003&lt;$R$10,E1003,$R$10)),IF(C1003=FALSE,FALSE,IF(C1003&lt;$R$10,C1003,$R$10)))</f>
        <v>1.0293521910000001</v>
      </c>
      <c r="H1003">
        <f>IF('Input and Summary Results'!$J$4="yes",'Data Transformation'!F1003,'Data Transformation'!D1003)</f>
        <v>2.5460698E-2</v>
      </c>
      <c r="I1003">
        <f t="shared" si="76"/>
        <v>38</v>
      </c>
    </row>
    <row r="1004" spans="2:9" x14ac:dyDescent="0.45">
      <c r="B1004">
        <f>IF('Input and Summary Results'!D586=0,FALSE,'Input and Summary Results'!$B586)</f>
        <v>38</v>
      </c>
      <c r="C1004">
        <f>IF(OR(B1004=0,'Input and Summary Results'!D586=0,'Input and Summary Results'!D586=""),FALSE,'Input and Summary Results'!$D586)</f>
        <v>0.52444869400000005</v>
      </c>
      <c r="D1004">
        <f>IF(OR(B1004=0,'Input and Summary Results'!E586=0),FALSE,'Input and Summary Results'!$E586)</f>
        <v>2.4377519E-2</v>
      </c>
      <c r="E1004">
        <f t="shared" si="77"/>
        <v>-0.28029699174602946</v>
      </c>
      <c r="F1004">
        <f t="shared" si="78"/>
        <v>2.0173266454926092E-2</v>
      </c>
      <c r="G1004">
        <f>IF('Input and Summary Results'!$J$4="yes",IF(C1004=FALSE,FALSE,IF('Data Transformation'!E1004&lt;$R$10,E1004,$R$10)),IF(C1004=FALSE,FALSE,IF(C1004&lt;$R$10,C1004,$R$10)))</f>
        <v>0.52444869400000005</v>
      </c>
      <c r="H1004">
        <f>IF('Input and Summary Results'!$J$4="yes",'Data Transformation'!F1004,'Data Transformation'!D1004)</f>
        <v>2.4377519E-2</v>
      </c>
      <c r="I1004">
        <f t="shared" si="76"/>
        <v>38</v>
      </c>
    </row>
    <row r="1005" spans="2:9" x14ac:dyDescent="0.45">
      <c r="B1005">
        <f>IF('Input and Summary Results'!D587=0,FALSE,'Input and Summary Results'!$B587)</f>
        <v>38</v>
      </c>
      <c r="C1005">
        <f>IF(OR(B1005=0,'Input and Summary Results'!D587=0,'Input and Summary Results'!D587=""),FALSE,'Input and Summary Results'!$D587)</f>
        <v>0.83408527600000004</v>
      </c>
      <c r="D1005">
        <f>IF(OR(B1005=0,'Input and Summary Results'!E587=0),FALSE,'Input and Summary Results'!$E587)</f>
        <v>2.1808976000000001E-2</v>
      </c>
      <c r="E1005">
        <f t="shared" si="77"/>
        <v>-7.8789545281961665E-2</v>
      </c>
      <c r="F1005">
        <f t="shared" si="78"/>
        <v>1.1347875158990339E-2</v>
      </c>
      <c r="G1005">
        <f>IF('Input and Summary Results'!$J$4="yes",IF(C1005=FALSE,FALSE,IF('Data Transformation'!E1005&lt;$R$10,E1005,$R$10)),IF(C1005=FALSE,FALSE,IF(C1005&lt;$R$10,C1005,$R$10)))</f>
        <v>0.83408527600000004</v>
      </c>
      <c r="H1005">
        <f>IF('Input and Summary Results'!$J$4="yes",'Data Transformation'!F1005,'Data Transformation'!D1005)</f>
        <v>2.1808976000000001E-2</v>
      </c>
      <c r="I1005">
        <f t="shared" si="76"/>
        <v>38</v>
      </c>
    </row>
    <row r="1006" spans="2:9" x14ac:dyDescent="0.45">
      <c r="B1006">
        <f>IF('Input and Summary Results'!D588=0,FALSE,'Input and Summary Results'!$B588)</f>
        <v>39</v>
      </c>
      <c r="C1006">
        <f>IF(OR(B1006=0,'Input and Summary Results'!D588=0,'Input and Summary Results'!D588=""),FALSE,'Input and Summary Results'!$D588)</f>
        <v>0.91011601499999994</v>
      </c>
      <c r="D1006">
        <f>IF(OR(B1006=0,'Input and Summary Results'!E588=0),FALSE,'Input and Summary Results'!$E588)</f>
        <v>0.103048609</v>
      </c>
      <c r="E1006">
        <f t="shared" si="77"/>
        <v>-4.0903243434022026E-2</v>
      </c>
      <c r="F1006">
        <f t="shared" si="78"/>
        <v>4.9139994867577405E-2</v>
      </c>
      <c r="G1006">
        <f>IF('Input and Summary Results'!$J$4="yes",IF(C1006=FALSE,FALSE,IF('Data Transformation'!E1006&lt;$R$10,E1006,$R$10)),IF(C1006=FALSE,FALSE,IF(C1006&lt;$R$10,C1006,$R$10)))</f>
        <v>0.91011601499999994</v>
      </c>
      <c r="H1006">
        <f>IF('Input and Summary Results'!$J$4="yes",'Data Transformation'!F1006,'Data Transformation'!D1006)</f>
        <v>0.103048609</v>
      </c>
      <c r="I1006">
        <f t="shared" si="76"/>
        <v>39</v>
      </c>
    </row>
    <row r="1007" spans="2:9" x14ac:dyDescent="0.45">
      <c r="B1007">
        <f>IF('Input and Summary Results'!D589=0,FALSE,'Input and Summary Results'!$B589)</f>
        <v>39</v>
      </c>
      <c r="C1007">
        <f>IF(OR(B1007=0,'Input and Summary Results'!D589=0,'Input and Summary Results'!D589=""),FALSE,'Input and Summary Results'!$D589)</f>
        <v>1.0366513310000001</v>
      </c>
      <c r="D1007">
        <f>IF(OR(B1007=0,'Input and Summary Results'!E589=0),FALSE,'Input and Summary Results'!$E589)</f>
        <v>6.0346696999999998E-2</v>
      </c>
      <c r="E1007">
        <f t="shared" si="77"/>
        <v>1.5632709633857007E-2</v>
      </c>
      <c r="F1007">
        <f t="shared" si="78"/>
        <v>2.5264489336771997E-2</v>
      </c>
      <c r="G1007">
        <f>IF('Input and Summary Results'!$J$4="yes",IF(C1007=FALSE,FALSE,IF('Data Transformation'!E1007&lt;$R$10,E1007,$R$10)),IF(C1007=FALSE,FALSE,IF(C1007&lt;$R$10,C1007,$R$10)))</f>
        <v>1.0366513310000001</v>
      </c>
      <c r="H1007">
        <f>IF('Input and Summary Results'!$J$4="yes",'Data Transformation'!F1007,'Data Transformation'!D1007)</f>
        <v>6.0346696999999998E-2</v>
      </c>
      <c r="I1007">
        <f t="shared" si="76"/>
        <v>39</v>
      </c>
    </row>
    <row r="1008" spans="2:9" x14ac:dyDescent="0.45">
      <c r="B1008">
        <f>IF('Input and Summary Results'!D590=0,FALSE,'Input and Summary Results'!$B590)</f>
        <v>39</v>
      </c>
      <c r="C1008">
        <f>IF(OR(B1008=0,'Input and Summary Results'!D590=0,'Input and Summary Results'!D590=""),FALSE,'Input and Summary Results'!$D590)</f>
        <v>1.109627937</v>
      </c>
      <c r="D1008">
        <f>IF(OR(B1008=0,'Input and Summary Results'!E590=0),FALSE,'Input and Summary Results'!$E590)</f>
        <v>5.5913399000000003E-2</v>
      </c>
      <c r="E1008">
        <f t="shared" si="77"/>
        <v>4.5177382394901634E-2</v>
      </c>
      <c r="F1008">
        <f t="shared" si="78"/>
        <v>2.1868965584632718E-2</v>
      </c>
      <c r="G1008">
        <f>IF('Input and Summary Results'!$J$4="yes",IF(C1008=FALSE,FALSE,IF('Data Transformation'!E1008&lt;$R$10,E1008,$R$10)),IF(C1008=FALSE,FALSE,IF(C1008&lt;$R$10,C1008,$R$10)))</f>
        <v>1.109627937</v>
      </c>
      <c r="H1008">
        <f>IF('Input and Summary Results'!$J$4="yes",'Data Transformation'!F1008,'Data Transformation'!D1008)</f>
        <v>5.5913399000000003E-2</v>
      </c>
      <c r="I1008">
        <f t="shared" si="76"/>
        <v>39</v>
      </c>
    </row>
    <row r="1009" spans="2:9" x14ac:dyDescent="0.45">
      <c r="B1009">
        <f>IF('Input and Summary Results'!D591=0,FALSE,'Input and Summary Results'!$B591)</f>
        <v>39</v>
      </c>
      <c r="C1009">
        <f>IF(OR(B1009=0,'Input and Summary Results'!D591=0,'Input and Summary Results'!D591=""),FALSE,'Input and Summary Results'!$D591)</f>
        <v>0.97182942400000005</v>
      </c>
      <c r="D1009">
        <f>IF(OR(B1009=0,'Input and Summary Results'!E591=0),FALSE,'Input and Summary Results'!$E591)</f>
        <v>5.2699663000000001E-2</v>
      </c>
      <c r="E1009">
        <f t="shared" si="77"/>
        <v>-1.2409955975436867E-2</v>
      </c>
      <c r="F1009">
        <f t="shared" si="78"/>
        <v>2.3534638051872774E-2</v>
      </c>
      <c r="G1009">
        <f>IF('Input and Summary Results'!$J$4="yes",IF(C1009=FALSE,FALSE,IF('Data Transformation'!E1009&lt;$R$10,E1009,$R$10)),IF(C1009=FALSE,FALSE,IF(C1009&lt;$R$10,C1009,$R$10)))</f>
        <v>0.97182942400000005</v>
      </c>
      <c r="H1009">
        <f>IF('Input and Summary Results'!$J$4="yes",'Data Transformation'!F1009,'Data Transformation'!D1009)</f>
        <v>5.2699663000000001E-2</v>
      </c>
      <c r="I1009">
        <f t="shared" si="76"/>
        <v>39</v>
      </c>
    </row>
    <row r="1010" spans="2:9" x14ac:dyDescent="0.45">
      <c r="B1010">
        <f>IF('Input and Summary Results'!D592=0,FALSE,'Input and Summary Results'!$B592)</f>
        <v>39</v>
      </c>
      <c r="C1010">
        <f>IF(OR(B1010=0,'Input and Summary Results'!D592=0,'Input and Summary Results'!D592=""),FALSE,'Input and Summary Results'!$D592)</f>
        <v>0.90302774900000005</v>
      </c>
      <c r="D1010">
        <f>IF(OR(B1010=0,'Input and Summary Results'!E592=0),FALSE,'Input and Summary Results'!$E592)</f>
        <v>5.1147162000000003E-2</v>
      </c>
      <c r="E1010">
        <f t="shared" si="77"/>
        <v>-4.4298904113497364E-2</v>
      </c>
      <c r="F1010">
        <f t="shared" si="78"/>
        <v>2.4581601542789357E-2</v>
      </c>
      <c r="G1010">
        <f>IF('Input and Summary Results'!$J$4="yes",IF(C1010=FALSE,FALSE,IF('Data Transformation'!E1010&lt;$R$10,E1010,$R$10)),IF(C1010=FALSE,FALSE,IF(C1010&lt;$R$10,C1010,$R$10)))</f>
        <v>0.90302774900000005</v>
      </c>
      <c r="H1010">
        <f>IF('Input and Summary Results'!$J$4="yes",'Data Transformation'!F1010,'Data Transformation'!D1010)</f>
        <v>5.1147162000000003E-2</v>
      </c>
      <c r="I1010">
        <f t="shared" si="76"/>
        <v>39</v>
      </c>
    </row>
    <row r="1011" spans="2:9" x14ac:dyDescent="0.45">
      <c r="B1011">
        <f>IF('Input and Summary Results'!D593=0,FALSE,'Input and Summary Results'!$B593)</f>
        <v>39</v>
      </c>
      <c r="C1011">
        <f>IF(OR(B1011=0,'Input and Summary Results'!D593=0,'Input and Summary Results'!D593=""),FALSE,'Input and Summary Results'!$D593)</f>
        <v>0.87597000400000002</v>
      </c>
      <c r="D1011">
        <f>IF(OR(B1011=0,'Input and Summary Results'!E593=0),FALSE,'Input and Summary Results'!$E593)</f>
        <v>4.9585547000000001E-2</v>
      </c>
      <c r="E1011">
        <f t="shared" si="77"/>
        <v>-5.7510765202148997E-2</v>
      </c>
      <c r="F1011">
        <f t="shared" si="78"/>
        <v>2.4567196707342961E-2</v>
      </c>
      <c r="G1011">
        <f>IF('Input and Summary Results'!$J$4="yes",IF(C1011=FALSE,FALSE,IF('Data Transformation'!E1011&lt;$R$10,E1011,$R$10)),IF(C1011=FALSE,FALSE,IF(C1011&lt;$R$10,C1011,$R$10)))</f>
        <v>0.87597000400000002</v>
      </c>
      <c r="H1011">
        <f>IF('Input and Summary Results'!$J$4="yes",'Data Transformation'!F1011,'Data Transformation'!D1011)</f>
        <v>4.9585547000000001E-2</v>
      </c>
      <c r="I1011">
        <f t="shared" si="76"/>
        <v>39</v>
      </c>
    </row>
    <row r="1012" spans="2:9" x14ac:dyDescent="0.45">
      <c r="B1012">
        <f>IF('Input and Summary Results'!D594=0,FALSE,'Input and Summary Results'!$B594)</f>
        <v>39</v>
      </c>
      <c r="C1012">
        <f>IF(OR(B1012=0,'Input and Summary Results'!D594=0,'Input and Summary Results'!D594=""),FALSE,'Input and Summary Results'!$D594)</f>
        <v>0.878765346</v>
      </c>
      <c r="D1012">
        <f>IF(OR(B1012=0,'Input and Summary Results'!E594=0),FALSE,'Input and Summary Results'!$E594)</f>
        <v>4.8780992000000002E-2</v>
      </c>
      <c r="E1012">
        <f t="shared" si="77"/>
        <v>-5.6127077761677739E-2</v>
      </c>
      <c r="F1012">
        <f t="shared" si="78"/>
        <v>2.409169936475852E-2</v>
      </c>
      <c r="G1012">
        <f>IF('Input and Summary Results'!$J$4="yes",IF(C1012=FALSE,FALSE,IF('Data Transformation'!E1012&lt;$R$10,E1012,$R$10)),IF(C1012=FALSE,FALSE,IF(C1012&lt;$R$10,C1012,$R$10)))</f>
        <v>0.878765346</v>
      </c>
      <c r="H1012">
        <f>IF('Input and Summary Results'!$J$4="yes",'Data Transformation'!F1012,'Data Transformation'!D1012)</f>
        <v>4.8780992000000002E-2</v>
      </c>
      <c r="I1012">
        <f t="shared" si="76"/>
        <v>39</v>
      </c>
    </row>
    <row r="1013" spans="2:9" x14ac:dyDescent="0.45">
      <c r="B1013">
        <f>IF('Input and Summary Results'!D595=0,FALSE,'Input and Summary Results'!$B595)</f>
        <v>39</v>
      </c>
      <c r="C1013">
        <f>IF(OR(B1013=0,'Input and Summary Results'!D595=0,'Input and Summary Results'!D595=""),FALSE,'Input and Summary Results'!$D595)</f>
        <v>1.011920312</v>
      </c>
      <c r="D1013">
        <f>IF(OR(B1013=0,'Input and Summary Results'!E595=0),FALSE,'Input and Summary Results'!$E595)</f>
        <v>4.8590433000000002E-2</v>
      </c>
      <c r="E1013">
        <f t="shared" si="77"/>
        <v>5.1463134708573232E-3</v>
      </c>
      <c r="F1013">
        <f t="shared" si="78"/>
        <v>2.0839830638758838E-2</v>
      </c>
      <c r="G1013">
        <f>IF('Input and Summary Results'!$J$4="yes",IF(C1013=FALSE,FALSE,IF('Data Transformation'!E1013&lt;$R$10,E1013,$R$10)),IF(C1013=FALSE,FALSE,IF(C1013&lt;$R$10,C1013,$R$10)))</f>
        <v>1.011920312</v>
      </c>
      <c r="H1013">
        <f>IF('Input and Summary Results'!$J$4="yes",'Data Transformation'!F1013,'Data Transformation'!D1013)</f>
        <v>4.8590433000000002E-2</v>
      </c>
      <c r="I1013">
        <f t="shared" si="76"/>
        <v>39</v>
      </c>
    </row>
    <row r="1014" spans="2:9" x14ac:dyDescent="0.45">
      <c r="B1014">
        <f>IF('Input and Summary Results'!D596=0,FALSE,'Input and Summary Results'!$B596)</f>
        <v>39</v>
      </c>
      <c r="C1014">
        <f>IF(OR(B1014=0,'Input and Summary Results'!D596=0,'Input and Summary Results'!D596=""),FALSE,'Input and Summary Results'!$D596)</f>
        <v>0.99078561499999995</v>
      </c>
      <c r="D1014">
        <f>IF(OR(B1014=0,'Input and Summary Results'!E596=0),FALSE,'Input and Summary Results'!$E596)</f>
        <v>4.8029928E-2</v>
      </c>
      <c r="E1014">
        <f t="shared" si="77"/>
        <v>-4.0203074671793905E-3</v>
      </c>
      <c r="F1014">
        <f t="shared" si="78"/>
        <v>2.1038848804844627E-2</v>
      </c>
      <c r="G1014">
        <f>IF('Input and Summary Results'!$J$4="yes",IF(C1014=FALSE,FALSE,IF('Data Transformation'!E1014&lt;$R$10,E1014,$R$10)),IF(C1014=FALSE,FALSE,IF(C1014&lt;$R$10,C1014,$R$10)))</f>
        <v>0.99078561499999995</v>
      </c>
      <c r="H1014">
        <f>IF('Input and Summary Results'!$J$4="yes",'Data Transformation'!F1014,'Data Transformation'!D1014)</f>
        <v>4.8029928E-2</v>
      </c>
      <c r="I1014">
        <f t="shared" si="76"/>
        <v>39</v>
      </c>
    </row>
    <row r="1015" spans="2:9" x14ac:dyDescent="0.45">
      <c r="B1015">
        <f>IF('Input and Summary Results'!D597=0,FALSE,'Input and Summary Results'!$B597)</f>
        <v>39</v>
      </c>
      <c r="C1015">
        <f>IF(OR(B1015=0,'Input and Summary Results'!D597=0,'Input and Summary Results'!D597=""),FALSE,'Input and Summary Results'!$D597)</f>
        <v>0.93855522499999999</v>
      </c>
      <c r="D1015">
        <f>IF(OR(B1015=0,'Input and Summary Results'!E597=0),FALSE,'Input and Summary Results'!$E597)</f>
        <v>4.7404527000000002E-2</v>
      </c>
      <c r="E1015">
        <f t="shared" si="77"/>
        <v>-2.7540168213506157E-2</v>
      </c>
      <c r="F1015">
        <f t="shared" si="78"/>
        <v>2.1920462611030696E-2</v>
      </c>
      <c r="G1015">
        <f>IF('Input and Summary Results'!$J$4="yes",IF(C1015=FALSE,FALSE,IF('Data Transformation'!E1015&lt;$R$10,E1015,$R$10)),IF(C1015=FALSE,FALSE,IF(C1015&lt;$R$10,C1015,$R$10)))</f>
        <v>0.93855522499999999</v>
      </c>
      <c r="H1015">
        <f>IF('Input and Summary Results'!$J$4="yes",'Data Transformation'!F1015,'Data Transformation'!D1015)</f>
        <v>4.7404527000000002E-2</v>
      </c>
      <c r="I1015">
        <f t="shared" si="76"/>
        <v>39</v>
      </c>
    </row>
    <row r="1016" spans="2:9" x14ac:dyDescent="0.45">
      <c r="B1016">
        <f>IF('Input and Summary Results'!D598=0,FALSE,'Input and Summary Results'!$B598)</f>
        <v>39</v>
      </c>
      <c r="C1016">
        <f>IF(OR(B1016=0,'Input and Summary Results'!D598=0,'Input and Summary Results'!D598=""),FALSE,'Input and Summary Results'!$D598)</f>
        <v>0.96122332799999999</v>
      </c>
      <c r="D1016">
        <f>IF(OR(B1016=0,'Input and Summary Results'!E598=0),FALSE,'Input and Summary Results'!$E598)</f>
        <v>4.6997879999999999E-2</v>
      </c>
      <c r="E1016">
        <f t="shared" si="77"/>
        <v>-1.7175697815354371E-2</v>
      </c>
      <c r="F1016">
        <f t="shared" si="78"/>
        <v>2.1219917708863594E-2</v>
      </c>
      <c r="G1016">
        <f>IF('Input and Summary Results'!$J$4="yes",IF(C1016=FALSE,FALSE,IF('Data Transformation'!E1016&lt;$R$10,E1016,$R$10)),IF(C1016=FALSE,FALSE,IF(C1016&lt;$R$10,C1016,$R$10)))</f>
        <v>0.96122332799999999</v>
      </c>
      <c r="H1016">
        <f>IF('Input and Summary Results'!$J$4="yes",'Data Transformation'!F1016,'Data Transformation'!D1016)</f>
        <v>4.6997879999999999E-2</v>
      </c>
      <c r="I1016">
        <f t="shared" si="76"/>
        <v>39</v>
      </c>
    </row>
    <row r="1017" spans="2:9" x14ac:dyDescent="0.45">
      <c r="B1017">
        <f>IF('Input and Summary Results'!D599=0,FALSE,'Input and Summary Results'!$B599)</f>
        <v>39</v>
      </c>
      <c r="C1017">
        <f>IF(OR(B1017=0,'Input and Summary Results'!D599=0,'Input and Summary Results'!D599=""),FALSE,'Input and Summary Results'!$D599)</f>
        <v>0.92742471900000001</v>
      </c>
      <c r="D1017">
        <f>IF(OR(B1017=0,'Input and Summary Results'!E599=0),FALSE,'Input and Summary Results'!$E599)</f>
        <v>4.2814778999999997E-2</v>
      </c>
      <c r="E1017">
        <f t="shared" si="77"/>
        <v>-3.2721332871710418E-2</v>
      </c>
      <c r="F1017">
        <f t="shared" si="78"/>
        <v>2.0035711476437366E-2</v>
      </c>
      <c r="G1017">
        <f>IF('Input and Summary Results'!$J$4="yes",IF(C1017=FALSE,FALSE,IF('Data Transformation'!E1017&lt;$R$10,E1017,$R$10)),IF(C1017=FALSE,FALSE,IF(C1017&lt;$R$10,C1017,$R$10)))</f>
        <v>0.92742471900000001</v>
      </c>
      <c r="H1017">
        <f>IF('Input and Summary Results'!$J$4="yes",'Data Transformation'!F1017,'Data Transformation'!D1017)</f>
        <v>4.2814778999999997E-2</v>
      </c>
      <c r="I1017">
        <f t="shared" si="76"/>
        <v>39</v>
      </c>
    </row>
    <row r="1018" spans="2:9" x14ac:dyDescent="0.45">
      <c r="B1018">
        <f>IF('Input and Summary Results'!D600=0,FALSE,'Input and Summary Results'!$B600)</f>
        <v>39</v>
      </c>
      <c r="C1018">
        <f>IF(OR(B1018=0,'Input and Summary Results'!D600=0,'Input and Summary Results'!D600=""),FALSE,'Input and Summary Results'!$D600)</f>
        <v>1.043128515</v>
      </c>
      <c r="D1018">
        <f>IF(OR(B1018=0,'Input and Summary Results'!E600=0),FALSE,'Input and Summary Results'!$E600)</f>
        <v>4.2260794999999997E-2</v>
      </c>
      <c r="E1018">
        <f t="shared" si="77"/>
        <v>1.8337817455347741E-2</v>
      </c>
      <c r="F1018">
        <f t="shared" si="78"/>
        <v>1.7582862289983511E-2</v>
      </c>
      <c r="G1018">
        <f>IF('Input and Summary Results'!$J$4="yes",IF(C1018=FALSE,FALSE,IF('Data Transformation'!E1018&lt;$R$10,E1018,$R$10)),IF(C1018=FALSE,FALSE,IF(C1018&lt;$R$10,C1018,$R$10)))</f>
        <v>1.043128515</v>
      </c>
      <c r="H1018">
        <f>IF('Input and Summary Results'!$J$4="yes",'Data Transformation'!F1018,'Data Transformation'!D1018)</f>
        <v>4.2260794999999997E-2</v>
      </c>
      <c r="I1018">
        <f t="shared" si="76"/>
        <v>39</v>
      </c>
    </row>
    <row r="1019" spans="2:9" x14ac:dyDescent="0.45">
      <c r="B1019">
        <f>IF('Input and Summary Results'!D601=0,FALSE,'Input and Summary Results'!$B601)</f>
        <v>39</v>
      </c>
      <c r="C1019">
        <f>IF(OR(B1019=0,'Input and Summary Results'!D601=0,'Input and Summary Results'!D601=""),FALSE,'Input and Summary Results'!$D601)</f>
        <v>1.0132105140000001</v>
      </c>
      <c r="D1019">
        <f>IF(OR(B1019=0,'Input and Summary Results'!E601=0),FALSE,'Input and Summary Results'!$E601)</f>
        <v>3.9415262999999999E-2</v>
      </c>
      <c r="E1019">
        <f t="shared" si="77"/>
        <v>5.6996877790820941E-3</v>
      </c>
      <c r="F1019">
        <f t="shared" si="78"/>
        <v>1.6883188543382995E-2</v>
      </c>
      <c r="G1019">
        <f>IF('Input and Summary Results'!$J$4="yes",IF(C1019=FALSE,FALSE,IF('Data Transformation'!E1019&lt;$R$10,E1019,$R$10)),IF(C1019=FALSE,FALSE,IF(C1019&lt;$R$10,C1019,$R$10)))</f>
        <v>1.0132105140000001</v>
      </c>
      <c r="H1019">
        <f>IF('Input and Summary Results'!$J$4="yes",'Data Transformation'!F1019,'Data Transformation'!D1019)</f>
        <v>3.9415262999999999E-2</v>
      </c>
      <c r="I1019">
        <f t="shared" si="76"/>
        <v>39</v>
      </c>
    </row>
    <row r="1020" spans="2:9" x14ac:dyDescent="0.45">
      <c r="B1020">
        <f>IF('Input and Summary Results'!D602=0,FALSE,'Input and Summary Results'!$B602)</f>
        <v>39</v>
      </c>
      <c r="C1020">
        <f>IF(OR(B1020=0,'Input and Summary Results'!D602=0,'Input and Summary Results'!D602=""),FALSE,'Input and Summary Results'!$D602)</f>
        <v>0.93093417700000003</v>
      </c>
      <c r="D1020">
        <f>IF(OR(B1020=0,'Input and Summary Results'!E602=0),FALSE,'Input and Summary Results'!$E602)</f>
        <v>3.4732107999999998E-2</v>
      </c>
      <c r="E1020">
        <f t="shared" si="77"/>
        <v>-3.1081025330456511E-2</v>
      </c>
      <c r="F1020">
        <f t="shared" si="78"/>
        <v>1.6192052289428403E-2</v>
      </c>
      <c r="G1020">
        <f>IF('Input and Summary Results'!$J$4="yes",IF(C1020=FALSE,FALSE,IF('Data Transformation'!E1020&lt;$R$10,E1020,$R$10)),IF(C1020=FALSE,FALSE,IF(C1020&lt;$R$10,C1020,$R$10)))</f>
        <v>0.93093417700000003</v>
      </c>
      <c r="H1020">
        <f>IF('Input and Summary Results'!$J$4="yes",'Data Transformation'!F1020,'Data Transformation'!D1020)</f>
        <v>3.4732107999999998E-2</v>
      </c>
      <c r="I1020">
        <f t="shared" si="76"/>
        <v>39</v>
      </c>
    </row>
    <row r="1021" spans="2:9" x14ac:dyDescent="0.45">
      <c r="B1021">
        <f>IF('Input and Summary Results'!D603=0,FALSE,'Input and Summary Results'!$B603)</f>
        <v>39</v>
      </c>
      <c r="C1021">
        <f>IF(OR(B1021=0,'Input and Summary Results'!D603=0,'Input and Summary Results'!D603=""),FALSE,'Input and Summary Results'!$D603)</f>
        <v>1.029651206</v>
      </c>
      <c r="D1021">
        <f>IF(OR(B1021=0,'Input and Summary Results'!E603=0),FALSE,'Input and Summary Results'!$E603)</f>
        <v>3.3651965999999998E-2</v>
      </c>
      <c r="E1021">
        <f t="shared" si="77"/>
        <v>1.2690132507689723E-2</v>
      </c>
      <c r="F1021">
        <f t="shared" si="78"/>
        <v>1.4184369579614709E-2</v>
      </c>
      <c r="G1021">
        <f>IF('Input and Summary Results'!$J$4="yes",IF(C1021=FALSE,FALSE,IF('Data Transformation'!E1021&lt;$R$10,E1021,$R$10)),IF(C1021=FALSE,FALSE,IF(C1021&lt;$R$10,C1021,$R$10)))</f>
        <v>1.029651206</v>
      </c>
      <c r="H1021">
        <f>IF('Input and Summary Results'!$J$4="yes",'Data Transformation'!F1021,'Data Transformation'!D1021)</f>
        <v>3.3651965999999998E-2</v>
      </c>
      <c r="I1021">
        <f t="shared" si="76"/>
        <v>39</v>
      </c>
    </row>
    <row r="1022" spans="2:9" x14ac:dyDescent="0.45">
      <c r="B1022">
        <f>IF('Input and Summary Results'!D604=0,FALSE,'Input and Summary Results'!$B604)</f>
        <v>39</v>
      </c>
      <c r="C1022">
        <f>IF(OR(B1022=0,'Input and Summary Results'!D604=0,'Input and Summary Results'!D604=""),FALSE,'Input and Summary Results'!$D604)</f>
        <v>0.97610707200000002</v>
      </c>
      <c r="D1022">
        <f>IF(OR(B1022=0,'Input and Summary Results'!E604=0),FALSE,'Input and Summary Results'!$E604)</f>
        <v>3.2216636999999999E-2</v>
      </c>
      <c r="E1022">
        <f t="shared" si="77"/>
        <v>-1.0502540705981521E-2</v>
      </c>
      <c r="F1022">
        <f t="shared" si="78"/>
        <v>1.4324269190419308E-2</v>
      </c>
      <c r="G1022">
        <f>IF('Input and Summary Results'!$J$4="yes",IF(C1022=FALSE,FALSE,IF('Data Transformation'!E1022&lt;$R$10,E1022,$R$10)),IF(C1022=FALSE,FALSE,IF(C1022&lt;$R$10,C1022,$R$10)))</f>
        <v>0.97610707200000002</v>
      </c>
      <c r="H1022">
        <f>IF('Input and Summary Results'!$J$4="yes",'Data Transformation'!F1022,'Data Transformation'!D1022)</f>
        <v>3.2216636999999999E-2</v>
      </c>
      <c r="I1022">
        <f t="shared" si="76"/>
        <v>39</v>
      </c>
    </row>
    <row r="1023" spans="2:9" x14ac:dyDescent="0.45">
      <c r="B1023">
        <f>IF('Input and Summary Results'!D605=0,FALSE,'Input and Summary Results'!$B605)</f>
        <v>39</v>
      </c>
      <c r="C1023">
        <f>IF(OR(B1023=0,'Input and Summary Results'!D605=0,'Input and Summary Results'!D605=""),FALSE,'Input and Summary Results'!$D605)</f>
        <v>0.98051453799999999</v>
      </c>
      <c r="D1023">
        <f>IF(OR(B1023=0,'Input and Summary Results'!E605=0),FALSE,'Input and Summary Results'!$E605)</f>
        <v>2.9719148000000001E-2</v>
      </c>
      <c r="E1023">
        <f t="shared" si="77"/>
        <v>-8.5459627036211169E-3</v>
      </c>
      <c r="F1023">
        <f t="shared" si="78"/>
        <v>1.3154430385406483E-2</v>
      </c>
      <c r="G1023">
        <f>IF('Input and Summary Results'!$J$4="yes",IF(C1023=FALSE,FALSE,IF('Data Transformation'!E1023&lt;$R$10,E1023,$R$10)),IF(C1023=FALSE,FALSE,IF(C1023&lt;$R$10,C1023,$R$10)))</f>
        <v>0.98051453799999999</v>
      </c>
      <c r="H1023">
        <f>IF('Input and Summary Results'!$J$4="yes",'Data Transformation'!F1023,'Data Transformation'!D1023)</f>
        <v>2.9719148000000001E-2</v>
      </c>
      <c r="I1023">
        <f t="shared" si="76"/>
        <v>39</v>
      </c>
    </row>
    <row r="1024" spans="2:9" x14ac:dyDescent="0.45">
      <c r="B1024">
        <f>IF('Input and Summary Results'!D606=0,FALSE,'Input and Summary Results'!$B606)</f>
        <v>39</v>
      </c>
      <c r="C1024">
        <f>IF(OR(B1024=0,'Input and Summary Results'!D606=0,'Input and Summary Results'!D606=""),FALSE,'Input and Summary Results'!$D606)</f>
        <v>1.001963618</v>
      </c>
      <c r="D1024">
        <f>IF(OR(B1024=0,'Input and Summary Results'!E606=0),FALSE,'Input and Summary Results'!$E606)</f>
        <v>2.6615342E-2</v>
      </c>
      <c r="E1024">
        <f t="shared" si="77"/>
        <v>8.5195228102654286E-4</v>
      </c>
      <c r="F1024">
        <f t="shared" si="78"/>
        <v>1.152842101298732E-2</v>
      </c>
      <c r="G1024">
        <f>IF('Input and Summary Results'!$J$4="yes",IF(C1024=FALSE,FALSE,IF('Data Transformation'!E1024&lt;$R$10,E1024,$R$10)),IF(C1024=FALSE,FALSE,IF(C1024&lt;$R$10,C1024,$R$10)))</f>
        <v>1.001963618</v>
      </c>
      <c r="H1024">
        <f>IF('Input and Summary Results'!$J$4="yes",'Data Transformation'!F1024,'Data Transformation'!D1024)</f>
        <v>2.6615342E-2</v>
      </c>
      <c r="I1024">
        <f t="shared" si="76"/>
        <v>39</v>
      </c>
    </row>
    <row r="1025" spans="2:9" x14ac:dyDescent="0.45">
      <c r="B1025">
        <f>IF('Input and Summary Results'!D607=0,FALSE,'Input and Summary Results'!$B607)</f>
        <v>40</v>
      </c>
      <c r="C1025">
        <f>IF(OR(B1025=0,'Input and Summary Results'!D607=0,'Input and Summary Results'!D607=""),FALSE,'Input and Summary Results'!$D607)</f>
        <v>1.0547838300000001</v>
      </c>
      <c r="D1025">
        <f>IF(OR(B1025=0,'Input and Summary Results'!E607=0),FALSE,'Input and Summary Results'!$E607)</f>
        <v>7.4393324999999996E-2</v>
      </c>
      <c r="E1025">
        <f t="shared" si="77"/>
        <v>2.3163463370543109E-2</v>
      </c>
      <c r="F1025">
        <f t="shared" si="78"/>
        <v>3.0609781958830365E-2</v>
      </c>
      <c r="G1025">
        <f>IF('Input and Summary Results'!$J$4="yes",IF(C1025=FALSE,FALSE,IF('Data Transformation'!E1025&lt;$R$10,E1025,$R$10)),IF(C1025=FALSE,FALSE,IF(C1025&lt;$R$10,C1025,$R$10)))</f>
        <v>1.0547838300000001</v>
      </c>
      <c r="H1025">
        <f>IF('Input and Summary Results'!$J$4="yes",'Data Transformation'!F1025,'Data Transformation'!D1025)</f>
        <v>7.4393324999999996E-2</v>
      </c>
      <c r="I1025">
        <f t="shared" si="76"/>
        <v>40</v>
      </c>
    </row>
    <row r="1026" spans="2:9" x14ac:dyDescent="0.45">
      <c r="B1026">
        <f>IF('Input and Summary Results'!D608=0,FALSE,'Input and Summary Results'!$B608)</f>
        <v>40</v>
      </c>
      <c r="C1026">
        <f>IF(OR(B1026=0,'Input and Summary Results'!D608=0,'Input and Summary Results'!D608=""),FALSE,'Input and Summary Results'!$D608)</f>
        <v>1.0082974920000001</v>
      </c>
      <c r="D1026">
        <f>IF(OR(B1026=0,'Input and Summary Results'!E608=0),FALSE,'Input and Summary Results'!$E608)</f>
        <v>7.0087854000000005E-2</v>
      </c>
      <c r="E1026">
        <f t="shared" si="77"/>
        <v>3.5886869432654243E-3</v>
      </c>
      <c r="F1026">
        <f t="shared" si="78"/>
        <v>3.0167811461738716E-2</v>
      </c>
      <c r="G1026">
        <f>IF('Input and Summary Results'!$J$4="yes",IF(C1026=FALSE,FALSE,IF('Data Transformation'!E1026&lt;$R$10,E1026,$R$10)),IF(C1026=FALSE,FALSE,IF(C1026&lt;$R$10,C1026,$R$10)))</f>
        <v>1.0082974920000001</v>
      </c>
      <c r="H1026">
        <f>IF('Input and Summary Results'!$J$4="yes",'Data Transformation'!F1026,'Data Transformation'!D1026)</f>
        <v>7.0087854000000005E-2</v>
      </c>
      <c r="I1026">
        <f t="shared" si="76"/>
        <v>40</v>
      </c>
    </row>
    <row r="1027" spans="2:9" x14ac:dyDescent="0.45">
      <c r="B1027">
        <f>IF('Input and Summary Results'!D609=0,FALSE,'Input and Summary Results'!$B609)</f>
        <v>40</v>
      </c>
      <c r="C1027">
        <f>IF(OR(B1027=0,'Input and Summary Results'!D609=0,'Input and Summary Results'!D609=""),FALSE,'Input and Summary Results'!$D609)</f>
        <v>0.67884724500000004</v>
      </c>
      <c r="D1027">
        <f>IF(OR(B1027=0,'Input and Summary Results'!E609=0),FALSE,'Input and Summary Results'!$E609)</f>
        <v>6.4706032999999996E-2</v>
      </c>
      <c r="E1027">
        <f t="shared" si="77"/>
        <v>-0.16822794017759699</v>
      </c>
      <c r="F1027">
        <f t="shared" si="78"/>
        <v>4.1367801856513384E-2</v>
      </c>
      <c r="G1027">
        <f>IF('Input and Summary Results'!$J$4="yes",IF(C1027=FALSE,FALSE,IF('Data Transformation'!E1027&lt;$R$10,E1027,$R$10)),IF(C1027=FALSE,FALSE,IF(C1027&lt;$R$10,C1027,$R$10)))</f>
        <v>0.67884724500000004</v>
      </c>
      <c r="H1027">
        <f>IF('Input and Summary Results'!$J$4="yes",'Data Transformation'!F1027,'Data Transformation'!D1027)</f>
        <v>6.4706032999999996E-2</v>
      </c>
      <c r="I1027">
        <f t="shared" si="76"/>
        <v>40</v>
      </c>
    </row>
    <row r="1028" spans="2:9" x14ac:dyDescent="0.45">
      <c r="B1028">
        <f>IF('Input and Summary Results'!D610=0,FALSE,'Input and Summary Results'!$B610)</f>
        <v>40</v>
      </c>
      <c r="C1028">
        <f>IF(OR(B1028=0,'Input and Summary Results'!D610=0,'Input and Summary Results'!D610=""),FALSE,'Input and Summary Results'!$D610)</f>
        <v>1.080916641</v>
      </c>
      <c r="D1028">
        <f>IF(OR(B1028=0,'Input and Summary Results'!E610=0),FALSE,'Input and Summary Results'!$E610)</f>
        <v>5.9752605E-2</v>
      </c>
      <c r="E1028">
        <f t="shared" si="77"/>
        <v>3.3792202973086251E-2</v>
      </c>
      <c r="F1028">
        <f t="shared" si="78"/>
        <v>2.3991332528666288E-2</v>
      </c>
      <c r="G1028">
        <f>IF('Input and Summary Results'!$J$4="yes",IF(C1028=FALSE,FALSE,IF('Data Transformation'!E1028&lt;$R$10,E1028,$R$10)),IF(C1028=FALSE,FALSE,IF(C1028&lt;$R$10,C1028,$R$10)))</f>
        <v>1.080916641</v>
      </c>
      <c r="H1028">
        <f>IF('Input and Summary Results'!$J$4="yes",'Data Transformation'!F1028,'Data Transformation'!D1028)</f>
        <v>5.9752605E-2</v>
      </c>
      <c r="I1028">
        <f t="shared" si="76"/>
        <v>40</v>
      </c>
    </row>
    <row r="1029" spans="2:9" x14ac:dyDescent="0.45">
      <c r="B1029">
        <f>IF('Input and Summary Results'!D611=0,FALSE,'Input and Summary Results'!$B611)</f>
        <v>40</v>
      </c>
      <c r="C1029">
        <f>IF(OR(B1029=0,'Input and Summary Results'!D611=0,'Input and Summary Results'!D611=""),FALSE,'Input and Summary Results'!$D611)</f>
        <v>1.045699578</v>
      </c>
      <c r="D1029">
        <f>IF(OR(B1029=0,'Input and Summary Results'!E611=0),FALSE,'Input and Summary Results'!$E611)</f>
        <v>5.3108530000000001E-2</v>
      </c>
      <c r="E1029">
        <f t="shared" si="77"/>
        <v>1.9406932756084908E-2</v>
      </c>
      <c r="F1029">
        <f t="shared" si="78"/>
        <v>2.2041801015243404E-2</v>
      </c>
      <c r="G1029">
        <f>IF('Input and Summary Results'!$J$4="yes",IF(C1029=FALSE,FALSE,IF('Data Transformation'!E1029&lt;$R$10,E1029,$R$10)),IF(C1029=FALSE,FALSE,IF(C1029&lt;$R$10,C1029,$R$10)))</f>
        <v>1.045699578</v>
      </c>
      <c r="H1029">
        <f>IF('Input and Summary Results'!$J$4="yes",'Data Transformation'!F1029,'Data Transformation'!D1029)</f>
        <v>5.3108530000000001E-2</v>
      </c>
      <c r="I1029">
        <f t="shared" ref="I1029:I1092" si="79">IF(G1029=FALSE,"",B1029)</f>
        <v>40</v>
      </c>
    </row>
    <row r="1030" spans="2:9" x14ac:dyDescent="0.45">
      <c r="B1030">
        <f>IF('Input and Summary Results'!D612=0,FALSE,'Input and Summary Results'!$B612)</f>
        <v>40</v>
      </c>
      <c r="C1030">
        <f>IF(OR(B1030=0,'Input and Summary Results'!D612=0,'Input and Summary Results'!D612=""),FALSE,'Input and Summary Results'!$D612)</f>
        <v>0.92671261999999999</v>
      </c>
      <c r="D1030">
        <f>IF(OR(B1030=0,'Input and Summary Results'!E612=0),FALSE,'Input and Summary Results'!$E612)</f>
        <v>4.6496576999999997E-2</v>
      </c>
      <c r="E1030">
        <f t="shared" si="77"/>
        <v>-3.3054922703455156E-2</v>
      </c>
      <c r="F1030">
        <f t="shared" si="78"/>
        <v>2.1775374568655383E-2</v>
      </c>
      <c r="G1030">
        <f>IF('Input and Summary Results'!$J$4="yes",IF(C1030=FALSE,FALSE,IF('Data Transformation'!E1030&lt;$R$10,E1030,$R$10)),IF(C1030=FALSE,FALSE,IF(C1030&lt;$R$10,C1030,$R$10)))</f>
        <v>0.92671261999999999</v>
      </c>
      <c r="H1030">
        <f>IF('Input and Summary Results'!$J$4="yes",'Data Transformation'!F1030,'Data Transformation'!D1030)</f>
        <v>4.6496576999999997E-2</v>
      </c>
      <c r="I1030">
        <f t="shared" si="79"/>
        <v>40</v>
      </c>
    </row>
    <row r="1031" spans="2:9" x14ac:dyDescent="0.45">
      <c r="B1031">
        <f>IF('Input and Summary Results'!D613=0,FALSE,'Input and Summary Results'!$B613)</f>
        <v>40</v>
      </c>
      <c r="C1031">
        <f>IF(OR(B1031=0,'Input and Summary Results'!D613=0,'Input and Summary Results'!D613=""),FALSE,'Input and Summary Results'!$D613)</f>
        <v>0.87983609299999999</v>
      </c>
      <c r="D1031">
        <f>IF(OR(B1031=0,'Input and Summary Results'!E613=0),FALSE,'Input and Summary Results'!$E613)</f>
        <v>4.6413728000000001E-2</v>
      </c>
      <c r="E1031">
        <f t="shared" si="77"/>
        <v>-5.5598226185914257E-2</v>
      </c>
      <c r="F1031">
        <f t="shared" si="78"/>
        <v>2.2894671078241387E-2</v>
      </c>
      <c r="G1031">
        <f>IF('Input and Summary Results'!$J$4="yes",IF(C1031=FALSE,FALSE,IF('Data Transformation'!E1031&lt;$R$10,E1031,$R$10)),IF(C1031=FALSE,FALSE,IF(C1031&lt;$R$10,C1031,$R$10)))</f>
        <v>0.87983609299999999</v>
      </c>
      <c r="H1031">
        <f>IF('Input and Summary Results'!$J$4="yes",'Data Transformation'!F1031,'Data Transformation'!D1031)</f>
        <v>4.6413728000000001E-2</v>
      </c>
      <c r="I1031">
        <f t="shared" si="79"/>
        <v>40</v>
      </c>
    </row>
    <row r="1032" spans="2:9" x14ac:dyDescent="0.45">
      <c r="B1032">
        <f>IF('Input and Summary Results'!D614=0,FALSE,'Input and Summary Results'!$B614)</f>
        <v>40</v>
      </c>
      <c r="C1032">
        <f>IF(OR(B1032=0,'Input and Summary Results'!D614=0,'Input and Summary Results'!D614=""),FALSE,'Input and Summary Results'!$D614)</f>
        <v>0.96729401800000003</v>
      </c>
      <c r="D1032">
        <f>IF(OR(B1032=0,'Input and Summary Results'!E614=0),FALSE,'Input and Summary Results'!$E614)</f>
        <v>4.3809074000000003E-2</v>
      </c>
      <c r="E1032">
        <f t="shared" si="77"/>
        <v>-1.4441498009373719E-2</v>
      </c>
      <c r="F1032">
        <f t="shared" si="78"/>
        <v>1.9656007131432503E-2</v>
      </c>
      <c r="G1032">
        <f>IF('Input and Summary Results'!$J$4="yes",IF(C1032=FALSE,FALSE,IF('Data Transformation'!E1032&lt;$R$10,E1032,$R$10)),IF(C1032=FALSE,FALSE,IF(C1032&lt;$R$10,C1032,$R$10)))</f>
        <v>0.96729401800000003</v>
      </c>
      <c r="H1032">
        <f>IF('Input and Summary Results'!$J$4="yes",'Data Transformation'!F1032,'Data Transformation'!D1032)</f>
        <v>4.3809074000000003E-2</v>
      </c>
      <c r="I1032">
        <f t="shared" si="79"/>
        <v>40</v>
      </c>
    </row>
    <row r="1033" spans="2:9" x14ac:dyDescent="0.45">
      <c r="B1033">
        <f>IF('Input and Summary Results'!D615=0,FALSE,'Input and Summary Results'!$B615)</f>
        <v>40</v>
      </c>
      <c r="C1033">
        <f>IF(OR(B1033=0,'Input and Summary Results'!D615=0,'Input and Summary Results'!D615=""),FALSE,'Input and Summary Results'!$D615)</f>
        <v>0.95232814099999996</v>
      </c>
      <c r="D1033">
        <f>IF(OR(B1033=0,'Input and Summary Results'!E615=0),FALSE,'Input and Summary Results'!$E615)</f>
        <v>4.3374018E-2</v>
      </c>
      <c r="E1033">
        <f t="shared" si="77"/>
        <v>-2.1213382213568676E-2</v>
      </c>
      <c r="F1033">
        <f t="shared" si="78"/>
        <v>1.9766636101116748E-2</v>
      </c>
      <c r="G1033">
        <f>IF('Input and Summary Results'!$J$4="yes",IF(C1033=FALSE,FALSE,IF('Data Transformation'!E1033&lt;$R$10,E1033,$R$10)),IF(C1033=FALSE,FALSE,IF(C1033&lt;$R$10,C1033,$R$10)))</f>
        <v>0.95232814099999996</v>
      </c>
      <c r="H1033">
        <f>IF('Input and Summary Results'!$J$4="yes",'Data Transformation'!F1033,'Data Transformation'!D1033)</f>
        <v>4.3374018E-2</v>
      </c>
      <c r="I1033">
        <f t="shared" si="79"/>
        <v>40</v>
      </c>
    </row>
    <row r="1034" spans="2:9" x14ac:dyDescent="0.45">
      <c r="B1034">
        <f>IF('Input and Summary Results'!D616=0,FALSE,'Input and Summary Results'!$B616)</f>
        <v>40</v>
      </c>
      <c r="C1034">
        <f>IF(OR(B1034=0,'Input and Summary Results'!D616=0,'Input and Summary Results'!D616=""),FALSE,'Input and Summary Results'!$D616)</f>
        <v>0.94770569699999996</v>
      </c>
      <c r="D1034">
        <f>IF(OR(B1034=0,'Input and Summary Results'!E616=0),FALSE,'Input and Summary Results'!$E616)</f>
        <v>4.2346686000000001E-2</v>
      </c>
      <c r="E1034">
        <f t="shared" si="77"/>
        <v>-2.3326508666919335E-2</v>
      </c>
      <c r="F1034">
        <f t="shared" si="78"/>
        <v>1.9392583353859485E-2</v>
      </c>
      <c r="G1034">
        <f>IF('Input and Summary Results'!$J$4="yes",IF(C1034=FALSE,FALSE,IF('Data Transformation'!E1034&lt;$R$10,E1034,$R$10)),IF(C1034=FALSE,FALSE,IF(C1034&lt;$R$10,C1034,$R$10)))</f>
        <v>0.94770569699999996</v>
      </c>
      <c r="H1034">
        <f>IF('Input and Summary Results'!$J$4="yes",'Data Transformation'!F1034,'Data Transformation'!D1034)</f>
        <v>4.2346686000000001E-2</v>
      </c>
      <c r="I1034">
        <f t="shared" si="79"/>
        <v>40</v>
      </c>
    </row>
    <row r="1035" spans="2:9" x14ac:dyDescent="0.45">
      <c r="B1035">
        <f>IF('Input and Summary Results'!D617=0,FALSE,'Input and Summary Results'!$B617)</f>
        <v>40</v>
      </c>
      <c r="C1035">
        <f>IF(OR(B1035=0,'Input and Summary Results'!D617=0,'Input and Summary Results'!D617=""),FALSE,'Input and Summary Results'!$D617)</f>
        <v>1.025402484</v>
      </c>
      <c r="D1035">
        <f>IF(OR(B1035=0,'Input and Summary Results'!E617=0),FALSE,'Input and Summary Results'!$E617)</f>
        <v>4.1418723999999997E-2</v>
      </c>
      <c r="E1035">
        <f t="shared" si="77"/>
        <v>1.089436516814718E-2</v>
      </c>
      <c r="F1035">
        <f t="shared" si="78"/>
        <v>1.7530410250108191E-2</v>
      </c>
      <c r="G1035">
        <f>IF('Input and Summary Results'!$J$4="yes",IF(C1035=FALSE,FALSE,IF('Data Transformation'!E1035&lt;$R$10,E1035,$R$10)),IF(C1035=FALSE,FALSE,IF(C1035&lt;$R$10,C1035,$R$10)))</f>
        <v>1.025402484</v>
      </c>
      <c r="H1035">
        <f>IF('Input and Summary Results'!$J$4="yes",'Data Transformation'!F1035,'Data Transformation'!D1035)</f>
        <v>4.1418723999999997E-2</v>
      </c>
      <c r="I1035">
        <f t="shared" si="79"/>
        <v>40</v>
      </c>
    </row>
    <row r="1036" spans="2:9" x14ac:dyDescent="0.45">
      <c r="B1036">
        <f>IF('Input and Summary Results'!D618=0,FALSE,'Input and Summary Results'!$B618)</f>
        <v>40</v>
      </c>
      <c r="C1036">
        <f>IF(OR(B1036=0,'Input and Summary Results'!D618=0,'Input and Summary Results'!D618=""),FALSE,'Input and Summary Results'!$D618)</f>
        <v>0.64243383300000001</v>
      </c>
      <c r="D1036">
        <f>IF(OR(B1036=0,'Input and Summary Results'!E618=0),FALSE,'Input and Summary Results'!$E618)</f>
        <v>4.0143244000000002E-2</v>
      </c>
      <c r="E1036">
        <f t="shared" si="77"/>
        <v>-0.19217159553402657</v>
      </c>
      <c r="F1036">
        <f t="shared" si="78"/>
        <v>2.7119007438700698E-2</v>
      </c>
      <c r="G1036">
        <f>IF('Input and Summary Results'!$J$4="yes",IF(C1036=FALSE,FALSE,IF('Data Transformation'!E1036&lt;$R$10,E1036,$R$10)),IF(C1036=FALSE,FALSE,IF(C1036&lt;$R$10,C1036,$R$10)))</f>
        <v>0.64243383300000001</v>
      </c>
      <c r="H1036">
        <f>IF('Input and Summary Results'!$J$4="yes",'Data Transformation'!F1036,'Data Transformation'!D1036)</f>
        <v>4.0143244000000002E-2</v>
      </c>
      <c r="I1036">
        <f t="shared" si="79"/>
        <v>40</v>
      </c>
    </row>
    <row r="1037" spans="2:9" x14ac:dyDescent="0.45">
      <c r="B1037">
        <f>IF('Input and Summary Results'!D619=0,FALSE,'Input and Summary Results'!$B619)</f>
        <v>40</v>
      </c>
      <c r="C1037">
        <f>IF(OR(B1037=0,'Input and Summary Results'!D619=0,'Input and Summary Results'!D619=""),FALSE,'Input and Summary Results'!$D619)</f>
        <v>0.99467484299999998</v>
      </c>
      <c r="D1037">
        <f>IF(OR(B1037=0,'Input and Summary Results'!E619=0),FALSE,'Input and Summary Results'!$E619)</f>
        <v>3.8380787999999999E-2</v>
      </c>
      <c r="E1037">
        <f t="shared" si="77"/>
        <v>-2.3188659573815016E-3</v>
      </c>
      <c r="F1037">
        <f t="shared" si="78"/>
        <v>1.6746439411054855E-2</v>
      </c>
      <c r="G1037">
        <f>IF('Input and Summary Results'!$J$4="yes",IF(C1037=FALSE,FALSE,IF('Data Transformation'!E1037&lt;$R$10,E1037,$R$10)),IF(C1037=FALSE,FALSE,IF(C1037&lt;$R$10,C1037,$R$10)))</f>
        <v>0.99467484299999998</v>
      </c>
      <c r="H1037">
        <f>IF('Input and Summary Results'!$J$4="yes",'Data Transformation'!F1037,'Data Transformation'!D1037)</f>
        <v>3.8380787999999999E-2</v>
      </c>
      <c r="I1037">
        <f t="shared" si="79"/>
        <v>40</v>
      </c>
    </row>
    <row r="1038" spans="2:9" x14ac:dyDescent="0.45">
      <c r="B1038">
        <f>IF('Input and Summary Results'!D620=0,FALSE,'Input and Summary Results'!$B620)</f>
        <v>40</v>
      </c>
      <c r="C1038">
        <f>IF(OR(B1038=0,'Input and Summary Results'!D620=0,'Input and Summary Results'!D620=""),FALSE,'Input and Summary Results'!$D620)</f>
        <v>0.66844722400000001</v>
      </c>
      <c r="D1038">
        <f>IF(OR(B1038=0,'Input and Summary Results'!E620=0),FALSE,'Input and Summary Results'!$E620)</f>
        <v>3.7118275999999999E-2</v>
      </c>
      <c r="E1038">
        <f t="shared" si="77"/>
        <v>-0.17493287595677443</v>
      </c>
      <c r="F1038">
        <f t="shared" si="78"/>
        <v>2.409963151256949E-2</v>
      </c>
      <c r="G1038">
        <f>IF('Input and Summary Results'!$J$4="yes",IF(C1038=FALSE,FALSE,IF('Data Transformation'!E1038&lt;$R$10,E1038,$R$10)),IF(C1038=FALSE,FALSE,IF(C1038&lt;$R$10,C1038,$R$10)))</f>
        <v>0.66844722400000001</v>
      </c>
      <c r="H1038">
        <f>IF('Input and Summary Results'!$J$4="yes",'Data Transformation'!F1038,'Data Transformation'!D1038)</f>
        <v>3.7118275999999999E-2</v>
      </c>
      <c r="I1038">
        <f t="shared" si="79"/>
        <v>40</v>
      </c>
    </row>
    <row r="1039" spans="2:9" x14ac:dyDescent="0.45">
      <c r="B1039">
        <f>IF('Input and Summary Results'!D621=0,FALSE,'Input and Summary Results'!$B621)</f>
        <v>40</v>
      </c>
      <c r="C1039">
        <f>IF(OR(B1039=0,'Input and Summary Results'!D621=0,'Input and Summary Results'!D621=""),FALSE,'Input and Summary Results'!$D621)</f>
        <v>0.956952158</v>
      </c>
      <c r="D1039">
        <f>IF(OR(B1039=0,'Input and Summary Results'!E621=0),FALSE,'Input and Summary Results'!$E621)</f>
        <v>3.0169021000000001E-2</v>
      </c>
      <c r="E1039">
        <f t="shared" si="77"/>
        <v>-1.9109773859490392E-2</v>
      </c>
      <c r="F1039">
        <f t="shared" si="78"/>
        <v>1.3682350788951353E-2</v>
      </c>
      <c r="G1039">
        <f>IF('Input and Summary Results'!$J$4="yes",IF(C1039=FALSE,FALSE,IF('Data Transformation'!E1039&lt;$R$10,E1039,$R$10)),IF(C1039=FALSE,FALSE,IF(C1039&lt;$R$10,C1039,$R$10)))</f>
        <v>0.956952158</v>
      </c>
      <c r="H1039">
        <f>IF('Input and Summary Results'!$J$4="yes",'Data Transformation'!F1039,'Data Transformation'!D1039)</f>
        <v>3.0169021000000001E-2</v>
      </c>
      <c r="I1039">
        <f t="shared" si="79"/>
        <v>40</v>
      </c>
    </row>
    <row r="1040" spans="2:9" x14ac:dyDescent="0.45">
      <c r="B1040">
        <f>IF('Input and Summary Results'!D622=0,FALSE,'Input and Summary Results'!$B622)</f>
        <v>40</v>
      </c>
      <c r="C1040">
        <f>IF(OR(B1040=0,'Input and Summary Results'!D622=0,'Input and Summary Results'!D622=""),FALSE,'Input and Summary Results'!$D622)</f>
        <v>0.7918733</v>
      </c>
      <c r="D1040">
        <f>IF(OR(B1040=0,'Input and Summary Results'!E622=0),FALSE,'Input and Summary Results'!$E622)</f>
        <v>2.9977035999999999E-2</v>
      </c>
      <c r="E1040">
        <f t="shared" si="77"/>
        <v>-0.10134430011838617</v>
      </c>
      <c r="F1040">
        <f t="shared" si="78"/>
        <v>1.6429438426576574E-2</v>
      </c>
      <c r="G1040">
        <f>IF('Input and Summary Results'!$J$4="yes",IF(C1040=FALSE,FALSE,IF('Data Transformation'!E1040&lt;$R$10,E1040,$R$10)),IF(C1040=FALSE,FALSE,IF(C1040&lt;$R$10,C1040,$R$10)))</f>
        <v>0.7918733</v>
      </c>
      <c r="H1040">
        <f>IF('Input and Summary Results'!$J$4="yes",'Data Transformation'!F1040,'Data Transformation'!D1040)</f>
        <v>2.9977035999999999E-2</v>
      </c>
      <c r="I1040">
        <f t="shared" si="79"/>
        <v>40</v>
      </c>
    </row>
    <row r="1041" spans="2:9" x14ac:dyDescent="0.45">
      <c r="B1041">
        <f>IF('Input and Summary Results'!D623=0,FALSE,'Input and Summary Results'!$B623)</f>
        <v>40</v>
      </c>
      <c r="C1041">
        <f>IF(OR(B1041=0,'Input and Summary Results'!D623=0,'Input and Summary Results'!D623=""),FALSE,'Input and Summary Results'!$D623)</f>
        <v>0.83699022499999998</v>
      </c>
      <c r="D1041">
        <f>IF(OR(B1041=0,'Input and Summary Results'!E623=0),FALSE,'Input and Summary Results'!$E623)</f>
        <v>2.9672401000000001E-2</v>
      </c>
      <c r="E1041">
        <f t="shared" si="77"/>
        <v>-7.7279613994015992E-2</v>
      </c>
      <c r="F1041">
        <f t="shared" si="78"/>
        <v>1.5385869093035107E-2</v>
      </c>
      <c r="G1041">
        <f>IF('Input and Summary Results'!$J$4="yes",IF(C1041=FALSE,FALSE,IF('Data Transformation'!E1041&lt;$R$10,E1041,$R$10)),IF(C1041=FALSE,FALSE,IF(C1041&lt;$R$10,C1041,$R$10)))</f>
        <v>0.83699022499999998</v>
      </c>
      <c r="H1041">
        <f>IF('Input and Summary Results'!$J$4="yes",'Data Transformation'!F1041,'Data Transformation'!D1041)</f>
        <v>2.9672401000000001E-2</v>
      </c>
      <c r="I1041">
        <f t="shared" si="79"/>
        <v>40</v>
      </c>
    </row>
    <row r="1042" spans="2:9" x14ac:dyDescent="0.45">
      <c r="B1042">
        <f>IF('Input and Summary Results'!D624=0,FALSE,'Input and Summary Results'!$B624)</f>
        <v>40</v>
      </c>
      <c r="C1042">
        <f>IF(OR(B1042=0,'Input and Summary Results'!D624=0,'Input and Summary Results'!D624=""),FALSE,'Input and Summary Results'!$D624)</f>
        <v>0.99318620599999996</v>
      </c>
      <c r="D1042">
        <f>IF(OR(B1042=0,'Input and Summary Results'!E624=0),FALSE,'Input and Summary Results'!$E624)</f>
        <v>2.6925195999999998E-2</v>
      </c>
      <c r="E1042">
        <f t="shared" si="77"/>
        <v>-2.969320832821901E-3</v>
      </c>
      <c r="F1042">
        <f t="shared" si="78"/>
        <v>1.1765704148331679E-2</v>
      </c>
      <c r="G1042">
        <f>IF('Input and Summary Results'!$J$4="yes",IF(C1042=FALSE,FALSE,IF('Data Transformation'!E1042&lt;$R$10,E1042,$R$10)),IF(C1042=FALSE,FALSE,IF(C1042&lt;$R$10,C1042,$R$10)))</f>
        <v>0.99318620599999996</v>
      </c>
      <c r="H1042">
        <f>IF('Input and Summary Results'!$J$4="yes",'Data Transformation'!F1042,'Data Transformation'!D1042)</f>
        <v>2.6925195999999998E-2</v>
      </c>
      <c r="I1042">
        <f t="shared" si="79"/>
        <v>40</v>
      </c>
    </row>
    <row r="1043" spans="2:9" x14ac:dyDescent="0.45">
      <c r="B1043">
        <f>IF('Input and Summary Results'!D625=0,FALSE,'Input and Summary Results'!$B625)</f>
        <v>41</v>
      </c>
      <c r="C1043">
        <f>IF(OR(B1043=0,'Input and Summary Results'!D625=0,'Input and Summary Results'!D625=""),FALSE,'Input and Summary Results'!$D625)</f>
        <v>1.040565113</v>
      </c>
      <c r="D1043">
        <f>IF(OR(B1043=0,'Input and Summary Results'!E625=0),FALSE,'Input and Summary Results'!$E625)</f>
        <v>6.9266510000000003E-2</v>
      </c>
      <c r="E1043">
        <f t="shared" si="77"/>
        <v>1.7269261224081994E-2</v>
      </c>
      <c r="F1043">
        <f t="shared" si="78"/>
        <v>2.8889749391396328E-2</v>
      </c>
      <c r="G1043">
        <f>IF('Input and Summary Results'!$J$4="yes",IF(C1043=FALSE,FALSE,IF('Data Transformation'!E1043&lt;$R$10,E1043,$R$10)),IF(C1043=FALSE,FALSE,IF(C1043&lt;$R$10,C1043,$R$10)))</f>
        <v>1.040565113</v>
      </c>
      <c r="H1043">
        <f>IF('Input and Summary Results'!$J$4="yes",'Data Transformation'!F1043,'Data Transformation'!D1043)</f>
        <v>6.9266510000000003E-2</v>
      </c>
      <c r="I1043">
        <f t="shared" si="79"/>
        <v>41</v>
      </c>
    </row>
    <row r="1044" spans="2:9" x14ac:dyDescent="0.45">
      <c r="B1044">
        <f>IF('Input and Summary Results'!D626=0,FALSE,'Input and Summary Results'!$B626)</f>
        <v>41</v>
      </c>
      <c r="C1044">
        <f>IF(OR(B1044=0,'Input and Summary Results'!D626=0,'Input and Summary Results'!D626=""),FALSE,'Input and Summary Results'!$D626)</f>
        <v>0.91199790199999997</v>
      </c>
      <c r="D1044">
        <f>IF(OR(B1044=0,'Input and Summary Results'!E626=0),FALSE,'Input and Summary Results'!$E626)</f>
        <v>5.9731006000000003E-2</v>
      </c>
      <c r="E1044">
        <f t="shared" si="77"/>
        <v>-4.0006160740521393E-2</v>
      </c>
      <c r="F1044">
        <f t="shared" si="78"/>
        <v>2.8424688858549593E-2</v>
      </c>
      <c r="G1044">
        <f>IF('Input and Summary Results'!$J$4="yes",IF(C1044=FALSE,FALSE,IF('Data Transformation'!E1044&lt;$R$10,E1044,$R$10)),IF(C1044=FALSE,FALSE,IF(C1044&lt;$R$10,C1044,$R$10)))</f>
        <v>0.91199790199999997</v>
      </c>
      <c r="H1044">
        <f>IF('Input and Summary Results'!$J$4="yes",'Data Transformation'!F1044,'Data Transformation'!D1044)</f>
        <v>5.9731006000000003E-2</v>
      </c>
      <c r="I1044">
        <f t="shared" si="79"/>
        <v>41</v>
      </c>
    </row>
    <row r="1045" spans="2:9" x14ac:dyDescent="0.45">
      <c r="B1045">
        <f>IF('Input and Summary Results'!D627=0,FALSE,'Input and Summary Results'!$B627)</f>
        <v>41</v>
      </c>
      <c r="C1045">
        <f>IF(OR(B1045=0,'Input and Summary Results'!D627=0,'Input and Summary Results'!D627=""),FALSE,'Input and Summary Results'!$D627)</f>
        <v>0.80919714799999998</v>
      </c>
      <c r="D1045">
        <f>IF(OR(B1045=0,'Input and Summary Results'!E627=0),FALSE,'Input and Summary Results'!$E627)</f>
        <v>5.5625697000000002E-2</v>
      </c>
      <c r="E1045">
        <f t="shared" si="77"/>
        <v>-9.1945656561199698E-2</v>
      </c>
      <c r="F1045">
        <f t="shared" si="78"/>
        <v>2.9833956481023088E-2</v>
      </c>
      <c r="G1045">
        <f>IF('Input and Summary Results'!$J$4="yes",IF(C1045=FALSE,FALSE,IF('Data Transformation'!E1045&lt;$R$10,E1045,$R$10)),IF(C1045=FALSE,FALSE,IF(C1045&lt;$R$10,C1045,$R$10)))</f>
        <v>0.80919714799999998</v>
      </c>
      <c r="H1045">
        <f>IF('Input and Summary Results'!$J$4="yes",'Data Transformation'!F1045,'Data Transformation'!D1045)</f>
        <v>5.5625697000000002E-2</v>
      </c>
      <c r="I1045">
        <f t="shared" si="79"/>
        <v>41</v>
      </c>
    </row>
    <row r="1046" spans="2:9" x14ac:dyDescent="0.45">
      <c r="B1046">
        <f>IF('Input and Summary Results'!D628=0,FALSE,'Input and Summary Results'!$B628)</f>
        <v>41</v>
      </c>
      <c r="C1046">
        <f>IF(OR(B1046=0,'Input and Summary Results'!D628=0,'Input and Summary Results'!D628=""),FALSE,'Input and Summary Results'!$D628)</f>
        <v>0.91085771000000004</v>
      </c>
      <c r="D1046">
        <f>IF(OR(B1046=0,'Input and Summary Results'!E628=0),FALSE,'Input and Summary Results'!$E628)</f>
        <v>5.5486168000000002E-2</v>
      </c>
      <c r="E1046">
        <f t="shared" si="77"/>
        <v>-4.0549461213942976E-2</v>
      </c>
      <c r="F1046">
        <f t="shared" si="78"/>
        <v>2.6437715405625759E-2</v>
      </c>
      <c r="G1046">
        <f>IF('Input and Summary Results'!$J$4="yes",IF(C1046=FALSE,FALSE,IF('Data Transformation'!E1046&lt;$R$10,E1046,$R$10)),IF(C1046=FALSE,FALSE,IF(C1046&lt;$R$10,C1046,$R$10)))</f>
        <v>0.91085771000000004</v>
      </c>
      <c r="H1046">
        <f>IF('Input and Summary Results'!$J$4="yes",'Data Transformation'!F1046,'Data Transformation'!D1046)</f>
        <v>5.5486168000000002E-2</v>
      </c>
      <c r="I1046">
        <f t="shared" si="79"/>
        <v>41</v>
      </c>
    </row>
    <row r="1047" spans="2:9" x14ac:dyDescent="0.45">
      <c r="B1047">
        <f>IF('Input and Summary Results'!D629=0,FALSE,'Input and Summary Results'!$B629)</f>
        <v>41</v>
      </c>
      <c r="C1047">
        <f>IF(OR(B1047=0,'Input and Summary Results'!D629=0,'Input and Summary Results'!D629=""),FALSE,'Input and Summary Results'!$D629)</f>
        <v>0.99791451900000006</v>
      </c>
      <c r="D1047">
        <f>IF(OR(B1047=0,'Input and Summary Results'!E629=0),FALSE,'Input and Summary Results'!$E629)</f>
        <v>5.1824568000000001E-2</v>
      </c>
      <c r="E1047">
        <f t="shared" si="77"/>
        <v>-9.0665862903497577E-4</v>
      </c>
      <c r="F1047">
        <f t="shared" si="78"/>
        <v>2.2538866890662004E-2</v>
      </c>
      <c r="G1047">
        <f>IF('Input and Summary Results'!$J$4="yes",IF(C1047=FALSE,FALSE,IF('Data Transformation'!E1047&lt;$R$10,E1047,$R$10)),IF(C1047=FALSE,FALSE,IF(C1047&lt;$R$10,C1047,$R$10)))</f>
        <v>0.99791451900000006</v>
      </c>
      <c r="H1047">
        <f>IF('Input and Summary Results'!$J$4="yes",'Data Transformation'!F1047,'Data Transformation'!D1047)</f>
        <v>5.1824568000000001E-2</v>
      </c>
      <c r="I1047">
        <f t="shared" si="79"/>
        <v>41</v>
      </c>
    </row>
    <row r="1048" spans="2:9" x14ac:dyDescent="0.45">
      <c r="B1048">
        <f>IF('Input and Summary Results'!D630=0,FALSE,'Input and Summary Results'!$B630)</f>
        <v>41</v>
      </c>
      <c r="C1048">
        <f>IF(OR(B1048=0,'Input and Summary Results'!D630=0,'Input and Summary Results'!D630=""),FALSE,'Input and Summary Results'!$D630)</f>
        <v>1.007772946</v>
      </c>
      <c r="D1048">
        <f>IF(OR(B1048=0,'Input and Summary Results'!E630=0),FALSE,'Input and Summary Results'!$E630)</f>
        <v>5.1513470999999998E-2</v>
      </c>
      <c r="E1048">
        <f t="shared" si="77"/>
        <v>3.3626953963917842E-3</v>
      </c>
      <c r="F1048">
        <f t="shared" si="78"/>
        <v>2.2184408206965302E-2</v>
      </c>
      <c r="G1048">
        <f>IF('Input and Summary Results'!$J$4="yes",IF(C1048=FALSE,FALSE,IF('Data Transformation'!E1048&lt;$R$10,E1048,$R$10)),IF(C1048=FALSE,FALSE,IF(C1048&lt;$R$10,C1048,$R$10)))</f>
        <v>1.007772946</v>
      </c>
      <c r="H1048">
        <f>IF('Input and Summary Results'!$J$4="yes",'Data Transformation'!F1048,'Data Transformation'!D1048)</f>
        <v>5.1513470999999998E-2</v>
      </c>
      <c r="I1048">
        <f t="shared" si="79"/>
        <v>41</v>
      </c>
    </row>
    <row r="1049" spans="2:9" x14ac:dyDescent="0.45">
      <c r="B1049">
        <f>IF('Input and Summary Results'!D631=0,FALSE,'Input and Summary Results'!$B631)</f>
        <v>41</v>
      </c>
      <c r="C1049">
        <f>IF(OR(B1049=0,'Input and Summary Results'!D631=0,'Input and Summary Results'!D631=""),FALSE,'Input and Summary Results'!$D631)</f>
        <v>0.22984147999999999</v>
      </c>
      <c r="D1049">
        <f>IF(OR(B1049=0,'Input and Summary Results'!E631=0),FALSE,'Input and Summary Results'!$E631)</f>
        <v>5.0982513E-2</v>
      </c>
      <c r="E1049">
        <f t="shared" si="77"/>
        <v>-0.63857159048911716</v>
      </c>
      <c r="F1049">
        <f t="shared" si="78"/>
        <v>9.6268135072920702E-2</v>
      </c>
      <c r="G1049">
        <f>IF('Input and Summary Results'!$J$4="yes",IF(C1049=FALSE,FALSE,IF('Data Transformation'!E1049&lt;$R$10,E1049,$R$10)),IF(C1049=FALSE,FALSE,IF(C1049&lt;$R$10,C1049,$R$10)))</f>
        <v>0.22984147999999999</v>
      </c>
      <c r="H1049">
        <f>IF('Input and Summary Results'!$J$4="yes",'Data Transformation'!F1049,'Data Transformation'!D1049)</f>
        <v>5.0982513E-2</v>
      </c>
      <c r="I1049">
        <f t="shared" si="79"/>
        <v>41</v>
      </c>
    </row>
    <row r="1050" spans="2:9" x14ac:dyDescent="0.45">
      <c r="B1050">
        <f>IF('Input and Summary Results'!D632=0,FALSE,'Input and Summary Results'!$B632)</f>
        <v>41</v>
      </c>
      <c r="C1050">
        <f>IF(OR(B1050=0,'Input and Summary Results'!D632=0,'Input and Summary Results'!D632=""),FALSE,'Input and Summary Results'!$D632)</f>
        <v>1.0541638719999999</v>
      </c>
      <c r="D1050">
        <f>IF(OR(B1050=0,'Input and Summary Results'!E632=0),FALSE,'Input and Summary Results'!$E632)</f>
        <v>5.0217447999999998E-2</v>
      </c>
      <c r="E1050">
        <f t="shared" si="77"/>
        <v>2.290812811883236E-2</v>
      </c>
      <c r="F1050">
        <f t="shared" si="78"/>
        <v>2.0674558302449582E-2</v>
      </c>
      <c r="G1050">
        <f>IF('Input and Summary Results'!$J$4="yes",IF(C1050=FALSE,FALSE,IF('Data Transformation'!E1050&lt;$R$10,E1050,$R$10)),IF(C1050=FALSE,FALSE,IF(C1050&lt;$R$10,C1050,$R$10)))</f>
        <v>1.0541638719999999</v>
      </c>
      <c r="H1050">
        <f>IF('Input and Summary Results'!$J$4="yes",'Data Transformation'!F1050,'Data Transformation'!D1050)</f>
        <v>5.0217447999999998E-2</v>
      </c>
      <c r="I1050">
        <f t="shared" si="79"/>
        <v>41</v>
      </c>
    </row>
    <row r="1051" spans="2:9" x14ac:dyDescent="0.45">
      <c r="B1051">
        <f>IF('Input and Summary Results'!D633=0,FALSE,'Input and Summary Results'!$B633)</f>
        <v>41</v>
      </c>
      <c r="C1051">
        <f>IF(OR(B1051=0,'Input and Summary Results'!D633=0,'Input and Summary Results'!D633=""),FALSE,'Input and Summary Results'!$D633)</f>
        <v>0.95031532299999999</v>
      </c>
      <c r="D1051">
        <f>IF(OR(B1051=0,'Input and Summary Results'!E633=0),FALSE,'Input and Summary Results'!$E633)</f>
        <v>4.7873877000000002E-2</v>
      </c>
      <c r="E1051">
        <f t="shared" si="77"/>
        <v>-2.2132268061730895E-2</v>
      </c>
      <c r="F1051">
        <f t="shared" si="78"/>
        <v>2.1863545830671616E-2</v>
      </c>
      <c r="G1051">
        <f>IF('Input and Summary Results'!$J$4="yes",IF(C1051=FALSE,FALSE,IF('Data Transformation'!E1051&lt;$R$10,E1051,$R$10)),IF(C1051=FALSE,FALSE,IF(C1051&lt;$R$10,C1051,$R$10)))</f>
        <v>0.95031532299999999</v>
      </c>
      <c r="H1051">
        <f>IF('Input and Summary Results'!$J$4="yes",'Data Transformation'!F1051,'Data Transformation'!D1051)</f>
        <v>4.7873877000000002E-2</v>
      </c>
      <c r="I1051">
        <f t="shared" si="79"/>
        <v>41</v>
      </c>
    </row>
    <row r="1052" spans="2:9" x14ac:dyDescent="0.45">
      <c r="B1052">
        <f>IF('Input and Summary Results'!D634=0,FALSE,'Input and Summary Results'!$B634)</f>
        <v>41</v>
      </c>
      <c r="C1052">
        <f>IF(OR(B1052=0,'Input and Summary Results'!D634=0,'Input and Summary Results'!D634=""),FALSE,'Input and Summary Results'!$D634)</f>
        <v>1.096246936</v>
      </c>
      <c r="D1052">
        <f>IF(OR(B1052=0,'Input and Summary Results'!E634=0),FALSE,'Input and Summary Results'!$E634)</f>
        <v>4.705956E-2</v>
      </c>
      <c r="E1052">
        <f t="shared" si="77"/>
        <v>3.990839252675174E-2</v>
      </c>
      <c r="F1052">
        <f t="shared" si="78"/>
        <v>1.863070113976583E-2</v>
      </c>
      <c r="G1052">
        <f>IF('Input and Summary Results'!$J$4="yes",IF(C1052=FALSE,FALSE,IF('Data Transformation'!E1052&lt;$R$10,E1052,$R$10)),IF(C1052=FALSE,FALSE,IF(C1052&lt;$R$10,C1052,$R$10)))</f>
        <v>1.096246936</v>
      </c>
      <c r="H1052">
        <f>IF('Input and Summary Results'!$J$4="yes",'Data Transformation'!F1052,'Data Transformation'!D1052)</f>
        <v>4.705956E-2</v>
      </c>
      <c r="I1052">
        <f t="shared" si="79"/>
        <v>41</v>
      </c>
    </row>
    <row r="1053" spans="2:9" x14ac:dyDescent="0.45">
      <c r="B1053">
        <f>IF('Input and Summary Results'!D635=0,FALSE,'Input and Summary Results'!$B635)</f>
        <v>41</v>
      </c>
      <c r="C1053">
        <f>IF(OR(B1053=0,'Input and Summary Results'!D635=0,'Input and Summary Results'!D635=""),FALSE,'Input and Summary Results'!$D635)</f>
        <v>0.978416701</v>
      </c>
      <c r="D1053">
        <f>IF(OR(B1053=0,'Input and Summary Results'!E635=0),FALSE,'Input and Summary Results'!$E635)</f>
        <v>4.3798468E-2</v>
      </c>
      <c r="E1053">
        <f t="shared" si="77"/>
        <v>-9.4761427560735023E-3</v>
      </c>
      <c r="F1053">
        <f t="shared" si="78"/>
        <v>1.9427852256172801E-2</v>
      </c>
      <c r="G1053">
        <f>IF('Input and Summary Results'!$J$4="yes",IF(C1053=FALSE,FALSE,IF('Data Transformation'!E1053&lt;$R$10,E1053,$R$10)),IF(C1053=FALSE,FALSE,IF(C1053&lt;$R$10,C1053,$R$10)))</f>
        <v>0.978416701</v>
      </c>
      <c r="H1053">
        <f>IF('Input and Summary Results'!$J$4="yes",'Data Transformation'!F1053,'Data Transformation'!D1053)</f>
        <v>4.3798468E-2</v>
      </c>
      <c r="I1053">
        <f t="shared" si="79"/>
        <v>41</v>
      </c>
    </row>
    <row r="1054" spans="2:9" x14ac:dyDescent="0.45">
      <c r="B1054">
        <f>IF('Input and Summary Results'!D636=0,FALSE,'Input and Summary Results'!$B636)</f>
        <v>41</v>
      </c>
      <c r="C1054">
        <f>IF(OR(B1054=0,'Input and Summary Results'!D636=0,'Input and Summary Results'!D636=""),FALSE,'Input and Summary Results'!$D636)</f>
        <v>0.41073653900000001</v>
      </c>
      <c r="D1054">
        <f>IF(OR(B1054=0,'Input and Summary Results'!E636=0),FALSE,'Input and Summary Results'!$E636)</f>
        <v>4.3523104E-2</v>
      </c>
      <c r="E1054">
        <f t="shared" si="77"/>
        <v>-0.38643666072020549</v>
      </c>
      <c r="F1054">
        <f t="shared" si="78"/>
        <v>4.5988183038178636E-2</v>
      </c>
      <c r="G1054">
        <f>IF('Input and Summary Results'!$J$4="yes",IF(C1054=FALSE,FALSE,IF('Data Transformation'!E1054&lt;$R$10,E1054,$R$10)),IF(C1054=FALSE,FALSE,IF(C1054&lt;$R$10,C1054,$R$10)))</f>
        <v>0.41073653900000001</v>
      </c>
      <c r="H1054">
        <f>IF('Input and Summary Results'!$J$4="yes",'Data Transformation'!F1054,'Data Transformation'!D1054)</f>
        <v>4.3523104E-2</v>
      </c>
      <c r="I1054">
        <f t="shared" si="79"/>
        <v>41</v>
      </c>
    </row>
    <row r="1055" spans="2:9" x14ac:dyDescent="0.45">
      <c r="B1055">
        <f>IF('Input and Summary Results'!D637=0,FALSE,'Input and Summary Results'!$B637)</f>
        <v>41</v>
      </c>
      <c r="C1055">
        <f>IF(OR(B1055=0,'Input and Summary Results'!D637=0,'Input and Summary Results'!D637=""),FALSE,'Input and Summary Results'!$D637)</f>
        <v>0.45192727799999999</v>
      </c>
      <c r="D1055">
        <f>IF(OR(B1055=0,'Input and Summary Results'!E637=0),FALSE,'Input and Summary Results'!$E637)</f>
        <v>4.2264274999999997E-2</v>
      </c>
      <c r="E1055">
        <f t="shared" si="77"/>
        <v>-0.3449314441803239</v>
      </c>
      <c r="F1055">
        <f t="shared" si="78"/>
        <v>4.0587714534903549E-2</v>
      </c>
      <c r="G1055">
        <f>IF('Input and Summary Results'!$J$4="yes",IF(C1055=FALSE,FALSE,IF('Data Transformation'!E1055&lt;$R$10,E1055,$R$10)),IF(C1055=FALSE,FALSE,IF(C1055&lt;$R$10,C1055,$R$10)))</f>
        <v>0.45192727799999999</v>
      </c>
      <c r="H1055">
        <f>IF('Input and Summary Results'!$J$4="yes",'Data Transformation'!F1055,'Data Transformation'!D1055)</f>
        <v>4.2264274999999997E-2</v>
      </c>
      <c r="I1055">
        <f t="shared" si="79"/>
        <v>41</v>
      </c>
    </row>
    <row r="1056" spans="2:9" x14ac:dyDescent="0.45">
      <c r="B1056">
        <f>IF('Input and Summary Results'!D638=0,FALSE,'Input and Summary Results'!$B638)</f>
        <v>41</v>
      </c>
      <c r="C1056">
        <f>IF(OR(B1056=0,'Input and Summary Results'!D638=0,'Input and Summary Results'!D638=""),FALSE,'Input and Summary Results'!$D638)</f>
        <v>0.97331819399999997</v>
      </c>
      <c r="D1056">
        <f>IF(OR(B1056=0,'Input and Summary Results'!E638=0),FALSE,'Input and Summary Results'!$E638)</f>
        <v>4.0418095000000001E-2</v>
      </c>
      <c r="E1056">
        <f t="shared" si="77"/>
        <v>-1.1745158387744646E-2</v>
      </c>
      <c r="F1056">
        <f t="shared" si="78"/>
        <v>1.8022321310886748E-2</v>
      </c>
      <c r="G1056">
        <f>IF('Input and Summary Results'!$J$4="yes",IF(C1056=FALSE,FALSE,IF('Data Transformation'!E1056&lt;$R$10,E1056,$R$10)),IF(C1056=FALSE,FALSE,IF(C1056&lt;$R$10,C1056,$R$10)))</f>
        <v>0.97331819399999997</v>
      </c>
      <c r="H1056">
        <f>IF('Input and Summary Results'!$J$4="yes",'Data Transformation'!F1056,'Data Transformation'!D1056)</f>
        <v>4.0418095000000001E-2</v>
      </c>
      <c r="I1056">
        <f t="shared" si="79"/>
        <v>41</v>
      </c>
    </row>
    <row r="1057" spans="2:9" x14ac:dyDescent="0.45">
      <c r="B1057">
        <f>IF('Input and Summary Results'!D639=0,FALSE,'Input and Summary Results'!$B639)</f>
        <v>41</v>
      </c>
      <c r="C1057">
        <f>IF(OR(B1057=0,'Input and Summary Results'!D639=0,'Input and Summary Results'!D639=""),FALSE,'Input and Summary Results'!$D639)</f>
        <v>0.98920982700000004</v>
      </c>
      <c r="D1057">
        <f>IF(OR(B1057=0,'Input and Summary Results'!E639=0),FALSE,'Input and Summary Results'!$E639)</f>
        <v>3.2289323000000002E-2</v>
      </c>
      <c r="E1057">
        <f t="shared" si="77"/>
        <v>-4.7115779246960652E-3</v>
      </c>
      <c r="F1057">
        <f t="shared" si="78"/>
        <v>1.4166424351544579E-2</v>
      </c>
      <c r="G1057">
        <f>IF('Input and Summary Results'!$J$4="yes",IF(C1057=FALSE,FALSE,IF('Data Transformation'!E1057&lt;$R$10,E1057,$R$10)),IF(C1057=FALSE,FALSE,IF(C1057&lt;$R$10,C1057,$R$10)))</f>
        <v>0.98920982700000004</v>
      </c>
      <c r="H1057">
        <f>IF('Input and Summary Results'!$J$4="yes",'Data Transformation'!F1057,'Data Transformation'!D1057)</f>
        <v>3.2289323000000002E-2</v>
      </c>
      <c r="I1057">
        <f t="shared" si="79"/>
        <v>41</v>
      </c>
    </row>
    <row r="1058" spans="2:9" x14ac:dyDescent="0.45">
      <c r="B1058">
        <f>IF('Input and Summary Results'!D640=0,FALSE,'Input and Summary Results'!$B640)</f>
        <v>41</v>
      </c>
      <c r="C1058">
        <f>IF(OR(B1058=0,'Input and Summary Results'!D640=0,'Input and Summary Results'!D640=""),FALSE,'Input and Summary Results'!$D640)</f>
        <v>0.95594936600000002</v>
      </c>
      <c r="D1058">
        <f>IF(OR(B1058=0,'Input and Summary Results'!E640=0),FALSE,'Input and Summary Results'!$E640)</f>
        <v>3.1971924999999998E-2</v>
      </c>
      <c r="E1058">
        <f t="shared" si="77"/>
        <v>-1.9565110494990903E-2</v>
      </c>
      <c r="F1058">
        <f t="shared" si="78"/>
        <v>1.4515220097964894E-2</v>
      </c>
      <c r="G1058">
        <f>IF('Input and Summary Results'!$J$4="yes",IF(C1058=FALSE,FALSE,IF('Data Transformation'!E1058&lt;$R$10,E1058,$R$10)),IF(C1058=FALSE,FALSE,IF(C1058&lt;$R$10,C1058,$R$10)))</f>
        <v>0.95594936600000002</v>
      </c>
      <c r="H1058">
        <f>IF('Input and Summary Results'!$J$4="yes",'Data Transformation'!F1058,'Data Transformation'!D1058)</f>
        <v>3.1971924999999998E-2</v>
      </c>
      <c r="I1058">
        <f t="shared" si="79"/>
        <v>41</v>
      </c>
    </row>
    <row r="1059" spans="2:9" x14ac:dyDescent="0.45">
      <c r="B1059">
        <f>IF('Input and Summary Results'!D641=0,FALSE,'Input and Summary Results'!$B641)</f>
        <v>41</v>
      </c>
      <c r="C1059">
        <f>IF(OR(B1059=0,'Input and Summary Results'!D641=0,'Input and Summary Results'!D641=""),FALSE,'Input and Summary Results'!$D641)</f>
        <v>0.90202110599999996</v>
      </c>
      <c r="D1059">
        <f>IF(OR(B1059=0,'Input and Summary Results'!E641=0),FALSE,'Input and Summary Results'!$E641)</f>
        <v>3.1353282000000003E-2</v>
      </c>
      <c r="E1059">
        <f t="shared" si="77"/>
        <v>-4.4783300471255602E-2</v>
      </c>
      <c r="F1059">
        <f t="shared" si="78"/>
        <v>1.5085372501250542E-2</v>
      </c>
      <c r="G1059">
        <f>IF('Input and Summary Results'!$J$4="yes",IF(C1059=FALSE,FALSE,IF('Data Transformation'!E1059&lt;$R$10,E1059,$R$10)),IF(C1059=FALSE,FALSE,IF(C1059&lt;$R$10,C1059,$R$10)))</f>
        <v>0.90202110599999996</v>
      </c>
      <c r="H1059">
        <f>IF('Input and Summary Results'!$J$4="yes",'Data Transformation'!F1059,'Data Transformation'!D1059)</f>
        <v>3.1353282000000003E-2</v>
      </c>
      <c r="I1059">
        <f t="shared" si="79"/>
        <v>41</v>
      </c>
    </row>
    <row r="1060" spans="2:9" x14ac:dyDescent="0.45">
      <c r="B1060">
        <f>IF('Input and Summary Results'!D642=0,FALSE,'Input and Summary Results'!$B642)</f>
        <v>41</v>
      </c>
      <c r="C1060">
        <f>IF(OR(B1060=0,'Input and Summary Results'!D642=0,'Input and Summary Results'!D642=""),FALSE,'Input and Summary Results'!$D642)</f>
        <v>0.94428816199999999</v>
      </c>
      <c r="D1060">
        <f>IF(OR(B1060=0,'Input and Summary Results'!E642=0),FALSE,'Input and Summary Results'!$E642)</f>
        <v>3.0500079999999999E-2</v>
      </c>
      <c r="E1060">
        <f t="shared" si="77"/>
        <v>-2.4895454780960224E-2</v>
      </c>
      <c r="F1060">
        <f t="shared" si="78"/>
        <v>1.4018003457719933E-2</v>
      </c>
      <c r="G1060">
        <f>IF('Input and Summary Results'!$J$4="yes",IF(C1060=FALSE,FALSE,IF('Data Transformation'!E1060&lt;$R$10,E1060,$R$10)),IF(C1060=FALSE,FALSE,IF(C1060&lt;$R$10,C1060,$R$10)))</f>
        <v>0.94428816199999999</v>
      </c>
      <c r="H1060">
        <f>IF('Input and Summary Results'!$J$4="yes",'Data Transformation'!F1060,'Data Transformation'!D1060)</f>
        <v>3.0500079999999999E-2</v>
      </c>
      <c r="I1060">
        <f t="shared" si="79"/>
        <v>41</v>
      </c>
    </row>
    <row r="1061" spans="2:9" x14ac:dyDescent="0.45">
      <c r="B1061">
        <f>IF('Input and Summary Results'!D643=0,FALSE,'Input and Summary Results'!$B643)</f>
        <v>41</v>
      </c>
      <c r="C1061">
        <f>IF(OR(B1061=0,'Input and Summary Results'!D643=0,'Input and Summary Results'!D643=""),FALSE,'Input and Summary Results'!$D643)</f>
        <v>0.70394436000000005</v>
      </c>
      <c r="D1061">
        <f>IF(OR(B1061=0,'Input and Summary Results'!E643=0),FALSE,'Input and Summary Results'!$E643)</f>
        <v>3.0162037999999999E-2</v>
      </c>
      <c r="E1061">
        <f t="shared" si="77"/>
        <v>-0.15246166628390911</v>
      </c>
      <c r="F1061">
        <f t="shared" si="78"/>
        <v>1.8595680618848909E-2</v>
      </c>
      <c r="G1061">
        <f>IF('Input and Summary Results'!$J$4="yes",IF(C1061=FALSE,FALSE,IF('Data Transformation'!E1061&lt;$R$10,E1061,$R$10)),IF(C1061=FALSE,FALSE,IF(C1061&lt;$R$10,C1061,$R$10)))</f>
        <v>0.70394436000000005</v>
      </c>
      <c r="H1061">
        <f>IF('Input and Summary Results'!$J$4="yes",'Data Transformation'!F1061,'Data Transformation'!D1061)</f>
        <v>3.0162037999999999E-2</v>
      </c>
      <c r="I1061">
        <f t="shared" si="79"/>
        <v>41</v>
      </c>
    </row>
    <row r="1062" spans="2:9" x14ac:dyDescent="0.45">
      <c r="B1062">
        <f>IF('Input and Summary Results'!D644=0,FALSE,'Input and Summary Results'!$B644)</f>
        <v>42</v>
      </c>
      <c r="C1062">
        <f>IF(OR(B1062=0,'Input and Summary Results'!D644=0,'Input and Summary Results'!D644=""),FALSE,'Input and Summary Results'!$D644)</f>
        <v>1.021282969</v>
      </c>
      <c r="D1062">
        <f>IF(OR(B1062=0,'Input and Summary Results'!E644=0),FALSE,'Input and Summary Results'!$E644)</f>
        <v>0.121819251</v>
      </c>
      <c r="E1062">
        <f t="shared" si="77"/>
        <v>9.1460896370798312E-3</v>
      </c>
      <c r="F1062">
        <f t="shared" si="78"/>
        <v>5.1767782817104827E-2</v>
      </c>
      <c r="G1062">
        <f>IF('Input and Summary Results'!$J$4="yes",IF(C1062=FALSE,FALSE,IF('Data Transformation'!E1062&lt;$R$10,E1062,$R$10)),IF(C1062=FALSE,FALSE,IF(C1062&lt;$R$10,C1062,$R$10)))</f>
        <v>1.021282969</v>
      </c>
      <c r="H1062">
        <f>IF('Input and Summary Results'!$J$4="yes",'Data Transformation'!F1062,'Data Transformation'!D1062)</f>
        <v>0.121819251</v>
      </c>
      <c r="I1062">
        <f t="shared" si="79"/>
        <v>42</v>
      </c>
    </row>
    <row r="1063" spans="2:9" x14ac:dyDescent="0.45">
      <c r="B1063">
        <f>IF('Input and Summary Results'!D645=0,FALSE,'Input and Summary Results'!$B645)</f>
        <v>42</v>
      </c>
      <c r="C1063">
        <f>IF(OR(B1063=0,'Input and Summary Results'!D645=0,'Input and Summary Results'!D645=""),FALSE,'Input and Summary Results'!$D645)</f>
        <v>0.73046416599999997</v>
      </c>
      <c r="D1063">
        <f>IF(OR(B1063=0,'Input and Summary Results'!E645=0),FALSE,'Input and Summary Results'!$E645)</f>
        <v>8.8727132E-2</v>
      </c>
      <c r="E1063">
        <f t="shared" si="77"/>
        <v>-0.13640108416524804</v>
      </c>
      <c r="F1063">
        <f t="shared" si="78"/>
        <v>5.2716583619517351E-2</v>
      </c>
      <c r="G1063">
        <f>IF('Input and Summary Results'!$J$4="yes",IF(C1063=FALSE,FALSE,IF('Data Transformation'!E1063&lt;$R$10,E1063,$R$10)),IF(C1063=FALSE,FALSE,IF(C1063&lt;$R$10,C1063,$R$10)))</f>
        <v>0.73046416599999997</v>
      </c>
      <c r="H1063">
        <f>IF('Input and Summary Results'!$J$4="yes",'Data Transformation'!F1063,'Data Transformation'!D1063)</f>
        <v>8.8727132E-2</v>
      </c>
      <c r="I1063">
        <f t="shared" si="79"/>
        <v>42</v>
      </c>
    </row>
    <row r="1064" spans="2:9" x14ac:dyDescent="0.45">
      <c r="B1064">
        <f>IF('Input and Summary Results'!D646=0,FALSE,'Input and Summary Results'!$B646)</f>
        <v>42</v>
      </c>
      <c r="C1064">
        <f>IF(OR(B1064=0,'Input and Summary Results'!D646=0,'Input and Summary Results'!D646=""),FALSE,'Input and Summary Results'!$D646)</f>
        <v>1.118273428</v>
      </c>
      <c r="D1064">
        <f>IF(OR(B1064=0,'Input and Summary Results'!E646=0),FALSE,'Input and Summary Results'!$E646)</f>
        <v>8.16278E-2</v>
      </c>
      <c r="E1064">
        <f t="shared" si="77"/>
        <v>4.8548005476074893E-2</v>
      </c>
      <c r="F1064">
        <f t="shared" si="78"/>
        <v>3.167960921986604E-2</v>
      </c>
      <c r="G1064">
        <f>IF('Input and Summary Results'!$J$4="yes",IF(C1064=FALSE,FALSE,IF('Data Transformation'!E1064&lt;$R$10,E1064,$R$10)),IF(C1064=FALSE,FALSE,IF(C1064&lt;$R$10,C1064,$R$10)))</f>
        <v>1.118273428</v>
      </c>
      <c r="H1064">
        <f>IF('Input and Summary Results'!$J$4="yes",'Data Transformation'!F1064,'Data Transformation'!D1064)</f>
        <v>8.16278E-2</v>
      </c>
      <c r="I1064">
        <f t="shared" si="79"/>
        <v>42</v>
      </c>
    </row>
    <row r="1065" spans="2:9" x14ac:dyDescent="0.45">
      <c r="B1065">
        <f>IF('Input and Summary Results'!D647=0,FALSE,'Input and Summary Results'!$B647)</f>
        <v>42</v>
      </c>
      <c r="C1065">
        <f>IF(OR(B1065=0,'Input and Summary Results'!D647=0,'Input and Summary Results'!D647=""),FALSE,'Input and Summary Results'!$D647)</f>
        <v>0.91970884100000005</v>
      </c>
      <c r="D1065">
        <f>IF(OR(B1065=0,'Input and Summary Results'!E647=0),FALSE,'Input and Summary Results'!$E647)</f>
        <v>7.6133076999999993E-2</v>
      </c>
      <c r="E1065">
        <f t="shared" si="77"/>
        <v>-3.634963869830355E-2</v>
      </c>
      <c r="F1065">
        <f t="shared" si="78"/>
        <v>3.5926321401970725E-2</v>
      </c>
      <c r="G1065">
        <f>IF('Input and Summary Results'!$J$4="yes",IF(C1065=FALSE,FALSE,IF('Data Transformation'!E1065&lt;$R$10,E1065,$R$10)),IF(C1065=FALSE,FALSE,IF(C1065&lt;$R$10,C1065,$R$10)))</f>
        <v>0.91970884100000005</v>
      </c>
      <c r="H1065">
        <f>IF('Input and Summary Results'!$J$4="yes",'Data Transformation'!F1065,'Data Transformation'!D1065)</f>
        <v>7.6133076999999993E-2</v>
      </c>
      <c r="I1065">
        <f t="shared" si="79"/>
        <v>42</v>
      </c>
    </row>
    <row r="1066" spans="2:9" x14ac:dyDescent="0.45">
      <c r="B1066">
        <f>IF('Input and Summary Results'!D648=0,FALSE,'Input and Summary Results'!$B648)</f>
        <v>42</v>
      </c>
      <c r="C1066">
        <f>IF(OR(B1066=0,'Input and Summary Results'!D648=0,'Input and Summary Results'!D648=""),FALSE,'Input and Summary Results'!$D648)</f>
        <v>1.0795831380000001</v>
      </c>
      <c r="D1066">
        <f>IF(OR(B1066=0,'Input and Summary Results'!E648=0),FALSE,'Input and Summary Results'!$E648)</f>
        <v>6.6790020000000005E-2</v>
      </c>
      <c r="E1066">
        <f t="shared" ref="E1066:E1129" si="80">IF(C1066=FALSE,FALSE,LOG10(C1066))</f>
        <v>3.3256092695572906E-2</v>
      </c>
      <c r="F1066">
        <f t="shared" ref="F1066:F1129" si="81">IF(D1066=FALSE, FALSE,0.434*D1066/C1066)</f>
        <v>2.6850056896683395E-2</v>
      </c>
      <c r="G1066">
        <f>IF('Input and Summary Results'!$J$4="yes",IF(C1066=FALSE,FALSE,IF('Data Transformation'!E1066&lt;$R$10,E1066,$R$10)),IF(C1066=FALSE,FALSE,IF(C1066&lt;$R$10,C1066,$R$10)))</f>
        <v>1.0795831380000001</v>
      </c>
      <c r="H1066">
        <f>IF('Input and Summary Results'!$J$4="yes",'Data Transformation'!F1066,'Data Transformation'!D1066)</f>
        <v>6.6790020000000005E-2</v>
      </c>
      <c r="I1066">
        <f t="shared" si="79"/>
        <v>42</v>
      </c>
    </row>
    <row r="1067" spans="2:9" x14ac:dyDescent="0.45">
      <c r="B1067">
        <f>IF('Input and Summary Results'!D649=0,FALSE,'Input and Summary Results'!$B649)</f>
        <v>42</v>
      </c>
      <c r="C1067">
        <f>IF(OR(B1067=0,'Input and Summary Results'!D649=0,'Input and Summary Results'!D649=""),FALSE,'Input and Summary Results'!$D649)</f>
        <v>0.649213704</v>
      </c>
      <c r="D1067">
        <f>IF(OR(B1067=0,'Input and Summary Results'!E649=0),FALSE,'Input and Summary Results'!$E649)</f>
        <v>6.5215175E-2</v>
      </c>
      <c r="E1067">
        <f t="shared" si="80"/>
        <v>-0.18761232139545939</v>
      </c>
      <c r="F1067">
        <f t="shared" si="81"/>
        <v>4.3596408664226226E-2</v>
      </c>
      <c r="G1067">
        <f>IF('Input and Summary Results'!$J$4="yes",IF(C1067=FALSE,FALSE,IF('Data Transformation'!E1067&lt;$R$10,E1067,$R$10)),IF(C1067=FALSE,FALSE,IF(C1067&lt;$R$10,C1067,$R$10)))</f>
        <v>0.649213704</v>
      </c>
      <c r="H1067">
        <f>IF('Input and Summary Results'!$J$4="yes",'Data Transformation'!F1067,'Data Transformation'!D1067)</f>
        <v>6.5215175E-2</v>
      </c>
      <c r="I1067">
        <f t="shared" si="79"/>
        <v>42</v>
      </c>
    </row>
    <row r="1068" spans="2:9" x14ac:dyDescent="0.45">
      <c r="B1068">
        <f>IF('Input and Summary Results'!D650=0,FALSE,'Input and Summary Results'!$B650)</f>
        <v>42</v>
      </c>
      <c r="C1068">
        <f>IF(OR(B1068=0,'Input and Summary Results'!D650=0,'Input and Summary Results'!D650=""),FALSE,'Input and Summary Results'!$D650)</f>
        <v>1.004649965</v>
      </c>
      <c r="D1068">
        <f>IF(OR(B1068=0,'Input and Summary Results'!E650=0),FALSE,'Input and Summary Results'!$E650)</f>
        <v>5.1778312999999999E-2</v>
      </c>
      <c r="E1068">
        <f t="shared" si="80"/>
        <v>2.0147734494314904E-3</v>
      </c>
      <c r="F1068">
        <f t="shared" si="81"/>
        <v>2.2367778455056234E-2</v>
      </c>
      <c r="G1068">
        <f>IF('Input and Summary Results'!$J$4="yes",IF(C1068=FALSE,FALSE,IF('Data Transformation'!E1068&lt;$R$10,E1068,$R$10)),IF(C1068=FALSE,FALSE,IF(C1068&lt;$R$10,C1068,$R$10)))</f>
        <v>1.004649965</v>
      </c>
      <c r="H1068">
        <f>IF('Input and Summary Results'!$J$4="yes",'Data Transformation'!F1068,'Data Transformation'!D1068)</f>
        <v>5.1778312999999999E-2</v>
      </c>
      <c r="I1068">
        <f t="shared" si="79"/>
        <v>42</v>
      </c>
    </row>
    <row r="1069" spans="2:9" x14ac:dyDescent="0.45">
      <c r="B1069">
        <f>IF('Input and Summary Results'!D651=0,FALSE,'Input and Summary Results'!$B651)</f>
        <v>42</v>
      </c>
      <c r="C1069">
        <f>IF(OR(B1069=0,'Input and Summary Results'!D651=0,'Input and Summary Results'!D651=""),FALSE,'Input and Summary Results'!$D651)</f>
        <v>0.96199049000000003</v>
      </c>
      <c r="D1069">
        <f>IF(OR(B1069=0,'Input and Summary Results'!E651=0),FALSE,'Input and Summary Results'!$E651)</f>
        <v>5.1456390999999997E-2</v>
      </c>
      <c r="E1069">
        <f t="shared" si="80"/>
        <v>-1.6829221268774973E-2</v>
      </c>
      <c r="F1069">
        <f t="shared" si="81"/>
        <v>2.3214443309101732E-2</v>
      </c>
      <c r="G1069">
        <f>IF('Input and Summary Results'!$J$4="yes",IF(C1069=FALSE,FALSE,IF('Data Transformation'!E1069&lt;$R$10,E1069,$R$10)),IF(C1069=FALSE,FALSE,IF(C1069&lt;$R$10,C1069,$R$10)))</f>
        <v>0.96199049000000003</v>
      </c>
      <c r="H1069">
        <f>IF('Input and Summary Results'!$J$4="yes",'Data Transformation'!F1069,'Data Transformation'!D1069)</f>
        <v>5.1456390999999997E-2</v>
      </c>
      <c r="I1069">
        <f t="shared" si="79"/>
        <v>42</v>
      </c>
    </row>
    <row r="1070" spans="2:9" x14ac:dyDescent="0.45">
      <c r="B1070">
        <f>IF('Input and Summary Results'!D652=0,FALSE,'Input and Summary Results'!$B652)</f>
        <v>42</v>
      </c>
      <c r="C1070">
        <f>IF(OR(B1070=0,'Input and Summary Results'!D652=0,'Input and Summary Results'!D652=""),FALSE,'Input and Summary Results'!$D652)</f>
        <v>0.922733252</v>
      </c>
      <c r="D1070">
        <f>IF(OR(B1070=0,'Input and Summary Results'!E652=0),FALSE,'Input and Summary Results'!$E652)</f>
        <v>5.1168696999999999E-2</v>
      </c>
      <c r="E1070">
        <f t="shared" si="80"/>
        <v>-3.4923828689868645E-2</v>
      </c>
      <c r="F1070">
        <f t="shared" si="81"/>
        <v>2.4066776015567278E-2</v>
      </c>
      <c r="G1070">
        <f>IF('Input and Summary Results'!$J$4="yes",IF(C1070=FALSE,FALSE,IF('Data Transformation'!E1070&lt;$R$10,E1070,$R$10)),IF(C1070=FALSE,FALSE,IF(C1070&lt;$R$10,C1070,$R$10)))</f>
        <v>0.922733252</v>
      </c>
      <c r="H1070">
        <f>IF('Input and Summary Results'!$J$4="yes",'Data Transformation'!F1070,'Data Transformation'!D1070)</f>
        <v>5.1168696999999999E-2</v>
      </c>
      <c r="I1070">
        <f t="shared" si="79"/>
        <v>42</v>
      </c>
    </row>
    <row r="1071" spans="2:9" x14ac:dyDescent="0.45">
      <c r="B1071">
        <f>IF('Input and Summary Results'!D653=0,FALSE,'Input and Summary Results'!$B653)</f>
        <v>42</v>
      </c>
      <c r="C1071">
        <f>IF(OR(B1071=0,'Input and Summary Results'!D653=0,'Input and Summary Results'!D653=""),FALSE,'Input and Summary Results'!$D653)</f>
        <v>0.979915176</v>
      </c>
      <c r="D1071">
        <f>IF(OR(B1071=0,'Input and Summary Results'!E653=0),FALSE,'Input and Summary Results'!$E653)</f>
        <v>5.1067871000000001E-2</v>
      </c>
      <c r="E1071">
        <f t="shared" si="80"/>
        <v>-8.8115163376165147E-3</v>
      </c>
      <c r="F1071">
        <f t="shared" si="81"/>
        <v>2.261772912270929E-2</v>
      </c>
      <c r="G1071">
        <f>IF('Input and Summary Results'!$J$4="yes",IF(C1071=FALSE,FALSE,IF('Data Transformation'!E1071&lt;$R$10,E1071,$R$10)),IF(C1071=FALSE,FALSE,IF(C1071&lt;$R$10,C1071,$R$10)))</f>
        <v>0.979915176</v>
      </c>
      <c r="H1071">
        <f>IF('Input and Summary Results'!$J$4="yes",'Data Transformation'!F1071,'Data Transformation'!D1071)</f>
        <v>5.1067871000000001E-2</v>
      </c>
      <c r="I1071">
        <f t="shared" si="79"/>
        <v>42</v>
      </c>
    </row>
    <row r="1072" spans="2:9" x14ac:dyDescent="0.45">
      <c r="B1072">
        <f>IF('Input and Summary Results'!D654=0,FALSE,'Input and Summary Results'!$B654)</f>
        <v>42</v>
      </c>
      <c r="C1072">
        <f>IF(OR(B1072=0,'Input and Summary Results'!D654=0,'Input and Summary Results'!D654=""),FALSE,'Input and Summary Results'!$D654)</f>
        <v>0.95919671900000003</v>
      </c>
      <c r="D1072">
        <f>IF(OR(B1072=0,'Input and Summary Results'!E654=0),FALSE,'Input and Summary Results'!$E654)</f>
        <v>5.0222925000000002E-2</v>
      </c>
      <c r="E1072">
        <f t="shared" si="80"/>
        <v>-1.8092315441559832E-2</v>
      </c>
      <c r="F1072">
        <f t="shared" si="81"/>
        <v>2.2723961642325007E-2</v>
      </c>
      <c r="G1072">
        <f>IF('Input and Summary Results'!$J$4="yes",IF(C1072=FALSE,FALSE,IF('Data Transformation'!E1072&lt;$R$10,E1072,$R$10)),IF(C1072=FALSE,FALSE,IF(C1072&lt;$R$10,C1072,$R$10)))</f>
        <v>0.95919671900000003</v>
      </c>
      <c r="H1072">
        <f>IF('Input and Summary Results'!$J$4="yes",'Data Transformation'!F1072,'Data Transformation'!D1072)</f>
        <v>5.0222925000000002E-2</v>
      </c>
      <c r="I1072">
        <f t="shared" si="79"/>
        <v>42</v>
      </c>
    </row>
    <row r="1073" spans="2:9" x14ac:dyDescent="0.45">
      <c r="B1073">
        <f>IF('Input and Summary Results'!D655=0,FALSE,'Input and Summary Results'!$B655)</f>
        <v>42</v>
      </c>
      <c r="C1073">
        <f>IF(OR(B1073=0,'Input and Summary Results'!D655=0,'Input and Summary Results'!D655=""),FALSE,'Input and Summary Results'!$D655)</f>
        <v>0.98479213200000004</v>
      </c>
      <c r="D1073">
        <f>IF(OR(B1073=0,'Input and Summary Results'!E655=0),FALSE,'Input and Summary Results'!$E655)</f>
        <v>4.9014584E-2</v>
      </c>
      <c r="E1073">
        <f t="shared" si="80"/>
        <v>-6.6554298600806248E-3</v>
      </c>
      <c r="F1073">
        <f t="shared" si="81"/>
        <v>2.1600832058637935E-2</v>
      </c>
      <c r="G1073">
        <f>IF('Input and Summary Results'!$J$4="yes",IF(C1073=FALSE,FALSE,IF('Data Transformation'!E1073&lt;$R$10,E1073,$R$10)),IF(C1073=FALSE,FALSE,IF(C1073&lt;$R$10,C1073,$R$10)))</f>
        <v>0.98479213200000004</v>
      </c>
      <c r="H1073">
        <f>IF('Input and Summary Results'!$J$4="yes",'Data Transformation'!F1073,'Data Transformation'!D1073)</f>
        <v>4.9014584E-2</v>
      </c>
      <c r="I1073">
        <f t="shared" si="79"/>
        <v>42</v>
      </c>
    </row>
    <row r="1074" spans="2:9" x14ac:dyDescent="0.45">
      <c r="B1074">
        <f>IF('Input and Summary Results'!D656=0,FALSE,'Input and Summary Results'!$B656)</f>
        <v>42</v>
      </c>
      <c r="C1074">
        <f>IF(OR(B1074=0,'Input and Summary Results'!D656=0,'Input and Summary Results'!D656=""),FALSE,'Input and Summary Results'!$D656)</f>
        <v>0.94178622000000001</v>
      </c>
      <c r="D1074">
        <f>IF(OR(B1074=0,'Input and Summary Results'!E656=0),FALSE,'Input and Summary Results'!$E656)</f>
        <v>4.7241623000000003E-2</v>
      </c>
      <c r="E1074">
        <f t="shared" si="80"/>
        <v>-2.6047668344074508E-2</v>
      </c>
      <c r="F1074">
        <f t="shared" si="81"/>
        <v>2.1770189398184227E-2</v>
      </c>
      <c r="G1074">
        <f>IF('Input and Summary Results'!$J$4="yes",IF(C1074=FALSE,FALSE,IF('Data Transformation'!E1074&lt;$R$10,E1074,$R$10)),IF(C1074=FALSE,FALSE,IF(C1074&lt;$R$10,C1074,$R$10)))</f>
        <v>0.94178622000000001</v>
      </c>
      <c r="H1074">
        <f>IF('Input and Summary Results'!$J$4="yes",'Data Transformation'!F1074,'Data Transformation'!D1074)</f>
        <v>4.7241623000000003E-2</v>
      </c>
      <c r="I1074">
        <f t="shared" si="79"/>
        <v>42</v>
      </c>
    </row>
    <row r="1075" spans="2:9" x14ac:dyDescent="0.45">
      <c r="B1075">
        <f>IF('Input and Summary Results'!D657=0,FALSE,'Input and Summary Results'!$B657)</f>
        <v>42</v>
      </c>
      <c r="C1075">
        <f>IF(OR(B1075=0,'Input and Summary Results'!D657=0,'Input and Summary Results'!D657=""),FALSE,'Input and Summary Results'!$D657)</f>
        <v>0.80720352699999998</v>
      </c>
      <c r="D1075">
        <f>IF(OR(B1075=0,'Input and Summary Results'!E657=0),FALSE,'Input and Summary Results'!$E657)</f>
        <v>4.5815683000000003E-2</v>
      </c>
      <c r="E1075">
        <f t="shared" si="80"/>
        <v>-9.3016949158049728E-2</v>
      </c>
      <c r="F1075">
        <f t="shared" si="81"/>
        <v>2.4633200620294119E-2</v>
      </c>
      <c r="G1075">
        <f>IF('Input and Summary Results'!$J$4="yes",IF(C1075=FALSE,FALSE,IF('Data Transformation'!E1075&lt;$R$10,E1075,$R$10)),IF(C1075=FALSE,FALSE,IF(C1075&lt;$R$10,C1075,$R$10)))</f>
        <v>0.80720352699999998</v>
      </c>
      <c r="H1075">
        <f>IF('Input and Summary Results'!$J$4="yes",'Data Transformation'!F1075,'Data Transformation'!D1075)</f>
        <v>4.5815683000000003E-2</v>
      </c>
      <c r="I1075">
        <f t="shared" si="79"/>
        <v>42</v>
      </c>
    </row>
    <row r="1076" spans="2:9" x14ac:dyDescent="0.45">
      <c r="B1076">
        <f>IF('Input and Summary Results'!D658=0,FALSE,'Input and Summary Results'!$B658)</f>
        <v>42</v>
      </c>
      <c r="C1076">
        <f>IF(OR(B1076=0,'Input and Summary Results'!D658=0,'Input and Summary Results'!D658=""),FALSE,'Input and Summary Results'!$D658)</f>
        <v>0.90757494400000005</v>
      </c>
      <c r="D1076">
        <f>IF(OR(B1076=0,'Input and Summary Results'!E658=0),FALSE,'Input and Summary Results'!$E658)</f>
        <v>4.2674098000000001E-2</v>
      </c>
      <c r="E1076">
        <f t="shared" si="80"/>
        <v>-4.2117502466195875E-2</v>
      </c>
      <c r="F1076">
        <f t="shared" si="81"/>
        <v>2.0406643720653442E-2</v>
      </c>
      <c r="G1076">
        <f>IF('Input and Summary Results'!$J$4="yes",IF(C1076=FALSE,FALSE,IF('Data Transformation'!E1076&lt;$R$10,E1076,$R$10)),IF(C1076=FALSE,FALSE,IF(C1076&lt;$R$10,C1076,$R$10)))</f>
        <v>0.90757494400000005</v>
      </c>
      <c r="H1076">
        <f>IF('Input and Summary Results'!$J$4="yes",'Data Transformation'!F1076,'Data Transformation'!D1076)</f>
        <v>4.2674098000000001E-2</v>
      </c>
      <c r="I1076">
        <f t="shared" si="79"/>
        <v>42</v>
      </c>
    </row>
    <row r="1077" spans="2:9" x14ac:dyDescent="0.45">
      <c r="B1077">
        <f>IF('Input and Summary Results'!D659=0,FALSE,'Input and Summary Results'!$B659)</f>
        <v>42</v>
      </c>
      <c r="C1077">
        <f>IF(OR(B1077=0,'Input and Summary Results'!D659=0,'Input and Summary Results'!D659=""),FALSE,'Input and Summary Results'!$D659)</f>
        <v>0.28151106399999998</v>
      </c>
      <c r="D1077">
        <f>IF(OR(B1077=0,'Input and Summary Results'!E659=0),FALSE,'Input and Summary Results'!$E659)</f>
        <v>4.2533452999999999E-2</v>
      </c>
      <c r="E1077">
        <f t="shared" si="80"/>
        <v>-0.55050453175500669</v>
      </c>
      <c r="F1077">
        <f t="shared" si="81"/>
        <v>6.5572977273816849E-2</v>
      </c>
      <c r="G1077">
        <f>IF('Input and Summary Results'!$J$4="yes",IF(C1077=FALSE,FALSE,IF('Data Transformation'!E1077&lt;$R$10,E1077,$R$10)),IF(C1077=FALSE,FALSE,IF(C1077&lt;$R$10,C1077,$R$10)))</f>
        <v>0.28151106399999998</v>
      </c>
      <c r="H1077">
        <f>IF('Input and Summary Results'!$J$4="yes",'Data Transformation'!F1077,'Data Transformation'!D1077)</f>
        <v>4.2533452999999999E-2</v>
      </c>
      <c r="I1077">
        <f t="shared" si="79"/>
        <v>42</v>
      </c>
    </row>
    <row r="1078" spans="2:9" x14ac:dyDescent="0.45">
      <c r="B1078">
        <f>IF('Input and Summary Results'!D660=0,FALSE,'Input and Summary Results'!$B660)</f>
        <v>42</v>
      </c>
      <c r="C1078">
        <f>IF(OR(B1078=0,'Input and Summary Results'!D660=0,'Input and Summary Results'!D660=""),FALSE,'Input and Summary Results'!$D660)</f>
        <v>0.88952166399999999</v>
      </c>
      <c r="D1078">
        <f>IF(OR(B1078=0,'Input and Summary Results'!E660=0),FALSE,'Input and Summary Results'!$E660)</f>
        <v>4.1371278999999997E-2</v>
      </c>
      <c r="E1078">
        <f t="shared" si="80"/>
        <v>-5.0843470355678502E-2</v>
      </c>
      <c r="F1078">
        <f t="shared" si="81"/>
        <v>2.0185157723151305E-2</v>
      </c>
      <c r="G1078">
        <f>IF('Input and Summary Results'!$J$4="yes",IF(C1078=FALSE,FALSE,IF('Data Transformation'!E1078&lt;$R$10,E1078,$R$10)),IF(C1078=FALSE,FALSE,IF(C1078&lt;$R$10,C1078,$R$10)))</f>
        <v>0.88952166399999999</v>
      </c>
      <c r="H1078">
        <f>IF('Input and Summary Results'!$J$4="yes",'Data Transformation'!F1078,'Data Transformation'!D1078)</f>
        <v>4.1371278999999997E-2</v>
      </c>
      <c r="I1078">
        <f t="shared" si="79"/>
        <v>42</v>
      </c>
    </row>
    <row r="1079" spans="2:9" x14ac:dyDescent="0.45">
      <c r="B1079">
        <f>IF('Input and Summary Results'!D661=0,FALSE,'Input and Summary Results'!$B661)</f>
        <v>42</v>
      </c>
      <c r="C1079">
        <f>IF(OR(B1079=0,'Input and Summary Results'!D661=0,'Input and Summary Results'!D661=""),FALSE,'Input and Summary Results'!$D661)</f>
        <v>0.678181759</v>
      </c>
      <c r="D1079">
        <f>IF(OR(B1079=0,'Input and Summary Results'!E661=0),FALSE,'Input and Summary Results'!$E661)</f>
        <v>3.8651414000000002E-2</v>
      </c>
      <c r="E1079">
        <f t="shared" si="80"/>
        <v>-0.16865389558444632</v>
      </c>
      <c r="F1079">
        <f t="shared" si="81"/>
        <v>2.4734834656618947E-2</v>
      </c>
      <c r="G1079">
        <f>IF('Input and Summary Results'!$J$4="yes",IF(C1079=FALSE,FALSE,IF('Data Transformation'!E1079&lt;$R$10,E1079,$R$10)),IF(C1079=FALSE,FALSE,IF(C1079&lt;$R$10,C1079,$R$10)))</f>
        <v>0.678181759</v>
      </c>
      <c r="H1079">
        <f>IF('Input and Summary Results'!$J$4="yes",'Data Transformation'!F1079,'Data Transformation'!D1079)</f>
        <v>3.8651414000000002E-2</v>
      </c>
      <c r="I1079">
        <f t="shared" si="79"/>
        <v>42</v>
      </c>
    </row>
    <row r="1080" spans="2:9" x14ac:dyDescent="0.45">
      <c r="B1080">
        <f>IF('Input and Summary Results'!D662=0,FALSE,'Input and Summary Results'!$B662)</f>
        <v>43</v>
      </c>
      <c r="C1080">
        <f>IF(OR(B1080=0,'Input and Summary Results'!D662=0,'Input and Summary Results'!D662=""),FALSE,'Input and Summary Results'!$D662)</f>
        <v>1.0715909400000001</v>
      </c>
      <c r="D1080">
        <f>IF(OR(B1080=0,'Input and Summary Results'!E662=0),FALSE,'Input and Summary Results'!$E662)</f>
        <v>7.4725272999999995E-2</v>
      </c>
      <c r="E1080">
        <f t="shared" si="80"/>
        <v>3.0029033113999383E-2</v>
      </c>
      <c r="F1080">
        <f t="shared" si="81"/>
        <v>3.0264130902413183E-2</v>
      </c>
      <c r="G1080">
        <f>IF('Input and Summary Results'!$J$4="yes",IF(C1080=FALSE,FALSE,IF('Data Transformation'!E1080&lt;$R$10,E1080,$R$10)),IF(C1080=FALSE,FALSE,IF(C1080&lt;$R$10,C1080,$R$10)))</f>
        <v>1.0715909400000001</v>
      </c>
      <c r="H1080">
        <f>IF('Input and Summary Results'!$J$4="yes",'Data Transformation'!F1080,'Data Transformation'!D1080)</f>
        <v>7.4725272999999995E-2</v>
      </c>
      <c r="I1080">
        <f t="shared" si="79"/>
        <v>43</v>
      </c>
    </row>
    <row r="1081" spans="2:9" x14ac:dyDescent="0.45">
      <c r="B1081">
        <f>IF('Input and Summary Results'!D663=0,FALSE,'Input and Summary Results'!$B663)</f>
        <v>43</v>
      </c>
      <c r="C1081">
        <f>IF(OR(B1081=0,'Input and Summary Results'!D663=0,'Input and Summary Results'!D663=""),FALSE,'Input and Summary Results'!$D663)</f>
        <v>1.0188853040000001</v>
      </c>
      <c r="D1081">
        <f>IF(OR(B1081=0,'Input and Summary Results'!E663=0),FALSE,'Input and Summary Results'!$E663)</f>
        <v>7.2254600000000002E-2</v>
      </c>
      <c r="E1081">
        <f t="shared" si="80"/>
        <v>8.125298193420968E-3</v>
      </c>
      <c r="F1081">
        <f t="shared" si="81"/>
        <v>3.0777258516626906E-2</v>
      </c>
      <c r="G1081">
        <f>IF('Input and Summary Results'!$J$4="yes",IF(C1081=FALSE,FALSE,IF('Data Transformation'!E1081&lt;$R$10,E1081,$R$10)),IF(C1081=FALSE,FALSE,IF(C1081&lt;$R$10,C1081,$R$10)))</f>
        <v>1.0188853040000001</v>
      </c>
      <c r="H1081">
        <f>IF('Input and Summary Results'!$J$4="yes",'Data Transformation'!F1081,'Data Transformation'!D1081)</f>
        <v>7.2254600000000002E-2</v>
      </c>
      <c r="I1081">
        <f t="shared" si="79"/>
        <v>43</v>
      </c>
    </row>
    <row r="1082" spans="2:9" x14ac:dyDescent="0.45">
      <c r="B1082">
        <f>IF('Input and Summary Results'!D664=0,FALSE,'Input and Summary Results'!$B664)</f>
        <v>43</v>
      </c>
      <c r="C1082">
        <f>IF(OR(B1082=0,'Input and Summary Results'!D664=0,'Input and Summary Results'!D664=""),FALSE,'Input and Summary Results'!$D664)</f>
        <v>0.90655892599999999</v>
      </c>
      <c r="D1082">
        <f>IF(OR(B1082=0,'Input and Summary Results'!E664=0),FALSE,'Input and Summary Results'!$E664)</f>
        <v>7.1573723000000006E-2</v>
      </c>
      <c r="E1082">
        <f t="shared" si="80"/>
        <v>-4.2603961667852491E-2</v>
      </c>
      <c r="F1082">
        <f t="shared" si="81"/>
        <v>3.4264728845656969E-2</v>
      </c>
      <c r="G1082">
        <f>IF('Input and Summary Results'!$J$4="yes",IF(C1082=FALSE,FALSE,IF('Data Transformation'!E1082&lt;$R$10,E1082,$R$10)),IF(C1082=FALSE,FALSE,IF(C1082&lt;$R$10,C1082,$R$10)))</f>
        <v>0.90655892599999999</v>
      </c>
      <c r="H1082">
        <f>IF('Input and Summary Results'!$J$4="yes",'Data Transformation'!F1082,'Data Transformation'!D1082)</f>
        <v>7.1573723000000006E-2</v>
      </c>
      <c r="I1082">
        <f t="shared" si="79"/>
        <v>43</v>
      </c>
    </row>
    <row r="1083" spans="2:9" x14ac:dyDescent="0.45">
      <c r="B1083">
        <f>IF('Input and Summary Results'!D665=0,FALSE,'Input and Summary Results'!$B665)</f>
        <v>43</v>
      </c>
      <c r="C1083">
        <f>IF(OR(B1083=0,'Input and Summary Results'!D665=0,'Input and Summary Results'!D665=""),FALSE,'Input and Summary Results'!$D665)</f>
        <v>0.95000475500000003</v>
      </c>
      <c r="D1083">
        <f>IF(OR(B1083=0,'Input and Summary Results'!E665=0),FALSE,'Input and Summary Results'!$E665)</f>
        <v>6.4874786000000004E-2</v>
      </c>
      <c r="E1083">
        <f t="shared" si="80"/>
        <v>-2.227422095842237E-2</v>
      </c>
      <c r="F1083">
        <f t="shared" si="81"/>
        <v>2.9637385471823246E-2</v>
      </c>
      <c r="G1083">
        <f>IF('Input and Summary Results'!$J$4="yes",IF(C1083=FALSE,FALSE,IF('Data Transformation'!E1083&lt;$R$10,E1083,$R$10)),IF(C1083=FALSE,FALSE,IF(C1083&lt;$R$10,C1083,$R$10)))</f>
        <v>0.95000475500000003</v>
      </c>
      <c r="H1083">
        <f>IF('Input and Summary Results'!$J$4="yes",'Data Transformation'!F1083,'Data Transformation'!D1083)</f>
        <v>6.4874786000000004E-2</v>
      </c>
      <c r="I1083">
        <f t="shared" si="79"/>
        <v>43</v>
      </c>
    </row>
    <row r="1084" spans="2:9" x14ac:dyDescent="0.45">
      <c r="B1084">
        <f>IF('Input and Summary Results'!D666=0,FALSE,'Input and Summary Results'!$B666)</f>
        <v>43</v>
      </c>
      <c r="C1084">
        <f>IF(OR(B1084=0,'Input and Summary Results'!D666=0,'Input and Summary Results'!D666=""),FALSE,'Input and Summary Results'!$D666)</f>
        <v>1.0211627919999999</v>
      </c>
      <c r="D1084">
        <f>IF(OR(B1084=0,'Input and Summary Results'!E666=0),FALSE,'Input and Summary Results'!$E666)</f>
        <v>5.9793151000000003E-2</v>
      </c>
      <c r="E1084">
        <f t="shared" si="80"/>
        <v>9.0949820786725873E-3</v>
      </c>
      <c r="F1084">
        <f t="shared" si="81"/>
        <v>2.541242957273751E-2</v>
      </c>
      <c r="G1084">
        <f>IF('Input and Summary Results'!$J$4="yes",IF(C1084=FALSE,FALSE,IF('Data Transformation'!E1084&lt;$R$10,E1084,$R$10)),IF(C1084=FALSE,FALSE,IF(C1084&lt;$R$10,C1084,$R$10)))</f>
        <v>1.0211627919999999</v>
      </c>
      <c r="H1084">
        <f>IF('Input and Summary Results'!$J$4="yes",'Data Transformation'!F1084,'Data Transformation'!D1084)</f>
        <v>5.9793151000000003E-2</v>
      </c>
      <c r="I1084">
        <f t="shared" si="79"/>
        <v>43</v>
      </c>
    </row>
    <row r="1085" spans="2:9" x14ac:dyDescent="0.45">
      <c r="B1085">
        <f>IF('Input and Summary Results'!D667=0,FALSE,'Input and Summary Results'!$B667)</f>
        <v>43</v>
      </c>
      <c r="C1085">
        <f>IF(OR(B1085=0,'Input and Summary Results'!D667=0,'Input and Summary Results'!D667=""),FALSE,'Input and Summary Results'!$D667)</f>
        <v>1.034826289</v>
      </c>
      <c r="D1085">
        <f>IF(OR(B1085=0,'Input and Summary Results'!E667=0),FALSE,'Input and Summary Results'!$E667)</f>
        <v>5.8242250000000002E-2</v>
      </c>
      <c r="E1085">
        <f t="shared" si="80"/>
        <v>1.4867453116221251E-2</v>
      </c>
      <c r="F1085">
        <f t="shared" si="81"/>
        <v>2.4426453762038124E-2</v>
      </c>
      <c r="G1085">
        <f>IF('Input and Summary Results'!$J$4="yes",IF(C1085=FALSE,FALSE,IF('Data Transformation'!E1085&lt;$R$10,E1085,$R$10)),IF(C1085=FALSE,FALSE,IF(C1085&lt;$R$10,C1085,$R$10)))</f>
        <v>1.034826289</v>
      </c>
      <c r="H1085">
        <f>IF('Input and Summary Results'!$J$4="yes",'Data Transformation'!F1085,'Data Transformation'!D1085)</f>
        <v>5.8242250000000002E-2</v>
      </c>
      <c r="I1085">
        <f t="shared" si="79"/>
        <v>43</v>
      </c>
    </row>
    <row r="1086" spans="2:9" x14ac:dyDescent="0.45">
      <c r="B1086">
        <f>IF('Input and Summary Results'!D668=0,FALSE,'Input and Summary Results'!$B668)</f>
        <v>43</v>
      </c>
      <c r="C1086">
        <f>IF(OR(B1086=0,'Input and Summary Results'!D668=0,'Input and Summary Results'!D668=""),FALSE,'Input and Summary Results'!$D668)</f>
        <v>0.98233759399999998</v>
      </c>
      <c r="D1086">
        <f>IF(OR(B1086=0,'Input and Summary Results'!E668=0),FALSE,'Input and Summary Results'!$E668)</f>
        <v>5.5675947000000003E-2</v>
      </c>
      <c r="E1086">
        <f t="shared" si="80"/>
        <v>-7.7392352117701419E-3</v>
      </c>
      <c r="F1086">
        <f t="shared" si="81"/>
        <v>2.4597817639869336E-2</v>
      </c>
      <c r="G1086">
        <f>IF('Input and Summary Results'!$J$4="yes",IF(C1086=FALSE,FALSE,IF('Data Transformation'!E1086&lt;$R$10,E1086,$R$10)),IF(C1086=FALSE,FALSE,IF(C1086&lt;$R$10,C1086,$R$10)))</f>
        <v>0.98233759399999998</v>
      </c>
      <c r="H1086">
        <f>IF('Input and Summary Results'!$J$4="yes",'Data Transformation'!F1086,'Data Transformation'!D1086)</f>
        <v>5.5675947000000003E-2</v>
      </c>
      <c r="I1086">
        <f t="shared" si="79"/>
        <v>43</v>
      </c>
    </row>
    <row r="1087" spans="2:9" x14ac:dyDescent="0.45">
      <c r="B1087">
        <f>IF('Input and Summary Results'!D669=0,FALSE,'Input and Summary Results'!$B669)</f>
        <v>43</v>
      </c>
      <c r="C1087">
        <f>IF(OR(B1087=0,'Input and Summary Results'!D669=0,'Input and Summary Results'!D669=""),FALSE,'Input and Summary Results'!$D669)</f>
        <v>1.018550598</v>
      </c>
      <c r="D1087">
        <f>IF(OR(B1087=0,'Input and Summary Results'!E669=0),FALSE,'Input and Summary Results'!$E669)</f>
        <v>5.2552216999999998E-2</v>
      </c>
      <c r="E1087">
        <f t="shared" si="80"/>
        <v>7.982608089624442E-3</v>
      </c>
      <c r="F1087">
        <f t="shared" si="81"/>
        <v>2.2392272139238386E-2</v>
      </c>
      <c r="G1087">
        <f>IF('Input and Summary Results'!$J$4="yes",IF(C1087=FALSE,FALSE,IF('Data Transformation'!E1087&lt;$R$10,E1087,$R$10)),IF(C1087=FALSE,FALSE,IF(C1087&lt;$R$10,C1087,$R$10)))</f>
        <v>1.018550598</v>
      </c>
      <c r="H1087">
        <f>IF('Input and Summary Results'!$J$4="yes",'Data Transformation'!F1087,'Data Transformation'!D1087)</f>
        <v>5.2552216999999998E-2</v>
      </c>
      <c r="I1087">
        <f t="shared" si="79"/>
        <v>43</v>
      </c>
    </row>
    <row r="1088" spans="2:9" x14ac:dyDescent="0.45">
      <c r="B1088">
        <f>IF('Input and Summary Results'!D670=0,FALSE,'Input and Summary Results'!$B670)</f>
        <v>43</v>
      </c>
      <c r="C1088">
        <f>IF(OR(B1088=0,'Input and Summary Results'!D670=0,'Input and Summary Results'!D670=""),FALSE,'Input and Summary Results'!$D670)</f>
        <v>0.97128619599999999</v>
      </c>
      <c r="D1088">
        <f>IF(OR(B1088=0,'Input and Summary Results'!E670=0),FALSE,'Input and Summary Results'!$E670)</f>
        <v>4.5030544999999998E-2</v>
      </c>
      <c r="E1088">
        <f t="shared" si="80"/>
        <v>-1.2652783449554589E-2</v>
      </c>
      <c r="F1088">
        <f t="shared" si="81"/>
        <v>2.0121007186639766E-2</v>
      </c>
      <c r="G1088">
        <f>IF('Input and Summary Results'!$J$4="yes",IF(C1088=FALSE,FALSE,IF('Data Transformation'!E1088&lt;$R$10,E1088,$R$10)),IF(C1088=FALSE,FALSE,IF(C1088&lt;$R$10,C1088,$R$10)))</f>
        <v>0.97128619599999999</v>
      </c>
      <c r="H1088">
        <f>IF('Input and Summary Results'!$J$4="yes",'Data Transformation'!F1088,'Data Transformation'!D1088)</f>
        <v>4.5030544999999998E-2</v>
      </c>
      <c r="I1088">
        <f t="shared" si="79"/>
        <v>43</v>
      </c>
    </row>
    <row r="1089" spans="2:9" x14ac:dyDescent="0.45">
      <c r="B1089">
        <f>IF('Input and Summary Results'!D671=0,FALSE,'Input and Summary Results'!$B671)</f>
        <v>43</v>
      </c>
      <c r="C1089">
        <f>IF(OR(B1089=0,'Input and Summary Results'!D671=0,'Input and Summary Results'!D671=""),FALSE,'Input and Summary Results'!$D671)</f>
        <v>0.924913718</v>
      </c>
      <c r="D1089">
        <f>IF(OR(B1089=0,'Input and Summary Results'!E671=0),FALSE,'Input and Summary Results'!$E671)</f>
        <v>4.2911837000000001E-2</v>
      </c>
      <c r="E1089">
        <f t="shared" si="80"/>
        <v>-3.3898779200686679E-2</v>
      </c>
      <c r="F1089">
        <f t="shared" si="81"/>
        <v>2.0135648218377922E-2</v>
      </c>
      <c r="G1089">
        <f>IF('Input and Summary Results'!$J$4="yes",IF(C1089=FALSE,FALSE,IF('Data Transformation'!E1089&lt;$R$10,E1089,$R$10)),IF(C1089=FALSE,FALSE,IF(C1089&lt;$R$10,C1089,$R$10)))</f>
        <v>0.924913718</v>
      </c>
      <c r="H1089">
        <f>IF('Input and Summary Results'!$J$4="yes",'Data Transformation'!F1089,'Data Transformation'!D1089)</f>
        <v>4.2911837000000001E-2</v>
      </c>
      <c r="I1089">
        <f t="shared" si="79"/>
        <v>43</v>
      </c>
    </row>
    <row r="1090" spans="2:9" x14ac:dyDescent="0.45">
      <c r="B1090">
        <f>IF('Input and Summary Results'!D672=0,FALSE,'Input and Summary Results'!$B672)</f>
        <v>43</v>
      </c>
      <c r="C1090">
        <f>IF(OR(B1090=0,'Input and Summary Results'!D672=0,'Input and Summary Results'!D672=""),FALSE,'Input and Summary Results'!$D672)</f>
        <v>1.003512414</v>
      </c>
      <c r="D1090">
        <f>IF(OR(B1090=0,'Input and Summary Results'!E672=0),FALSE,'Input and Summary Results'!$E672)</f>
        <v>4.0685457000000001E-2</v>
      </c>
      <c r="E1090">
        <f t="shared" si="80"/>
        <v>1.5227493181245323E-3</v>
      </c>
      <c r="F1090">
        <f t="shared" si="81"/>
        <v>1.759568500763958E-2</v>
      </c>
      <c r="G1090">
        <f>IF('Input and Summary Results'!$J$4="yes",IF(C1090=FALSE,FALSE,IF('Data Transformation'!E1090&lt;$R$10,E1090,$R$10)),IF(C1090=FALSE,FALSE,IF(C1090&lt;$R$10,C1090,$R$10)))</f>
        <v>1.003512414</v>
      </c>
      <c r="H1090">
        <f>IF('Input and Summary Results'!$J$4="yes",'Data Transformation'!F1090,'Data Transformation'!D1090)</f>
        <v>4.0685457000000001E-2</v>
      </c>
      <c r="I1090">
        <f t="shared" si="79"/>
        <v>43</v>
      </c>
    </row>
    <row r="1091" spans="2:9" x14ac:dyDescent="0.45">
      <c r="B1091">
        <f>IF('Input and Summary Results'!D673=0,FALSE,'Input and Summary Results'!$B673)</f>
        <v>44</v>
      </c>
      <c r="C1091">
        <f>IF(OR(B1091=0,'Input and Summary Results'!D673=0,'Input and Summary Results'!D673=""),FALSE,'Input and Summary Results'!$D673)</f>
        <v>1.058960151</v>
      </c>
      <c r="D1091">
        <f>IF(OR(B1091=0,'Input and Summary Results'!E673=0),FALSE,'Input and Summary Results'!$E673)</f>
        <v>0.118398447</v>
      </c>
      <c r="E1091">
        <f t="shared" si="80"/>
        <v>2.4879617778472578E-2</v>
      </c>
      <c r="F1091">
        <f t="shared" si="81"/>
        <v>4.8523946769362433E-2</v>
      </c>
      <c r="G1091">
        <f>IF('Input and Summary Results'!$J$4="yes",IF(C1091=FALSE,FALSE,IF('Data Transformation'!E1091&lt;$R$10,E1091,$R$10)),IF(C1091=FALSE,FALSE,IF(C1091&lt;$R$10,C1091,$R$10)))</f>
        <v>1.058960151</v>
      </c>
      <c r="H1091">
        <f>IF('Input and Summary Results'!$J$4="yes",'Data Transformation'!F1091,'Data Transformation'!D1091)</f>
        <v>0.118398447</v>
      </c>
      <c r="I1091">
        <f t="shared" si="79"/>
        <v>44</v>
      </c>
    </row>
    <row r="1092" spans="2:9" x14ac:dyDescent="0.45">
      <c r="B1092">
        <f>IF('Input and Summary Results'!D674=0,FALSE,'Input and Summary Results'!$B674)</f>
        <v>44</v>
      </c>
      <c r="C1092">
        <f>IF(OR(B1092=0,'Input and Summary Results'!D674=0,'Input and Summary Results'!D674=""),FALSE,'Input and Summary Results'!$D674)</f>
        <v>1.1545995630000001</v>
      </c>
      <c r="D1092">
        <f>IF(OR(B1092=0,'Input and Summary Results'!E674=0),FALSE,'Input and Summary Results'!$E674)</f>
        <v>0.11097241400000001</v>
      </c>
      <c r="E1092">
        <f t="shared" si="80"/>
        <v>6.2431388788175647E-2</v>
      </c>
      <c r="F1092">
        <f t="shared" si="81"/>
        <v>4.1713187168424384E-2</v>
      </c>
      <c r="G1092">
        <f>IF('Input and Summary Results'!$J$4="yes",IF(C1092=FALSE,FALSE,IF('Data Transformation'!E1092&lt;$R$10,E1092,$R$10)),IF(C1092=FALSE,FALSE,IF(C1092&lt;$R$10,C1092,$R$10)))</f>
        <v>1.1545995630000001</v>
      </c>
      <c r="H1092">
        <f>IF('Input and Summary Results'!$J$4="yes",'Data Transformation'!F1092,'Data Transformation'!D1092)</f>
        <v>0.11097241400000001</v>
      </c>
      <c r="I1092">
        <f t="shared" si="79"/>
        <v>44</v>
      </c>
    </row>
    <row r="1093" spans="2:9" x14ac:dyDescent="0.45">
      <c r="B1093">
        <f>IF('Input and Summary Results'!D675=0,FALSE,'Input and Summary Results'!$B675)</f>
        <v>44</v>
      </c>
      <c r="C1093">
        <f>IF(OR(B1093=0,'Input and Summary Results'!D675=0,'Input and Summary Results'!D675=""),FALSE,'Input and Summary Results'!$D675)</f>
        <v>0.94770156900000002</v>
      </c>
      <c r="D1093">
        <f>IF(OR(B1093=0,'Input and Summary Results'!E675=0),FALSE,'Input and Summary Results'!$E675)</f>
        <v>0.108347582</v>
      </c>
      <c r="E1093">
        <f t="shared" si="80"/>
        <v>-2.3328400363393682E-2</v>
      </c>
      <c r="F1093">
        <f t="shared" si="81"/>
        <v>4.9617782776932386E-2</v>
      </c>
      <c r="G1093">
        <f>IF('Input and Summary Results'!$J$4="yes",IF(C1093=FALSE,FALSE,IF('Data Transformation'!E1093&lt;$R$10,E1093,$R$10)),IF(C1093=FALSE,FALSE,IF(C1093&lt;$R$10,C1093,$R$10)))</f>
        <v>0.94770156900000002</v>
      </c>
      <c r="H1093">
        <f>IF('Input and Summary Results'!$J$4="yes",'Data Transformation'!F1093,'Data Transformation'!D1093)</f>
        <v>0.108347582</v>
      </c>
      <c r="I1093">
        <f t="shared" ref="I1093:I1156" si="82">IF(G1093=FALSE,"",B1093)</f>
        <v>44</v>
      </c>
    </row>
    <row r="1094" spans="2:9" x14ac:dyDescent="0.45">
      <c r="B1094">
        <f>IF('Input and Summary Results'!D676=0,FALSE,'Input and Summary Results'!$B676)</f>
        <v>44</v>
      </c>
      <c r="C1094">
        <f>IF(OR(B1094=0,'Input and Summary Results'!D676=0,'Input and Summary Results'!D676=""),FALSE,'Input and Summary Results'!$D676)</f>
        <v>1.0675840679999999</v>
      </c>
      <c r="D1094">
        <f>IF(OR(B1094=0,'Input and Summary Results'!E676=0),FALSE,'Input and Summary Results'!$E676)</f>
        <v>9.4532626999999994E-2</v>
      </c>
      <c r="E1094">
        <f t="shared" si="80"/>
        <v>2.8402084007082697E-2</v>
      </c>
      <c r="F1094">
        <f t="shared" si="81"/>
        <v>3.842991043774175E-2</v>
      </c>
      <c r="G1094">
        <f>IF('Input and Summary Results'!$J$4="yes",IF(C1094=FALSE,FALSE,IF('Data Transformation'!E1094&lt;$R$10,E1094,$R$10)),IF(C1094=FALSE,FALSE,IF(C1094&lt;$R$10,C1094,$R$10)))</f>
        <v>1.0675840679999999</v>
      </c>
      <c r="H1094">
        <f>IF('Input and Summary Results'!$J$4="yes",'Data Transformation'!F1094,'Data Transformation'!D1094)</f>
        <v>9.4532626999999994E-2</v>
      </c>
      <c r="I1094">
        <f t="shared" si="82"/>
        <v>44</v>
      </c>
    </row>
    <row r="1095" spans="2:9" x14ac:dyDescent="0.45">
      <c r="B1095">
        <f>IF('Input and Summary Results'!D677=0,FALSE,'Input and Summary Results'!$B677)</f>
        <v>44</v>
      </c>
      <c r="C1095">
        <f>IF(OR(B1095=0,'Input and Summary Results'!D677=0,'Input and Summary Results'!D677=""),FALSE,'Input and Summary Results'!$D677)</f>
        <v>0.24278403000000001</v>
      </c>
      <c r="D1095">
        <f>IF(OR(B1095=0,'Input and Summary Results'!E677=0),FALSE,'Input and Summary Results'!$E677)</f>
        <v>7.1724509000000006E-2</v>
      </c>
      <c r="E1095">
        <f t="shared" si="80"/>
        <v>-0.61477988395172578</v>
      </c>
      <c r="F1095">
        <f t="shared" si="81"/>
        <v>0.12821451602891673</v>
      </c>
      <c r="G1095">
        <f>IF('Input and Summary Results'!$J$4="yes",IF(C1095=FALSE,FALSE,IF('Data Transformation'!E1095&lt;$R$10,E1095,$R$10)),IF(C1095=FALSE,FALSE,IF(C1095&lt;$R$10,C1095,$R$10)))</f>
        <v>0.24278403000000001</v>
      </c>
      <c r="H1095">
        <f>IF('Input and Summary Results'!$J$4="yes",'Data Transformation'!F1095,'Data Transformation'!D1095)</f>
        <v>7.1724509000000006E-2</v>
      </c>
      <c r="I1095">
        <f t="shared" si="82"/>
        <v>44</v>
      </c>
    </row>
    <row r="1096" spans="2:9" x14ac:dyDescent="0.45">
      <c r="B1096">
        <f>IF('Input and Summary Results'!D678=0,FALSE,'Input and Summary Results'!$B678)</f>
        <v>44</v>
      </c>
      <c r="C1096">
        <f>IF(OR(B1096=0,'Input and Summary Results'!D678=0,'Input and Summary Results'!D678=""),FALSE,'Input and Summary Results'!$D678)</f>
        <v>1.0862859119999999</v>
      </c>
      <c r="D1096">
        <f>IF(OR(B1096=0,'Input and Summary Results'!E678=0),FALSE,'Input and Summary Results'!$E678)</f>
        <v>6.9339073000000001E-2</v>
      </c>
      <c r="E1096">
        <f t="shared" si="80"/>
        <v>3.5944147224849378E-2</v>
      </c>
      <c r="F1096">
        <f t="shared" si="81"/>
        <v>2.7702796611432077E-2</v>
      </c>
      <c r="G1096">
        <f>IF('Input and Summary Results'!$J$4="yes",IF(C1096=FALSE,FALSE,IF('Data Transformation'!E1096&lt;$R$10,E1096,$R$10)),IF(C1096=FALSE,FALSE,IF(C1096&lt;$R$10,C1096,$R$10)))</f>
        <v>1.0862859119999999</v>
      </c>
      <c r="H1096">
        <f>IF('Input and Summary Results'!$J$4="yes",'Data Transformation'!F1096,'Data Transformation'!D1096)</f>
        <v>6.9339073000000001E-2</v>
      </c>
      <c r="I1096">
        <f t="shared" si="82"/>
        <v>44</v>
      </c>
    </row>
    <row r="1097" spans="2:9" x14ac:dyDescent="0.45">
      <c r="B1097">
        <f>IF('Input and Summary Results'!D679=0,FALSE,'Input and Summary Results'!$B679)</f>
        <v>44</v>
      </c>
      <c r="C1097">
        <f>IF(OR(B1097=0,'Input and Summary Results'!D679=0,'Input and Summary Results'!D679=""),FALSE,'Input and Summary Results'!$D679)</f>
        <v>0.99593286999999997</v>
      </c>
      <c r="D1097">
        <f>IF(OR(B1097=0,'Input and Summary Results'!E679=0),FALSE,'Input and Summary Results'!$E679)</f>
        <v>6.3874428999999996E-2</v>
      </c>
      <c r="E1097">
        <f t="shared" si="80"/>
        <v>-1.7699338364464765E-3</v>
      </c>
      <c r="F1097">
        <f t="shared" si="81"/>
        <v>2.7834709568326628E-2</v>
      </c>
      <c r="G1097">
        <f>IF('Input and Summary Results'!$J$4="yes",IF(C1097=FALSE,FALSE,IF('Data Transformation'!E1097&lt;$R$10,E1097,$R$10)),IF(C1097=FALSE,FALSE,IF(C1097&lt;$R$10,C1097,$R$10)))</f>
        <v>0.99593286999999997</v>
      </c>
      <c r="H1097">
        <f>IF('Input and Summary Results'!$J$4="yes",'Data Transformation'!F1097,'Data Transformation'!D1097)</f>
        <v>6.3874428999999996E-2</v>
      </c>
      <c r="I1097">
        <f t="shared" si="82"/>
        <v>44</v>
      </c>
    </row>
    <row r="1098" spans="2:9" x14ac:dyDescent="0.45">
      <c r="B1098">
        <f>IF('Input and Summary Results'!D680=0,FALSE,'Input and Summary Results'!$B680)</f>
        <v>44</v>
      </c>
      <c r="C1098">
        <f>IF(OR(B1098=0,'Input and Summary Results'!D680=0,'Input and Summary Results'!D680=""),FALSE,'Input and Summary Results'!$D680)</f>
        <v>0.98964458399999999</v>
      </c>
      <c r="D1098">
        <f>IF(OR(B1098=0,'Input and Summary Results'!E680=0),FALSE,'Input and Summary Results'!$E680)</f>
        <v>6.2111547000000003E-2</v>
      </c>
      <c r="E1098">
        <f t="shared" si="80"/>
        <v>-4.5207477473397754E-3</v>
      </c>
      <c r="F1098">
        <f t="shared" si="81"/>
        <v>2.7238477160200374E-2</v>
      </c>
      <c r="G1098">
        <f>IF('Input and Summary Results'!$J$4="yes",IF(C1098=FALSE,FALSE,IF('Data Transformation'!E1098&lt;$R$10,E1098,$R$10)),IF(C1098=FALSE,FALSE,IF(C1098&lt;$R$10,C1098,$R$10)))</f>
        <v>0.98964458399999999</v>
      </c>
      <c r="H1098">
        <f>IF('Input and Summary Results'!$J$4="yes",'Data Transformation'!F1098,'Data Transformation'!D1098)</f>
        <v>6.2111547000000003E-2</v>
      </c>
      <c r="I1098">
        <f t="shared" si="82"/>
        <v>44</v>
      </c>
    </row>
    <row r="1099" spans="2:9" x14ac:dyDescent="0.45">
      <c r="B1099">
        <f>IF('Input and Summary Results'!D681=0,FALSE,'Input and Summary Results'!$B681)</f>
        <v>44</v>
      </c>
      <c r="C1099">
        <f>IF(OR(B1099=0,'Input and Summary Results'!D681=0,'Input and Summary Results'!D681=""),FALSE,'Input and Summary Results'!$D681)</f>
        <v>0.999834852</v>
      </c>
      <c r="D1099">
        <f>IF(OR(B1099=0,'Input and Summary Results'!E681=0),FALSE,'Input and Summary Results'!$E681)</f>
        <v>5.2260964E-2</v>
      </c>
      <c r="E1099">
        <f t="shared" si="80"/>
        <v>-7.1728788193356396E-5</v>
      </c>
      <c r="F1099">
        <f t="shared" si="81"/>
        <v>2.2685004759165968E-2</v>
      </c>
      <c r="G1099">
        <f>IF('Input and Summary Results'!$J$4="yes",IF(C1099=FALSE,FALSE,IF('Data Transformation'!E1099&lt;$R$10,E1099,$R$10)),IF(C1099=FALSE,FALSE,IF(C1099&lt;$R$10,C1099,$R$10)))</f>
        <v>0.999834852</v>
      </c>
      <c r="H1099">
        <f>IF('Input and Summary Results'!$J$4="yes",'Data Transformation'!F1099,'Data Transformation'!D1099)</f>
        <v>5.2260964E-2</v>
      </c>
      <c r="I1099">
        <f t="shared" si="82"/>
        <v>44</v>
      </c>
    </row>
    <row r="1100" spans="2:9" x14ac:dyDescent="0.45">
      <c r="B1100">
        <f>IF('Input and Summary Results'!D682=0,FALSE,'Input and Summary Results'!$B682)</f>
        <v>44</v>
      </c>
      <c r="C1100">
        <f>IF(OR(B1100=0,'Input and Summary Results'!D682=0,'Input and Summary Results'!D682=""),FALSE,'Input and Summary Results'!$D682)</f>
        <v>0.98556928499999996</v>
      </c>
      <c r="D1100">
        <f>IF(OR(B1100=0,'Input and Summary Results'!E682=0),FALSE,'Input and Summary Results'!$E682)</f>
        <v>5.2124042000000002E-2</v>
      </c>
      <c r="E1100">
        <f t="shared" si="80"/>
        <v>-6.3128396387287086E-3</v>
      </c>
      <c r="F1100">
        <f t="shared" si="81"/>
        <v>2.2953063343486808E-2</v>
      </c>
      <c r="G1100">
        <f>IF('Input and Summary Results'!$J$4="yes",IF(C1100=FALSE,FALSE,IF('Data Transformation'!E1100&lt;$R$10,E1100,$R$10)),IF(C1100=FALSE,FALSE,IF(C1100&lt;$R$10,C1100,$R$10)))</f>
        <v>0.98556928499999996</v>
      </c>
      <c r="H1100">
        <f>IF('Input and Summary Results'!$J$4="yes",'Data Transformation'!F1100,'Data Transformation'!D1100)</f>
        <v>5.2124042000000002E-2</v>
      </c>
      <c r="I1100">
        <f t="shared" si="82"/>
        <v>44</v>
      </c>
    </row>
    <row r="1101" spans="2:9" x14ac:dyDescent="0.45">
      <c r="B1101">
        <f>IF('Input and Summary Results'!D683=0,FALSE,'Input and Summary Results'!$B683)</f>
        <v>44</v>
      </c>
      <c r="C1101">
        <f>IF(OR(B1101=0,'Input and Summary Results'!D683=0,'Input and Summary Results'!D683=""),FALSE,'Input and Summary Results'!$D683)</f>
        <v>0.92287836899999998</v>
      </c>
      <c r="D1101">
        <f>IF(OR(B1101=0,'Input and Summary Results'!E683=0),FALSE,'Input and Summary Results'!$E683)</f>
        <v>4.8064648000000001E-2</v>
      </c>
      <c r="E1101">
        <f t="shared" si="80"/>
        <v>-3.4855533159278008E-2</v>
      </c>
      <c r="F1101">
        <f t="shared" si="81"/>
        <v>2.2603257300962919E-2</v>
      </c>
      <c r="G1101">
        <f>IF('Input and Summary Results'!$J$4="yes",IF(C1101=FALSE,FALSE,IF('Data Transformation'!E1101&lt;$R$10,E1101,$R$10)),IF(C1101=FALSE,FALSE,IF(C1101&lt;$R$10,C1101,$R$10)))</f>
        <v>0.92287836899999998</v>
      </c>
      <c r="H1101">
        <f>IF('Input and Summary Results'!$J$4="yes",'Data Transformation'!F1101,'Data Transformation'!D1101)</f>
        <v>4.8064648000000001E-2</v>
      </c>
      <c r="I1101">
        <f t="shared" si="82"/>
        <v>44</v>
      </c>
    </row>
    <row r="1102" spans="2:9" x14ac:dyDescent="0.45">
      <c r="B1102">
        <f>IF('Input and Summary Results'!D684=0,FALSE,'Input and Summary Results'!$B684)</f>
        <v>44</v>
      </c>
      <c r="C1102">
        <f>IF(OR(B1102=0,'Input and Summary Results'!D684=0,'Input and Summary Results'!D684=""),FALSE,'Input and Summary Results'!$D684)</f>
        <v>0.978717438</v>
      </c>
      <c r="D1102">
        <f>IF(OR(B1102=0,'Input and Summary Results'!E684=0),FALSE,'Input and Summary Results'!$E684)</f>
        <v>4.6579628999999997E-2</v>
      </c>
      <c r="E1102">
        <f t="shared" si="80"/>
        <v>-9.3426737024920794E-3</v>
      </c>
      <c r="F1102">
        <f t="shared" si="81"/>
        <v>2.0655153572526824E-2</v>
      </c>
      <c r="G1102">
        <f>IF('Input and Summary Results'!$J$4="yes",IF(C1102=FALSE,FALSE,IF('Data Transformation'!E1102&lt;$R$10,E1102,$R$10)),IF(C1102=FALSE,FALSE,IF(C1102&lt;$R$10,C1102,$R$10)))</f>
        <v>0.978717438</v>
      </c>
      <c r="H1102">
        <f>IF('Input and Summary Results'!$J$4="yes",'Data Transformation'!F1102,'Data Transformation'!D1102)</f>
        <v>4.6579628999999997E-2</v>
      </c>
      <c r="I1102">
        <f t="shared" si="82"/>
        <v>44</v>
      </c>
    </row>
    <row r="1103" spans="2:9" x14ac:dyDescent="0.45">
      <c r="B1103">
        <f>IF('Input and Summary Results'!D685=0,FALSE,'Input and Summary Results'!$B685)</f>
        <v>44</v>
      </c>
      <c r="C1103">
        <f>IF(OR(B1103=0,'Input and Summary Results'!D685=0,'Input and Summary Results'!D685=""),FALSE,'Input and Summary Results'!$D685)</f>
        <v>1.01248878</v>
      </c>
      <c r="D1103">
        <f>IF(OR(B1103=0,'Input and Summary Results'!E685=0),FALSE,'Input and Summary Results'!$E685)</f>
        <v>4.5166758000000001E-2</v>
      </c>
      <c r="E1103">
        <f t="shared" si="80"/>
        <v>5.3902192337817222E-3</v>
      </c>
      <c r="F1103">
        <f t="shared" si="81"/>
        <v>1.9360582911348411E-2</v>
      </c>
      <c r="G1103">
        <f>IF('Input and Summary Results'!$J$4="yes",IF(C1103=FALSE,FALSE,IF('Data Transformation'!E1103&lt;$R$10,E1103,$R$10)),IF(C1103=FALSE,FALSE,IF(C1103&lt;$R$10,C1103,$R$10)))</f>
        <v>1.01248878</v>
      </c>
      <c r="H1103">
        <f>IF('Input and Summary Results'!$J$4="yes",'Data Transformation'!F1103,'Data Transformation'!D1103)</f>
        <v>4.5166758000000001E-2</v>
      </c>
      <c r="I1103">
        <f t="shared" si="82"/>
        <v>44</v>
      </c>
    </row>
    <row r="1104" spans="2:9" x14ac:dyDescent="0.45">
      <c r="B1104">
        <f>IF('Input and Summary Results'!D686=0,FALSE,'Input and Summary Results'!$B686)</f>
        <v>44</v>
      </c>
      <c r="C1104">
        <f>IF(OR(B1104=0,'Input and Summary Results'!D686=0,'Input and Summary Results'!D686=""),FALSE,'Input and Summary Results'!$D686)</f>
        <v>0.99682118399999997</v>
      </c>
      <c r="D1104">
        <f>IF(OR(B1104=0,'Input and Summary Results'!E686=0),FALSE,'Input and Summary Results'!$E686)</f>
        <v>4.2199581999999999E-2</v>
      </c>
      <c r="E1104">
        <f t="shared" si="80"/>
        <v>-1.38274115386048E-3</v>
      </c>
      <c r="F1104">
        <f t="shared" si="81"/>
        <v>1.8373023047632182E-2</v>
      </c>
      <c r="G1104">
        <f>IF('Input and Summary Results'!$J$4="yes",IF(C1104=FALSE,FALSE,IF('Data Transformation'!E1104&lt;$R$10,E1104,$R$10)),IF(C1104=FALSE,FALSE,IF(C1104&lt;$R$10,C1104,$R$10)))</f>
        <v>0.99682118399999997</v>
      </c>
      <c r="H1104">
        <f>IF('Input and Summary Results'!$J$4="yes",'Data Transformation'!F1104,'Data Transformation'!D1104)</f>
        <v>4.2199581999999999E-2</v>
      </c>
      <c r="I1104">
        <f t="shared" si="82"/>
        <v>44</v>
      </c>
    </row>
    <row r="1105" spans="2:9" x14ac:dyDescent="0.45">
      <c r="B1105">
        <f>IF('Input and Summary Results'!D687=0,FALSE,'Input and Summary Results'!$B687)</f>
        <v>44</v>
      </c>
      <c r="C1105">
        <f>IF(OR(B1105=0,'Input and Summary Results'!D687=0,'Input and Summary Results'!D687=""),FALSE,'Input and Summary Results'!$D687)</f>
        <v>1.031503015</v>
      </c>
      <c r="D1105">
        <f>IF(OR(B1105=0,'Input and Summary Results'!E687=0),FALSE,'Input and Summary Results'!$E687)</f>
        <v>4.1209435000000003E-2</v>
      </c>
      <c r="E1105">
        <f t="shared" si="80"/>
        <v>1.3470501718718882E-2</v>
      </c>
      <c r="F1105">
        <f t="shared" si="81"/>
        <v>1.7338674274257941E-2</v>
      </c>
      <c r="G1105">
        <f>IF('Input and Summary Results'!$J$4="yes",IF(C1105=FALSE,FALSE,IF('Data Transformation'!E1105&lt;$R$10,E1105,$R$10)),IF(C1105=FALSE,FALSE,IF(C1105&lt;$R$10,C1105,$R$10)))</f>
        <v>1.031503015</v>
      </c>
      <c r="H1105">
        <f>IF('Input and Summary Results'!$J$4="yes",'Data Transformation'!F1105,'Data Transformation'!D1105)</f>
        <v>4.1209435000000003E-2</v>
      </c>
      <c r="I1105">
        <f t="shared" si="82"/>
        <v>44</v>
      </c>
    </row>
    <row r="1106" spans="2:9" x14ac:dyDescent="0.45">
      <c r="B1106">
        <f>IF('Input and Summary Results'!D688=0,FALSE,'Input and Summary Results'!$B688)</f>
        <v>44</v>
      </c>
      <c r="C1106">
        <f>IF(OR(B1106=0,'Input and Summary Results'!D688=0,'Input and Summary Results'!D688=""),FALSE,'Input and Summary Results'!$D688)</f>
        <v>0.98088582499999999</v>
      </c>
      <c r="D1106">
        <f>IF(OR(B1106=0,'Input and Summary Results'!E688=0),FALSE,'Input and Summary Results'!$E688)</f>
        <v>4.1036950000000003E-2</v>
      </c>
      <c r="E1106">
        <f t="shared" si="80"/>
        <v>-8.3815415071431115E-3</v>
      </c>
      <c r="F1106">
        <f t="shared" si="81"/>
        <v>1.8157094175563198E-2</v>
      </c>
      <c r="G1106">
        <f>IF('Input and Summary Results'!$J$4="yes",IF(C1106=FALSE,FALSE,IF('Data Transformation'!E1106&lt;$R$10,E1106,$R$10)),IF(C1106=FALSE,FALSE,IF(C1106&lt;$R$10,C1106,$R$10)))</f>
        <v>0.98088582499999999</v>
      </c>
      <c r="H1106">
        <f>IF('Input and Summary Results'!$J$4="yes",'Data Transformation'!F1106,'Data Transformation'!D1106)</f>
        <v>4.1036950000000003E-2</v>
      </c>
      <c r="I1106">
        <f t="shared" si="82"/>
        <v>44</v>
      </c>
    </row>
    <row r="1107" spans="2:9" x14ac:dyDescent="0.45">
      <c r="B1107">
        <f>IF('Input and Summary Results'!D689=0,FALSE,'Input and Summary Results'!$B689)</f>
        <v>44</v>
      </c>
      <c r="C1107">
        <f>IF(OR(B1107=0,'Input and Summary Results'!D689=0,'Input and Summary Results'!D689=""),FALSE,'Input and Summary Results'!$D689)</f>
        <v>1.001519791</v>
      </c>
      <c r="D1107">
        <f>IF(OR(B1107=0,'Input and Summary Results'!E689=0),FALSE,'Input and Summary Results'!$E689)</f>
        <v>4.0202970999999997E-2</v>
      </c>
      <c r="E1107">
        <f t="shared" si="80"/>
        <v>6.5953579351597281E-4</v>
      </c>
      <c r="F1107">
        <f t="shared" si="81"/>
        <v>1.7421612204566009E-2</v>
      </c>
      <c r="G1107">
        <f>IF('Input and Summary Results'!$J$4="yes",IF(C1107=FALSE,FALSE,IF('Data Transformation'!E1107&lt;$R$10,E1107,$R$10)),IF(C1107=FALSE,FALSE,IF(C1107&lt;$R$10,C1107,$R$10)))</f>
        <v>1.001519791</v>
      </c>
      <c r="H1107">
        <f>IF('Input and Summary Results'!$J$4="yes",'Data Transformation'!F1107,'Data Transformation'!D1107)</f>
        <v>4.0202970999999997E-2</v>
      </c>
      <c r="I1107">
        <f t="shared" si="82"/>
        <v>44</v>
      </c>
    </row>
    <row r="1108" spans="2:9" x14ac:dyDescent="0.45">
      <c r="B1108">
        <f>IF('Input and Summary Results'!D690=0,FALSE,'Input and Summary Results'!$B690)</f>
        <v>44</v>
      </c>
      <c r="C1108">
        <f>IF(OR(B1108=0,'Input and Summary Results'!D690=0,'Input and Summary Results'!D690=""),FALSE,'Input and Summary Results'!$D690)</f>
        <v>0.95549366400000002</v>
      </c>
      <c r="D1108">
        <f>IF(OR(B1108=0,'Input and Summary Results'!E690=0),FALSE,'Input and Summary Results'!$E690)</f>
        <v>2.6207193E-2</v>
      </c>
      <c r="E1108">
        <f t="shared" si="80"/>
        <v>-1.9772188461360491E-2</v>
      </c>
      <c r="F1108">
        <f t="shared" si="81"/>
        <v>1.1903712385056693E-2</v>
      </c>
      <c r="G1108">
        <f>IF('Input and Summary Results'!$J$4="yes",IF(C1108=FALSE,FALSE,IF('Data Transformation'!E1108&lt;$R$10,E1108,$R$10)),IF(C1108=FALSE,FALSE,IF(C1108&lt;$R$10,C1108,$R$10)))</f>
        <v>0.95549366400000002</v>
      </c>
      <c r="H1108">
        <f>IF('Input and Summary Results'!$J$4="yes",'Data Transformation'!F1108,'Data Transformation'!D1108)</f>
        <v>2.6207193E-2</v>
      </c>
      <c r="I1108">
        <f t="shared" si="82"/>
        <v>44</v>
      </c>
    </row>
    <row r="1109" spans="2:9" x14ac:dyDescent="0.45">
      <c r="B1109">
        <f>IF('Input and Summary Results'!D691=0,FALSE,'Input and Summary Results'!$B691)</f>
        <v>45</v>
      </c>
      <c r="C1109">
        <f>IF(OR(B1109=0,'Input and Summary Results'!D691=0,'Input and Summary Results'!D691=""),FALSE,'Input and Summary Results'!$D691)</f>
        <v>0.989851072</v>
      </c>
      <c r="D1109">
        <f>IF(OR(B1109=0,'Input and Summary Results'!E691=0),FALSE,'Input and Summary Results'!$E691)</f>
        <v>0.11401855299999999</v>
      </c>
      <c r="E1109">
        <f t="shared" si="80"/>
        <v>-4.4301422448394896E-3</v>
      </c>
      <c r="F1109">
        <f t="shared" si="81"/>
        <v>4.9991411235244892E-2</v>
      </c>
      <c r="G1109">
        <f>IF('Input and Summary Results'!$J$4="yes",IF(C1109=FALSE,FALSE,IF('Data Transformation'!E1109&lt;$R$10,E1109,$R$10)),IF(C1109=FALSE,FALSE,IF(C1109&lt;$R$10,C1109,$R$10)))</f>
        <v>0.989851072</v>
      </c>
      <c r="H1109">
        <f>IF('Input and Summary Results'!$J$4="yes",'Data Transformation'!F1109,'Data Transformation'!D1109)</f>
        <v>0.11401855299999999</v>
      </c>
      <c r="I1109">
        <f t="shared" si="82"/>
        <v>45</v>
      </c>
    </row>
    <row r="1110" spans="2:9" x14ac:dyDescent="0.45">
      <c r="B1110">
        <f>IF('Input and Summary Results'!D692=0,FALSE,'Input and Summary Results'!$B692)</f>
        <v>45</v>
      </c>
      <c r="C1110">
        <f>IF(OR(B1110=0,'Input and Summary Results'!D692=0,'Input and Summary Results'!D692=""),FALSE,'Input and Summary Results'!$D692)</f>
        <v>0.92566257600000001</v>
      </c>
      <c r="D1110">
        <f>IF(OR(B1110=0,'Input and Summary Results'!E692=0),FALSE,'Input and Summary Results'!$E692)</f>
        <v>9.2573988999999995E-2</v>
      </c>
      <c r="E1110">
        <f t="shared" si="80"/>
        <v>-3.3547294189303384E-2</v>
      </c>
      <c r="F1110">
        <f t="shared" si="81"/>
        <v>4.3403624892792467E-2</v>
      </c>
      <c r="G1110">
        <f>IF('Input and Summary Results'!$J$4="yes",IF(C1110=FALSE,FALSE,IF('Data Transformation'!E1110&lt;$R$10,E1110,$R$10)),IF(C1110=FALSE,FALSE,IF(C1110&lt;$R$10,C1110,$R$10)))</f>
        <v>0.92566257600000001</v>
      </c>
      <c r="H1110">
        <f>IF('Input and Summary Results'!$J$4="yes",'Data Transformation'!F1110,'Data Transformation'!D1110)</f>
        <v>9.2573988999999995E-2</v>
      </c>
      <c r="I1110">
        <f t="shared" si="82"/>
        <v>45</v>
      </c>
    </row>
    <row r="1111" spans="2:9" x14ac:dyDescent="0.45">
      <c r="B1111">
        <f>IF('Input and Summary Results'!D693=0,FALSE,'Input and Summary Results'!$B693)</f>
        <v>45</v>
      </c>
      <c r="C1111">
        <f>IF(OR(B1111=0,'Input and Summary Results'!D693=0,'Input and Summary Results'!D693=""),FALSE,'Input and Summary Results'!$D693)</f>
        <v>1.03979011</v>
      </c>
      <c r="D1111">
        <f>IF(OR(B1111=0,'Input and Summary Results'!E693=0),FALSE,'Input and Summary Results'!$E693)</f>
        <v>7.5393876999999998E-2</v>
      </c>
      <c r="E1111">
        <f t="shared" si="80"/>
        <v>1.6945682310050725E-2</v>
      </c>
      <c r="F1111">
        <f t="shared" si="81"/>
        <v>3.1468795772639155E-2</v>
      </c>
      <c r="G1111">
        <f>IF('Input and Summary Results'!$J$4="yes",IF(C1111=FALSE,FALSE,IF('Data Transformation'!E1111&lt;$R$10,E1111,$R$10)),IF(C1111=FALSE,FALSE,IF(C1111&lt;$R$10,C1111,$R$10)))</f>
        <v>1.03979011</v>
      </c>
      <c r="H1111">
        <f>IF('Input and Summary Results'!$J$4="yes",'Data Transformation'!F1111,'Data Transformation'!D1111)</f>
        <v>7.5393876999999998E-2</v>
      </c>
      <c r="I1111">
        <f t="shared" si="82"/>
        <v>45</v>
      </c>
    </row>
    <row r="1112" spans="2:9" x14ac:dyDescent="0.45">
      <c r="B1112">
        <f>IF('Input and Summary Results'!D694=0,FALSE,'Input and Summary Results'!$B694)</f>
        <v>45</v>
      </c>
      <c r="C1112">
        <f>IF(OR(B1112=0,'Input and Summary Results'!D694=0,'Input and Summary Results'!D694=""),FALSE,'Input and Summary Results'!$D694)</f>
        <v>0.96377212800000001</v>
      </c>
      <c r="D1112">
        <f>IF(OR(B1112=0,'Input and Summary Results'!E694=0),FALSE,'Input and Summary Results'!$E694)</f>
        <v>5.6506300000000002E-2</v>
      </c>
      <c r="E1112">
        <f t="shared" si="80"/>
        <v>-1.6025637518966206E-2</v>
      </c>
      <c r="F1112">
        <f t="shared" si="81"/>
        <v>2.5445573167685549E-2</v>
      </c>
      <c r="G1112">
        <f>IF('Input and Summary Results'!$J$4="yes",IF(C1112=FALSE,FALSE,IF('Data Transformation'!E1112&lt;$R$10,E1112,$R$10)),IF(C1112=FALSE,FALSE,IF(C1112&lt;$R$10,C1112,$R$10)))</f>
        <v>0.96377212800000001</v>
      </c>
      <c r="H1112">
        <f>IF('Input and Summary Results'!$J$4="yes",'Data Transformation'!F1112,'Data Transformation'!D1112)</f>
        <v>5.6506300000000002E-2</v>
      </c>
      <c r="I1112">
        <f t="shared" si="82"/>
        <v>45</v>
      </c>
    </row>
    <row r="1113" spans="2:9" x14ac:dyDescent="0.45">
      <c r="B1113">
        <f>IF('Input and Summary Results'!D695=0,FALSE,'Input and Summary Results'!$B695)</f>
        <v>45</v>
      </c>
      <c r="C1113">
        <f>IF(OR(B1113=0,'Input and Summary Results'!D695=0,'Input and Summary Results'!D695=""),FALSE,'Input and Summary Results'!$D695)</f>
        <v>0.99425997600000005</v>
      </c>
      <c r="D1113">
        <f>IF(OR(B1113=0,'Input and Summary Results'!E695=0),FALSE,'Input and Summary Results'!$E695)</f>
        <v>5.4861629000000002E-2</v>
      </c>
      <c r="E1113">
        <f t="shared" si="80"/>
        <v>-2.5000427860192242E-3</v>
      </c>
      <c r="F1113">
        <f t="shared" si="81"/>
        <v>2.3947405669279401E-2</v>
      </c>
      <c r="G1113">
        <f>IF('Input and Summary Results'!$J$4="yes",IF(C1113=FALSE,FALSE,IF('Data Transformation'!E1113&lt;$R$10,E1113,$R$10)),IF(C1113=FALSE,FALSE,IF(C1113&lt;$R$10,C1113,$R$10)))</f>
        <v>0.99425997600000005</v>
      </c>
      <c r="H1113">
        <f>IF('Input and Summary Results'!$J$4="yes",'Data Transformation'!F1113,'Data Transformation'!D1113)</f>
        <v>5.4861629000000002E-2</v>
      </c>
      <c r="I1113">
        <f t="shared" si="82"/>
        <v>45</v>
      </c>
    </row>
    <row r="1114" spans="2:9" x14ac:dyDescent="0.45">
      <c r="B1114">
        <f>IF('Input and Summary Results'!D696=0,FALSE,'Input and Summary Results'!$B696)</f>
        <v>45</v>
      </c>
      <c r="C1114">
        <f>IF(OR(B1114=0,'Input and Summary Results'!D696=0,'Input and Summary Results'!D696=""),FALSE,'Input and Summary Results'!$D696)</f>
        <v>0.84668197999999995</v>
      </c>
      <c r="D1114">
        <f>IF(OR(B1114=0,'Input and Summary Results'!E696=0),FALSE,'Input and Summary Results'!$E696)</f>
        <v>5.4158058000000002E-2</v>
      </c>
      <c r="E1114">
        <f t="shared" si="80"/>
        <v>-7.2279683254026228E-2</v>
      </c>
      <c r="F1114">
        <f t="shared" si="81"/>
        <v>2.7760833143041501E-2</v>
      </c>
      <c r="G1114">
        <f>IF('Input and Summary Results'!$J$4="yes",IF(C1114=FALSE,FALSE,IF('Data Transformation'!E1114&lt;$R$10,E1114,$R$10)),IF(C1114=FALSE,FALSE,IF(C1114&lt;$R$10,C1114,$R$10)))</f>
        <v>0.84668197999999995</v>
      </c>
      <c r="H1114">
        <f>IF('Input and Summary Results'!$J$4="yes",'Data Transformation'!F1114,'Data Transformation'!D1114)</f>
        <v>5.4158058000000002E-2</v>
      </c>
      <c r="I1114">
        <f t="shared" si="82"/>
        <v>45</v>
      </c>
    </row>
    <row r="1115" spans="2:9" x14ac:dyDescent="0.45">
      <c r="B1115">
        <f>IF('Input and Summary Results'!D697=0,FALSE,'Input and Summary Results'!$B697)</f>
        <v>45</v>
      </c>
      <c r="C1115">
        <f>IF(OR(B1115=0,'Input and Summary Results'!D697=0,'Input and Summary Results'!D697=""),FALSE,'Input and Summary Results'!$D697)</f>
        <v>1.0213028770000001</v>
      </c>
      <c r="D1115">
        <f>IF(OR(B1115=0,'Input and Summary Results'!E697=0),FALSE,'Input and Summary Results'!$E697)</f>
        <v>5.3080866999999997E-2</v>
      </c>
      <c r="E1115">
        <f t="shared" si="80"/>
        <v>9.154555312647852E-3</v>
      </c>
      <c r="F1115">
        <f t="shared" si="81"/>
        <v>2.2556576307382708E-2</v>
      </c>
      <c r="G1115">
        <f>IF('Input and Summary Results'!$J$4="yes",IF(C1115=FALSE,FALSE,IF('Data Transformation'!E1115&lt;$R$10,E1115,$R$10)),IF(C1115=FALSE,FALSE,IF(C1115&lt;$R$10,C1115,$R$10)))</f>
        <v>1.0213028770000001</v>
      </c>
      <c r="H1115">
        <f>IF('Input and Summary Results'!$J$4="yes",'Data Transformation'!F1115,'Data Transformation'!D1115)</f>
        <v>5.3080866999999997E-2</v>
      </c>
      <c r="I1115">
        <f t="shared" si="82"/>
        <v>45</v>
      </c>
    </row>
    <row r="1116" spans="2:9" x14ac:dyDescent="0.45">
      <c r="B1116">
        <f>IF('Input and Summary Results'!D698=0,FALSE,'Input and Summary Results'!$B698)</f>
        <v>45</v>
      </c>
      <c r="C1116">
        <f>IF(OR(B1116=0,'Input and Summary Results'!D698=0,'Input and Summary Results'!D698=""),FALSE,'Input and Summary Results'!$D698)</f>
        <v>0.98270132200000004</v>
      </c>
      <c r="D1116">
        <f>IF(OR(B1116=0,'Input and Summary Results'!E698=0),FALSE,'Input and Summary Results'!$E698)</f>
        <v>5.0462383999999999E-2</v>
      </c>
      <c r="E1116">
        <f t="shared" si="80"/>
        <v>-7.5784597036297283E-3</v>
      </c>
      <c r="F1116">
        <f t="shared" si="81"/>
        <v>2.2286196391216415E-2</v>
      </c>
      <c r="G1116">
        <f>IF('Input and Summary Results'!$J$4="yes",IF(C1116=FALSE,FALSE,IF('Data Transformation'!E1116&lt;$R$10,E1116,$R$10)),IF(C1116=FALSE,FALSE,IF(C1116&lt;$R$10,C1116,$R$10)))</f>
        <v>0.98270132200000004</v>
      </c>
      <c r="H1116">
        <f>IF('Input and Summary Results'!$J$4="yes",'Data Transformation'!F1116,'Data Transformation'!D1116)</f>
        <v>5.0462383999999999E-2</v>
      </c>
      <c r="I1116">
        <f t="shared" si="82"/>
        <v>45</v>
      </c>
    </row>
    <row r="1117" spans="2:9" x14ac:dyDescent="0.45">
      <c r="B1117">
        <f>IF('Input and Summary Results'!D699=0,FALSE,'Input and Summary Results'!$B699)</f>
        <v>45</v>
      </c>
      <c r="C1117">
        <f>IF(OR(B1117=0,'Input and Summary Results'!D699=0,'Input and Summary Results'!D699=""),FALSE,'Input and Summary Results'!$D699)</f>
        <v>0.98439361599999997</v>
      </c>
      <c r="D1117">
        <f>IF(OR(B1117=0,'Input and Summary Results'!E699=0),FALSE,'Input and Summary Results'!$E699)</f>
        <v>4.9445201000000001E-2</v>
      </c>
      <c r="E1117">
        <f t="shared" si="80"/>
        <v>-6.8312114513182911E-3</v>
      </c>
      <c r="F1117">
        <f t="shared" si="81"/>
        <v>2.1799427470078188E-2</v>
      </c>
      <c r="G1117">
        <f>IF('Input and Summary Results'!$J$4="yes",IF(C1117=FALSE,FALSE,IF('Data Transformation'!E1117&lt;$R$10,E1117,$R$10)),IF(C1117=FALSE,FALSE,IF(C1117&lt;$R$10,C1117,$R$10)))</f>
        <v>0.98439361599999997</v>
      </c>
      <c r="H1117">
        <f>IF('Input and Summary Results'!$J$4="yes",'Data Transformation'!F1117,'Data Transformation'!D1117)</f>
        <v>4.9445201000000001E-2</v>
      </c>
      <c r="I1117">
        <f t="shared" si="82"/>
        <v>45</v>
      </c>
    </row>
    <row r="1118" spans="2:9" x14ac:dyDescent="0.45">
      <c r="B1118">
        <f>IF('Input and Summary Results'!D700=0,FALSE,'Input and Summary Results'!$B700)</f>
        <v>45</v>
      </c>
      <c r="C1118">
        <f>IF(OR(B1118=0,'Input and Summary Results'!D700=0,'Input and Summary Results'!D700=""),FALSE,'Input and Summary Results'!$D700)</f>
        <v>1.0210220059999999</v>
      </c>
      <c r="D1118">
        <f>IF(OR(B1118=0,'Input and Summary Results'!E700=0),FALSE,'Input and Summary Results'!$E700)</f>
        <v>4.7549407000000002E-2</v>
      </c>
      <c r="E1118">
        <f t="shared" si="80"/>
        <v>9.0351024996198261E-3</v>
      </c>
      <c r="F1118">
        <f t="shared" si="81"/>
        <v>2.0211555203247994E-2</v>
      </c>
      <c r="G1118">
        <f>IF('Input and Summary Results'!$J$4="yes",IF(C1118=FALSE,FALSE,IF('Data Transformation'!E1118&lt;$R$10,E1118,$R$10)),IF(C1118=FALSE,FALSE,IF(C1118&lt;$R$10,C1118,$R$10)))</f>
        <v>1.0210220059999999</v>
      </c>
      <c r="H1118">
        <f>IF('Input and Summary Results'!$J$4="yes",'Data Transformation'!F1118,'Data Transformation'!D1118)</f>
        <v>4.7549407000000002E-2</v>
      </c>
      <c r="I1118">
        <f t="shared" si="82"/>
        <v>45</v>
      </c>
    </row>
    <row r="1119" spans="2:9" x14ac:dyDescent="0.45">
      <c r="B1119">
        <f>IF('Input and Summary Results'!D701=0,FALSE,'Input and Summary Results'!$B701)</f>
        <v>45</v>
      </c>
      <c r="C1119">
        <f>IF(OR(B1119=0,'Input and Summary Results'!D701=0,'Input and Summary Results'!D701=""),FALSE,'Input and Summary Results'!$D701)</f>
        <v>1.0108469600000001</v>
      </c>
      <c r="D1119">
        <f>IF(OR(B1119=0,'Input and Summary Results'!E701=0),FALSE,'Input and Summary Results'!$E701)</f>
        <v>3.6833064999999998E-2</v>
      </c>
      <c r="E1119">
        <f t="shared" si="80"/>
        <v>4.6854093412083712E-3</v>
      </c>
      <c r="F1119">
        <f t="shared" si="81"/>
        <v>1.5814016208744393E-2</v>
      </c>
      <c r="G1119">
        <f>IF('Input and Summary Results'!$J$4="yes",IF(C1119=FALSE,FALSE,IF('Data Transformation'!E1119&lt;$R$10,E1119,$R$10)),IF(C1119=FALSE,FALSE,IF(C1119&lt;$R$10,C1119,$R$10)))</f>
        <v>1.0108469600000001</v>
      </c>
      <c r="H1119">
        <f>IF('Input and Summary Results'!$J$4="yes",'Data Transformation'!F1119,'Data Transformation'!D1119)</f>
        <v>3.6833064999999998E-2</v>
      </c>
      <c r="I1119">
        <f t="shared" si="82"/>
        <v>45</v>
      </c>
    </row>
    <row r="1120" spans="2:9" x14ac:dyDescent="0.45">
      <c r="B1120">
        <f>IF('Input and Summary Results'!D702=0,FALSE,'Input and Summary Results'!$B702)</f>
        <v>45</v>
      </c>
      <c r="C1120">
        <f>IF(OR(B1120=0,'Input and Summary Results'!D702=0,'Input and Summary Results'!D702=""),FALSE,'Input and Summary Results'!$D702)</f>
        <v>0.92695797300000005</v>
      </c>
      <c r="D1120">
        <f>IF(OR(B1120=0,'Input and Summary Results'!E702=0),FALSE,'Input and Summary Results'!$E702)</f>
        <v>3.6026308E-2</v>
      </c>
      <c r="E1120">
        <f t="shared" si="80"/>
        <v>-3.2939955723838524E-2</v>
      </c>
      <c r="F1120">
        <f t="shared" si="81"/>
        <v>1.6867450442653455E-2</v>
      </c>
      <c r="G1120">
        <f>IF('Input and Summary Results'!$J$4="yes",IF(C1120=FALSE,FALSE,IF('Data Transformation'!E1120&lt;$R$10,E1120,$R$10)),IF(C1120=FALSE,FALSE,IF(C1120&lt;$R$10,C1120,$R$10)))</f>
        <v>0.92695797300000005</v>
      </c>
      <c r="H1120">
        <f>IF('Input and Summary Results'!$J$4="yes",'Data Transformation'!F1120,'Data Transformation'!D1120)</f>
        <v>3.6026308E-2</v>
      </c>
      <c r="I1120">
        <f t="shared" si="82"/>
        <v>45</v>
      </c>
    </row>
    <row r="1121" spans="2:9" x14ac:dyDescent="0.45">
      <c r="B1121">
        <f>IF('Input and Summary Results'!D703=0,FALSE,'Input and Summary Results'!$B703)</f>
        <v>45</v>
      </c>
      <c r="C1121">
        <f>IF(OR(B1121=0,'Input and Summary Results'!D703=0,'Input and Summary Results'!D703=""),FALSE,'Input and Summary Results'!$D703)</f>
        <v>0.99208666599999995</v>
      </c>
      <c r="D1121">
        <f>IF(OR(B1121=0,'Input and Summary Results'!E703=0),FALSE,'Input and Summary Results'!$E703)</f>
        <v>3.0875940000000001E-2</v>
      </c>
      <c r="E1121">
        <f t="shared" si="80"/>
        <v>-3.4503874007414683E-3</v>
      </c>
      <c r="F1121">
        <f t="shared" si="81"/>
        <v>1.3507043708215712E-2</v>
      </c>
      <c r="G1121">
        <f>IF('Input and Summary Results'!$J$4="yes",IF(C1121=FALSE,FALSE,IF('Data Transformation'!E1121&lt;$R$10,E1121,$R$10)),IF(C1121=FALSE,FALSE,IF(C1121&lt;$R$10,C1121,$R$10)))</f>
        <v>0.99208666599999995</v>
      </c>
      <c r="H1121">
        <f>IF('Input and Summary Results'!$J$4="yes",'Data Transformation'!F1121,'Data Transformation'!D1121)</f>
        <v>3.0875940000000001E-2</v>
      </c>
      <c r="I1121">
        <f t="shared" si="82"/>
        <v>45</v>
      </c>
    </row>
    <row r="1122" spans="2:9" x14ac:dyDescent="0.45">
      <c r="B1122">
        <f>IF('Input and Summary Results'!D704=0,FALSE,'Input and Summary Results'!$B704)</f>
        <v>46</v>
      </c>
      <c r="C1122">
        <f>IF(OR(B1122=0,'Input and Summary Results'!D704=0,'Input and Summary Results'!D704=""),FALSE,'Input and Summary Results'!$D704)</f>
        <v>0.13152907799999999</v>
      </c>
      <c r="D1122">
        <f>IF(OR(B1122=0,'Input and Summary Results'!E704=0),FALSE,'Input and Summary Results'!$E704)</f>
        <v>9.2362751000000007E-2</v>
      </c>
      <c r="E1122">
        <f t="shared" si="80"/>
        <v>-0.8809782242166686</v>
      </c>
      <c r="F1122">
        <f t="shared" si="81"/>
        <v>0.30476480595416328</v>
      </c>
      <c r="G1122">
        <f>IF('Input and Summary Results'!$J$4="yes",IF(C1122=FALSE,FALSE,IF('Data Transformation'!E1122&lt;$R$10,E1122,$R$10)),IF(C1122=FALSE,FALSE,IF(C1122&lt;$R$10,C1122,$R$10)))</f>
        <v>0.13152907799999999</v>
      </c>
      <c r="H1122">
        <f>IF('Input and Summary Results'!$J$4="yes",'Data Transformation'!F1122,'Data Transformation'!D1122)</f>
        <v>9.2362751000000007E-2</v>
      </c>
      <c r="I1122">
        <f t="shared" si="82"/>
        <v>46</v>
      </c>
    </row>
    <row r="1123" spans="2:9" x14ac:dyDescent="0.45">
      <c r="B1123">
        <f>IF('Input and Summary Results'!D705=0,FALSE,'Input and Summary Results'!$B705)</f>
        <v>46</v>
      </c>
      <c r="C1123">
        <f>IF(OR(B1123=0,'Input and Summary Results'!D705=0,'Input and Summary Results'!D705=""),FALSE,'Input and Summary Results'!$D705)</f>
        <v>0.32369727399999998</v>
      </c>
      <c r="D1123">
        <f>IF(OR(B1123=0,'Input and Summary Results'!E705=0),FALSE,'Input and Summary Results'!$E705)</f>
        <v>6.2036329000000001E-2</v>
      </c>
      <c r="E1123">
        <f t="shared" si="80"/>
        <v>-0.4898609579707438</v>
      </c>
      <c r="F1123">
        <f t="shared" si="81"/>
        <v>8.3175760034358531E-2</v>
      </c>
      <c r="G1123">
        <f>IF('Input and Summary Results'!$J$4="yes",IF(C1123=FALSE,FALSE,IF('Data Transformation'!E1123&lt;$R$10,E1123,$R$10)),IF(C1123=FALSE,FALSE,IF(C1123&lt;$R$10,C1123,$R$10)))</f>
        <v>0.32369727399999998</v>
      </c>
      <c r="H1123">
        <f>IF('Input and Summary Results'!$J$4="yes",'Data Transformation'!F1123,'Data Transformation'!D1123)</f>
        <v>6.2036329000000001E-2</v>
      </c>
      <c r="I1123">
        <f t="shared" si="82"/>
        <v>46</v>
      </c>
    </row>
    <row r="1124" spans="2:9" x14ac:dyDescent="0.45">
      <c r="B1124">
        <f>IF('Input and Summary Results'!D706=0,FALSE,'Input and Summary Results'!$B706)</f>
        <v>46</v>
      </c>
      <c r="C1124">
        <f>IF(OR(B1124=0,'Input and Summary Results'!D706=0,'Input and Summary Results'!D706=""),FALSE,'Input and Summary Results'!$D706)</f>
        <v>0.21482901200000001</v>
      </c>
      <c r="D1124">
        <f>IF(OR(B1124=0,'Input and Summary Results'!E706=0),FALSE,'Input and Summary Results'!$E706)</f>
        <v>6.0056037999999999E-2</v>
      </c>
      <c r="E1124">
        <f t="shared" si="80"/>
        <v>-0.66790706887242723</v>
      </c>
      <c r="F1124">
        <f t="shared" si="81"/>
        <v>0.12132588726889455</v>
      </c>
      <c r="G1124">
        <f>IF('Input and Summary Results'!$J$4="yes",IF(C1124=FALSE,FALSE,IF('Data Transformation'!E1124&lt;$R$10,E1124,$R$10)),IF(C1124=FALSE,FALSE,IF(C1124&lt;$R$10,C1124,$R$10)))</f>
        <v>0.21482901200000001</v>
      </c>
      <c r="H1124">
        <f>IF('Input and Summary Results'!$J$4="yes",'Data Transformation'!F1124,'Data Transformation'!D1124)</f>
        <v>6.0056037999999999E-2</v>
      </c>
      <c r="I1124">
        <f t="shared" si="82"/>
        <v>46</v>
      </c>
    </row>
    <row r="1125" spans="2:9" x14ac:dyDescent="0.45">
      <c r="B1125">
        <f>IF('Input and Summary Results'!D707=0,FALSE,'Input and Summary Results'!$B707)</f>
        <v>46</v>
      </c>
      <c r="C1125">
        <f>IF(OR(B1125=0,'Input and Summary Results'!D707=0,'Input and Summary Results'!D707=""),FALSE,'Input and Summary Results'!$D707)</f>
        <v>0.408096762</v>
      </c>
      <c r="D1125">
        <f>IF(OR(B1125=0,'Input and Summary Results'!E707=0),FALSE,'Input and Summary Results'!$E707)</f>
        <v>5.5215637999999997E-2</v>
      </c>
      <c r="E1125">
        <f t="shared" si="80"/>
        <v>-0.38923685107605827</v>
      </c>
      <c r="F1125">
        <f t="shared" si="81"/>
        <v>5.8720355374934342E-2</v>
      </c>
      <c r="G1125">
        <f>IF('Input and Summary Results'!$J$4="yes",IF(C1125=FALSE,FALSE,IF('Data Transformation'!E1125&lt;$R$10,E1125,$R$10)),IF(C1125=FALSE,FALSE,IF(C1125&lt;$R$10,C1125,$R$10)))</f>
        <v>0.408096762</v>
      </c>
      <c r="H1125">
        <f>IF('Input and Summary Results'!$J$4="yes",'Data Transformation'!F1125,'Data Transformation'!D1125)</f>
        <v>5.5215637999999997E-2</v>
      </c>
      <c r="I1125">
        <f t="shared" si="82"/>
        <v>46</v>
      </c>
    </row>
    <row r="1126" spans="2:9" x14ac:dyDescent="0.45">
      <c r="B1126">
        <f>IF('Input and Summary Results'!D708=0,FALSE,'Input and Summary Results'!$B708)</f>
        <v>46</v>
      </c>
      <c r="C1126">
        <f>IF(OR(B1126=0,'Input and Summary Results'!D708=0,'Input and Summary Results'!D708=""),FALSE,'Input and Summary Results'!$D708)</f>
        <v>0.66534672800000005</v>
      </c>
      <c r="D1126">
        <f>IF(OR(B1126=0,'Input and Summary Results'!E708=0),FALSE,'Input and Summary Results'!$E708)</f>
        <v>5.5111593E-2</v>
      </c>
      <c r="E1126">
        <f t="shared" si="80"/>
        <v>-0.17695197452492725</v>
      </c>
      <c r="F1126">
        <f t="shared" si="81"/>
        <v>3.5948822404068388E-2</v>
      </c>
      <c r="G1126">
        <f>IF('Input and Summary Results'!$J$4="yes",IF(C1126=FALSE,FALSE,IF('Data Transformation'!E1126&lt;$R$10,E1126,$R$10)),IF(C1126=FALSE,FALSE,IF(C1126&lt;$R$10,C1126,$R$10)))</f>
        <v>0.66534672800000005</v>
      </c>
      <c r="H1126">
        <f>IF('Input and Summary Results'!$J$4="yes",'Data Transformation'!F1126,'Data Transformation'!D1126)</f>
        <v>5.5111593E-2</v>
      </c>
      <c r="I1126">
        <f t="shared" si="82"/>
        <v>46</v>
      </c>
    </row>
    <row r="1127" spans="2:9" x14ac:dyDescent="0.45">
      <c r="B1127">
        <f>IF('Input and Summary Results'!D709=0,FALSE,'Input and Summary Results'!$B709)</f>
        <v>46</v>
      </c>
      <c r="C1127">
        <f>IF(OR(B1127=0,'Input and Summary Results'!D709=0,'Input and Summary Results'!D709=""),FALSE,'Input and Summary Results'!$D709)</f>
        <v>0.44043729100000001</v>
      </c>
      <c r="D1127">
        <f>IF(OR(B1127=0,'Input and Summary Results'!E709=0),FALSE,'Input and Summary Results'!$E709)</f>
        <v>5.5015767E-2</v>
      </c>
      <c r="E1127">
        <f t="shared" si="80"/>
        <v>-0.35611591724367025</v>
      </c>
      <c r="F1127">
        <f t="shared" si="81"/>
        <v>5.4211674092782484E-2</v>
      </c>
      <c r="G1127">
        <f>IF('Input and Summary Results'!$J$4="yes",IF(C1127=FALSE,FALSE,IF('Data Transformation'!E1127&lt;$R$10,E1127,$R$10)),IF(C1127=FALSE,FALSE,IF(C1127&lt;$R$10,C1127,$R$10)))</f>
        <v>0.44043729100000001</v>
      </c>
      <c r="H1127">
        <f>IF('Input and Summary Results'!$J$4="yes",'Data Transformation'!F1127,'Data Transformation'!D1127)</f>
        <v>5.5015767E-2</v>
      </c>
      <c r="I1127">
        <f t="shared" si="82"/>
        <v>46</v>
      </c>
    </row>
    <row r="1128" spans="2:9" x14ac:dyDescent="0.45">
      <c r="B1128">
        <f>IF('Input and Summary Results'!D710=0,FALSE,'Input and Summary Results'!$B710)</f>
        <v>46</v>
      </c>
      <c r="C1128">
        <f>IF(OR(B1128=0,'Input and Summary Results'!D710=0,'Input and Summary Results'!D710=""),FALSE,'Input and Summary Results'!$D710)</f>
        <v>0.29195089800000001</v>
      </c>
      <c r="D1128">
        <f>IF(OR(B1128=0,'Input and Summary Results'!E710=0),FALSE,'Input and Summary Results'!$E710)</f>
        <v>4.5619071999999997E-2</v>
      </c>
      <c r="E1128">
        <f t="shared" si="80"/>
        <v>-0.53469018458174689</v>
      </c>
      <c r="F1128">
        <f t="shared" si="81"/>
        <v>6.7815092824273476E-2</v>
      </c>
      <c r="G1128">
        <f>IF('Input and Summary Results'!$J$4="yes",IF(C1128=FALSE,FALSE,IF('Data Transformation'!E1128&lt;$R$10,E1128,$R$10)),IF(C1128=FALSE,FALSE,IF(C1128&lt;$R$10,C1128,$R$10)))</f>
        <v>0.29195089800000001</v>
      </c>
      <c r="H1128">
        <f>IF('Input and Summary Results'!$J$4="yes",'Data Transformation'!F1128,'Data Transformation'!D1128)</f>
        <v>4.5619071999999997E-2</v>
      </c>
      <c r="I1128">
        <f t="shared" si="82"/>
        <v>46</v>
      </c>
    </row>
    <row r="1129" spans="2:9" x14ac:dyDescent="0.45">
      <c r="B1129">
        <f>IF('Input and Summary Results'!D711=0,FALSE,'Input and Summary Results'!$B711)</f>
        <v>46</v>
      </c>
      <c r="C1129">
        <f>IF(OR(B1129=0,'Input and Summary Results'!D711=0,'Input and Summary Results'!D711=""),FALSE,'Input and Summary Results'!$D711)</f>
        <v>0.29005921600000001</v>
      </c>
      <c r="D1129">
        <f>IF(OR(B1129=0,'Input and Summary Results'!E711=0),FALSE,'Input and Summary Results'!$E711)</f>
        <v>4.3391959000000001E-2</v>
      </c>
      <c r="E1129">
        <f t="shared" si="80"/>
        <v>-0.53751333121565714</v>
      </c>
      <c r="F1129">
        <f t="shared" si="81"/>
        <v>6.4925053806944022E-2</v>
      </c>
      <c r="G1129">
        <f>IF('Input and Summary Results'!$J$4="yes",IF(C1129=FALSE,FALSE,IF('Data Transformation'!E1129&lt;$R$10,E1129,$R$10)),IF(C1129=FALSE,FALSE,IF(C1129&lt;$R$10,C1129,$R$10)))</f>
        <v>0.29005921600000001</v>
      </c>
      <c r="H1129">
        <f>IF('Input and Summary Results'!$J$4="yes",'Data Transformation'!F1129,'Data Transformation'!D1129)</f>
        <v>4.3391959000000001E-2</v>
      </c>
      <c r="I1129">
        <f t="shared" si="82"/>
        <v>46</v>
      </c>
    </row>
    <row r="1130" spans="2:9" x14ac:dyDescent="0.45">
      <c r="B1130">
        <f>IF('Input and Summary Results'!D712=0,FALSE,'Input and Summary Results'!$B712)</f>
        <v>46</v>
      </c>
      <c r="C1130">
        <f>IF(OR(B1130=0,'Input and Summary Results'!D712=0,'Input and Summary Results'!D712=""),FALSE,'Input and Summary Results'!$D712)</f>
        <v>0.23196481299999999</v>
      </c>
      <c r="D1130">
        <f>IF(OR(B1130=0,'Input and Summary Results'!E712=0),FALSE,'Input and Summary Results'!$E712)</f>
        <v>3.9854621999999999E-2</v>
      </c>
      <c r="E1130">
        <f t="shared" ref="E1130:E1193" si="83">IF(C1130=FALSE,FALSE,LOG10(C1130))</f>
        <v>-0.63457788872509813</v>
      </c>
      <c r="F1130">
        <f t="shared" ref="F1130:F1193" si="84">IF(D1130=FALSE, FALSE,0.434*D1130/C1130)</f>
        <v>7.4566938512351008E-2</v>
      </c>
      <c r="G1130">
        <f>IF('Input and Summary Results'!$J$4="yes",IF(C1130=FALSE,FALSE,IF('Data Transformation'!E1130&lt;$R$10,E1130,$R$10)),IF(C1130=FALSE,FALSE,IF(C1130&lt;$R$10,C1130,$R$10)))</f>
        <v>0.23196481299999999</v>
      </c>
      <c r="H1130">
        <f>IF('Input and Summary Results'!$J$4="yes",'Data Transformation'!F1130,'Data Transformation'!D1130)</f>
        <v>3.9854621999999999E-2</v>
      </c>
      <c r="I1130">
        <f t="shared" si="82"/>
        <v>46</v>
      </c>
    </row>
    <row r="1131" spans="2:9" x14ac:dyDescent="0.45">
      <c r="B1131">
        <f>IF('Input and Summary Results'!D713=0,FALSE,'Input and Summary Results'!$B713)</f>
        <v>46</v>
      </c>
      <c r="C1131">
        <f>IF(OR(B1131=0,'Input and Summary Results'!D713=0,'Input and Summary Results'!D713=""),FALSE,'Input and Summary Results'!$D713)</f>
        <v>0.88227635999999998</v>
      </c>
      <c r="D1131">
        <f>IF(OR(B1131=0,'Input and Summary Results'!E713=0),FALSE,'Input and Summary Results'!$E713)</f>
        <v>3.8102063999999998E-2</v>
      </c>
      <c r="E1131">
        <f t="shared" si="83"/>
        <v>-5.4395357245098565E-2</v>
      </c>
      <c r="F1131">
        <f t="shared" si="84"/>
        <v>1.8742761934593826E-2</v>
      </c>
      <c r="G1131">
        <f>IF('Input and Summary Results'!$J$4="yes",IF(C1131=FALSE,FALSE,IF('Data Transformation'!E1131&lt;$R$10,E1131,$R$10)),IF(C1131=FALSE,FALSE,IF(C1131&lt;$R$10,C1131,$R$10)))</f>
        <v>0.88227635999999998</v>
      </c>
      <c r="H1131">
        <f>IF('Input and Summary Results'!$J$4="yes",'Data Transformation'!F1131,'Data Transformation'!D1131)</f>
        <v>3.8102063999999998E-2</v>
      </c>
      <c r="I1131">
        <f t="shared" si="82"/>
        <v>46</v>
      </c>
    </row>
    <row r="1132" spans="2:9" x14ac:dyDescent="0.45">
      <c r="B1132">
        <f>IF('Input and Summary Results'!D714=0,FALSE,'Input and Summary Results'!$B714)</f>
        <v>46</v>
      </c>
      <c r="C1132">
        <f>IF(OR(B1132=0,'Input and Summary Results'!D714=0,'Input and Summary Results'!D714=""),FALSE,'Input and Summary Results'!$D714)</f>
        <v>0.82676394900000005</v>
      </c>
      <c r="D1132">
        <f>IF(OR(B1132=0,'Input and Summary Results'!E714=0),FALSE,'Input and Summary Results'!$E714)</f>
        <v>3.7799408999999999E-2</v>
      </c>
      <c r="E1132">
        <f t="shared" si="83"/>
        <v>-8.261846902070244E-2</v>
      </c>
      <c r="F1132">
        <f t="shared" si="84"/>
        <v>1.9842354671901642E-2</v>
      </c>
      <c r="G1132">
        <f>IF('Input and Summary Results'!$J$4="yes",IF(C1132=FALSE,FALSE,IF('Data Transformation'!E1132&lt;$R$10,E1132,$R$10)),IF(C1132=FALSE,FALSE,IF(C1132&lt;$R$10,C1132,$R$10)))</f>
        <v>0.82676394900000005</v>
      </c>
      <c r="H1132">
        <f>IF('Input and Summary Results'!$J$4="yes",'Data Transformation'!F1132,'Data Transformation'!D1132)</f>
        <v>3.7799408999999999E-2</v>
      </c>
      <c r="I1132">
        <f t="shared" si="82"/>
        <v>46</v>
      </c>
    </row>
    <row r="1133" spans="2:9" x14ac:dyDescent="0.45">
      <c r="B1133">
        <f>IF('Input and Summary Results'!D715=0,FALSE,'Input and Summary Results'!$B715)</f>
        <v>46</v>
      </c>
      <c r="C1133">
        <f>IF(OR(B1133=0,'Input and Summary Results'!D715=0,'Input and Summary Results'!D715=""),FALSE,'Input and Summary Results'!$D715)</f>
        <v>0.38696576500000002</v>
      </c>
      <c r="D1133">
        <f>IF(OR(B1133=0,'Input and Summary Results'!E715=0),FALSE,'Input and Summary Results'!$E715)</f>
        <v>3.7584351000000002E-2</v>
      </c>
      <c r="E1133">
        <f t="shared" si="83"/>
        <v>-0.4123274554701335</v>
      </c>
      <c r="F1133">
        <f t="shared" si="84"/>
        <v>4.2152587668834215E-2</v>
      </c>
      <c r="G1133">
        <f>IF('Input and Summary Results'!$J$4="yes",IF(C1133=FALSE,FALSE,IF('Data Transformation'!E1133&lt;$R$10,E1133,$R$10)),IF(C1133=FALSE,FALSE,IF(C1133&lt;$R$10,C1133,$R$10)))</f>
        <v>0.38696576500000002</v>
      </c>
      <c r="H1133">
        <f>IF('Input and Summary Results'!$J$4="yes",'Data Transformation'!F1133,'Data Transformation'!D1133)</f>
        <v>3.7584351000000002E-2</v>
      </c>
      <c r="I1133">
        <f t="shared" si="82"/>
        <v>46</v>
      </c>
    </row>
    <row r="1134" spans="2:9" x14ac:dyDescent="0.45">
      <c r="B1134">
        <f>IF('Input and Summary Results'!D716=0,FALSE,'Input and Summary Results'!$B716)</f>
        <v>46</v>
      </c>
      <c r="C1134">
        <f>IF(OR(B1134=0,'Input and Summary Results'!D716=0,'Input and Summary Results'!D716=""),FALSE,'Input and Summary Results'!$D716)</f>
        <v>0.23202677699999999</v>
      </c>
      <c r="D1134">
        <f>IF(OR(B1134=0,'Input and Summary Results'!E716=0),FALSE,'Input and Summary Results'!$E716)</f>
        <v>3.5830272000000003E-2</v>
      </c>
      <c r="E1134">
        <f t="shared" si="83"/>
        <v>-0.63446189255613039</v>
      </c>
      <c r="F1134">
        <f t="shared" si="84"/>
        <v>6.7019583899146279E-2</v>
      </c>
      <c r="G1134">
        <f>IF('Input and Summary Results'!$J$4="yes",IF(C1134=FALSE,FALSE,IF('Data Transformation'!E1134&lt;$R$10,E1134,$R$10)),IF(C1134=FALSE,FALSE,IF(C1134&lt;$R$10,C1134,$R$10)))</f>
        <v>0.23202677699999999</v>
      </c>
      <c r="H1134">
        <f>IF('Input and Summary Results'!$J$4="yes",'Data Transformation'!F1134,'Data Transformation'!D1134)</f>
        <v>3.5830272000000003E-2</v>
      </c>
      <c r="I1134">
        <f t="shared" si="82"/>
        <v>46</v>
      </c>
    </row>
    <row r="1135" spans="2:9" x14ac:dyDescent="0.45">
      <c r="B1135">
        <f>IF('Input and Summary Results'!D717=0,FALSE,'Input and Summary Results'!$B717)</f>
        <v>46</v>
      </c>
      <c r="C1135">
        <f>IF(OR(B1135=0,'Input and Summary Results'!D717=0,'Input and Summary Results'!D717=""),FALSE,'Input and Summary Results'!$D717)</f>
        <v>0.97567185700000003</v>
      </c>
      <c r="D1135">
        <f>IF(OR(B1135=0,'Input and Summary Results'!E717=0),FALSE,'Input and Summary Results'!$E717)</f>
        <v>3.4833021999999998E-2</v>
      </c>
      <c r="E1135">
        <f t="shared" si="83"/>
        <v>-1.0696221940332196E-2</v>
      </c>
      <c r="F1135">
        <f t="shared" si="84"/>
        <v>1.5494483559752815E-2</v>
      </c>
      <c r="G1135">
        <f>IF('Input and Summary Results'!$J$4="yes",IF(C1135=FALSE,FALSE,IF('Data Transformation'!E1135&lt;$R$10,E1135,$R$10)),IF(C1135=FALSE,FALSE,IF(C1135&lt;$R$10,C1135,$R$10)))</f>
        <v>0.97567185700000003</v>
      </c>
      <c r="H1135">
        <f>IF('Input and Summary Results'!$J$4="yes",'Data Transformation'!F1135,'Data Transformation'!D1135)</f>
        <v>3.4833021999999998E-2</v>
      </c>
      <c r="I1135">
        <f t="shared" si="82"/>
        <v>46</v>
      </c>
    </row>
    <row r="1136" spans="2:9" x14ac:dyDescent="0.45">
      <c r="B1136">
        <f>IF('Input and Summary Results'!D718=0,FALSE,'Input and Summary Results'!$B718)</f>
        <v>46</v>
      </c>
      <c r="C1136">
        <f>IF(OR(B1136=0,'Input and Summary Results'!D718=0,'Input and Summary Results'!D718=""),FALSE,'Input and Summary Results'!$D718)</f>
        <v>0.64831113399999996</v>
      </c>
      <c r="D1136">
        <f>IF(OR(B1136=0,'Input and Summary Results'!E718=0),FALSE,'Input and Summary Results'!$E718)</f>
        <v>2.7932386E-2</v>
      </c>
      <c r="E1136">
        <f t="shared" si="83"/>
        <v>-0.18821651982353502</v>
      </c>
      <c r="F1136">
        <f t="shared" si="84"/>
        <v>1.8698823586762586E-2</v>
      </c>
      <c r="G1136">
        <f>IF('Input and Summary Results'!$J$4="yes",IF(C1136=FALSE,FALSE,IF('Data Transformation'!E1136&lt;$R$10,E1136,$R$10)),IF(C1136=FALSE,FALSE,IF(C1136&lt;$R$10,C1136,$R$10)))</f>
        <v>0.64831113399999996</v>
      </c>
      <c r="H1136">
        <f>IF('Input and Summary Results'!$J$4="yes",'Data Transformation'!F1136,'Data Transformation'!D1136)</f>
        <v>2.7932386E-2</v>
      </c>
      <c r="I1136">
        <f t="shared" si="82"/>
        <v>46</v>
      </c>
    </row>
    <row r="1137" spans="2:9" x14ac:dyDescent="0.45">
      <c r="B1137">
        <f>IF('Input and Summary Results'!D719=0,FALSE,'Input and Summary Results'!$B719)</f>
        <v>46</v>
      </c>
      <c r="C1137">
        <f>IF(OR(B1137=0,'Input and Summary Results'!D719=0,'Input and Summary Results'!D719=""),FALSE,'Input and Summary Results'!$D719)</f>
        <v>0.89096474699999995</v>
      </c>
      <c r="D1137">
        <f>IF(OR(B1137=0,'Input and Summary Results'!E719=0),FALSE,'Input and Summary Results'!$E719)</f>
        <v>2.7875746E-2</v>
      </c>
      <c r="E1137">
        <f t="shared" si="83"/>
        <v>-5.013947944938478E-2</v>
      </c>
      <c r="F1137">
        <f t="shared" si="84"/>
        <v>1.3578622279653452E-2</v>
      </c>
      <c r="G1137">
        <f>IF('Input and Summary Results'!$J$4="yes",IF(C1137=FALSE,FALSE,IF('Data Transformation'!E1137&lt;$R$10,E1137,$R$10)),IF(C1137=FALSE,FALSE,IF(C1137&lt;$R$10,C1137,$R$10)))</f>
        <v>0.89096474699999995</v>
      </c>
      <c r="H1137">
        <f>IF('Input and Summary Results'!$J$4="yes",'Data Transformation'!F1137,'Data Transformation'!D1137)</f>
        <v>2.7875746E-2</v>
      </c>
      <c r="I1137">
        <f t="shared" si="82"/>
        <v>46</v>
      </c>
    </row>
    <row r="1138" spans="2:9" x14ac:dyDescent="0.45">
      <c r="B1138">
        <f>IF('Input and Summary Results'!D720=0,FALSE,'Input and Summary Results'!$B720)</f>
        <v>46</v>
      </c>
      <c r="C1138">
        <f>IF(OR(B1138=0,'Input and Summary Results'!D720=0,'Input and Summary Results'!D720=""),FALSE,'Input and Summary Results'!$D720)</f>
        <v>0.417897978</v>
      </c>
      <c r="D1138">
        <f>IF(OR(B1138=0,'Input and Summary Results'!E720=0),FALSE,'Input and Summary Results'!$E720)</f>
        <v>2.6308021000000001E-2</v>
      </c>
      <c r="E1138">
        <f t="shared" si="83"/>
        <v>-0.37892973018579945</v>
      </c>
      <c r="F1138">
        <f t="shared" si="84"/>
        <v>2.7321695042994445E-2</v>
      </c>
      <c r="G1138">
        <f>IF('Input and Summary Results'!$J$4="yes",IF(C1138=FALSE,FALSE,IF('Data Transformation'!E1138&lt;$R$10,E1138,$R$10)),IF(C1138=FALSE,FALSE,IF(C1138&lt;$R$10,C1138,$R$10)))</f>
        <v>0.417897978</v>
      </c>
      <c r="H1138">
        <f>IF('Input and Summary Results'!$J$4="yes",'Data Transformation'!F1138,'Data Transformation'!D1138)</f>
        <v>2.6308021000000001E-2</v>
      </c>
      <c r="I1138">
        <f t="shared" si="82"/>
        <v>46</v>
      </c>
    </row>
    <row r="1139" spans="2:9" x14ac:dyDescent="0.45">
      <c r="B1139">
        <f>IF('Input and Summary Results'!D721=0,FALSE,'Input and Summary Results'!$B721)</f>
        <v>46</v>
      </c>
      <c r="C1139">
        <f>IF(OR(B1139=0,'Input and Summary Results'!D721=0,'Input and Summary Results'!D721=""),FALSE,'Input and Summary Results'!$D721)</f>
        <v>0.24919898100000001</v>
      </c>
      <c r="D1139">
        <f>IF(OR(B1139=0,'Input and Summary Results'!E721=0),FALSE,'Input and Summary Results'!$E721)</f>
        <v>2.4748887000000001E-2</v>
      </c>
      <c r="E1139">
        <f t="shared" si="83"/>
        <v>-0.6034537378835817</v>
      </c>
      <c r="F1139">
        <f t="shared" si="84"/>
        <v>4.3102170461924959E-2</v>
      </c>
      <c r="G1139">
        <f>IF('Input and Summary Results'!$J$4="yes",IF(C1139=FALSE,FALSE,IF('Data Transformation'!E1139&lt;$R$10,E1139,$R$10)),IF(C1139=FALSE,FALSE,IF(C1139&lt;$R$10,C1139,$R$10)))</f>
        <v>0.24919898100000001</v>
      </c>
      <c r="H1139">
        <f>IF('Input and Summary Results'!$J$4="yes",'Data Transformation'!F1139,'Data Transformation'!D1139)</f>
        <v>2.4748887000000001E-2</v>
      </c>
      <c r="I1139">
        <f t="shared" si="82"/>
        <v>46</v>
      </c>
    </row>
    <row r="1140" spans="2:9" x14ac:dyDescent="0.45">
      <c r="B1140">
        <f>IF('Input and Summary Results'!D722=0,FALSE,'Input and Summary Results'!$B722)</f>
        <v>46</v>
      </c>
      <c r="C1140">
        <f>IF(OR(B1140=0,'Input and Summary Results'!D722=0,'Input and Summary Results'!D722=""),FALSE,'Input and Summary Results'!$D722)</f>
        <v>0.26873169499999999</v>
      </c>
      <c r="D1140">
        <f>IF(OR(B1140=0,'Input and Summary Results'!E722=0),FALSE,'Input and Summary Results'!$E722)</f>
        <v>2.3134343000000002E-2</v>
      </c>
      <c r="E1140">
        <f t="shared" si="83"/>
        <v>-0.57068110858792565</v>
      </c>
      <c r="F1140">
        <f t="shared" si="84"/>
        <v>3.7361818679408104E-2</v>
      </c>
      <c r="G1140">
        <f>IF('Input and Summary Results'!$J$4="yes",IF(C1140=FALSE,FALSE,IF('Data Transformation'!E1140&lt;$R$10,E1140,$R$10)),IF(C1140=FALSE,FALSE,IF(C1140&lt;$R$10,C1140,$R$10)))</f>
        <v>0.26873169499999999</v>
      </c>
      <c r="H1140">
        <f>IF('Input and Summary Results'!$J$4="yes",'Data Transformation'!F1140,'Data Transformation'!D1140)</f>
        <v>2.3134343000000002E-2</v>
      </c>
      <c r="I1140">
        <f t="shared" si="82"/>
        <v>46</v>
      </c>
    </row>
    <row r="1141" spans="2:9" x14ac:dyDescent="0.45">
      <c r="B1141">
        <f>IF('Input and Summary Results'!D723=0,FALSE,'Input and Summary Results'!$B723)</f>
        <v>47</v>
      </c>
      <c r="C1141">
        <f>IF(OR(B1141=0,'Input and Summary Results'!D723=0,'Input and Summary Results'!D723=""),FALSE,'Input and Summary Results'!$D723)</f>
        <v>0.88042521299999998</v>
      </c>
      <c r="D1141">
        <f>IF(OR(B1141=0,'Input and Summary Results'!E723=0),FALSE,'Input and Summary Results'!$E723)</f>
        <v>0.123504721</v>
      </c>
      <c r="E1141">
        <f t="shared" si="83"/>
        <v>-5.530752891970802E-2</v>
      </c>
      <c r="F1141">
        <f t="shared" si="84"/>
        <v>6.0880865430190716E-2</v>
      </c>
      <c r="G1141">
        <f>IF('Input and Summary Results'!$J$4="yes",IF(C1141=FALSE,FALSE,IF('Data Transformation'!E1141&lt;$R$10,E1141,$R$10)),IF(C1141=FALSE,FALSE,IF(C1141&lt;$R$10,C1141,$R$10)))</f>
        <v>0.88042521299999998</v>
      </c>
      <c r="H1141">
        <f>IF('Input and Summary Results'!$J$4="yes",'Data Transformation'!F1141,'Data Transformation'!D1141)</f>
        <v>0.123504721</v>
      </c>
      <c r="I1141">
        <f t="shared" si="82"/>
        <v>47</v>
      </c>
    </row>
    <row r="1142" spans="2:9" x14ac:dyDescent="0.45">
      <c r="B1142">
        <f>IF('Input and Summary Results'!D724=0,FALSE,'Input and Summary Results'!$B724)</f>
        <v>47</v>
      </c>
      <c r="C1142">
        <f>IF(OR(B1142=0,'Input and Summary Results'!D724=0,'Input and Summary Results'!D724=""),FALSE,'Input and Summary Results'!$D724)</f>
        <v>1.058766433</v>
      </c>
      <c r="D1142">
        <f>IF(OR(B1142=0,'Input and Summary Results'!E724=0),FALSE,'Input and Summary Results'!$E724)</f>
        <v>0.111700246</v>
      </c>
      <c r="E1142">
        <f t="shared" si="83"/>
        <v>2.4800164029045599E-2</v>
      </c>
      <c r="F1142">
        <f t="shared" si="84"/>
        <v>4.5787158766110982E-2</v>
      </c>
      <c r="G1142">
        <f>IF('Input and Summary Results'!$J$4="yes",IF(C1142=FALSE,FALSE,IF('Data Transformation'!E1142&lt;$R$10,E1142,$R$10)),IF(C1142=FALSE,FALSE,IF(C1142&lt;$R$10,C1142,$R$10)))</f>
        <v>1.058766433</v>
      </c>
      <c r="H1142">
        <f>IF('Input and Summary Results'!$J$4="yes",'Data Transformation'!F1142,'Data Transformation'!D1142)</f>
        <v>0.111700246</v>
      </c>
      <c r="I1142">
        <f t="shared" si="82"/>
        <v>47</v>
      </c>
    </row>
    <row r="1143" spans="2:9" x14ac:dyDescent="0.45">
      <c r="B1143">
        <f>IF('Input and Summary Results'!D725=0,FALSE,'Input and Summary Results'!$B725)</f>
        <v>47</v>
      </c>
      <c r="C1143">
        <f>IF(OR(B1143=0,'Input and Summary Results'!D725=0,'Input and Summary Results'!D725=""),FALSE,'Input and Summary Results'!$D725)</f>
        <v>0.97347415599999998</v>
      </c>
      <c r="D1143">
        <f>IF(OR(B1143=0,'Input and Summary Results'!E725=0),FALSE,'Input and Summary Results'!$E725)</f>
        <v>9.6964742000000007E-2</v>
      </c>
      <c r="E1143">
        <f t="shared" si="83"/>
        <v>-1.1675573733653003E-2</v>
      </c>
      <c r="F1143">
        <f t="shared" si="84"/>
        <v>4.3229394194621025E-2</v>
      </c>
      <c r="G1143">
        <f>IF('Input and Summary Results'!$J$4="yes",IF(C1143=FALSE,FALSE,IF('Data Transformation'!E1143&lt;$R$10,E1143,$R$10)),IF(C1143=FALSE,FALSE,IF(C1143&lt;$R$10,C1143,$R$10)))</f>
        <v>0.97347415599999998</v>
      </c>
      <c r="H1143">
        <f>IF('Input and Summary Results'!$J$4="yes",'Data Transformation'!F1143,'Data Transformation'!D1143)</f>
        <v>9.6964742000000007E-2</v>
      </c>
      <c r="I1143">
        <f t="shared" si="82"/>
        <v>47</v>
      </c>
    </row>
    <row r="1144" spans="2:9" x14ac:dyDescent="0.45">
      <c r="B1144">
        <f>IF('Input and Summary Results'!D726=0,FALSE,'Input and Summary Results'!$B726)</f>
        <v>47</v>
      </c>
      <c r="C1144">
        <f>IF(OR(B1144=0,'Input and Summary Results'!D726=0,'Input and Summary Results'!D726=""),FALSE,'Input and Summary Results'!$D726)</f>
        <v>0.99668410500000004</v>
      </c>
      <c r="D1144">
        <f>IF(OR(B1144=0,'Input and Summary Results'!E726=0),FALSE,'Input and Summary Results'!$E726)</f>
        <v>8.5932669000000003E-2</v>
      </c>
      <c r="E1144">
        <f t="shared" si="83"/>
        <v>-1.4424677607645208E-3</v>
      </c>
      <c r="F1144">
        <f t="shared" si="84"/>
        <v>3.7418855341332047E-2</v>
      </c>
      <c r="G1144">
        <f>IF('Input and Summary Results'!$J$4="yes",IF(C1144=FALSE,FALSE,IF('Data Transformation'!E1144&lt;$R$10,E1144,$R$10)),IF(C1144=FALSE,FALSE,IF(C1144&lt;$R$10,C1144,$R$10)))</f>
        <v>0.99668410500000004</v>
      </c>
      <c r="H1144">
        <f>IF('Input and Summary Results'!$J$4="yes",'Data Transformation'!F1144,'Data Transformation'!D1144)</f>
        <v>8.5932669000000003E-2</v>
      </c>
      <c r="I1144">
        <f t="shared" si="82"/>
        <v>47</v>
      </c>
    </row>
    <row r="1145" spans="2:9" x14ac:dyDescent="0.45">
      <c r="B1145">
        <f>IF('Input and Summary Results'!D727=0,FALSE,'Input and Summary Results'!$B727)</f>
        <v>47</v>
      </c>
      <c r="C1145">
        <f>IF(OR(B1145=0,'Input and Summary Results'!D727=0,'Input and Summary Results'!D727=""),FALSE,'Input and Summary Results'!$D727)</f>
        <v>0.99508953</v>
      </c>
      <c r="D1145">
        <f>IF(OR(B1145=0,'Input and Summary Results'!E727=0),FALSE,'Input and Summary Results'!$E727)</f>
        <v>7.7949717000000002E-2</v>
      </c>
      <c r="E1145">
        <f t="shared" si="83"/>
        <v>-2.1378432384422026E-3</v>
      </c>
      <c r="F1145">
        <f t="shared" si="84"/>
        <v>3.3997119010989896E-2</v>
      </c>
      <c r="G1145">
        <f>IF('Input and Summary Results'!$J$4="yes",IF(C1145=FALSE,FALSE,IF('Data Transformation'!E1145&lt;$R$10,E1145,$R$10)),IF(C1145=FALSE,FALSE,IF(C1145&lt;$R$10,C1145,$R$10)))</f>
        <v>0.99508953</v>
      </c>
      <c r="H1145">
        <f>IF('Input and Summary Results'!$J$4="yes",'Data Transformation'!F1145,'Data Transformation'!D1145)</f>
        <v>7.7949717000000002E-2</v>
      </c>
      <c r="I1145">
        <f t="shared" si="82"/>
        <v>47</v>
      </c>
    </row>
    <row r="1146" spans="2:9" x14ac:dyDescent="0.45">
      <c r="B1146">
        <f>IF('Input and Summary Results'!D728=0,FALSE,'Input and Summary Results'!$B728)</f>
        <v>47</v>
      </c>
      <c r="C1146">
        <f>IF(OR(B1146=0,'Input and Summary Results'!D728=0,'Input and Summary Results'!D728=""),FALSE,'Input and Summary Results'!$D728)</f>
        <v>0.97289260799999999</v>
      </c>
      <c r="D1146">
        <f>IF(OR(B1146=0,'Input and Summary Results'!E728=0),FALSE,'Input and Summary Results'!$E728)</f>
        <v>7.7138865000000001E-2</v>
      </c>
      <c r="E1146">
        <f t="shared" si="83"/>
        <v>-1.1935096347323758E-2</v>
      </c>
      <c r="F1146">
        <f t="shared" si="84"/>
        <v>3.4411061544420737E-2</v>
      </c>
      <c r="G1146">
        <f>IF('Input and Summary Results'!$J$4="yes",IF(C1146=FALSE,FALSE,IF('Data Transformation'!E1146&lt;$R$10,E1146,$R$10)),IF(C1146=FALSE,FALSE,IF(C1146&lt;$R$10,C1146,$R$10)))</f>
        <v>0.97289260799999999</v>
      </c>
      <c r="H1146">
        <f>IF('Input and Summary Results'!$J$4="yes",'Data Transformation'!F1146,'Data Transformation'!D1146)</f>
        <v>7.7138865000000001E-2</v>
      </c>
      <c r="I1146">
        <f t="shared" si="82"/>
        <v>47</v>
      </c>
    </row>
    <row r="1147" spans="2:9" x14ac:dyDescent="0.45">
      <c r="B1147">
        <f>IF('Input and Summary Results'!D729=0,FALSE,'Input and Summary Results'!$B729)</f>
        <v>47</v>
      </c>
      <c r="C1147">
        <f>IF(OR(B1147=0,'Input and Summary Results'!D729=0,'Input and Summary Results'!D729=""),FALSE,'Input and Summary Results'!$D729)</f>
        <v>1.067005406</v>
      </c>
      <c r="D1147">
        <f>IF(OR(B1147=0,'Input and Summary Results'!E729=0),FALSE,'Input and Summary Results'!$E729)</f>
        <v>6.3361180000000003E-2</v>
      </c>
      <c r="E1147">
        <f t="shared" si="83"/>
        <v>2.8166619790000919E-2</v>
      </c>
      <c r="F1147">
        <f t="shared" si="84"/>
        <v>2.5771895779879487E-2</v>
      </c>
      <c r="G1147">
        <f>IF('Input and Summary Results'!$J$4="yes",IF(C1147=FALSE,FALSE,IF('Data Transformation'!E1147&lt;$R$10,E1147,$R$10)),IF(C1147=FALSE,FALSE,IF(C1147&lt;$R$10,C1147,$R$10)))</f>
        <v>1.067005406</v>
      </c>
      <c r="H1147">
        <f>IF('Input and Summary Results'!$J$4="yes",'Data Transformation'!F1147,'Data Transformation'!D1147)</f>
        <v>6.3361180000000003E-2</v>
      </c>
      <c r="I1147">
        <f t="shared" si="82"/>
        <v>47</v>
      </c>
    </row>
    <row r="1148" spans="2:9" x14ac:dyDescent="0.45">
      <c r="B1148">
        <f>IF('Input and Summary Results'!D730=0,FALSE,'Input and Summary Results'!$B730)</f>
        <v>47</v>
      </c>
      <c r="C1148">
        <f>IF(OR(B1148=0,'Input and Summary Results'!D730=0,'Input and Summary Results'!D730=""),FALSE,'Input and Summary Results'!$D730)</f>
        <v>1.063734368</v>
      </c>
      <c r="D1148">
        <f>IF(OR(B1148=0,'Input and Summary Results'!E730=0),FALSE,'Input and Summary Results'!$E730)</f>
        <v>5.1562098000000001E-2</v>
      </c>
      <c r="E1148">
        <f t="shared" si="83"/>
        <v>2.6833191009237846E-2</v>
      </c>
      <c r="F1148">
        <f t="shared" si="84"/>
        <v>2.1037160408828682E-2</v>
      </c>
      <c r="G1148">
        <f>IF('Input and Summary Results'!$J$4="yes",IF(C1148=FALSE,FALSE,IF('Data Transformation'!E1148&lt;$R$10,E1148,$R$10)),IF(C1148=FALSE,FALSE,IF(C1148&lt;$R$10,C1148,$R$10)))</f>
        <v>1.063734368</v>
      </c>
      <c r="H1148">
        <f>IF('Input and Summary Results'!$J$4="yes",'Data Transformation'!F1148,'Data Transformation'!D1148)</f>
        <v>5.1562098000000001E-2</v>
      </c>
      <c r="I1148">
        <f t="shared" si="82"/>
        <v>47</v>
      </c>
    </row>
    <row r="1149" spans="2:9" x14ac:dyDescent="0.45">
      <c r="B1149">
        <f>IF('Input and Summary Results'!D731=0,FALSE,'Input and Summary Results'!$B731)</f>
        <v>47</v>
      </c>
      <c r="C1149">
        <f>IF(OR(B1149=0,'Input and Summary Results'!D731=0,'Input and Summary Results'!D731=""),FALSE,'Input and Summary Results'!$D731)</f>
        <v>0.93051402000000005</v>
      </c>
      <c r="D1149">
        <f>IF(OR(B1149=0,'Input and Summary Results'!E731=0),FALSE,'Input and Summary Results'!$E731)</f>
        <v>5.0955727999999999E-2</v>
      </c>
      <c r="E1149">
        <f t="shared" si="83"/>
        <v>-3.1277078994507879E-2</v>
      </c>
      <c r="F1149">
        <f t="shared" si="84"/>
        <v>2.3766203922429882E-2</v>
      </c>
      <c r="G1149">
        <f>IF('Input and Summary Results'!$J$4="yes",IF(C1149=FALSE,FALSE,IF('Data Transformation'!E1149&lt;$R$10,E1149,$R$10)),IF(C1149=FALSE,FALSE,IF(C1149&lt;$R$10,C1149,$R$10)))</f>
        <v>0.93051402000000005</v>
      </c>
      <c r="H1149">
        <f>IF('Input and Summary Results'!$J$4="yes",'Data Transformation'!F1149,'Data Transformation'!D1149)</f>
        <v>5.0955727999999999E-2</v>
      </c>
      <c r="I1149">
        <f t="shared" si="82"/>
        <v>47</v>
      </c>
    </row>
    <row r="1150" spans="2:9" x14ac:dyDescent="0.45">
      <c r="B1150">
        <f>IF('Input and Summary Results'!D732=0,FALSE,'Input and Summary Results'!$B732)</f>
        <v>47</v>
      </c>
      <c r="C1150">
        <f>IF(OR(B1150=0,'Input and Summary Results'!D732=0,'Input and Summary Results'!D732=""),FALSE,'Input and Summary Results'!$D732)</f>
        <v>1.0807616689999999</v>
      </c>
      <c r="D1150">
        <f>IF(OR(B1150=0,'Input and Summary Results'!E732=0),FALSE,'Input and Summary Results'!$E732)</f>
        <v>4.8042271999999997E-2</v>
      </c>
      <c r="E1150">
        <f t="shared" si="83"/>
        <v>3.3729933315058525E-2</v>
      </c>
      <c r="F1150">
        <f t="shared" si="84"/>
        <v>1.9292270114735166E-2</v>
      </c>
      <c r="G1150">
        <f>IF('Input and Summary Results'!$J$4="yes",IF(C1150=FALSE,FALSE,IF('Data Transformation'!E1150&lt;$R$10,E1150,$R$10)),IF(C1150=FALSE,FALSE,IF(C1150&lt;$R$10,C1150,$R$10)))</f>
        <v>1.0807616689999999</v>
      </c>
      <c r="H1150">
        <f>IF('Input and Summary Results'!$J$4="yes",'Data Transformation'!F1150,'Data Transformation'!D1150)</f>
        <v>4.8042271999999997E-2</v>
      </c>
      <c r="I1150">
        <f t="shared" si="82"/>
        <v>47</v>
      </c>
    </row>
    <row r="1151" spans="2:9" x14ac:dyDescent="0.45">
      <c r="B1151">
        <f>IF('Input and Summary Results'!D733=0,FALSE,'Input and Summary Results'!$B733)</f>
        <v>47</v>
      </c>
      <c r="C1151">
        <f>IF(OR(B1151=0,'Input and Summary Results'!D733=0,'Input and Summary Results'!D733=""),FALSE,'Input and Summary Results'!$D733)</f>
        <v>1.0110717140000001</v>
      </c>
      <c r="D1151">
        <f>IF(OR(B1151=0,'Input and Summary Results'!E733=0),FALSE,'Input and Summary Results'!$E733)</f>
        <v>4.7913419999999998E-2</v>
      </c>
      <c r="E1151">
        <f t="shared" si="83"/>
        <v>4.7819606255333812E-3</v>
      </c>
      <c r="F1151">
        <f t="shared" si="84"/>
        <v>2.0566715488195327E-2</v>
      </c>
      <c r="G1151">
        <f>IF('Input and Summary Results'!$J$4="yes",IF(C1151=FALSE,FALSE,IF('Data Transformation'!E1151&lt;$R$10,E1151,$R$10)),IF(C1151=FALSE,FALSE,IF(C1151&lt;$R$10,C1151,$R$10)))</f>
        <v>1.0110717140000001</v>
      </c>
      <c r="H1151">
        <f>IF('Input and Summary Results'!$J$4="yes",'Data Transformation'!F1151,'Data Transformation'!D1151)</f>
        <v>4.7913419999999998E-2</v>
      </c>
      <c r="I1151">
        <f t="shared" si="82"/>
        <v>47</v>
      </c>
    </row>
    <row r="1152" spans="2:9" x14ac:dyDescent="0.45">
      <c r="B1152">
        <f>IF('Input and Summary Results'!D734=0,FALSE,'Input and Summary Results'!$B734)</f>
        <v>47</v>
      </c>
      <c r="C1152">
        <f>IF(OR(B1152=0,'Input and Summary Results'!D734=0,'Input and Summary Results'!D734=""),FALSE,'Input and Summary Results'!$D734)</f>
        <v>0.97879894899999997</v>
      </c>
      <c r="D1152">
        <f>IF(OR(B1152=0,'Input and Summary Results'!E734=0),FALSE,'Input and Summary Results'!$E734)</f>
        <v>4.6756312000000001E-2</v>
      </c>
      <c r="E1152">
        <f t="shared" si="83"/>
        <v>-9.3065056501887029E-3</v>
      </c>
      <c r="F1152">
        <f t="shared" si="84"/>
        <v>2.0731774823350368E-2</v>
      </c>
      <c r="G1152">
        <f>IF('Input and Summary Results'!$J$4="yes",IF(C1152=FALSE,FALSE,IF('Data Transformation'!E1152&lt;$R$10,E1152,$R$10)),IF(C1152=FALSE,FALSE,IF(C1152&lt;$R$10,C1152,$R$10)))</f>
        <v>0.97879894899999997</v>
      </c>
      <c r="H1152">
        <f>IF('Input and Summary Results'!$J$4="yes",'Data Transformation'!F1152,'Data Transformation'!D1152)</f>
        <v>4.6756312000000001E-2</v>
      </c>
      <c r="I1152">
        <f t="shared" si="82"/>
        <v>47</v>
      </c>
    </row>
    <row r="1153" spans="2:9" x14ac:dyDescent="0.45">
      <c r="B1153">
        <f>IF('Input and Summary Results'!D735=0,FALSE,'Input and Summary Results'!$B735)</f>
        <v>47</v>
      </c>
      <c r="C1153">
        <f>IF(OR(B1153=0,'Input and Summary Results'!D735=0,'Input and Summary Results'!D735=""),FALSE,'Input and Summary Results'!$D735)</f>
        <v>1.0566008259999999</v>
      </c>
      <c r="D1153">
        <f>IF(OR(B1153=0,'Input and Summary Results'!E735=0),FALSE,'Input and Summary Results'!$E735)</f>
        <v>4.2346946000000003E-2</v>
      </c>
      <c r="E1153">
        <f t="shared" si="83"/>
        <v>2.391094586171158E-2</v>
      </c>
      <c r="F1153">
        <f t="shared" si="84"/>
        <v>1.7394056593326952E-2</v>
      </c>
      <c r="G1153">
        <f>IF('Input and Summary Results'!$J$4="yes",IF(C1153=FALSE,FALSE,IF('Data Transformation'!E1153&lt;$R$10,E1153,$R$10)),IF(C1153=FALSE,FALSE,IF(C1153&lt;$R$10,C1153,$R$10)))</f>
        <v>1.0566008259999999</v>
      </c>
      <c r="H1153">
        <f>IF('Input and Summary Results'!$J$4="yes",'Data Transformation'!F1153,'Data Transformation'!D1153)</f>
        <v>4.2346946000000003E-2</v>
      </c>
      <c r="I1153">
        <f t="shared" si="82"/>
        <v>47</v>
      </c>
    </row>
    <row r="1154" spans="2:9" x14ac:dyDescent="0.45">
      <c r="B1154">
        <f>IF('Input and Summary Results'!D736=0,FALSE,'Input and Summary Results'!$B736)</f>
        <v>47</v>
      </c>
      <c r="C1154">
        <f>IF(OR(B1154=0,'Input and Summary Results'!D736=0,'Input and Summary Results'!D736=""),FALSE,'Input and Summary Results'!$D736)</f>
        <v>0.91253217900000005</v>
      </c>
      <c r="D1154">
        <f>IF(OR(B1154=0,'Input and Summary Results'!E736=0),FALSE,'Input and Summary Results'!$E736)</f>
        <v>4.1360130000000002E-2</v>
      </c>
      <c r="E1154">
        <f t="shared" si="83"/>
        <v>-3.9751811895351437E-2</v>
      </c>
      <c r="F1154">
        <f t="shared" si="84"/>
        <v>1.9670864034264376E-2</v>
      </c>
      <c r="G1154">
        <f>IF('Input and Summary Results'!$J$4="yes",IF(C1154=FALSE,FALSE,IF('Data Transformation'!E1154&lt;$R$10,E1154,$R$10)),IF(C1154=FALSE,FALSE,IF(C1154&lt;$R$10,C1154,$R$10)))</f>
        <v>0.91253217900000005</v>
      </c>
      <c r="H1154">
        <f>IF('Input and Summary Results'!$J$4="yes",'Data Transformation'!F1154,'Data Transformation'!D1154)</f>
        <v>4.1360130000000002E-2</v>
      </c>
      <c r="I1154">
        <f t="shared" si="82"/>
        <v>47</v>
      </c>
    </row>
    <row r="1155" spans="2:9" x14ac:dyDescent="0.45">
      <c r="B1155">
        <f>IF('Input and Summary Results'!D737=0,FALSE,'Input and Summary Results'!$B737)</f>
        <v>47</v>
      </c>
      <c r="C1155">
        <f>IF(OR(B1155=0,'Input and Summary Results'!D737=0,'Input and Summary Results'!D737=""),FALSE,'Input and Summary Results'!$D737)</f>
        <v>0.96517714700000001</v>
      </c>
      <c r="D1155">
        <f>IF(OR(B1155=0,'Input and Summary Results'!E737=0),FALSE,'Input and Summary Results'!$E737)</f>
        <v>3.4963389999999997E-2</v>
      </c>
      <c r="E1155">
        <f t="shared" si="83"/>
        <v>-1.5392969657256013E-2</v>
      </c>
      <c r="F1155">
        <f t="shared" si="84"/>
        <v>1.5721581584442548E-2</v>
      </c>
      <c r="G1155">
        <f>IF('Input and Summary Results'!$J$4="yes",IF(C1155=FALSE,FALSE,IF('Data Transformation'!E1155&lt;$R$10,E1155,$R$10)),IF(C1155=FALSE,FALSE,IF(C1155&lt;$R$10,C1155,$R$10)))</f>
        <v>0.96517714700000001</v>
      </c>
      <c r="H1155">
        <f>IF('Input and Summary Results'!$J$4="yes",'Data Transformation'!F1155,'Data Transformation'!D1155)</f>
        <v>3.4963389999999997E-2</v>
      </c>
      <c r="I1155">
        <f t="shared" si="82"/>
        <v>47</v>
      </c>
    </row>
    <row r="1156" spans="2:9" x14ac:dyDescent="0.45">
      <c r="B1156">
        <f>IF('Input and Summary Results'!D738=0,FALSE,'Input and Summary Results'!$B738)</f>
        <v>47</v>
      </c>
      <c r="C1156">
        <f>IF(OR(B1156=0,'Input and Summary Results'!D738=0,'Input and Summary Results'!D738=""),FALSE,'Input and Summary Results'!$D738)</f>
        <v>1.0417332050000001</v>
      </c>
      <c r="D1156">
        <f>IF(OR(B1156=0,'Input and Summary Results'!E738=0),FALSE,'Input and Summary Results'!$E738)</f>
        <v>3.4066674999999998E-2</v>
      </c>
      <c r="E1156">
        <f t="shared" si="83"/>
        <v>1.7756507416216927E-2</v>
      </c>
      <c r="F1156">
        <f t="shared" si="84"/>
        <v>1.419263289202728E-2</v>
      </c>
      <c r="G1156">
        <f>IF('Input and Summary Results'!$J$4="yes",IF(C1156=FALSE,FALSE,IF('Data Transformation'!E1156&lt;$R$10,E1156,$R$10)),IF(C1156=FALSE,FALSE,IF(C1156&lt;$R$10,C1156,$R$10)))</f>
        <v>1.0417332050000001</v>
      </c>
      <c r="H1156">
        <f>IF('Input and Summary Results'!$J$4="yes",'Data Transformation'!F1156,'Data Transformation'!D1156)</f>
        <v>3.4066674999999998E-2</v>
      </c>
      <c r="I1156">
        <f t="shared" si="82"/>
        <v>47</v>
      </c>
    </row>
    <row r="1157" spans="2:9" x14ac:dyDescent="0.45">
      <c r="B1157">
        <f>IF('Input and Summary Results'!D739=0,FALSE,'Input and Summary Results'!$B739)</f>
        <v>47</v>
      </c>
      <c r="C1157">
        <f>IF(OR(B1157=0,'Input and Summary Results'!D739=0,'Input and Summary Results'!D739=""),FALSE,'Input and Summary Results'!$D739)</f>
        <v>0.94070697199999997</v>
      </c>
      <c r="D1157">
        <f>IF(OR(B1157=0,'Input and Summary Results'!E739=0),FALSE,'Input and Summary Results'!$E739)</f>
        <v>2.7276782999999999E-2</v>
      </c>
      <c r="E1157">
        <f t="shared" si="83"/>
        <v>-2.6545637212540361E-2</v>
      </c>
      <c r="F1157">
        <f t="shared" si="84"/>
        <v>1.2584284133486789E-2</v>
      </c>
      <c r="G1157">
        <f>IF('Input and Summary Results'!$J$4="yes",IF(C1157=FALSE,FALSE,IF('Data Transformation'!E1157&lt;$R$10,E1157,$R$10)),IF(C1157=FALSE,FALSE,IF(C1157&lt;$R$10,C1157,$R$10)))</f>
        <v>0.94070697199999997</v>
      </c>
      <c r="H1157">
        <f>IF('Input and Summary Results'!$J$4="yes",'Data Transformation'!F1157,'Data Transformation'!D1157)</f>
        <v>2.7276782999999999E-2</v>
      </c>
      <c r="I1157">
        <f t="shared" ref="I1157:I1220" si="85">IF(G1157=FALSE,"",B1157)</f>
        <v>47</v>
      </c>
    </row>
    <row r="1158" spans="2:9" x14ac:dyDescent="0.45">
      <c r="B1158">
        <f>IF('Input and Summary Results'!D740=0,FALSE,'Input and Summary Results'!$B740)</f>
        <v>48</v>
      </c>
      <c r="C1158">
        <f>IF(OR(B1158=0,'Input and Summary Results'!D740=0,'Input and Summary Results'!D740=""),FALSE,'Input and Summary Results'!$D740)</f>
        <v>0.992555839</v>
      </c>
      <c r="D1158">
        <f>IF(OR(B1158=0,'Input and Summary Results'!E740=0),FALSE,'Input and Summary Results'!$E740)</f>
        <v>9.1175594999999998E-2</v>
      </c>
      <c r="E1158">
        <f t="shared" si="83"/>
        <v>-3.2450514289073234E-3</v>
      </c>
      <c r="F1158">
        <f t="shared" si="84"/>
        <v>3.9866984481061525E-2</v>
      </c>
      <c r="G1158">
        <f>IF('Input and Summary Results'!$J$4="yes",IF(C1158=FALSE,FALSE,IF('Data Transformation'!E1158&lt;$R$10,E1158,$R$10)),IF(C1158=FALSE,FALSE,IF(C1158&lt;$R$10,C1158,$R$10)))</f>
        <v>0.992555839</v>
      </c>
      <c r="H1158">
        <f>IF('Input and Summary Results'!$J$4="yes",'Data Transformation'!F1158,'Data Transformation'!D1158)</f>
        <v>9.1175594999999998E-2</v>
      </c>
      <c r="I1158">
        <f t="shared" si="85"/>
        <v>48</v>
      </c>
    </row>
    <row r="1159" spans="2:9" x14ac:dyDescent="0.45">
      <c r="B1159">
        <f>IF('Input and Summary Results'!D741=0,FALSE,'Input and Summary Results'!$B741)</f>
        <v>48</v>
      </c>
      <c r="C1159">
        <f>IF(OR(B1159=0,'Input and Summary Results'!D741=0,'Input and Summary Results'!D741=""),FALSE,'Input and Summary Results'!$D741)</f>
        <v>1.090525805</v>
      </c>
      <c r="D1159">
        <f>IF(OR(B1159=0,'Input and Summary Results'!E741=0),FALSE,'Input and Summary Results'!$E741)</f>
        <v>7.9417935999999995E-2</v>
      </c>
      <c r="E1159">
        <f t="shared" si="83"/>
        <v>3.7635946701981594E-2</v>
      </c>
      <c r="F1159">
        <f t="shared" si="84"/>
        <v>3.1606206901266309E-2</v>
      </c>
      <c r="G1159">
        <f>IF('Input and Summary Results'!$J$4="yes",IF(C1159=FALSE,FALSE,IF('Data Transformation'!E1159&lt;$R$10,E1159,$R$10)),IF(C1159=FALSE,FALSE,IF(C1159&lt;$R$10,C1159,$R$10)))</f>
        <v>1.090525805</v>
      </c>
      <c r="H1159">
        <f>IF('Input and Summary Results'!$J$4="yes",'Data Transformation'!F1159,'Data Transformation'!D1159)</f>
        <v>7.9417935999999995E-2</v>
      </c>
      <c r="I1159">
        <f t="shared" si="85"/>
        <v>48</v>
      </c>
    </row>
    <row r="1160" spans="2:9" x14ac:dyDescent="0.45">
      <c r="B1160">
        <f>IF('Input and Summary Results'!D742=0,FALSE,'Input and Summary Results'!$B742)</f>
        <v>48</v>
      </c>
      <c r="C1160">
        <f>IF(OR(B1160=0,'Input and Summary Results'!D742=0,'Input and Summary Results'!D742=""),FALSE,'Input and Summary Results'!$D742)</f>
        <v>1.011215032</v>
      </c>
      <c r="D1160">
        <f>IF(OR(B1160=0,'Input and Summary Results'!E742=0),FALSE,'Input and Summary Results'!$E742)</f>
        <v>7.8079203999999999E-2</v>
      </c>
      <c r="E1160">
        <f t="shared" si="83"/>
        <v>4.8435168976937752E-3</v>
      </c>
      <c r="F1160">
        <f t="shared" si="84"/>
        <v>3.351055261607306E-2</v>
      </c>
      <c r="G1160">
        <f>IF('Input and Summary Results'!$J$4="yes",IF(C1160=FALSE,FALSE,IF('Data Transformation'!E1160&lt;$R$10,E1160,$R$10)),IF(C1160=FALSE,FALSE,IF(C1160&lt;$R$10,C1160,$R$10)))</f>
        <v>1.011215032</v>
      </c>
      <c r="H1160">
        <f>IF('Input and Summary Results'!$J$4="yes",'Data Transformation'!F1160,'Data Transformation'!D1160)</f>
        <v>7.8079203999999999E-2</v>
      </c>
      <c r="I1160">
        <f t="shared" si="85"/>
        <v>48</v>
      </c>
    </row>
    <row r="1161" spans="2:9" x14ac:dyDescent="0.45">
      <c r="B1161">
        <f>IF('Input and Summary Results'!D743=0,FALSE,'Input and Summary Results'!$B743)</f>
        <v>48</v>
      </c>
      <c r="C1161">
        <f>IF(OR(B1161=0,'Input and Summary Results'!D743=0,'Input and Summary Results'!D743=""),FALSE,'Input and Summary Results'!$D743)</f>
        <v>1.0719522960000001</v>
      </c>
      <c r="D1161">
        <f>IF(OR(B1161=0,'Input and Summary Results'!E743=0),FALSE,'Input and Summary Results'!$E743)</f>
        <v>7.3030027999999997E-2</v>
      </c>
      <c r="E1161">
        <f t="shared" si="83"/>
        <v>3.0175458822287973E-2</v>
      </c>
      <c r="F1161">
        <f t="shared" si="84"/>
        <v>2.9567577093001531E-2</v>
      </c>
      <c r="G1161">
        <f>IF('Input and Summary Results'!$J$4="yes",IF(C1161=FALSE,FALSE,IF('Data Transformation'!E1161&lt;$R$10,E1161,$R$10)),IF(C1161=FALSE,FALSE,IF(C1161&lt;$R$10,C1161,$R$10)))</f>
        <v>1.0719522960000001</v>
      </c>
      <c r="H1161">
        <f>IF('Input and Summary Results'!$J$4="yes",'Data Transformation'!F1161,'Data Transformation'!D1161)</f>
        <v>7.3030027999999997E-2</v>
      </c>
      <c r="I1161">
        <f t="shared" si="85"/>
        <v>48</v>
      </c>
    </row>
    <row r="1162" spans="2:9" x14ac:dyDescent="0.45">
      <c r="B1162">
        <f>IF('Input and Summary Results'!D744=0,FALSE,'Input and Summary Results'!$B744)</f>
        <v>48</v>
      </c>
      <c r="C1162">
        <f>IF(OR(B1162=0,'Input and Summary Results'!D744=0,'Input and Summary Results'!D744=""),FALSE,'Input and Summary Results'!$D744)</f>
        <v>0.99004629</v>
      </c>
      <c r="D1162">
        <f>IF(OR(B1162=0,'Input and Summary Results'!E744=0),FALSE,'Input and Summary Results'!$E744)</f>
        <v>6.1446736000000002E-2</v>
      </c>
      <c r="E1162">
        <f t="shared" si="83"/>
        <v>-4.3444993200392919E-3</v>
      </c>
      <c r="F1162">
        <f t="shared" si="84"/>
        <v>2.6935996521940404E-2</v>
      </c>
      <c r="G1162">
        <f>IF('Input and Summary Results'!$J$4="yes",IF(C1162=FALSE,FALSE,IF('Data Transformation'!E1162&lt;$R$10,E1162,$R$10)),IF(C1162=FALSE,FALSE,IF(C1162&lt;$R$10,C1162,$R$10)))</f>
        <v>0.99004629</v>
      </c>
      <c r="H1162">
        <f>IF('Input and Summary Results'!$J$4="yes",'Data Transformation'!F1162,'Data Transformation'!D1162)</f>
        <v>6.1446736000000002E-2</v>
      </c>
      <c r="I1162">
        <f t="shared" si="85"/>
        <v>48</v>
      </c>
    </row>
    <row r="1163" spans="2:9" x14ac:dyDescent="0.45">
      <c r="B1163">
        <f>IF('Input and Summary Results'!D745=0,FALSE,'Input and Summary Results'!$B745)</f>
        <v>48</v>
      </c>
      <c r="C1163">
        <f>IF(OR(B1163=0,'Input and Summary Results'!D745=0,'Input and Summary Results'!D745=""),FALSE,'Input and Summary Results'!$D745)</f>
        <v>1.1048040290000001</v>
      </c>
      <c r="D1163">
        <f>IF(OR(B1163=0,'Input and Summary Results'!E745=0),FALSE,'Input and Summary Results'!$E745)</f>
        <v>6.0778875000000003E-2</v>
      </c>
      <c r="E1163">
        <f t="shared" si="83"/>
        <v>4.32852493588416E-2</v>
      </c>
      <c r="F1163">
        <f t="shared" si="84"/>
        <v>2.387575629487499E-2</v>
      </c>
      <c r="G1163">
        <f>IF('Input and Summary Results'!$J$4="yes",IF(C1163=FALSE,FALSE,IF('Data Transformation'!E1163&lt;$R$10,E1163,$R$10)),IF(C1163=FALSE,FALSE,IF(C1163&lt;$R$10,C1163,$R$10)))</f>
        <v>1.1048040290000001</v>
      </c>
      <c r="H1163">
        <f>IF('Input and Summary Results'!$J$4="yes",'Data Transformation'!F1163,'Data Transformation'!D1163)</f>
        <v>6.0778875000000003E-2</v>
      </c>
      <c r="I1163">
        <f t="shared" si="85"/>
        <v>48</v>
      </c>
    </row>
    <row r="1164" spans="2:9" x14ac:dyDescent="0.45">
      <c r="B1164">
        <f>IF('Input and Summary Results'!D746=0,FALSE,'Input and Summary Results'!$B746)</f>
        <v>48</v>
      </c>
      <c r="C1164">
        <f>IF(OR(B1164=0,'Input and Summary Results'!D746=0,'Input and Summary Results'!D746=""),FALSE,'Input and Summary Results'!$D746)</f>
        <v>0.95807677099999999</v>
      </c>
      <c r="D1164">
        <f>IF(OR(B1164=0,'Input and Summary Results'!E746=0),FALSE,'Input and Summary Results'!$E746)</f>
        <v>5.1026286999999997E-2</v>
      </c>
      <c r="E1164">
        <f t="shared" si="83"/>
        <v>-1.8599689370502454E-2</v>
      </c>
      <c r="F1164">
        <f t="shared" si="84"/>
        <v>2.31144405420513E-2</v>
      </c>
      <c r="G1164">
        <f>IF('Input and Summary Results'!$J$4="yes",IF(C1164=FALSE,FALSE,IF('Data Transformation'!E1164&lt;$R$10,E1164,$R$10)),IF(C1164=FALSE,FALSE,IF(C1164&lt;$R$10,C1164,$R$10)))</f>
        <v>0.95807677099999999</v>
      </c>
      <c r="H1164">
        <f>IF('Input and Summary Results'!$J$4="yes",'Data Transformation'!F1164,'Data Transformation'!D1164)</f>
        <v>5.1026286999999997E-2</v>
      </c>
      <c r="I1164">
        <f t="shared" si="85"/>
        <v>48</v>
      </c>
    </row>
    <row r="1165" spans="2:9" x14ac:dyDescent="0.45">
      <c r="B1165">
        <f>IF('Input and Summary Results'!D747=0,FALSE,'Input and Summary Results'!$B747)</f>
        <v>48</v>
      </c>
      <c r="C1165">
        <f>IF(OR(B1165=0,'Input and Summary Results'!D747=0,'Input and Summary Results'!D747=""),FALSE,'Input and Summary Results'!$D747)</f>
        <v>0.99516447100000005</v>
      </c>
      <c r="D1165">
        <f>IF(OR(B1165=0,'Input and Summary Results'!E747=0),FALSE,'Input and Summary Results'!$E747)</f>
        <v>5.0733934000000001E-2</v>
      </c>
      <c r="E1165">
        <f t="shared" si="83"/>
        <v>-2.1051374001247189E-3</v>
      </c>
      <c r="F1165">
        <f t="shared" si="84"/>
        <v>2.2125515929919085E-2</v>
      </c>
      <c r="G1165">
        <f>IF('Input and Summary Results'!$J$4="yes",IF(C1165=FALSE,FALSE,IF('Data Transformation'!E1165&lt;$R$10,E1165,$R$10)),IF(C1165=FALSE,FALSE,IF(C1165&lt;$R$10,C1165,$R$10)))</f>
        <v>0.99516447100000005</v>
      </c>
      <c r="H1165">
        <f>IF('Input and Summary Results'!$J$4="yes",'Data Transformation'!F1165,'Data Transformation'!D1165)</f>
        <v>5.0733934000000001E-2</v>
      </c>
      <c r="I1165">
        <f t="shared" si="85"/>
        <v>48</v>
      </c>
    </row>
    <row r="1166" spans="2:9" x14ac:dyDescent="0.45">
      <c r="B1166">
        <f>IF('Input and Summary Results'!D748=0,FALSE,'Input and Summary Results'!$B748)</f>
        <v>48</v>
      </c>
      <c r="C1166">
        <f>IF(OR(B1166=0,'Input and Summary Results'!D748=0,'Input and Summary Results'!D748=""),FALSE,'Input and Summary Results'!$D748)</f>
        <v>0.97456121100000004</v>
      </c>
      <c r="D1166">
        <f>IF(OR(B1166=0,'Input and Summary Results'!E748=0),FALSE,'Input and Summary Results'!$E748)</f>
        <v>4.9044465000000002E-2</v>
      </c>
      <c r="E1166">
        <f t="shared" si="83"/>
        <v>-1.1190878183432515E-2</v>
      </c>
      <c r="F1166">
        <f t="shared" si="84"/>
        <v>2.1840903957340035E-2</v>
      </c>
      <c r="G1166">
        <f>IF('Input and Summary Results'!$J$4="yes",IF(C1166=FALSE,FALSE,IF('Data Transformation'!E1166&lt;$R$10,E1166,$R$10)),IF(C1166=FALSE,FALSE,IF(C1166&lt;$R$10,C1166,$R$10)))</f>
        <v>0.97456121100000004</v>
      </c>
      <c r="H1166">
        <f>IF('Input and Summary Results'!$J$4="yes",'Data Transformation'!F1166,'Data Transformation'!D1166)</f>
        <v>4.9044465000000002E-2</v>
      </c>
      <c r="I1166">
        <f t="shared" si="85"/>
        <v>48</v>
      </c>
    </row>
    <row r="1167" spans="2:9" x14ac:dyDescent="0.45">
      <c r="B1167">
        <f>IF('Input and Summary Results'!D749=0,FALSE,'Input and Summary Results'!$B749)</f>
        <v>48</v>
      </c>
      <c r="C1167">
        <f>IF(OR(B1167=0,'Input and Summary Results'!D749=0,'Input and Summary Results'!D749=""),FALSE,'Input and Summary Results'!$D749)</f>
        <v>0.93423228599999997</v>
      </c>
      <c r="D1167">
        <f>IF(OR(B1167=0,'Input and Summary Results'!E749=0),FALSE,'Input and Summary Results'!$E749)</f>
        <v>4.621716E-2</v>
      </c>
      <c r="E1167">
        <f t="shared" si="83"/>
        <v>-2.9545128067981163E-2</v>
      </c>
      <c r="F1167">
        <f t="shared" si="84"/>
        <v>2.1470299989182776E-2</v>
      </c>
      <c r="G1167">
        <f>IF('Input and Summary Results'!$J$4="yes",IF(C1167=FALSE,FALSE,IF('Data Transformation'!E1167&lt;$R$10,E1167,$R$10)),IF(C1167=FALSE,FALSE,IF(C1167&lt;$R$10,C1167,$R$10)))</f>
        <v>0.93423228599999997</v>
      </c>
      <c r="H1167">
        <f>IF('Input and Summary Results'!$J$4="yes",'Data Transformation'!F1167,'Data Transformation'!D1167)</f>
        <v>4.621716E-2</v>
      </c>
      <c r="I1167">
        <f t="shared" si="85"/>
        <v>48</v>
      </c>
    </row>
    <row r="1168" spans="2:9" x14ac:dyDescent="0.45">
      <c r="B1168">
        <f>IF('Input and Summary Results'!D750=0,FALSE,'Input and Summary Results'!$B750)</f>
        <v>48</v>
      </c>
      <c r="C1168">
        <f>IF(OR(B1168=0,'Input and Summary Results'!D750=0,'Input and Summary Results'!D750=""),FALSE,'Input and Summary Results'!$D750)</f>
        <v>1.0041499819999999</v>
      </c>
      <c r="D1168">
        <f>IF(OR(B1168=0,'Input and Summary Results'!E750=0),FALSE,'Input and Summary Results'!$E750)</f>
        <v>4.1222565000000003E-2</v>
      </c>
      <c r="E1168">
        <f t="shared" si="83"/>
        <v>1.7985848112809851E-3</v>
      </c>
      <c r="F1168">
        <f t="shared" si="84"/>
        <v>1.7816654414878036E-2</v>
      </c>
      <c r="G1168">
        <f>IF('Input and Summary Results'!$J$4="yes",IF(C1168=FALSE,FALSE,IF('Data Transformation'!E1168&lt;$R$10,E1168,$R$10)),IF(C1168=FALSE,FALSE,IF(C1168&lt;$R$10,C1168,$R$10)))</f>
        <v>1.0041499819999999</v>
      </c>
      <c r="H1168">
        <f>IF('Input and Summary Results'!$J$4="yes",'Data Transformation'!F1168,'Data Transformation'!D1168)</f>
        <v>4.1222565000000003E-2</v>
      </c>
      <c r="I1168">
        <f t="shared" si="85"/>
        <v>48</v>
      </c>
    </row>
    <row r="1169" spans="2:9" x14ac:dyDescent="0.45">
      <c r="B1169">
        <f>IF('Input and Summary Results'!D751=0,FALSE,'Input and Summary Results'!$B751)</f>
        <v>48</v>
      </c>
      <c r="C1169">
        <f>IF(OR(B1169=0,'Input and Summary Results'!D751=0,'Input and Summary Results'!D751=""),FALSE,'Input and Summary Results'!$D751)</f>
        <v>1.029146643</v>
      </c>
      <c r="D1169">
        <f>IF(OR(B1169=0,'Input and Summary Results'!E751=0),FALSE,'Input and Summary Results'!$E751)</f>
        <v>3.4918316999999997E-2</v>
      </c>
      <c r="E1169">
        <f t="shared" si="83"/>
        <v>1.2477261748021759E-2</v>
      </c>
      <c r="F1169">
        <f t="shared" si="84"/>
        <v>1.4725354915237281E-2</v>
      </c>
      <c r="G1169">
        <f>IF('Input and Summary Results'!$J$4="yes",IF(C1169=FALSE,FALSE,IF('Data Transformation'!E1169&lt;$R$10,E1169,$R$10)),IF(C1169=FALSE,FALSE,IF(C1169&lt;$R$10,C1169,$R$10)))</f>
        <v>1.029146643</v>
      </c>
      <c r="H1169">
        <f>IF('Input and Summary Results'!$J$4="yes",'Data Transformation'!F1169,'Data Transformation'!D1169)</f>
        <v>3.4918316999999997E-2</v>
      </c>
      <c r="I1169">
        <f t="shared" si="85"/>
        <v>48</v>
      </c>
    </row>
    <row r="1170" spans="2:9" x14ac:dyDescent="0.45">
      <c r="B1170">
        <f>IF('Input and Summary Results'!D752=0,FALSE,'Input and Summary Results'!$B752)</f>
        <v>48</v>
      </c>
      <c r="C1170">
        <f>IF(OR(B1170=0,'Input and Summary Results'!D752=0,'Input and Summary Results'!D752=""),FALSE,'Input and Summary Results'!$D752)</f>
        <v>0.98180933999999997</v>
      </c>
      <c r="D1170">
        <f>IF(OR(B1170=0,'Input and Summary Results'!E752=0),FALSE,'Input and Summary Results'!$E752)</f>
        <v>3.3034494999999997E-2</v>
      </c>
      <c r="E1170">
        <f t="shared" si="83"/>
        <v>-7.9728407519703542E-3</v>
      </c>
      <c r="F1170">
        <f t="shared" si="84"/>
        <v>1.4602601794356528E-2</v>
      </c>
      <c r="G1170">
        <f>IF('Input and Summary Results'!$J$4="yes",IF(C1170=FALSE,FALSE,IF('Data Transformation'!E1170&lt;$R$10,E1170,$R$10)),IF(C1170=FALSE,FALSE,IF(C1170&lt;$R$10,C1170,$R$10)))</f>
        <v>0.98180933999999997</v>
      </c>
      <c r="H1170">
        <f>IF('Input and Summary Results'!$J$4="yes",'Data Transformation'!F1170,'Data Transformation'!D1170)</f>
        <v>3.3034494999999997E-2</v>
      </c>
      <c r="I1170">
        <f t="shared" si="85"/>
        <v>48</v>
      </c>
    </row>
    <row r="1171" spans="2:9" x14ac:dyDescent="0.45">
      <c r="B1171">
        <f>IF('Input and Summary Results'!D753=0,FALSE,'Input and Summary Results'!$B753)</f>
        <v>48</v>
      </c>
      <c r="C1171">
        <f>IF(OR(B1171=0,'Input and Summary Results'!D753=0,'Input and Summary Results'!D753=""),FALSE,'Input and Summary Results'!$D753)</f>
        <v>1.0336175409999999</v>
      </c>
      <c r="D1171">
        <f>IF(OR(B1171=0,'Input and Summary Results'!E753=0),FALSE,'Input and Summary Results'!$E753)</f>
        <v>3.1908333999999997E-2</v>
      </c>
      <c r="E1171">
        <f t="shared" si="83"/>
        <v>1.435987090533007E-2</v>
      </c>
      <c r="F1171">
        <f t="shared" si="84"/>
        <v>1.3397815349188234E-2</v>
      </c>
      <c r="G1171">
        <f>IF('Input and Summary Results'!$J$4="yes",IF(C1171=FALSE,FALSE,IF('Data Transformation'!E1171&lt;$R$10,E1171,$R$10)),IF(C1171=FALSE,FALSE,IF(C1171&lt;$R$10,C1171,$R$10)))</f>
        <v>1.0336175409999999</v>
      </c>
      <c r="H1171">
        <f>IF('Input and Summary Results'!$J$4="yes",'Data Transformation'!F1171,'Data Transformation'!D1171)</f>
        <v>3.1908333999999997E-2</v>
      </c>
      <c r="I1171">
        <f t="shared" si="85"/>
        <v>48</v>
      </c>
    </row>
    <row r="1172" spans="2:9" x14ac:dyDescent="0.45">
      <c r="B1172">
        <f>IF('Input and Summary Results'!D754=0,FALSE,'Input and Summary Results'!$B754)</f>
        <v>49</v>
      </c>
      <c r="C1172">
        <f>IF(OR(B1172=0,'Input and Summary Results'!D754=0,'Input and Summary Results'!D754=""),FALSE,'Input and Summary Results'!$D754)</f>
        <v>1.020944069</v>
      </c>
      <c r="D1172">
        <f>IF(OR(B1172=0,'Input and Summary Results'!E754=0),FALSE,'Input and Summary Results'!$E754)</f>
        <v>0.108144487</v>
      </c>
      <c r="E1172">
        <f t="shared" si="83"/>
        <v>9.0019505198030269E-3</v>
      </c>
      <c r="F1172">
        <f t="shared" si="84"/>
        <v>4.5971869354186921E-2</v>
      </c>
      <c r="G1172">
        <f>IF('Input and Summary Results'!$J$4="yes",IF(C1172=FALSE,FALSE,IF('Data Transformation'!E1172&lt;$R$10,E1172,$R$10)),IF(C1172=FALSE,FALSE,IF(C1172&lt;$R$10,C1172,$R$10)))</f>
        <v>1.020944069</v>
      </c>
      <c r="H1172">
        <f>IF('Input and Summary Results'!$J$4="yes",'Data Transformation'!F1172,'Data Transformation'!D1172)</f>
        <v>0.108144487</v>
      </c>
      <c r="I1172">
        <f t="shared" si="85"/>
        <v>49</v>
      </c>
    </row>
    <row r="1173" spans="2:9" x14ac:dyDescent="0.45">
      <c r="B1173">
        <f>IF('Input and Summary Results'!D755=0,FALSE,'Input and Summary Results'!$B755)</f>
        <v>49</v>
      </c>
      <c r="C1173">
        <f>IF(OR(B1173=0,'Input and Summary Results'!D755=0,'Input and Summary Results'!D755=""),FALSE,'Input and Summary Results'!$D755)</f>
        <v>1.1215199010000001</v>
      </c>
      <c r="D1173">
        <f>IF(OR(B1173=0,'Input and Summary Results'!E755=0),FALSE,'Input and Summary Results'!$E755)</f>
        <v>9.3844708999999998E-2</v>
      </c>
      <c r="E1173">
        <f t="shared" si="83"/>
        <v>4.9806984399415694E-2</v>
      </c>
      <c r="F1173">
        <f t="shared" si="84"/>
        <v>3.6315542568334677E-2</v>
      </c>
      <c r="G1173">
        <f>IF('Input and Summary Results'!$J$4="yes",IF(C1173=FALSE,FALSE,IF('Data Transformation'!E1173&lt;$R$10,E1173,$R$10)),IF(C1173=FALSE,FALSE,IF(C1173&lt;$R$10,C1173,$R$10)))</f>
        <v>1.1215199010000001</v>
      </c>
      <c r="H1173">
        <f>IF('Input and Summary Results'!$J$4="yes",'Data Transformation'!F1173,'Data Transformation'!D1173)</f>
        <v>9.3844708999999998E-2</v>
      </c>
      <c r="I1173">
        <f t="shared" si="85"/>
        <v>49</v>
      </c>
    </row>
    <row r="1174" spans="2:9" x14ac:dyDescent="0.45">
      <c r="B1174">
        <f>IF('Input and Summary Results'!D756=0,FALSE,'Input and Summary Results'!$B756)</f>
        <v>49</v>
      </c>
      <c r="C1174">
        <f>IF(OR(B1174=0,'Input and Summary Results'!D756=0,'Input and Summary Results'!D756=""),FALSE,'Input and Summary Results'!$D756)</f>
        <v>0.84115474099999998</v>
      </c>
      <c r="D1174">
        <f>IF(OR(B1174=0,'Input and Summary Results'!E756=0),FALSE,'Input and Summary Results'!$E756)</f>
        <v>8.7991542000000006E-2</v>
      </c>
      <c r="E1174">
        <f t="shared" si="83"/>
        <v>-7.5124102917175362E-2</v>
      </c>
      <c r="F1174">
        <f t="shared" si="84"/>
        <v>4.5399885855247173E-2</v>
      </c>
      <c r="G1174">
        <f>IF('Input and Summary Results'!$J$4="yes",IF(C1174=FALSE,FALSE,IF('Data Transformation'!E1174&lt;$R$10,E1174,$R$10)),IF(C1174=FALSE,FALSE,IF(C1174&lt;$R$10,C1174,$R$10)))</f>
        <v>0.84115474099999998</v>
      </c>
      <c r="H1174">
        <f>IF('Input and Summary Results'!$J$4="yes",'Data Transformation'!F1174,'Data Transformation'!D1174)</f>
        <v>8.7991542000000006E-2</v>
      </c>
      <c r="I1174">
        <f t="shared" si="85"/>
        <v>49</v>
      </c>
    </row>
    <row r="1175" spans="2:9" x14ac:dyDescent="0.45">
      <c r="B1175">
        <f>IF('Input and Summary Results'!D757=0,FALSE,'Input and Summary Results'!$B757)</f>
        <v>49</v>
      </c>
      <c r="C1175">
        <f>IF(OR(B1175=0,'Input and Summary Results'!D757=0,'Input and Summary Results'!D757=""),FALSE,'Input and Summary Results'!$D757)</f>
        <v>1.0378420420000001</v>
      </c>
      <c r="D1175">
        <f>IF(OR(B1175=0,'Input and Summary Results'!E757=0),FALSE,'Input and Summary Results'!$E757)</f>
        <v>8.3285204000000002E-2</v>
      </c>
      <c r="E1175">
        <f t="shared" si="83"/>
        <v>1.6131259574155815E-2</v>
      </c>
      <c r="F1175">
        <f t="shared" si="84"/>
        <v>3.4827822610022957E-2</v>
      </c>
      <c r="G1175">
        <f>IF('Input and Summary Results'!$J$4="yes",IF(C1175=FALSE,FALSE,IF('Data Transformation'!E1175&lt;$R$10,E1175,$R$10)),IF(C1175=FALSE,FALSE,IF(C1175&lt;$R$10,C1175,$R$10)))</f>
        <v>1.0378420420000001</v>
      </c>
      <c r="H1175">
        <f>IF('Input and Summary Results'!$J$4="yes",'Data Transformation'!F1175,'Data Transformation'!D1175)</f>
        <v>8.3285204000000002E-2</v>
      </c>
      <c r="I1175">
        <f t="shared" si="85"/>
        <v>49</v>
      </c>
    </row>
    <row r="1176" spans="2:9" x14ac:dyDescent="0.45">
      <c r="B1176">
        <f>IF('Input and Summary Results'!D758=0,FALSE,'Input and Summary Results'!$B758)</f>
        <v>49</v>
      </c>
      <c r="C1176">
        <f>IF(OR(B1176=0,'Input and Summary Results'!D758=0,'Input and Summary Results'!D758=""),FALSE,'Input and Summary Results'!$D758)</f>
        <v>0.97440904299999997</v>
      </c>
      <c r="D1176">
        <f>IF(OR(B1176=0,'Input and Summary Results'!E758=0),FALSE,'Input and Summary Results'!$E758)</f>
        <v>7.5418699000000006E-2</v>
      </c>
      <c r="E1176">
        <f t="shared" si="83"/>
        <v>-1.1258694223950254E-2</v>
      </c>
      <c r="F1176">
        <f t="shared" si="84"/>
        <v>3.3591350163608862E-2</v>
      </c>
      <c r="G1176">
        <f>IF('Input and Summary Results'!$J$4="yes",IF(C1176=FALSE,FALSE,IF('Data Transformation'!E1176&lt;$R$10,E1176,$R$10)),IF(C1176=FALSE,FALSE,IF(C1176&lt;$R$10,C1176,$R$10)))</f>
        <v>0.97440904299999997</v>
      </c>
      <c r="H1176">
        <f>IF('Input and Summary Results'!$J$4="yes",'Data Transformation'!F1176,'Data Transformation'!D1176)</f>
        <v>7.5418699000000006E-2</v>
      </c>
      <c r="I1176">
        <f t="shared" si="85"/>
        <v>49</v>
      </c>
    </row>
    <row r="1177" spans="2:9" x14ac:dyDescent="0.45">
      <c r="B1177">
        <f>IF('Input and Summary Results'!D759=0,FALSE,'Input and Summary Results'!$B759)</f>
        <v>49</v>
      </c>
      <c r="C1177">
        <f>IF(OR(B1177=0,'Input and Summary Results'!D759=0,'Input and Summary Results'!D759=""),FALSE,'Input and Summary Results'!$D759)</f>
        <v>0.98139467300000005</v>
      </c>
      <c r="D1177">
        <f>IF(OR(B1177=0,'Input and Summary Results'!E759=0),FALSE,'Input and Summary Results'!$E759)</f>
        <v>7.1662329999999996E-2</v>
      </c>
      <c r="E1177">
        <f t="shared" si="83"/>
        <v>-8.156303694601845E-3</v>
      </c>
      <c r="F1177">
        <f t="shared" si="84"/>
        <v>3.1691074015030851E-2</v>
      </c>
      <c r="G1177">
        <f>IF('Input and Summary Results'!$J$4="yes",IF(C1177=FALSE,FALSE,IF('Data Transformation'!E1177&lt;$R$10,E1177,$R$10)),IF(C1177=FALSE,FALSE,IF(C1177&lt;$R$10,C1177,$R$10)))</f>
        <v>0.98139467300000005</v>
      </c>
      <c r="H1177">
        <f>IF('Input and Summary Results'!$J$4="yes",'Data Transformation'!F1177,'Data Transformation'!D1177)</f>
        <v>7.1662329999999996E-2</v>
      </c>
      <c r="I1177">
        <f t="shared" si="85"/>
        <v>49</v>
      </c>
    </row>
    <row r="1178" spans="2:9" x14ac:dyDescent="0.45">
      <c r="B1178">
        <f>IF('Input and Summary Results'!D760=0,FALSE,'Input and Summary Results'!$B760)</f>
        <v>49</v>
      </c>
      <c r="C1178">
        <f>IF(OR(B1178=0,'Input and Summary Results'!D760=0,'Input and Summary Results'!D760=""),FALSE,'Input and Summary Results'!$D760)</f>
        <v>0.949992171</v>
      </c>
      <c r="D1178">
        <f>IF(OR(B1178=0,'Input and Summary Results'!E760=0),FALSE,'Input and Summary Results'!$E760)</f>
        <v>6.7354596000000003E-2</v>
      </c>
      <c r="E1178">
        <f t="shared" si="83"/>
        <v>-2.227997376958283E-2</v>
      </c>
      <c r="F1178">
        <f t="shared" si="84"/>
        <v>3.0770669018492368E-2</v>
      </c>
      <c r="G1178">
        <f>IF('Input and Summary Results'!$J$4="yes",IF(C1178=FALSE,FALSE,IF('Data Transformation'!E1178&lt;$R$10,E1178,$R$10)),IF(C1178=FALSE,FALSE,IF(C1178&lt;$R$10,C1178,$R$10)))</f>
        <v>0.949992171</v>
      </c>
      <c r="H1178">
        <f>IF('Input and Summary Results'!$J$4="yes",'Data Transformation'!F1178,'Data Transformation'!D1178)</f>
        <v>6.7354596000000003E-2</v>
      </c>
      <c r="I1178">
        <f t="shared" si="85"/>
        <v>49</v>
      </c>
    </row>
    <row r="1179" spans="2:9" x14ac:dyDescent="0.45">
      <c r="B1179">
        <f>IF('Input and Summary Results'!D761=0,FALSE,'Input and Summary Results'!$B761)</f>
        <v>49</v>
      </c>
      <c r="C1179">
        <f>IF(OR(B1179=0,'Input and Summary Results'!D761=0,'Input and Summary Results'!D761=""),FALSE,'Input and Summary Results'!$D761)</f>
        <v>0.97254144600000003</v>
      </c>
      <c r="D1179">
        <f>IF(OR(B1179=0,'Input and Summary Results'!E761=0),FALSE,'Input and Summary Results'!$E761)</f>
        <v>5.2848234000000001E-2</v>
      </c>
      <c r="E1179">
        <f t="shared" si="83"/>
        <v>-1.2091881636649678E-2</v>
      </c>
      <c r="F1179">
        <f t="shared" si="84"/>
        <v>2.3583708077773786E-2</v>
      </c>
      <c r="G1179">
        <f>IF('Input and Summary Results'!$J$4="yes",IF(C1179=FALSE,FALSE,IF('Data Transformation'!E1179&lt;$R$10,E1179,$R$10)),IF(C1179=FALSE,FALSE,IF(C1179&lt;$R$10,C1179,$R$10)))</f>
        <v>0.97254144600000003</v>
      </c>
      <c r="H1179">
        <f>IF('Input and Summary Results'!$J$4="yes",'Data Transformation'!F1179,'Data Transformation'!D1179)</f>
        <v>5.2848234000000001E-2</v>
      </c>
      <c r="I1179">
        <f t="shared" si="85"/>
        <v>49</v>
      </c>
    </row>
    <row r="1180" spans="2:9" x14ac:dyDescent="0.45">
      <c r="B1180">
        <f>IF('Input and Summary Results'!D762=0,FALSE,'Input and Summary Results'!$B762)</f>
        <v>49</v>
      </c>
      <c r="C1180">
        <f>IF(OR(B1180=0,'Input and Summary Results'!D762=0,'Input and Summary Results'!D762=""),FALSE,'Input and Summary Results'!$D762)</f>
        <v>0.98820466399999995</v>
      </c>
      <c r="D1180">
        <f>IF(OR(B1180=0,'Input and Summary Results'!E762=0),FALSE,'Input and Summary Results'!$E762)</f>
        <v>5.1343491999999998E-2</v>
      </c>
      <c r="E1180">
        <f t="shared" si="83"/>
        <v>-5.1531007150865315E-3</v>
      </c>
      <c r="F1180">
        <f t="shared" si="84"/>
        <v>2.2549049139075909E-2</v>
      </c>
      <c r="G1180">
        <f>IF('Input and Summary Results'!$J$4="yes",IF(C1180=FALSE,FALSE,IF('Data Transformation'!E1180&lt;$R$10,E1180,$R$10)),IF(C1180=FALSE,FALSE,IF(C1180&lt;$R$10,C1180,$R$10)))</f>
        <v>0.98820466399999995</v>
      </c>
      <c r="H1180">
        <f>IF('Input and Summary Results'!$J$4="yes",'Data Transformation'!F1180,'Data Transformation'!D1180)</f>
        <v>5.1343491999999998E-2</v>
      </c>
      <c r="I1180">
        <f t="shared" si="85"/>
        <v>49</v>
      </c>
    </row>
    <row r="1181" spans="2:9" x14ac:dyDescent="0.45">
      <c r="B1181">
        <f>IF('Input and Summary Results'!D763=0,FALSE,'Input and Summary Results'!$B763)</f>
        <v>49</v>
      </c>
      <c r="C1181">
        <f>IF(OR(B1181=0,'Input and Summary Results'!D763=0,'Input and Summary Results'!D763=""),FALSE,'Input and Summary Results'!$D763)</f>
        <v>1.049267599</v>
      </c>
      <c r="D1181">
        <f>IF(OR(B1181=0,'Input and Summary Results'!E763=0),FALSE,'Input and Summary Results'!$E763)</f>
        <v>5.0969052000000001E-2</v>
      </c>
      <c r="E1181">
        <f t="shared" si="83"/>
        <v>2.088626221470587E-2</v>
      </c>
      <c r="F1181">
        <f t="shared" si="84"/>
        <v>2.1081913316566635E-2</v>
      </c>
      <c r="G1181">
        <f>IF('Input and Summary Results'!$J$4="yes",IF(C1181=FALSE,FALSE,IF('Data Transformation'!E1181&lt;$R$10,E1181,$R$10)),IF(C1181=FALSE,FALSE,IF(C1181&lt;$R$10,C1181,$R$10)))</f>
        <v>1.049267599</v>
      </c>
      <c r="H1181">
        <f>IF('Input and Summary Results'!$J$4="yes",'Data Transformation'!F1181,'Data Transformation'!D1181)</f>
        <v>5.0969052000000001E-2</v>
      </c>
      <c r="I1181">
        <f t="shared" si="85"/>
        <v>49</v>
      </c>
    </row>
    <row r="1182" spans="2:9" x14ac:dyDescent="0.45">
      <c r="B1182">
        <f>IF('Input and Summary Results'!D764=0,FALSE,'Input and Summary Results'!$B764)</f>
        <v>49</v>
      </c>
      <c r="C1182">
        <f>IF(OR(B1182=0,'Input and Summary Results'!D764=0,'Input and Summary Results'!D764=""),FALSE,'Input and Summary Results'!$D764)</f>
        <v>0.95678595</v>
      </c>
      <c r="D1182">
        <f>IF(OR(B1182=0,'Input and Summary Results'!E764=0),FALSE,'Input and Summary Results'!$E764)</f>
        <v>5.0220763000000002E-2</v>
      </c>
      <c r="E1182">
        <f t="shared" si="83"/>
        <v>-1.9185210740982086E-2</v>
      </c>
      <c r="F1182">
        <f t="shared" si="84"/>
        <v>2.278023746272612E-2</v>
      </c>
      <c r="G1182">
        <f>IF('Input and Summary Results'!$J$4="yes",IF(C1182=FALSE,FALSE,IF('Data Transformation'!E1182&lt;$R$10,E1182,$R$10)),IF(C1182=FALSE,FALSE,IF(C1182&lt;$R$10,C1182,$R$10)))</f>
        <v>0.95678595</v>
      </c>
      <c r="H1182">
        <f>IF('Input and Summary Results'!$J$4="yes",'Data Transformation'!F1182,'Data Transformation'!D1182)</f>
        <v>5.0220763000000002E-2</v>
      </c>
      <c r="I1182">
        <f t="shared" si="85"/>
        <v>49</v>
      </c>
    </row>
    <row r="1183" spans="2:9" x14ac:dyDescent="0.45">
      <c r="B1183">
        <f>IF('Input and Summary Results'!D765=0,FALSE,'Input and Summary Results'!$B765)</f>
        <v>49</v>
      </c>
      <c r="C1183">
        <f>IF(OR(B1183=0,'Input and Summary Results'!D765=0,'Input and Summary Results'!D765=""),FALSE,'Input and Summary Results'!$D765)</f>
        <v>0.92871699500000005</v>
      </c>
      <c r="D1183">
        <f>IF(OR(B1183=0,'Input and Summary Results'!E765=0),FALSE,'Input and Summary Results'!$E765)</f>
        <v>4.3775570999999999E-2</v>
      </c>
      <c r="E1183">
        <f t="shared" si="83"/>
        <v>-3.2116607033869538E-2</v>
      </c>
      <c r="F1183">
        <f t="shared" si="84"/>
        <v>2.0456821525054569E-2</v>
      </c>
      <c r="G1183">
        <f>IF('Input and Summary Results'!$J$4="yes",IF(C1183=FALSE,FALSE,IF('Data Transformation'!E1183&lt;$R$10,E1183,$R$10)),IF(C1183=FALSE,FALSE,IF(C1183&lt;$R$10,C1183,$R$10)))</f>
        <v>0.92871699500000005</v>
      </c>
      <c r="H1183">
        <f>IF('Input and Summary Results'!$J$4="yes",'Data Transformation'!F1183,'Data Transformation'!D1183)</f>
        <v>4.3775570999999999E-2</v>
      </c>
      <c r="I1183">
        <f t="shared" si="85"/>
        <v>49</v>
      </c>
    </row>
    <row r="1184" spans="2:9" x14ac:dyDescent="0.45">
      <c r="B1184">
        <f>IF('Input and Summary Results'!D766=0,FALSE,'Input and Summary Results'!$B766)</f>
        <v>49</v>
      </c>
      <c r="C1184">
        <f>IF(OR(B1184=0,'Input and Summary Results'!D766=0,'Input and Summary Results'!D766=""),FALSE,'Input and Summary Results'!$D766)</f>
        <v>1.012052239</v>
      </c>
      <c r="D1184">
        <f>IF(OR(B1184=0,'Input and Summary Results'!E766=0),FALSE,'Input and Summary Results'!$E766)</f>
        <v>4.3169411999999997E-2</v>
      </c>
      <c r="E1184">
        <f t="shared" si="83"/>
        <v>5.2029300175262744E-3</v>
      </c>
      <c r="F1184">
        <f t="shared" si="84"/>
        <v>1.8512408832287559E-2</v>
      </c>
      <c r="G1184">
        <f>IF('Input and Summary Results'!$J$4="yes",IF(C1184=FALSE,FALSE,IF('Data Transformation'!E1184&lt;$R$10,E1184,$R$10)),IF(C1184=FALSE,FALSE,IF(C1184&lt;$R$10,C1184,$R$10)))</f>
        <v>1.012052239</v>
      </c>
      <c r="H1184">
        <f>IF('Input and Summary Results'!$J$4="yes",'Data Transformation'!F1184,'Data Transformation'!D1184)</f>
        <v>4.3169411999999997E-2</v>
      </c>
      <c r="I1184">
        <f t="shared" si="85"/>
        <v>49</v>
      </c>
    </row>
    <row r="1185" spans="2:9" x14ac:dyDescent="0.45">
      <c r="B1185">
        <f>IF('Input and Summary Results'!D767=0,FALSE,'Input and Summary Results'!$B767)</f>
        <v>49</v>
      </c>
      <c r="C1185">
        <f>IF(OR(B1185=0,'Input and Summary Results'!D767=0,'Input and Summary Results'!D767=""),FALSE,'Input and Summary Results'!$D767)</f>
        <v>1.0017967139999999</v>
      </c>
      <c r="D1185">
        <f>IF(OR(B1185=0,'Input and Summary Results'!E767=0),FALSE,'Input and Summary Results'!$E767)</f>
        <v>4.2783149999999999E-2</v>
      </c>
      <c r="E1185">
        <f t="shared" si="83"/>
        <v>7.7960282364118499E-4</v>
      </c>
      <c r="F1185">
        <f t="shared" si="84"/>
        <v>1.8534585750298239E-2</v>
      </c>
      <c r="G1185">
        <f>IF('Input and Summary Results'!$J$4="yes",IF(C1185=FALSE,FALSE,IF('Data Transformation'!E1185&lt;$R$10,E1185,$R$10)),IF(C1185=FALSE,FALSE,IF(C1185&lt;$R$10,C1185,$R$10)))</f>
        <v>1.0017967139999999</v>
      </c>
      <c r="H1185">
        <f>IF('Input and Summary Results'!$J$4="yes",'Data Transformation'!F1185,'Data Transformation'!D1185)</f>
        <v>4.2783149999999999E-2</v>
      </c>
      <c r="I1185">
        <f t="shared" si="85"/>
        <v>49</v>
      </c>
    </row>
    <row r="1186" spans="2:9" x14ac:dyDescent="0.45">
      <c r="B1186">
        <f>IF('Input and Summary Results'!D768=0,FALSE,'Input and Summary Results'!$B768)</f>
        <v>49</v>
      </c>
      <c r="C1186">
        <f>IF(OR(B1186=0,'Input and Summary Results'!D768=0,'Input and Summary Results'!D768=""),FALSE,'Input and Summary Results'!$D768)</f>
        <v>1.0041565699999999</v>
      </c>
      <c r="D1186">
        <f>IF(OR(B1186=0,'Input and Summary Results'!E768=0),FALSE,'Input and Summary Results'!$E768)</f>
        <v>4.0630653000000003E-2</v>
      </c>
      <c r="E1186">
        <f t="shared" si="83"/>
        <v>1.8014341094062423E-3</v>
      </c>
      <c r="F1186">
        <f t="shared" si="84"/>
        <v>1.7560711077158019E-2</v>
      </c>
      <c r="G1186">
        <f>IF('Input and Summary Results'!$J$4="yes",IF(C1186=FALSE,FALSE,IF('Data Transformation'!E1186&lt;$R$10,E1186,$R$10)),IF(C1186=FALSE,FALSE,IF(C1186&lt;$R$10,C1186,$R$10)))</f>
        <v>1.0041565699999999</v>
      </c>
      <c r="H1186">
        <f>IF('Input and Summary Results'!$J$4="yes",'Data Transformation'!F1186,'Data Transformation'!D1186)</f>
        <v>4.0630653000000003E-2</v>
      </c>
      <c r="I1186">
        <f t="shared" si="85"/>
        <v>49</v>
      </c>
    </row>
    <row r="1187" spans="2:9" x14ac:dyDescent="0.45">
      <c r="B1187">
        <f>IF('Input and Summary Results'!D769=0,FALSE,'Input and Summary Results'!$B769)</f>
        <v>49</v>
      </c>
      <c r="C1187">
        <f>IF(OR(B1187=0,'Input and Summary Results'!D769=0,'Input and Summary Results'!D769=""),FALSE,'Input and Summary Results'!$D769)</f>
        <v>0.95137395199999997</v>
      </c>
      <c r="D1187">
        <f>IF(OR(B1187=0,'Input and Summary Results'!E769=0),FALSE,'Input and Summary Results'!$E769)</f>
        <v>3.8268133000000003E-2</v>
      </c>
      <c r="E1187">
        <f t="shared" si="83"/>
        <v>-2.1648743453774957E-2</v>
      </c>
      <c r="F1187">
        <f t="shared" si="84"/>
        <v>1.7457246634812219E-2</v>
      </c>
      <c r="G1187">
        <f>IF('Input and Summary Results'!$J$4="yes",IF(C1187=FALSE,FALSE,IF('Data Transformation'!E1187&lt;$R$10,E1187,$R$10)),IF(C1187=FALSE,FALSE,IF(C1187&lt;$R$10,C1187,$R$10)))</f>
        <v>0.95137395199999997</v>
      </c>
      <c r="H1187">
        <f>IF('Input and Summary Results'!$J$4="yes",'Data Transformation'!F1187,'Data Transformation'!D1187)</f>
        <v>3.8268133000000003E-2</v>
      </c>
      <c r="I1187">
        <f t="shared" si="85"/>
        <v>49</v>
      </c>
    </row>
    <row r="1188" spans="2:9" x14ac:dyDescent="0.45">
      <c r="B1188">
        <f>IF('Input and Summary Results'!D770=0,FALSE,'Input and Summary Results'!$B770)</f>
        <v>49</v>
      </c>
      <c r="C1188">
        <f>IF(OR(B1188=0,'Input and Summary Results'!D770=0,'Input and Summary Results'!D770=""),FALSE,'Input and Summary Results'!$D770)</f>
        <v>0.979764038</v>
      </c>
      <c r="D1188">
        <f>IF(OR(B1188=0,'Input and Summary Results'!E770=0),FALSE,'Input and Summary Results'!$E770)</f>
        <v>3.8226836E-2</v>
      </c>
      <c r="E1188">
        <f t="shared" si="83"/>
        <v>-8.878505260157623E-3</v>
      </c>
      <c r="F1188">
        <f t="shared" si="84"/>
        <v>1.6933104482857123E-2</v>
      </c>
      <c r="G1188">
        <f>IF('Input and Summary Results'!$J$4="yes",IF(C1188=FALSE,FALSE,IF('Data Transformation'!E1188&lt;$R$10,E1188,$R$10)),IF(C1188=FALSE,FALSE,IF(C1188&lt;$R$10,C1188,$R$10)))</f>
        <v>0.979764038</v>
      </c>
      <c r="H1188">
        <f>IF('Input and Summary Results'!$J$4="yes",'Data Transformation'!F1188,'Data Transformation'!D1188)</f>
        <v>3.8226836E-2</v>
      </c>
      <c r="I1188">
        <f t="shared" si="85"/>
        <v>49</v>
      </c>
    </row>
    <row r="1189" spans="2:9" x14ac:dyDescent="0.45">
      <c r="B1189">
        <f>IF('Input and Summary Results'!D771=0,FALSE,'Input and Summary Results'!$B771)</f>
        <v>49</v>
      </c>
      <c r="C1189">
        <f>IF(OR(B1189=0,'Input and Summary Results'!D771=0,'Input and Summary Results'!D771=""),FALSE,'Input and Summary Results'!$D771)</f>
        <v>0.98471100099999997</v>
      </c>
      <c r="D1189">
        <f>IF(OR(B1189=0,'Input and Summary Results'!E771=0),FALSE,'Input and Summary Results'!$E771)</f>
        <v>3.7582272E-2</v>
      </c>
      <c r="E1189">
        <f t="shared" si="83"/>
        <v>-6.6912101998433567E-3</v>
      </c>
      <c r="F1189">
        <f t="shared" si="84"/>
        <v>1.6563952298122037E-2</v>
      </c>
      <c r="G1189">
        <f>IF('Input and Summary Results'!$J$4="yes",IF(C1189=FALSE,FALSE,IF('Data Transformation'!E1189&lt;$R$10,E1189,$R$10)),IF(C1189=FALSE,FALSE,IF(C1189&lt;$R$10,C1189,$R$10)))</f>
        <v>0.98471100099999997</v>
      </c>
      <c r="H1189">
        <f>IF('Input and Summary Results'!$J$4="yes",'Data Transformation'!F1189,'Data Transformation'!D1189)</f>
        <v>3.7582272E-2</v>
      </c>
      <c r="I1189">
        <f t="shared" si="85"/>
        <v>49</v>
      </c>
    </row>
    <row r="1190" spans="2:9" x14ac:dyDescent="0.45">
      <c r="B1190">
        <f>IF('Input and Summary Results'!D772=0,FALSE,'Input and Summary Results'!$B772)</f>
        <v>49</v>
      </c>
      <c r="C1190">
        <f>IF(OR(B1190=0,'Input and Summary Results'!D772=0,'Input and Summary Results'!D772=""),FALSE,'Input and Summary Results'!$D772)</f>
        <v>0.96511523399999999</v>
      </c>
      <c r="D1190">
        <f>IF(OR(B1190=0,'Input and Summary Results'!E772=0),FALSE,'Input and Summary Results'!$E772)</f>
        <v>3.3922463E-2</v>
      </c>
      <c r="E1190">
        <f t="shared" si="83"/>
        <v>-1.5420829140650313E-2</v>
      </c>
      <c r="F1190">
        <f t="shared" si="84"/>
        <v>1.5254498554521833E-2</v>
      </c>
      <c r="G1190">
        <f>IF('Input and Summary Results'!$J$4="yes",IF(C1190=FALSE,FALSE,IF('Data Transformation'!E1190&lt;$R$10,E1190,$R$10)),IF(C1190=FALSE,FALSE,IF(C1190&lt;$R$10,C1190,$R$10)))</f>
        <v>0.96511523399999999</v>
      </c>
      <c r="H1190">
        <f>IF('Input and Summary Results'!$J$4="yes",'Data Transformation'!F1190,'Data Transformation'!D1190)</f>
        <v>3.3922463E-2</v>
      </c>
      <c r="I1190">
        <f t="shared" si="85"/>
        <v>49</v>
      </c>
    </row>
    <row r="1191" spans="2:9" x14ac:dyDescent="0.45">
      <c r="B1191">
        <f>IF('Input and Summary Results'!D773=0,FALSE,'Input and Summary Results'!$B773)</f>
        <v>50</v>
      </c>
      <c r="C1191">
        <f>IF(OR(B1191=0,'Input and Summary Results'!D773=0,'Input and Summary Results'!D773=""),FALSE,'Input and Summary Results'!$D773)</f>
        <v>0.59789825200000002</v>
      </c>
      <c r="D1191">
        <f>IF(OR(B1191=0,'Input and Summary Results'!E773=0),FALSE,'Input and Summary Results'!$E773)</f>
        <v>7.0239124E-2</v>
      </c>
      <c r="E1191">
        <f t="shared" si="83"/>
        <v>-0.22337271627020633</v>
      </c>
      <c r="F1191">
        <f t="shared" si="84"/>
        <v>5.0984895363099338E-2</v>
      </c>
      <c r="G1191">
        <f>IF('Input and Summary Results'!$J$4="yes",IF(C1191=FALSE,FALSE,IF('Data Transformation'!E1191&lt;$R$10,E1191,$R$10)),IF(C1191=FALSE,FALSE,IF(C1191&lt;$R$10,C1191,$R$10)))</f>
        <v>0.59789825200000002</v>
      </c>
      <c r="H1191">
        <f>IF('Input and Summary Results'!$J$4="yes",'Data Transformation'!F1191,'Data Transformation'!D1191)</f>
        <v>7.0239124E-2</v>
      </c>
      <c r="I1191">
        <f t="shared" si="85"/>
        <v>50</v>
      </c>
    </row>
    <row r="1192" spans="2:9" x14ac:dyDescent="0.45">
      <c r="B1192">
        <f>IF('Input and Summary Results'!D774=0,FALSE,'Input and Summary Results'!$B774)</f>
        <v>50</v>
      </c>
      <c r="C1192">
        <f>IF(OR(B1192=0,'Input and Summary Results'!D774=0,'Input and Summary Results'!D774=""),FALSE,'Input and Summary Results'!$D774)</f>
        <v>0.98022482899999996</v>
      </c>
      <c r="D1192">
        <f>IF(OR(B1192=0,'Input and Summary Results'!E774=0),FALSE,'Input and Summary Results'!$E774)</f>
        <v>6.9218446000000003E-2</v>
      </c>
      <c r="E1192">
        <f t="shared" si="83"/>
        <v>-8.6743010468919371E-3</v>
      </c>
      <c r="F1192">
        <f t="shared" si="84"/>
        <v>3.0646852309022667E-2</v>
      </c>
      <c r="G1192">
        <f>IF('Input and Summary Results'!$J$4="yes",IF(C1192=FALSE,FALSE,IF('Data Transformation'!E1192&lt;$R$10,E1192,$R$10)),IF(C1192=FALSE,FALSE,IF(C1192&lt;$R$10,C1192,$R$10)))</f>
        <v>0.98022482899999996</v>
      </c>
      <c r="H1192">
        <f>IF('Input and Summary Results'!$J$4="yes",'Data Transformation'!F1192,'Data Transformation'!D1192)</f>
        <v>6.9218446000000003E-2</v>
      </c>
      <c r="I1192">
        <f t="shared" si="85"/>
        <v>50</v>
      </c>
    </row>
    <row r="1193" spans="2:9" x14ac:dyDescent="0.45">
      <c r="B1193">
        <f>IF('Input and Summary Results'!D775=0,FALSE,'Input and Summary Results'!$B775)</f>
        <v>50</v>
      </c>
      <c r="C1193">
        <f>IF(OR(B1193=0,'Input and Summary Results'!D775=0,'Input and Summary Results'!D775=""),FALSE,'Input and Summary Results'!$D775)</f>
        <v>0.81538273699999997</v>
      </c>
      <c r="D1193">
        <f>IF(OR(B1193=0,'Input and Summary Results'!E775=0),FALSE,'Input and Summary Results'!$E775)</f>
        <v>5.6987421000000003E-2</v>
      </c>
      <c r="E1193">
        <f t="shared" si="83"/>
        <v>-8.8638487518403239E-2</v>
      </c>
      <c r="F1193">
        <f t="shared" si="84"/>
        <v>3.0332431129210923E-2</v>
      </c>
      <c r="G1193">
        <f>IF('Input and Summary Results'!$J$4="yes",IF(C1193=FALSE,FALSE,IF('Data Transformation'!E1193&lt;$R$10,E1193,$R$10)),IF(C1193=FALSE,FALSE,IF(C1193&lt;$R$10,C1193,$R$10)))</f>
        <v>0.81538273699999997</v>
      </c>
      <c r="H1193">
        <f>IF('Input and Summary Results'!$J$4="yes",'Data Transformation'!F1193,'Data Transformation'!D1193)</f>
        <v>5.6987421000000003E-2</v>
      </c>
      <c r="I1193">
        <f t="shared" si="85"/>
        <v>50</v>
      </c>
    </row>
    <row r="1194" spans="2:9" x14ac:dyDescent="0.45">
      <c r="B1194">
        <f>IF('Input and Summary Results'!D776=0,FALSE,'Input and Summary Results'!$B776)</f>
        <v>50</v>
      </c>
      <c r="C1194">
        <f>IF(OR(B1194=0,'Input and Summary Results'!D776=0,'Input and Summary Results'!D776=""),FALSE,'Input and Summary Results'!$D776)</f>
        <v>0.97899016999999999</v>
      </c>
      <c r="D1194">
        <f>IF(OR(B1194=0,'Input and Summary Results'!E776=0),FALSE,'Input and Summary Results'!$E776)</f>
        <v>5.0955796999999997E-2</v>
      </c>
      <c r="E1194">
        <f t="shared" ref="E1194:E1257" si="86">IF(C1194=FALSE,FALSE,LOG10(C1194))</f>
        <v>-9.2216689079858138E-3</v>
      </c>
      <c r="F1194">
        <f t="shared" ref="F1194:F1257" si="87">IF(D1194=FALSE, FALSE,0.434*D1194/C1194)</f>
        <v>2.2589415681262662E-2</v>
      </c>
      <c r="G1194">
        <f>IF('Input and Summary Results'!$J$4="yes",IF(C1194=FALSE,FALSE,IF('Data Transformation'!E1194&lt;$R$10,E1194,$R$10)),IF(C1194=FALSE,FALSE,IF(C1194&lt;$R$10,C1194,$R$10)))</f>
        <v>0.97899016999999999</v>
      </c>
      <c r="H1194">
        <f>IF('Input and Summary Results'!$J$4="yes",'Data Transformation'!F1194,'Data Transformation'!D1194)</f>
        <v>5.0955796999999997E-2</v>
      </c>
      <c r="I1194">
        <f t="shared" si="85"/>
        <v>50</v>
      </c>
    </row>
    <row r="1195" spans="2:9" x14ac:dyDescent="0.45">
      <c r="B1195">
        <f>IF('Input and Summary Results'!D777=0,FALSE,'Input and Summary Results'!$B777)</f>
        <v>50</v>
      </c>
      <c r="C1195">
        <f>IF(OR(B1195=0,'Input and Summary Results'!D777=0,'Input and Summary Results'!D777=""),FALSE,'Input and Summary Results'!$D777)</f>
        <v>0.92518899899999996</v>
      </c>
      <c r="D1195">
        <f>IF(OR(B1195=0,'Input and Summary Results'!E777=0),FALSE,'Input and Summary Results'!$E777)</f>
        <v>5.0195584000000001E-2</v>
      </c>
      <c r="E1195">
        <f t="shared" si="86"/>
        <v>-3.376953986812798E-2</v>
      </c>
      <c r="F1195">
        <f t="shared" si="87"/>
        <v>2.3546414278105787E-2</v>
      </c>
      <c r="G1195">
        <f>IF('Input and Summary Results'!$J$4="yes",IF(C1195=FALSE,FALSE,IF('Data Transformation'!E1195&lt;$R$10,E1195,$R$10)),IF(C1195=FALSE,FALSE,IF(C1195&lt;$R$10,C1195,$R$10)))</f>
        <v>0.92518899899999996</v>
      </c>
      <c r="H1195">
        <f>IF('Input and Summary Results'!$J$4="yes",'Data Transformation'!F1195,'Data Transformation'!D1195)</f>
        <v>5.0195584000000001E-2</v>
      </c>
      <c r="I1195">
        <f t="shared" si="85"/>
        <v>50</v>
      </c>
    </row>
    <row r="1196" spans="2:9" x14ac:dyDescent="0.45">
      <c r="B1196">
        <f>IF('Input and Summary Results'!D778=0,FALSE,'Input and Summary Results'!$B778)</f>
        <v>50</v>
      </c>
      <c r="C1196">
        <f>IF(OR(B1196=0,'Input and Summary Results'!D778=0,'Input and Summary Results'!D778=""),FALSE,'Input and Summary Results'!$D778)</f>
        <v>0.33229314799999998</v>
      </c>
      <c r="D1196">
        <f>IF(OR(B1196=0,'Input and Summary Results'!E778=0),FALSE,'Input and Summary Results'!$E778)</f>
        <v>4.6737724000000001E-2</v>
      </c>
      <c r="E1196">
        <f t="shared" si="86"/>
        <v>-0.4784786139318537</v>
      </c>
      <c r="F1196">
        <f t="shared" si="87"/>
        <v>6.1043004762770491E-2</v>
      </c>
      <c r="G1196">
        <f>IF('Input and Summary Results'!$J$4="yes",IF(C1196=FALSE,FALSE,IF('Data Transformation'!E1196&lt;$R$10,E1196,$R$10)),IF(C1196=FALSE,FALSE,IF(C1196&lt;$R$10,C1196,$R$10)))</f>
        <v>0.33229314799999998</v>
      </c>
      <c r="H1196">
        <f>IF('Input and Summary Results'!$J$4="yes",'Data Transformation'!F1196,'Data Transformation'!D1196)</f>
        <v>4.6737724000000001E-2</v>
      </c>
      <c r="I1196">
        <f t="shared" si="85"/>
        <v>50</v>
      </c>
    </row>
    <row r="1197" spans="2:9" x14ac:dyDescent="0.45">
      <c r="B1197">
        <f>IF('Input and Summary Results'!D779=0,FALSE,'Input and Summary Results'!$B779)</f>
        <v>50</v>
      </c>
      <c r="C1197">
        <f>IF(OR(B1197=0,'Input and Summary Results'!D779=0,'Input and Summary Results'!D779=""),FALSE,'Input and Summary Results'!$D779)</f>
        <v>0.35721427100000003</v>
      </c>
      <c r="D1197">
        <f>IF(OR(B1197=0,'Input and Summary Results'!E779=0),FALSE,'Input and Summary Results'!$E779)</f>
        <v>4.5720996E-2</v>
      </c>
      <c r="E1197">
        <f t="shared" si="86"/>
        <v>-0.44707119901992537</v>
      </c>
      <c r="F1197">
        <f t="shared" si="87"/>
        <v>5.5549046818457029E-2</v>
      </c>
      <c r="G1197">
        <f>IF('Input and Summary Results'!$J$4="yes",IF(C1197=FALSE,FALSE,IF('Data Transformation'!E1197&lt;$R$10,E1197,$R$10)),IF(C1197=FALSE,FALSE,IF(C1197&lt;$R$10,C1197,$R$10)))</f>
        <v>0.35721427100000003</v>
      </c>
      <c r="H1197">
        <f>IF('Input and Summary Results'!$J$4="yes",'Data Transformation'!F1197,'Data Transformation'!D1197)</f>
        <v>4.5720996E-2</v>
      </c>
      <c r="I1197">
        <f t="shared" si="85"/>
        <v>50</v>
      </c>
    </row>
    <row r="1198" spans="2:9" x14ac:dyDescent="0.45">
      <c r="B1198">
        <f>IF('Input and Summary Results'!D780=0,FALSE,'Input and Summary Results'!$B780)</f>
        <v>50</v>
      </c>
      <c r="C1198">
        <f>IF(OR(B1198=0,'Input and Summary Results'!D780=0,'Input and Summary Results'!D780=""),FALSE,'Input and Summary Results'!$D780)</f>
        <v>0.62914537800000003</v>
      </c>
      <c r="D1198">
        <f>IF(OR(B1198=0,'Input and Summary Results'!E780=0),FALSE,'Input and Summary Results'!$E780)</f>
        <v>4.4455095E-2</v>
      </c>
      <c r="E1198">
        <f t="shared" si="86"/>
        <v>-0.20124898958169193</v>
      </c>
      <c r="F1198">
        <f t="shared" si="87"/>
        <v>3.0666221043111598E-2</v>
      </c>
      <c r="G1198">
        <f>IF('Input and Summary Results'!$J$4="yes",IF(C1198=FALSE,FALSE,IF('Data Transformation'!E1198&lt;$R$10,E1198,$R$10)),IF(C1198=FALSE,FALSE,IF(C1198&lt;$R$10,C1198,$R$10)))</f>
        <v>0.62914537800000003</v>
      </c>
      <c r="H1198">
        <f>IF('Input and Summary Results'!$J$4="yes",'Data Transformation'!F1198,'Data Transformation'!D1198)</f>
        <v>4.4455095E-2</v>
      </c>
      <c r="I1198">
        <f t="shared" si="85"/>
        <v>50</v>
      </c>
    </row>
    <row r="1199" spans="2:9" x14ac:dyDescent="0.45">
      <c r="B1199">
        <f>IF('Input and Summary Results'!D781=0,FALSE,'Input and Summary Results'!$B781)</f>
        <v>50</v>
      </c>
      <c r="C1199">
        <f>IF(OR(B1199=0,'Input and Summary Results'!D781=0,'Input and Summary Results'!D781=""),FALSE,'Input and Summary Results'!$D781)</f>
        <v>0.60777718000000003</v>
      </c>
      <c r="D1199">
        <f>IF(OR(B1199=0,'Input and Summary Results'!E781=0),FALSE,'Input and Summary Results'!$E781)</f>
        <v>4.4163638999999998E-2</v>
      </c>
      <c r="E1199">
        <f t="shared" si="86"/>
        <v>-0.216255610254973</v>
      </c>
      <c r="F1199">
        <f t="shared" si="87"/>
        <v>3.1536260255773337E-2</v>
      </c>
      <c r="G1199">
        <f>IF('Input and Summary Results'!$J$4="yes",IF(C1199=FALSE,FALSE,IF('Data Transformation'!E1199&lt;$R$10,E1199,$R$10)),IF(C1199=FALSE,FALSE,IF(C1199&lt;$R$10,C1199,$R$10)))</f>
        <v>0.60777718000000003</v>
      </c>
      <c r="H1199">
        <f>IF('Input and Summary Results'!$J$4="yes",'Data Transformation'!F1199,'Data Transformation'!D1199)</f>
        <v>4.4163638999999998E-2</v>
      </c>
      <c r="I1199">
        <f t="shared" si="85"/>
        <v>50</v>
      </c>
    </row>
    <row r="1200" spans="2:9" x14ac:dyDescent="0.45">
      <c r="B1200">
        <f>IF('Input and Summary Results'!D782=0,FALSE,'Input and Summary Results'!$B782)</f>
        <v>50</v>
      </c>
      <c r="C1200">
        <f>IF(OR(B1200=0,'Input and Summary Results'!D782=0,'Input and Summary Results'!D782=""),FALSE,'Input and Summary Results'!$D782)</f>
        <v>0.90467493300000001</v>
      </c>
      <c r="D1200">
        <f>IF(OR(B1200=0,'Input and Summary Results'!E782=0),FALSE,'Input and Summary Results'!$E782)</f>
        <v>4.2638769999999999E-2</v>
      </c>
      <c r="E1200">
        <f t="shared" si="86"/>
        <v>-4.3507443076249395E-2</v>
      </c>
      <c r="F1200">
        <f t="shared" si="87"/>
        <v>2.0455111007259445E-2</v>
      </c>
      <c r="G1200">
        <f>IF('Input and Summary Results'!$J$4="yes",IF(C1200=FALSE,FALSE,IF('Data Transformation'!E1200&lt;$R$10,E1200,$R$10)),IF(C1200=FALSE,FALSE,IF(C1200&lt;$R$10,C1200,$R$10)))</f>
        <v>0.90467493300000001</v>
      </c>
      <c r="H1200">
        <f>IF('Input and Summary Results'!$J$4="yes",'Data Transformation'!F1200,'Data Transformation'!D1200)</f>
        <v>4.2638769999999999E-2</v>
      </c>
      <c r="I1200">
        <f t="shared" si="85"/>
        <v>50</v>
      </c>
    </row>
    <row r="1201" spans="2:9" x14ac:dyDescent="0.45">
      <c r="B1201">
        <f>IF('Input and Summary Results'!D783=0,FALSE,'Input and Summary Results'!$B783)</f>
        <v>50</v>
      </c>
      <c r="C1201">
        <f>IF(OR(B1201=0,'Input and Summary Results'!D783=0,'Input and Summary Results'!D783=""),FALSE,'Input and Summary Results'!$D783)</f>
        <v>0.83664219299999998</v>
      </c>
      <c r="D1201">
        <f>IF(OR(B1201=0,'Input and Summary Results'!E783=0),FALSE,'Input and Summary Results'!$E783)</f>
        <v>4.1120447999999997E-2</v>
      </c>
      <c r="E1201">
        <f t="shared" si="86"/>
        <v>-7.7460237143614274E-2</v>
      </c>
      <c r="F1201">
        <f t="shared" si="87"/>
        <v>2.1330832441055238E-2</v>
      </c>
      <c r="G1201">
        <f>IF('Input and Summary Results'!$J$4="yes",IF(C1201=FALSE,FALSE,IF('Data Transformation'!E1201&lt;$R$10,E1201,$R$10)),IF(C1201=FALSE,FALSE,IF(C1201&lt;$R$10,C1201,$R$10)))</f>
        <v>0.83664219299999998</v>
      </c>
      <c r="H1201">
        <f>IF('Input and Summary Results'!$J$4="yes",'Data Transformation'!F1201,'Data Transformation'!D1201)</f>
        <v>4.1120447999999997E-2</v>
      </c>
      <c r="I1201">
        <f t="shared" si="85"/>
        <v>50</v>
      </c>
    </row>
    <row r="1202" spans="2:9" x14ac:dyDescent="0.45">
      <c r="B1202">
        <f>IF('Input and Summary Results'!D784=0,FALSE,'Input and Summary Results'!$B784)</f>
        <v>50</v>
      </c>
      <c r="C1202">
        <f>IF(OR(B1202=0,'Input and Summary Results'!D784=0,'Input and Summary Results'!D784=""),FALSE,'Input and Summary Results'!$D784)</f>
        <v>0.91875336900000004</v>
      </c>
      <c r="D1202">
        <f>IF(OR(B1202=0,'Input and Summary Results'!E784=0),FALSE,'Input and Summary Results'!$E784)</f>
        <v>3.4975832999999998E-2</v>
      </c>
      <c r="E1202">
        <f t="shared" si="86"/>
        <v>-3.6801055379392829E-2</v>
      </c>
      <c r="F1202">
        <f t="shared" si="87"/>
        <v>1.6521856718220096E-2</v>
      </c>
      <c r="G1202">
        <f>IF('Input and Summary Results'!$J$4="yes",IF(C1202=FALSE,FALSE,IF('Data Transformation'!E1202&lt;$R$10,E1202,$R$10)),IF(C1202=FALSE,FALSE,IF(C1202&lt;$R$10,C1202,$R$10)))</f>
        <v>0.91875336900000004</v>
      </c>
      <c r="H1202">
        <f>IF('Input and Summary Results'!$J$4="yes",'Data Transformation'!F1202,'Data Transformation'!D1202)</f>
        <v>3.4975832999999998E-2</v>
      </c>
      <c r="I1202">
        <f t="shared" si="85"/>
        <v>50</v>
      </c>
    </row>
    <row r="1203" spans="2:9" x14ac:dyDescent="0.45">
      <c r="B1203">
        <f>IF('Input and Summary Results'!D785=0,FALSE,'Input and Summary Results'!$B785)</f>
        <v>50</v>
      </c>
      <c r="C1203">
        <f>IF(OR(B1203=0,'Input and Summary Results'!D785=0,'Input and Summary Results'!D785=""),FALSE,'Input and Summary Results'!$D785)</f>
        <v>0.20661122800000001</v>
      </c>
      <c r="D1203">
        <f>IF(OR(B1203=0,'Input and Summary Results'!E785=0),FALSE,'Input and Summary Results'!$E785)</f>
        <v>3.2640440999999999E-2</v>
      </c>
      <c r="E1203">
        <f t="shared" si="86"/>
        <v>-0.68484608104513167</v>
      </c>
      <c r="F1203">
        <f t="shared" si="87"/>
        <v>6.8563318320725528E-2</v>
      </c>
      <c r="G1203">
        <f>IF('Input and Summary Results'!$J$4="yes",IF(C1203=FALSE,FALSE,IF('Data Transformation'!E1203&lt;$R$10,E1203,$R$10)),IF(C1203=FALSE,FALSE,IF(C1203&lt;$R$10,C1203,$R$10)))</f>
        <v>0.20661122800000001</v>
      </c>
      <c r="H1203">
        <f>IF('Input and Summary Results'!$J$4="yes",'Data Transformation'!F1203,'Data Transformation'!D1203)</f>
        <v>3.2640440999999999E-2</v>
      </c>
      <c r="I1203">
        <f t="shared" si="85"/>
        <v>50</v>
      </c>
    </row>
    <row r="1204" spans="2:9" x14ac:dyDescent="0.45">
      <c r="B1204">
        <f>IF('Input and Summary Results'!D786=0,FALSE,'Input and Summary Results'!$B786)</f>
        <v>50</v>
      </c>
      <c r="C1204">
        <f>IF(OR(B1204=0,'Input and Summary Results'!D786=0,'Input and Summary Results'!D786=""),FALSE,'Input and Summary Results'!$D786)</f>
        <v>0.28677007199999999</v>
      </c>
      <c r="D1204">
        <f>IF(OR(B1204=0,'Input and Summary Results'!E786=0),FALSE,'Input and Summary Results'!$E786)</f>
        <v>3.1890341000000003E-2</v>
      </c>
      <c r="E1204">
        <f t="shared" si="86"/>
        <v>-0.54246617463415059</v>
      </c>
      <c r="F1204">
        <f t="shared" si="87"/>
        <v>4.8263083722348832E-2</v>
      </c>
      <c r="G1204">
        <f>IF('Input and Summary Results'!$J$4="yes",IF(C1204=FALSE,FALSE,IF('Data Transformation'!E1204&lt;$R$10,E1204,$R$10)),IF(C1204=FALSE,FALSE,IF(C1204&lt;$R$10,C1204,$R$10)))</f>
        <v>0.28677007199999999</v>
      </c>
      <c r="H1204">
        <f>IF('Input and Summary Results'!$J$4="yes",'Data Transformation'!F1204,'Data Transformation'!D1204)</f>
        <v>3.1890341000000003E-2</v>
      </c>
      <c r="I1204">
        <f t="shared" si="85"/>
        <v>50</v>
      </c>
    </row>
    <row r="1205" spans="2:9" x14ac:dyDescent="0.45">
      <c r="B1205">
        <f>IF('Input and Summary Results'!D787=0,FALSE,'Input and Summary Results'!$B787)</f>
        <v>50</v>
      </c>
      <c r="C1205">
        <f>IF(OR(B1205=0,'Input and Summary Results'!D787=0,'Input and Summary Results'!D787=""),FALSE,'Input and Summary Results'!$D787)</f>
        <v>0.229910171</v>
      </c>
      <c r="D1205">
        <f>IF(OR(B1205=0,'Input and Summary Results'!E787=0),FALSE,'Input and Summary Results'!$E787)</f>
        <v>3.0880610999999999E-2</v>
      </c>
      <c r="E1205">
        <f t="shared" si="86"/>
        <v>-0.63844181554469448</v>
      </c>
      <c r="F1205">
        <f t="shared" si="87"/>
        <v>5.8293137340148377E-2</v>
      </c>
      <c r="G1205">
        <f>IF('Input and Summary Results'!$J$4="yes",IF(C1205=FALSE,FALSE,IF('Data Transformation'!E1205&lt;$R$10,E1205,$R$10)),IF(C1205=FALSE,FALSE,IF(C1205&lt;$R$10,C1205,$R$10)))</f>
        <v>0.229910171</v>
      </c>
      <c r="H1205">
        <f>IF('Input and Summary Results'!$J$4="yes",'Data Transformation'!F1205,'Data Transformation'!D1205)</f>
        <v>3.0880610999999999E-2</v>
      </c>
      <c r="I1205">
        <f t="shared" si="85"/>
        <v>50</v>
      </c>
    </row>
    <row r="1206" spans="2:9" x14ac:dyDescent="0.45">
      <c r="B1206">
        <f>IF('Input and Summary Results'!D788=0,FALSE,'Input and Summary Results'!$B788)</f>
        <v>50</v>
      </c>
      <c r="C1206">
        <f>IF(OR(B1206=0,'Input and Summary Results'!D788=0,'Input and Summary Results'!D788=""),FALSE,'Input and Summary Results'!$D788)</f>
        <v>0.47173186</v>
      </c>
      <c r="D1206">
        <f>IF(OR(B1206=0,'Input and Summary Results'!E788=0),FALSE,'Input and Summary Results'!$E788)</f>
        <v>3.0751619000000001E-2</v>
      </c>
      <c r="E1206">
        <f t="shared" si="86"/>
        <v>-0.32630479122317357</v>
      </c>
      <c r="F1206">
        <f t="shared" si="87"/>
        <v>2.8291925514634522E-2</v>
      </c>
      <c r="G1206">
        <f>IF('Input and Summary Results'!$J$4="yes",IF(C1206=FALSE,FALSE,IF('Data Transformation'!E1206&lt;$R$10,E1206,$R$10)),IF(C1206=FALSE,FALSE,IF(C1206&lt;$R$10,C1206,$R$10)))</f>
        <v>0.47173186</v>
      </c>
      <c r="H1206">
        <f>IF('Input and Summary Results'!$J$4="yes",'Data Transformation'!F1206,'Data Transformation'!D1206)</f>
        <v>3.0751619000000001E-2</v>
      </c>
      <c r="I1206">
        <f t="shared" si="85"/>
        <v>50</v>
      </c>
    </row>
    <row r="1207" spans="2:9" x14ac:dyDescent="0.45">
      <c r="B1207">
        <f>IF('Input and Summary Results'!D789=0,FALSE,'Input and Summary Results'!$B789)</f>
        <v>50</v>
      </c>
      <c r="C1207">
        <f>IF(OR(B1207=0,'Input and Summary Results'!D789=0,'Input and Summary Results'!D789=""),FALSE,'Input and Summary Results'!$D789)</f>
        <v>0.39443121799999997</v>
      </c>
      <c r="D1207">
        <f>IF(OR(B1207=0,'Input and Summary Results'!E789=0),FALSE,'Input and Summary Results'!$E789)</f>
        <v>3.0512482E-2</v>
      </c>
      <c r="E1207">
        <f t="shared" si="86"/>
        <v>-0.4040287193175584</v>
      </c>
      <c r="F1207">
        <f t="shared" si="87"/>
        <v>3.3573451044638158E-2</v>
      </c>
      <c r="G1207">
        <f>IF('Input and Summary Results'!$J$4="yes",IF(C1207=FALSE,FALSE,IF('Data Transformation'!E1207&lt;$R$10,E1207,$R$10)),IF(C1207=FALSE,FALSE,IF(C1207&lt;$R$10,C1207,$R$10)))</f>
        <v>0.39443121799999997</v>
      </c>
      <c r="H1207">
        <f>IF('Input and Summary Results'!$J$4="yes",'Data Transformation'!F1207,'Data Transformation'!D1207)</f>
        <v>3.0512482E-2</v>
      </c>
      <c r="I1207">
        <f t="shared" si="85"/>
        <v>50</v>
      </c>
    </row>
    <row r="1208" spans="2:9" x14ac:dyDescent="0.45">
      <c r="B1208">
        <f>IF('Input and Summary Results'!D790=0,FALSE,'Input and Summary Results'!$B790)</f>
        <v>50</v>
      </c>
      <c r="C1208">
        <f>IF(OR(B1208=0,'Input and Summary Results'!D790=0,'Input and Summary Results'!D790=""),FALSE,'Input and Summary Results'!$D790)</f>
        <v>0.67928739599999999</v>
      </c>
      <c r="D1208">
        <f>IF(OR(B1208=0,'Input and Summary Results'!E790=0),FALSE,'Input and Summary Results'!$E790)</f>
        <v>2.9544759E-2</v>
      </c>
      <c r="E1208">
        <f t="shared" si="86"/>
        <v>-0.16794644355505914</v>
      </c>
      <c r="F1208">
        <f t="shared" si="87"/>
        <v>1.8876289301855382E-2</v>
      </c>
      <c r="G1208">
        <f>IF('Input and Summary Results'!$J$4="yes",IF(C1208=FALSE,FALSE,IF('Data Transformation'!E1208&lt;$R$10,E1208,$R$10)),IF(C1208=FALSE,FALSE,IF(C1208&lt;$R$10,C1208,$R$10)))</f>
        <v>0.67928739599999999</v>
      </c>
      <c r="H1208">
        <f>IF('Input and Summary Results'!$J$4="yes",'Data Transformation'!F1208,'Data Transformation'!D1208)</f>
        <v>2.9544759E-2</v>
      </c>
      <c r="I1208">
        <f t="shared" si="85"/>
        <v>50</v>
      </c>
    </row>
    <row r="1209" spans="2:9" x14ac:dyDescent="0.45">
      <c r="B1209">
        <f>IF('Input and Summary Results'!D791=0,FALSE,'Input and Summary Results'!$B791)</f>
        <v>50</v>
      </c>
      <c r="C1209">
        <f>IF(OR(B1209=0,'Input and Summary Results'!D791=0,'Input and Summary Results'!D791=""),FALSE,'Input and Summary Results'!$D791)</f>
        <v>0.67753101400000004</v>
      </c>
      <c r="D1209">
        <f>IF(OR(B1209=0,'Input and Summary Results'!E791=0),FALSE,'Input and Summary Results'!$E791)</f>
        <v>2.8315911999999999E-2</v>
      </c>
      <c r="E1209">
        <f t="shared" si="86"/>
        <v>-0.16907082015720187</v>
      </c>
      <c r="F1209">
        <f t="shared" si="87"/>
        <v>1.8138071252927174E-2</v>
      </c>
      <c r="G1209">
        <f>IF('Input and Summary Results'!$J$4="yes",IF(C1209=FALSE,FALSE,IF('Data Transformation'!E1209&lt;$R$10,E1209,$R$10)),IF(C1209=FALSE,FALSE,IF(C1209&lt;$R$10,C1209,$R$10)))</f>
        <v>0.67753101400000004</v>
      </c>
      <c r="H1209">
        <f>IF('Input and Summary Results'!$J$4="yes",'Data Transformation'!F1209,'Data Transformation'!D1209)</f>
        <v>2.8315911999999999E-2</v>
      </c>
      <c r="I1209">
        <f t="shared" si="85"/>
        <v>50</v>
      </c>
    </row>
    <row r="1210" spans="2:9" x14ac:dyDescent="0.45">
      <c r="B1210">
        <f>IF('Input and Summary Results'!D792=0,FALSE,'Input and Summary Results'!$B792)</f>
        <v>51</v>
      </c>
      <c r="C1210">
        <f>IF(OR(B1210=0,'Input and Summary Results'!D792=0,'Input and Summary Results'!D792=""),FALSE,'Input and Summary Results'!$D792)</f>
        <v>0.91575638299999995</v>
      </c>
      <c r="D1210">
        <f>IF(OR(B1210=0,'Input and Summary Results'!E792=0),FALSE,'Input and Summary Results'!$E792)</f>
        <v>5.189887E-2</v>
      </c>
      <c r="E1210">
        <f t="shared" si="86"/>
        <v>-3.8220045535907896E-2</v>
      </c>
      <c r="F1210">
        <f t="shared" si="87"/>
        <v>2.4596180816355829E-2</v>
      </c>
      <c r="G1210">
        <f>IF('Input and Summary Results'!$J$4="yes",IF(C1210=FALSE,FALSE,IF('Data Transformation'!E1210&lt;$R$10,E1210,$R$10)),IF(C1210=FALSE,FALSE,IF(C1210&lt;$R$10,C1210,$R$10)))</f>
        <v>0.91575638299999995</v>
      </c>
      <c r="H1210">
        <f>IF('Input and Summary Results'!$J$4="yes",'Data Transformation'!F1210,'Data Transformation'!D1210)</f>
        <v>5.189887E-2</v>
      </c>
      <c r="I1210">
        <f t="shared" si="85"/>
        <v>51</v>
      </c>
    </row>
    <row r="1211" spans="2:9" x14ac:dyDescent="0.45">
      <c r="B1211">
        <f>IF('Input and Summary Results'!D793=0,FALSE,'Input and Summary Results'!$B793)</f>
        <v>51</v>
      </c>
      <c r="C1211">
        <f>IF(OR(B1211=0,'Input and Summary Results'!D793=0,'Input and Summary Results'!D793=""),FALSE,'Input and Summary Results'!$D793)</f>
        <v>1.001129325</v>
      </c>
      <c r="D1211">
        <f>IF(OR(B1211=0,'Input and Summary Results'!E793=0),FALSE,'Input and Summary Results'!$E793)</f>
        <v>5.0904954000000002E-2</v>
      </c>
      <c r="E1211">
        <f t="shared" si="86"/>
        <v>4.901828799527717E-4</v>
      </c>
      <c r="F1211">
        <f t="shared" si="87"/>
        <v>2.2067828285821114E-2</v>
      </c>
      <c r="G1211">
        <f>IF('Input and Summary Results'!$J$4="yes",IF(C1211=FALSE,FALSE,IF('Data Transformation'!E1211&lt;$R$10,E1211,$R$10)),IF(C1211=FALSE,FALSE,IF(C1211&lt;$R$10,C1211,$R$10)))</f>
        <v>1.001129325</v>
      </c>
      <c r="H1211">
        <f>IF('Input and Summary Results'!$J$4="yes",'Data Transformation'!F1211,'Data Transformation'!D1211)</f>
        <v>5.0904954000000002E-2</v>
      </c>
      <c r="I1211">
        <f t="shared" si="85"/>
        <v>51</v>
      </c>
    </row>
    <row r="1212" spans="2:9" x14ac:dyDescent="0.45">
      <c r="B1212">
        <f>IF('Input and Summary Results'!D794=0,FALSE,'Input and Summary Results'!$B794)</f>
        <v>51</v>
      </c>
      <c r="C1212">
        <f>IF(OR(B1212=0,'Input and Summary Results'!D794=0,'Input and Summary Results'!D794=""),FALSE,'Input and Summary Results'!$D794)</f>
        <v>1.0247822769999999</v>
      </c>
      <c r="D1212">
        <f>IF(OR(B1212=0,'Input and Summary Results'!E794=0),FALSE,'Input and Summary Results'!$E794)</f>
        <v>4.7445491999999999E-2</v>
      </c>
      <c r="E1212">
        <f t="shared" si="86"/>
        <v>1.0631605936805575E-2</v>
      </c>
      <c r="F1212">
        <f t="shared" si="87"/>
        <v>2.0093383726619621E-2</v>
      </c>
      <c r="G1212">
        <f>IF('Input and Summary Results'!$J$4="yes",IF(C1212=FALSE,FALSE,IF('Data Transformation'!E1212&lt;$R$10,E1212,$R$10)),IF(C1212=FALSE,FALSE,IF(C1212&lt;$R$10,C1212,$R$10)))</f>
        <v>1.0247822769999999</v>
      </c>
      <c r="H1212">
        <f>IF('Input and Summary Results'!$J$4="yes",'Data Transformation'!F1212,'Data Transformation'!D1212)</f>
        <v>4.7445491999999999E-2</v>
      </c>
      <c r="I1212">
        <f t="shared" si="85"/>
        <v>51</v>
      </c>
    </row>
    <row r="1213" spans="2:9" x14ac:dyDescent="0.45">
      <c r="B1213">
        <f>IF('Input and Summary Results'!D795=0,FALSE,'Input and Summary Results'!$B795)</f>
        <v>51</v>
      </c>
      <c r="C1213">
        <f>IF(OR(B1213=0,'Input and Summary Results'!D795=0,'Input and Summary Results'!D795=""),FALSE,'Input and Summary Results'!$D795)</f>
        <v>0.94512470599999998</v>
      </c>
      <c r="D1213">
        <f>IF(OR(B1213=0,'Input and Summary Results'!E795=0),FALSE,'Input and Summary Results'!$E795)</f>
        <v>4.7215417000000003E-2</v>
      </c>
      <c r="E1213">
        <f t="shared" si="86"/>
        <v>-2.4510884025714368E-2</v>
      </c>
      <c r="F1213">
        <f t="shared" si="87"/>
        <v>2.1681256291272957E-2</v>
      </c>
      <c r="G1213">
        <f>IF('Input and Summary Results'!$J$4="yes",IF(C1213=FALSE,FALSE,IF('Data Transformation'!E1213&lt;$R$10,E1213,$R$10)),IF(C1213=FALSE,FALSE,IF(C1213&lt;$R$10,C1213,$R$10)))</f>
        <v>0.94512470599999998</v>
      </c>
      <c r="H1213">
        <f>IF('Input and Summary Results'!$J$4="yes",'Data Transformation'!F1213,'Data Transformation'!D1213)</f>
        <v>4.7215417000000003E-2</v>
      </c>
      <c r="I1213">
        <f t="shared" si="85"/>
        <v>51</v>
      </c>
    </row>
    <row r="1214" spans="2:9" x14ac:dyDescent="0.45">
      <c r="B1214">
        <f>IF('Input and Summary Results'!D796=0,FALSE,'Input and Summary Results'!$B796)</f>
        <v>51</v>
      </c>
      <c r="C1214">
        <f>IF(OR(B1214=0,'Input and Summary Results'!D796=0,'Input and Summary Results'!D796=""),FALSE,'Input and Summary Results'!$D796)</f>
        <v>0.99818704400000002</v>
      </c>
      <c r="D1214">
        <f>IF(OR(B1214=0,'Input and Summary Results'!E796=0),FALSE,'Input and Summary Results'!$E796)</f>
        <v>4.6161771999999997E-2</v>
      </c>
      <c r="E1214">
        <f t="shared" si="86"/>
        <v>-7.8807137214392125E-4</v>
      </c>
      <c r="F1214">
        <f t="shared" si="87"/>
        <v>2.0070596155724093E-2</v>
      </c>
      <c r="G1214">
        <f>IF('Input and Summary Results'!$J$4="yes",IF(C1214=FALSE,FALSE,IF('Data Transformation'!E1214&lt;$R$10,E1214,$R$10)),IF(C1214=FALSE,FALSE,IF(C1214&lt;$R$10,C1214,$R$10)))</f>
        <v>0.99818704400000002</v>
      </c>
      <c r="H1214">
        <f>IF('Input and Summary Results'!$J$4="yes",'Data Transformation'!F1214,'Data Transformation'!D1214)</f>
        <v>4.6161771999999997E-2</v>
      </c>
      <c r="I1214">
        <f t="shared" si="85"/>
        <v>51</v>
      </c>
    </row>
    <row r="1215" spans="2:9" x14ac:dyDescent="0.45">
      <c r="B1215">
        <f>IF('Input and Summary Results'!D797=0,FALSE,'Input and Summary Results'!$B797)</f>
        <v>51</v>
      </c>
      <c r="C1215">
        <f>IF(OR(B1215=0,'Input and Summary Results'!D797=0,'Input and Summary Results'!D797=""),FALSE,'Input and Summary Results'!$D797)</f>
        <v>0.96634947599999999</v>
      </c>
      <c r="D1215">
        <f>IF(OR(B1215=0,'Input and Summary Results'!E797=0),FALSE,'Input and Summary Results'!$E797)</f>
        <v>4.5274625999999998E-2</v>
      </c>
      <c r="E1215">
        <f t="shared" si="86"/>
        <v>-1.4865784505230392E-2</v>
      </c>
      <c r="F1215">
        <f t="shared" si="87"/>
        <v>2.0333417849341284E-2</v>
      </c>
      <c r="G1215">
        <f>IF('Input and Summary Results'!$J$4="yes",IF(C1215=FALSE,FALSE,IF('Data Transformation'!E1215&lt;$R$10,E1215,$R$10)),IF(C1215=FALSE,FALSE,IF(C1215&lt;$R$10,C1215,$R$10)))</f>
        <v>0.96634947599999999</v>
      </c>
      <c r="H1215">
        <f>IF('Input and Summary Results'!$J$4="yes",'Data Transformation'!F1215,'Data Transformation'!D1215)</f>
        <v>4.5274625999999998E-2</v>
      </c>
      <c r="I1215">
        <f t="shared" si="85"/>
        <v>51</v>
      </c>
    </row>
    <row r="1216" spans="2:9" x14ac:dyDescent="0.45">
      <c r="B1216">
        <f>IF('Input and Summary Results'!D798=0,FALSE,'Input and Summary Results'!$B798)</f>
        <v>51</v>
      </c>
      <c r="C1216">
        <f>IF(OR(B1216=0,'Input and Summary Results'!D798=0,'Input and Summary Results'!D798=""),FALSE,'Input and Summary Results'!$D798)</f>
        <v>0.97746496800000005</v>
      </c>
      <c r="D1216">
        <f>IF(OR(B1216=0,'Input and Summary Results'!E798=0),FALSE,'Input and Summary Results'!$E798)</f>
        <v>4.5088508999999999E-2</v>
      </c>
      <c r="E1216">
        <f t="shared" si="86"/>
        <v>-9.8987986143693613E-3</v>
      </c>
      <c r="F1216">
        <f t="shared" si="87"/>
        <v>2.0019554200534785E-2</v>
      </c>
      <c r="G1216">
        <f>IF('Input and Summary Results'!$J$4="yes",IF(C1216=FALSE,FALSE,IF('Data Transformation'!E1216&lt;$R$10,E1216,$R$10)),IF(C1216=FALSE,FALSE,IF(C1216&lt;$R$10,C1216,$R$10)))</f>
        <v>0.97746496800000005</v>
      </c>
      <c r="H1216">
        <f>IF('Input and Summary Results'!$J$4="yes",'Data Transformation'!F1216,'Data Transformation'!D1216)</f>
        <v>4.5088508999999999E-2</v>
      </c>
      <c r="I1216">
        <f t="shared" si="85"/>
        <v>51</v>
      </c>
    </row>
    <row r="1217" spans="2:9" x14ac:dyDescent="0.45">
      <c r="B1217">
        <f>IF('Input and Summary Results'!D799=0,FALSE,'Input and Summary Results'!$B799)</f>
        <v>51</v>
      </c>
      <c r="C1217">
        <f>IF(OR(B1217=0,'Input and Summary Results'!D799=0,'Input and Summary Results'!D799=""),FALSE,'Input and Summary Results'!$D799)</f>
        <v>0.95024632600000003</v>
      </c>
      <c r="D1217">
        <f>IF(OR(B1217=0,'Input and Summary Results'!E799=0),FALSE,'Input and Summary Results'!$E799)</f>
        <v>4.3683620999999999E-2</v>
      </c>
      <c r="E1217">
        <f t="shared" si="86"/>
        <v>-2.2163800862991818E-2</v>
      </c>
      <c r="F1217">
        <f t="shared" si="87"/>
        <v>1.9951344188622516E-2</v>
      </c>
      <c r="G1217">
        <f>IF('Input and Summary Results'!$J$4="yes",IF(C1217=FALSE,FALSE,IF('Data Transformation'!E1217&lt;$R$10,E1217,$R$10)),IF(C1217=FALSE,FALSE,IF(C1217&lt;$R$10,C1217,$R$10)))</f>
        <v>0.95024632600000003</v>
      </c>
      <c r="H1217">
        <f>IF('Input and Summary Results'!$J$4="yes",'Data Transformation'!F1217,'Data Transformation'!D1217)</f>
        <v>4.3683620999999999E-2</v>
      </c>
      <c r="I1217">
        <f t="shared" si="85"/>
        <v>51</v>
      </c>
    </row>
    <row r="1218" spans="2:9" x14ac:dyDescent="0.45">
      <c r="B1218">
        <f>IF('Input and Summary Results'!D800=0,FALSE,'Input and Summary Results'!$B800)</f>
        <v>51</v>
      </c>
      <c r="C1218">
        <f>IF(OR(B1218=0,'Input and Summary Results'!D800=0,'Input and Summary Results'!D800=""),FALSE,'Input and Summary Results'!$D800)</f>
        <v>1.0432886210000001</v>
      </c>
      <c r="D1218">
        <f>IF(OR(B1218=0,'Input and Summary Results'!E800=0),FALSE,'Input and Summary Results'!$E800)</f>
        <v>4.0238933999999997E-2</v>
      </c>
      <c r="E1218">
        <f t="shared" si="86"/>
        <v>1.8404470620006285E-2</v>
      </c>
      <c r="F1218">
        <f t="shared" si="87"/>
        <v>1.6739085430895344E-2</v>
      </c>
      <c r="G1218">
        <f>IF('Input and Summary Results'!$J$4="yes",IF(C1218=FALSE,FALSE,IF('Data Transformation'!E1218&lt;$R$10,E1218,$R$10)),IF(C1218=FALSE,FALSE,IF(C1218&lt;$R$10,C1218,$R$10)))</f>
        <v>1.0432886210000001</v>
      </c>
      <c r="H1218">
        <f>IF('Input and Summary Results'!$J$4="yes",'Data Transformation'!F1218,'Data Transformation'!D1218)</f>
        <v>4.0238933999999997E-2</v>
      </c>
      <c r="I1218">
        <f t="shared" si="85"/>
        <v>51</v>
      </c>
    </row>
    <row r="1219" spans="2:9" x14ac:dyDescent="0.45">
      <c r="B1219">
        <f>IF('Input and Summary Results'!D801=0,FALSE,'Input and Summary Results'!$B801)</f>
        <v>51</v>
      </c>
      <c r="C1219">
        <f>IF(OR(B1219=0,'Input and Summary Results'!D801=0,'Input and Summary Results'!D801=""),FALSE,'Input and Summary Results'!$D801)</f>
        <v>0.93074745199999998</v>
      </c>
      <c r="D1219">
        <f>IF(OR(B1219=0,'Input and Summary Results'!E801=0),FALSE,'Input and Summary Results'!$E801)</f>
        <v>3.8267520999999999E-2</v>
      </c>
      <c r="E1219">
        <f t="shared" si="86"/>
        <v>-3.1168144025879099E-2</v>
      </c>
      <c r="F1219">
        <f t="shared" si="87"/>
        <v>1.7843835165288209E-2</v>
      </c>
      <c r="G1219">
        <f>IF('Input and Summary Results'!$J$4="yes",IF(C1219=FALSE,FALSE,IF('Data Transformation'!E1219&lt;$R$10,E1219,$R$10)),IF(C1219=FALSE,FALSE,IF(C1219&lt;$R$10,C1219,$R$10)))</f>
        <v>0.93074745199999998</v>
      </c>
      <c r="H1219">
        <f>IF('Input and Summary Results'!$J$4="yes",'Data Transformation'!F1219,'Data Transformation'!D1219)</f>
        <v>3.8267520999999999E-2</v>
      </c>
      <c r="I1219">
        <f t="shared" si="85"/>
        <v>51</v>
      </c>
    </row>
    <row r="1220" spans="2:9" x14ac:dyDescent="0.45">
      <c r="B1220">
        <f>IF('Input and Summary Results'!D802=0,FALSE,'Input and Summary Results'!$B802)</f>
        <v>51</v>
      </c>
      <c r="C1220">
        <f>IF(OR(B1220=0,'Input and Summary Results'!D802=0,'Input and Summary Results'!D802=""),FALSE,'Input and Summary Results'!$D802)</f>
        <v>1.0237436230000001</v>
      </c>
      <c r="D1220">
        <f>IF(OR(B1220=0,'Input and Summary Results'!E802=0),FALSE,'Input and Summary Results'!$E802)</f>
        <v>3.8183788000000003E-2</v>
      </c>
      <c r="E1220">
        <f t="shared" si="86"/>
        <v>1.0191209513738121E-2</v>
      </c>
      <c r="F1220">
        <f t="shared" si="87"/>
        <v>1.6187416087084142E-2</v>
      </c>
      <c r="G1220">
        <f>IF('Input and Summary Results'!$J$4="yes",IF(C1220=FALSE,FALSE,IF('Data Transformation'!E1220&lt;$R$10,E1220,$R$10)),IF(C1220=FALSE,FALSE,IF(C1220&lt;$R$10,C1220,$R$10)))</f>
        <v>1.0237436230000001</v>
      </c>
      <c r="H1220">
        <f>IF('Input and Summary Results'!$J$4="yes",'Data Transformation'!F1220,'Data Transformation'!D1220)</f>
        <v>3.8183788000000003E-2</v>
      </c>
      <c r="I1220">
        <f t="shared" si="85"/>
        <v>51</v>
      </c>
    </row>
    <row r="1221" spans="2:9" x14ac:dyDescent="0.45">
      <c r="B1221">
        <f>IF('Input and Summary Results'!D803=0,FALSE,'Input and Summary Results'!$B803)</f>
        <v>51</v>
      </c>
      <c r="C1221">
        <f>IF(OR(B1221=0,'Input and Summary Results'!D803=0,'Input and Summary Results'!D803=""),FALSE,'Input and Summary Results'!$D803)</f>
        <v>1.041040814</v>
      </c>
      <c r="D1221">
        <f>IF(OR(B1221=0,'Input and Summary Results'!E803=0),FALSE,'Input and Summary Results'!$E803)</f>
        <v>3.8113976000000001E-2</v>
      </c>
      <c r="E1221">
        <f t="shared" si="86"/>
        <v>1.746775635733714E-2</v>
      </c>
      <c r="F1221">
        <f t="shared" si="87"/>
        <v>1.5889353579176771E-2</v>
      </c>
      <c r="G1221">
        <f>IF('Input and Summary Results'!$J$4="yes",IF(C1221=FALSE,FALSE,IF('Data Transformation'!E1221&lt;$R$10,E1221,$R$10)),IF(C1221=FALSE,FALSE,IF(C1221&lt;$R$10,C1221,$R$10)))</f>
        <v>1.041040814</v>
      </c>
      <c r="H1221">
        <f>IF('Input and Summary Results'!$J$4="yes",'Data Transformation'!F1221,'Data Transformation'!D1221)</f>
        <v>3.8113976000000001E-2</v>
      </c>
      <c r="I1221">
        <f t="shared" ref="I1221:I1284" si="88">IF(G1221=FALSE,"",B1221)</f>
        <v>51</v>
      </c>
    </row>
    <row r="1222" spans="2:9" x14ac:dyDescent="0.45">
      <c r="B1222">
        <f>IF('Input and Summary Results'!D804=0,FALSE,'Input and Summary Results'!$B804)</f>
        <v>51</v>
      </c>
      <c r="C1222">
        <f>IF(OR(B1222=0,'Input and Summary Results'!D804=0,'Input and Summary Results'!D804=""),FALSE,'Input and Summary Results'!$D804)</f>
        <v>0.930725468</v>
      </c>
      <c r="D1222">
        <f>IF(OR(B1222=0,'Input and Summary Results'!E804=0),FALSE,'Input and Summary Results'!$E804)</f>
        <v>3.6816359999999999E-2</v>
      </c>
      <c r="E1222">
        <f t="shared" si="86"/>
        <v>-3.1178402063788774E-2</v>
      </c>
      <c r="F1222">
        <f t="shared" si="87"/>
        <v>1.716757603542874E-2</v>
      </c>
      <c r="G1222">
        <f>IF('Input and Summary Results'!$J$4="yes",IF(C1222=FALSE,FALSE,IF('Data Transformation'!E1222&lt;$R$10,E1222,$R$10)),IF(C1222=FALSE,FALSE,IF(C1222&lt;$R$10,C1222,$R$10)))</f>
        <v>0.930725468</v>
      </c>
      <c r="H1222">
        <f>IF('Input and Summary Results'!$J$4="yes",'Data Transformation'!F1222,'Data Transformation'!D1222)</f>
        <v>3.6816359999999999E-2</v>
      </c>
      <c r="I1222">
        <f t="shared" si="88"/>
        <v>51</v>
      </c>
    </row>
    <row r="1223" spans="2:9" x14ac:dyDescent="0.45">
      <c r="B1223">
        <f>IF('Input and Summary Results'!D805=0,FALSE,'Input and Summary Results'!$B805)</f>
        <v>51</v>
      </c>
      <c r="C1223">
        <f>IF(OR(B1223=0,'Input and Summary Results'!D805=0,'Input and Summary Results'!D805=""),FALSE,'Input and Summary Results'!$D805)</f>
        <v>0.97026856299999997</v>
      </c>
      <c r="D1223">
        <f>IF(OR(B1223=0,'Input and Summary Results'!E805=0),FALSE,'Input and Summary Results'!$E805)</f>
        <v>3.5114787000000001E-2</v>
      </c>
      <c r="E1223">
        <f t="shared" si="86"/>
        <v>-1.3108039666176238E-2</v>
      </c>
      <c r="F1223">
        <f t="shared" si="87"/>
        <v>1.5706803393567233E-2</v>
      </c>
      <c r="G1223">
        <f>IF('Input and Summary Results'!$J$4="yes",IF(C1223=FALSE,FALSE,IF('Data Transformation'!E1223&lt;$R$10,E1223,$R$10)),IF(C1223=FALSE,FALSE,IF(C1223&lt;$R$10,C1223,$R$10)))</f>
        <v>0.97026856299999997</v>
      </c>
      <c r="H1223">
        <f>IF('Input and Summary Results'!$J$4="yes",'Data Transformation'!F1223,'Data Transformation'!D1223)</f>
        <v>3.5114787000000001E-2</v>
      </c>
      <c r="I1223">
        <f t="shared" si="88"/>
        <v>51</v>
      </c>
    </row>
    <row r="1224" spans="2:9" x14ac:dyDescent="0.45">
      <c r="B1224">
        <f>IF('Input and Summary Results'!D806=0,FALSE,'Input and Summary Results'!$B806)</f>
        <v>51</v>
      </c>
      <c r="C1224">
        <f>IF(OR(B1224=0,'Input and Summary Results'!D806=0,'Input and Summary Results'!D806=""),FALSE,'Input and Summary Results'!$D806)</f>
        <v>0.98335079400000003</v>
      </c>
      <c r="D1224">
        <f>IF(OR(B1224=0,'Input and Summary Results'!E806=0),FALSE,'Input and Summary Results'!$E806)</f>
        <v>3.4100730000000003E-2</v>
      </c>
      <c r="E1224">
        <f t="shared" si="86"/>
        <v>-7.2915272121506199E-3</v>
      </c>
      <c r="F1224">
        <f t="shared" si="87"/>
        <v>1.5050292235793935E-2</v>
      </c>
      <c r="G1224">
        <f>IF('Input and Summary Results'!$J$4="yes",IF(C1224=FALSE,FALSE,IF('Data Transformation'!E1224&lt;$R$10,E1224,$R$10)),IF(C1224=FALSE,FALSE,IF(C1224&lt;$R$10,C1224,$R$10)))</f>
        <v>0.98335079400000003</v>
      </c>
      <c r="H1224">
        <f>IF('Input and Summary Results'!$J$4="yes",'Data Transformation'!F1224,'Data Transformation'!D1224)</f>
        <v>3.4100730000000003E-2</v>
      </c>
      <c r="I1224">
        <f t="shared" si="88"/>
        <v>51</v>
      </c>
    </row>
    <row r="1225" spans="2:9" x14ac:dyDescent="0.45">
      <c r="B1225">
        <f>IF('Input and Summary Results'!D807=0,FALSE,'Input and Summary Results'!$B807)</f>
        <v>51</v>
      </c>
      <c r="C1225">
        <f>IF(OR(B1225=0,'Input and Summary Results'!D807=0,'Input and Summary Results'!D807=""),FALSE,'Input and Summary Results'!$D807)</f>
        <v>0.98771972900000005</v>
      </c>
      <c r="D1225">
        <f>IF(OR(B1225=0,'Input and Summary Results'!E807=0),FALSE,'Input and Summary Results'!$E807)</f>
        <v>3.2541596999999998E-2</v>
      </c>
      <c r="E1225">
        <f t="shared" si="86"/>
        <v>-5.3662714209659484E-3</v>
      </c>
      <c r="F1225">
        <f t="shared" si="87"/>
        <v>1.429864432524664E-2</v>
      </c>
      <c r="G1225">
        <f>IF('Input and Summary Results'!$J$4="yes",IF(C1225=FALSE,FALSE,IF('Data Transformation'!E1225&lt;$R$10,E1225,$R$10)),IF(C1225=FALSE,FALSE,IF(C1225&lt;$R$10,C1225,$R$10)))</f>
        <v>0.98771972900000005</v>
      </c>
      <c r="H1225">
        <f>IF('Input and Summary Results'!$J$4="yes",'Data Transformation'!F1225,'Data Transformation'!D1225)</f>
        <v>3.2541596999999998E-2</v>
      </c>
      <c r="I1225">
        <f t="shared" si="88"/>
        <v>51</v>
      </c>
    </row>
    <row r="1226" spans="2:9" x14ac:dyDescent="0.45">
      <c r="B1226">
        <f>IF('Input and Summary Results'!D808=0,FALSE,'Input and Summary Results'!$B808)</f>
        <v>51</v>
      </c>
      <c r="C1226">
        <f>IF(OR(B1226=0,'Input and Summary Results'!D808=0,'Input and Summary Results'!D808=""),FALSE,'Input and Summary Results'!$D808)</f>
        <v>0.97832564200000005</v>
      </c>
      <c r="D1226">
        <f>IF(OR(B1226=0,'Input and Summary Results'!E808=0),FALSE,'Input and Summary Results'!$E808)</f>
        <v>2.6269214999999999E-2</v>
      </c>
      <c r="E1226">
        <f t="shared" si="86"/>
        <v>-9.5165634291351602E-3</v>
      </c>
      <c r="F1226">
        <f t="shared" si="87"/>
        <v>1.1653419700513173E-2</v>
      </c>
      <c r="G1226">
        <f>IF('Input and Summary Results'!$J$4="yes",IF(C1226=FALSE,FALSE,IF('Data Transformation'!E1226&lt;$R$10,E1226,$R$10)),IF(C1226=FALSE,FALSE,IF(C1226&lt;$R$10,C1226,$R$10)))</f>
        <v>0.97832564200000005</v>
      </c>
      <c r="H1226">
        <f>IF('Input and Summary Results'!$J$4="yes",'Data Transformation'!F1226,'Data Transformation'!D1226)</f>
        <v>2.6269214999999999E-2</v>
      </c>
      <c r="I1226">
        <f t="shared" si="88"/>
        <v>51</v>
      </c>
    </row>
    <row r="1227" spans="2:9" x14ac:dyDescent="0.45">
      <c r="B1227">
        <f>IF('Input and Summary Results'!D809=0,FALSE,'Input and Summary Results'!$B809)</f>
        <v>51</v>
      </c>
      <c r="C1227">
        <f>IF(OR(B1227=0,'Input and Summary Results'!D809=0,'Input and Summary Results'!D809=""),FALSE,'Input and Summary Results'!$D809)</f>
        <v>1.0056734949999999</v>
      </c>
      <c r="D1227">
        <f>IF(OR(B1227=0,'Input and Summary Results'!E809=0),FALSE,'Input and Summary Results'!$E809)</f>
        <v>2.4311992000000001E-2</v>
      </c>
      <c r="E1227">
        <f t="shared" si="86"/>
        <v>2.4570042429490494E-3</v>
      </c>
      <c r="F1227">
        <f t="shared" si="87"/>
        <v>1.0491878905489103E-2</v>
      </c>
      <c r="G1227">
        <f>IF('Input and Summary Results'!$J$4="yes",IF(C1227=FALSE,FALSE,IF('Data Transformation'!E1227&lt;$R$10,E1227,$R$10)),IF(C1227=FALSE,FALSE,IF(C1227&lt;$R$10,C1227,$R$10)))</f>
        <v>1.0056734949999999</v>
      </c>
      <c r="H1227">
        <f>IF('Input and Summary Results'!$J$4="yes",'Data Transformation'!F1227,'Data Transformation'!D1227)</f>
        <v>2.4311992000000001E-2</v>
      </c>
      <c r="I1227">
        <f t="shared" si="88"/>
        <v>51</v>
      </c>
    </row>
    <row r="1228" spans="2:9" x14ac:dyDescent="0.45">
      <c r="B1228">
        <f>IF('Input and Summary Results'!D810=0,FALSE,'Input and Summary Results'!$B810)</f>
        <v>51</v>
      </c>
      <c r="C1228">
        <f>IF(OR(B1228=0,'Input and Summary Results'!D810=0,'Input and Summary Results'!D810=""),FALSE,'Input and Summary Results'!$D810)</f>
        <v>0.966894845</v>
      </c>
      <c r="D1228">
        <f>IF(OR(B1228=0,'Input and Summary Results'!E810=0),FALSE,'Input and Summary Results'!$E810)</f>
        <v>2.3337610000000002E-2</v>
      </c>
      <c r="E1228">
        <f t="shared" si="86"/>
        <v>-1.4620755202921101E-2</v>
      </c>
      <c r="F1228">
        <f t="shared" si="87"/>
        <v>1.0475309484145611E-2</v>
      </c>
      <c r="G1228">
        <f>IF('Input and Summary Results'!$J$4="yes",IF(C1228=FALSE,FALSE,IF('Data Transformation'!E1228&lt;$R$10,E1228,$R$10)),IF(C1228=FALSE,FALSE,IF(C1228&lt;$R$10,C1228,$R$10)))</f>
        <v>0.966894845</v>
      </c>
      <c r="H1228">
        <f>IF('Input and Summary Results'!$J$4="yes",'Data Transformation'!F1228,'Data Transformation'!D1228)</f>
        <v>2.3337610000000002E-2</v>
      </c>
      <c r="I1228">
        <f t="shared" si="88"/>
        <v>51</v>
      </c>
    </row>
    <row r="1229" spans="2:9" x14ac:dyDescent="0.45">
      <c r="B1229">
        <f>IF('Input and Summary Results'!D811=0,FALSE,'Input and Summary Results'!$B811)</f>
        <v>52</v>
      </c>
      <c r="C1229">
        <f>IF(OR(B1229=0,'Input and Summary Results'!D811=0,'Input and Summary Results'!D811=""),FALSE,'Input and Summary Results'!$D811)</f>
        <v>1.1291746060000001</v>
      </c>
      <c r="D1229">
        <f>IF(OR(B1229=0,'Input and Summary Results'!E811=0),FALSE,'Input and Summary Results'!$E811)</f>
        <v>0.106579561</v>
      </c>
      <c r="E1229">
        <f t="shared" si="86"/>
        <v>5.2761102739066888E-2</v>
      </c>
      <c r="F1229">
        <f t="shared" si="87"/>
        <v>4.0964018521330435E-2</v>
      </c>
      <c r="G1229">
        <f>IF('Input and Summary Results'!$J$4="yes",IF(C1229=FALSE,FALSE,IF('Data Transformation'!E1229&lt;$R$10,E1229,$R$10)),IF(C1229=FALSE,FALSE,IF(C1229&lt;$R$10,C1229,$R$10)))</f>
        <v>1.1291746060000001</v>
      </c>
      <c r="H1229">
        <f>IF('Input and Summary Results'!$J$4="yes",'Data Transformation'!F1229,'Data Transformation'!D1229)</f>
        <v>0.106579561</v>
      </c>
      <c r="I1229">
        <f t="shared" si="88"/>
        <v>52</v>
      </c>
    </row>
    <row r="1230" spans="2:9" x14ac:dyDescent="0.45">
      <c r="B1230">
        <f>IF('Input and Summary Results'!D812=0,FALSE,'Input and Summary Results'!$B812)</f>
        <v>52</v>
      </c>
      <c r="C1230">
        <f>IF(OR(B1230=0,'Input and Summary Results'!D812=0,'Input and Summary Results'!D812=""),FALSE,'Input and Summary Results'!$D812)</f>
        <v>1.1218121649999999</v>
      </c>
      <c r="D1230">
        <f>IF(OR(B1230=0,'Input and Summary Results'!E812=0),FALSE,'Input and Summary Results'!$E812)</f>
        <v>7.4970730999999999E-2</v>
      </c>
      <c r="E1230">
        <f t="shared" si="86"/>
        <v>4.9920145215061988E-2</v>
      </c>
      <c r="F1230">
        <f t="shared" si="87"/>
        <v>2.9004229290025576E-2</v>
      </c>
      <c r="G1230">
        <f>IF('Input and Summary Results'!$J$4="yes",IF(C1230=FALSE,FALSE,IF('Data Transformation'!E1230&lt;$R$10,E1230,$R$10)),IF(C1230=FALSE,FALSE,IF(C1230&lt;$R$10,C1230,$R$10)))</f>
        <v>1.1218121649999999</v>
      </c>
      <c r="H1230">
        <f>IF('Input and Summary Results'!$J$4="yes",'Data Transformation'!F1230,'Data Transformation'!D1230)</f>
        <v>7.4970730999999999E-2</v>
      </c>
      <c r="I1230">
        <f t="shared" si="88"/>
        <v>52</v>
      </c>
    </row>
    <row r="1231" spans="2:9" x14ac:dyDescent="0.45">
      <c r="B1231">
        <f>IF('Input and Summary Results'!D813=0,FALSE,'Input and Summary Results'!$B813)</f>
        <v>52</v>
      </c>
      <c r="C1231">
        <f>IF(OR(B1231=0,'Input and Summary Results'!D813=0,'Input and Summary Results'!D813=""),FALSE,'Input and Summary Results'!$D813)</f>
        <v>0.947148408</v>
      </c>
      <c r="D1231">
        <f>IF(OR(B1231=0,'Input and Summary Results'!E813=0),FALSE,'Input and Summary Results'!$E813)</f>
        <v>5.6028596999999999E-2</v>
      </c>
      <c r="E1231">
        <f t="shared" si="86"/>
        <v>-2.3581966376159402E-2</v>
      </c>
      <c r="F1231">
        <f t="shared" si="87"/>
        <v>2.5673285086702063E-2</v>
      </c>
      <c r="G1231">
        <f>IF('Input and Summary Results'!$J$4="yes",IF(C1231=FALSE,FALSE,IF('Data Transformation'!E1231&lt;$R$10,E1231,$R$10)),IF(C1231=FALSE,FALSE,IF(C1231&lt;$R$10,C1231,$R$10)))</f>
        <v>0.947148408</v>
      </c>
      <c r="H1231">
        <f>IF('Input and Summary Results'!$J$4="yes",'Data Transformation'!F1231,'Data Transformation'!D1231)</f>
        <v>5.6028596999999999E-2</v>
      </c>
      <c r="I1231">
        <f t="shared" si="88"/>
        <v>52</v>
      </c>
    </row>
    <row r="1232" spans="2:9" x14ac:dyDescent="0.45">
      <c r="B1232">
        <f>IF('Input and Summary Results'!D814=0,FALSE,'Input and Summary Results'!$B814)</f>
        <v>52</v>
      </c>
      <c r="C1232">
        <f>IF(OR(B1232=0,'Input and Summary Results'!D814=0,'Input and Summary Results'!D814=""),FALSE,'Input and Summary Results'!$D814)</f>
        <v>1.02778419</v>
      </c>
      <c r="D1232">
        <f>IF(OR(B1232=0,'Input and Summary Results'!E814=0),FALSE,'Input and Summary Results'!$E814)</f>
        <v>5.5008125999999997E-2</v>
      </c>
      <c r="E1232">
        <f t="shared" si="86"/>
        <v>1.1901932819315026E-2</v>
      </c>
      <c r="F1232">
        <f t="shared" si="87"/>
        <v>2.3228151314528392E-2</v>
      </c>
      <c r="G1232">
        <f>IF('Input and Summary Results'!$J$4="yes",IF(C1232=FALSE,FALSE,IF('Data Transformation'!E1232&lt;$R$10,E1232,$R$10)),IF(C1232=FALSE,FALSE,IF(C1232&lt;$R$10,C1232,$R$10)))</f>
        <v>1.02778419</v>
      </c>
      <c r="H1232">
        <f>IF('Input and Summary Results'!$J$4="yes",'Data Transformation'!F1232,'Data Transformation'!D1232)</f>
        <v>5.5008125999999997E-2</v>
      </c>
      <c r="I1232">
        <f t="shared" si="88"/>
        <v>52</v>
      </c>
    </row>
    <row r="1233" spans="2:9" x14ac:dyDescent="0.45">
      <c r="B1233">
        <f>IF('Input and Summary Results'!D815=0,FALSE,'Input and Summary Results'!$B815)</f>
        <v>52</v>
      </c>
      <c r="C1233">
        <f>IF(OR(B1233=0,'Input and Summary Results'!D815=0,'Input and Summary Results'!D815=""),FALSE,'Input and Summary Results'!$D815)</f>
        <v>0.97936475999999995</v>
      </c>
      <c r="D1233">
        <f>IF(OR(B1233=0,'Input and Summary Results'!E815=0),FALSE,'Input and Summary Results'!$E815)</f>
        <v>5.3068464000000003E-2</v>
      </c>
      <c r="E1233">
        <f t="shared" si="86"/>
        <v>-9.0555270411893287E-3</v>
      </c>
      <c r="F1233">
        <f t="shared" si="87"/>
        <v>2.3516992153158545E-2</v>
      </c>
      <c r="G1233">
        <f>IF('Input and Summary Results'!$J$4="yes",IF(C1233=FALSE,FALSE,IF('Data Transformation'!E1233&lt;$R$10,E1233,$R$10)),IF(C1233=FALSE,FALSE,IF(C1233&lt;$R$10,C1233,$R$10)))</f>
        <v>0.97936475999999995</v>
      </c>
      <c r="H1233">
        <f>IF('Input and Summary Results'!$J$4="yes",'Data Transformation'!F1233,'Data Transformation'!D1233)</f>
        <v>5.3068464000000003E-2</v>
      </c>
      <c r="I1233">
        <f t="shared" si="88"/>
        <v>52</v>
      </c>
    </row>
    <row r="1234" spans="2:9" x14ac:dyDescent="0.45">
      <c r="B1234">
        <f>IF('Input and Summary Results'!D816=0,FALSE,'Input and Summary Results'!$B816)</f>
        <v>52</v>
      </c>
      <c r="C1234">
        <f>IF(OR(B1234=0,'Input and Summary Results'!D816=0,'Input and Summary Results'!D816=""),FALSE,'Input and Summary Results'!$D816)</f>
        <v>0.76646740899999999</v>
      </c>
      <c r="D1234">
        <f>IF(OR(B1234=0,'Input and Summary Results'!E816=0),FALSE,'Input and Summary Results'!$E816)</f>
        <v>5.0725764E-2</v>
      </c>
      <c r="E1234">
        <f t="shared" si="86"/>
        <v>-0.1155063070749405</v>
      </c>
      <c r="F1234">
        <f t="shared" si="87"/>
        <v>2.8722658416386757E-2</v>
      </c>
      <c r="G1234">
        <f>IF('Input and Summary Results'!$J$4="yes",IF(C1234=FALSE,FALSE,IF('Data Transformation'!E1234&lt;$R$10,E1234,$R$10)),IF(C1234=FALSE,FALSE,IF(C1234&lt;$R$10,C1234,$R$10)))</f>
        <v>0.76646740899999999</v>
      </c>
      <c r="H1234">
        <f>IF('Input and Summary Results'!$J$4="yes",'Data Transformation'!F1234,'Data Transformation'!D1234)</f>
        <v>5.0725764E-2</v>
      </c>
      <c r="I1234">
        <f t="shared" si="88"/>
        <v>52</v>
      </c>
    </row>
    <row r="1235" spans="2:9" x14ac:dyDescent="0.45">
      <c r="B1235">
        <f>IF('Input and Summary Results'!D817=0,FALSE,'Input and Summary Results'!$B817)</f>
        <v>52</v>
      </c>
      <c r="C1235">
        <f>IF(OR(B1235=0,'Input and Summary Results'!D817=0,'Input and Summary Results'!D817=""),FALSE,'Input and Summary Results'!$D817)</f>
        <v>0.88853736100000003</v>
      </c>
      <c r="D1235">
        <f>IF(OR(B1235=0,'Input and Summary Results'!E817=0),FALSE,'Input and Summary Results'!$E817)</f>
        <v>4.8342789999999997E-2</v>
      </c>
      <c r="E1235">
        <f t="shared" si="86"/>
        <v>-5.1324306367394358E-2</v>
      </c>
      <c r="F1235">
        <f t="shared" si="87"/>
        <v>2.3612705307503663E-2</v>
      </c>
      <c r="G1235">
        <f>IF('Input and Summary Results'!$J$4="yes",IF(C1235=FALSE,FALSE,IF('Data Transformation'!E1235&lt;$R$10,E1235,$R$10)),IF(C1235=FALSE,FALSE,IF(C1235&lt;$R$10,C1235,$R$10)))</f>
        <v>0.88853736100000003</v>
      </c>
      <c r="H1235">
        <f>IF('Input and Summary Results'!$J$4="yes",'Data Transformation'!F1235,'Data Transformation'!D1235)</f>
        <v>4.8342789999999997E-2</v>
      </c>
      <c r="I1235">
        <f t="shared" si="88"/>
        <v>52</v>
      </c>
    </row>
    <row r="1236" spans="2:9" x14ac:dyDescent="0.45">
      <c r="B1236">
        <f>IF('Input and Summary Results'!D818=0,FALSE,'Input and Summary Results'!$B818)</f>
        <v>52</v>
      </c>
      <c r="C1236">
        <f>IF(OR(B1236=0,'Input and Summary Results'!D818=0,'Input and Summary Results'!D818=""),FALSE,'Input and Summary Results'!$D818)</f>
        <v>0.96340129399999996</v>
      </c>
      <c r="D1236">
        <f>IF(OR(B1236=0,'Input and Summary Results'!E818=0),FALSE,'Input and Summary Results'!$E818)</f>
        <v>4.8154959999999997E-2</v>
      </c>
      <c r="E1236">
        <f t="shared" si="86"/>
        <v>-1.6192774695155294E-2</v>
      </c>
      <c r="F1236">
        <f t="shared" si="87"/>
        <v>2.1693195525228345E-2</v>
      </c>
      <c r="G1236">
        <f>IF('Input and Summary Results'!$J$4="yes",IF(C1236=FALSE,FALSE,IF('Data Transformation'!E1236&lt;$R$10,E1236,$R$10)),IF(C1236=FALSE,FALSE,IF(C1236&lt;$R$10,C1236,$R$10)))</f>
        <v>0.96340129399999996</v>
      </c>
      <c r="H1236">
        <f>IF('Input and Summary Results'!$J$4="yes",'Data Transformation'!F1236,'Data Transformation'!D1236)</f>
        <v>4.8154959999999997E-2</v>
      </c>
      <c r="I1236">
        <f t="shared" si="88"/>
        <v>52</v>
      </c>
    </row>
    <row r="1237" spans="2:9" x14ac:dyDescent="0.45">
      <c r="B1237">
        <f>IF('Input and Summary Results'!D819=0,FALSE,'Input and Summary Results'!$B819)</f>
        <v>52</v>
      </c>
      <c r="C1237">
        <f>IF(OR(B1237=0,'Input and Summary Results'!D819=0,'Input and Summary Results'!D819=""),FALSE,'Input and Summary Results'!$D819)</f>
        <v>1.073105507</v>
      </c>
      <c r="D1237">
        <f>IF(OR(B1237=0,'Input and Summary Results'!E819=0),FALSE,'Input and Summary Results'!$E819)</f>
        <v>4.8031346000000003E-2</v>
      </c>
      <c r="E1237">
        <f t="shared" si="86"/>
        <v>3.0642423601811585E-2</v>
      </c>
      <c r="F1237">
        <f t="shared" si="87"/>
        <v>1.9425493605262061E-2</v>
      </c>
      <c r="G1237">
        <f>IF('Input and Summary Results'!$J$4="yes",IF(C1237=FALSE,FALSE,IF('Data Transformation'!E1237&lt;$R$10,E1237,$R$10)),IF(C1237=FALSE,FALSE,IF(C1237&lt;$R$10,C1237,$R$10)))</f>
        <v>1.073105507</v>
      </c>
      <c r="H1237">
        <f>IF('Input and Summary Results'!$J$4="yes",'Data Transformation'!F1237,'Data Transformation'!D1237)</f>
        <v>4.8031346000000003E-2</v>
      </c>
      <c r="I1237">
        <f t="shared" si="88"/>
        <v>52</v>
      </c>
    </row>
    <row r="1238" spans="2:9" x14ac:dyDescent="0.45">
      <c r="B1238">
        <f>IF('Input and Summary Results'!D820=0,FALSE,'Input and Summary Results'!$B820)</f>
        <v>52</v>
      </c>
      <c r="C1238">
        <f>IF(OR(B1238=0,'Input and Summary Results'!D820=0,'Input and Summary Results'!D820=""),FALSE,'Input and Summary Results'!$D820)</f>
        <v>0.91554312699999996</v>
      </c>
      <c r="D1238">
        <f>IF(OR(B1238=0,'Input and Summary Results'!E820=0),FALSE,'Input and Summary Results'!$E820)</f>
        <v>4.5711499000000003E-2</v>
      </c>
      <c r="E1238">
        <f t="shared" si="86"/>
        <v>-3.8321193277110976E-2</v>
      </c>
      <c r="F1238">
        <f t="shared" si="87"/>
        <v>2.1668876081246582E-2</v>
      </c>
      <c r="G1238">
        <f>IF('Input and Summary Results'!$J$4="yes",IF(C1238=FALSE,FALSE,IF('Data Transformation'!E1238&lt;$R$10,E1238,$R$10)),IF(C1238=FALSE,FALSE,IF(C1238&lt;$R$10,C1238,$R$10)))</f>
        <v>0.91554312699999996</v>
      </c>
      <c r="H1238">
        <f>IF('Input and Summary Results'!$J$4="yes",'Data Transformation'!F1238,'Data Transformation'!D1238)</f>
        <v>4.5711499000000003E-2</v>
      </c>
      <c r="I1238">
        <f t="shared" si="88"/>
        <v>52</v>
      </c>
    </row>
    <row r="1239" spans="2:9" x14ac:dyDescent="0.45">
      <c r="B1239">
        <f>IF('Input and Summary Results'!D821=0,FALSE,'Input and Summary Results'!$B821)</f>
        <v>52</v>
      </c>
      <c r="C1239">
        <f>IF(OR(B1239=0,'Input and Summary Results'!D821=0,'Input and Summary Results'!D821=""),FALSE,'Input and Summary Results'!$D821)</f>
        <v>0.93988469500000005</v>
      </c>
      <c r="D1239">
        <f>IF(OR(B1239=0,'Input and Summary Results'!E821=0),FALSE,'Input and Summary Results'!$E821)</f>
        <v>4.2178422E-2</v>
      </c>
      <c r="E1239">
        <f t="shared" si="86"/>
        <v>-2.6925422354333862E-2</v>
      </c>
      <c r="F1239">
        <f t="shared" si="87"/>
        <v>1.9476256231622111E-2</v>
      </c>
      <c r="G1239">
        <f>IF('Input and Summary Results'!$J$4="yes",IF(C1239=FALSE,FALSE,IF('Data Transformation'!E1239&lt;$R$10,E1239,$R$10)),IF(C1239=FALSE,FALSE,IF(C1239&lt;$R$10,C1239,$R$10)))</f>
        <v>0.93988469500000005</v>
      </c>
      <c r="H1239">
        <f>IF('Input and Summary Results'!$J$4="yes",'Data Transformation'!F1239,'Data Transformation'!D1239)</f>
        <v>4.2178422E-2</v>
      </c>
      <c r="I1239">
        <f t="shared" si="88"/>
        <v>52</v>
      </c>
    </row>
    <row r="1240" spans="2:9" x14ac:dyDescent="0.45">
      <c r="B1240">
        <f>IF('Input and Summary Results'!D822=0,FALSE,'Input and Summary Results'!$B822)</f>
        <v>52</v>
      </c>
      <c r="C1240">
        <f>IF(OR(B1240=0,'Input and Summary Results'!D822=0,'Input and Summary Results'!D822=""),FALSE,'Input and Summary Results'!$D822)</f>
        <v>0.95984536799999998</v>
      </c>
      <c r="D1240">
        <f>IF(OR(B1240=0,'Input and Summary Results'!E822=0),FALSE,'Input and Summary Results'!$E822)</f>
        <v>4.0721495000000003E-2</v>
      </c>
      <c r="E1240">
        <f t="shared" si="86"/>
        <v>-1.7798726578628184E-2</v>
      </c>
      <c r="F1240">
        <f t="shared" si="87"/>
        <v>1.8412474987325254E-2</v>
      </c>
      <c r="G1240">
        <f>IF('Input and Summary Results'!$J$4="yes",IF(C1240=FALSE,FALSE,IF('Data Transformation'!E1240&lt;$R$10,E1240,$R$10)),IF(C1240=FALSE,FALSE,IF(C1240&lt;$R$10,C1240,$R$10)))</f>
        <v>0.95984536799999998</v>
      </c>
      <c r="H1240">
        <f>IF('Input and Summary Results'!$J$4="yes",'Data Transformation'!F1240,'Data Transformation'!D1240)</f>
        <v>4.0721495000000003E-2</v>
      </c>
      <c r="I1240">
        <f t="shared" si="88"/>
        <v>52</v>
      </c>
    </row>
    <row r="1241" spans="2:9" x14ac:dyDescent="0.45">
      <c r="B1241">
        <f>IF('Input and Summary Results'!D823=0,FALSE,'Input and Summary Results'!$B823)</f>
        <v>52</v>
      </c>
      <c r="C1241">
        <f>IF(OR(B1241=0,'Input and Summary Results'!D823=0,'Input and Summary Results'!D823=""),FALSE,'Input and Summary Results'!$D823)</f>
        <v>0.94794784200000004</v>
      </c>
      <c r="D1241">
        <f>IF(OR(B1241=0,'Input and Summary Results'!E823=0),FALSE,'Input and Summary Results'!$E823)</f>
        <v>3.6828709000000001E-2</v>
      </c>
      <c r="E1241">
        <f t="shared" si="86"/>
        <v>-2.321555776188429E-2</v>
      </c>
      <c r="F1241">
        <f t="shared" si="87"/>
        <v>1.6861328226959557E-2</v>
      </c>
      <c r="G1241">
        <f>IF('Input and Summary Results'!$J$4="yes",IF(C1241=FALSE,FALSE,IF('Data Transformation'!E1241&lt;$R$10,E1241,$R$10)),IF(C1241=FALSE,FALSE,IF(C1241&lt;$R$10,C1241,$R$10)))</f>
        <v>0.94794784200000004</v>
      </c>
      <c r="H1241">
        <f>IF('Input and Summary Results'!$J$4="yes",'Data Transformation'!F1241,'Data Transformation'!D1241)</f>
        <v>3.6828709000000001E-2</v>
      </c>
      <c r="I1241">
        <f t="shared" si="88"/>
        <v>52</v>
      </c>
    </row>
    <row r="1242" spans="2:9" x14ac:dyDescent="0.45">
      <c r="B1242">
        <f>IF('Input and Summary Results'!D824=0,FALSE,'Input and Summary Results'!$B824)</f>
        <v>52</v>
      </c>
      <c r="C1242">
        <f>IF(OR(B1242=0,'Input and Summary Results'!D824=0,'Input and Summary Results'!D824=""),FALSE,'Input and Summary Results'!$D824)</f>
        <v>1.0022842919999999</v>
      </c>
      <c r="D1242">
        <f>IF(OR(B1242=0,'Input and Summary Results'!E824=0),FALSE,'Input and Summary Results'!$E824)</f>
        <v>3.6781768999999999E-2</v>
      </c>
      <c r="E1242">
        <f t="shared" si="86"/>
        <v>9.9092406109757558E-4</v>
      </c>
      <c r="F1242">
        <f t="shared" si="87"/>
        <v>1.5926906041943637E-2</v>
      </c>
      <c r="G1242">
        <f>IF('Input and Summary Results'!$J$4="yes",IF(C1242=FALSE,FALSE,IF('Data Transformation'!E1242&lt;$R$10,E1242,$R$10)),IF(C1242=FALSE,FALSE,IF(C1242&lt;$R$10,C1242,$R$10)))</f>
        <v>1.0022842919999999</v>
      </c>
      <c r="H1242">
        <f>IF('Input and Summary Results'!$J$4="yes",'Data Transformation'!F1242,'Data Transformation'!D1242)</f>
        <v>3.6781768999999999E-2</v>
      </c>
      <c r="I1242">
        <f t="shared" si="88"/>
        <v>52</v>
      </c>
    </row>
    <row r="1243" spans="2:9" x14ac:dyDescent="0.45">
      <c r="B1243">
        <f>IF('Input and Summary Results'!D825=0,FALSE,'Input and Summary Results'!$B825)</f>
        <v>52</v>
      </c>
      <c r="C1243">
        <f>IF(OR(B1243=0,'Input and Summary Results'!D825=0,'Input and Summary Results'!D825=""),FALSE,'Input and Summary Results'!$D825)</f>
        <v>0.98504637799999994</v>
      </c>
      <c r="D1243">
        <f>IF(OR(B1243=0,'Input and Summary Results'!E825=0),FALSE,'Input and Summary Results'!$E825)</f>
        <v>3.6172218999999999E-2</v>
      </c>
      <c r="E1243">
        <f t="shared" si="86"/>
        <v>-6.5433215477509223E-3</v>
      </c>
      <c r="F1243">
        <f t="shared" si="87"/>
        <v>1.5937059814253741E-2</v>
      </c>
      <c r="G1243">
        <f>IF('Input and Summary Results'!$J$4="yes",IF(C1243=FALSE,FALSE,IF('Data Transformation'!E1243&lt;$R$10,E1243,$R$10)),IF(C1243=FALSE,FALSE,IF(C1243&lt;$R$10,C1243,$R$10)))</f>
        <v>0.98504637799999994</v>
      </c>
      <c r="H1243">
        <f>IF('Input and Summary Results'!$J$4="yes",'Data Transformation'!F1243,'Data Transformation'!D1243)</f>
        <v>3.6172218999999999E-2</v>
      </c>
      <c r="I1243">
        <f t="shared" si="88"/>
        <v>52</v>
      </c>
    </row>
    <row r="1244" spans="2:9" x14ac:dyDescent="0.45">
      <c r="B1244">
        <f>IF('Input and Summary Results'!D826=0,FALSE,'Input and Summary Results'!$B826)</f>
        <v>52</v>
      </c>
      <c r="C1244">
        <f>IF(OR(B1244=0,'Input and Summary Results'!D826=0,'Input and Summary Results'!D826=""),FALSE,'Input and Summary Results'!$D826)</f>
        <v>0.33130179999999998</v>
      </c>
      <c r="D1244">
        <f>IF(OR(B1244=0,'Input and Summary Results'!E826=0),FALSE,'Input and Summary Results'!$E826)</f>
        <v>3.3726860999999997E-2</v>
      </c>
      <c r="E1244">
        <f t="shared" si="86"/>
        <v>-0.4797762045407874</v>
      </c>
      <c r="F1244">
        <f t="shared" si="87"/>
        <v>4.4181642460137553E-2</v>
      </c>
      <c r="G1244">
        <f>IF('Input and Summary Results'!$J$4="yes",IF(C1244=FALSE,FALSE,IF('Data Transformation'!E1244&lt;$R$10,E1244,$R$10)),IF(C1244=FALSE,FALSE,IF(C1244&lt;$R$10,C1244,$R$10)))</f>
        <v>0.33130179999999998</v>
      </c>
      <c r="H1244">
        <f>IF('Input and Summary Results'!$J$4="yes",'Data Transformation'!F1244,'Data Transformation'!D1244)</f>
        <v>3.3726860999999997E-2</v>
      </c>
      <c r="I1244">
        <f t="shared" si="88"/>
        <v>52</v>
      </c>
    </row>
    <row r="1245" spans="2:9" x14ac:dyDescent="0.45">
      <c r="B1245">
        <f>IF('Input and Summary Results'!D827=0,FALSE,'Input and Summary Results'!$B827)</f>
        <v>52</v>
      </c>
      <c r="C1245">
        <f>IF(OR(B1245=0,'Input and Summary Results'!D827=0,'Input and Summary Results'!D827=""),FALSE,'Input and Summary Results'!$D827)</f>
        <v>0.77716555399999998</v>
      </c>
      <c r="D1245">
        <f>IF(OR(B1245=0,'Input and Summary Results'!E827=0),FALSE,'Input and Summary Results'!$E827)</f>
        <v>3.3184507000000002E-2</v>
      </c>
      <c r="E1245">
        <f t="shared" si="86"/>
        <v>-0.10948645670741379</v>
      </c>
      <c r="F1245">
        <f t="shared" si="87"/>
        <v>1.8531541913912465E-2</v>
      </c>
      <c r="G1245">
        <f>IF('Input and Summary Results'!$J$4="yes",IF(C1245=FALSE,FALSE,IF('Data Transformation'!E1245&lt;$R$10,E1245,$R$10)),IF(C1245=FALSE,FALSE,IF(C1245&lt;$R$10,C1245,$R$10)))</f>
        <v>0.77716555399999998</v>
      </c>
      <c r="H1245">
        <f>IF('Input and Summary Results'!$J$4="yes",'Data Transformation'!F1245,'Data Transformation'!D1245)</f>
        <v>3.3184507000000002E-2</v>
      </c>
      <c r="I1245">
        <f t="shared" si="88"/>
        <v>52</v>
      </c>
    </row>
    <row r="1246" spans="2:9" x14ac:dyDescent="0.45">
      <c r="B1246">
        <f>IF('Input and Summary Results'!D828=0,FALSE,'Input and Summary Results'!$B828)</f>
        <v>52</v>
      </c>
      <c r="C1246">
        <f>IF(OR(B1246=0,'Input and Summary Results'!D828=0,'Input and Summary Results'!D828=""),FALSE,'Input and Summary Results'!$D828)</f>
        <v>0.97231800999999995</v>
      </c>
      <c r="D1246">
        <f>IF(OR(B1246=0,'Input and Summary Results'!E828=0),FALSE,'Input and Summary Results'!$E828)</f>
        <v>2.8634007E-2</v>
      </c>
      <c r="E1246">
        <f t="shared" si="86"/>
        <v>-1.2191669847037965E-2</v>
      </c>
      <c r="F1246">
        <f t="shared" si="87"/>
        <v>1.2780961486047142E-2</v>
      </c>
      <c r="G1246">
        <f>IF('Input and Summary Results'!$J$4="yes",IF(C1246=FALSE,FALSE,IF('Data Transformation'!E1246&lt;$R$10,E1246,$R$10)),IF(C1246=FALSE,FALSE,IF(C1246&lt;$R$10,C1246,$R$10)))</f>
        <v>0.97231800999999995</v>
      </c>
      <c r="H1246">
        <f>IF('Input and Summary Results'!$J$4="yes",'Data Transformation'!F1246,'Data Transformation'!D1246)</f>
        <v>2.8634007E-2</v>
      </c>
      <c r="I1246">
        <f t="shared" si="88"/>
        <v>52</v>
      </c>
    </row>
    <row r="1247" spans="2:9" x14ac:dyDescent="0.45">
      <c r="B1247">
        <f>IF('Input and Summary Results'!D829=0,FALSE,'Input and Summary Results'!$B829)</f>
        <v>52</v>
      </c>
      <c r="C1247">
        <f>IF(OR(B1247=0,'Input and Summary Results'!D829=0,'Input and Summary Results'!D829=""),FALSE,'Input and Summary Results'!$D829)</f>
        <v>0.93063274200000001</v>
      </c>
      <c r="D1247">
        <f>IF(OR(B1247=0,'Input and Summary Results'!E829=0),FALSE,'Input and Summary Results'!$E829)</f>
        <v>2.5719364000000002E-2</v>
      </c>
      <c r="E1247">
        <f t="shared" si="86"/>
        <v>-3.1221671962023211E-2</v>
      </c>
      <c r="F1247">
        <f t="shared" si="87"/>
        <v>1.1994209393505307E-2</v>
      </c>
      <c r="G1247">
        <f>IF('Input and Summary Results'!$J$4="yes",IF(C1247=FALSE,FALSE,IF('Data Transformation'!E1247&lt;$R$10,E1247,$R$10)),IF(C1247=FALSE,FALSE,IF(C1247&lt;$R$10,C1247,$R$10)))</f>
        <v>0.93063274200000001</v>
      </c>
      <c r="H1247">
        <f>IF('Input and Summary Results'!$J$4="yes",'Data Transformation'!F1247,'Data Transformation'!D1247)</f>
        <v>2.5719364000000002E-2</v>
      </c>
      <c r="I1247">
        <f t="shared" si="88"/>
        <v>52</v>
      </c>
    </row>
    <row r="1248" spans="2:9" x14ac:dyDescent="0.45">
      <c r="B1248">
        <f>IF('Input and Summary Results'!D830=0,FALSE,'Input and Summary Results'!$B830)</f>
        <v>53</v>
      </c>
      <c r="C1248">
        <f>IF(OR(B1248=0,'Input and Summary Results'!D830=0,'Input and Summary Results'!D830=""),FALSE,'Input and Summary Results'!$D830)</f>
        <v>1.006829886</v>
      </c>
      <c r="D1248">
        <f>IF(OR(B1248=0,'Input and Summary Results'!E830=0),FALSE,'Input and Summary Results'!$E830)</f>
        <v>6.8104734E-2</v>
      </c>
      <c r="E1248">
        <f t="shared" si="86"/>
        <v>2.9560983465772646E-3</v>
      </c>
      <c r="F1248">
        <f t="shared" si="87"/>
        <v>2.935694993463871E-2</v>
      </c>
      <c r="G1248">
        <f>IF('Input and Summary Results'!$J$4="yes",IF(C1248=FALSE,FALSE,IF('Data Transformation'!E1248&lt;$R$10,E1248,$R$10)),IF(C1248=FALSE,FALSE,IF(C1248&lt;$R$10,C1248,$R$10)))</f>
        <v>1.006829886</v>
      </c>
      <c r="H1248">
        <f>IF('Input and Summary Results'!$J$4="yes",'Data Transformation'!F1248,'Data Transformation'!D1248)</f>
        <v>6.8104734E-2</v>
      </c>
      <c r="I1248">
        <f t="shared" si="88"/>
        <v>53</v>
      </c>
    </row>
    <row r="1249" spans="2:9" x14ac:dyDescent="0.45">
      <c r="B1249">
        <f>IF('Input and Summary Results'!D831=0,FALSE,'Input and Summary Results'!$B831)</f>
        <v>53</v>
      </c>
      <c r="C1249">
        <f>IF(OR(B1249=0,'Input and Summary Results'!D831=0,'Input and Summary Results'!D831=""),FALSE,'Input and Summary Results'!$D831)</f>
        <v>0.997736387</v>
      </c>
      <c r="D1249">
        <f>IF(OR(B1249=0,'Input and Summary Results'!E831=0),FALSE,'Input and Summary Results'!$E831)</f>
        <v>6.2663479999999994E-2</v>
      </c>
      <c r="E1249">
        <f t="shared" si="86"/>
        <v>-9.841889672552312E-4</v>
      </c>
      <c r="F1249">
        <f t="shared" si="87"/>
        <v>2.7257651093364404E-2</v>
      </c>
      <c r="G1249">
        <f>IF('Input and Summary Results'!$J$4="yes",IF(C1249=FALSE,FALSE,IF('Data Transformation'!E1249&lt;$R$10,E1249,$R$10)),IF(C1249=FALSE,FALSE,IF(C1249&lt;$R$10,C1249,$R$10)))</f>
        <v>0.997736387</v>
      </c>
      <c r="H1249">
        <f>IF('Input and Summary Results'!$J$4="yes",'Data Transformation'!F1249,'Data Transformation'!D1249)</f>
        <v>6.2663479999999994E-2</v>
      </c>
      <c r="I1249">
        <f t="shared" si="88"/>
        <v>53</v>
      </c>
    </row>
    <row r="1250" spans="2:9" x14ac:dyDescent="0.45">
      <c r="B1250">
        <f>IF('Input and Summary Results'!D832=0,FALSE,'Input and Summary Results'!$B832)</f>
        <v>53</v>
      </c>
      <c r="C1250">
        <f>IF(OR(B1250=0,'Input and Summary Results'!D832=0,'Input and Summary Results'!D832=""),FALSE,'Input and Summary Results'!$D832)</f>
        <v>0.97065384099999996</v>
      </c>
      <c r="D1250">
        <f>IF(OR(B1250=0,'Input and Summary Results'!E832=0),FALSE,'Input and Summary Results'!$E832)</f>
        <v>6.1298236999999998E-2</v>
      </c>
      <c r="E1250">
        <f t="shared" si="86"/>
        <v>-1.2935622560524216E-2</v>
      </c>
      <c r="F1250">
        <f t="shared" si="87"/>
        <v>2.7407746958063087E-2</v>
      </c>
      <c r="G1250">
        <f>IF('Input and Summary Results'!$J$4="yes",IF(C1250=FALSE,FALSE,IF('Data Transformation'!E1250&lt;$R$10,E1250,$R$10)),IF(C1250=FALSE,FALSE,IF(C1250&lt;$R$10,C1250,$R$10)))</f>
        <v>0.97065384099999996</v>
      </c>
      <c r="H1250">
        <f>IF('Input and Summary Results'!$J$4="yes",'Data Transformation'!F1250,'Data Transformation'!D1250)</f>
        <v>6.1298236999999998E-2</v>
      </c>
      <c r="I1250">
        <f t="shared" si="88"/>
        <v>53</v>
      </c>
    </row>
    <row r="1251" spans="2:9" x14ac:dyDescent="0.45">
      <c r="B1251">
        <f>IF('Input and Summary Results'!D833=0,FALSE,'Input and Summary Results'!$B833)</f>
        <v>53</v>
      </c>
      <c r="C1251">
        <f>IF(OR(B1251=0,'Input and Summary Results'!D833=0,'Input and Summary Results'!D833=""),FALSE,'Input and Summary Results'!$D833)</f>
        <v>1.0556169820000001</v>
      </c>
      <c r="D1251">
        <f>IF(OR(B1251=0,'Input and Summary Results'!E833=0),FALSE,'Input and Summary Results'!$E833)</f>
        <v>5.9352294999999999E-2</v>
      </c>
      <c r="E1251">
        <f t="shared" si="86"/>
        <v>2.350636821869042E-2</v>
      </c>
      <c r="F1251">
        <f t="shared" si="87"/>
        <v>2.4401744637715574E-2</v>
      </c>
      <c r="G1251">
        <f>IF('Input and Summary Results'!$J$4="yes",IF(C1251=FALSE,FALSE,IF('Data Transformation'!E1251&lt;$R$10,E1251,$R$10)),IF(C1251=FALSE,FALSE,IF(C1251&lt;$R$10,C1251,$R$10)))</f>
        <v>1.0556169820000001</v>
      </c>
      <c r="H1251">
        <f>IF('Input and Summary Results'!$J$4="yes",'Data Transformation'!F1251,'Data Transformation'!D1251)</f>
        <v>5.9352294999999999E-2</v>
      </c>
      <c r="I1251">
        <f t="shared" si="88"/>
        <v>53</v>
      </c>
    </row>
    <row r="1252" spans="2:9" x14ac:dyDescent="0.45">
      <c r="B1252">
        <f>IF('Input and Summary Results'!D834=0,FALSE,'Input and Summary Results'!$B834)</f>
        <v>53</v>
      </c>
      <c r="C1252">
        <f>IF(OR(B1252=0,'Input and Summary Results'!D834=0,'Input and Summary Results'!D834=""),FALSE,'Input and Summary Results'!$D834)</f>
        <v>1.0544577749999999</v>
      </c>
      <c r="D1252">
        <f>IF(OR(B1252=0,'Input and Summary Results'!E834=0),FALSE,'Input and Summary Results'!$E834)</f>
        <v>5.6777006999999997E-2</v>
      </c>
      <c r="E1252">
        <f t="shared" si="86"/>
        <v>2.3029193414849755E-2</v>
      </c>
      <c r="F1252">
        <f t="shared" si="87"/>
        <v>2.3368618091890878E-2</v>
      </c>
      <c r="G1252">
        <f>IF('Input and Summary Results'!$J$4="yes",IF(C1252=FALSE,FALSE,IF('Data Transformation'!E1252&lt;$R$10,E1252,$R$10)),IF(C1252=FALSE,FALSE,IF(C1252&lt;$R$10,C1252,$R$10)))</f>
        <v>1.0544577749999999</v>
      </c>
      <c r="H1252">
        <f>IF('Input and Summary Results'!$J$4="yes",'Data Transformation'!F1252,'Data Transformation'!D1252)</f>
        <v>5.6777006999999997E-2</v>
      </c>
      <c r="I1252">
        <f t="shared" si="88"/>
        <v>53</v>
      </c>
    </row>
    <row r="1253" spans="2:9" x14ac:dyDescent="0.45">
      <c r="B1253">
        <f>IF('Input and Summary Results'!D835=0,FALSE,'Input and Summary Results'!$B835)</f>
        <v>53</v>
      </c>
      <c r="C1253">
        <f>IF(OR(B1253=0,'Input and Summary Results'!D835=0,'Input and Summary Results'!D835=""),FALSE,'Input and Summary Results'!$D835)</f>
        <v>0.98894105600000004</v>
      </c>
      <c r="D1253">
        <f>IF(OR(B1253=0,'Input and Summary Results'!E835=0),FALSE,'Input and Summary Results'!$E835)</f>
        <v>5.6316843999999998E-2</v>
      </c>
      <c r="E1253">
        <f t="shared" si="86"/>
        <v>-4.8295929496539923E-3</v>
      </c>
      <c r="F1253">
        <f t="shared" si="87"/>
        <v>2.4714830219365467E-2</v>
      </c>
      <c r="G1253">
        <f>IF('Input and Summary Results'!$J$4="yes",IF(C1253=FALSE,FALSE,IF('Data Transformation'!E1253&lt;$R$10,E1253,$R$10)),IF(C1253=FALSE,FALSE,IF(C1253&lt;$R$10,C1253,$R$10)))</f>
        <v>0.98894105600000004</v>
      </c>
      <c r="H1253">
        <f>IF('Input and Summary Results'!$J$4="yes",'Data Transformation'!F1253,'Data Transformation'!D1253)</f>
        <v>5.6316843999999998E-2</v>
      </c>
      <c r="I1253">
        <f t="shared" si="88"/>
        <v>53</v>
      </c>
    </row>
    <row r="1254" spans="2:9" x14ac:dyDescent="0.45">
      <c r="B1254">
        <f>IF('Input and Summary Results'!D836=0,FALSE,'Input and Summary Results'!$B836)</f>
        <v>53</v>
      </c>
      <c r="C1254">
        <f>IF(OR(B1254=0,'Input and Summary Results'!D836=0,'Input and Summary Results'!D836=""),FALSE,'Input and Summary Results'!$D836)</f>
        <v>1.0595797490000001</v>
      </c>
      <c r="D1254">
        <f>IF(OR(B1254=0,'Input and Summary Results'!E836=0),FALSE,'Input and Summary Results'!$E836)</f>
        <v>5.4416471000000001E-2</v>
      </c>
      <c r="E1254">
        <f t="shared" si="86"/>
        <v>2.5133649340559786E-2</v>
      </c>
      <c r="F1254">
        <f t="shared" si="87"/>
        <v>2.2288788018352358E-2</v>
      </c>
      <c r="G1254">
        <f>IF('Input and Summary Results'!$J$4="yes",IF(C1254=FALSE,FALSE,IF('Data Transformation'!E1254&lt;$R$10,E1254,$R$10)),IF(C1254=FALSE,FALSE,IF(C1254&lt;$R$10,C1254,$R$10)))</f>
        <v>1.0595797490000001</v>
      </c>
      <c r="H1254">
        <f>IF('Input and Summary Results'!$J$4="yes",'Data Transformation'!F1254,'Data Transformation'!D1254)</f>
        <v>5.4416471000000001E-2</v>
      </c>
      <c r="I1254">
        <f t="shared" si="88"/>
        <v>53</v>
      </c>
    </row>
    <row r="1255" spans="2:9" x14ac:dyDescent="0.45">
      <c r="B1255">
        <f>IF('Input and Summary Results'!D837=0,FALSE,'Input and Summary Results'!$B837)</f>
        <v>53</v>
      </c>
      <c r="C1255">
        <f>IF(OR(B1255=0,'Input and Summary Results'!D837=0,'Input and Summary Results'!D837=""),FALSE,'Input and Summary Results'!$D837)</f>
        <v>1.0173774799999999</v>
      </c>
      <c r="D1255">
        <f>IF(OR(B1255=0,'Input and Summary Results'!E837=0),FALSE,'Input and Summary Results'!$E837)</f>
        <v>4.6454171000000002E-2</v>
      </c>
      <c r="E1255">
        <f t="shared" si="86"/>
        <v>7.4821201441888875E-3</v>
      </c>
      <c r="F1255">
        <f t="shared" si="87"/>
        <v>1.9816745121977737E-2</v>
      </c>
      <c r="G1255">
        <f>IF('Input and Summary Results'!$J$4="yes",IF(C1255=FALSE,FALSE,IF('Data Transformation'!E1255&lt;$R$10,E1255,$R$10)),IF(C1255=FALSE,FALSE,IF(C1255&lt;$R$10,C1255,$R$10)))</f>
        <v>1.0173774799999999</v>
      </c>
      <c r="H1255">
        <f>IF('Input and Summary Results'!$J$4="yes",'Data Transformation'!F1255,'Data Transformation'!D1255)</f>
        <v>4.6454171000000002E-2</v>
      </c>
      <c r="I1255">
        <f t="shared" si="88"/>
        <v>53</v>
      </c>
    </row>
    <row r="1256" spans="2:9" x14ac:dyDescent="0.45">
      <c r="B1256">
        <f>IF('Input and Summary Results'!D838=0,FALSE,'Input and Summary Results'!$B838)</f>
        <v>53</v>
      </c>
      <c r="C1256">
        <f>IF(OR(B1256=0,'Input and Summary Results'!D838=0,'Input and Summary Results'!D838=""),FALSE,'Input and Summary Results'!$D838)</f>
        <v>1.0187700049999999</v>
      </c>
      <c r="D1256">
        <f>IF(OR(B1256=0,'Input and Summary Results'!E838=0),FALSE,'Input and Summary Results'!$E838)</f>
        <v>4.4568101999999998E-2</v>
      </c>
      <c r="E1256">
        <f t="shared" si="86"/>
        <v>8.0761498224464316E-3</v>
      </c>
      <c r="F1256">
        <f t="shared" si="87"/>
        <v>1.8986185471764061E-2</v>
      </c>
      <c r="G1256">
        <f>IF('Input and Summary Results'!$J$4="yes",IF(C1256=FALSE,FALSE,IF('Data Transformation'!E1256&lt;$R$10,E1256,$R$10)),IF(C1256=FALSE,FALSE,IF(C1256&lt;$R$10,C1256,$R$10)))</f>
        <v>1.0187700049999999</v>
      </c>
      <c r="H1256">
        <f>IF('Input and Summary Results'!$J$4="yes",'Data Transformation'!F1256,'Data Transformation'!D1256)</f>
        <v>4.4568101999999998E-2</v>
      </c>
      <c r="I1256">
        <f t="shared" si="88"/>
        <v>53</v>
      </c>
    </row>
    <row r="1257" spans="2:9" x14ac:dyDescent="0.45">
      <c r="B1257">
        <f>IF('Input and Summary Results'!D839=0,FALSE,'Input and Summary Results'!$B839)</f>
        <v>53</v>
      </c>
      <c r="C1257">
        <f>IF(OR(B1257=0,'Input and Summary Results'!D839=0,'Input and Summary Results'!D839=""),FALSE,'Input and Summary Results'!$D839)</f>
        <v>0.97536977199999997</v>
      </c>
      <c r="D1257">
        <f>IF(OR(B1257=0,'Input and Summary Results'!E839=0),FALSE,'Input and Summary Results'!$E839)</f>
        <v>4.2955260000000002E-2</v>
      </c>
      <c r="E1257">
        <f t="shared" si="86"/>
        <v>-1.0830707896617393E-2</v>
      </c>
      <c r="F1257">
        <f t="shared" si="87"/>
        <v>1.9113348983302306E-2</v>
      </c>
      <c r="G1257">
        <f>IF('Input and Summary Results'!$J$4="yes",IF(C1257=FALSE,FALSE,IF('Data Transformation'!E1257&lt;$R$10,E1257,$R$10)),IF(C1257=FALSE,FALSE,IF(C1257&lt;$R$10,C1257,$R$10)))</f>
        <v>0.97536977199999997</v>
      </c>
      <c r="H1257">
        <f>IF('Input and Summary Results'!$J$4="yes",'Data Transformation'!F1257,'Data Transformation'!D1257)</f>
        <v>4.2955260000000002E-2</v>
      </c>
      <c r="I1257">
        <f t="shared" si="88"/>
        <v>53</v>
      </c>
    </row>
    <row r="1258" spans="2:9" x14ac:dyDescent="0.45">
      <c r="B1258">
        <f>IF('Input and Summary Results'!D840=0,FALSE,'Input and Summary Results'!$B840)</f>
        <v>53</v>
      </c>
      <c r="C1258">
        <f>IF(OR(B1258=0,'Input and Summary Results'!D840=0,'Input and Summary Results'!D840=""),FALSE,'Input and Summary Results'!$D840)</f>
        <v>0.98513088900000001</v>
      </c>
      <c r="D1258">
        <f>IF(OR(B1258=0,'Input and Summary Results'!E840=0),FALSE,'Input and Summary Results'!$E840)</f>
        <v>4.2158834999999999E-2</v>
      </c>
      <c r="E1258">
        <f t="shared" ref="E1258:E1321" si="89">IF(C1258=FALSE,FALSE,LOG10(C1258))</f>
        <v>-6.5060633156137169E-3</v>
      </c>
      <c r="F1258">
        <f t="shared" ref="F1258:F1321" si="90">IF(D1258=FALSE, FALSE,0.434*D1258/C1258)</f>
        <v>1.8573099873635167E-2</v>
      </c>
      <c r="G1258">
        <f>IF('Input and Summary Results'!$J$4="yes",IF(C1258=FALSE,FALSE,IF('Data Transformation'!E1258&lt;$R$10,E1258,$R$10)),IF(C1258=FALSE,FALSE,IF(C1258&lt;$R$10,C1258,$R$10)))</f>
        <v>0.98513088900000001</v>
      </c>
      <c r="H1258">
        <f>IF('Input and Summary Results'!$J$4="yes",'Data Transformation'!F1258,'Data Transformation'!D1258)</f>
        <v>4.2158834999999999E-2</v>
      </c>
      <c r="I1258">
        <f t="shared" si="88"/>
        <v>53</v>
      </c>
    </row>
    <row r="1259" spans="2:9" x14ac:dyDescent="0.45">
      <c r="B1259">
        <f>IF('Input and Summary Results'!D841=0,FALSE,'Input and Summary Results'!$B841)</f>
        <v>53</v>
      </c>
      <c r="C1259">
        <f>IF(OR(B1259=0,'Input and Summary Results'!D841=0,'Input and Summary Results'!D841=""),FALSE,'Input and Summary Results'!$D841)</f>
        <v>0.98611806499999999</v>
      </c>
      <c r="D1259">
        <f>IF(OR(B1259=0,'Input and Summary Results'!E841=0),FALSE,'Input and Summary Results'!$E841)</f>
        <v>4.2065297000000001E-2</v>
      </c>
      <c r="E1259">
        <f t="shared" si="89"/>
        <v>-6.0710851517069989E-3</v>
      </c>
      <c r="F1259">
        <f t="shared" si="90"/>
        <v>1.8513339878830838E-2</v>
      </c>
      <c r="G1259">
        <f>IF('Input and Summary Results'!$J$4="yes",IF(C1259=FALSE,FALSE,IF('Data Transformation'!E1259&lt;$R$10,E1259,$R$10)),IF(C1259=FALSE,FALSE,IF(C1259&lt;$R$10,C1259,$R$10)))</f>
        <v>0.98611806499999999</v>
      </c>
      <c r="H1259">
        <f>IF('Input and Summary Results'!$J$4="yes",'Data Transformation'!F1259,'Data Transformation'!D1259)</f>
        <v>4.2065297000000001E-2</v>
      </c>
      <c r="I1259">
        <f t="shared" si="88"/>
        <v>53</v>
      </c>
    </row>
    <row r="1260" spans="2:9" x14ac:dyDescent="0.45">
      <c r="B1260">
        <f>IF('Input and Summary Results'!D842=0,FALSE,'Input and Summary Results'!$B842)</f>
        <v>53</v>
      </c>
      <c r="C1260">
        <f>IF(OR(B1260=0,'Input and Summary Results'!D842=0,'Input and Summary Results'!D842=""),FALSE,'Input and Summary Results'!$D842)</f>
        <v>1.0468038049999999</v>
      </c>
      <c r="D1260">
        <f>IF(OR(B1260=0,'Input and Summary Results'!E842=0),FALSE,'Input and Summary Results'!$E842)</f>
        <v>4.2015743000000001E-2</v>
      </c>
      <c r="E1260">
        <f t="shared" si="89"/>
        <v>1.9865292576460396E-2</v>
      </c>
      <c r="F1260">
        <f t="shared" si="90"/>
        <v>1.7419532079366105E-2</v>
      </c>
      <c r="G1260">
        <f>IF('Input and Summary Results'!$J$4="yes",IF(C1260=FALSE,FALSE,IF('Data Transformation'!E1260&lt;$R$10,E1260,$R$10)),IF(C1260=FALSE,FALSE,IF(C1260&lt;$R$10,C1260,$R$10)))</f>
        <v>1.0468038049999999</v>
      </c>
      <c r="H1260">
        <f>IF('Input and Summary Results'!$J$4="yes",'Data Transformation'!F1260,'Data Transformation'!D1260)</f>
        <v>4.2015743000000001E-2</v>
      </c>
      <c r="I1260">
        <f t="shared" si="88"/>
        <v>53</v>
      </c>
    </row>
    <row r="1261" spans="2:9" x14ac:dyDescent="0.45">
      <c r="B1261">
        <f>IF('Input and Summary Results'!D843=0,FALSE,'Input and Summary Results'!$B843)</f>
        <v>53</v>
      </c>
      <c r="C1261">
        <f>IF(OR(B1261=0,'Input and Summary Results'!D843=0,'Input and Summary Results'!D843=""),FALSE,'Input and Summary Results'!$D843)</f>
        <v>1.044296656</v>
      </c>
      <c r="D1261">
        <f>IF(OR(B1261=0,'Input and Summary Results'!E843=0),FALSE,'Input and Summary Results'!$E843)</f>
        <v>3.9365156999999998E-2</v>
      </c>
      <c r="E1261">
        <f t="shared" si="89"/>
        <v>1.8823887327830257E-2</v>
      </c>
      <c r="F1261">
        <f t="shared" si="90"/>
        <v>1.6359793972183321E-2</v>
      </c>
      <c r="G1261">
        <f>IF('Input and Summary Results'!$J$4="yes",IF(C1261=FALSE,FALSE,IF('Data Transformation'!E1261&lt;$R$10,E1261,$R$10)),IF(C1261=FALSE,FALSE,IF(C1261&lt;$R$10,C1261,$R$10)))</f>
        <v>1.044296656</v>
      </c>
      <c r="H1261">
        <f>IF('Input and Summary Results'!$J$4="yes",'Data Transformation'!F1261,'Data Transformation'!D1261)</f>
        <v>3.9365156999999998E-2</v>
      </c>
      <c r="I1261">
        <f t="shared" si="88"/>
        <v>53</v>
      </c>
    </row>
    <row r="1262" spans="2:9" x14ac:dyDescent="0.45">
      <c r="B1262">
        <f>IF('Input and Summary Results'!D844=0,FALSE,'Input and Summary Results'!$B844)</f>
        <v>53</v>
      </c>
      <c r="C1262">
        <f>IF(OR(B1262=0,'Input and Summary Results'!D844=0,'Input and Summary Results'!D844=""),FALSE,'Input and Summary Results'!$D844)</f>
        <v>0.98884682000000002</v>
      </c>
      <c r="D1262">
        <f>IF(OR(B1262=0,'Input and Summary Results'!E844=0),FALSE,'Input and Summary Results'!$E844)</f>
        <v>3.7841487E-2</v>
      </c>
      <c r="E1262">
        <f t="shared" si="89"/>
        <v>-4.8709787578331666E-3</v>
      </c>
      <c r="F1262">
        <f t="shared" si="90"/>
        <v>1.6608442304542174E-2</v>
      </c>
      <c r="G1262">
        <f>IF('Input and Summary Results'!$J$4="yes",IF(C1262=FALSE,FALSE,IF('Data Transformation'!E1262&lt;$R$10,E1262,$R$10)),IF(C1262=FALSE,FALSE,IF(C1262&lt;$R$10,C1262,$R$10)))</f>
        <v>0.98884682000000002</v>
      </c>
      <c r="H1262">
        <f>IF('Input and Summary Results'!$J$4="yes",'Data Transformation'!F1262,'Data Transformation'!D1262)</f>
        <v>3.7841487E-2</v>
      </c>
      <c r="I1262">
        <f t="shared" si="88"/>
        <v>53</v>
      </c>
    </row>
    <row r="1263" spans="2:9" x14ac:dyDescent="0.45">
      <c r="B1263">
        <f>IF('Input and Summary Results'!D845=0,FALSE,'Input and Summary Results'!$B845)</f>
        <v>53</v>
      </c>
      <c r="C1263">
        <f>IF(OR(B1263=0,'Input and Summary Results'!D845=0,'Input and Summary Results'!D845=""),FALSE,'Input and Summary Results'!$D845)</f>
        <v>0.95247293799999999</v>
      </c>
      <c r="D1263">
        <f>IF(OR(B1263=0,'Input and Summary Results'!E845=0),FALSE,'Input and Summary Results'!$E845)</f>
        <v>3.4083545999999999E-2</v>
      </c>
      <c r="E1263">
        <f t="shared" si="89"/>
        <v>-2.1147354806391544E-2</v>
      </c>
      <c r="F1263">
        <f t="shared" si="90"/>
        <v>1.5530371912781839E-2</v>
      </c>
      <c r="G1263">
        <f>IF('Input and Summary Results'!$J$4="yes",IF(C1263=FALSE,FALSE,IF('Data Transformation'!E1263&lt;$R$10,E1263,$R$10)),IF(C1263=FALSE,FALSE,IF(C1263&lt;$R$10,C1263,$R$10)))</f>
        <v>0.95247293799999999</v>
      </c>
      <c r="H1263">
        <f>IF('Input and Summary Results'!$J$4="yes",'Data Transformation'!F1263,'Data Transformation'!D1263)</f>
        <v>3.4083545999999999E-2</v>
      </c>
      <c r="I1263">
        <f t="shared" si="88"/>
        <v>53</v>
      </c>
    </row>
    <row r="1264" spans="2:9" x14ac:dyDescent="0.45">
      <c r="B1264">
        <f>IF('Input and Summary Results'!D846=0,FALSE,'Input and Summary Results'!$B846)</f>
        <v>53</v>
      </c>
      <c r="C1264">
        <f>IF(OR(B1264=0,'Input and Summary Results'!D846=0,'Input and Summary Results'!D846=""),FALSE,'Input and Summary Results'!$D846)</f>
        <v>1.0505739249999999</v>
      </c>
      <c r="D1264">
        <f>IF(OR(B1264=0,'Input and Summary Results'!E846=0),FALSE,'Input and Summary Results'!$E846)</f>
        <v>3.2531955000000001E-2</v>
      </c>
      <c r="E1264">
        <f t="shared" si="89"/>
        <v>2.142661751301889E-2</v>
      </c>
      <c r="F1264">
        <f t="shared" si="90"/>
        <v>1.3439195599681385E-2</v>
      </c>
      <c r="G1264">
        <f>IF('Input and Summary Results'!$J$4="yes",IF(C1264=FALSE,FALSE,IF('Data Transformation'!E1264&lt;$R$10,E1264,$R$10)),IF(C1264=FALSE,FALSE,IF(C1264&lt;$R$10,C1264,$R$10)))</f>
        <v>1.0505739249999999</v>
      </c>
      <c r="H1264">
        <f>IF('Input and Summary Results'!$J$4="yes",'Data Transformation'!F1264,'Data Transformation'!D1264)</f>
        <v>3.2531955000000001E-2</v>
      </c>
      <c r="I1264">
        <f t="shared" si="88"/>
        <v>53</v>
      </c>
    </row>
    <row r="1265" spans="2:9" x14ac:dyDescent="0.45">
      <c r="B1265">
        <f>IF('Input and Summary Results'!D847=0,FALSE,'Input and Summary Results'!$B847)</f>
        <v>53</v>
      </c>
      <c r="C1265">
        <f>IF(OR(B1265=0,'Input and Summary Results'!D847=0,'Input and Summary Results'!D847=""),FALSE,'Input and Summary Results'!$D847)</f>
        <v>0.26472835300000003</v>
      </c>
      <c r="D1265">
        <f>IF(OR(B1265=0,'Input and Summary Results'!E847=0),FALSE,'Input and Summary Results'!$E847)</f>
        <v>3.2424456999999997E-2</v>
      </c>
      <c r="E1265">
        <f t="shared" si="89"/>
        <v>-0.57719954229511039</v>
      </c>
      <c r="F1265">
        <f t="shared" si="90"/>
        <v>5.3157186143941285E-2</v>
      </c>
      <c r="G1265">
        <f>IF('Input and Summary Results'!$J$4="yes",IF(C1265=FALSE,FALSE,IF('Data Transformation'!E1265&lt;$R$10,E1265,$R$10)),IF(C1265=FALSE,FALSE,IF(C1265&lt;$R$10,C1265,$R$10)))</f>
        <v>0.26472835300000003</v>
      </c>
      <c r="H1265">
        <f>IF('Input and Summary Results'!$J$4="yes",'Data Transformation'!F1265,'Data Transformation'!D1265)</f>
        <v>3.2424456999999997E-2</v>
      </c>
      <c r="I1265">
        <f t="shared" si="88"/>
        <v>53</v>
      </c>
    </row>
    <row r="1266" spans="2:9" x14ac:dyDescent="0.45">
      <c r="B1266">
        <f>IF('Input and Summary Results'!D848=0,FALSE,'Input and Summary Results'!$B848)</f>
        <v>53</v>
      </c>
      <c r="C1266">
        <f>IF(OR(B1266=0,'Input and Summary Results'!D848=0,'Input and Summary Results'!D848=""),FALSE,'Input and Summary Results'!$D848)</f>
        <v>0.91942475599999995</v>
      </c>
      <c r="D1266">
        <f>IF(OR(B1266=0,'Input and Summary Results'!E848=0),FALSE,'Input and Summary Results'!$E848)</f>
        <v>3.1288936000000003E-2</v>
      </c>
      <c r="E1266">
        <f t="shared" si="89"/>
        <v>-3.6483806818633724E-2</v>
      </c>
      <c r="F1266">
        <f t="shared" si="90"/>
        <v>1.4769450284412402E-2</v>
      </c>
      <c r="G1266">
        <f>IF('Input and Summary Results'!$J$4="yes",IF(C1266=FALSE,FALSE,IF('Data Transformation'!E1266&lt;$R$10,E1266,$R$10)),IF(C1266=FALSE,FALSE,IF(C1266&lt;$R$10,C1266,$R$10)))</f>
        <v>0.91942475599999995</v>
      </c>
      <c r="H1266">
        <f>IF('Input and Summary Results'!$J$4="yes",'Data Transformation'!F1266,'Data Transformation'!D1266)</f>
        <v>3.1288936000000003E-2</v>
      </c>
      <c r="I1266">
        <f t="shared" si="88"/>
        <v>53</v>
      </c>
    </row>
    <row r="1267" spans="2:9" x14ac:dyDescent="0.45">
      <c r="B1267">
        <f>IF('Input and Summary Results'!D849=0,FALSE,'Input and Summary Results'!$B849)</f>
        <v>54</v>
      </c>
      <c r="C1267">
        <f>IF(OR(B1267=0,'Input and Summary Results'!D849=0,'Input and Summary Results'!D849=""),FALSE,'Input and Summary Results'!$D849)</f>
        <v>0.844898751</v>
      </c>
      <c r="D1267">
        <f>IF(OR(B1267=0,'Input and Summary Results'!E849=0),FALSE,'Input and Summary Results'!$E849)</f>
        <v>0.11526864100000001</v>
      </c>
      <c r="E1267">
        <f t="shared" si="89"/>
        <v>-7.3195331898346414E-2</v>
      </c>
      <c r="F1267">
        <f t="shared" si="90"/>
        <v>5.9210159956787529E-2</v>
      </c>
      <c r="G1267">
        <f>IF('Input and Summary Results'!$J$4="yes",IF(C1267=FALSE,FALSE,IF('Data Transformation'!E1267&lt;$R$10,E1267,$R$10)),IF(C1267=FALSE,FALSE,IF(C1267&lt;$R$10,C1267,$R$10)))</f>
        <v>0.844898751</v>
      </c>
      <c r="H1267">
        <f>IF('Input and Summary Results'!$J$4="yes",'Data Transformation'!F1267,'Data Transformation'!D1267)</f>
        <v>0.11526864100000001</v>
      </c>
      <c r="I1267">
        <f t="shared" si="88"/>
        <v>54</v>
      </c>
    </row>
    <row r="1268" spans="2:9" x14ac:dyDescent="0.45">
      <c r="B1268">
        <f>IF('Input and Summary Results'!D850=0,FALSE,'Input and Summary Results'!$B850)</f>
        <v>54</v>
      </c>
      <c r="C1268">
        <f>IF(OR(B1268=0,'Input and Summary Results'!D850=0,'Input and Summary Results'!D850=""),FALSE,'Input and Summary Results'!$D850)</f>
        <v>1.0582105690000001</v>
      </c>
      <c r="D1268">
        <f>IF(OR(B1268=0,'Input and Summary Results'!E850=0),FALSE,'Input and Summary Results'!$E850)</f>
        <v>0.102751438</v>
      </c>
      <c r="E1268">
        <f t="shared" si="89"/>
        <v>2.457209478388277E-2</v>
      </c>
      <c r="F1268">
        <f t="shared" si="90"/>
        <v>4.2141068515447792E-2</v>
      </c>
      <c r="G1268">
        <f>IF('Input and Summary Results'!$J$4="yes",IF(C1268=FALSE,FALSE,IF('Data Transformation'!E1268&lt;$R$10,E1268,$R$10)),IF(C1268=FALSE,FALSE,IF(C1268&lt;$R$10,C1268,$R$10)))</f>
        <v>1.0582105690000001</v>
      </c>
      <c r="H1268">
        <f>IF('Input and Summary Results'!$J$4="yes",'Data Transformation'!F1268,'Data Transformation'!D1268)</f>
        <v>0.102751438</v>
      </c>
      <c r="I1268">
        <f t="shared" si="88"/>
        <v>54</v>
      </c>
    </row>
    <row r="1269" spans="2:9" x14ac:dyDescent="0.45">
      <c r="B1269">
        <f>IF('Input and Summary Results'!D851=0,FALSE,'Input and Summary Results'!$B851)</f>
        <v>54</v>
      </c>
      <c r="C1269">
        <f>IF(OR(B1269=0,'Input and Summary Results'!D851=0,'Input and Summary Results'!D851=""),FALSE,'Input and Summary Results'!$D851)</f>
        <v>0.79676382300000004</v>
      </c>
      <c r="D1269">
        <f>IF(OR(B1269=0,'Input and Summary Results'!E851=0),FALSE,'Input and Summary Results'!$E851)</f>
        <v>8.7267161999999995E-2</v>
      </c>
      <c r="E1269">
        <f t="shared" si="89"/>
        <v>-9.8670393244191357E-2</v>
      </c>
      <c r="F1269">
        <f t="shared" si="90"/>
        <v>4.753472386007164E-2</v>
      </c>
      <c r="G1269">
        <f>IF('Input and Summary Results'!$J$4="yes",IF(C1269=FALSE,FALSE,IF('Data Transformation'!E1269&lt;$R$10,E1269,$R$10)),IF(C1269=FALSE,FALSE,IF(C1269&lt;$R$10,C1269,$R$10)))</f>
        <v>0.79676382300000004</v>
      </c>
      <c r="H1269">
        <f>IF('Input and Summary Results'!$J$4="yes",'Data Transformation'!F1269,'Data Transformation'!D1269)</f>
        <v>8.7267161999999995E-2</v>
      </c>
      <c r="I1269">
        <f t="shared" si="88"/>
        <v>54</v>
      </c>
    </row>
    <row r="1270" spans="2:9" x14ac:dyDescent="0.45">
      <c r="B1270">
        <f>IF('Input and Summary Results'!D852=0,FALSE,'Input and Summary Results'!$B852)</f>
        <v>54</v>
      </c>
      <c r="C1270">
        <f>IF(OR(B1270=0,'Input and Summary Results'!D852=0,'Input and Summary Results'!D852=""),FALSE,'Input and Summary Results'!$D852)</f>
        <v>0.79976016999999999</v>
      </c>
      <c r="D1270">
        <f>IF(OR(B1270=0,'Input and Summary Results'!E852=0),FALSE,'Input and Summary Results'!$E852)</f>
        <v>7.7308242999999999E-2</v>
      </c>
      <c r="E1270">
        <f t="shared" si="89"/>
        <v>-9.7040228584526433E-2</v>
      </c>
      <c r="F1270">
        <f t="shared" si="90"/>
        <v>4.1952298602217213E-2</v>
      </c>
      <c r="G1270">
        <f>IF('Input and Summary Results'!$J$4="yes",IF(C1270=FALSE,FALSE,IF('Data Transformation'!E1270&lt;$R$10,E1270,$R$10)),IF(C1270=FALSE,FALSE,IF(C1270&lt;$R$10,C1270,$R$10)))</f>
        <v>0.79976016999999999</v>
      </c>
      <c r="H1270">
        <f>IF('Input and Summary Results'!$J$4="yes",'Data Transformation'!F1270,'Data Transformation'!D1270)</f>
        <v>7.7308242999999999E-2</v>
      </c>
      <c r="I1270">
        <f t="shared" si="88"/>
        <v>54</v>
      </c>
    </row>
    <row r="1271" spans="2:9" x14ac:dyDescent="0.45">
      <c r="B1271">
        <f>IF('Input and Summary Results'!D853=0,FALSE,'Input and Summary Results'!$B853)</f>
        <v>54</v>
      </c>
      <c r="C1271">
        <f>IF(OR(B1271=0,'Input and Summary Results'!D853=0,'Input and Summary Results'!D853=""),FALSE,'Input and Summary Results'!$D853)</f>
        <v>0.86832778899999996</v>
      </c>
      <c r="D1271">
        <f>IF(OR(B1271=0,'Input and Summary Results'!E853=0),FALSE,'Input and Summary Results'!$E853)</f>
        <v>6.9226436000000002E-2</v>
      </c>
      <c r="E1271">
        <f t="shared" si="89"/>
        <v>-6.1316300075742632E-2</v>
      </c>
      <c r="F1271">
        <f t="shared" si="90"/>
        <v>3.4600151699164382E-2</v>
      </c>
      <c r="G1271">
        <f>IF('Input and Summary Results'!$J$4="yes",IF(C1271=FALSE,FALSE,IF('Data Transformation'!E1271&lt;$R$10,E1271,$R$10)),IF(C1271=FALSE,FALSE,IF(C1271&lt;$R$10,C1271,$R$10)))</f>
        <v>0.86832778899999996</v>
      </c>
      <c r="H1271">
        <f>IF('Input and Summary Results'!$J$4="yes",'Data Transformation'!F1271,'Data Transformation'!D1271)</f>
        <v>6.9226436000000002E-2</v>
      </c>
      <c r="I1271">
        <f t="shared" si="88"/>
        <v>54</v>
      </c>
    </row>
    <row r="1272" spans="2:9" x14ac:dyDescent="0.45">
      <c r="B1272">
        <f>IF('Input and Summary Results'!D854=0,FALSE,'Input and Summary Results'!$B854)</f>
        <v>54</v>
      </c>
      <c r="C1272">
        <f>IF(OR(B1272=0,'Input and Summary Results'!D854=0,'Input and Summary Results'!D854=""),FALSE,'Input and Summary Results'!$D854)</f>
        <v>0.99047566399999998</v>
      </c>
      <c r="D1272">
        <f>IF(OR(B1272=0,'Input and Summary Results'!E854=0),FALSE,'Input and Summary Results'!$E854)</f>
        <v>6.7431535000000001E-2</v>
      </c>
      <c r="E1272">
        <f t="shared" si="89"/>
        <v>-4.1561906154398446E-3</v>
      </c>
      <c r="F1272">
        <f t="shared" si="90"/>
        <v>2.9546698877803021E-2</v>
      </c>
      <c r="G1272">
        <f>IF('Input and Summary Results'!$J$4="yes",IF(C1272=FALSE,FALSE,IF('Data Transformation'!E1272&lt;$R$10,E1272,$R$10)),IF(C1272=FALSE,FALSE,IF(C1272&lt;$R$10,C1272,$R$10)))</f>
        <v>0.99047566399999998</v>
      </c>
      <c r="H1272">
        <f>IF('Input and Summary Results'!$J$4="yes",'Data Transformation'!F1272,'Data Transformation'!D1272)</f>
        <v>6.7431535000000001E-2</v>
      </c>
      <c r="I1272">
        <f t="shared" si="88"/>
        <v>54</v>
      </c>
    </row>
    <row r="1273" spans="2:9" x14ac:dyDescent="0.45">
      <c r="B1273">
        <f>IF('Input and Summary Results'!D855=0,FALSE,'Input and Summary Results'!$B855)</f>
        <v>54</v>
      </c>
      <c r="C1273">
        <f>IF(OR(B1273=0,'Input and Summary Results'!D855=0,'Input and Summary Results'!D855=""),FALSE,'Input and Summary Results'!$D855)</f>
        <v>1.0089661759999999</v>
      </c>
      <c r="D1273">
        <f>IF(OR(B1273=0,'Input and Summary Results'!E855=0),FALSE,'Input and Summary Results'!$E855)</f>
        <v>5.2553464000000001E-2</v>
      </c>
      <c r="E1273">
        <f t="shared" si="89"/>
        <v>3.8766074432776015E-3</v>
      </c>
      <c r="F1273">
        <f t="shared" si="90"/>
        <v>2.2605518320170132E-2</v>
      </c>
      <c r="G1273">
        <f>IF('Input and Summary Results'!$J$4="yes",IF(C1273=FALSE,FALSE,IF('Data Transformation'!E1273&lt;$R$10,E1273,$R$10)),IF(C1273=FALSE,FALSE,IF(C1273&lt;$R$10,C1273,$R$10)))</f>
        <v>1.0089661759999999</v>
      </c>
      <c r="H1273">
        <f>IF('Input and Summary Results'!$J$4="yes",'Data Transformation'!F1273,'Data Transformation'!D1273)</f>
        <v>5.2553464000000001E-2</v>
      </c>
      <c r="I1273">
        <f t="shared" si="88"/>
        <v>54</v>
      </c>
    </row>
    <row r="1274" spans="2:9" x14ac:dyDescent="0.45">
      <c r="B1274">
        <f>IF('Input and Summary Results'!D856=0,FALSE,'Input and Summary Results'!$B856)</f>
        <v>54</v>
      </c>
      <c r="C1274">
        <f>IF(OR(B1274=0,'Input and Summary Results'!D856=0,'Input and Summary Results'!D856=""),FALSE,'Input and Summary Results'!$D856)</f>
        <v>1.059545701</v>
      </c>
      <c r="D1274">
        <f>IF(OR(B1274=0,'Input and Summary Results'!E856=0),FALSE,'Input and Summary Results'!$E856)</f>
        <v>5.2453656000000001E-2</v>
      </c>
      <c r="E1274">
        <f t="shared" si="89"/>
        <v>2.511969371700655E-2</v>
      </c>
      <c r="F1274">
        <f t="shared" si="90"/>
        <v>2.148551655913896E-2</v>
      </c>
      <c r="G1274">
        <f>IF('Input and Summary Results'!$J$4="yes",IF(C1274=FALSE,FALSE,IF('Data Transformation'!E1274&lt;$R$10,E1274,$R$10)),IF(C1274=FALSE,FALSE,IF(C1274&lt;$R$10,C1274,$R$10)))</f>
        <v>1.059545701</v>
      </c>
      <c r="H1274">
        <f>IF('Input and Summary Results'!$J$4="yes",'Data Transformation'!F1274,'Data Transformation'!D1274)</f>
        <v>5.2453656000000001E-2</v>
      </c>
      <c r="I1274">
        <f t="shared" si="88"/>
        <v>54</v>
      </c>
    </row>
    <row r="1275" spans="2:9" x14ac:dyDescent="0.45">
      <c r="B1275">
        <f>IF('Input and Summary Results'!D857=0,FALSE,'Input and Summary Results'!$B857)</f>
        <v>54</v>
      </c>
      <c r="C1275">
        <f>IF(OR(B1275=0,'Input and Summary Results'!D857=0,'Input and Summary Results'!D857=""),FALSE,'Input and Summary Results'!$D857)</f>
        <v>0.79870805199999995</v>
      </c>
      <c r="D1275">
        <f>IF(OR(B1275=0,'Input and Summary Results'!E857=0),FALSE,'Input and Summary Results'!$E857)</f>
        <v>5.0459719E-2</v>
      </c>
      <c r="E1275">
        <f t="shared" si="89"/>
        <v>-9.761193730091855E-2</v>
      </c>
      <c r="F1275">
        <f t="shared" si="90"/>
        <v>2.7418676938541744E-2</v>
      </c>
      <c r="G1275">
        <f>IF('Input and Summary Results'!$J$4="yes",IF(C1275=FALSE,FALSE,IF('Data Transformation'!E1275&lt;$R$10,E1275,$R$10)),IF(C1275=FALSE,FALSE,IF(C1275&lt;$R$10,C1275,$R$10)))</f>
        <v>0.79870805199999995</v>
      </c>
      <c r="H1275">
        <f>IF('Input and Summary Results'!$J$4="yes",'Data Transformation'!F1275,'Data Transformation'!D1275)</f>
        <v>5.0459719E-2</v>
      </c>
      <c r="I1275">
        <f t="shared" si="88"/>
        <v>54</v>
      </c>
    </row>
    <row r="1276" spans="2:9" x14ac:dyDescent="0.45">
      <c r="B1276">
        <f>IF('Input and Summary Results'!D858=0,FALSE,'Input and Summary Results'!$B858)</f>
        <v>54</v>
      </c>
      <c r="C1276">
        <f>IF(OR(B1276=0,'Input and Summary Results'!D858=0,'Input and Summary Results'!D858=""),FALSE,'Input and Summary Results'!$D858)</f>
        <v>0.70881798799999995</v>
      </c>
      <c r="D1276">
        <f>IF(OR(B1276=0,'Input and Summary Results'!E858=0),FALSE,'Input and Summary Results'!$E858)</f>
        <v>5.0151303000000001E-2</v>
      </c>
      <c r="E1276">
        <f t="shared" si="89"/>
        <v>-0.14946526969039881</v>
      </c>
      <c r="F1276">
        <f t="shared" si="90"/>
        <v>3.0706988070963011E-2</v>
      </c>
      <c r="G1276">
        <f>IF('Input and Summary Results'!$J$4="yes",IF(C1276=FALSE,FALSE,IF('Data Transformation'!E1276&lt;$R$10,E1276,$R$10)),IF(C1276=FALSE,FALSE,IF(C1276&lt;$R$10,C1276,$R$10)))</f>
        <v>0.70881798799999995</v>
      </c>
      <c r="H1276">
        <f>IF('Input and Summary Results'!$J$4="yes",'Data Transformation'!F1276,'Data Transformation'!D1276)</f>
        <v>5.0151303000000001E-2</v>
      </c>
      <c r="I1276">
        <f t="shared" si="88"/>
        <v>54</v>
      </c>
    </row>
    <row r="1277" spans="2:9" x14ac:dyDescent="0.45">
      <c r="B1277">
        <f>IF('Input and Summary Results'!D859=0,FALSE,'Input and Summary Results'!$B859)</f>
        <v>54</v>
      </c>
      <c r="C1277">
        <f>IF(OR(B1277=0,'Input and Summary Results'!D859=0,'Input and Summary Results'!D859=""),FALSE,'Input and Summary Results'!$D859)</f>
        <v>0.919413539</v>
      </c>
      <c r="D1277">
        <f>IF(OR(B1277=0,'Input and Summary Results'!E859=0),FALSE,'Input and Summary Results'!$E859)</f>
        <v>4.8603933000000002E-2</v>
      </c>
      <c r="E1277">
        <f t="shared" si="89"/>
        <v>-3.6489105252124905E-2</v>
      </c>
      <c r="F1277">
        <f t="shared" si="90"/>
        <v>2.2943002280500464E-2</v>
      </c>
      <c r="G1277">
        <f>IF('Input and Summary Results'!$J$4="yes",IF(C1277=FALSE,FALSE,IF('Data Transformation'!E1277&lt;$R$10,E1277,$R$10)),IF(C1277=FALSE,FALSE,IF(C1277&lt;$R$10,C1277,$R$10)))</f>
        <v>0.919413539</v>
      </c>
      <c r="H1277">
        <f>IF('Input and Summary Results'!$J$4="yes",'Data Transformation'!F1277,'Data Transformation'!D1277)</f>
        <v>4.8603933000000002E-2</v>
      </c>
      <c r="I1277">
        <f t="shared" si="88"/>
        <v>54</v>
      </c>
    </row>
    <row r="1278" spans="2:9" x14ac:dyDescent="0.45">
      <c r="B1278">
        <f>IF('Input and Summary Results'!D860=0,FALSE,'Input and Summary Results'!$B860)</f>
        <v>54</v>
      </c>
      <c r="C1278">
        <f>IF(OR(B1278=0,'Input and Summary Results'!D860=0,'Input and Summary Results'!D860=""),FALSE,'Input and Summary Results'!$D860)</f>
        <v>0.38903675199999999</v>
      </c>
      <c r="D1278">
        <f>IF(OR(B1278=0,'Input and Summary Results'!E860=0),FALSE,'Input and Summary Results'!$E860)</f>
        <v>4.8161506E-2</v>
      </c>
      <c r="E1278">
        <f t="shared" si="89"/>
        <v>-0.41000936927363801</v>
      </c>
      <c r="F1278">
        <f t="shared" si="90"/>
        <v>5.372781233789449E-2</v>
      </c>
      <c r="G1278">
        <f>IF('Input and Summary Results'!$J$4="yes",IF(C1278=FALSE,FALSE,IF('Data Transformation'!E1278&lt;$R$10,E1278,$R$10)),IF(C1278=FALSE,FALSE,IF(C1278&lt;$R$10,C1278,$R$10)))</f>
        <v>0.38903675199999999</v>
      </c>
      <c r="H1278">
        <f>IF('Input and Summary Results'!$J$4="yes",'Data Transformation'!F1278,'Data Transformation'!D1278)</f>
        <v>4.8161506E-2</v>
      </c>
      <c r="I1278">
        <f t="shared" si="88"/>
        <v>54</v>
      </c>
    </row>
    <row r="1279" spans="2:9" x14ac:dyDescent="0.45">
      <c r="B1279">
        <f>IF('Input and Summary Results'!D861=0,FALSE,'Input and Summary Results'!$B861)</f>
        <v>54</v>
      </c>
      <c r="C1279">
        <f>IF(OR(B1279=0,'Input and Summary Results'!D861=0,'Input and Summary Results'!D861=""),FALSE,'Input and Summary Results'!$D861)</f>
        <v>0.84865916399999997</v>
      </c>
      <c r="D1279">
        <f>IF(OR(B1279=0,'Input and Summary Results'!E861=0),FALSE,'Input and Summary Results'!$E861)</f>
        <v>4.7211111E-2</v>
      </c>
      <c r="E1279">
        <f t="shared" si="89"/>
        <v>-7.1266694814204765E-2</v>
      </c>
      <c r="F1279">
        <f t="shared" si="90"/>
        <v>2.4143523151774982E-2</v>
      </c>
      <c r="G1279">
        <f>IF('Input and Summary Results'!$J$4="yes",IF(C1279=FALSE,FALSE,IF('Data Transformation'!E1279&lt;$R$10,E1279,$R$10)),IF(C1279=FALSE,FALSE,IF(C1279&lt;$R$10,C1279,$R$10)))</f>
        <v>0.84865916399999997</v>
      </c>
      <c r="H1279">
        <f>IF('Input and Summary Results'!$J$4="yes",'Data Transformation'!F1279,'Data Transformation'!D1279)</f>
        <v>4.7211111E-2</v>
      </c>
      <c r="I1279">
        <f t="shared" si="88"/>
        <v>54</v>
      </c>
    </row>
    <row r="1280" spans="2:9" x14ac:dyDescent="0.45">
      <c r="B1280">
        <f>IF('Input and Summary Results'!D862=0,FALSE,'Input and Summary Results'!$B862)</f>
        <v>54</v>
      </c>
      <c r="C1280">
        <f>IF(OR(B1280=0,'Input and Summary Results'!D862=0,'Input and Summary Results'!D862=""),FALSE,'Input and Summary Results'!$D862)</f>
        <v>1.0362101450000001</v>
      </c>
      <c r="D1280">
        <f>IF(OR(B1280=0,'Input and Summary Results'!E862=0),FALSE,'Input and Summary Results'!$E862)</f>
        <v>4.4908366999999998E-2</v>
      </c>
      <c r="E1280">
        <f t="shared" si="89"/>
        <v>1.5447839925577259E-2</v>
      </c>
      <c r="F1280">
        <f t="shared" si="90"/>
        <v>1.8809149256109624E-2</v>
      </c>
      <c r="G1280">
        <f>IF('Input and Summary Results'!$J$4="yes",IF(C1280=FALSE,FALSE,IF('Data Transformation'!E1280&lt;$R$10,E1280,$R$10)),IF(C1280=FALSE,FALSE,IF(C1280&lt;$R$10,C1280,$R$10)))</f>
        <v>1.0362101450000001</v>
      </c>
      <c r="H1280">
        <f>IF('Input and Summary Results'!$J$4="yes",'Data Transformation'!F1280,'Data Transformation'!D1280)</f>
        <v>4.4908366999999998E-2</v>
      </c>
      <c r="I1280">
        <f t="shared" si="88"/>
        <v>54</v>
      </c>
    </row>
    <row r="1281" spans="2:9" x14ac:dyDescent="0.45">
      <c r="B1281">
        <f>IF('Input and Summary Results'!D863=0,FALSE,'Input and Summary Results'!$B863)</f>
        <v>54</v>
      </c>
      <c r="C1281">
        <f>IF(OR(B1281=0,'Input and Summary Results'!D863=0,'Input and Summary Results'!D863=""),FALSE,'Input and Summary Results'!$D863)</f>
        <v>1.0412970029999999</v>
      </c>
      <c r="D1281">
        <f>IF(OR(B1281=0,'Input and Summary Results'!E863=0),FALSE,'Input and Summary Results'!$E863)</f>
        <v>4.1229768999999999E-2</v>
      </c>
      <c r="E1281">
        <f t="shared" si="89"/>
        <v>1.7574618431950878E-2</v>
      </c>
      <c r="F1281">
        <f t="shared" si="90"/>
        <v>1.7184069189143725E-2</v>
      </c>
      <c r="G1281">
        <f>IF('Input and Summary Results'!$J$4="yes",IF(C1281=FALSE,FALSE,IF('Data Transformation'!E1281&lt;$R$10,E1281,$R$10)),IF(C1281=FALSE,FALSE,IF(C1281&lt;$R$10,C1281,$R$10)))</f>
        <v>1.0412970029999999</v>
      </c>
      <c r="H1281">
        <f>IF('Input and Summary Results'!$J$4="yes",'Data Transformation'!F1281,'Data Transformation'!D1281)</f>
        <v>4.1229768999999999E-2</v>
      </c>
      <c r="I1281">
        <f t="shared" si="88"/>
        <v>54</v>
      </c>
    </row>
    <row r="1282" spans="2:9" x14ac:dyDescent="0.45">
      <c r="B1282">
        <f>IF('Input and Summary Results'!D864=0,FALSE,'Input and Summary Results'!$B864)</f>
        <v>54</v>
      </c>
      <c r="C1282">
        <f>IF(OR(B1282=0,'Input and Summary Results'!D864=0,'Input and Summary Results'!D864=""),FALSE,'Input and Summary Results'!$D864)</f>
        <v>0.83687795499999995</v>
      </c>
      <c r="D1282">
        <f>IF(OR(B1282=0,'Input and Summary Results'!E864=0),FALSE,'Input and Summary Results'!$E864)</f>
        <v>4.0036909000000002E-2</v>
      </c>
      <c r="E1282">
        <f t="shared" si="89"/>
        <v>-7.7337872155726683E-2</v>
      </c>
      <c r="F1282">
        <f t="shared" si="90"/>
        <v>2.0762906230455076E-2</v>
      </c>
      <c r="G1282">
        <f>IF('Input and Summary Results'!$J$4="yes",IF(C1282=FALSE,FALSE,IF('Data Transformation'!E1282&lt;$R$10,E1282,$R$10)),IF(C1282=FALSE,FALSE,IF(C1282&lt;$R$10,C1282,$R$10)))</f>
        <v>0.83687795499999995</v>
      </c>
      <c r="H1282">
        <f>IF('Input and Summary Results'!$J$4="yes",'Data Transformation'!F1282,'Data Transformation'!D1282)</f>
        <v>4.0036909000000002E-2</v>
      </c>
      <c r="I1282">
        <f t="shared" si="88"/>
        <v>54</v>
      </c>
    </row>
    <row r="1283" spans="2:9" x14ac:dyDescent="0.45">
      <c r="B1283">
        <f>IF('Input and Summary Results'!D865=0,FALSE,'Input and Summary Results'!$B865)</f>
        <v>54</v>
      </c>
      <c r="C1283">
        <f>IF(OR(B1283=0,'Input and Summary Results'!D865=0,'Input and Summary Results'!D865=""),FALSE,'Input and Summary Results'!$D865)</f>
        <v>0.97070088200000004</v>
      </c>
      <c r="D1283">
        <f>IF(OR(B1283=0,'Input and Summary Results'!E865=0),FALSE,'Input and Summary Results'!$E865)</f>
        <v>3.3008097E-2</v>
      </c>
      <c r="E1283">
        <f t="shared" si="89"/>
        <v>-1.2914575766257094E-2</v>
      </c>
      <c r="F1283">
        <f t="shared" si="90"/>
        <v>1.4757907779463621E-2</v>
      </c>
      <c r="G1283">
        <f>IF('Input and Summary Results'!$J$4="yes",IF(C1283=FALSE,FALSE,IF('Data Transformation'!E1283&lt;$R$10,E1283,$R$10)),IF(C1283=FALSE,FALSE,IF(C1283&lt;$R$10,C1283,$R$10)))</f>
        <v>0.97070088200000004</v>
      </c>
      <c r="H1283">
        <f>IF('Input and Summary Results'!$J$4="yes",'Data Transformation'!F1283,'Data Transformation'!D1283)</f>
        <v>3.3008097E-2</v>
      </c>
      <c r="I1283">
        <f t="shared" si="88"/>
        <v>54</v>
      </c>
    </row>
    <row r="1284" spans="2:9" x14ac:dyDescent="0.45">
      <c r="B1284">
        <f>IF('Input and Summary Results'!D866=0,FALSE,'Input and Summary Results'!$B866)</f>
        <v>54</v>
      </c>
      <c r="C1284">
        <f>IF(OR(B1284=0,'Input and Summary Results'!D866=0,'Input and Summary Results'!D866=""),FALSE,'Input and Summary Results'!$D866)</f>
        <v>0.79963803600000005</v>
      </c>
      <c r="D1284">
        <f>IF(OR(B1284=0,'Input and Summary Results'!E866=0),FALSE,'Input and Summary Results'!$E866)</f>
        <v>2.9223836E-2</v>
      </c>
      <c r="E1284">
        <f t="shared" si="89"/>
        <v>-9.710655618469112E-2</v>
      </c>
      <c r="F1284">
        <f t="shared" si="90"/>
        <v>1.5861107467379152E-2</v>
      </c>
      <c r="G1284">
        <f>IF('Input and Summary Results'!$J$4="yes",IF(C1284=FALSE,FALSE,IF('Data Transformation'!E1284&lt;$R$10,E1284,$R$10)),IF(C1284=FALSE,FALSE,IF(C1284&lt;$R$10,C1284,$R$10)))</f>
        <v>0.79963803600000005</v>
      </c>
      <c r="H1284">
        <f>IF('Input and Summary Results'!$J$4="yes",'Data Transformation'!F1284,'Data Transformation'!D1284)</f>
        <v>2.9223836E-2</v>
      </c>
      <c r="I1284">
        <f t="shared" si="88"/>
        <v>54</v>
      </c>
    </row>
    <row r="1285" spans="2:9" x14ac:dyDescent="0.45">
      <c r="B1285">
        <f>IF('Input and Summary Results'!D867=0,FALSE,'Input and Summary Results'!$B867)</f>
        <v>54</v>
      </c>
      <c r="C1285">
        <f>IF(OR(B1285=0,'Input and Summary Results'!D867=0,'Input and Summary Results'!D867=""),FALSE,'Input and Summary Results'!$D867)</f>
        <v>1.0043328419999999</v>
      </c>
      <c r="D1285">
        <f>IF(OR(B1285=0,'Input and Summary Results'!E867=0),FALSE,'Input and Summary Results'!$E867)</f>
        <v>2.7753707999999998E-2</v>
      </c>
      <c r="E1285">
        <f t="shared" si="89"/>
        <v>1.8776644909588981E-3</v>
      </c>
      <c r="F1285">
        <f t="shared" si="90"/>
        <v>1.1993144870194337E-2</v>
      </c>
      <c r="G1285">
        <f>IF('Input and Summary Results'!$J$4="yes",IF(C1285=FALSE,FALSE,IF('Data Transformation'!E1285&lt;$R$10,E1285,$R$10)),IF(C1285=FALSE,FALSE,IF(C1285&lt;$R$10,C1285,$R$10)))</f>
        <v>1.0043328419999999</v>
      </c>
      <c r="H1285">
        <f>IF('Input and Summary Results'!$J$4="yes",'Data Transformation'!F1285,'Data Transformation'!D1285)</f>
        <v>2.7753707999999998E-2</v>
      </c>
      <c r="I1285">
        <f t="shared" ref="I1285:I1348" si="91">IF(G1285=FALSE,"",B1285)</f>
        <v>54</v>
      </c>
    </row>
    <row r="1286" spans="2:9" x14ac:dyDescent="0.45">
      <c r="B1286">
        <f>IF('Input and Summary Results'!D868=0,FALSE,'Input and Summary Results'!$B868)</f>
        <v>55</v>
      </c>
      <c r="C1286">
        <f>IF(OR(B1286=0,'Input and Summary Results'!D868=0,'Input and Summary Results'!D868=""),FALSE,'Input and Summary Results'!$D868)</f>
        <v>0.83837287699999996</v>
      </c>
      <c r="D1286">
        <f>IF(OR(B1286=0,'Input and Summary Results'!E868=0),FALSE,'Input and Summary Results'!$E868)</f>
        <v>0.111511294</v>
      </c>
      <c r="E1286">
        <f t="shared" si="89"/>
        <v>-7.6562780407788245E-2</v>
      </c>
      <c r="F1286">
        <f t="shared" si="90"/>
        <v>5.7725986758037737E-2</v>
      </c>
      <c r="G1286">
        <f>IF('Input and Summary Results'!$J$4="yes",IF(C1286=FALSE,FALSE,IF('Data Transformation'!E1286&lt;$R$10,E1286,$R$10)),IF(C1286=FALSE,FALSE,IF(C1286&lt;$R$10,C1286,$R$10)))</f>
        <v>0.83837287699999996</v>
      </c>
      <c r="H1286">
        <f>IF('Input and Summary Results'!$J$4="yes",'Data Transformation'!F1286,'Data Transformation'!D1286)</f>
        <v>0.111511294</v>
      </c>
      <c r="I1286">
        <f t="shared" si="91"/>
        <v>55</v>
      </c>
    </row>
    <row r="1287" spans="2:9" x14ac:dyDescent="0.45">
      <c r="B1287">
        <f>IF('Input and Summary Results'!D869=0,FALSE,'Input and Summary Results'!$B869)</f>
        <v>55</v>
      </c>
      <c r="C1287">
        <f>IF(OR(B1287=0,'Input and Summary Results'!D869=0,'Input and Summary Results'!D869=""),FALSE,'Input and Summary Results'!$D869)</f>
        <v>0.88708232399999998</v>
      </c>
      <c r="D1287">
        <f>IF(OR(B1287=0,'Input and Summary Results'!E869=0),FALSE,'Input and Summary Results'!$E869)</f>
        <v>8.7419408000000004E-2</v>
      </c>
      <c r="E1287">
        <f t="shared" si="89"/>
        <v>-5.2036074418681057E-2</v>
      </c>
      <c r="F1287">
        <f t="shared" si="90"/>
        <v>4.2769449965953783E-2</v>
      </c>
      <c r="G1287">
        <f>IF('Input and Summary Results'!$J$4="yes",IF(C1287=FALSE,FALSE,IF('Data Transformation'!E1287&lt;$R$10,E1287,$R$10)),IF(C1287=FALSE,FALSE,IF(C1287&lt;$R$10,C1287,$R$10)))</f>
        <v>0.88708232399999998</v>
      </c>
      <c r="H1287">
        <f>IF('Input and Summary Results'!$J$4="yes",'Data Transformation'!F1287,'Data Transformation'!D1287)</f>
        <v>8.7419408000000004E-2</v>
      </c>
      <c r="I1287">
        <f t="shared" si="91"/>
        <v>55</v>
      </c>
    </row>
    <row r="1288" spans="2:9" x14ac:dyDescent="0.45">
      <c r="B1288">
        <f>IF('Input and Summary Results'!D870=0,FALSE,'Input and Summary Results'!$B870)</f>
        <v>55</v>
      </c>
      <c r="C1288">
        <f>IF(OR(B1288=0,'Input and Summary Results'!D870=0,'Input and Summary Results'!D870=""),FALSE,'Input and Summary Results'!$D870)</f>
        <v>0.34618482</v>
      </c>
      <c r="D1288">
        <f>IF(OR(B1288=0,'Input and Summary Results'!E870=0),FALSE,'Input and Summary Results'!$E870)</f>
        <v>8.1279232000000007E-2</v>
      </c>
      <c r="E1288">
        <f t="shared" si="89"/>
        <v>-0.46069197959977504</v>
      </c>
      <c r="F1288">
        <f t="shared" si="90"/>
        <v>0.10189697713493043</v>
      </c>
      <c r="G1288">
        <f>IF('Input and Summary Results'!$J$4="yes",IF(C1288=FALSE,FALSE,IF('Data Transformation'!E1288&lt;$R$10,E1288,$R$10)),IF(C1288=FALSE,FALSE,IF(C1288&lt;$R$10,C1288,$R$10)))</f>
        <v>0.34618482</v>
      </c>
      <c r="H1288">
        <f>IF('Input and Summary Results'!$J$4="yes",'Data Transformation'!F1288,'Data Transformation'!D1288)</f>
        <v>8.1279232000000007E-2</v>
      </c>
      <c r="I1288">
        <f t="shared" si="91"/>
        <v>55</v>
      </c>
    </row>
    <row r="1289" spans="2:9" x14ac:dyDescent="0.45">
      <c r="B1289">
        <f>IF('Input and Summary Results'!D871=0,FALSE,'Input and Summary Results'!$B871)</f>
        <v>55</v>
      </c>
      <c r="C1289">
        <f>IF(OR(B1289=0,'Input and Summary Results'!D871=0,'Input and Summary Results'!D871=""),FALSE,'Input and Summary Results'!$D871)</f>
        <v>0.19581827299999999</v>
      </c>
      <c r="D1289">
        <f>IF(OR(B1289=0,'Input and Summary Results'!E871=0),FALSE,'Input and Summary Results'!$E871)</f>
        <v>7.5915446999999997E-2</v>
      </c>
      <c r="E1289">
        <f t="shared" si="89"/>
        <v>-0.70814678396912023</v>
      </c>
      <c r="F1289">
        <f t="shared" si="90"/>
        <v>0.16825449174500687</v>
      </c>
      <c r="G1289">
        <f>IF('Input and Summary Results'!$J$4="yes",IF(C1289=FALSE,FALSE,IF('Data Transformation'!E1289&lt;$R$10,E1289,$R$10)),IF(C1289=FALSE,FALSE,IF(C1289&lt;$R$10,C1289,$R$10)))</f>
        <v>0.19581827299999999</v>
      </c>
      <c r="H1289">
        <f>IF('Input and Summary Results'!$J$4="yes",'Data Transformation'!F1289,'Data Transformation'!D1289)</f>
        <v>7.5915446999999997E-2</v>
      </c>
      <c r="I1289">
        <f t="shared" si="91"/>
        <v>55</v>
      </c>
    </row>
    <row r="1290" spans="2:9" x14ac:dyDescent="0.45">
      <c r="B1290">
        <f>IF('Input and Summary Results'!D872=0,FALSE,'Input and Summary Results'!$B872)</f>
        <v>55</v>
      </c>
      <c r="C1290">
        <f>IF(OR(B1290=0,'Input and Summary Results'!D872=0,'Input and Summary Results'!D872=""),FALSE,'Input and Summary Results'!$D872)</f>
        <v>0.20956128500000001</v>
      </c>
      <c r="D1290">
        <f>IF(OR(B1290=0,'Input and Summary Results'!E872=0),FALSE,'Input and Summary Results'!$E872)</f>
        <v>7.4793781000000004E-2</v>
      </c>
      <c r="E1290">
        <f t="shared" si="89"/>
        <v>-0.67868894718392037</v>
      </c>
      <c r="F1290">
        <f t="shared" si="90"/>
        <v>0.154897413203016</v>
      </c>
      <c r="G1290">
        <f>IF('Input and Summary Results'!$J$4="yes",IF(C1290=FALSE,FALSE,IF('Data Transformation'!E1290&lt;$R$10,E1290,$R$10)),IF(C1290=FALSE,FALSE,IF(C1290&lt;$R$10,C1290,$R$10)))</f>
        <v>0.20956128500000001</v>
      </c>
      <c r="H1290">
        <f>IF('Input and Summary Results'!$J$4="yes",'Data Transformation'!F1290,'Data Transformation'!D1290)</f>
        <v>7.4793781000000004E-2</v>
      </c>
      <c r="I1290">
        <f t="shared" si="91"/>
        <v>55</v>
      </c>
    </row>
    <row r="1291" spans="2:9" x14ac:dyDescent="0.45">
      <c r="B1291">
        <f>IF('Input and Summary Results'!D873=0,FALSE,'Input and Summary Results'!$B873)</f>
        <v>55</v>
      </c>
      <c r="C1291">
        <f>IF(OR(B1291=0,'Input and Summary Results'!D873=0,'Input and Summary Results'!D873=""),FALSE,'Input and Summary Results'!$D873)</f>
        <v>0.88375825699999999</v>
      </c>
      <c r="D1291">
        <f>IF(OR(B1291=0,'Input and Summary Results'!E873=0),FALSE,'Input and Summary Results'!$E873)</f>
        <v>7.1831754999999997E-2</v>
      </c>
      <c r="E1291">
        <f t="shared" si="89"/>
        <v>-5.3666515539841843E-2</v>
      </c>
      <c r="F1291">
        <f t="shared" si="90"/>
        <v>3.527546297086534E-2</v>
      </c>
      <c r="G1291">
        <f>IF('Input and Summary Results'!$J$4="yes",IF(C1291=FALSE,FALSE,IF('Data Transformation'!E1291&lt;$R$10,E1291,$R$10)),IF(C1291=FALSE,FALSE,IF(C1291&lt;$R$10,C1291,$R$10)))</f>
        <v>0.88375825699999999</v>
      </c>
      <c r="H1291">
        <f>IF('Input and Summary Results'!$J$4="yes",'Data Transformation'!F1291,'Data Transformation'!D1291)</f>
        <v>7.1831754999999997E-2</v>
      </c>
      <c r="I1291">
        <f t="shared" si="91"/>
        <v>55</v>
      </c>
    </row>
    <row r="1292" spans="2:9" x14ac:dyDescent="0.45">
      <c r="B1292">
        <f>IF('Input and Summary Results'!D874=0,FALSE,'Input and Summary Results'!$B874)</f>
        <v>55</v>
      </c>
      <c r="C1292">
        <f>IF(OR(B1292=0,'Input and Summary Results'!D874=0,'Input and Summary Results'!D874=""),FALSE,'Input and Summary Results'!$D874)</f>
        <v>0.197910275</v>
      </c>
      <c r="D1292">
        <f>IF(OR(B1292=0,'Input and Summary Results'!E874=0),FALSE,'Input and Summary Results'!$E874)</f>
        <v>6.4208905999999996E-2</v>
      </c>
      <c r="E1292">
        <f t="shared" si="89"/>
        <v>-0.7035316577392231</v>
      </c>
      <c r="F1292">
        <f t="shared" si="90"/>
        <v>0.14080453985524502</v>
      </c>
      <c r="G1292">
        <f>IF('Input and Summary Results'!$J$4="yes",IF(C1292=FALSE,FALSE,IF('Data Transformation'!E1292&lt;$R$10,E1292,$R$10)),IF(C1292=FALSE,FALSE,IF(C1292&lt;$R$10,C1292,$R$10)))</f>
        <v>0.197910275</v>
      </c>
      <c r="H1292">
        <f>IF('Input and Summary Results'!$J$4="yes",'Data Transformation'!F1292,'Data Transformation'!D1292)</f>
        <v>6.4208905999999996E-2</v>
      </c>
      <c r="I1292">
        <f t="shared" si="91"/>
        <v>55</v>
      </c>
    </row>
    <row r="1293" spans="2:9" x14ac:dyDescent="0.45">
      <c r="B1293">
        <f>IF('Input and Summary Results'!D875=0,FALSE,'Input and Summary Results'!$B875)</f>
        <v>55</v>
      </c>
      <c r="C1293">
        <f>IF(OR(B1293=0,'Input and Summary Results'!D875=0,'Input and Summary Results'!D875=""),FALSE,'Input and Summary Results'!$D875)</f>
        <v>0.22780031100000001</v>
      </c>
      <c r="D1293">
        <f>IF(OR(B1293=0,'Input and Summary Results'!E875=0),FALSE,'Input and Summary Results'!$E875)</f>
        <v>5.4478923999999998E-2</v>
      </c>
      <c r="E1293">
        <f t="shared" si="89"/>
        <v>-0.64244568734431229</v>
      </c>
      <c r="F1293">
        <f t="shared" si="90"/>
        <v>0.1037920137694632</v>
      </c>
      <c r="G1293">
        <f>IF('Input and Summary Results'!$J$4="yes",IF(C1293=FALSE,FALSE,IF('Data Transformation'!E1293&lt;$R$10,E1293,$R$10)),IF(C1293=FALSE,FALSE,IF(C1293&lt;$R$10,C1293,$R$10)))</f>
        <v>0.22780031100000001</v>
      </c>
      <c r="H1293">
        <f>IF('Input and Summary Results'!$J$4="yes",'Data Transformation'!F1293,'Data Transformation'!D1293)</f>
        <v>5.4478923999999998E-2</v>
      </c>
      <c r="I1293">
        <f t="shared" si="91"/>
        <v>55</v>
      </c>
    </row>
    <row r="1294" spans="2:9" x14ac:dyDescent="0.45">
      <c r="B1294">
        <f>IF('Input and Summary Results'!D876=0,FALSE,'Input and Summary Results'!$B876)</f>
        <v>55</v>
      </c>
      <c r="C1294">
        <f>IF(OR(B1294=0,'Input and Summary Results'!D876=0,'Input and Summary Results'!D876=""),FALSE,'Input and Summary Results'!$D876)</f>
        <v>0.99525480600000005</v>
      </c>
      <c r="D1294">
        <f>IF(OR(B1294=0,'Input and Summary Results'!E876=0),FALSE,'Input and Summary Results'!$E876)</f>
        <v>5.3555288E-2</v>
      </c>
      <c r="E1294">
        <f t="shared" si="89"/>
        <v>-2.0657165680387311E-3</v>
      </c>
      <c r="F1294">
        <f t="shared" si="90"/>
        <v>2.3353813367066521E-2</v>
      </c>
      <c r="G1294">
        <f>IF('Input and Summary Results'!$J$4="yes",IF(C1294=FALSE,FALSE,IF('Data Transformation'!E1294&lt;$R$10,E1294,$R$10)),IF(C1294=FALSE,FALSE,IF(C1294&lt;$R$10,C1294,$R$10)))</f>
        <v>0.99525480600000005</v>
      </c>
      <c r="H1294">
        <f>IF('Input and Summary Results'!$J$4="yes",'Data Transformation'!F1294,'Data Transformation'!D1294)</f>
        <v>5.3555288E-2</v>
      </c>
      <c r="I1294">
        <f t="shared" si="91"/>
        <v>55</v>
      </c>
    </row>
    <row r="1295" spans="2:9" x14ac:dyDescent="0.45">
      <c r="B1295">
        <f>IF('Input and Summary Results'!D877=0,FALSE,'Input and Summary Results'!$B877)</f>
        <v>55</v>
      </c>
      <c r="C1295">
        <f>IF(OR(B1295=0,'Input and Summary Results'!D877=0,'Input and Summary Results'!D877=""),FALSE,'Input and Summary Results'!$D877)</f>
        <v>0.20592436</v>
      </c>
      <c r="D1295">
        <f>IF(OR(B1295=0,'Input and Summary Results'!E877=0),FALSE,'Input and Summary Results'!$E877)</f>
        <v>5.2636846000000001E-2</v>
      </c>
      <c r="E1295">
        <f t="shared" si="89"/>
        <v>-0.68629227510220148</v>
      </c>
      <c r="F1295">
        <f t="shared" si="90"/>
        <v>0.11093583665380823</v>
      </c>
      <c r="G1295">
        <f>IF('Input and Summary Results'!$J$4="yes",IF(C1295=FALSE,FALSE,IF('Data Transformation'!E1295&lt;$R$10,E1295,$R$10)),IF(C1295=FALSE,FALSE,IF(C1295&lt;$R$10,C1295,$R$10)))</f>
        <v>0.20592436</v>
      </c>
      <c r="H1295">
        <f>IF('Input and Summary Results'!$J$4="yes",'Data Transformation'!F1295,'Data Transformation'!D1295)</f>
        <v>5.2636846000000001E-2</v>
      </c>
      <c r="I1295">
        <f t="shared" si="91"/>
        <v>55</v>
      </c>
    </row>
    <row r="1296" spans="2:9" x14ac:dyDescent="0.45">
      <c r="B1296">
        <f>IF('Input and Summary Results'!D878=0,FALSE,'Input and Summary Results'!$B878)</f>
        <v>55</v>
      </c>
      <c r="C1296">
        <f>IF(OR(B1296=0,'Input and Summary Results'!D878=0,'Input and Summary Results'!D878=""),FALSE,'Input and Summary Results'!$D878)</f>
        <v>0.33288395700000001</v>
      </c>
      <c r="D1296">
        <f>IF(OR(B1296=0,'Input and Summary Results'!E878=0),FALSE,'Input and Summary Results'!$E878)</f>
        <v>4.9988965000000003E-2</v>
      </c>
      <c r="E1296">
        <f t="shared" si="89"/>
        <v>-0.47770713471495618</v>
      </c>
      <c r="F1296">
        <f t="shared" si="90"/>
        <v>6.5173494708247529E-2</v>
      </c>
      <c r="G1296">
        <f>IF('Input and Summary Results'!$J$4="yes",IF(C1296=FALSE,FALSE,IF('Data Transformation'!E1296&lt;$R$10,E1296,$R$10)),IF(C1296=FALSE,FALSE,IF(C1296&lt;$R$10,C1296,$R$10)))</f>
        <v>0.33288395700000001</v>
      </c>
      <c r="H1296">
        <f>IF('Input and Summary Results'!$J$4="yes",'Data Transformation'!F1296,'Data Transformation'!D1296)</f>
        <v>4.9988965000000003E-2</v>
      </c>
      <c r="I1296">
        <f t="shared" si="91"/>
        <v>55</v>
      </c>
    </row>
    <row r="1297" spans="2:9" x14ac:dyDescent="0.45">
      <c r="B1297">
        <f>IF('Input and Summary Results'!D879=0,FALSE,'Input and Summary Results'!$B879)</f>
        <v>55</v>
      </c>
      <c r="C1297">
        <f>IF(OR(B1297=0,'Input and Summary Results'!D879=0,'Input and Summary Results'!D879=""),FALSE,'Input and Summary Results'!$D879)</f>
        <v>0.37880834699999999</v>
      </c>
      <c r="D1297">
        <f>IF(OR(B1297=0,'Input and Summary Results'!E879=0),FALSE,'Input and Summary Results'!$E879)</f>
        <v>4.9706779E-2</v>
      </c>
      <c r="E1297">
        <f t="shared" si="89"/>
        <v>-0.42158045993248833</v>
      </c>
      <c r="F1297">
        <f t="shared" si="90"/>
        <v>5.6948961808383811E-2</v>
      </c>
      <c r="G1297">
        <f>IF('Input and Summary Results'!$J$4="yes",IF(C1297=FALSE,FALSE,IF('Data Transformation'!E1297&lt;$R$10,E1297,$R$10)),IF(C1297=FALSE,FALSE,IF(C1297&lt;$R$10,C1297,$R$10)))</f>
        <v>0.37880834699999999</v>
      </c>
      <c r="H1297">
        <f>IF('Input and Summary Results'!$J$4="yes",'Data Transformation'!F1297,'Data Transformation'!D1297)</f>
        <v>4.9706779E-2</v>
      </c>
      <c r="I1297">
        <f t="shared" si="91"/>
        <v>55</v>
      </c>
    </row>
    <row r="1298" spans="2:9" x14ac:dyDescent="0.45">
      <c r="B1298">
        <f>IF('Input and Summary Results'!D880=0,FALSE,'Input and Summary Results'!$B880)</f>
        <v>55</v>
      </c>
      <c r="C1298">
        <f>IF(OR(B1298=0,'Input and Summary Results'!D880=0,'Input and Summary Results'!D880=""),FALSE,'Input and Summary Results'!$D880)</f>
        <v>0.27784197599999999</v>
      </c>
      <c r="D1298">
        <f>IF(OR(B1298=0,'Input and Summary Results'!E880=0),FALSE,'Input and Summary Results'!$E880)</f>
        <v>4.5388373000000003E-2</v>
      </c>
      <c r="E1298">
        <f t="shared" si="89"/>
        <v>-0.55620214100292109</v>
      </c>
      <c r="F1298">
        <f t="shared" si="90"/>
        <v>7.0898408388803E-2</v>
      </c>
      <c r="G1298">
        <f>IF('Input and Summary Results'!$J$4="yes",IF(C1298=FALSE,FALSE,IF('Data Transformation'!E1298&lt;$R$10,E1298,$R$10)),IF(C1298=FALSE,FALSE,IF(C1298&lt;$R$10,C1298,$R$10)))</f>
        <v>0.27784197599999999</v>
      </c>
      <c r="H1298">
        <f>IF('Input and Summary Results'!$J$4="yes",'Data Transformation'!F1298,'Data Transformation'!D1298)</f>
        <v>4.5388373000000003E-2</v>
      </c>
      <c r="I1298">
        <f t="shared" si="91"/>
        <v>55</v>
      </c>
    </row>
    <row r="1299" spans="2:9" x14ac:dyDescent="0.45">
      <c r="B1299">
        <f>IF('Input and Summary Results'!D881=0,FALSE,'Input and Summary Results'!$B881)</f>
        <v>55</v>
      </c>
      <c r="C1299">
        <f>IF(OR(B1299=0,'Input and Summary Results'!D881=0,'Input and Summary Results'!D881=""),FALSE,'Input and Summary Results'!$D881)</f>
        <v>0.68824702400000004</v>
      </c>
      <c r="D1299">
        <f>IF(OR(B1299=0,'Input and Summary Results'!E881=0),FALSE,'Input and Summary Results'!$E881)</f>
        <v>3.6463660000000002E-2</v>
      </c>
      <c r="E1299">
        <f t="shared" si="89"/>
        <v>-0.16225565783244897</v>
      </c>
      <c r="F1299">
        <f t="shared" si="90"/>
        <v>2.2993529776599516E-2</v>
      </c>
      <c r="G1299">
        <f>IF('Input and Summary Results'!$J$4="yes",IF(C1299=FALSE,FALSE,IF('Data Transformation'!E1299&lt;$R$10,E1299,$R$10)),IF(C1299=FALSE,FALSE,IF(C1299&lt;$R$10,C1299,$R$10)))</f>
        <v>0.68824702400000004</v>
      </c>
      <c r="H1299">
        <f>IF('Input and Summary Results'!$J$4="yes",'Data Transformation'!F1299,'Data Transformation'!D1299)</f>
        <v>3.6463660000000002E-2</v>
      </c>
      <c r="I1299">
        <f t="shared" si="91"/>
        <v>55</v>
      </c>
    </row>
    <row r="1300" spans="2:9" x14ac:dyDescent="0.45">
      <c r="B1300">
        <f>IF('Input and Summary Results'!D882=0,FALSE,'Input and Summary Results'!$B882)</f>
        <v>55</v>
      </c>
      <c r="C1300">
        <f>IF(OR(B1300=0,'Input and Summary Results'!D882=0,'Input and Summary Results'!D882=""),FALSE,'Input and Summary Results'!$D882)</f>
        <v>0.93882493600000005</v>
      </c>
      <c r="D1300">
        <f>IF(OR(B1300=0,'Input and Summary Results'!E882=0),FALSE,'Input and Summary Results'!$E882)</f>
        <v>3.6259528999999999E-2</v>
      </c>
      <c r="E1300">
        <f t="shared" si="89"/>
        <v>-2.741538368424801E-2</v>
      </c>
      <c r="F1300">
        <f t="shared" si="90"/>
        <v>1.6762055397727526E-2</v>
      </c>
      <c r="G1300">
        <f>IF('Input and Summary Results'!$J$4="yes",IF(C1300=FALSE,FALSE,IF('Data Transformation'!E1300&lt;$R$10,E1300,$R$10)),IF(C1300=FALSE,FALSE,IF(C1300&lt;$R$10,C1300,$R$10)))</f>
        <v>0.93882493600000005</v>
      </c>
      <c r="H1300">
        <f>IF('Input and Summary Results'!$J$4="yes",'Data Transformation'!F1300,'Data Transformation'!D1300)</f>
        <v>3.6259528999999999E-2</v>
      </c>
      <c r="I1300">
        <f t="shared" si="91"/>
        <v>55</v>
      </c>
    </row>
    <row r="1301" spans="2:9" x14ac:dyDescent="0.45">
      <c r="B1301">
        <f>IF('Input and Summary Results'!D883=0,FALSE,'Input and Summary Results'!$B883)</f>
        <v>55</v>
      </c>
      <c r="C1301">
        <f>IF(OR(B1301=0,'Input and Summary Results'!D883=0,'Input and Summary Results'!D883=""),FALSE,'Input and Summary Results'!$D883)</f>
        <v>0.238199406</v>
      </c>
      <c r="D1301">
        <f>IF(OR(B1301=0,'Input and Summary Results'!E883=0),FALSE,'Input and Summary Results'!$E883)</f>
        <v>3.5712475E-2</v>
      </c>
      <c r="E1301">
        <f t="shared" si="89"/>
        <v>-0.62305932585594448</v>
      </c>
      <c r="F1301">
        <f t="shared" si="90"/>
        <v>6.5068231740258831E-2</v>
      </c>
      <c r="G1301">
        <f>IF('Input and Summary Results'!$J$4="yes",IF(C1301=FALSE,FALSE,IF('Data Transformation'!E1301&lt;$R$10,E1301,$R$10)),IF(C1301=FALSE,FALSE,IF(C1301&lt;$R$10,C1301,$R$10)))</f>
        <v>0.238199406</v>
      </c>
      <c r="H1301">
        <f>IF('Input and Summary Results'!$J$4="yes",'Data Transformation'!F1301,'Data Transformation'!D1301)</f>
        <v>3.5712475E-2</v>
      </c>
      <c r="I1301">
        <f t="shared" si="91"/>
        <v>55</v>
      </c>
    </row>
    <row r="1302" spans="2:9" x14ac:dyDescent="0.45">
      <c r="B1302">
        <f>IF('Input and Summary Results'!D884=0,FALSE,'Input and Summary Results'!$B884)</f>
        <v>55</v>
      </c>
      <c r="C1302">
        <f>IF(OR(B1302=0,'Input and Summary Results'!D884=0,'Input and Summary Results'!D884=""),FALSE,'Input and Summary Results'!$D884)</f>
        <v>0.91835408100000004</v>
      </c>
      <c r="D1302">
        <f>IF(OR(B1302=0,'Input and Summary Results'!E884=0),FALSE,'Input and Summary Results'!$E884)</f>
        <v>3.2559523999999999E-2</v>
      </c>
      <c r="E1302">
        <f t="shared" si="89"/>
        <v>-3.698983974017777E-2</v>
      </c>
      <c r="F1302">
        <f t="shared" si="90"/>
        <v>1.5387129766563316E-2</v>
      </c>
      <c r="G1302">
        <f>IF('Input and Summary Results'!$J$4="yes",IF(C1302=FALSE,FALSE,IF('Data Transformation'!E1302&lt;$R$10,E1302,$R$10)),IF(C1302=FALSE,FALSE,IF(C1302&lt;$R$10,C1302,$R$10)))</f>
        <v>0.91835408100000004</v>
      </c>
      <c r="H1302">
        <f>IF('Input and Summary Results'!$J$4="yes",'Data Transformation'!F1302,'Data Transformation'!D1302)</f>
        <v>3.2559523999999999E-2</v>
      </c>
      <c r="I1302">
        <f t="shared" si="91"/>
        <v>55</v>
      </c>
    </row>
    <row r="1303" spans="2:9" x14ac:dyDescent="0.45">
      <c r="B1303">
        <f>IF('Input and Summary Results'!D885=0,FALSE,'Input and Summary Results'!$B885)</f>
        <v>55</v>
      </c>
      <c r="C1303">
        <f>IF(OR(B1303=0,'Input and Summary Results'!D885=0,'Input and Summary Results'!D885=""),FALSE,'Input and Summary Results'!$D885)</f>
        <v>0.21804118</v>
      </c>
      <c r="D1303">
        <f>IF(OR(B1303=0,'Input and Summary Results'!E885=0),FALSE,'Input and Summary Results'!$E885)</f>
        <v>2.9051958999999999E-2</v>
      </c>
      <c r="E1303">
        <f t="shared" si="89"/>
        <v>-0.66146147631365859</v>
      </c>
      <c r="F1303">
        <f t="shared" si="90"/>
        <v>5.7826462900264983E-2</v>
      </c>
      <c r="G1303">
        <f>IF('Input and Summary Results'!$J$4="yes",IF(C1303=FALSE,FALSE,IF('Data Transformation'!E1303&lt;$R$10,E1303,$R$10)),IF(C1303=FALSE,FALSE,IF(C1303&lt;$R$10,C1303,$R$10)))</f>
        <v>0.21804118</v>
      </c>
      <c r="H1303">
        <f>IF('Input and Summary Results'!$J$4="yes",'Data Transformation'!F1303,'Data Transformation'!D1303)</f>
        <v>2.9051958999999999E-2</v>
      </c>
      <c r="I1303">
        <f t="shared" si="91"/>
        <v>55</v>
      </c>
    </row>
    <row r="1304" spans="2:9" x14ac:dyDescent="0.45">
      <c r="B1304">
        <f>IF('Input and Summary Results'!D886=0,FALSE,'Input and Summary Results'!$B886)</f>
        <v>55</v>
      </c>
      <c r="C1304">
        <f>IF(OR(B1304=0,'Input and Summary Results'!D886=0,'Input and Summary Results'!D886=""),FALSE,'Input and Summary Results'!$D886)</f>
        <v>0.23315597099999999</v>
      </c>
      <c r="D1304">
        <f>IF(OR(B1304=0,'Input and Summary Results'!E886=0),FALSE,'Input and Summary Results'!$E886)</f>
        <v>2.7516953E-2</v>
      </c>
      <c r="E1304">
        <f t="shared" si="89"/>
        <v>-0.63235345801713971</v>
      </c>
      <c r="F1304">
        <f t="shared" si="90"/>
        <v>5.1220466500512658E-2</v>
      </c>
      <c r="G1304">
        <f>IF('Input and Summary Results'!$J$4="yes",IF(C1304=FALSE,FALSE,IF('Data Transformation'!E1304&lt;$R$10,E1304,$R$10)),IF(C1304=FALSE,FALSE,IF(C1304&lt;$R$10,C1304,$R$10)))</f>
        <v>0.23315597099999999</v>
      </c>
      <c r="H1304">
        <f>IF('Input and Summary Results'!$J$4="yes",'Data Transformation'!F1304,'Data Transformation'!D1304)</f>
        <v>2.7516953E-2</v>
      </c>
      <c r="I1304">
        <f t="shared" si="91"/>
        <v>55</v>
      </c>
    </row>
    <row r="1305" spans="2:9" x14ac:dyDescent="0.45">
      <c r="B1305">
        <f>IF('Input and Summary Results'!D887=0,FALSE,'Input and Summary Results'!$B887)</f>
        <v>56</v>
      </c>
      <c r="C1305">
        <f>IF(OR(B1305=0,'Input and Summary Results'!D887=0,'Input and Summary Results'!D887=""),FALSE,'Input and Summary Results'!$D887)</f>
        <v>0.98185866799999999</v>
      </c>
      <c r="D1305">
        <f>IF(OR(B1305=0,'Input and Summary Results'!E887=0),FALSE,'Input and Summary Results'!$E887)</f>
        <v>9.1874128999999999E-2</v>
      </c>
      <c r="E1305">
        <f t="shared" si="89"/>
        <v>-7.9510215054169053E-3</v>
      </c>
      <c r="F1305">
        <f t="shared" si="90"/>
        <v>4.061009316872477E-2</v>
      </c>
      <c r="G1305">
        <f>IF('Input and Summary Results'!$J$4="yes",IF(C1305=FALSE,FALSE,IF('Data Transformation'!E1305&lt;$R$10,E1305,$R$10)),IF(C1305=FALSE,FALSE,IF(C1305&lt;$R$10,C1305,$R$10)))</f>
        <v>0.98185866799999999</v>
      </c>
      <c r="H1305">
        <f>IF('Input and Summary Results'!$J$4="yes",'Data Transformation'!F1305,'Data Transformation'!D1305)</f>
        <v>9.1874128999999999E-2</v>
      </c>
      <c r="I1305">
        <f t="shared" si="91"/>
        <v>56</v>
      </c>
    </row>
    <row r="1306" spans="2:9" x14ac:dyDescent="0.45">
      <c r="B1306">
        <f>IF('Input and Summary Results'!D888=0,FALSE,'Input and Summary Results'!$B888)</f>
        <v>56</v>
      </c>
      <c r="C1306">
        <f>IF(OR(B1306=0,'Input and Summary Results'!D888=0,'Input and Summary Results'!D888=""),FALSE,'Input and Summary Results'!$D888)</f>
        <v>0.56375894500000001</v>
      </c>
      <c r="D1306">
        <f>IF(OR(B1306=0,'Input and Summary Results'!E888=0),FALSE,'Input and Summary Results'!$E888)</f>
        <v>6.7440133999999999E-2</v>
      </c>
      <c r="E1306">
        <f t="shared" si="89"/>
        <v>-0.2489065542344775</v>
      </c>
      <c r="F1306">
        <f t="shared" si="90"/>
        <v>5.1917611978644522E-2</v>
      </c>
      <c r="G1306">
        <f>IF('Input and Summary Results'!$J$4="yes",IF(C1306=FALSE,FALSE,IF('Data Transformation'!E1306&lt;$R$10,E1306,$R$10)),IF(C1306=FALSE,FALSE,IF(C1306&lt;$R$10,C1306,$R$10)))</f>
        <v>0.56375894500000001</v>
      </c>
      <c r="H1306">
        <f>IF('Input and Summary Results'!$J$4="yes",'Data Transformation'!F1306,'Data Transformation'!D1306)</f>
        <v>6.7440133999999999E-2</v>
      </c>
      <c r="I1306">
        <f t="shared" si="91"/>
        <v>56</v>
      </c>
    </row>
    <row r="1307" spans="2:9" x14ac:dyDescent="0.45">
      <c r="B1307">
        <f>IF('Input and Summary Results'!D889=0,FALSE,'Input and Summary Results'!$B889)</f>
        <v>56</v>
      </c>
      <c r="C1307">
        <f>IF(OR(B1307=0,'Input and Summary Results'!D889=0,'Input and Summary Results'!D889=""),FALSE,'Input and Summary Results'!$D889)</f>
        <v>0.36560257800000001</v>
      </c>
      <c r="D1307">
        <f>IF(OR(B1307=0,'Input and Summary Results'!E889=0),FALSE,'Input and Summary Results'!$E889)</f>
        <v>6.6269064000000003E-2</v>
      </c>
      <c r="E1307">
        <f t="shared" si="89"/>
        <v>-0.43699075055520031</v>
      </c>
      <c r="F1307">
        <f t="shared" si="90"/>
        <v>7.8666769619988836E-2</v>
      </c>
      <c r="G1307">
        <f>IF('Input and Summary Results'!$J$4="yes",IF(C1307=FALSE,FALSE,IF('Data Transformation'!E1307&lt;$R$10,E1307,$R$10)),IF(C1307=FALSE,FALSE,IF(C1307&lt;$R$10,C1307,$R$10)))</f>
        <v>0.36560257800000001</v>
      </c>
      <c r="H1307">
        <f>IF('Input and Summary Results'!$J$4="yes",'Data Transformation'!F1307,'Data Transformation'!D1307)</f>
        <v>6.6269064000000003E-2</v>
      </c>
      <c r="I1307">
        <f t="shared" si="91"/>
        <v>56</v>
      </c>
    </row>
    <row r="1308" spans="2:9" x14ac:dyDescent="0.45">
      <c r="B1308">
        <f>IF('Input and Summary Results'!D890=0,FALSE,'Input and Summary Results'!$B890)</f>
        <v>56</v>
      </c>
      <c r="C1308">
        <f>IF(OR(B1308=0,'Input and Summary Results'!D890=0,'Input and Summary Results'!D890=""),FALSE,'Input and Summary Results'!$D890)</f>
        <v>0.91108135999999995</v>
      </c>
      <c r="D1308">
        <f>IF(OR(B1308=0,'Input and Summary Results'!E890=0),FALSE,'Input and Summary Results'!$E890)</f>
        <v>5.9836234000000002E-2</v>
      </c>
      <c r="E1308">
        <f t="shared" si="89"/>
        <v>-4.0442838590865365E-2</v>
      </c>
      <c r="F1308">
        <f t="shared" si="90"/>
        <v>2.8503410009398066E-2</v>
      </c>
      <c r="G1308">
        <f>IF('Input and Summary Results'!$J$4="yes",IF(C1308=FALSE,FALSE,IF('Data Transformation'!E1308&lt;$R$10,E1308,$R$10)),IF(C1308=FALSE,FALSE,IF(C1308&lt;$R$10,C1308,$R$10)))</f>
        <v>0.91108135999999995</v>
      </c>
      <c r="H1308">
        <f>IF('Input and Summary Results'!$J$4="yes",'Data Transformation'!F1308,'Data Transformation'!D1308)</f>
        <v>5.9836234000000002E-2</v>
      </c>
      <c r="I1308">
        <f t="shared" si="91"/>
        <v>56</v>
      </c>
    </row>
    <row r="1309" spans="2:9" x14ac:dyDescent="0.45">
      <c r="B1309">
        <f>IF('Input and Summary Results'!D891=0,FALSE,'Input and Summary Results'!$B891)</f>
        <v>56</v>
      </c>
      <c r="C1309">
        <f>IF(OR(B1309=0,'Input and Summary Results'!D891=0,'Input and Summary Results'!D891=""),FALSE,'Input and Summary Results'!$D891)</f>
        <v>0.73170243499999998</v>
      </c>
      <c r="D1309">
        <f>IF(OR(B1309=0,'Input and Summary Results'!E891=0),FALSE,'Input and Summary Results'!$E891)</f>
        <v>5.5384587999999998E-2</v>
      </c>
      <c r="E1309">
        <f t="shared" si="89"/>
        <v>-0.13566549969490571</v>
      </c>
      <c r="F1309">
        <f t="shared" si="90"/>
        <v>3.2850664480841861E-2</v>
      </c>
      <c r="G1309">
        <f>IF('Input and Summary Results'!$J$4="yes",IF(C1309=FALSE,FALSE,IF('Data Transformation'!E1309&lt;$R$10,E1309,$R$10)),IF(C1309=FALSE,FALSE,IF(C1309&lt;$R$10,C1309,$R$10)))</f>
        <v>0.73170243499999998</v>
      </c>
      <c r="H1309">
        <f>IF('Input and Summary Results'!$J$4="yes",'Data Transformation'!F1309,'Data Transformation'!D1309)</f>
        <v>5.5384587999999998E-2</v>
      </c>
      <c r="I1309">
        <f t="shared" si="91"/>
        <v>56</v>
      </c>
    </row>
    <row r="1310" spans="2:9" x14ac:dyDescent="0.45">
      <c r="B1310">
        <f>IF('Input and Summary Results'!D892=0,FALSE,'Input and Summary Results'!$B892)</f>
        <v>56</v>
      </c>
      <c r="C1310">
        <f>IF(OR(B1310=0,'Input and Summary Results'!D892=0,'Input and Summary Results'!D892=""),FALSE,'Input and Summary Results'!$D892)</f>
        <v>0.96694699500000003</v>
      </c>
      <c r="D1310">
        <f>IF(OR(B1310=0,'Input and Summary Results'!E892=0),FALSE,'Input and Summary Results'!$E892)</f>
        <v>5.4789513999999997E-2</v>
      </c>
      <c r="E1310">
        <f t="shared" si="89"/>
        <v>-1.4597331925206977E-2</v>
      </c>
      <c r="F1310">
        <f t="shared" si="90"/>
        <v>2.4591471092994088E-2</v>
      </c>
      <c r="G1310">
        <f>IF('Input and Summary Results'!$J$4="yes",IF(C1310=FALSE,FALSE,IF('Data Transformation'!E1310&lt;$R$10,E1310,$R$10)),IF(C1310=FALSE,FALSE,IF(C1310&lt;$R$10,C1310,$R$10)))</f>
        <v>0.96694699500000003</v>
      </c>
      <c r="H1310">
        <f>IF('Input and Summary Results'!$J$4="yes",'Data Transformation'!F1310,'Data Transformation'!D1310)</f>
        <v>5.4789513999999997E-2</v>
      </c>
      <c r="I1310">
        <f t="shared" si="91"/>
        <v>56</v>
      </c>
    </row>
    <row r="1311" spans="2:9" x14ac:dyDescent="0.45">
      <c r="B1311">
        <f>IF('Input and Summary Results'!D893=0,FALSE,'Input and Summary Results'!$B893)</f>
        <v>56</v>
      </c>
      <c r="C1311">
        <f>IF(OR(B1311=0,'Input and Summary Results'!D893=0,'Input and Summary Results'!D893=""),FALSE,'Input and Summary Results'!$D893)</f>
        <v>0.47031640499999999</v>
      </c>
      <c r="D1311">
        <f>IF(OR(B1311=0,'Input and Summary Results'!E893=0),FALSE,'Input and Summary Results'!$E893)</f>
        <v>5.1506975000000003E-2</v>
      </c>
      <c r="E1311">
        <f t="shared" si="89"/>
        <v>-0.32760987246225909</v>
      </c>
      <c r="F1311">
        <f t="shared" si="90"/>
        <v>4.7529762756202396E-2</v>
      </c>
      <c r="G1311">
        <f>IF('Input and Summary Results'!$J$4="yes",IF(C1311=FALSE,FALSE,IF('Data Transformation'!E1311&lt;$R$10,E1311,$R$10)),IF(C1311=FALSE,FALSE,IF(C1311&lt;$R$10,C1311,$R$10)))</f>
        <v>0.47031640499999999</v>
      </c>
      <c r="H1311">
        <f>IF('Input and Summary Results'!$J$4="yes",'Data Transformation'!F1311,'Data Transformation'!D1311)</f>
        <v>5.1506975000000003E-2</v>
      </c>
      <c r="I1311">
        <f t="shared" si="91"/>
        <v>56</v>
      </c>
    </row>
    <row r="1312" spans="2:9" x14ac:dyDescent="0.45">
      <c r="B1312">
        <f>IF('Input and Summary Results'!D894=0,FALSE,'Input and Summary Results'!$B894)</f>
        <v>56</v>
      </c>
      <c r="C1312">
        <f>IF(OR(B1312=0,'Input and Summary Results'!D894=0,'Input and Summary Results'!D894=""),FALSE,'Input and Summary Results'!$D894)</f>
        <v>0.93889686000000006</v>
      </c>
      <c r="D1312">
        <f>IF(OR(B1312=0,'Input and Summary Results'!E894=0),FALSE,'Input and Summary Results'!$E894)</f>
        <v>5.0046971000000003E-2</v>
      </c>
      <c r="E1312">
        <f t="shared" si="89"/>
        <v>-2.7382113370830734E-2</v>
      </c>
      <c r="F1312">
        <f t="shared" si="90"/>
        <v>2.3133941904971329E-2</v>
      </c>
      <c r="G1312">
        <f>IF('Input and Summary Results'!$J$4="yes",IF(C1312=FALSE,FALSE,IF('Data Transformation'!E1312&lt;$R$10,E1312,$R$10)),IF(C1312=FALSE,FALSE,IF(C1312&lt;$R$10,C1312,$R$10)))</f>
        <v>0.93889686000000006</v>
      </c>
      <c r="H1312">
        <f>IF('Input and Summary Results'!$J$4="yes",'Data Transformation'!F1312,'Data Transformation'!D1312)</f>
        <v>5.0046971000000003E-2</v>
      </c>
      <c r="I1312">
        <f t="shared" si="91"/>
        <v>56</v>
      </c>
    </row>
    <row r="1313" spans="2:9" x14ac:dyDescent="0.45">
      <c r="B1313">
        <f>IF('Input and Summary Results'!D895=0,FALSE,'Input and Summary Results'!$B895)</f>
        <v>56</v>
      </c>
      <c r="C1313">
        <f>IF(OR(B1313=0,'Input and Summary Results'!D895=0,'Input and Summary Results'!D895=""),FALSE,'Input and Summary Results'!$D895)</f>
        <v>0.94740598099999995</v>
      </c>
      <c r="D1313">
        <f>IF(OR(B1313=0,'Input and Summary Results'!E895=0),FALSE,'Input and Summary Results'!$E895)</f>
        <v>4.6047893999999999E-2</v>
      </c>
      <c r="E1313">
        <f t="shared" si="89"/>
        <v>-2.3463877886405884E-2</v>
      </c>
      <c r="F1313">
        <f t="shared" si="90"/>
        <v>2.109421557050525E-2</v>
      </c>
      <c r="G1313">
        <f>IF('Input and Summary Results'!$J$4="yes",IF(C1313=FALSE,FALSE,IF('Data Transformation'!E1313&lt;$R$10,E1313,$R$10)),IF(C1313=FALSE,FALSE,IF(C1313&lt;$R$10,C1313,$R$10)))</f>
        <v>0.94740598099999995</v>
      </c>
      <c r="H1313">
        <f>IF('Input and Summary Results'!$J$4="yes",'Data Transformation'!F1313,'Data Transformation'!D1313)</f>
        <v>4.6047893999999999E-2</v>
      </c>
      <c r="I1313">
        <f t="shared" si="91"/>
        <v>56</v>
      </c>
    </row>
    <row r="1314" spans="2:9" x14ac:dyDescent="0.45">
      <c r="B1314">
        <f>IF('Input and Summary Results'!D896=0,FALSE,'Input and Summary Results'!$B896)</f>
        <v>56</v>
      </c>
      <c r="C1314">
        <f>IF(OR(B1314=0,'Input and Summary Results'!D896=0,'Input and Summary Results'!D896=""),FALSE,'Input and Summary Results'!$D896)</f>
        <v>0.92329512300000005</v>
      </c>
      <c r="D1314">
        <f>IF(OR(B1314=0,'Input and Summary Results'!E896=0),FALSE,'Input and Summary Results'!$E896)</f>
        <v>4.4258253999999997E-2</v>
      </c>
      <c r="E1314">
        <f t="shared" si="89"/>
        <v>-3.4659458449756049E-2</v>
      </c>
      <c r="F1314">
        <f t="shared" si="90"/>
        <v>2.0803838076809595E-2</v>
      </c>
      <c r="G1314">
        <f>IF('Input and Summary Results'!$J$4="yes",IF(C1314=FALSE,FALSE,IF('Data Transformation'!E1314&lt;$R$10,E1314,$R$10)),IF(C1314=FALSE,FALSE,IF(C1314&lt;$R$10,C1314,$R$10)))</f>
        <v>0.92329512300000005</v>
      </c>
      <c r="H1314">
        <f>IF('Input and Summary Results'!$J$4="yes",'Data Transformation'!F1314,'Data Transformation'!D1314)</f>
        <v>4.4258253999999997E-2</v>
      </c>
      <c r="I1314">
        <f t="shared" si="91"/>
        <v>56</v>
      </c>
    </row>
    <row r="1315" spans="2:9" x14ac:dyDescent="0.45">
      <c r="B1315">
        <f>IF('Input and Summary Results'!D897=0,FALSE,'Input and Summary Results'!$B897)</f>
        <v>56</v>
      </c>
      <c r="C1315">
        <f>IF(OR(B1315=0,'Input and Summary Results'!D897=0,'Input and Summary Results'!D897=""),FALSE,'Input and Summary Results'!$D897)</f>
        <v>0.83086204600000002</v>
      </c>
      <c r="D1315">
        <f>IF(OR(B1315=0,'Input and Summary Results'!E897=0),FALSE,'Input and Summary Results'!$E897)</f>
        <v>4.097348E-2</v>
      </c>
      <c r="E1315">
        <f t="shared" si="89"/>
        <v>-8.0471079265884399E-2</v>
      </c>
      <c r="F1315">
        <f t="shared" si="90"/>
        <v>2.1402458333016693E-2</v>
      </c>
      <c r="G1315">
        <f>IF('Input and Summary Results'!$J$4="yes",IF(C1315=FALSE,FALSE,IF('Data Transformation'!E1315&lt;$R$10,E1315,$R$10)),IF(C1315=FALSE,FALSE,IF(C1315&lt;$R$10,C1315,$R$10)))</f>
        <v>0.83086204600000002</v>
      </c>
      <c r="H1315">
        <f>IF('Input and Summary Results'!$J$4="yes",'Data Transformation'!F1315,'Data Transformation'!D1315)</f>
        <v>4.097348E-2</v>
      </c>
      <c r="I1315">
        <f t="shared" si="91"/>
        <v>56</v>
      </c>
    </row>
    <row r="1316" spans="2:9" x14ac:dyDescent="0.45">
      <c r="B1316">
        <f>IF('Input and Summary Results'!D898=0,FALSE,'Input and Summary Results'!$B898)</f>
        <v>56</v>
      </c>
      <c r="C1316">
        <f>IF(OR(B1316=0,'Input and Summary Results'!D898=0,'Input and Summary Results'!D898=""),FALSE,'Input and Summary Results'!$D898)</f>
        <v>0.97771329900000004</v>
      </c>
      <c r="D1316">
        <f>IF(OR(B1316=0,'Input and Summary Results'!E898=0),FALSE,'Input and Summary Results'!$E898)</f>
        <v>3.9043885E-2</v>
      </c>
      <c r="E1316">
        <f t="shared" si="89"/>
        <v>-9.7884774376401067E-3</v>
      </c>
      <c r="F1316">
        <f t="shared" si="90"/>
        <v>1.733130367289808E-2</v>
      </c>
      <c r="G1316">
        <f>IF('Input and Summary Results'!$J$4="yes",IF(C1316=FALSE,FALSE,IF('Data Transformation'!E1316&lt;$R$10,E1316,$R$10)),IF(C1316=FALSE,FALSE,IF(C1316&lt;$R$10,C1316,$R$10)))</f>
        <v>0.97771329900000004</v>
      </c>
      <c r="H1316">
        <f>IF('Input and Summary Results'!$J$4="yes",'Data Transformation'!F1316,'Data Transformation'!D1316)</f>
        <v>3.9043885E-2</v>
      </c>
      <c r="I1316">
        <f t="shared" si="91"/>
        <v>56</v>
      </c>
    </row>
    <row r="1317" spans="2:9" x14ac:dyDescent="0.45">
      <c r="B1317">
        <f>IF('Input and Summary Results'!D899=0,FALSE,'Input and Summary Results'!$B899)</f>
        <v>56</v>
      </c>
      <c r="C1317">
        <f>IF(OR(B1317=0,'Input and Summary Results'!D899=0,'Input and Summary Results'!D899=""),FALSE,'Input and Summary Results'!$D899)</f>
        <v>0.204798217</v>
      </c>
      <c r="D1317">
        <f>IF(OR(B1317=0,'Input and Summary Results'!E899=0),FALSE,'Input and Summary Results'!$E899)</f>
        <v>3.7721299999999999E-2</v>
      </c>
      <c r="E1317">
        <f t="shared" si="89"/>
        <v>-0.68867382870417559</v>
      </c>
      <c r="F1317">
        <f t="shared" si="90"/>
        <v>7.993743519749491E-2</v>
      </c>
      <c r="G1317">
        <f>IF('Input and Summary Results'!$J$4="yes",IF(C1317=FALSE,FALSE,IF('Data Transformation'!E1317&lt;$R$10,E1317,$R$10)),IF(C1317=FALSE,FALSE,IF(C1317&lt;$R$10,C1317,$R$10)))</f>
        <v>0.204798217</v>
      </c>
      <c r="H1317">
        <f>IF('Input and Summary Results'!$J$4="yes",'Data Transformation'!F1317,'Data Transformation'!D1317)</f>
        <v>3.7721299999999999E-2</v>
      </c>
      <c r="I1317">
        <f t="shared" si="91"/>
        <v>56</v>
      </c>
    </row>
    <row r="1318" spans="2:9" x14ac:dyDescent="0.45">
      <c r="B1318">
        <f>IF('Input and Summary Results'!D900=0,FALSE,'Input and Summary Results'!$B900)</f>
        <v>56</v>
      </c>
      <c r="C1318">
        <f>IF(OR(B1318=0,'Input and Summary Results'!D900=0,'Input and Summary Results'!D900=""),FALSE,'Input and Summary Results'!$D900)</f>
        <v>1.0190422459999999</v>
      </c>
      <c r="D1318">
        <f>IF(OR(B1318=0,'Input and Summary Results'!E900=0),FALSE,'Input and Summary Results'!$E900)</f>
        <v>3.6786882999999999E-2</v>
      </c>
      <c r="E1318">
        <f t="shared" si="89"/>
        <v>8.1921887408435458E-3</v>
      </c>
      <c r="F1318">
        <f t="shared" si="90"/>
        <v>1.5667169133241215E-2</v>
      </c>
      <c r="G1318">
        <f>IF('Input and Summary Results'!$J$4="yes",IF(C1318=FALSE,FALSE,IF('Data Transformation'!E1318&lt;$R$10,E1318,$R$10)),IF(C1318=FALSE,FALSE,IF(C1318&lt;$R$10,C1318,$R$10)))</f>
        <v>1.0190422459999999</v>
      </c>
      <c r="H1318">
        <f>IF('Input and Summary Results'!$J$4="yes",'Data Transformation'!F1318,'Data Transformation'!D1318)</f>
        <v>3.6786882999999999E-2</v>
      </c>
      <c r="I1318">
        <f t="shared" si="91"/>
        <v>56</v>
      </c>
    </row>
    <row r="1319" spans="2:9" x14ac:dyDescent="0.45">
      <c r="B1319">
        <f>IF('Input and Summary Results'!D901=0,FALSE,'Input and Summary Results'!$B901)</f>
        <v>56</v>
      </c>
      <c r="C1319">
        <f>IF(OR(B1319=0,'Input and Summary Results'!D901=0,'Input and Summary Results'!D901=""),FALSE,'Input and Summary Results'!$D901)</f>
        <v>0.55033904099999997</v>
      </c>
      <c r="D1319">
        <f>IF(OR(B1319=0,'Input and Summary Results'!E901=0),FALSE,'Input and Summary Results'!$E901)</f>
        <v>3.5506948000000003E-2</v>
      </c>
      <c r="E1319">
        <f t="shared" si="89"/>
        <v>-0.25936967728615334</v>
      </c>
      <c r="F1319">
        <f t="shared" si="90"/>
        <v>2.8000949022259174E-2</v>
      </c>
      <c r="G1319">
        <f>IF('Input and Summary Results'!$J$4="yes",IF(C1319=FALSE,FALSE,IF('Data Transformation'!E1319&lt;$R$10,E1319,$R$10)),IF(C1319=FALSE,FALSE,IF(C1319&lt;$R$10,C1319,$R$10)))</f>
        <v>0.55033904099999997</v>
      </c>
      <c r="H1319">
        <f>IF('Input and Summary Results'!$J$4="yes",'Data Transformation'!F1319,'Data Transformation'!D1319)</f>
        <v>3.5506948000000003E-2</v>
      </c>
      <c r="I1319">
        <f t="shared" si="91"/>
        <v>56</v>
      </c>
    </row>
    <row r="1320" spans="2:9" x14ac:dyDescent="0.45">
      <c r="B1320">
        <f>IF('Input and Summary Results'!D902=0,FALSE,'Input and Summary Results'!$B902)</f>
        <v>56</v>
      </c>
      <c r="C1320">
        <f>IF(OR(B1320=0,'Input and Summary Results'!D902=0,'Input and Summary Results'!D902=""),FALSE,'Input and Summary Results'!$D902)</f>
        <v>0.87636753499999998</v>
      </c>
      <c r="D1320">
        <f>IF(OR(B1320=0,'Input and Summary Results'!E902=0),FALSE,'Input and Summary Results'!$E902)</f>
        <v>3.4013276000000002E-2</v>
      </c>
      <c r="E1320">
        <f t="shared" si="89"/>
        <v>-5.731371923491408E-2</v>
      </c>
      <c r="F1320">
        <f t="shared" si="90"/>
        <v>1.6844259051654625E-2</v>
      </c>
      <c r="G1320">
        <f>IF('Input and Summary Results'!$J$4="yes",IF(C1320=FALSE,FALSE,IF('Data Transformation'!E1320&lt;$R$10,E1320,$R$10)),IF(C1320=FALSE,FALSE,IF(C1320&lt;$R$10,C1320,$R$10)))</f>
        <v>0.87636753499999998</v>
      </c>
      <c r="H1320">
        <f>IF('Input and Summary Results'!$J$4="yes",'Data Transformation'!F1320,'Data Transformation'!D1320)</f>
        <v>3.4013276000000002E-2</v>
      </c>
      <c r="I1320">
        <f t="shared" si="91"/>
        <v>56</v>
      </c>
    </row>
    <row r="1321" spans="2:9" x14ac:dyDescent="0.45">
      <c r="B1321">
        <f>IF('Input and Summary Results'!D903=0,FALSE,'Input and Summary Results'!$B903)</f>
        <v>56</v>
      </c>
      <c r="C1321">
        <f>IF(OR(B1321=0,'Input and Summary Results'!D903=0,'Input and Summary Results'!D903=""),FALSE,'Input and Summary Results'!$D903)</f>
        <v>0.97092542699999995</v>
      </c>
      <c r="D1321">
        <f>IF(OR(B1321=0,'Input and Summary Results'!E903=0),FALSE,'Input and Summary Results'!$E903)</f>
        <v>3.1355930999999997E-2</v>
      </c>
      <c r="E1321">
        <f t="shared" si="89"/>
        <v>-1.2814125278517356E-2</v>
      </c>
      <c r="F1321">
        <f t="shared" si="90"/>
        <v>1.4015982768159596E-2</v>
      </c>
      <c r="G1321">
        <f>IF('Input and Summary Results'!$J$4="yes",IF(C1321=FALSE,FALSE,IF('Data Transformation'!E1321&lt;$R$10,E1321,$R$10)),IF(C1321=FALSE,FALSE,IF(C1321&lt;$R$10,C1321,$R$10)))</f>
        <v>0.97092542699999995</v>
      </c>
      <c r="H1321">
        <f>IF('Input and Summary Results'!$J$4="yes",'Data Transformation'!F1321,'Data Transformation'!D1321)</f>
        <v>3.1355930999999997E-2</v>
      </c>
      <c r="I1321">
        <f t="shared" si="91"/>
        <v>56</v>
      </c>
    </row>
    <row r="1322" spans="2:9" x14ac:dyDescent="0.45">
      <c r="B1322">
        <f>IF('Input and Summary Results'!D904=0,FALSE,'Input and Summary Results'!$B904)</f>
        <v>56</v>
      </c>
      <c r="C1322">
        <f>IF(OR(B1322=0,'Input and Summary Results'!D904=0,'Input and Summary Results'!D904=""),FALSE,'Input and Summary Results'!$D904)</f>
        <v>0.853749804</v>
      </c>
      <c r="D1322">
        <f>IF(OR(B1322=0,'Input and Summary Results'!E904=0),FALSE,'Input and Summary Results'!$E904)</f>
        <v>2.8260873999999998E-2</v>
      </c>
      <c r="E1322">
        <f t="shared" ref="E1322:E1385" si="92">IF(C1322=FALSE,FALSE,LOG10(C1322))</f>
        <v>-6.8669383013753013E-2</v>
      </c>
      <c r="F1322">
        <f t="shared" ref="F1322:F1385" si="93">IF(D1322=FALSE, FALSE,0.434*D1322/C1322)</f>
        <v>1.4366292394487038E-2</v>
      </c>
      <c r="G1322">
        <f>IF('Input and Summary Results'!$J$4="yes",IF(C1322=FALSE,FALSE,IF('Data Transformation'!E1322&lt;$R$10,E1322,$R$10)),IF(C1322=FALSE,FALSE,IF(C1322&lt;$R$10,C1322,$R$10)))</f>
        <v>0.853749804</v>
      </c>
      <c r="H1322">
        <f>IF('Input and Summary Results'!$J$4="yes",'Data Transformation'!F1322,'Data Transformation'!D1322)</f>
        <v>2.8260873999999998E-2</v>
      </c>
      <c r="I1322">
        <f t="shared" si="91"/>
        <v>56</v>
      </c>
    </row>
    <row r="1323" spans="2:9" x14ac:dyDescent="0.45">
      <c r="B1323">
        <f>IF('Input and Summary Results'!D905=0,FALSE,'Input and Summary Results'!$B905)</f>
        <v>57</v>
      </c>
      <c r="C1323">
        <f>IF(OR(B1323=0,'Input and Summary Results'!D905=0,'Input and Summary Results'!D905=""),FALSE,'Input and Summary Results'!$D905)</f>
        <v>0.74151508300000002</v>
      </c>
      <c r="D1323">
        <f>IF(OR(B1323=0,'Input and Summary Results'!E905=0),FALSE,'Input and Summary Results'!$E905)</f>
        <v>8.0988484999999999E-2</v>
      </c>
      <c r="E1323">
        <f t="shared" si="92"/>
        <v>-0.12988001065441332</v>
      </c>
      <c r="F1323">
        <f t="shared" si="93"/>
        <v>4.7401601526155329E-2</v>
      </c>
      <c r="G1323">
        <f>IF('Input and Summary Results'!$J$4="yes",IF(C1323=FALSE,FALSE,IF('Data Transformation'!E1323&lt;$R$10,E1323,$R$10)),IF(C1323=FALSE,FALSE,IF(C1323&lt;$R$10,C1323,$R$10)))</f>
        <v>0.74151508300000002</v>
      </c>
      <c r="H1323">
        <f>IF('Input and Summary Results'!$J$4="yes",'Data Transformation'!F1323,'Data Transformation'!D1323)</f>
        <v>8.0988484999999999E-2</v>
      </c>
      <c r="I1323">
        <f t="shared" si="91"/>
        <v>57</v>
      </c>
    </row>
    <row r="1324" spans="2:9" x14ac:dyDescent="0.45">
      <c r="B1324">
        <f>IF('Input and Summary Results'!D906=0,FALSE,'Input and Summary Results'!$B906)</f>
        <v>57</v>
      </c>
      <c r="C1324">
        <f>IF(OR(B1324=0,'Input and Summary Results'!D906=0,'Input and Summary Results'!D906=""),FALSE,'Input and Summary Results'!$D906)</f>
        <v>0.206055602</v>
      </c>
      <c r="D1324">
        <f>IF(OR(B1324=0,'Input and Summary Results'!E906=0),FALSE,'Input and Summary Results'!$E906)</f>
        <v>7.3709282000000001E-2</v>
      </c>
      <c r="E1324">
        <f t="shared" si="92"/>
        <v>-0.68601557388573775</v>
      </c>
      <c r="F1324">
        <f t="shared" si="93"/>
        <v>0.15524852553147281</v>
      </c>
      <c r="G1324">
        <f>IF('Input and Summary Results'!$J$4="yes",IF(C1324=FALSE,FALSE,IF('Data Transformation'!E1324&lt;$R$10,E1324,$R$10)),IF(C1324=FALSE,FALSE,IF(C1324&lt;$R$10,C1324,$R$10)))</f>
        <v>0.206055602</v>
      </c>
      <c r="H1324">
        <f>IF('Input and Summary Results'!$J$4="yes",'Data Transformation'!F1324,'Data Transformation'!D1324)</f>
        <v>7.3709282000000001E-2</v>
      </c>
      <c r="I1324">
        <f t="shared" si="91"/>
        <v>57</v>
      </c>
    </row>
    <row r="1325" spans="2:9" x14ac:dyDescent="0.45">
      <c r="B1325">
        <f>IF('Input and Summary Results'!D907=0,FALSE,'Input and Summary Results'!$B907)</f>
        <v>57</v>
      </c>
      <c r="C1325">
        <f>IF(OR(B1325=0,'Input and Summary Results'!D907=0,'Input and Summary Results'!D907=""),FALSE,'Input and Summary Results'!$D907)</f>
        <v>0.63983567100000005</v>
      </c>
      <c r="D1325">
        <f>IF(OR(B1325=0,'Input and Summary Results'!E907=0),FALSE,'Input and Summary Results'!$E907)</f>
        <v>6.9176311000000004E-2</v>
      </c>
      <c r="E1325">
        <f t="shared" si="92"/>
        <v>-0.193931551550095</v>
      </c>
      <c r="F1325">
        <f t="shared" si="93"/>
        <v>4.6922233840257399E-2</v>
      </c>
      <c r="G1325">
        <f>IF('Input and Summary Results'!$J$4="yes",IF(C1325=FALSE,FALSE,IF('Data Transformation'!E1325&lt;$R$10,E1325,$R$10)),IF(C1325=FALSE,FALSE,IF(C1325&lt;$R$10,C1325,$R$10)))</f>
        <v>0.63983567100000005</v>
      </c>
      <c r="H1325">
        <f>IF('Input and Summary Results'!$J$4="yes",'Data Transformation'!F1325,'Data Transformation'!D1325)</f>
        <v>6.9176311000000004E-2</v>
      </c>
      <c r="I1325">
        <f t="shared" si="91"/>
        <v>57</v>
      </c>
    </row>
    <row r="1326" spans="2:9" x14ac:dyDescent="0.45">
      <c r="B1326">
        <f>IF('Input and Summary Results'!D908=0,FALSE,'Input and Summary Results'!$B908)</f>
        <v>57</v>
      </c>
      <c r="C1326">
        <f>IF(OR(B1326=0,'Input and Summary Results'!D908=0,'Input and Summary Results'!D908=""),FALSE,'Input and Summary Results'!$D908)</f>
        <v>0.40380559900000002</v>
      </c>
      <c r="D1326">
        <f>IF(OR(B1326=0,'Input and Summary Results'!E908=0),FALSE,'Input and Summary Results'!$E908)</f>
        <v>6.8002576999999995E-2</v>
      </c>
      <c r="E1326">
        <f t="shared" si="92"/>
        <v>-0.39382766360449883</v>
      </c>
      <c r="F1326">
        <f t="shared" si="93"/>
        <v>7.3087442301660602E-2</v>
      </c>
      <c r="G1326">
        <f>IF('Input and Summary Results'!$J$4="yes",IF(C1326=FALSE,FALSE,IF('Data Transformation'!E1326&lt;$R$10,E1326,$R$10)),IF(C1326=FALSE,FALSE,IF(C1326&lt;$R$10,C1326,$R$10)))</f>
        <v>0.40380559900000002</v>
      </c>
      <c r="H1326">
        <f>IF('Input and Summary Results'!$J$4="yes",'Data Transformation'!F1326,'Data Transformation'!D1326)</f>
        <v>6.8002576999999995E-2</v>
      </c>
      <c r="I1326">
        <f t="shared" si="91"/>
        <v>57</v>
      </c>
    </row>
    <row r="1327" spans="2:9" x14ac:dyDescent="0.45">
      <c r="B1327">
        <f>IF('Input and Summary Results'!D909=0,FALSE,'Input and Summary Results'!$B909)</f>
        <v>57</v>
      </c>
      <c r="C1327">
        <f>IF(OR(B1327=0,'Input and Summary Results'!D909=0,'Input and Summary Results'!D909=""),FALSE,'Input and Summary Results'!$D909)</f>
        <v>0.91120797600000003</v>
      </c>
      <c r="D1327">
        <f>IF(OR(B1327=0,'Input and Summary Results'!E909=0),FALSE,'Input and Summary Results'!$E909)</f>
        <v>6.6506657999999996E-2</v>
      </c>
      <c r="E1327">
        <f t="shared" si="92"/>
        <v>-4.0382487439022605E-2</v>
      </c>
      <c r="F1327">
        <f t="shared" si="93"/>
        <v>3.1676511106395321E-2</v>
      </c>
      <c r="G1327">
        <f>IF('Input and Summary Results'!$J$4="yes",IF(C1327=FALSE,FALSE,IF('Data Transformation'!E1327&lt;$R$10,E1327,$R$10)),IF(C1327=FALSE,FALSE,IF(C1327&lt;$R$10,C1327,$R$10)))</f>
        <v>0.91120797600000003</v>
      </c>
      <c r="H1327">
        <f>IF('Input and Summary Results'!$J$4="yes",'Data Transformation'!F1327,'Data Transformation'!D1327)</f>
        <v>6.6506657999999996E-2</v>
      </c>
      <c r="I1327">
        <f t="shared" si="91"/>
        <v>57</v>
      </c>
    </row>
    <row r="1328" spans="2:9" x14ac:dyDescent="0.45">
      <c r="B1328">
        <f>IF('Input and Summary Results'!D910=0,FALSE,'Input and Summary Results'!$B910)</f>
        <v>57</v>
      </c>
      <c r="C1328">
        <f>IF(OR(B1328=0,'Input and Summary Results'!D910=0,'Input and Summary Results'!D910=""),FALSE,'Input and Summary Results'!$D910)</f>
        <v>0.40173394099999998</v>
      </c>
      <c r="D1328">
        <f>IF(OR(B1328=0,'Input and Summary Results'!E910=0),FALSE,'Input and Summary Results'!$E910)</f>
        <v>6.1202595999999998E-2</v>
      </c>
      <c r="E1328">
        <f t="shared" si="92"/>
        <v>-0.39606147479978854</v>
      </c>
      <c r="F1328">
        <f t="shared" si="93"/>
        <v>6.6118203998103309E-2</v>
      </c>
      <c r="G1328">
        <f>IF('Input and Summary Results'!$J$4="yes",IF(C1328=FALSE,FALSE,IF('Data Transformation'!E1328&lt;$R$10,E1328,$R$10)),IF(C1328=FALSE,FALSE,IF(C1328&lt;$R$10,C1328,$R$10)))</f>
        <v>0.40173394099999998</v>
      </c>
      <c r="H1328">
        <f>IF('Input and Summary Results'!$J$4="yes",'Data Transformation'!F1328,'Data Transformation'!D1328)</f>
        <v>6.1202595999999998E-2</v>
      </c>
      <c r="I1328">
        <f t="shared" si="91"/>
        <v>57</v>
      </c>
    </row>
    <row r="1329" spans="2:9" x14ac:dyDescent="0.45">
      <c r="B1329">
        <f>IF('Input and Summary Results'!D911=0,FALSE,'Input and Summary Results'!$B911)</f>
        <v>57</v>
      </c>
      <c r="C1329">
        <f>IF(OR(B1329=0,'Input and Summary Results'!D911=0,'Input and Summary Results'!D911=""),FALSE,'Input and Summary Results'!$D911)</f>
        <v>0.805848911</v>
      </c>
      <c r="D1329">
        <f>IF(OR(B1329=0,'Input and Summary Results'!E911=0),FALSE,'Input and Summary Results'!$E911)</f>
        <v>5.5237767E-2</v>
      </c>
      <c r="E1329">
        <f t="shared" si="92"/>
        <v>-9.3746376643897553E-2</v>
      </c>
      <c r="F1329">
        <f t="shared" si="93"/>
        <v>2.9748989606812288E-2</v>
      </c>
      <c r="G1329">
        <f>IF('Input and Summary Results'!$J$4="yes",IF(C1329=FALSE,FALSE,IF('Data Transformation'!E1329&lt;$R$10,E1329,$R$10)),IF(C1329=FALSE,FALSE,IF(C1329&lt;$R$10,C1329,$R$10)))</f>
        <v>0.805848911</v>
      </c>
      <c r="H1329">
        <f>IF('Input and Summary Results'!$J$4="yes",'Data Transformation'!F1329,'Data Transformation'!D1329)</f>
        <v>5.5237767E-2</v>
      </c>
      <c r="I1329">
        <f t="shared" si="91"/>
        <v>57</v>
      </c>
    </row>
    <row r="1330" spans="2:9" x14ac:dyDescent="0.45">
      <c r="B1330">
        <f>IF('Input and Summary Results'!D912=0,FALSE,'Input and Summary Results'!$B912)</f>
        <v>57</v>
      </c>
      <c r="C1330">
        <f>IF(OR(B1330=0,'Input and Summary Results'!D912=0,'Input and Summary Results'!D912=""),FALSE,'Input and Summary Results'!$D912)</f>
        <v>0.91199015500000002</v>
      </c>
      <c r="D1330">
        <f>IF(OR(B1330=0,'Input and Summary Results'!E912=0),FALSE,'Input and Summary Results'!$E912)</f>
        <v>5.3572225000000001E-2</v>
      </c>
      <c r="E1330">
        <f t="shared" si="92"/>
        <v>-4.0009849886772537E-2</v>
      </c>
      <c r="F1330">
        <f t="shared" si="93"/>
        <v>2.5494075262248856E-2</v>
      </c>
      <c r="G1330">
        <f>IF('Input and Summary Results'!$J$4="yes",IF(C1330=FALSE,FALSE,IF('Data Transformation'!E1330&lt;$R$10,E1330,$R$10)),IF(C1330=FALSE,FALSE,IF(C1330&lt;$R$10,C1330,$R$10)))</f>
        <v>0.91199015500000002</v>
      </c>
      <c r="H1330">
        <f>IF('Input and Summary Results'!$J$4="yes",'Data Transformation'!F1330,'Data Transformation'!D1330)</f>
        <v>5.3572225000000001E-2</v>
      </c>
      <c r="I1330">
        <f t="shared" si="91"/>
        <v>57</v>
      </c>
    </row>
    <row r="1331" spans="2:9" x14ac:dyDescent="0.45">
      <c r="B1331">
        <f>IF('Input and Summary Results'!D913=0,FALSE,'Input and Summary Results'!$B913)</f>
        <v>57</v>
      </c>
      <c r="C1331">
        <f>IF(OR(B1331=0,'Input and Summary Results'!D913=0,'Input and Summary Results'!D913=""),FALSE,'Input and Summary Results'!$D913)</f>
        <v>0.91014128100000002</v>
      </c>
      <c r="D1331">
        <f>IF(OR(B1331=0,'Input and Summary Results'!E913=0),FALSE,'Input and Summary Results'!$E913)</f>
        <v>4.9404397000000003E-2</v>
      </c>
      <c r="E1331">
        <f t="shared" si="92"/>
        <v>-4.0891187023750115E-2</v>
      </c>
      <c r="F1331">
        <f t="shared" si="93"/>
        <v>2.355843949242865E-2</v>
      </c>
      <c r="G1331">
        <f>IF('Input and Summary Results'!$J$4="yes",IF(C1331=FALSE,FALSE,IF('Data Transformation'!E1331&lt;$R$10,E1331,$R$10)),IF(C1331=FALSE,FALSE,IF(C1331&lt;$R$10,C1331,$R$10)))</f>
        <v>0.91014128100000002</v>
      </c>
      <c r="H1331">
        <f>IF('Input and Summary Results'!$J$4="yes",'Data Transformation'!F1331,'Data Transformation'!D1331)</f>
        <v>4.9404397000000003E-2</v>
      </c>
      <c r="I1331">
        <f t="shared" si="91"/>
        <v>57</v>
      </c>
    </row>
    <row r="1332" spans="2:9" x14ac:dyDescent="0.45">
      <c r="B1332">
        <f>IF('Input and Summary Results'!D914=0,FALSE,'Input and Summary Results'!$B914)</f>
        <v>57</v>
      </c>
      <c r="C1332">
        <f>IF(OR(B1332=0,'Input and Summary Results'!D914=0,'Input and Summary Results'!D914=""),FALSE,'Input and Summary Results'!$D914)</f>
        <v>0.55813495499999999</v>
      </c>
      <c r="D1332">
        <f>IF(OR(B1332=0,'Input and Summary Results'!E914=0),FALSE,'Input and Summary Results'!$E914)</f>
        <v>4.8625633000000001E-2</v>
      </c>
      <c r="E1332">
        <f t="shared" si="92"/>
        <v>-0.25326077754025966</v>
      </c>
      <c r="F1332">
        <f t="shared" si="93"/>
        <v>3.7810792054763891E-2</v>
      </c>
      <c r="G1332">
        <f>IF('Input and Summary Results'!$J$4="yes",IF(C1332=FALSE,FALSE,IF('Data Transformation'!E1332&lt;$R$10,E1332,$R$10)),IF(C1332=FALSE,FALSE,IF(C1332&lt;$R$10,C1332,$R$10)))</f>
        <v>0.55813495499999999</v>
      </c>
      <c r="H1332">
        <f>IF('Input and Summary Results'!$J$4="yes",'Data Transformation'!F1332,'Data Transformation'!D1332)</f>
        <v>4.8625633000000001E-2</v>
      </c>
      <c r="I1332">
        <f t="shared" si="91"/>
        <v>57</v>
      </c>
    </row>
    <row r="1333" spans="2:9" x14ac:dyDescent="0.45">
      <c r="B1333">
        <f>IF('Input and Summary Results'!D915=0,FALSE,'Input and Summary Results'!$B915)</f>
        <v>57</v>
      </c>
      <c r="C1333">
        <f>IF(OR(B1333=0,'Input and Summary Results'!D915=0,'Input and Summary Results'!D915=""),FALSE,'Input and Summary Results'!$D915)</f>
        <v>0.94809374899999999</v>
      </c>
      <c r="D1333">
        <f>IF(OR(B1333=0,'Input and Summary Results'!E915=0),FALSE,'Input and Summary Results'!$E915)</f>
        <v>4.6148115000000003E-2</v>
      </c>
      <c r="E1333">
        <f t="shared" si="92"/>
        <v>-2.314871681768043E-2</v>
      </c>
      <c r="F1333">
        <f t="shared" si="93"/>
        <v>2.1124790592834085E-2</v>
      </c>
      <c r="G1333">
        <f>IF('Input and Summary Results'!$J$4="yes",IF(C1333=FALSE,FALSE,IF('Data Transformation'!E1333&lt;$R$10,E1333,$R$10)),IF(C1333=FALSE,FALSE,IF(C1333&lt;$R$10,C1333,$R$10)))</f>
        <v>0.94809374899999999</v>
      </c>
      <c r="H1333">
        <f>IF('Input and Summary Results'!$J$4="yes",'Data Transformation'!F1333,'Data Transformation'!D1333)</f>
        <v>4.6148115000000003E-2</v>
      </c>
      <c r="I1333">
        <f t="shared" si="91"/>
        <v>57</v>
      </c>
    </row>
    <row r="1334" spans="2:9" x14ac:dyDescent="0.45">
      <c r="B1334">
        <f>IF('Input and Summary Results'!D916=0,FALSE,'Input and Summary Results'!$B916)</f>
        <v>57</v>
      </c>
      <c r="C1334">
        <f>IF(OR(B1334=0,'Input and Summary Results'!D916=0,'Input and Summary Results'!D916=""),FALSE,'Input and Summary Results'!$D916)</f>
        <v>0.88796973899999998</v>
      </c>
      <c r="D1334">
        <f>IF(OR(B1334=0,'Input and Summary Results'!E916=0),FALSE,'Input and Summary Results'!$E916)</f>
        <v>4.3345635E-2</v>
      </c>
      <c r="E1334">
        <f t="shared" si="92"/>
        <v>-5.1601834231815323E-2</v>
      </c>
      <c r="F1334">
        <f t="shared" si="93"/>
        <v>2.118541292993319E-2</v>
      </c>
      <c r="G1334">
        <f>IF('Input and Summary Results'!$J$4="yes",IF(C1334=FALSE,FALSE,IF('Data Transformation'!E1334&lt;$R$10,E1334,$R$10)),IF(C1334=FALSE,FALSE,IF(C1334&lt;$R$10,C1334,$R$10)))</f>
        <v>0.88796973899999998</v>
      </c>
      <c r="H1334">
        <f>IF('Input and Summary Results'!$J$4="yes",'Data Transformation'!F1334,'Data Transformation'!D1334)</f>
        <v>4.3345635E-2</v>
      </c>
      <c r="I1334">
        <f t="shared" si="91"/>
        <v>57</v>
      </c>
    </row>
    <row r="1335" spans="2:9" x14ac:dyDescent="0.45">
      <c r="B1335">
        <f>IF('Input and Summary Results'!D917=0,FALSE,'Input and Summary Results'!$B917)</f>
        <v>57</v>
      </c>
      <c r="C1335">
        <f>IF(OR(B1335=0,'Input and Summary Results'!D917=0,'Input and Summary Results'!D917=""),FALSE,'Input and Summary Results'!$D917)</f>
        <v>0.47369404300000001</v>
      </c>
      <c r="D1335">
        <f>IF(OR(B1335=0,'Input and Summary Results'!E917=0),FALSE,'Input and Summary Results'!$E917)</f>
        <v>4.2527174000000001E-2</v>
      </c>
      <c r="E1335">
        <f t="shared" si="92"/>
        <v>-0.32450207676348469</v>
      </c>
      <c r="F1335">
        <f t="shared" si="93"/>
        <v>3.8963533083737761E-2</v>
      </c>
      <c r="G1335">
        <f>IF('Input and Summary Results'!$J$4="yes",IF(C1335=FALSE,FALSE,IF('Data Transformation'!E1335&lt;$R$10,E1335,$R$10)),IF(C1335=FALSE,FALSE,IF(C1335&lt;$R$10,C1335,$R$10)))</f>
        <v>0.47369404300000001</v>
      </c>
      <c r="H1335">
        <f>IF('Input and Summary Results'!$J$4="yes",'Data Transformation'!F1335,'Data Transformation'!D1335)</f>
        <v>4.2527174000000001E-2</v>
      </c>
      <c r="I1335">
        <f t="shared" si="91"/>
        <v>57</v>
      </c>
    </row>
    <row r="1336" spans="2:9" x14ac:dyDescent="0.45">
      <c r="B1336">
        <f>IF('Input and Summary Results'!D918=0,FALSE,'Input and Summary Results'!$B918)</f>
        <v>57</v>
      </c>
      <c r="C1336">
        <f>IF(OR(B1336=0,'Input and Summary Results'!D918=0,'Input and Summary Results'!D918=""),FALSE,'Input and Summary Results'!$D918)</f>
        <v>0.75770763100000005</v>
      </c>
      <c r="D1336">
        <f>IF(OR(B1336=0,'Input and Summary Results'!E918=0),FALSE,'Input and Summary Results'!$E918)</f>
        <v>3.9673452999999997E-2</v>
      </c>
      <c r="E1336">
        <f t="shared" si="92"/>
        <v>-0.12049833887634295</v>
      </c>
      <c r="F1336">
        <f t="shared" si="93"/>
        <v>2.2724172091649422E-2</v>
      </c>
      <c r="G1336">
        <f>IF('Input and Summary Results'!$J$4="yes",IF(C1336=FALSE,FALSE,IF('Data Transformation'!E1336&lt;$R$10,E1336,$R$10)),IF(C1336=FALSE,FALSE,IF(C1336&lt;$R$10,C1336,$R$10)))</f>
        <v>0.75770763100000005</v>
      </c>
      <c r="H1336">
        <f>IF('Input and Summary Results'!$J$4="yes",'Data Transformation'!F1336,'Data Transformation'!D1336)</f>
        <v>3.9673452999999997E-2</v>
      </c>
      <c r="I1336">
        <f t="shared" si="91"/>
        <v>57</v>
      </c>
    </row>
    <row r="1337" spans="2:9" x14ac:dyDescent="0.45">
      <c r="B1337">
        <f>IF('Input and Summary Results'!D919=0,FALSE,'Input and Summary Results'!$B919)</f>
        <v>57</v>
      </c>
      <c r="C1337">
        <f>IF(OR(B1337=0,'Input and Summary Results'!D919=0,'Input and Summary Results'!D919=""),FALSE,'Input and Summary Results'!$D919)</f>
        <v>0.79095132700000004</v>
      </c>
      <c r="D1337">
        <f>IF(OR(B1337=0,'Input and Summary Results'!E919=0),FALSE,'Input and Summary Results'!$E919)</f>
        <v>3.9208820999999998E-2</v>
      </c>
      <c r="E1337">
        <f t="shared" si="92"/>
        <v>-0.10185024098488311</v>
      </c>
      <c r="F1337">
        <f t="shared" si="93"/>
        <v>2.1514128282131319E-2</v>
      </c>
      <c r="G1337">
        <f>IF('Input and Summary Results'!$J$4="yes",IF(C1337=FALSE,FALSE,IF('Data Transformation'!E1337&lt;$R$10,E1337,$R$10)),IF(C1337=FALSE,FALSE,IF(C1337&lt;$R$10,C1337,$R$10)))</f>
        <v>0.79095132700000004</v>
      </c>
      <c r="H1337">
        <f>IF('Input and Summary Results'!$J$4="yes",'Data Transformation'!F1337,'Data Transformation'!D1337)</f>
        <v>3.9208820999999998E-2</v>
      </c>
      <c r="I1337">
        <f t="shared" si="91"/>
        <v>57</v>
      </c>
    </row>
    <row r="1338" spans="2:9" x14ac:dyDescent="0.45">
      <c r="B1338">
        <f>IF('Input and Summary Results'!D920=0,FALSE,'Input and Summary Results'!$B920)</f>
        <v>57</v>
      </c>
      <c r="C1338">
        <f>IF(OR(B1338=0,'Input and Summary Results'!D920=0,'Input and Summary Results'!D920=""),FALSE,'Input and Summary Results'!$D920)</f>
        <v>0.85109856100000003</v>
      </c>
      <c r="D1338">
        <f>IF(OR(B1338=0,'Input and Summary Results'!E920=0),FALSE,'Input and Summary Results'!$E920)</f>
        <v>3.5979687000000003E-2</v>
      </c>
      <c r="E1338">
        <f t="shared" si="92"/>
        <v>-7.0020143769866275E-2</v>
      </c>
      <c r="F1338">
        <f t="shared" si="93"/>
        <v>1.8347092655935062E-2</v>
      </c>
      <c r="G1338">
        <f>IF('Input and Summary Results'!$J$4="yes",IF(C1338=FALSE,FALSE,IF('Data Transformation'!E1338&lt;$R$10,E1338,$R$10)),IF(C1338=FALSE,FALSE,IF(C1338&lt;$R$10,C1338,$R$10)))</f>
        <v>0.85109856100000003</v>
      </c>
      <c r="H1338">
        <f>IF('Input and Summary Results'!$J$4="yes",'Data Transformation'!F1338,'Data Transformation'!D1338)</f>
        <v>3.5979687000000003E-2</v>
      </c>
      <c r="I1338">
        <f t="shared" si="91"/>
        <v>57</v>
      </c>
    </row>
    <row r="1339" spans="2:9" x14ac:dyDescent="0.45">
      <c r="B1339">
        <f>IF('Input and Summary Results'!D921=0,FALSE,'Input and Summary Results'!$B921)</f>
        <v>57</v>
      </c>
      <c r="C1339">
        <f>IF(OR(B1339=0,'Input and Summary Results'!D921=0,'Input and Summary Results'!D921=""),FALSE,'Input and Summary Results'!$D921)</f>
        <v>0.94946866699999999</v>
      </c>
      <c r="D1339">
        <f>IF(OR(B1339=0,'Input and Summary Results'!E921=0),FALSE,'Input and Summary Results'!$E921)</f>
        <v>3.4959593999999997E-2</v>
      </c>
      <c r="E1339">
        <f t="shared" si="92"/>
        <v>-2.251936265264106E-2</v>
      </c>
      <c r="F1339">
        <f t="shared" si="93"/>
        <v>1.5979952075659175E-2</v>
      </c>
      <c r="G1339">
        <f>IF('Input and Summary Results'!$J$4="yes",IF(C1339=FALSE,FALSE,IF('Data Transformation'!E1339&lt;$R$10,E1339,$R$10)),IF(C1339=FALSE,FALSE,IF(C1339&lt;$R$10,C1339,$R$10)))</f>
        <v>0.94946866699999999</v>
      </c>
      <c r="H1339">
        <f>IF('Input and Summary Results'!$J$4="yes",'Data Transformation'!F1339,'Data Transformation'!D1339)</f>
        <v>3.4959593999999997E-2</v>
      </c>
      <c r="I1339">
        <f t="shared" si="91"/>
        <v>57</v>
      </c>
    </row>
    <row r="1340" spans="2:9" x14ac:dyDescent="0.45">
      <c r="B1340">
        <f>IF('Input and Summary Results'!D922=0,FALSE,'Input and Summary Results'!$B922)</f>
        <v>57</v>
      </c>
      <c r="C1340">
        <f>IF(OR(B1340=0,'Input and Summary Results'!D922=0,'Input and Summary Results'!D922=""),FALSE,'Input and Summary Results'!$D922)</f>
        <v>0.36595686399999999</v>
      </c>
      <c r="D1340">
        <f>IF(OR(B1340=0,'Input and Summary Results'!E922=0),FALSE,'Input and Summary Results'!$E922)</f>
        <v>3.1469288999999998E-2</v>
      </c>
      <c r="E1340">
        <f t="shared" si="92"/>
        <v>-0.43657010266793139</v>
      </c>
      <c r="F1340">
        <f t="shared" si="93"/>
        <v>3.7320440657180841E-2</v>
      </c>
      <c r="G1340">
        <f>IF('Input and Summary Results'!$J$4="yes",IF(C1340=FALSE,FALSE,IF('Data Transformation'!E1340&lt;$R$10,E1340,$R$10)),IF(C1340=FALSE,FALSE,IF(C1340&lt;$R$10,C1340,$R$10)))</f>
        <v>0.36595686399999999</v>
      </c>
      <c r="H1340">
        <f>IF('Input and Summary Results'!$J$4="yes",'Data Transformation'!F1340,'Data Transformation'!D1340)</f>
        <v>3.1469288999999998E-2</v>
      </c>
      <c r="I1340">
        <f t="shared" si="91"/>
        <v>57</v>
      </c>
    </row>
    <row r="1341" spans="2:9" x14ac:dyDescent="0.45">
      <c r="B1341">
        <f>IF('Input and Summary Results'!D923=0,FALSE,'Input and Summary Results'!$B923)</f>
        <v>58</v>
      </c>
      <c r="C1341">
        <f>IF(OR(B1341=0,'Input and Summary Results'!D923=0,'Input and Summary Results'!D923=""),FALSE,'Input and Summary Results'!$D923)</f>
        <v>1.0503769679999999</v>
      </c>
      <c r="D1341">
        <f>IF(OR(B1341=0,'Input and Summary Results'!E923=0),FALSE,'Input and Summary Results'!$E923)</f>
        <v>0.112123184</v>
      </c>
      <c r="E1341">
        <f t="shared" si="92"/>
        <v>2.1345190251860342E-2</v>
      </c>
      <c r="F1341">
        <f t="shared" si="93"/>
        <v>4.6327616977983856E-2</v>
      </c>
      <c r="G1341">
        <f>IF('Input and Summary Results'!$J$4="yes",IF(C1341=FALSE,FALSE,IF('Data Transformation'!E1341&lt;$R$10,E1341,$R$10)),IF(C1341=FALSE,FALSE,IF(C1341&lt;$R$10,C1341,$R$10)))</f>
        <v>1.0503769679999999</v>
      </c>
      <c r="H1341">
        <f>IF('Input and Summary Results'!$J$4="yes",'Data Transformation'!F1341,'Data Transformation'!D1341)</f>
        <v>0.112123184</v>
      </c>
      <c r="I1341">
        <f t="shared" si="91"/>
        <v>58</v>
      </c>
    </row>
    <row r="1342" spans="2:9" x14ac:dyDescent="0.45">
      <c r="B1342">
        <f>IF('Input and Summary Results'!D924=0,FALSE,'Input and Summary Results'!$B924)</f>
        <v>58</v>
      </c>
      <c r="C1342">
        <f>IF(OR(B1342=0,'Input and Summary Results'!D924=0,'Input and Summary Results'!D924=""),FALSE,'Input and Summary Results'!$D924)</f>
        <v>0.94706959700000004</v>
      </c>
      <c r="D1342">
        <f>IF(OR(B1342=0,'Input and Summary Results'!E924=0),FALSE,'Input and Summary Results'!$E924)</f>
        <v>0.11142300500000001</v>
      </c>
      <c r="E1342">
        <f t="shared" si="92"/>
        <v>-2.3618104964582338E-2</v>
      </c>
      <c r="F1342">
        <f t="shared" si="93"/>
        <v>5.1060222314369151E-2</v>
      </c>
      <c r="G1342">
        <f>IF('Input and Summary Results'!$J$4="yes",IF(C1342=FALSE,FALSE,IF('Data Transformation'!E1342&lt;$R$10,E1342,$R$10)),IF(C1342=FALSE,FALSE,IF(C1342&lt;$R$10,C1342,$R$10)))</f>
        <v>0.94706959700000004</v>
      </c>
      <c r="H1342">
        <f>IF('Input and Summary Results'!$J$4="yes",'Data Transformation'!F1342,'Data Transformation'!D1342)</f>
        <v>0.11142300500000001</v>
      </c>
      <c r="I1342">
        <f t="shared" si="91"/>
        <v>58</v>
      </c>
    </row>
    <row r="1343" spans="2:9" x14ac:dyDescent="0.45">
      <c r="B1343">
        <f>IF('Input and Summary Results'!D925=0,FALSE,'Input and Summary Results'!$B925)</f>
        <v>58</v>
      </c>
      <c r="C1343">
        <f>IF(OR(B1343=0,'Input and Summary Results'!D925=0,'Input and Summary Results'!D925=""),FALSE,'Input and Summary Results'!$D925)</f>
        <v>0.83522384699999996</v>
      </c>
      <c r="D1343">
        <f>IF(OR(B1343=0,'Input and Summary Results'!E925=0),FALSE,'Input and Summary Results'!$E925)</f>
        <v>0.103519218</v>
      </c>
      <c r="E1343">
        <f t="shared" si="92"/>
        <v>-7.819711435060217E-2</v>
      </c>
      <c r="F1343">
        <f t="shared" si="93"/>
        <v>5.3790778093049343E-2</v>
      </c>
      <c r="G1343">
        <f>IF('Input and Summary Results'!$J$4="yes",IF(C1343=FALSE,FALSE,IF('Data Transformation'!E1343&lt;$R$10,E1343,$R$10)),IF(C1343=FALSE,FALSE,IF(C1343&lt;$R$10,C1343,$R$10)))</f>
        <v>0.83522384699999996</v>
      </c>
      <c r="H1343">
        <f>IF('Input and Summary Results'!$J$4="yes",'Data Transformation'!F1343,'Data Transformation'!D1343)</f>
        <v>0.103519218</v>
      </c>
      <c r="I1343">
        <f t="shared" si="91"/>
        <v>58</v>
      </c>
    </row>
    <row r="1344" spans="2:9" x14ac:dyDescent="0.45">
      <c r="B1344">
        <f>IF('Input and Summary Results'!D926=0,FALSE,'Input and Summary Results'!$B926)</f>
        <v>58</v>
      </c>
      <c r="C1344">
        <f>IF(OR(B1344=0,'Input and Summary Results'!D926=0,'Input and Summary Results'!D926=""),FALSE,'Input and Summary Results'!$D926)</f>
        <v>0.66316135200000004</v>
      </c>
      <c r="D1344">
        <f>IF(OR(B1344=0,'Input and Summary Results'!E926=0),FALSE,'Input and Summary Results'!$E926)</f>
        <v>9.6800052999999997E-2</v>
      </c>
      <c r="E1344">
        <f t="shared" si="92"/>
        <v>-0.17838079171926885</v>
      </c>
      <c r="F1344">
        <f t="shared" si="93"/>
        <v>6.3349926643493537E-2</v>
      </c>
      <c r="G1344">
        <f>IF('Input and Summary Results'!$J$4="yes",IF(C1344=FALSE,FALSE,IF('Data Transformation'!E1344&lt;$R$10,E1344,$R$10)),IF(C1344=FALSE,FALSE,IF(C1344&lt;$R$10,C1344,$R$10)))</f>
        <v>0.66316135200000004</v>
      </c>
      <c r="H1344">
        <f>IF('Input and Summary Results'!$J$4="yes",'Data Transformation'!F1344,'Data Transformation'!D1344)</f>
        <v>9.6800052999999997E-2</v>
      </c>
      <c r="I1344">
        <f t="shared" si="91"/>
        <v>58</v>
      </c>
    </row>
    <row r="1345" spans="2:9" x14ac:dyDescent="0.45">
      <c r="B1345">
        <f>IF('Input and Summary Results'!D927=0,FALSE,'Input and Summary Results'!$B927)</f>
        <v>58</v>
      </c>
      <c r="C1345">
        <f>IF(OR(B1345=0,'Input and Summary Results'!D927=0,'Input and Summary Results'!D927=""),FALSE,'Input and Summary Results'!$D927)</f>
        <v>1.0011449830000001</v>
      </c>
      <c r="D1345">
        <f>IF(OR(B1345=0,'Input and Summary Results'!E927=0),FALSE,'Input and Summary Results'!$E927)</f>
        <v>8.4705135000000001E-2</v>
      </c>
      <c r="E1345">
        <f t="shared" si="92"/>
        <v>4.9697533887877495E-4</v>
      </c>
      <c r="F1345">
        <f t="shared" si="93"/>
        <v>3.6719984831607551E-2</v>
      </c>
      <c r="G1345">
        <f>IF('Input and Summary Results'!$J$4="yes",IF(C1345=FALSE,FALSE,IF('Data Transformation'!E1345&lt;$R$10,E1345,$R$10)),IF(C1345=FALSE,FALSE,IF(C1345&lt;$R$10,C1345,$R$10)))</f>
        <v>1.0011449830000001</v>
      </c>
      <c r="H1345">
        <f>IF('Input and Summary Results'!$J$4="yes",'Data Transformation'!F1345,'Data Transformation'!D1345)</f>
        <v>8.4705135000000001E-2</v>
      </c>
      <c r="I1345">
        <f t="shared" si="91"/>
        <v>58</v>
      </c>
    </row>
    <row r="1346" spans="2:9" x14ac:dyDescent="0.45">
      <c r="B1346">
        <f>IF('Input and Summary Results'!D928=0,FALSE,'Input and Summary Results'!$B928)</f>
        <v>58</v>
      </c>
      <c r="C1346">
        <f>IF(OR(B1346=0,'Input and Summary Results'!D928=0,'Input and Summary Results'!D928=""),FALSE,'Input and Summary Results'!$D928)</f>
        <v>0.87813079699999996</v>
      </c>
      <c r="D1346">
        <f>IF(OR(B1346=0,'Input and Summary Results'!E928=0),FALSE,'Input and Summary Results'!$E928)</f>
        <v>7.7599311000000004E-2</v>
      </c>
      <c r="E1346">
        <f t="shared" si="92"/>
        <v>-5.6440791400674858E-2</v>
      </c>
      <c r="F1346">
        <f t="shared" si="93"/>
        <v>3.8352032623222079E-2</v>
      </c>
      <c r="G1346">
        <f>IF('Input and Summary Results'!$J$4="yes",IF(C1346=FALSE,FALSE,IF('Data Transformation'!E1346&lt;$R$10,E1346,$R$10)),IF(C1346=FALSE,FALSE,IF(C1346&lt;$R$10,C1346,$R$10)))</f>
        <v>0.87813079699999996</v>
      </c>
      <c r="H1346">
        <f>IF('Input and Summary Results'!$J$4="yes",'Data Transformation'!F1346,'Data Transformation'!D1346)</f>
        <v>7.7599311000000004E-2</v>
      </c>
      <c r="I1346">
        <f t="shared" si="91"/>
        <v>58</v>
      </c>
    </row>
    <row r="1347" spans="2:9" x14ac:dyDescent="0.45">
      <c r="B1347">
        <f>IF('Input and Summary Results'!D929=0,FALSE,'Input and Summary Results'!$B929)</f>
        <v>58</v>
      </c>
      <c r="C1347">
        <f>IF(OR(B1347=0,'Input and Summary Results'!D929=0,'Input and Summary Results'!D929=""),FALSE,'Input and Summary Results'!$D929)</f>
        <v>0.71318946000000005</v>
      </c>
      <c r="D1347">
        <f>IF(OR(B1347=0,'Input and Summary Results'!E929=0),FALSE,'Input and Summary Results'!$E929)</f>
        <v>6.7444210000000004E-2</v>
      </c>
      <c r="E1347">
        <f t="shared" si="92"/>
        <v>-0.14679508374915567</v>
      </c>
      <c r="F1347">
        <f t="shared" si="93"/>
        <v>4.1042091592323866E-2</v>
      </c>
      <c r="G1347">
        <f>IF('Input and Summary Results'!$J$4="yes",IF(C1347=FALSE,FALSE,IF('Data Transformation'!E1347&lt;$R$10,E1347,$R$10)),IF(C1347=FALSE,FALSE,IF(C1347&lt;$R$10,C1347,$R$10)))</f>
        <v>0.71318946000000005</v>
      </c>
      <c r="H1347">
        <f>IF('Input and Summary Results'!$J$4="yes",'Data Transformation'!F1347,'Data Transformation'!D1347)</f>
        <v>6.7444210000000004E-2</v>
      </c>
      <c r="I1347">
        <f t="shared" si="91"/>
        <v>58</v>
      </c>
    </row>
    <row r="1348" spans="2:9" x14ac:dyDescent="0.45">
      <c r="B1348">
        <f>IF('Input and Summary Results'!D930=0,FALSE,'Input and Summary Results'!$B930)</f>
        <v>58</v>
      </c>
      <c r="C1348">
        <f>IF(OR(B1348=0,'Input and Summary Results'!D930=0,'Input and Summary Results'!D930=""),FALSE,'Input and Summary Results'!$D930)</f>
        <v>1.071247638</v>
      </c>
      <c r="D1348">
        <f>IF(OR(B1348=0,'Input and Summary Results'!E930=0),FALSE,'Input and Summary Results'!$E930)</f>
        <v>6.2735018000000004E-2</v>
      </c>
      <c r="E1348">
        <f t="shared" si="92"/>
        <v>2.9889877353941018E-2</v>
      </c>
      <c r="F1348">
        <f t="shared" si="93"/>
        <v>2.5416156681411513E-2</v>
      </c>
      <c r="G1348">
        <f>IF('Input and Summary Results'!$J$4="yes",IF(C1348=FALSE,FALSE,IF('Data Transformation'!E1348&lt;$R$10,E1348,$R$10)),IF(C1348=FALSE,FALSE,IF(C1348&lt;$R$10,C1348,$R$10)))</f>
        <v>1.071247638</v>
      </c>
      <c r="H1348">
        <f>IF('Input and Summary Results'!$J$4="yes",'Data Transformation'!F1348,'Data Transformation'!D1348)</f>
        <v>6.2735018000000004E-2</v>
      </c>
      <c r="I1348">
        <f t="shared" si="91"/>
        <v>58</v>
      </c>
    </row>
    <row r="1349" spans="2:9" x14ac:dyDescent="0.45">
      <c r="B1349">
        <f>IF('Input and Summary Results'!D931=0,FALSE,'Input and Summary Results'!$B931)</f>
        <v>58</v>
      </c>
      <c r="C1349">
        <f>IF(OR(B1349=0,'Input and Summary Results'!D931=0,'Input and Summary Results'!D931=""),FALSE,'Input and Summary Results'!$D931)</f>
        <v>0.92790867600000004</v>
      </c>
      <c r="D1349">
        <f>IF(OR(B1349=0,'Input and Summary Results'!E931=0),FALSE,'Input and Summary Results'!$E931)</f>
        <v>6.1647592000000001E-2</v>
      </c>
      <c r="E1349">
        <f t="shared" si="92"/>
        <v>-3.2494764579551368E-2</v>
      </c>
      <c r="F1349">
        <f t="shared" si="93"/>
        <v>2.8833715666217133E-2</v>
      </c>
      <c r="G1349">
        <f>IF('Input and Summary Results'!$J$4="yes",IF(C1349=FALSE,FALSE,IF('Data Transformation'!E1349&lt;$R$10,E1349,$R$10)),IF(C1349=FALSE,FALSE,IF(C1349&lt;$R$10,C1349,$R$10)))</f>
        <v>0.92790867600000004</v>
      </c>
      <c r="H1349">
        <f>IF('Input and Summary Results'!$J$4="yes",'Data Transformation'!F1349,'Data Transformation'!D1349)</f>
        <v>6.1647592000000001E-2</v>
      </c>
      <c r="I1349">
        <f t="shared" ref="I1349:I1412" si="94">IF(G1349=FALSE,"",B1349)</f>
        <v>58</v>
      </c>
    </row>
    <row r="1350" spans="2:9" x14ac:dyDescent="0.45">
      <c r="B1350">
        <f>IF('Input and Summary Results'!D932=0,FALSE,'Input and Summary Results'!$B932)</f>
        <v>58</v>
      </c>
      <c r="C1350">
        <f>IF(OR(B1350=0,'Input and Summary Results'!D932=0,'Input and Summary Results'!D932=""),FALSE,'Input and Summary Results'!$D932)</f>
        <v>1.0091130639999999</v>
      </c>
      <c r="D1350">
        <f>IF(OR(B1350=0,'Input and Summary Results'!E932=0),FALSE,'Input and Summary Results'!$E932)</f>
        <v>5.8885874999999997E-2</v>
      </c>
      <c r="E1350">
        <f t="shared" si="92"/>
        <v>3.9398285960510074E-3</v>
      </c>
      <c r="F1350">
        <f t="shared" si="93"/>
        <v>2.5325675250598083E-2</v>
      </c>
      <c r="G1350">
        <f>IF('Input and Summary Results'!$J$4="yes",IF(C1350=FALSE,FALSE,IF('Data Transformation'!E1350&lt;$R$10,E1350,$R$10)),IF(C1350=FALSE,FALSE,IF(C1350&lt;$R$10,C1350,$R$10)))</f>
        <v>1.0091130639999999</v>
      </c>
      <c r="H1350">
        <f>IF('Input and Summary Results'!$J$4="yes",'Data Transformation'!F1350,'Data Transformation'!D1350)</f>
        <v>5.8885874999999997E-2</v>
      </c>
      <c r="I1350">
        <f t="shared" si="94"/>
        <v>58</v>
      </c>
    </row>
    <row r="1351" spans="2:9" x14ac:dyDescent="0.45">
      <c r="B1351">
        <f>IF('Input and Summary Results'!D933=0,FALSE,'Input and Summary Results'!$B933)</f>
        <v>58</v>
      </c>
      <c r="C1351">
        <f>IF(OR(B1351=0,'Input and Summary Results'!D933=0,'Input and Summary Results'!D933=""),FALSE,'Input and Summary Results'!$D933)</f>
        <v>1.0151896760000001</v>
      </c>
      <c r="D1351">
        <f>IF(OR(B1351=0,'Input and Summary Results'!E933=0),FALSE,'Input and Summary Results'!$E933)</f>
        <v>5.8565629000000001E-2</v>
      </c>
      <c r="E1351">
        <f t="shared" si="92"/>
        <v>6.547192539141088E-3</v>
      </c>
      <c r="F1351">
        <f t="shared" si="93"/>
        <v>2.5037176388700781E-2</v>
      </c>
      <c r="G1351">
        <f>IF('Input and Summary Results'!$J$4="yes",IF(C1351=FALSE,FALSE,IF('Data Transformation'!E1351&lt;$R$10,E1351,$R$10)),IF(C1351=FALSE,FALSE,IF(C1351&lt;$R$10,C1351,$R$10)))</f>
        <v>1.0151896760000001</v>
      </c>
      <c r="H1351">
        <f>IF('Input and Summary Results'!$J$4="yes",'Data Transformation'!F1351,'Data Transformation'!D1351)</f>
        <v>5.8565629000000001E-2</v>
      </c>
      <c r="I1351">
        <f t="shared" si="94"/>
        <v>58</v>
      </c>
    </row>
    <row r="1352" spans="2:9" x14ac:dyDescent="0.45">
      <c r="B1352">
        <f>IF('Input and Summary Results'!D934=0,FALSE,'Input and Summary Results'!$B934)</f>
        <v>58</v>
      </c>
      <c r="C1352">
        <f>IF(OR(B1352=0,'Input and Summary Results'!D934=0,'Input and Summary Results'!D934=""),FALSE,'Input and Summary Results'!$D934)</f>
        <v>0.90768694100000002</v>
      </c>
      <c r="D1352">
        <f>IF(OR(B1352=0,'Input and Summary Results'!E934=0),FALSE,'Input and Summary Results'!$E934)</f>
        <v>4.7883409000000002E-2</v>
      </c>
      <c r="E1352">
        <f t="shared" si="92"/>
        <v>-4.2063912756024197E-2</v>
      </c>
      <c r="F1352">
        <f t="shared" si="93"/>
        <v>2.289489753273866E-2</v>
      </c>
      <c r="G1352">
        <f>IF('Input and Summary Results'!$J$4="yes",IF(C1352=FALSE,FALSE,IF('Data Transformation'!E1352&lt;$R$10,E1352,$R$10)),IF(C1352=FALSE,FALSE,IF(C1352&lt;$R$10,C1352,$R$10)))</f>
        <v>0.90768694100000002</v>
      </c>
      <c r="H1352">
        <f>IF('Input and Summary Results'!$J$4="yes",'Data Transformation'!F1352,'Data Transformation'!D1352)</f>
        <v>4.7883409000000002E-2</v>
      </c>
      <c r="I1352">
        <f t="shared" si="94"/>
        <v>58</v>
      </c>
    </row>
    <row r="1353" spans="2:9" x14ac:dyDescent="0.45">
      <c r="B1353">
        <f>IF('Input and Summary Results'!D935=0,FALSE,'Input and Summary Results'!$B935)</f>
        <v>58</v>
      </c>
      <c r="C1353">
        <f>IF(OR(B1353=0,'Input and Summary Results'!D935=0,'Input and Summary Results'!D935=""),FALSE,'Input and Summary Results'!$D935)</f>
        <v>0.99670157500000001</v>
      </c>
      <c r="D1353">
        <f>IF(OR(B1353=0,'Input and Summary Results'!E935=0),FALSE,'Input and Summary Results'!$E935)</f>
        <v>4.4893817000000003E-2</v>
      </c>
      <c r="E1353">
        <f t="shared" si="92"/>
        <v>-1.4348554610724429E-3</v>
      </c>
      <c r="F1353">
        <f t="shared" si="93"/>
        <v>1.9548395494408646E-2</v>
      </c>
      <c r="G1353">
        <f>IF('Input and Summary Results'!$J$4="yes",IF(C1353=FALSE,FALSE,IF('Data Transformation'!E1353&lt;$R$10,E1353,$R$10)),IF(C1353=FALSE,FALSE,IF(C1353&lt;$R$10,C1353,$R$10)))</f>
        <v>0.99670157500000001</v>
      </c>
      <c r="H1353">
        <f>IF('Input and Summary Results'!$J$4="yes",'Data Transformation'!F1353,'Data Transformation'!D1353)</f>
        <v>4.4893817000000003E-2</v>
      </c>
      <c r="I1353">
        <f t="shared" si="94"/>
        <v>58</v>
      </c>
    </row>
    <row r="1354" spans="2:9" x14ac:dyDescent="0.45">
      <c r="B1354">
        <f>IF('Input and Summary Results'!D936=0,FALSE,'Input and Summary Results'!$B936)</f>
        <v>58</v>
      </c>
      <c r="C1354">
        <f>IF(OR(B1354=0,'Input and Summary Results'!D936=0,'Input and Summary Results'!D936=""),FALSE,'Input and Summary Results'!$D936)</f>
        <v>1.0525521170000001</v>
      </c>
      <c r="D1354">
        <f>IF(OR(B1354=0,'Input and Summary Results'!E936=0),FALSE,'Input and Summary Results'!$E936)</f>
        <v>3.3363245999999999E-2</v>
      </c>
      <c r="E1354">
        <f t="shared" si="92"/>
        <v>2.2243609082661774E-2</v>
      </c>
      <c r="F1354">
        <f t="shared" si="93"/>
        <v>1.3756704803625414E-2</v>
      </c>
      <c r="G1354">
        <f>IF('Input and Summary Results'!$J$4="yes",IF(C1354=FALSE,FALSE,IF('Data Transformation'!E1354&lt;$R$10,E1354,$R$10)),IF(C1354=FALSE,FALSE,IF(C1354&lt;$R$10,C1354,$R$10)))</f>
        <v>1.0525521170000001</v>
      </c>
      <c r="H1354">
        <f>IF('Input and Summary Results'!$J$4="yes",'Data Transformation'!F1354,'Data Transformation'!D1354)</f>
        <v>3.3363245999999999E-2</v>
      </c>
      <c r="I1354">
        <f t="shared" si="94"/>
        <v>58</v>
      </c>
    </row>
    <row r="1355" spans="2:9" x14ac:dyDescent="0.45">
      <c r="B1355">
        <f>IF('Input and Summary Results'!D937=0,FALSE,'Input and Summary Results'!$B937)</f>
        <v>59</v>
      </c>
      <c r="C1355">
        <f>IF(OR(B1355=0,'Input and Summary Results'!D937=0,'Input and Summary Results'!D937=""),FALSE,'Input and Summary Results'!$D937)</f>
        <v>0.81235445299999998</v>
      </c>
      <c r="D1355">
        <f>IF(OR(B1355=0,'Input and Summary Results'!E937=0),FALSE,'Input and Summary Results'!$E937)</f>
        <v>0.126122234</v>
      </c>
      <c r="E1355">
        <f t="shared" si="92"/>
        <v>-9.0254434559809707E-2</v>
      </c>
      <c r="F1355">
        <f t="shared" si="93"/>
        <v>6.7380746611110168E-2</v>
      </c>
      <c r="G1355">
        <f>IF('Input and Summary Results'!$J$4="yes",IF(C1355=FALSE,FALSE,IF('Data Transformation'!E1355&lt;$R$10,E1355,$R$10)),IF(C1355=FALSE,FALSE,IF(C1355&lt;$R$10,C1355,$R$10)))</f>
        <v>0.81235445299999998</v>
      </c>
      <c r="H1355">
        <f>IF('Input and Summary Results'!$J$4="yes",'Data Transformation'!F1355,'Data Transformation'!D1355)</f>
        <v>0.126122234</v>
      </c>
      <c r="I1355">
        <f t="shared" si="94"/>
        <v>59</v>
      </c>
    </row>
    <row r="1356" spans="2:9" x14ac:dyDescent="0.45">
      <c r="B1356">
        <f>IF('Input and Summary Results'!D938=0,FALSE,'Input and Summary Results'!$B938)</f>
        <v>59</v>
      </c>
      <c r="C1356">
        <f>IF(OR(B1356=0,'Input and Summary Results'!D938=0,'Input and Summary Results'!D938=""),FALSE,'Input and Summary Results'!$D938)</f>
        <v>0.89097166299999997</v>
      </c>
      <c r="D1356">
        <f>IF(OR(B1356=0,'Input and Summary Results'!E938=0),FALSE,'Input and Summary Results'!$E938)</f>
        <v>0.10010852200000001</v>
      </c>
      <c r="E1356">
        <f t="shared" si="92"/>
        <v>-5.0136108307047698E-2</v>
      </c>
      <c r="F1356">
        <f t="shared" si="93"/>
        <v>4.8763726560852483E-2</v>
      </c>
      <c r="G1356">
        <f>IF('Input and Summary Results'!$J$4="yes",IF(C1356=FALSE,FALSE,IF('Data Transformation'!E1356&lt;$R$10,E1356,$R$10)),IF(C1356=FALSE,FALSE,IF(C1356&lt;$R$10,C1356,$R$10)))</f>
        <v>0.89097166299999997</v>
      </c>
      <c r="H1356">
        <f>IF('Input and Summary Results'!$J$4="yes",'Data Transformation'!F1356,'Data Transformation'!D1356)</f>
        <v>0.10010852200000001</v>
      </c>
      <c r="I1356">
        <f t="shared" si="94"/>
        <v>59</v>
      </c>
    </row>
    <row r="1357" spans="2:9" x14ac:dyDescent="0.45">
      <c r="B1357">
        <f>IF('Input and Summary Results'!D939=0,FALSE,'Input and Summary Results'!$B939)</f>
        <v>59</v>
      </c>
      <c r="C1357">
        <f>IF(OR(B1357=0,'Input and Summary Results'!D939=0,'Input and Summary Results'!D939=""),FALSE,'Input and Summary Results'!$D939)</f>
        <v>0.82899455899999996</v>
      </c>
      <c r="D1357">
        <f>IF(OR(B1357=0,'Input and Summary Results'!E939=0),FALSE,'Input and Summary Results'!$E939)</f>
        <v>8.6383356999999994E-2</v>
      </c>
      <c r="E1357">
        <f t="shared" si="92"/>
        <v>-8.1448319876783928E-2</v>
      </c>
      <c r="F1357">
        <f t="shared" si="93"/>
        <v>4.5223911943672958E-2</v>
      </c>
      <c r="G1357">
        <f>IF('Input and Summary Results'!$J$4="yes",IF(C1357=FALSE,FALSE,IF('Data Transformation'!E1357&lt;$R$10,E1357,$R$10)),IF(C1357=FALSE,FALSE,IF(C1357&lt;$R$10,C1357,$R$10)))</f>
        <v>0.82899455899999996</v>
      </c>
      <c r="H1357">
        <f>IF('Input and Summary Results'!$J$4="yes",'Data Transformation'!F1357,'Data Transformation'!D1357)</f>
        <v>8.6383356999999994E-2</v>
      </c>
      <c r="I1357">
        <f t="shared" si="94"/>
        <v>59</v>
      </c>
    </row>
    <row r="1358" spans="2:9" x14ac:dyDescent="0.45">
      <c r="B1358">
        <f>IF('Input and Summary Results'!D940=0,FALSE,'Input and Summary Results'!$B940)</f>
        <v>59</v>
      </c>
      <c r="C1358">
        <f>IF(OR(B1358=0,'Input and Summary Results'!D940=0,'Input and Summary Results'!D940=""),FALSE,'Input and Summary Results'!$D940)</f>
        <v>0.91300910199999996</v>
      </c>
      <c r="D1358">
        <f>IF(OR(B1358=0,'Input and Summary Results'!E940=0),FALSE,'Input and Summary Results'!$E940)</f>
        <v>8.2848158000000005E-2</v>
      </c>
      <c r="E1358">
        <f t="shared" si="92"/>
        <v>-3.9524892861461984E-2</v>
      </c>
      <c r="F1358">
        <f t="shared" si="93"/>
        <v>3.9381973841483127E-2</v>
      </c>
      <c r="G1358">
        <f>IF('Input and Summary Results'!$J$4="yes",IF(C1358=FALSE,FALSE,IF('Data Transformation'!E1358&lt;$R$10,E1358,$R$10)),IF(C1358=FALSE,FALSE,IF(C1358&lt;$R$10,C1358,$R$10)))</f>
        <v>0.91300910199999996</v>
      </c>
      <c r="H1358">
        <f>IF('Input and Summary Results'!$J$4="yes",'Data Transformation'!F1358,'Data Transformation'!D1358)</f>
        <v>8.2848158000000005E-2</v>
      </c>
      <c r="I1358">
        <f t="shared" si="94"/>
        <v>59</v>
      </c>
    </row>
    <row r="1359" spans="2:9" x14ac:dyDescent="0.45">
      <c r="B1359">
        <f>IF('Input and Summary Results'!D941=0,FALSE,'Input and Summary Results'!$B941)</f>
        <v>59</v>
      </c>
      <c r="C1359">
        <f>IF(OR(B1359=0,'Input and Summary Results'!D941=0,'Input and Summary Results'!D941=""),FALSE,'Input and Summary Results'!$D941)</f>
        <v>0.58444621600000002</v>
      </c>
      <c r="D1359">
        <f>IF(OR(B1359=0,'Input and Summary Results'!E941=0),FALSE,'Input and Summary Results'!$E941)</f>
        <v>8.1848989999999996E-2</v>
      </c>
      <c r="E1359">
        <f t="shared" si="92"/>
        <v>-0.23325544886339475</v>
      </c>
      <c r="F1359">
        <f t="shared" si="93"/>
        <v>6.0779693130907357E-2</v>
      </c>
      <c r="G1359">
        <f>IF('Input and Summary Results'!$J$4="yes",IF(C1359=FALSE,FALSE,IF('Data Transformation'!E1359&lt;$R$10,E1359,$R$10)),IF(C1359=FALSE,FALSE,IF(C1359&lt;$R$10,C1359,$R$10)))</f>
        <v>0.58444621600000002</v>
      </c>
      <c r="H1359">
        <f>IF('Input and Summary Results'!$J$4="yes",'Data Transformation'!F1359,'Data Transformation'!D1359)</f>
        <v>8.1848989999999996E-2</v>
      </c>
      <c r="I1359">
        <f t="shared" si="94"/>
        <v>59</v>
      </c>
    </row>
    <row r="1360" spans="2:9" x14ac:dyDescent="0.45">
      <c r="B1360">
        <f>IF('Input and Summary Results'!D942=0,FALSE,'Input and Summary Results'!$B942)</f>
        <v>59</v>
      </c>
      <c r="C1360">
        <f>IF(OR(B1360=0,'Input and Summary Results'!D942=0,'Input and Summary Results'!D942=""),FALSE,'Input and Summary Results'!$D942)</f>
        <v>0.87139089300000006</v>
      </c>
      <c r="D1360">
        <f>IF(OR(B1360=0,'Input and Summary Results'!E942=0),FALSE,'Input and Summary Results'!$E942)</f>
        <v>7.0331169999999998E-2</v>
      </c>
      <c r="E1360">
        <f t="shared" si="92"/>
        <v>-5.9786983234915214E-2</v>
      </c>
      <c r="F1360">
        <f t="shared" si="93"/>
        <v>3.5028743156717841E-2</v>
      </c>
      <c r="G1360">
        <f>IF('Input and Summary Results'!$J$4="yes",IF(C1360=FALSE,FALSE,IF('Data Transformation'!E1360&lt;$R$10,E1360,$R$10)),IF(C1360=FALSE,FALSE,IF(C1360&lt;$R$10,C1360,$R$10)))</f>
        <v>0.87139089300000006</v>
      </c>
      <c r="H1360">
        <f>IF('Input and Summary Results'!$J$4="yes",'Data Transformation'!F1360,'Data Transformation'!D1360)</f>
        <v>7.0331169999999998E-2</v>
      </c>
      <c r="I1360">
        <f t="shared" si="94"/>
        <v>59</v>
      </c>
    </row>
    <row r="1361" spans="2:9" x14ac:dyDescent="0.45">
      <c r="B1361">
        <f>IF('Input and Summary Results'!D943=0,FALSE,'Input and Summary Results'!$B943)</f>
        <v>59</v>
      </c>
      <c r="C1361">
        <f>IF(OR(B1361=0,'Input and Summary Results'!D943=0,'Input and Summary Results'!D943=""),FALSE,'Input and Summary Results'!$D943)</f>
        <v>0.84309688999999999</v>
      </c>
      <c r="D1361">
        <f>IF(OR(B1361=0,'Input and Summary Results'!E943=0),FALSE,'Input and Summary Results'!$E943)</f>
        <v>6.0314888999999997E-2</v>
      </c>
      <c r="E1361">
        <f t="shared" si="92"/>
        <v>-7.412251271288639E-2</v>
      </c>
      <c r="F1361">
        <f t="shared" si="93"/>
        <v>3.104822486772546E-2</v>
      </c>
      <c r="G1361">
        <f>IF('Input and Summary Results'!$J$4="yes",IF(C1361=FALSE,FALSE,IF('Data Transformation'!E1361&lt;$R$10,E1361,$R$10)),IF(C1361=FALSE,FALSE,IF(C1361&lt;$R$10,C1361,$R$10)))</f>
        <v>0.84309688999999999</v>
      </c>
      <c r="H1361">
        <f>IF('Input and Summary Results'!$J$4="yes",'Data Transformation'!F1361,'Data Transformation'!D1361)</f>
        <v>6.0314888999999997E-2</v>
      </c>
      <c r="I1361">
        <f t="shared" si="94"/>
        <v>59</v>
      </c>
    </row>
    <row r="1362" spans="2:9" x14ac:dyDescent="0.45">
      <c r="B1362">
        <f>IF('Input and Summary Results'!D944=0,FALSE,'Input and Summary Results'!$B944)</f>
        <v>59</v>
      </c>
      <c r="C1362">
        <f>IF(OR(B1362=0,'Input and Summary Results'!D944=0,'Input and Summary Results'!D944=""),FALSE,'Input and Summary Results'!$D944)</f>
        <v>0.659619917</v>
      </c>
      <c r="D1362">
        <f>IF(OR(B1362=0,'Input and Summary Results'!E944=0),FALSE,'Input and Summary Results'!$E944)</f>
        <v>5.9552639999999997E-2</v>
      </c>
      <c r="E1362">
        <f t="shared" si="92"/>
        <v>-0.18070623945473954</v>
      </c>
      <c r="F1362">
        <f t="shared" si="93"/>
        <v>3.9182937164100214E-2</v>
      </c>
      <c r="G1362">
        <f>IF('Input and Summary Results'!$J$4="yes",IF(C1362=FALSE,FALSE,IF('Data Transformation'!E1362&lt;$R$10,E1362,$R$10)),IF(C1362=FALSE,FALSE,IF(C1362&lt;$R$10,C1362,$R$10)))</f>
        <v>0.659619917</v>
      </c>
      <c r="H1362">
        <f>IF('Input and Summary Results'!$J$4="yes",'Data Transformation'!F1362,'Data Transformation'!D1362)</f>
        <v>5.9552639999999997E-2</v>
      </c>
      <c r="I1362">
        <f t="shared" si="94"/>
        <v>59</v>
      </c>
    </row>
    <row r="1363" spans="2:9" x14ac:dyDescent="0.45">
      <c r="B1363">
        <f>IF('Input and Summary Results'!D945=0,FALSE,'Input and Summary Results'!$B945)</f>
        <v>59</v>
      </c>
      <c r="C1363">
        <f>IF(OR(B1363=0,'Input and Summary Results'!D945=0,'Input and Summary Results'!D945=""),FALSE,'Input and Summary Results'!$D945)</f>
        <v>0.82410653599999995</v>
      </c>
      <c r="D1363">
        <f>IF(OR(B1363=0,'Input and Summary Results'!E945=0),FALSE,'Input and Summary Results'!$E945)</f>
        <v>5.8104332000000002E-2</v>
      </c>
      <c r="E1363">
        <f t="shared" si="92"/>
        <v>-8.4016641450750787E-2</v>
      </c>
      <c r="F1363">
        <f t="shared" si="93"/>
        <v>3.0599538999409176E-2</v>
      </c>
      <c r="G1363">
        <f>IF('Input and Summary Results'!$J$4="yes",IF(C1363=FALSE,FALSE,IF('Data Transformation'!E1363&lt;$R$10,E1363,$R$10)),IF(C1363=FALSE,FALSE,IF(C1363&lt;$R$10,C1363,$R$10)))</f>
        <v>0.82410653599999995</v>
      </c>
      <c r="H1363">
        <f>IF('Input and Summary Results'!$J$4="yes",'Data Transformation'!F1363,'Data Transformation'!D1363)</f>
        <v>5.8104332000000002E-2</v>
      </c>
      <c r="I1363">
        <f t="shared" si="94"/>
        <v>59</v>
      </c>
    </row>
    <row r="1364" spans="2:9" x14ac:dyDescent="0.45">
      <c r="B1364">
        <f>IF('Input and Summary Results'!D946=0,FALSE,'Input and Summary Results'!$B946)</f>
        <v>59</v>
      </c>
      <c r="C1364">
        <f>IF(OR(B1364=0,'Input and Summary Results'!D946=0,'Input and Summary Results'!D946=""),FALSE,'Input and Summary Results'!$D946)</f>
        <v>0.83114433799999998</v>
      </c>
      <c r="D1364">
        <f>IF(OR(B1364=0,'Input and Summary Results'!E946=0),FALSE,'Input and Summary Results'!$E946)</f>
        <v>5.3484742000000002E-2</v>
      </c>
      <c r="E1364">
        <f t="shared" si="92"/>
        <v>-8.0323549316246898E-2</v>
      </c>
      <c r="F1364">
        <f t="shared" si="93"/>
        <v>2.7928215313186674E-2</v>
      </c>
      <c r="G1364">
        <f>IF('Input and Summary Results'!$J$4="yes",IF(C1364=FALSE,FALSE,IF('Data Transformation'!E1364&lt;$R$10,E1364,$R$10)),IF(C1364=FALSE,FALSE,IF(C1364&lt;$R$10,C1364,$R$10)))</f>
        <v>0.83114433799999998</v>
      </c>
      <c r="H1364">
        <f>IF('Input and Summary Results'!$J$4="yes",'Data Transformation'!F1364,'Data Transformation'!D1364)</f>
        <v>5.3484742000000002E-2</v>
      </c>
      <c r="I1364">
        <f t="shared" si="94"/>
        <v>59</v>
      </c>
    </row>
    <row r="1365" spans="2:9" x14ac:dyDescent="0.45">
      <c r="B1365">
        <f>IF('Input and Summary Results'!D947=0,FALSE,'Input and Summary Results'!$B947)</f>
        <v>59</v>
      </c>
      <c r="C1365">
        <f>IF(OR(B1365=0,'Input and Summary Results'!D947=0,'Input and Summary Results'!D947=""),FALSE,'Input and Summary Results'!$D947)</f>
        <v>0.766424408</v>
      </c>
      <c r="D1365">
        <f>IF(OR(B1365=0,'Input and Summary Results'!E947=0),FALSE,'Input and Summary Results'!$E947)</f>
        <v>5.0763335999999999E-2</v>
      </c>
      <c r="E1365">
        <f t="shared" si="92"/>
        <v>-0.11553067291317397</v>
      </c>
      <c r="F1365">
        <f t="shared" si="93"/>
        <v>2.8745545671609144E-2</v>
      </c>
      <c r="G1365">
        <f>IF('Input and Summary Results'!$J$4="yes",IF(C1365=FALSE,FALSE,IF('Data Transformation'!E1365&lt;$R$10,E1365,$R$10)),IF(C1365=FALSE,FALSE,IF(C1365&lt;$R$10,C1365,$R$10)))</f>
        <v>0.766424408</v>
      </c>
      <c r="H1365">
        <f>IF('Input and Summary Results'!$J$4="yes",'Data Transformation'!F1365,'Data Transformation'!D1365)</f>
        <v>5.0763335999999999E-2</v>
      </c>
      <c r="I1365">
        <f t="shared" si="94"/>
        <v>59</v>
      </c>
    </row>
    <row r="1366" spans="2:9" x14ac:dyDescent="0.45">
      <c r="B1366">
        <f>IF('Input and Summary Results'!D948=0,FALSE,'Input and Summary Results'!$B948)</f>
        <v>59</v>
      </c>
      <c r="C1366">
        <f>IF(OR(B1366=0,'Input and Summary Results'!D948=0,'Input and Summary Results'!D948=""),FALSE,'Input and Summary Results'!$D948)</f>
        <v>0.93163455699999997</v>
      </c>
      <c r="D1366">
        <f>IF(OR(B1366=0,'Input and Summary Results'!E948=0),FALSE,'Input and Summary Results'!$E948)</f>
        <v>4.8574614000000002E-2</v>
      </c>
      <c r="E1366">
        <f t="shared" si="92"/>
        <v>-3.0754410609593531E-2</v>
      </c>
      <c r="F1366">
        <f t="shared" si="93"/>
        <v>2.2628381823754096E-2</v>
      </c>
      <c r="G1366">
        <f>IF('Input and Summary Results'!$J$4="yes",IF(C1366=FALSE,FALSE,IF('Data Transformation'!E1366&lt;$R$10,E1366,$R$10)),IF(C1366=FALSE,FALSE,IF(C1366&lt;$R$10,C1366,$R$10)))</f>
        <v>0.93163455699999997</v>
      </c>
      <c r="H1366">
        <f>IF('Input and Summary Results'!$J$4="yes",'Data Transformation'!F1366,'Data Transformation'!D1366)</f>
        <v>4.8574614000000002E-2</v>
      </c>
      <c r="I1366">
        <f t="shared" si="94"/>
        <v>59</v>
      </c>
    </row>
    <row r="1367" spans="2:9" x14ac:dyDescent="0.45">
      <c r="B1367">
        <f>IF('Input and Summary Results'!D949=0,FALSE,'Input and Summary Results'!$B949)</f>
        <v>59</v>
      </c>
      <c r="C1367">
        <f>IF(OR(B1367=0,'Input and Summary Results'!D949=0,'Input and Summary Results'!D949=""),FALSE,'Input and Summary Results'!$D949)</f>
        <v>0.94327660700000004</v>
      </c>
      <c r="D1367">
        <f>IF(OR(B1367=0,'Input and Summary Results'!E949=0),FALSE,'Input and Summary Results'!$E949)</f>
        <v>3.5286681E-2</v>
      </c>
      <c r="E1367">
        <f t="shared" si="92"/>
        <v>-2.5360935811240687E-2</v>
      </c>
      <c r="F1367">
        <f t="shared" si="93"/>
        <v>1.6235343313247243E-2</v>
      </c>
      <c r="G1367">
        <f>IF('Input and Summary Results'!$J$4="yes",IF(C1367=FALSE,FALSE,IF('Data Transformation'!E1367&lt;$R$10,E1367,$R$10)),IF(C1367=FALSE,FALSE,IF(C1367&lt;$R$10,C1367,$R$10)))</f>
        <v>0.94327660700000004</v>
      </c>
      <c r="H1367">
        <f>IF('Input and Summary Results'!$J$4="yes",'Data Transformation'!F1367,'Data Transformation'!D1367)</f>
        <v>3.5286681E-2</v>
      </c>
      <c r="I1367">
        <f t="shared" si="94"/>
        <v>59</v>
      </c>
    </row>
    <row r="1368" spans="2:9" x14ac:dyDescent="0.45">
      <c r="B1368">
        <f>IF('Input and Summary Results'!D950=0,FALSE,'Input and Summary Results'!$B950)</f>
        <v>60</v>
      </c>
      <c r="C1368">
        <f>IF(OR(B1368=0,'Input and Summary Results'!D950=0,'Input and Summary Results'!D950=""),FALSE,'Input and Summary Results'!$D950)</f>
        <v>1.046060344</v>
      </c>
      <c r="D1368">
        <f>IF(OR(B1368=0,'Input and Summary Results'!E950=0),FALSE,'Input and Summary Results'!$E950)</f>
        <v>0.133769585</v>
      </c>
      <c r="E1368">
        <f t="shared" si="92"/>
        <v>1.9556738365193269E-2</v>
      </c>
      <c r="F1368">
        <f t="shared" si="93"/>
        <v>5.5499666174134217E-2</v>
      </c>
      <c r="G1368">
        <f>IF('Input and Summary Results'!$J$4="yes",IF(C1368=FALSE,FALSE,IF('Data Transformation'!E1368&lt;$R$10,E1368,$R$10)),IF(C1368=FALSE,FALSE,IF(C1368&lt;$R$10,C1368,$R$10)))</f>
        <v>1.046060344</v>
      </c>
      <c r="H1368">
        <f>IF('Input and Summary Results'!$J$4="yes",'Data Transformation'!F1368,'Data Transformation'!D1368)</f>
        <v>0.133769585</v>
      </c>
      <c r="I1368">
        <f t="shared" si="94"/>
        <v>60</v>
      </c>
    </row>
    <row r="1369" spans="2:9" x14ac:dyDescent="0.45">
      <c r="B1369">
        <f>IF('Input and Summary Results'!D951=0,FALSE,'Input and Summary Results'!$B951)</f>
        <v>60</v>
      </c>
      <c r="C1369">
        <f>IF(OR(B1369=0,'Input and Summary Results'!D951=0,'Input and Summary Results'!D951=""),FALSE,'Input and Summary Results'!$D951)</f>
        <v>1.1131185219999999</v>
      </c>
      <c r="D1369">
        <f>IF(OR(B1369=0,'Input and Summary Results'!E951=0),FALSE,'Input and Summary Results'!$E951)</f>
        <v>0.107949399</v>
      </c>
      <c r="E1369">
        <f t="shared" si="92"/>
        <v>4.6541409357265785E-2</v>
      </c>
      <c r="F1369">
        <f t="shared" si="93"/>
        <v>4.2088994334423632E-2</v>
      </c>
      <c r="G1369">
        <f>IF('Input and Summary Results'!$J$4="yes",IF(C1369=FALSE,FALSE,IF('Data Transformation'!E1369&lt;$R$10,E1369,$R$10)),IF(C1369=FALSE,FALSE,IF(C1369&lt;$R$10,C1369,$R$10)))</f>
        <v>1.1131185219999999</v>
      </c>
      <c r="H1369">
        <f>IF('Input and Summary Results'!$J$4="yes",'Data Transformation'!F1369,'Data Transformation'!D1369)</f>
        <v>0.107949399</v>
      </c>
      <c r="I1369">
        <f t="shared" si="94"/>
        <v>60</v>
      </c>
    </row>
    <row r="1370" spans="2:9" x14ac:dyDescent="0.45">
      <c r="B1370">
        <f>IF('Input and Summary Results'!D952=0,FALSE,'Input and Summary Results'!$B952)</f>
        <v>60</v>
      </c>
      <c r="C1370">
        <f>IF(OR(B1370=0,'Input and Summary Results'!D952=0,'Input and Summary Results'!D952=""),FALSE,'Input and Summary Results'!$D952)</f>
        <v>0.97514548199999995</v>
      </c>
      <c r="D1370">
        <f>IF(OR(B1370=0,'Input and Summary Results'!E952=0),FALSE,'Input and Summary Results'!$E952)</f>
        <v>8.9037686000000005E-2</v>
      </c>
      <c r="E1370">
        <f t="shared" si="92"/>
        <v>-1.0930587053753604E-2</v>
      </c>
      <c r="F1370">
        <f t="shared" si="93"/>
        <v>3.9627272481174251E-2</v>
      </c>
      <c r="G1370">
        <f>IF('Input and Summary Results'!$J$4="yes",IF(C1370=FALSE,FALSE,IF('Data Transformation'!E1370&lt;$R$10,E1370,$R$10)),IF(C1370=FALSE,FALSE,IF(C1370&lt;$R$10,C1370,$R$10)))</f>
        <v>0.97514548199999995</v>
      </c>
      <c r="H1370">
        <f>IF('Input and Summary Results'!$J$4="yes",'Data Transformation'!F1370,'Data Transformation'!D1370)</f>
        <v>8.9037686000000005E-2</v>
      </c>
      <c r="I1370">
        <f t="shared" si="94"/>
        <v>60</v>
      </c>
    </row>
    <row r="1371" spans="2:9" x14ac:dyDescent="0.45">
      <c r="B1371">
        <f>IF('Input and Summary Results'!D953=0,FALSE,'Input and Summary Results'!$B953)</f>
        <v>60</v>
      </c>
      <c r="C1371">
        <f>IF(OR(B1371=0,'Input and Summary Results'!D953=0,'Input and Summary Results'!D953=""),FALSE,'Input and Summary Results'!$D953)</f>
        <v>0.99019233799999995</v>
      </c>
      <c r="D1371">
        <f>IF(OR(B1371=0,'Input and Summary Results'!E953=0),FALSE,'Input and Summary Results'!$E953)</f>
        <v>8.2054806999999993E-2</v>
      </c>
      <c r="E1371">
        <f t="shared" si="92"/>
        <v>-4.280438514729124E-3</v>
      </c>
      <c r="F1371">
        <f t="shared" si="93"/>
        <v>3.5964514035655967E-2</v>
      </c>
      <c r="G1371">
        <f>IF('Input and Summary Results'!$J$4="yes",IF(C1371=FALSE,FALSE,IF('Data Transformation'!E1371&lt;$R$10,E1371,$R$10)),IF(C1371=FALSE,FALSE,IF(C1371&lt;$R$10,C1371,$R$10)))</f>
        <v>0.99019233799999995</v>
      </c>
      <c r="H1371">
        <f>IF('Input and Summary Results'!$J$4="yes",'Data Transformation'!F1371,'Data Transformation'!D1371)</f>
        <v>8.2054806999999993E-2</v>
      </c>
      <c r="I1371">
        <f t="shared" si="94"/>
        <v>60</v>
      </c>
    </row>
    <row r="1372" spans="2:9" x14ac:dyDescent="0.45">
      <c r="B1372">
        <f>IF('Input and Summary Results'!D954=0,FALSE,'Input and Summary Results'!$B954)</f>
        <v>60</v>
      </c>
      <c r="C1372">
        <f>IF(OR(B1372=0,'Input and Summary Results'!D954=0,'Input and Summary Results'!D954=""),FALSE,'Input and Summary Results'!$D954)</f>
        <v>0.93014143699999996</v>
      </c>
      <c r="D1372">
        <f>IF(OR(B1372=0,'Input and Summary Results'!E954=0),FALSE,'Input and Summary Results'!$E954)</f>
        <v>7.3553468999999996E-2</v>
      </c>
      <c r="E1372">
        <f t="shared" si="92"/>
        <v>-3.1451007749028197E-2</v>
      </c>
      <c r="F1372">
        <f t="shared" si="93"/>
        <v>3.4319732759094355E-2</v>
      </c>
      <c r="G1372">
        <f>IF('Input and Summary Results'!$J$4="yes",IF(C1372=FALSE,FALSE,IF('Data Transformation'!E1372&lt;$R$10,E1372,$R$10)),IF(C1372=FALSE,FALSE,IF(C1372&lt;$R$10,C1372,$R$10)))</f>
        <v>0.93014143699999996</v>
      </c>
      <c r="H1372">
        <f>IF('Input and Summary Results'!$J$4="yes",'Data Transformation'!F1372,'Data Transformation'!D1372)</f>
        <v>7.3553468999999996E-2</v>
      </c>
      <c r="I1372">
        <f t="shared" si="94"/>
        <v>60</v>
      </c>
    </row>
    <row r="1373" spans="2:9" x14ac:dyDescent="0.45">
      <c r="B1373">
        <f>IF('Input and Summary Results'!D955=0,FALSE,'Input and Summary Results'!$B955)</f>
        <v>60</v>
      </c>
      <c r="C1373">
        <f>IF(OR(B1373=0,'Input and Summary Results'!D955=0,'Input and Summary Results'!D955=""),FALSE,'Input and Summary Results'!$D955)</f>
        <v>0.90575758900000003</v>
      </c>
      <c r="D1373">
        <f>IF(OR(B1373=0,'Input and Summary Results'!E955=0),FALSE,'Input and Summary Results'!$E955)</f>
        <v>6.8819470999999993E-2</v>
      </c>
      <c r="E1373">
        <f t="shared" si="92"/>
        <v>-4.2988018489102345E-2</v>
      </c>
      <c r="F1373">
        <f t="shared" si="93"/>
        <v>3.297532449821957E-2</v>
      </c>
      <c r="G1373">
        <f>IF('Input and Summary Results'!$J$4="yes",IF(C1373=FALSE,FALSE,IF('Data Transformation'!E1373&lt;$R$10,E1373,$R$10)),IF(C1373=FALSE,FALSE,IF(C1373&lt;$R$10,C1373,$R$10)))</f>
        <v>0.90575758900000003</v>
      </c>
      <c r="H1373">
        <f>IF('Input and Summary Results'!$J$4="yes",'Data Transformation'!F1373,'Data Transformation'!D1373)</f>
        <v>6.8819470999999993E-2</v>
      </c>
      <c r="I1373">
        <f t="shared" si="94"/>
        <v>60</v>
      </c>
    </row>
    <row r="1374" spans="2:9" x14ac:dyDescent="0.45">
      <c r="B1374">
        <f>IF('Input and Summary Results'!D956=0,FALSE,'Input and Summary Results'!$B956)</f>
        <v>60</v>
      </c>
      <c r="C1374">
        <f>IF(OR(B1374=0,'Input and Summary Results'!D956=0,'Input and Summary Results'!D956=""),FALSE,'Input and Summary Results'!$D956)</f>
        <v>0.91797982</v>
      </c>
      <c r="D1374">
        <f>IF(OR(B1374=0,'Input and Summary Results'!E956=0),FALSE,'Input and Summary Results'!$E956)</f>
        <v>5.9167439000000002E-2</v>
      </c>
      <c r="E1374">
        <f t="shared" si="92"/>
        <v>-3.716686581289104E-2</v>
      </c>
      <c r="F1374">
        <f t="shared" si="93"/>
        <v>2.7973020720651574E-2</v>
      </c>
      <c r="G1374">
        <f>IF('Input and Summary Results'!$J$4="yes",IF(C1374=FALSE,FALSE,IF('Data Transformation'!E1374&lt;$R$10,E1374,$R$10)),IF(C1374=FALSE,FALSE,IF(C1374&lt;$R$10,C1374,$R$10)))</f>
        <v>0.91797982</v>
      </c>
      <c r="H1374">
        <f>IF('Input and Summary Results'!$J$4="yes",'Data Transformation'!F1374,'Data Transformation'!D1374)</f>
        <v>5.9167439000000002E-2</v>
      </c>
      <c r="I1374">
        <f t="shared" si="94"/>
        <v>60</v>
      </c>
    </row>
    <row r="1375" spans="2:9" x14ac:dyDescent="0.45">
      <c r="B1375">
        <f>IF('Input and Summary Results'!D957=0,FALSE,'Input and Summary Results'!$B957)</f>
        <v>60</v>
      </c>
      <c r="C1375">
        <f>IF(OR(B1375=0,'Input and Summary Results'!D957=0,'Input and Summary Results'!D957=""),FALSE,'Input and Summary Results'!$D957)</f>
        <v>0.97477721699999997</v>
      </c>
      <c r="D1375">
        <f>IF(OR(B1375=0,'Input and Summary Results'!E957=0),FALSE,'Input and Summary Results'!$E957)</f>
        <v>5.4946736000000003E-2</v>
      </c>
      <c r="E1375">
        <f t="shared" si="92"/>
        <v>-1.1094629925157348E-2</v>
      </c>
      <c r="F1375">
        <f t="shared" si="93"/>
        <v>2.4463931868854913E-2</v>
      </c>
      <c r="G1375">
        <f>IF('Input and Summary Results'!$J$4="yes",IF(C1375=FALSE,FALSE,IF('Data Transformation'!E1375&lt;$R$10,E1375,$R$10)),IF(C1375=FALSE,FALSE,IF(C1375&lt;$R$10,C1375,$R$10)))</f>
        <v>0.97477721699999997</v>
      </c>
      <c r="H1375">
        <f>IF('Input and Summary Results'!$J$4="yes",'Data Transformation'!F1375,'Data Transformation'!D1375)</f>
        <v>5.4946736000000003E-2</v>
      </c>
      <c r="I1375">
        <f t="shared" si="94"/>
        <v>60</v>
      </c>
    </row>
    <row r="1376" spans="2:9" x14ac:dyDescent="0.45">
      <c r="B1376">
        <f>IF('Input and Summary Results'!D958=0,FALSE,'Input and Summary Results'!$B958)</f>
        <v>60</v>
      </c>
      <c r="C1376">
        <f>IF(OR(B1376=0,'Input and Summary Results'!D958=0,'Input and Summary Results'!D958=""),FALSE,'Input and Summary Results'!$D958)</f>
        <v>1.018932551</v>
      </c>
      <c r="D1376">
        <f>IF(OR(B1376=0,'Input and Summary Results'!E958=0),FALSE,'Input and Summary Results'!$E958)</f>
        <v>5.4165824000000001E-2</v>
      </c>
      <c r="E1376">
        <f t="shared" si="92"/>
        <v>8.1454365108272839E-3</v>
      </c>
      <c r="F1376">
        <f t="shared" si="93"/>
        <v>2.3071171485226208E-2</v>
      </c>
      <c r="G1376">
        <f>IF('Input and Summary Results'!$J$4="yes",IF(C1376=FALSE,FALSE,IF('Data Transformation'!E1376&lt;$R$10,E1376,$R$10)),IF(C1376=FALSE,FALSE,IF(C1376&lt;$R$10,C1376,$R$10)))</f>
        <v>1.018932551</v>
      </c>
      <c r="H1376">
        <f>IF('Input and Summary Results'!$J$4="yes",'Data Transformation'!F1376,'Data Transformation'!D1376)</f>
        <v>5.4165824000000001E-2</v>
      </c>
      <c r="I1376">
        <f t="shared" si="94"/>
        <v>60</v>
      </c>
    </row>
    <row r="1377" spans="2:9" x14ac:dyDescent="0.45">
      <c r="B1377">
        <f>IF('Input and Summary Results'!D959=0,FALSE,'Input and Summary Results'!$B959)</f>
        <v>60</v>
      </c>
      <c r="C1377">
        <f>IF(OR(B1377=0,'Input and Summary Results'!D959=0,'Input and Summary Results'!D959=""),FALSE,'Input and Summary Results'!$D959)</f>
        <v>0.97012420099999996</v>
      </c>
      <c r="D1377">
        <f>IF(OR(B1377=0,'Input and Summary Results'!E959=0),FALSE,'Input and Summary Results'!$E959)</f>
        <v>4.8780243000000001E-2</v>
      </c>
      <c r="E1377">
        <f t="shared" si="92"/>
        <v>-1.3172661243081064E-2</v>
      </c>
      <c r="F1377">
        <f t="shared" si="93"/>
        <v>2.1822592859942477E-2</v>
      </c>
      <c r="G1377">
        <f>IF('Input and Summary Results'!$J$4="yes",IF(C1377=FALSE,FALSE,IF('Data Transformation'!E1377&lt;$R$10,E1377,$R$10)),IF(C1377=FALSE,FALSE,IF(C1377&lt;$R$10,C1377,$R$10)))</f>
        <v>0.97012420099999996</v>
      </c>
      <c r="H1377">
        <f>IF('Input and Summary Results'!$J$4="yes",'Data Transformation'!F1377,'Data Transformation'!D1377)</f>
        <v>4.8780243000000001E-2</v>
      </c>
      <c r="I1377">
        <f t="shared" si="94"/>
        <v>60</v>
      </c>
    </row>
    <row r="1378" spans="2:9" x14ac:dyDescent="0.45">
      <c r="B1378">
        <f>IF('Input and Summary Results'!D960=0,FALSE,'Input and Summary Results'!$B960)</f>
        <v>60</v>
      </c>
      <c r="C1378">
        <f>IF(OR(B1378=0,'Input and Summary Results'!D960=0,'Input and Summary Results'!D960=""),FALSE,'Input and Summary Results'!$D960)</f>
        <v>1.0303483010000001</v>
      </c>
      <c r="D1378">
        <f>IF(OR(B1378=0,'Input and Summary Results'!E960=0),FALSE,'Input and Summary Results'!$E960)</f>
        <v>4.8128799E-2</v>
      </c>
      <c r="E1378">
        <f t="shared" si="92"/>
        <v>1.2984059299797726E-2</v>
      </c>
      <c r="F1378">
        <f t="shared" si="93"/>
        <v>2.0272658037798812E-2</v>
      </c>
      <c r="G1378">
        <f>IF('Input and Summary Results'!$J$4="yes",IF(C1378=FALSE,FALSE,IF('Data Transformation'!E1378&lt;$R$10,E1378,$R$10)),IF(C1378=FALSE,FALSE,IF(C1378&lt;$R$10,C1378,$R$10)))</f>
        <v>1.0303483010000001</v>
      </c>
      <c r="H1378">
        <f>IF('Input and Summary Results'!$J$4="yes",'Data Transformation'!F1378,'Data Transformation'!D1378)</f>
        <v>4.8128799E-2</v>
      </c>
      <c r="I1378">
        <f t="shared" si="94"/>
        <v>60</v>
      </c>
    </row>
    <row r="1379" spans="2:9" x14ac:dyDescent="0.45">
      <c r="B1379">
        <f>IF('Input and Summary Results'!D961=0,FALSE,'Input and Summary Results'!$B961)</f>
        <v>60</v>
      </c>
      <c r="C1379">
        <f>IF(OR(B1379=0,'Input and Summary Results'!D961=0,'Input and Summary Results'!D961=""),FALSE,'Input and Summary Results'!$D961)</f>
        <v>1.0124083349999999</v>
      </c>
      <c r="D1379">
        <f>IF(OR(B1379=0,'Input and Summary Results'!E961=0),FALSE,'Input and Summary Results'!$E961)</f>
        <v>4.5280299000000003E-2</v>
      </c>
      <c r="E1379">
        <f t="shared" si="92"/>
        <v>5.3557119797031805E-3</v>
      </c>
      <c r="F1379">
        <f t="shared" si="93"/>
        <v>1.9410794129821145E-2</v>
      </c>
      <c r="G1379">
        <f>IF('Input and Summary Results'!$J$4="yes",IF(C1379=FALSE,FALSE,IF('Data Transformation'!E1379&lt;$R$10,E1379,$R$10)),IF(C1379=FALSE,FALSE,IF(C1379&lt;$R$10,C1379,$R$10)))</f>
        <v>1.0124083349999999</v>
      </c>
      <c r="H1379">
        <f>IF('Input and Summary Results'!$J$4="yes",'Data Transformation'!F1379,'Data Transformation'!D1379)</f>
        <v>4.5280299000000003E-2</v>
      </c>
      <c r="I1379">
        <f t="shared" si="94"/>
        <v>60</v>
      </c>
    </row>
    <row r="1380" spans="2:9" x14ac:dyDescent="0.45">
      <c r="B1380">
        <f>IF('Input and Summary Results'!D962=0,FALSE,'Input and Summary Results'!$B962)</f>
        <v>60</v>
      </c>
      <c r="C1380">
        <f>IF(OR(B1380=0,'Input and Summary Results'!D962=0,'Input and Summary Results'!D962=""),FALSE,'Input and Summary Results'!$D962)</f>
        <v>0.99286929800000001</v>
      </c>
      <c r="D1380">
        <f>IF(OR(B1380=0,'Input and Summary Results'!E962=0),FALSE,'Input and Summary Results'!$E962)</f>
        <v>4.3003589000000002E-2</v>
      </c>
      <c r="E1380">
        <f t="shared" si="92"/>
        <v>-3.1079185674389624E-3</v>
      </c>
      <c r="F1380">
        <f t="shared" si="93"/>
        <v>1.8797597693468008E-2</v>
      </c>
      <c r="G1380">
        <f>IF('Input and Summary Results'!$J$4="yes",IF(C1380=FALSE,FALSE,IF('Data Transformation'!E1380&lt;$R$10,E1380,$R$10)),IF(C1380=FALSE,FALSE,IF(C1380&lt;$R$10,C1380,$R$10)))</f>
        <v>0.99286929800000001</v>
      </c>
      <c r="H1380">
        <f>IF('Input and Summary Results'!$J$4="yes",'Data Transformation'!F1380,'Data Transformation'!D1380)</f>
        <v>4.3003589000000002E-2</v>
      </c>
      <c r="I1380">
        <f t="shared" si="94"/>
        <v>60</v>
      </c>
    </row>
    <row r="1381" spans="2:9" x14ac:dyDescent="0.45">
      <c r="B1381">
        <f>IF('Input and Summary Results'!D963=0,FALSE,'Input and Summary Results'!$B963)</f>
        <v>60</v>
      </c>
      <c r="C1381">
        <f>IF(OR(B1381=0,'Input and Summary Results'!D963=0,'Input and Summary Results'!D963=""),FALSE,'Input and Summary Results'!$D963)</f>
        <v>0.96343812900000003</v>
      </c>
      <c r="D1381">
        <f>IF(OR(B1381=0,'Input and Summary Results'!E963=0),FALSE,'Input and Summary Results'!$E963)</f>
        <v>4.2973960999999998E-2</v>
      </c>
      <c r="E1381">
        <f t="shared" si="92"/>
        <v>-1.6176170055399709E-2</v>
      </c>
      <c r="F1381">
        <f t="shared" si="93"/>
        <v>1.9358481372704732E-2</v>
      </c>
      <c r="G1381">
        <f>IF('Input and Summary Results'!$J$4="yes",IF(C1381=FALSE,FALSE,IF('Data Transformation'!E1381&lt;$R$10,E1381,$R$10)),IF(C1381=FALSE,FALSE,IF(C1381&lt;$R$10,C1381,$R$10)))</f>
        <v>0.96343812900000003</v>
      </c>
      <c r="H1381">
        <f>IF('Input and Summary Results'!$J$4="yes",'Data Transformation'!F1381,'Data Transformation'!D1381)</f>
        <v>4.2973960999999998E-2</v>
      </c>
      <c r="I1381">
        <f t="shared" si="94"/>
        <v>60</v>
      </c>
    </row>
    <row r="1382" spans="2:9" x14ac:dyDescent="0.45">
      <c r="B1382">
        <f>IF('Input and Summary Results'!D964=0,FALSE,'Input and Summary Results'!$B964)</f>
        <v>60</v>
      </c>
      <c r="C1382">
        <f>IF(OR(B1382=0,'Input and Summary Results'!D964=0,'Input and Summary Results'!D964=""),FALSE,'Input and Summary Results'!$D964)</f>
        <v>1.011570817</v>
      </c>
      <c r="D1382">
        <f>IF(OR(B1382=0,'Input and Summary Results'!E964=0),FALSE,'Input and Summary Results'!$E964)</f>
        <v>4.2516100000000001E-2</v>
      </c>
      <c r="E1382">
        <f t="shared" si="92"/>
        <v>4.9962918085067407E-3</v>
      </c>
      <c r="F1382">
        <f t="shared" si="93"/>
        <v>1.824092499497245E-2</v>
      </c>
      <c r="G1382">
        <f>IF('Input and Summary Results'!$J$4="yes",IF(C1382=FALSE,FALSE,IF('Data Transformation'!E1382&lt;$R$10,E1382,$R$10)),IF(C1382=FALSE,FALSE,IF(C1382&lt;$R$10,C1382,$R$10)))</f>
        <v>1.011570817</v>
      </c>
      <c r="H1382">
        <f>IF('Input and Summary Results'!$J$4="yes",'Data Transformation'!F1382,'Data Transformation'!D1382)</f>
        <v>4.2516100000000001E-2</v>
      </c>
      <c r="I1382">
        <f t="shared" si="94"/>
        <v>60</v>
      </c>
    </row>
    <row r="1383" spans="2:9" x14ac:dyDescent="0.45">
      <c r="B1383">
        <f>IF('Input and Summary Results'!D965=0,FALSE,'Input and Summary Results'!$B965)</f>
        <v>60</v>
      </c>
      <c r="C1383">
        <f>IF(OR(B1383=0,'Input and Summary Results'!D965=0,'Input and Summary Results'!D965=""),FALSE,'Input and Summary Results'!$D965)</f>
        <v>1.0181440349999999</v>
      </c>
      <c r="D1383">
        <f>IF(OR(B1383=0,'Input and Summary Results'!E965=0),FALSE,'Input and Summary Results'!$E965)</f>
        <v>3.7431552999999999E-2</v>
      </c>
      <c r="E1383">
        <f t="shared" si="92"/>
        <v>7.8092212039023862E-3</v>
      </c>
      <c r="F1383">
        <f t="shared" si="93"/>
        <v>1.5955791561456236E-2</v>
      </c>
      <c r="G1383">
        <f>IF('Input and Summary Results'!$J$4="yes",IF(C1383=FALSE,FALSE,IF('Data Transformation'!E1383&lt;$R$10,E1383,$R$10)),IF(C1383=FALSE,FALSE,IF(C1383&lt;$R$10,C1383,$R$10)))</f>
        <v>1.0181440349999999</v>
      </c>
      <c r="H1383">
        <f>IF('Input and Summary Results'!$J$4="yes",'Data Transformation'!F1383,'Data Transformation'!D1383)</f>
        <v>3.7431552999999999E-2</v>
      </c>
      <c r="I1383">
        <f t="shared" si="94"/>
        <v>60</v>
      </c>
    </row>
    <row r="1384" spans="2:9" x14ac:dyDescent="0.45">
      <c r="B1384">
        <f>IF('Input and Summary Results'!D966=0,FALSE,'Input and Summary Results'!$B966)</f>
        <v>61</v>
      </c>
      <c r="C1384">
        <f>IF(OR(B1384=0,'Input and Summary Results'!D966=0,'Input and Summary Results'!D966=""),FALSE,'Input and Summary Results'!$D966)</f>
        <v>0.944940585</v>
      </c>
      <c r="D1384">
        <f>IF(OR(B1384=0,'Input and Summary Results'!E966=0),FALSE,'Input and Summary Results'!$E966)</f>
        <v>0.108074013</v>
      </c>
      <c r="E1384">
        <f t="shared" si="92"/>
        <v>-2.4595497753013847E-2</v>
      </c>
      <c r="F1384">
        <f t="shared" si="93"/>
        <v>4.9637111990485622E-2</v>
      </c>
      <c r="G1384">
        <f>IF('Input and Summary Results'!$J$4="yes",IF(C1384=FALSE,FALSE,IF('Data Transformation'!E1384&lt;$R$10,E1384,$R$10)),IF(C1384=FALSE,FALSE,IF(C1384&lt;$R$10,C1384,$R$10)))</f>
        <v>0.944940585</v>
      </c>
      <c r="H1384">
        <f>IF('Input and Summary Results'!$J$4="yes",'Data Transformation'!F1384,'Data Transformation'!D1384)</f>
        <v>0.108074013</v>
      </c>
      <c r="I1384">
        <f t="shared" si="94"/>
        <v>61</v>
      </c>
    </row>
    <row r="1385" spans="2:9" x14ac:dyDescent="0.45">
      <c r="B1385">
        <f>IF('Input and Summary Results'!D967=0,FALSE,'Input and Summary Results'!$B967)</f>
        <v>61</v>
      </c>
      <c r="C1385">
        <f>IF(OR(B1385=0,'Input and Summary Results'!D967=0,'Input and Summary Results'!D967=""),FALSE,'Input and Summary Results'!$D967)</f>
        <v>0.84932934800000004</v>
      </c>
      <c r="D1385">
        <f>IF(OR(B1385=0,'Input and Summary Results'!E967=0),FALSE,'Input and Summary Results'!$E967)</f>
        <v>9.3754854999999998E-2</v>
      </c>
      <c r="E1385">
        <f t="shared" si="92"/>
        <v>-7.0923868904468862E-2</v>
      </c>
      <c r="F1385">
        <f t="shared" si="93"/>
        <v>4.7907925430595154E-2</v>
      </c>
      <c r="G1385">
        <f>IF('Input and Summary Results'!$J$4="yes",IF(C1385=FALSE,FALSE,IF('Data Transformation'!E1385&lt;$R$10,E1385,$R$10)),IF(C1385=FALSE,FALSE,IF(C1385&lt;$R$10,C1385,$R$10)))</f>
        <v>0.84932934800000004</v>
      </c>
      <c r="H1385">
        <f>IF('Input and Summary Results'!$J$4="yes",'Data Transformation'!F1385,'Data Transformation'!D1385)</f>
        <v>9.3754854999999998E-2</v>
      </c>
      <c r="I1385">
        <f t="shared" si="94"/>
        <v>61</v>
      </c>
    </row>
    <row r="1386" spans="2:9" x14ac:dyDescent="0.45">
      <c r="B1386">
        <f>IF('Input and Summary Results'!D968=0,FALSE,'Input and Summary Results'!$B968)</f>
        <v>61</v>
      </c>
      <c r="C1386">
        <f>IF(OR(B1386=0,'Input and Summary Results'!D968=0,'Input and Summary Results'!D968=""),FALSE,'Input and Summary Results'!$D968)</f>
        <v>0.88587211700000001</v>
      </c>
      <c r="D1386">
        <f>IF(OR(B1386=0,'Input and Summary Results'!E968=0),FALSE,'Input and Summary Results'!$E968)</f>
        <v>8.4737874000000005E-2</v>
      </c>
      <c r="E1386">
        <f t="shared" ref="E1386:E1449" si="95">IF(C1386=FALSE,FALSE,LOG10(C1386))</f>
        <v>-5.2628967604806814E-2</v>
      </c>
      <c r="F1386">
        <f t="shared" ref="F1386:F1449" si="96">IF(D1386=FALSE, FALSE,0.434*D1386/C1386)</f>
        <v>4.1514160577197624E-2</v>
      </c>
      <c r="G1386">
        <f>IF('Input and Summary Results'!$J$4="yes",IF(C1386=FALSE,FALSE,IF('Data Transformation'!E1386&lt;$R$10,E1386,$R$10)),IF(C1386=FALSE,FALSE,IF(C1386&lt;$R$10,C1386,$R$10)))</f>
        <v>0.88587211700000001</v>
      </c>
      <c r="H1386">
        <f>IF('Input and Summary Results'!$J$4="yes",'Data Transformation'!F1386,'Data Transformation'!D1386)</f>
        <v>8.4737874000000005E-2</v>
      </c>
      <c r="I1386">
        <f t="shared" si="94"/>
        <v>61</v>
      </c>
    </row>
    <row r="1387" spans="2:9" x14ac:dyDescent="0.45">
      <c r="B1387">
        <f>IF('Input and Summary Results'!D969=0,FALSE,'Input and Summary Results'!$B969)</f>
        <v>61</v>
      </c>
      <c r="C1387">
        <f>IF(OR(B1387=0,'Input and Summary Results'!D969=0,'Input and Summary Results'!D969=""),FALSE,'Input and Summary Results'!$D969)</f>
        <v>0.96460313499999994</v>
      </c>
      <c r="D1387">
        <f>IF(OR(B1387=0,'Input and Summary Results'!E969=0),FALSE,'Input and Summary Results'!$E969)</f>
        <v>8.4253252000000001E-2</v>
      </c>
      <c r="E1387">
        <f t="shared" si="95"/>
        <v>-1.5651330936852049E-2</v>
      </c>
      <c r="F1387">
        <f t="shared" si="96"/>
        <v>3.7907726028694695E-2</v>
      </c>
      <c r="G1387">
        <f>IF('Input and Summary Results'!$J$4="yes",IF(C1387=FALSE,FALSE,IF('Data Transformation'!E1387&lt;$R$10,E1387,$R$10)),IF(C1387=FALSE,FALSE,IF(C1387&lt;$R$10,C1387,$R$10)))</f>
        <v>0.96460313499999994</v>
      </c>
      <c r="H1387">
        <f>IF('Input and Summary Results'!$J$4="yes",'Data Transformation'!F1387,'Data Transformation'!D1387)</f>
        <v>8.4253252000000001E-2</v>
      </c>
      <c r="I1387">
        <f t="shared" si="94"/>
        <v>61</v>
      </c>
    </row>
    <row r="1388" spans="2:9" x14ac:dyDescent="0.45">
      <c r="B1388">
        <f>IF('Input and Summary Results'!D970=0,FALSE,'Input and Summary Results'!$B970)</f>
        <v>61</v>
      </c>
      <c r="C1388">
        <f>IF(OR(B1388=0,'Input and Summary Results'!D970=0,'Input and Summary Results'!D970=""),FALSE,'Input and Summary Results'!$D970)</f>
        <v>0.663670706</v>
      </c>
      <c r="D1388">
        <f>IF(OR(B1388=0,'Input and Summary Results'!E970=0),FALSE,'Input and Summary Results'!$E970)</f>
        <v>7.3235819999999993E-2</v>
      </c>
      <c r="E1388">
        <f t="shared" si="95"/>
        <v>-0.1780473514152483</v>
      </c>
      <c r="F1388">
        <f t="shared" si="96"/>
        <v>4.7891741480601067E-2</v>
      </c>
      <c r="G1388">
        <f>IF('Input and Summary Results'!$J$4="yes",IF(C1388=FALSE,FALSE,IF('Data Transformation'!E1388&lt;$R$10,E1388,$R$10)),IF(C1388=FALSE,FALSE,IF(C1388&lt;$R$10,C1388,$R$10)))</f>
        <v>0.663670706</v>
      </c>
      <c r="H1388">
        <f>IF('Input and Summary Results'!$J$4="yes",'Data Transformation'!F1388,'Data Transformation'!D1388)</f>
        <v>7.3235819999999993E-2</v>
      </c>
      <c r="I1388">
        <f t="shared" si="94"/>
        <v>61</v>
      </c>
    </row>
    <row r="1389" spans="2:9" x14ac:dyDescent="0.45">
      <c r="B1389">
        <f>IF('Input and Summary Results'!D971=0,FALSE,'Input and Summary Results'!$B971)</f>
        <v>61</v>
      </c>
      <c r="C1389">
        <f>IF(OR(B1389=0,'Input and Summary Results'!D971=0,'Input and Summary Results'!D971=""),FALSE,'Input and Summary Results'!$D971)</f>
        <v>0.99332733299999998</v>
      </c>
      <c r="D1389">
        <f>IF(OR(B1389=0,'Input and Summary Results'!E971=0),FALSE,'Input and Summary Results'!$E971)</f>
        <v>6.5574747000000003E-2</v>
      </c>
      <c r="E1389">
        <f t="shared" si="95"/>
        <v>-2.9076140523269299E-3</v>
      </c>
      <c r="F1389">
        <f t="shared" si="96"/>
        <v>2.8650616219376701E-2</v>
      </c>
      <c r="G1389">
        <f>IF('Input and Summary Results'!$J$4="yes",IF(C1389=FALSE,FALSE,IF('Data Transformation'!E1389&lt;$R$10,E1389,$R$10)),IF(C1389=FALSE,FALSE,IF(C1389&lt;$R$10,C1389,$R$10)))</f>
        <v>0.99332733299999998</v>
      </c>
      <c r="H1389">
        <f>IF('Input and Summary Results'!$J$4="yes",'Data Transformation'!F1389,'Data Transformation'!D1389)</f>
        <v>6.5574747000000003E-2</v>
      </c>
      <c r="I1389">
        <f t="shared" si="94"/>
        <v>61</v>
      </c>
    </row>
    <row r="1390" spans="2:9" x14ac:dyDescent="0.45">
      <c r="B1390">
        <f>IF('Input and Summary Results'!D972=0,FALSE,'Input and Summary Results'!$B972)</f>
        <v>61</v>
      </c>
      <c r="C1390">
        <f>IF(OR(B1390=0,'Input and Summary Results'!D972=0,'Input and Summary Results'!D972=""),FALSE,'Input and Summary Results'!$D972)</f>
        <v>0.98575679900000002</v>
      </c>
      <c r="D1390">
        <f>IF(OR(B1390=0,'Input and Summary Results'!E972=0),FALSE,'Input and Summary Results'!$E972)</f>
        <v>6.5401069000000006E-2</v>
      </c>
      <c r="E1390">
        <f t="shared" si="95"/>
        <v>-6.2302188116760892E-3</v>
      </c>
      <c r="F1390">
        <f t="shared" si="96"/>
        <v>2.8794185315073845E-2</v>
      </c>
      <c r="G1390">
        <f>IF('Input and Summary Results'!$J$4="yes",IF(C1390=FALSE,FALSE,IF('Data Transformation'!E1390&lt;$R$10,E1390,$R$10)),IF(C1390=FALSE,FALSE,IF(C1390&lt;$R$10,C1390,$R$10)))</f>
        <v>0.98575679900000002</v>
      </c>
      <c r="H1390">
        <f>IF('Input and Summary Results'!$J$4="yes",'Data Transformation'!F1390,'Data Transformation'!D1390)</f>
        <v>6.5401069000000006E-2</v>
      </c>
      <c r="I1390">
        <f t="shared" si="94"/>
        <v>61</v>
      </c>
    </row>
    <row r="1391" spans="2:9" x14ac:dyDescent="0.45">
      <c r="B1391">
        <f>IF('Input and Summary Results'!D973=0,FALSE,'Input and Summary Results'!$B973)</f>
        <v>61</v>
      </c>
      <c r="C1391">
        <f>IF(OR(B1391=0,'Input and Summary Results'!D973=0,'Input and Summary Results'!D973=""),FALSE,'Input and Summary Results'!$D973)</f>
        <v>0.80721020700000001</v>
      </c>
      <c r="D1391">
        <f>IF(OR(B1391=0,'Input and Summary Results'!E973=0),FALSE,'Input and Summary Results'!$E973)</f>
        <v>5.8708318000000002E-2</v>
      </c>
      <c r="E1391">
        <f t="shared" si="95"/>
        <v>-9.3013355175815743E-2</v>
      </c>
      <c r="F1391">
        <f t="shared" si="96"/>
        <v>3.1564776796733439E-2</v>
      </c>
      <c r="G1391">
        <f>IF('Input and Summary Results'!$J$4="yes",IF(C1391=FALSE,FALSE,IF('Data Transformation'!E1391&lt;$R$10,E1391,$R$10)),IF(C1391=FALSE,FALSE,IF(C1391&lt;$R$10,C1391,$R$10)))</f>
        <v>0.80721020700000001</v>
      </c>
      <c r="H1391">
        <f>IF('Input and Summary Results'!$J$4="yes",'Data Transformation'!F1391,'Data Transformation'!D1391)</f>
        <v>5.8708318000000002E-2</v>
      </c>
      <c r="I1391">
        <f t="shared" si="94"/>
        <v>61</v>
      </c>
    </row>
    <row r="1392" spans="2:9" x14ac:dyDescent="0.45">
      <c r="B1392">
        <f>IF('Input and Summary Results'!D974=0,FALSE,'Input and Summary Results'!$B974)</f>
        <v>61</v>
      </c>
      <c r="C1392">
        <f>IF(OR(B1392=0,'Input and Summary Results'!D974=0,'Input and Summary Results'!D974=""),FALSE,'Input and Summary Results'!$D974)</f>
        <v>1.017694995</v>
      </c>
      <c r="D1392">
        <f>IF(OR(B1392=0,'Input and Summary Results'!E974=0),FALSE,'Input and Summary Results'!$E974)</f>
        <v>5.233339E-2</v>
      </c>
      <c r="E1392">
        <f t="shared" si="95"/>
        <v>7.6176386726289789E-3</v>
      </c>
      <c r="F1392">
        <f t="shared" si="96"/>
        <v>2.231777828483867E-2</v>
      </c>
      <c r="G1392">
        <f>IF('Input and Summary Results'!$J$4="yes",IF(C1392=FALSE,FALSE,IF('Data Transformation'!E1392&lt;$R$10,E1392,$R$10)),IF(C1392=FALSE,FALSE,IF(C1392&lt;$R$10,C1392,$R$10)))</f>
        <v>1.017694995</v>
      </c>
      <c r="H1392">
        <f>IF('Input and Summary Results'!$J$4="yes",'Data Transformation'!F1392,'Data Transformation'!D1392)</f>
        <v>5.233339E-2</v>
      </c>
      <c r="I1392">
        <f t="shared" si="94"/>
        <v>61</v>
      </c>
    </row>
    <row r="1393" spans="2:9" x14ac:dyDescent="0.45">
      <c r="B1393">
        <f>IF('Input and Summary Results'!D975=0,FALSE,'Input and Summary Results'!$B975)</f>
        <v>61</v>
      </c>
      <c r="C1393">
        <f>IF(OR(B1393=0,'Input and Summary Results'!D975=0,'Input and Summary Results'!D975=""),FALSE,'Input and Summary Results'!$D975)</f>
        <v>0.91216750499999999</v>
      </c>
      <c r="D1393">
        <f>IF(OR(B1393=0,'Input and Summary Results'!E975=0),FALSE,'Input and Summary Results'!$E975)</f>
        <v>5.0152088999999997E-2</v>
      </c>
      <c r="E1393">
        <f t="shared" si="95"/>
        <v>-3.9925403099855879E-2</v>
      </c>
      <c r="F1393">
        <f t="shared" si="96"/>
        <v>2.3861852682419332E-2</v>
      </c>
      <c r="G1393">
        <f>IF('Input and Summary Results'!$J$4="yes",IF(C1393=FALSE,FALSE,IF('Data Transformation'!E1393&lt;$R$10,E1393,$R$10)),IF(C1393=FALSE,FALSE,IF(C1393&lt;$R$10,C1393,$R$10)))</f>
        <v>0.91216750499999999</v>
      </c>
      <c r="H1393">
        <f>IF('Input and Summary Results'!$J$4="yes",'Data Transformation'!F1393,'Data Transformation'!D1393)</f>
        <v>5.0152088999999997E-2</v>
      </c>
      <c r="I1393">
        <f t="shared" si="94"/>
        <v>61</v>
      </c>
    </row>
    <row r="1394" spans="2:9" x14ac:dyDescent="0.45">
      <c r="B1394">
        <f>IF('Input and Summary Results'!D976=0,FALSE,'Input and Summary Results'!$B976)</f>
        <v>61</v>
      </c>
      <c r="C1394">
        <f>IF(OR(B1394=0,'Input and Summary Results'!D976=0,'Input and Summary Results'!D976=""),FALSE,'Input and Summary Results'!$D976)</f>
        <v>0.88346801100000005</v>
      </c>
      <c r="D1394">
        <f>IF(OR(B1394=0,'Input and Summary Results'!E976=0),FALSE,'Input and Summary Results'!$E976)</f>
        <v>4.7405012000000003E-2</v>
      </c>
      <c r="E1394">
        <f t="shared" si="95"/>
        <v>-5.380917099897612E-2</v>
      </c>
      <c r="F1394">
        <f t="shared" si="96"/>
        <v>2.3287515735530125E-2</v>
      </c>
      <c r="G1394">
        <f>IF('Input and Summary Results'!$J$4="yes",IF(C1394=FALSE,FALSE,IF('Data Transformation'!E1394&lt;$R$10,E1394,$R$10)),IF(C1394=FALSE,FALSE,IF(C1394&lt;$R$10,C1394,$R$10)))</f>
        <v>0.88346801100000005</v>
      </c>
      <c r="H1394">
        <f>IF('Input and Summary Results'!$J$4="yes",'Data Transformation'!F1394,'Data Transformation'!D1394)</f>
        <v>4.7405012000000003E-2</v>
      </c>
      <c r="I1394">
        <f t="shared" si="94"/>
        <v>61</v>
      </c>
    </row>
    <row r="1395" spans="2:9" x14ac:dyDescent="0.45">
      <c r="B1395">
        <f>IF('Input and Summary Results'!D977=0,FALSE,'Input and Summary Results'!$B977)</f>
        <v>61</v>
      </c>
      <c r="C1395">
        <f>IF(OR(B1395=0,'Input and Summary Results'!D977=0,'Input and Summary Results'!D977=""),FALSE,'Input and Summary Results'!$D977)</f>
        <v>0.81466758399999994</v>
      </c>
      <c r="D1395">
        <f>IF(OR(B1395=0,'Input and Summary Results'!E977=0),FALSE,'Input and Summary Results'!$E977)</f>
        <v>4.4085286000000001E-2</v>
      </c>
      <c r="E1395">
        <f t="shared" si="95"/>
        <v>-8.9019564123883441E-2</v>
      </c>
      <c r="F1395">
        <f t="shared" si="96"/>
        <v>2.348567010615216E-2</v>
      </c>
      <c r="G1395">
        <f>IF('Input and Summary Results'!$J$4="yes",IF(C1395=FALSE,FALSE,IF('Data Transformation'!E1395&lt;$R$10,E1395,$R$10)),IF(C1395=FALSE,FALSE,IF(C1395&lt;$R$10,C1395,$R$10)))</f>
        <v>0.81466758399999994</v>
      </c>
      <c r="H1395">
        <f>IF('Input and Summary Results'!$J$4="yes",'Data Transformation'!F1395,'Data Transformation'!D1395)</f>
        <v>4.4085286000000001E-2</v>
      </c>
      <c r="I1395">
        <f t="shared" si="94"/>
        <v>61</v>
      </c>
    </row>
    <row r="1396" spans="2:9" x14ac:dyDescent="0.45">
      <c r="B1396">
        <f>IF('Input and Summary Results'!D978=0,FALSE,'Input and Summary Results'!$B978)</f>
        <v>61</v>
      </c>
      <c r="C1396">
        <f>IF(OR(B1396=0,'Input and Summary Results'!D978=0,'Input and Summary Results'!D978=""),FALSE,'Input and Summary Results'!$D978)</f>
        <v>0.98495527199999999</v>
      </c>
      <c r="D1396">
        <f>IF(OR(B1396=0,'Input and Summary Results'!E978=0),FALSE,'Input and Summary Results'!$E978)</f>
        <v>4.3504174E-2</v>
      </c>
      <c r="E1396">
        <f t="shared" si="95"/>
        <v>-6.5834908878085454E-3</v>
      </c>
      <c r="F1396">
        <f t="shared" si="96"/>
        <v>1.9169207021615901E-2</v>
      </c>
      <c r="G1396">
        <f>IF('Input and Summary Results'!$J$4="yes",IF(C1396=FALSE,FALSE,IF('Data Transformation'!E1396&lt;$R$10,E1396,$R$10)),IF(C1396=FALSE,FALSE,IF(C1396&lt;$R$10,C1396,$R$10)))</f>
        <v>0.98495527199999999</v>
      </c>
      <c r="H1396">
        <f>IF('Input and Summary Results'!$J$4="yes",'Data Transformation'!F1396,'Data Transformation'!D1396)</f>
        <v>4.3504174E-2</v>
      </c>
      <c r="I1396">
        <f t="shared" si="94"/>
        <v>61</v>
      </c>
    </row>
    <row r="1397" spans="2:9" x14ac:dyDescent="0.45">
      <c r="B1397">
        <f>IF('Input and Summary Results'!D979=0,FALSE,'Input and Summary Results'!$B979)</f>
        <v>61</v>
      </c>
      <c r="C1397">
        <f>IF(OR(B1397=0,'Input and Summary Results'!D979=0,'Input and Summary Results'!D979=""),FALSE,'Input and Summary Results'!$D979)</f>
        <v>0.939715462</v>
      </c>
      <c r="D1397">
        <f>IF(OR(B1397=0,'Input and Summary Results'!E979=0),FALSE,'Input and Summary Results'!$E979)</f>
        <v>4.3384300000000001E-2</v>
      </c>
      <c r="E1397">
        <f t="shared" si="95"/>
        <v>-2.7003627240602721E-2</v>
      </c>
      <c r="F1397">
        <f t="shared" si="96"/>
        <v>2.0036688722697635E-2</v>
      </c>
      <c r="G1397">
        <f>IF('Input and Summary Results'!$J$4="yes",IF(C1397=FALSE,FALSE,IF('Data Transformation'!E1397&lt;$R$10,E1397,$R$10)),IF(C1397=FALSE,FALSE,IF(C1397&lt;$R$10,C1397,$R$10)))</f>
        <v>0.939715462</v>
      </c>
      <c r="H1397">
        <f>IF('Input and Summary Results'!$J$4="yes",'Data Transformation'!F1397,'Data Transformation'!D1397)</f>
        <v>4.3384300000000001E-2</v>
      </c>
      <c r="I1397">
        <f t="shared" si="94"/>
        <v>61</v>
      </c>
    </row>
    <row r="1398" spans="2:9" x14ac:dyDescent="0.45">
      <c r="B1398">
        <f>IF('Input and Summary Results'!D980=0,FALSE,'Input and Summary Results'!$B980)</f>
        <v>61</v>
      </c>
      <c r="C1398">
        <f>IF(OR(B1398=0,'Input and Summary Results'!D980=0,'Input and Summary Results'!D980=""),FALSE,'Input and Summary Results'!$D980)</f>
        <v>0.908238298</v>
      </c>
      <c r="D1398">
        <f>IF(OR(B1398=0,'Input and Summary Results'!E980=0),FALSE,'Input and Summary Results'!$E980)</f>
        <v>4.3191864000000003E-2</v>
      </c>
      <c r="E1398">
        <f t="shared" si="95"/>
        <v>-4.1800189002563194E-2</v>
      </c>
      <c r="F1398">
        <f t="shared" si="96"/>
        <v>2.063915276120629E-2</v>
      </c>
      <c r="G1398">
        <f>IF('Input and Summary Results'!$J$4="yes",IF(C1398=FALSE,FALSE,IF('Data Transformation'!E1398&lt;$R$10,E1398,$R$10)),IF(C1398=FALSE,FALSE,IF(C1398&lt;$R$10,C1398,$R$10)))</f>
        <v>0.908238298</v>
      </c>
      <c r="H1398">
        <f>IF('Input and Summary Results'!$J$4="yes",'Data Transformation'!F1398,'Data Transformation'!D1398)</f>
        <v>4.3191864000000003E-2</v>
      </c>
      <c r="I1398">
        <f t="shared" si="94"/>
        <v>61</v>
      </c>
    </row>
    <row r="1399" spans="2:9" x14ac:dyDescent="0.45">
      <c r="B1399">
        <f>IF('Input and Summary Results'!D981=0,FALSE,'Input and Summary Results'!$B981)</f>
        <v>61</v>
      </c>
      <c r="C1399">
        <f>IF(OR(B1399=0,'Input and Summary Results'!D981=0,'Input and Summary Results'!D981=""),FALSE,'Input and Summary Results'!$D981)</f>
        <v>0.947399035</v>
      </c>
      <c r="D1399">
        <f>IF(OR(B1399=0,'Input and Summary Results'!E981=0),FALSE,'Input and Summary Results'!$E981)</f>
        <v>4.0535880000000003E-2</v>
      </c>
      <c r="E1399">
        <f t="shared" si="95"/>
        <v>-2.3467061970726771E-2</v>
      </c>
      <c r="F1399">
        <f t="shared" si="96"/>
        <v>1.8569336963700837E-2</v>
      </c>
      <c r="G1399">
        <f>IF('Input and Summary Results'!$J$4="yes",IF(C1399=FALSE,FALSE,IF('Data Transformation'!E1399&lt;$R$10,E1399,$R$10)),IF(C1399=FALSE,FALSE,IF(C1399&lt;$R$10,C1399,$R$10)))</f>
        <v>0.947399035</v>
      </c>
      <c r="H1399">
        <f>IF('Input and Summary Results'!$J$4="yes",'Data Transformation'!F1399,'Data Transformation'!D1399)</f>
        <v>4.0535880000000003E-2</v>
      </c>
      <c r="I1399">
        <f t="shared" si="94"/>
        <v>61</v>
      </c>
    </row>
    <row r="1400" spans="2:9" x14ac:dyDescent="0.45">
      <c r="B1400">
        <f>IF('Input and Summary Results'!D982=0,FALSE,'Input and Summary Results'!$B982)</f>
        <v>61</v>
      </c>
      <c r="C1400">
        <f>IF(OR(B1400=0,'Input and Summary Results'!D982=0,'Input and Summary Results'!D982=""),FALSE,'Input and Summary Results'!$D982)</f>
        <v>0.98173960400000004</v>
      </c>
      <c r="D1400">
        <f>IF(OR(B1400=0,'Input and Summary Results'!E982=0),FALSE,'Input and Summary Results'!$E982)</f>
        <v>3.6545227E-2</v>
      </c>
      <c r="E1400">
        <f t="shared" si="95"/>
        <v>-8.0036889364225455E-3</v>
      </c>
      <c r="F1400">
        <f t="shared" si="96"/>
        <v>1.6155636844411136E-2</v>
      </c>
      <c r="G1400">
        <f>IF('Input and Summary Results'!$J$4="yes",IF(C1400=FALSE,FALSE,IF('Data Transformation'!E1400&lt;$R$10,E1400,$R$10)),IF(C1400=FALSE,FALSE,IF(C1400&lt;$R$10,C1400,$R$10)))</f>
        <v>0.98173960400000004</v>
      </c>
      <c r="H1400">
        <f>IF('Input and Summary Results'!$J$4="yes",'Data Transformation'!F1400,'Data Transformation'!D1400)</f>
        <v>3.6545227E-2</v>
      </c>
      <c r="I1400">
        <f t="shared" si="94"/>
        <v>61</v>
      </c>
    </row>
    <row r="1401" spans="2:9" x14ac:dyDescent="0.45">
      <c r="B1401">
        <f>IF('Input and Summary Results'!D983=0,FALSE,'Input and Summary Results'!$B983)</f>
        <v>61</v>
      </c>
      <c r="C1401">
        <f>IF(OR(B1401=0,'Input and Summary Results'!D983=0,'Input and Summary Results'!D983=""),FALSE,'Input and Summary Results'!$D983)</f>
        <v>0.79428536100000002</v>
      </c>
      <c r="D1401">
        <f>IF(OR(B1401=0,'Input and Summary Results'!E983=0),FALSE,'Input and Summary Results'!$E983)</f>
        <v>3.1838467000000002E-2</v>
      </c>
      <c r="E1401">
        <f t="shared" si="95"/>
        <v>-0.10002344159955413</v>
      </c>
      <c r="F1401">
        <f t="shared" si="96"/>
        <v>1.7396637728036891E-2</v>
      </c>
      <c r="G1401">
        <f>IF('Input and Summary Results'!$J$4="yes",IF(C1401=FALSE,FALSE,IF('Data Transformation'!E1401&lt;$R$10,E1401,$R$10)),IF(C1401=FALSE,FALSE,IF(C1401&lt;$R$10,C1401,$R$10)))</f>
        <v>0.79428536100000002</v>
      </c>
      <c r="H1401">
        <f>IF('Input and Summary Results'!$J$4="yes",'Data Transformation'!F1401,'Data Transformation'!D1401)</f>
        <v>3.1838467000000002E-2</v>
      </c>
      <c r="I1401">
        <f t="shared" si="94"/>
        <v>61</v>
      </c>
    </row>
    <row r="1402" spans="2:9" x14ac:dyDescent="0.45">
      <c r="B1402">
        <f>IF('Input and Summary Results'!D984=0,FALSE,'Input and Summary Results'!$B984)</f>
        <v>62</v>
      </c>
      <c r="C1402">
        <f>IF(OR(B1402=0,'Input and Summary Results'!D984=0,'Input and Summary Results'!D984=""),FALSE,'Input and Summary Results'!$D984)</f>
        <v>0.94358574399999995</v>
      </c>
      <c r="D1402">
        <f>IF(OR(B1402=0,'Input and Summary Results'!E984=0),FALSE,'Input and Summary Results'!$E984)</f>
        <v>0.11220854299999999</v>
      </c>
      <c r="E1402">
        <f t="shared" si="95"/>
        <v>-2.5218629199015172E-2</v>
      </c>
      <c r="F1402">
        <f t="shared" si="96"/>
        <v>5.1610050248915164E-2</v>
      </c>
      <c r="G1402">
        <f>IF('Input and Summary Results'!$J$4="yes",IF(C1402=FALSE,FALSE,IF('Data Transformation'!E1402&lt;$R$10,E1402,$R$10)),IF(C1402=FALSE,FALSE,IF(C1402&lt;$R$10,C1402,$R$10)))</f>
        <v>0.94358574399999995</v>
      </c>
      <c r="H1402">
        <f>IF('Input and Summary Results'!$J$4="yes",'Data Transformation'!F1402,'Data Transformation'!D1402)</f>
        <v>0.11220854299999999</v>
      </c>
      <c r="I1402">
        <f t="shared" si="94"/>
        <v>62</v>
      </c>
    </row>
    <row r="1403" spans="2:9" x14ac:dyDescent="0.45">
      <c r="B1403">
        <f>IF('Input and Summary Results'!D985=0,FALSE,'Input and Summary Results'!$B985)</f>
        <v>62</v>
      </c>
      <c r="C1403">
        <f>IF(OR(B1403=0,'Input and Summary Results'!D985=0,'Input and Summary Results'!D985=""),FALSE,'Input and Summary Results'!$D985)</f>
        <v>0.97052835999999998</v>
      </c>
      <c r="D1403">
        <f>IF(OR(B1403=0,'Input and Summary Results'!E985=0),FALSE,'Input and Summary Results'!$E985)</f>
        <v>0.112155237</v>
      </c>
      <c r="E1403">
        <f t="shared" si="95"/>
        <v>-1.299176948576547E-2</v>
      </c>
      <c r="F1403">
        <f t="shared" si="96"/>
        <v>5.0153478109593828E-2</v>
      </c>
      <c r="G1403">
        <f>IF('Input and Summary Results'!$J$4="yes",IF(C1403=FALSE,FALSE,IF('Data Transformation'!E1403&lt;$R$10,E1403,$R$10)),IF(C1403=FALSE,FALSE,IF(C1403&lt;$R$10,C1403,$R$10)))</f>
        <v>0.97052835999999998</v>
      </c>
      <c r="H1403">
        <f>IF('Input and Summary Results'!$J$4="yes",'Data Transformation'!F1403,'Data Transformation'!D1403)</f>
        <v>0.112155237</v>
      </c>
      <c r="I1403">
        <f t="shared" si="94"/>
        <v>62</v>
      </c>
    </row>
    <row r="1404" spans="2:9" x14ac:dyDescent="0.45">
      <c r="B1404">
        <f>IF('Input and Summary Results'!D986=0,FALSE,'Input and Summary Results'!$B986)</f>
        <v>62</v>
      </c>
      <c r="C1404">
        <f>IF(OR(B1404=0,'Input and Summary Results'!D986=0,'Input and Summary Results'!D986=""),FALSE,'Input and Summary Results'!$D986)</f>
        <v>1.0072089339999999</v>
      </c>
      <c r="D1404">
        <f>IF(OR(B1404=0,'Input and Summary Results'!E986=0),FALSE,'Input and Summary Results'!$E986)</f>
        <v>0.106212246</v>
      </c>
      <c r="E1404">
        <f t="shared" si="95"/>
        <v>3.1195693334175548E-3</v>
      </c>
      <c r="F1404">
        <f t="shared" si="96"/>
        <v>4.5766189325719388E-2</v>
      </c>
      <c r="G1404">
        <f>IF('Input and Summary Results'!$J$4="yes",IF(C1404=FALSE,FALSE,IF('Data Transformation'!E1404&lt;$R$10,E1404,$R$10)),IF(C1404=FALSE,FALSE,IF(C1404&lt;$R$10,C1404,$R$10)))</f>
        <v>1.0072089339999999</v>
      </c>
      <c r="H1404">
        <f>IF('Input and Summary Results'!$J$4="yes",'Data Transformation'!F1404,'Data Transformation'!D1404)</f>
        <v>0.106212246</v>
      </c>
      <c r="I1404">
        <f t="shared" si="94"/>
        <v>62</v>
      </c>
    </row>
    <row r="1405" spans="2:9" x14ac:dyDescent="0.45">
      <c r="B1405">
        <f>IF('Input and Summary Results'!D987=0,FALSE,'Input and Summary Results'!$B987)</f>
        <v>62</v>
      </c>
      <c r="C1405">
        <f>IF(OR(B1405=0,'Input and Summary Results'!D987=0,'Input and Summary Results'!D987=""),FALSE,'Input and Summary Results'!$D987)</f>
        <v>0.84489088499999998</v>
      </c>
      <c r="D1405">
        <f>IF(OR(B1405=0,'Input and Summary Results'!E987=0),FALSE,'Input and Summary Results'!$E987)</f>
        <v>9.7892888999999997E-2</v>
      </c>
      <c r="E1405">
        <f t="shared" si="95"/>
        <v>-7.3199375195005245E-2</v>
      </c>
      <c r="F1405">
        <f t="shared" si="96"/>
        <v>5.0285207924807951E-2</v>
      </c>
      <c r="G1405">
        <f>IF('Input and Summary Results'!$J$4="yes",IF(C1405=FALSE,FALSE,IF('Data Transformation'!E1405&lt;$R$10,E1405,$R$10)),IF(C1405=FALSE,FALSE,IF(C1405&lt;$R$10,C1405,$R$10)))</f>
        <v>0.84489088499999998</v>
      </c>
      <c r="H1405">
        <f>IF('Input and Summary Results'!$J$4="yes",'Data Transformation'!F1405,'Data Transformation'!D1405)</f>
        <v>9.7892888999999997E-2</v>
      </c>
      <c r="I1405">
        <f t="shared" si="94"/>
        <v>62</v>
      </c>
    </row>
    <row r="1406" spans="2:9" x14ac:dyDescent="0.45">
      <c r="B1406">
        <f>IF('Input and Summary Results'!D988=0,FALSE,'Input and Summary Results'!$B988)</f>
        <v>62</v>
      </c>
      <c r="C1406">
        <f>IF(OR(B1406=0,'Input and Summary Results'!D988=0,'Input and Summary Results'!D988=""),FALSE,'Input and Summary Results'!$D988)</f>
        <v>0.866226528</v>
      </c>
      <c r="D1406">
        <f>IF(OR(B1406=0,'Input and Summary Results'!E988=0),FALSE,'Input and Summary Results'!$E988)</f>
        <v>9.5638872999999999E-2</v>
      </c>
      <c r="E1406">
        <f t="shared" si="95"/>
        <v>-6.2368520227972131E-2</v>
      </c>
      <c r="F1406">
        <f t="shared" si="96"/>
        <v>4.7917339795439745E-2</v>
      </c>
      <c r="G1406">
        <f>IF('Input and Summary Results'!$J$4="yes",IF(C1406=FALSE,FALSE,IF('Data Transformation'!E1406&lt;$R$10,E1406,$R$10)),IF(C1406=FALSE,FALSE,IF(C1406&lt;$R$10,C1406,$R$10)))</f>
        <v>0.866226528</v>
      </c>
      <c r="H1406">
        <f>IF('Input and Summary Results'!$J$4="yes",'Data Transformation'!F1406,'Data Transformation'!D1406)</f>
        <v>9.5638872999999999E-2</v>
      </c>
      <c r="I1406">
        <f t="shared" si="94"/>
        <v>62</v>
      </c>
    </row>
    <row r="1407" spans="2:9" x14ac:dyDescent="0.45">
      <c r="B1407">
        <f>IF('Input and Summary Results'!D989=0,FALSE,'Input and Summary Results'!$B989)</f>
        <v>62</v>
      </c>
      <c r="C1407">
        <f>IF(OR(B1407=0,'Input and Summary Results'!D989=0,'Input and Summary Results'!D989=""),FALSE,'Input and Summary Results'!$D989)</f>
        <v>0.95959472700000004</v>
      </c>
      <c r="D1407">
        <f>IF(OR(B1407=0,'Input and Summary Results'!E989=0),FALSE,'Input and Summary Results'!$E989)</f>
        <v>9.3707884000000005E-2</v>
      </c>
      <c r="E1407">
        <f t="shared" si="95"/>
        <v>-1.7912147158036653E-2</v>
      </c>
      <c r="F1407">
        <f t="shared" si="96"/>
        <v>4.2381664375277461E-2</v>
      </c>
      <c r="G1407">
        <f>IF('Input and Summary Results'!$J$4="yes",IF(C1407=FALSE,FALSE,IF('Data Transformation'!E1407&lt;$R$10,E1407,$R$10)),IF(C1407=FALSE,FALSE,IF(C1407&lt;$R$10,C1407,$R$10)))</f>
        <v>0.95959472700000004</v>
      </c>
      <c r="H1407">
        <f>IF('Input and Summary Results'!$J$4="yes",'Data Transformation'!F1407,'Data Transformation'!D1407)</f>
        <v>9.3707884000000005E-2</v>
      </c>
      <c r="I1407">
        <f t="shared" si="94"/>
        <v>62</v>
      </c>
    </row>
    <row r="1408" spans="2:9" x14ac:dyDescent="0.45">
      <c r="B1408">
        <f>IF('Input and Summary Results'!D990=0,FALSE,'Input and Summary Results'!$B990)</f>
        <v>62</v>
      </c>
      <c r="C1408">
        <f>IF(OR(B1408=0,'Input and Summary Results'!D990=0,'Input and Summary Results'!D990=""),FALSE,'Input and Summary Results'!$D990)</f>
        <v>0.98877495500000001</v>
      </c>
      <c r="D1408">
        <f>IF(OR(B1408=0,'Input and Summary Results'!E990=0),FALSE,'Input and Summary Results'!$E990)</f>
        <v>9.2610159999999997E-2</v>
      </c>
      <c r="E1408">
        <f t="shared" si="95"/>
        <v>-4.9025425010628017E-3</v>
      </c>
      <c r="F1408">
        <f t="shared" si="96"/>
        <v>4.0649097387382753E-2</v>
      </c>
      <c r="G1408">
        <f>IF('Input and Summary Results'!$J$4="yes",IF(C1408=FALSE,FALSE,IF('Data Transformation'!E1408&lt;$R$10,E1408,$R$10)),IF(C1408=FALSE,FALSE,IF(C1408&lt;$R$10,C1408,$R$10)))</f>
        <v>0.98877495500000001</v>
      </c>
      <c r="H1408">
        <f>IF('Input and Summary Results'!$J$4="yes",'Data Transformation'!F1408,'Data Transformation'!D1408)</f>
        <v>9.2610159999999997E-2</v>
      </c>
      <c r="I1408">
        <f t="shared" si="94"/>
        <v>62</v>
      </c>
    </row>
    <row r="1409" spans="2:9" x14ac:dyDescent="0.45">
      <c r="B1409">
        <f>IF('Input and Summary Results'!D991=0,FALSE,'Input and Summary Results'!$B991)</f>
        <v>62</v>
      </c>
      <c r="C1409">
        <f>IF(OR(B1409=0,'Input and Summary Results'!D991=0,'Input and Summary Results'!D991=""),FALSE,'Input and Summary Results'!$D991)</f>
        <v>0.85405006699999997</v>
      </c>
      <c r="D1409">
        <f>IF(OR(B1409=0,'Input and Summary Results'!E991=0),FALSE,'Input and Summary Results'!$E991)</f>
        <v>8.9351372999999998E-2</v>
      </c>
      <c r="E1409">
        <f t="shared" si="95"/>
        <v>-6.8516668907635858E-2</v>
      </c>
      <c r="F1409">
        <f t="shared" si="96"/>
        <v>4.5405412844490768E-2</v>
      </c>
      <c r="G1409">
        <f>IF('Input and Summary Results'!$J$4="yes",IF(C1409=FALSE,FALSE,IF('Data Transformation'!E1409&lt;$R$10,E1409,$R$10)),IF(C1409=FALSE,FALSE,IF(C1409&lt;$R$10,C1409,$R$10)))</f>
        <v>0.85405006699999997</v>
      </c>
      <c r="H1409">
        <f>IF('Input and Summary Results'!$J$4="yes",'Data Transformation'!F1409,'Data Transformation'!D1409)</f>
        <v>8.9351372999999998E-2</v>
      </c>
      <c r="I1409">
        <f t="shared" si="94"/>
        <v>62</v>
      </c>
    </row>
    <row r="1410" spans="2:9" x14ac:dyDescent="0.45">
      <c r="B1410">
        <f>IF('Input and Summary Results'!D992=0,FALSE,'Input and Summary Results'!$B992)</f>
        <v>62</v>
      </c>
      <c r="C1410">
        <f>IF(OR(B1410=0,'Input and Summary Results'!D992=0,'Input and Summary Results'!D992=""),FALSE,'Input and Summary Results'!$D992)</f>
        <v>1.044523828</v>
      </c>
      <c r="D1410">
        <f>IF(OR(B1410=0,'Input and Summary Results'!E992=0),FALSE,'Input and Summary Results'!$E992)</f>
        <v>7.5367825999999999E-2</v>
      </c>
      <c r="E1410">
        <f t="shared" si="95"/>
        <v>1.8918351689117038E-2</v>
      </c>
      <c r="F1410">
        <f t="shared" si="96"/>
        <v>3.1315356918789221E-2</v>
      </c>
      <c r="G1410">
        <f>IF('Input and Summary Results'!$J$4="yes",IF(C1410=FALSE,FALSE,IF('Data Transformation'!E1410&lt;$R$10,E1410,$R$10)),IF(C1410=FALSE,FALSE,IF(C1410&lt;$R$10,C1410,$R$10)))</f>
        <v>1.044523828</v>
      </c>
      <c r="H1410">
        <f>IF('Input and Summary Results'!$J$4="yes",'Data Transformation'!F1410,'Data Transformation'!D1410)</f>
        <v>7.5367825999999999E-2</v>
      </c>
      <c r="I1410">
        <f t="shared" si="94"/>
        <v>62</v>
      </c>
    </row>
    <row r="1411" spans="2:9" x14ac:dyDescent="0.45">
      <c r="B1411">
        <f>IF('Input and Summary Results'!D993=0,FALSE,'Input and Summary Results'!$B993)</f>
        <v>62</v>
      </c>
      <c r="C1411">
        <f>IF(OR(B1411=0,'Input and Summary Results'!D993=0,'Input and Summary Results'!D993=""),FALSE,'Input and Summary Results'!$D993)</f>
        <v>0.88827231799999995</v>
      </c>
      <c r="D1411">
        <f>IF(OR(B1411=0,'Input and Summary Results'!E993=0),FALSE,'Input and Summary Results'!$E993)</f>
        <v>7.3985040000000002E-2</v>
      </c>
      <c r="E1411">
        <f t="shared" si="95"/>
        <v>-5.14538719754404E-2</v>
      </c>
      <c r="F1411">
        <f t="shared" si="96"/>
        <v>3.6148269747161024E-2</v>
      </c>
      <c r="G1411">
        <f>IF('Input and Summary Results'!$J$4="yes",IF(C1411=FALSE,FALSE,IF('Data Transformation'!E1411&lt;$R$10,E1411,$R$10)),IF(C1411=FALSE,FALSE,IF(C1411&lt;$R$10,C1411,$R$10)))</f>
        <v>0.88827231799999995</v>
      </c>
      <c r="H1411">
        <f>IF('Input and Summary Results'!$J$4="yes",'Data Transformation'!F1411,'Data Transformation'!D1411)</f>
        <v>7.3985040000000002E-2</v>
      </c>
      <c r="I1411">
        <f t="shared" si="94"/>
        <v>62</v>
      </c>
    </row>
    <row r="1412" spans="2:9" x14ac:dyDescent="0.45">
      <c r="B1412">
        <f>IF('Input and Summary Results'!D994=0,FALSE,'Input and Summary Results'!$B994)</f>
        <v>62</v>
      </c>
      <c r="C1412">
        <f>IF(OR(B1412=0,'Input and Summary Results'!D994=0,'Input and Summary Results'!D994=""),FALSE,'Input and Summary Results'!$D994)</f>
        <v>0.93269161</v>
      </c>
      <c r="D1412">
        <f>IF(OR(B1412=0,'Input and Summary Results'!E994=0),FALSE,'Input and Summary Results'!$E994)</f>
        <v>6.2899226000000003E-2</v>
      </c>
      <c r="E1412">
        <f t="shared" si="95"/>
        <v>-3.0261929902838523E-2</v>
      </c>
      <c r="F1412">
        <f t="shared" si="96"/>
        <v>2.9268263798363104E-2</v>
      </c>
      <c r="G1412">
        <f>IF('Input and Summary Results'!$J$4="yes",IF(C1412=FALSE,FALSE,IF('Data Transformation'!E1412&lt;$R$10,E1412,$R$10)),IF(C1412=FALSE,FALSE,IF(C1412&lt;$R$10,C1412,$R$10)))</f>
        <v>0.93269161</v>
      </c>
      <c r="H1412">
        <f>IF('Input and Summary Results'!$J$4="yes",'Data Transformation'!F1412,'Data Transformation'!D1412)</f>
        <v>6.2899226000000003E-2</v>
      </c>
      <c r="I1412">
        <f t="shared" si="94"/>
        <v>62</v>
      </c>
    </row>
    <row r="1413" spans="2:9" x14ac:dyDescent="0.45">
      <c r="B1413">
        <f>IF('Input and Summary Results'!D995=0,FALSE,'Input and Summary Results'!$B995)</f>
        <v>62</v>
      </c>
      <c r="C1413">
        <f>IF(OR(B1413=0,'Input and Summary Results'!D995=0,'Input and Summary Results'!D995=""),FALSE,'Input and Summary Results'!$D995)</f>
        <v>1.035163426</v>
      </c>
      <c r="D1413">
        <f>IF(OR(B1413=0,'Input and Summary Results'!E995=0),FALSE,'Input and Summary Results'!$E995)</f>
        <v>6.2065385000000001E-2</v>
      </c>
      <c r="E1413">
        <f t="shared" si="95"/>
        <v>1.5008919268423911E-2</v>
      </c>
      <c r="F1413">
        <f t="shared" si="96"/>
        <v>2.6021376348356419E-2</v>
      </c>
      <c r="G1413">
        <f>IF('Input and Summary Results'!$J$4="yes",IF(C1413=FALSE,FALSE,IF('Data Transformation'!E1413&lt;$R$10,E1413,$R$10)),IF(C1413=FALSE,FALSE,IF(C1413&lt;$R$10,C1413,$R$10)))</f>
        <v>1.035163426</v>
      </c>
      <c r="H1413">
        <f>IF('Input and Summary Results'!$J$4="yes",'Data Transformation'!F1413,'Data Transformation'!D1413)</f>
        <v>6.2065385000000001E-2</v>
      </c>
      <c r="I1413">
        <f t="shared" ref="I1413:I1476" si="97">IF(G1413=FALSE,"",B1413)</f>
        <v>62</v>
      </c>
    </row>
    <row r="1414" spans="2:9" x14ac:dyDescent="0.45">
      <c r="B1414">
        <f>IF('Input and Summary Results'!D996=0,FALSE,'Input and Summary Results'!$B996)</f>
        <v>62</v>
      </c>
      <c r="C1414">
        <f>IF(OR(B1414=0,'Input and Summary Results'!D996=0,'Input and Summary Results'!D996=""),FALSE,'Input and Summary Results'!$D996)</f>
        <v>0.94023512200000003</v>
      </c>
      <c r="D1414">
        <f>IF(OR(B1414=0,'Input and Summary Results'!E996=0),FALSE,'Input and Summary Results'!$E996)</f>
        <v>5.9694914000000002E-2</v>
      </c>
      <c r="E1414">
        <f t="shared" si="95"/>
        <v>-2.6763529997478584E-2</v>
      </c>
      <c r="F1414">
        <f t="shared" si="96"/>
        <v>2.7554376633890515E-2</v>
      </c>
      <c r="G1414">
        <f>IF('Input and Summary Results'!$J$4="yes",IF(C1414=FALSE,FALSE,IF('Data Transformation'!E1414&lt;$R$10,E1414,$R$10)),IF(C1414=FALSE,FALSE,IF(C1414&lt;$R$10,C1414,$R$10)))</f>
        <v>0.94023512200000003</v>
      </c>
      <c r="H1414">
        <f>IF('Input and Summary Results'!$J$4="yes",'Data Transformation'!F1414,'Data Transformation'!D1414)</f>
        <v>5.9694914000000002E-2</v>
      </c>
      <c r="I1414">
        <f t="shared" si="97"/>
        <v>62</v>
      </c>
    </row>
    <row r="1415" spans="2:9" x14ac:dyDescent="0.45">
      <c r="B1415">
        <f>IF('Input and Summary Results'!D997=0,FALSE,'Input and Summary Results'!$B997)</f>
        <v>62</v>
      </c>
      <c r="C1415">
        <f>IF(OR(B1415=0,'Input and Summary Results'!D997=0,'Input and Summary Results'!D997=""),FALSE,'Input and Summary Results'!$D997)</f>
        <v>0.80592118899999998</v>
      </c>
      <c r="D1415">
        <f>IF(OR(B1415=0,'Input and Summary Results'!E997=0),FALSE,'Input and Summary Results'!$E997)</f>
        <v>5.8586928000000003E-2</v>
      </c>
      <c r="E1415">
        <f t="shared" si="95"/>
        <v>-9.3707425758055907E-2</v>
      </c>
      <c r="F1415">
        <f t="shared" si="96"/>
        <v>3.1549892345614949E-2</v>
      </c>
      <c r="G1415">
        <f>IF('Input and Summary Results'!$J$4="yes",IF(C1415=FALSE,FALSE,IF('Data Transformation'!E1415&lt;$R$10,E1415,$R$10)),IF(C1415=FALSE,FALSE,IF(C1415&lt;$R$10,C1415,$R$10)))</f>
        <v>0.80592118899999998</v>
      </c>
      <c r="H1415">
        <f>IF('Input and Summary Results'!$J$4="yes",'Data Transformation'!F1415,'Data Transformation'!D1415)</f>
        <v>5.8586928000000003E-2</v>
      </c>
      <c r="I1415">
        <f t="shared" si="97"/>
        <v>62</v>
      </c>
    </row>
    <row r="1416" spans="2:9" x14ac:dyDescent="0.45">
      <c r="B1416">
        <f>IF('Input and Summary Results'!D998=0,FALSE,'Input and Summary Results'!$B998)</f>
        <v>62</v>
      </c>
      <c r="C1416">
        <f>IF(OR(B1416=0,'Input and Summary Results'!D998=0,'Input and Summary Results'!D998=""),FALSE,'Input and Summary Results'!$D998)</f>
        <v>0.89846757099999996</v>
      </c>
      <c r="D1416">
        <f>IF(OR(B1416=0,'Input and Summary Results'!E998=0),FALSE,'Input and Summary Results'!$E998)</f>
        <v>5.4391423000000001E-2</v>
      </c>
      <c r="E1416">
        <f t="shared" si="95"/>
        <v>-4.6497593557697989E-2</v>
      </c>
      <c r="F1416">
        <f t="shared" si="96"/>
        <v>2.6273488708920805E-2</v>
      </c>
      <c r="G1416">
        <f>IF('Input and Summary Results'!$J$4="yes",IF(C1416=FALSE,FALSE,IF('Data Transformation'!E1416&lt;$R$10,E1416,$R$10)),IF(C1416=FALSE,FALSE,IF(C1416&lt;$R$10,C1416,$R$10)))</f>
        <v>0.89846757099999996</v>
      </c>
      <c r="H1416">
        <f>IF('Input and Summary Results'!$J$4="yes",'Data Transformation'!F1416,'Data Transformation'!D1416)</f>
        <v>5.4391423000000001E-2</v>
      </c>
      <c r="I1416">
        <f t="shared" si="97"/>
        <v>62</v>
      </c>
    </row>
    <row r="1417" spans="2:9" x14ac:dyDescent="0.45">
      <c r="B1417">
        <f>IF('Input and Summary Results'!D999=0,FALSE,'Input and Summary Results'!$B999)</f>
        <v>62</v>
      </c>
      <c r="C1417">
        <f>IF(OR(B1417=0,'Input and Summary Results'!D999=0,'Input and Summary Results'!D999=""),FALSE,'Input and Summary Results'!$D999)</f>
        <v>0.87319016000000005</v>
      </c>
      <c r="D1417">
        <f>IF(OR(B1417=0,'Input and Summary Results'!E999=0),FALSE,'Input and Summary Results'!$E999)</f>
        <v>5.2781241E-2</v>
      </c>
      <c r="E1417">
        <f t="shared" si="95"/>
        <v>-5.8891167009830013E-2</v>
      </c>
      <c r="F1417">
        <f t="shared" si="96"/>
        <v>2.6233757139452876E-2</v>
      </c>
      <c r="G1417">
        <f>IF('Input and Summary Results'!$J$4="yes",IF(C1417=FALSE,FALSE,IF('Data Transformation'!E1417&lt;$R$10,E1417,$R$10)),IF(C1417=FALSE,FALSE,IF(C1417&lt;$R$10,C1417,$R$10)))</f>
        <v>0.87319016000000005</v>
      </c>
      <c r="H1417">
        <f>IF('Input and Summary Results'!$J$4="yes",'Data Transformation'!F1417,'Data Transformation'!D1417)</f>
        <v>5.2781241E-2</v>
      </c>
      <c r="I1417">
        <f t="shared" si="97"/>
        <v>62</v>
      </c>
    </row>
    <row r="1418" spans="2:9" x14ac:dyDescent="0.45">
      <c r="B1418">
        <f>IF('Input and Summary Results'!D1000=0,FALSE,'Input and Summary Results'!$B1000)</f>
        <v>63</v>
      </c>
      <c r="C1418">
        <f>IF(OR(B1418=0,'Input and Summary Results'!D1000=0,'Input and Summary Results'!D1000=""),FALSE,'Input and Summary Results'!$D1000)</f>
        <v>0.99027023400000003</v>
      </c>
      <c r="D1418">
        <f>IF(OR(B1418=0,'Input and Summary Results'!E1000=0),FALSE,'Input and Summary Results'!$E1000)</f>
        <v>0.13998805</v>
      </c>
      <c r="E1418">
        <f t="shared" si="95"/>
        <v>-4.2462749779290819E-3</v>
      </c>
      <c r="F1418">
        <f t="shared" si="96"/>
        <v>6.1351751889575624E-2</v>
      </c>
      <c r="G1418">
        <f>IF('Input and Summary Results'!$J$4="yes",IF(C1418=FALSE,FALSE,IF('Data Transformation'!E1418&lt;$R$10,E1418,$R$10)),IF(C1418=FALSE,FALSE,IF(C1418&lt;$R$10,C1418,$R$10)))</f>
        <v>0.99027023400000003</v>
      </c>
      <c r="H1418">
        <f>IF('Input and Summary Results'!$J$4="yes",'Data Transformation'!F1418,'Data Transformation'!D1418)</f>
        <v>0.13998805</v>
      </c>
      <c r="I1418">
        <f t="shared" si="97"/>
        <v>63</v>
      </c>
    </row>
    <row r="1419" spans="2:9" x14ac:dyDescent="0.45">
      <c r="B1419">
        <f>IF('Input and Summary Results'!D1001=0,FALSE,'Input and Summary Results'!$B1001)</f>
        <v>63</v>
      </c>
      <c r="C1419">
        <f>IF(OR(B1419=0,'Input and Summary Results'!D1001=0,'Input and Summary Results'!D1001=""),FALSE,'Input and Summary Results'!$D1001)</f>
        <v>1.0618341689999999</v>
      </c>
      <c r="D1419">
        <f>IF(OR(B1419=0,'Input and Summary Results'!E1001=0),FALSE,'Input and Summary Results'!$E1001)</f>
        <v>0.10565664900000001</v>
      </c>
      <c r="E1419">
        <f t="shared" si="95"/>
        <v>2.6056696489588388E-2</v>
      </c>
      <c r="F1419">
        <f t="shared" si="96"/>
        <v>4.3184695882582773E-2</v>
      </c>
      <c r="G1419">
        <f>IF('Input and Summary Results'!$J$4="yes",IF(C1419=FALSE,FALSE,IF('Data Transformation'!E1419&lt;$R$10,E1419,$R$10)),IF(C1419=FALSE,FALSE,IF(C1419&lt;$R$10,C1419,$R$10)))</f>
        <v>1.0618341689999999</v>
      </c>
      <c r="H1419">
        <f>IF('Input and Summary Results'!$J$4="yes",'Data Transformation'!F1419,'Data Transformation'!D1419)</f>
        <v>0.10565664900000001</v>
      </c>
      <c r="I1419">
        <f t="shared" si="97"/>
        <v>63</v>
      </c>
    </row>
    <row r="1420" spans="2:9" x14ac:dyDescent="0.45">
      <c r="B1420">
        <f>IF('Input and Summary Results'!D1002=0,FALSE,'Input and Summary Results'!$B1002)</f>
        <v>63</v>
      </c>
      <c r="C1420">
        <f>IF(OR(B1420=0,'Input and Summary Results'!D1002=0,'Input and Summary Results'!D1002=""),FALSE,'Input and Summary Results'!$D1002)</f>
        <v>0.99890849999999998</v>
      </c>
      <c r="D1420">
        <f>IF(OR(B1420=0,'Input and Summary Results'!E1002=0),FALSE,'Input and Summary Results'!$E1002)</f>
        <v>8.2420438999999998E-2</v>
      </c>
      <c r="E1420">
        <f t="shared" si="95"/>
        <v>-4.7429131859837685E-4</v>
      </c>
      <c r="F1420">
        <f t="shared" si="96"/>
        <v>3.5809556657091214E-2</v>
      </c>
      <c r="G1420">
        <f>IF('Input and Summary Results'!$J$4="yes",IF(C1420=FALSE,FALSE,IF('Data Transformation'!E1420&lt;$R$10,E1420,$R$10)),IF(C1420=FALSE,FALSE,IF(C1420&lt;$R$10,C1420,$R$10)))</f>
        <v>0.99890849999999998</v>
      </c>
      <c r="H1420">
        <f>IF('Input and Summary Results'!$J$4="yes",'Data Transformation'!F1420,'Data Transformation'!D1420)</f>
        <v>8.2420438999999998E-2</v>
      </c>
      <c r="I1420">
        <f t="shared" si="97"/>
        <v>63</v>
      </c>
    </row>
    <row r="1421" spans="2:9" x14ac:dyDescent="0.45">
      <c r="B1421">
        <f>IF('Input and Summary Results'!D1003=0,FALSE,'Input and Summary Results'!$B1003)</f>
        <v>63</v>
      </c>
      <c r="C1421">
        <f>IF(OR(B1421=0,'Input and Summary Results'!D1003=0,'Input and Summary Results'!D1003=""),FALSE,'Input and Summary Results'!$D1003)</f>
        <v>1.048455541</v>
      </c>
      <c r="D1421">
        <f>IF(OR(B1421=0,'Input and Summary Results'!E1003=0),FALSE,'Input and Summary Results'!$E1003)</f>
        <v>7.9740670999999999E-2</v>
      </c>
      <c r="E1421">
        <f t="shared" si="95"/>
        <v>2.0550019247960311E-2</v>
      </c>
      <c r="F1421">
        <f t="shared" si="96"/>
        <v>3.3008029297066782E-2</v>
      </c>
      <c r="G1421">
        <f>IF('Input and Summary Results'!$J$4="yes",IF(C1421=FALSE,FALSE,IF('Data Transformation'!E1421&lt;$R$10,E1421,$R$10)),IF(C1421=FALSE,FALSE,IF(C1421&lt;$R$10,C1421,$R$10)))</f>
        <v>1.048455541</v>
      </c>
      <c r="H1421">
        <f>IF('Input and Summary Results'!$J$4="yes",'Data Transformation'!F1421,'Data Transformation'!D1421)</f>
        <v>7.9740670999999999E-2</v>
      </c>
      <c r="I1421">
        <f t="shared" si="97"/>
        <v>63</v>
      </c>
    </row>
    <row r="1422" spans="2:9" x14ac:dyDescent="0.45">
      <c r="B1422">
        <f>IF('Input and Summary Results'!D1004=0,FALSE,'Input and Summary Results'!$B1004)</f>
        <v>63</v>
      </c>
      <c r="C1422">
        <f>IF(OR(B1422=0,'Input and Summary Results'!D1004=0,'Input and Summary Results'!D1004=""),FALSE,'Input and Summary Results'!$D1004)</f>
        <v>1.0400056470000001</v>
      </c>
      <c r="D1422">
        <f>IF(OR(B1422=0,'Input and Summary Results'!E1004=0),FALSE,'Input and Summary Results'!$E1004)</f>
        <v>6.4658622999999998E-2</v>
      </c>
      <c r="E1422">
        <f t="shared" si="95"/>
        <v>1.703569742789687E-2</v>
      </c>
      <c r="F1422">
        <f t="shared" si="96"/>
        <v>2.6982394242711257E-2</v>
      </c>
      <c r="G1422">
        <f>IF('Input and Summary Results'!$J$4="yes",IF(C1422=FALSE,FALSE,IF('Data Transformation'!E1422&lt;$R$10,E1422,$R$10)),IF(C1422=FALSE,FALSE,IF(C1422&lt;$R$10,C1422,$R$10)))</f>
        <v>1.0400056470000001</v>
      </c>
      <c r="H1422">
        <f>IF('Input and Summary Results'!$J$4="yes",'Data Transformation'!F1422,'Data Transformation'!D1422)</f>
        <v>6.4658622999999998E-2</v>
      </c>
      <c r="I1422">
        <f t="shared" si="97"/>
        <v>63</v>
      </c>
    </row>
    <row r="1423" spans="2:9" x14ac:dyDescent="0.45">
      <c r="B1423">
        <f>IF('Input and Summary Results'!D1005=0,FALSE,'Input and Summary Results'!$B1005)</f>
        <v>63</v>
      </c>
      <c r="C1423">
        <f>IF(OR(B1423=0,'Input and Summary Results'!D1005=0,'Input and Summary Results'!D1005=""),FALSE,'Input and Summary Results'!$D1005)</f>
        <v>0.96333171399999995</v>
      </c>
      <c r="D1423">
        <f>IF(OR(B1423=0,'Input and Summary Results'!E1005=0),FALSE,'Input and Summary Results'!$E1005)</f>
        <v>6.3197196999999997E-2</v>
      </c>
      <c r="E1423">
        <f t="shared" si="95"/>
        <v>-1.6224141999227525E-2</v>
      </c>
      <c r="F1423">
        <f t="shared" si="96"/>
        <v>2.8471587823174271E-2</v>
      </c>
      <c r="G1423">
        <f>IF('Input and Summary Results'!$J$4="yes",IF(C1423=FALSE,FALSE,IF('Data Transformation'!E1423&lt;$R$10,E1423,$R$10)),IF(C1423=FALSE,FALSE,IF(C1423&lt;$R$10,C1423,$R$10)))</f>
        <v>0.96333171399999995</v>
      </c>
      <c r="H1423">
        <f>IF('Input and Summary Results'!$J$4="yes",'Data Transformation'!F1423,'Data Transformation'!D1423)</f>
        <v>6.3197196999999997E-2</v>
      </c>
      <c r="I1423">
        <f t="shared" si="97"/>
        <v>63</v>
      </c>
    </row>
    <row r="1424" spans="2:9" x14ac:dyDescent="0.45">
      <c r="B1424">
        <f>IF('Input and Summary Results'!D1006=0,FALSE,'Input and Summary Results'!$B1006)</f>
        <v>63</v>
      </c>
      <c r="C1424">
        <f>IF(OR(B1424=0,'Input and Summary Results'!D1006=0,'Input and Summary Results'!D1006=""),FALSE,'Input and Summary Results'!$D1006)</f>
        <v>0.95296877599999996</v>
      </c>
      <c r="D1424">
        <f>IF(OR(B1424=0,'Input and Summary Results'!E1006=0),FALSE,'Input and Summary Results'!$E1006)</f>
        <v>5.6738100999999999E-2</v>
      </c>
      <c r="E1424">
        <f t="shared" si="95"/>
        <v>-2.0921328777259964E-2</v>
      </c>
      <c r="F1424">
        <f t="shared" si="96"/>
        <v>2.5839604039660583E-2</v>
      </c>
      <c r="G1424">
        <f>IF('Input and Summary Results'!$J$4="yes",IF(C1424=FALSE,FALSE,IF('Data Transformation'!E1424&lt;$R$10,E1424,$R$10)),IF(C1424=FALSE,FALSE,IF(C1424&lt;$R$10,C1424,$R$10)))</f>
        <v>0.95296877599999996</v>
      </c>
      <c r="H1424">
        <f>IF('Input and Summary Results'!$J$4="yes",'Data Transformation'!F1424,'Data Transformation'!D1424)</f>
        <v>5.6738100999999999E-2</v>
      </c>
      <c r="I1424">
        <f t="shared" si="97"/>
        <v>63</v>
      </c>
    </row>
    <row r="1425" spans="2:9" x14ac:dyDescent="0.45">
      <c r="B1425">
        <f>IF('Input and Summary Results'!D1007=0,FALSE,'Input and Summary Results'!$B1007)</f>
        <v>63</v>
      </c>
      <c r="C1425">
        <f>IF(OR(B1425=0,'Input and Summary Results'!D1007=0,'Input and Summary Results'!D1007=""),FALSE,'Input and Summary Results'!$D1007)</f>
        <v>0.86011965400000001</v>
      </c>
      <c r="D1425">
        <f>IF(OR(B1425=0,'Input and Summary Results'!E1007=0),FALSE,'Input and Summary Results'!$E1007)</f>
        <v>5.6368981999999998E-2</v>
      </c>
      <c r="E1425">
        <f t="shared" si="95"/>
        <v>-6.5441128457297118E-2</v>
      </c>
      <c r="F1425">
        <f t="shared" si="96"/>
        <v>2.8442715003928972E-2</v>
      </c>
      <c r="G1425">
        <f>IF('Input and Summary Results'!$J$4="yes",IF(C1425=FALSE,FALSE,IF('Data Transformation'!E1425&lt;$R$10,E1425,$R$10)),IF(C1425=FALSE,FALSE,IF(C1425&lt;$R$10,C1425,$R$10)))</f>
        <v>0.86011965400000001</v>
      </c>
      <c r="H1425">
        <f>IF('Input and Summary Results'!$J$4="yes",'Data Transformation'!F1425,'Data Transformation'!D1425)</f>
        <v>5.6368981999999998E-2</v>
      </c>
      <c r="I1425">
        <f t="shared" si="97"/>
        <v>63</v>
      </c>
    </row>
    <row r="1426" spans="2:9" x14ac:dyDescent="0.45">
      <c r="B1426">
        <f>IF('Input and Summary Results'!D1008=0,FALSE,'Input and Summary Results'!$B1008)</f>
        <v>63</v>
      </c>
      <c r="C1426">
        <f>IF(OR(B1426=0,'Input and Summary Results'!D1008=0,'Input and Summary Results'!D1008=""),FALSE,'Input and Summary Results'!$D1008)</f>
        <v>0.99865899499999999</v>
      </c>
      <c r="D1426">
        <f>IF(OR(B1426=0,'Input and Summary Results'!E1008=0),FALSE,'Input and Summary Results'!$E1008)</f>
        <v>5.1488455000000002E-2</v>
      </c>
      <c r="E1426">
        <f t="shared" si="95"/>
        <v>-5.8278191582925411E-4</v>
      </c>
      <c r="F1426">
        <f t="shared" si="96"/>
        <v>2.2375995792237369E-2</v>
      </c>
      <c r="G1426">
        <f>IF('Input and Summary Results'!$J$4="yes",IF(C1426=FALSE,FALSE,IF('Data Transformation'!E1426&lt;$R$10,E1426,$R$10)),IF(C1426=FALSE,FALSE,IF(C1426&lt;$R$10,C1426,$R$10)))</f>
        <v>0.99865899499999999</v>
      </c>
      <c r="H1426">
        <f>IF('Input and Summary Results'!$J$4="yes",'Data Transformation'!F1426,'Data Transformation'!D1426)</f>
        <v>5.1488455000000002E-2</v>
      </c>
      <c r="I1426">
        <f t="shared" si="97"/>
        <v>63</v>
      </c>
    </row>
    <row r="1427" spans="2:9" x14ac:dyDescent="0.45">
      <c r="B1427">
        <f>IF('Input and Summary Results'!D1009=0,FALSE,'Input and Summary Results'!$B1009)</f>
        <v>63</v>
      </c>
      <c r="C1427">
        <f>IF(OR(B1427=0,'Input and Summary Results'!D1009=0,'Input and Summary Results'!D1009=""),FALSE,'Input and Summary Results'!$D1009)</f>
        <v>0.94140151699999997</v>
      </c>
      <c r="D1427">
        <f>IF(OR(B1427=0,'Input and Summary Results'!E1009=0),FALSE,'Input and Summary Results'!$E1009)</f>
        <v>4.7973209000000003E-2</v>
      </c>
      <c r="E1427">
        <f t="shared" si="95"/>
        <v>-2.622510619491979E-2</v>
      </c>
      <c r="F1427">
        <f t="shared" si="96"/>
        <v>2.2116357717745214E-2</v>
      </c>
      <c r="G1427">
        <f>IF('Input and Summary Results'!$J$4="yes",IF(C1427=FALSE,FALSE,IF('Data Transformation'!E1427&lt;$R$10,E1427,$R$10)),IF(C1427=FALSE,FALSE,IF(C1427&lt;$R$10,C1427,$R$10)))</f>
        <v>0.94140151699999997</v>
      </c>
      <c r="H1427">
        <f>IF('Input and Summary Results'!$J$4="yes",'Data Transformation'!F1427,'Data Transformation'!D1427)</f>
        <v>4.7973209000000003E-2</v>
      </c>
      <c r="I1427">
        <f t="shared" si="97"/>
        <v>63</v>
      </c>
    </row>
    <row r="1428" spans="2:9" x14ac:dyDescent="0.45">
      <c r="B1428">
        <f>IF('Input and Summary Results'!D1010=0,FALSE,'Input and Summary Results'!$B1010)</f>
        <v>63</v>
      </c>
      <c r="C1428">
        <f>IF(OR(B1428=0,'Input and Summary Results'!D1010=0,'Input and Summary Results'!D1010=""),FALSE,'Input and Summary Results'!$D1010)</f>
        <v>0.95195972500000003</v>
      </c>
      <c r="D1428">
        <f>IF(OR(B1428=0,'Input and Summary Results'!E1010=0),FALSE,'Input and Summary Results'!$E1010)</f>
        <v>4.7507437E-2</v>
      </c>
      <c r="E1428">
        <f t="shared" si="95"/>
        <v>-2.1381425124199792E-2</v>
      </c>
      <c r="F1428">
        <f t="shared" si="96"/>
        <v>2.1658718448409151E-2</v>
      </c>
      <c r="G1428">
        <f>IF('Input and Summary Results'!$J$4="yes",IF(C1428=FALSE,FALSE,IF('Data Transformation'!E1428&lt;$R$10,E1428,$R$10)),IF(C1428=FALSE,FALSE,IF(C1428&lt;$R$10,C1428,$R$10)))</f>
        <v>0.95195972500000003</v>
      </c>
      <c r="H1428">
        <f>IF('Input and Summary Results'!$J$4="yes",'Data Transformation'!F1428,'Data Transformation'!D1428)</f>
        <v>4.7507437E-2</v>
      </c>
      <c r="I1428">
        <f t="shared" si="97"/>
        <v>63</v>
      </c>
    </row>
    <row r="1429" spans="2:9" x14ac:dyDescent="0.45">
      <c r="B1429">
        <f>IF('Input and Summary Results'!D1011=0,FALSE,'Input and Summary Results'!$B1011)</f>
        <v>63</v>
      </c>
      <c r="C1429">
        <f>IF(OR(B1429=0,'Input and Summary Results'!D1011=0,'Input and Summary Results'!D1011=""),FALSE,'Input and Summary Results'!$D1011)</f>
        <v>0.99408976100000002</v>
      </c>
      <c r="D1429">
        <f>IF(OR(B1429=0,'Input and Summary Results'!E1011=0),FALSE,'Input and Summary Results'!$E1011)</f>
        <v>4.5096309000000001E-2</v>
      </c>
      <c r="E1429">
        <f t="shared" si="95"/>
        <v>-2.574399358248102E-3</v>
      </c>
      <c r="F1429">
        <f t="shared" si="96"/>
        <v>1.9688159836101563E-2</v>
      </c>
      <c r="G1429">
        <f>IF('Input and Summary Results'!$J$4="yes",IF(C1429=FALSE,FALSE,IF('Data Transformation'!E1429&lt;$R$10,E1429,$R$10)),IF(C1429=FALSE,FALSE,IF(C1429&lt;$R$10,C1429,$R$10)))</f>
        <v>0.99408976100000002</v>
      </c>
      <c r="H1429">
        <f>IF('Input and Summary Results'!$J$4="yes",'Data Transformation'!F1429,'Data Transformation'!D1429)</f>
        <v>4.5096309000000001E-2</v>
      </c>
      <c r="I1429">
        <f t="shared" si="97"/>
        <v>63</v>
      </c>
    </row>
    <row r="1430" spans="2:9" x14ac:dyDescent="0.45">
      <c r="B1430">
        <f>IF('Input and Summary Results'!D1012=0,FALSE,'Input and Summary Results'!$B1012)</f>
        <v>63</v>
      </c>
      <c r="C1430">
        <f>IF(OR(B1430=0,'Input and Summary Results'!D1012=0,'Input and Summary Results'!D1012=""),FALSE,'Input and Summary Results'!$D1012)</f>
        <v>1.0272086380000001</v>
      </c>
      <c r="D1430">
        <f>IF(OR(B1430=0,'Input and Summary Results'!E1012=0),FALSE,'Input and Summary Results'!$E1012)</f>
        <v>4.1201459000000003E-2</v>
      </c>
      <c r="E1430">
        <f t="shared" si="95"/>
        <v>1.1658662808073792E-2</v>
      </c>
      <c r="F1430">
        <f t="shared" si="96"/>
        <v>1.7407790924359418E-2</v>
      </c>
      <c r="G1430">
        <f>IF('Input and Summary Results'!$J$4="yes",IF(C1430=FALSE,FALSE,IF('Data Transformation'!E1430&lt;$R$10,E1430,$R$10)),IF(C1430=FALSE,FALSE,IF(C1430&lt;$R$10,C1430,$R$10)))</f>
        <v>1.0272086380000001</v>
      </c>
      <c r="H1430">
        <f>IF('Input and Summary Results'!$J$4="yes",'Data Transformation'!F1430,'Data Transformation'!D1430)</f>
        <v>4.1201459000000003E-2</v>
      </c>
      <c r="I1430">
        <f t="shared" si="97"/>
        <v>63</v>
      </c>
    </row>
    <row r="1431" spans="2:9" x14ac:dyDescent="0.45">
      <c r="B1431">
        <f>IF('Input and Summary Results'!D1013=0,FALSE,'Input and Summary Results'!$B1013)</f>
        <v>63</v>
      </c>
      <c r="C1431">
        <f>IF(OR(B1431=0,'Input and Summary Results'!D1013=0,'Input and Summary Results'!D1013=""),FALSE,'Input and Summary Results'!$D1013)</f>
        <v>0.98721165499999997</v>
      </c>
      <c r="D1431">
        <f>IF(OR(B1431=0,'Input and Summary Results'!E1013=0),FALSE,'Input and Summary Results'!$E1013)</f>
        <v>4.0222599999999997E-2</v>
      </c>
      <c r="E1431">
        <f t="shared" si="95"/>
        <v>-5.5897260090636064E-3</v>
      </c>
      <c r="F1431">
        <f t="shared" si="96"/>
        <v>1.7682741397537491E-2</v>
      </c>
      <c r="G1431">
        <f>IF('Input and Summary Results'!$J$4="yes",IF(C1431=FALSE,FALSE,IF('Data Transformation'!E1431&lt;$R$10,E1431,$R$10)),IF(C1431=FALSE,FALSE,IF(C1431&lt;$R$10,C1431,$R$10)))</f>
        <v>0.98721165499999997</v>
      </c>
      <c r="H1431">
        <f>IF('Input and Summary Results'!$J$4="yes",'Data Transformation'!F1431,'Data Transformation'!D1431)</f>
        <v>4.0222599999999997E-2</v>
      </c>
      <c r="I1431">
        <f t="shared" si="97"/>
        <v>63</v>
      </c>
    </row>
    <row r="1432" spans="2:9" x14ac:dyDescent="0.45">
      <c r="B1432">
        <f>IF('Input and Summary Results'!D1014=0,FALSE,'Input and Summary Results'!$B1014)</f>
        <v>63</v>
      </c>
      <c r="C1432">
        <f>IF(OR(B1432=0,'Input and Summary Results'!D1014=0,'Input and Summary Results'!D1014=""),FALSE,'Input and Summary Results'!$D1014)</f>
        <v>1.012200016</v>
      </c>
      <c r="D1432">
        <f>IF(OR(B1432=0,'Input and Summary Results'!E1014=0),FALSE,'Input and Summary Results'!$E1014)</f>
        <v>3.6627209000000001E-2</v>
      </c>
      <c r="E1432">
        <f t="shared" si="95"/>
        <v>5.266339837727993E-3</v>
      </c>
      <c r="F1432">
        <f t="shared" si="96"/>
        <v>1.5704612186056319E-2</v>
      </c>
      <c r="G1432">
        <f>IF('Input and Summary Results'!$J$4="yes",IF(C1432=FALSE,FALSE,IF('Data Transformation'!E1432&lt;$R$10,E1432,$R$10)),IF(C1432=FALSE,FALSE,IF(C1432&lt;$R$10,C1432,$R$10)))</f>
        <v>1.012200016</v>
      </c>
      <c r="H1432">
        <f>IF('Input and Summary Results'!$J$4="yes",'Data Transformation'!F1432,'Data Transformation'!D1432)</f>
        <v>3.6627209000000001E-2</v>
      </c>
      <c r="I1432">
        <f t="shared" si="97"/>
        <v>63</v>
      </c>
    </row>
    <row r="1433" spans="2:9" x14ac:dyDescent="0.45">
      <c r="B1433">
        <f>IF('Input and Summary Results'!D1015=0,FALSE,'Input and Summary Results'!$B1015)</f>
        <v>63</v>
      </c>
      <c r="C1433">
        <f>IF(OR(B1433=0,'Input and Summary Results'!D1015=0,'Input and Summary Results'!D1015=""),FALSE,'Input and Summary Results'!$D1015)</f>
        <v>0.95849918999999995</v>
      </c>
      <c r="D1433">
        <f>IF(OR(B1433=0,'Input and Summary Results'!E1015=0),FALSE,'Input and Summary Results'!$E1015)</f>
        <v>3.3545758000000002E-2</v>
      </c>
      <c r="E1433">
        <f t="shared" si="95"/>
        <v>-1.8408249795495022E-2</v>
      </c>
      <c r="F1433">
        <f t="shared" si="96"/>
        <v>1.518922407435733E-2</v>
      </c>
      <c r="G1433">
        <f>IF('Input and Summary Results'!$J$4="yes",IF(C1433=FALSE,FALSE,IF('Data Transformation'!E1433&lt;$R$10,E1433,$R$10)),IF(C1433=FALSE,FALSE,IF(C1433&lt;$R$10,C1433,$R$10)))</f>
        <v>0.95849918999999995</v>
      </c>
      <c r="H1433">
        <f>IF('Input and Summary Results'!$J$4="yes",'Data Transformation'!F1433,'Data Transformation'!D1433)</f>
        <v>3.3545758000000002E-2</v>
      </c>
      <c r="I1433">
        <f t="shared" si="97"/>
        <v>63</v>
      </c>
    </row>
    <row r="1434" spans="2:9" x14ac:dyDescent="0.45">
      <c r="B1434">
        <f>IF('Input and Summary Results'!D1016=0,FALSE,'Input and Summary Results'!$B1016)</f>
        <v>63</v>
      </c>
      <c r="C1434">
        <f>IF(OR(B1434=0,'Input and Summary Results'!D1016=0,'Input and Summary Results'!D1016=""),FALSE,'Input and Summary Results'!$D1016)</f>
        <v>0.99729725899999999</v>
      </c>
      <c r="D1434">
        <f>IF(OR(B1434=0,'Input and Summary Results'!E1016=0),FALSE,'Input and Summary Results'!$E1016)</f>
        <v>3.2079690000000001E-2</v>
      </c>
      <c r="E1434">
        <f t="shared" si="95"/>
        <v>-1.1753745853138365E-3</v>
      </c>
      <c r="F1434">
        <f t="shared" si="96"/>
        <v>1.3960316579993731E-2</v>
      </c>
      <c r="G1434">
        <f>IF('Input and Summary Results'!$J$4="yes",IF(C1434=FALSE,FALSE,IF('Data Transformation'!E1434&lt;$R$10,E1434,$R$10)),IF(C1434=FALSE,FALSE,IF(C1434&lt;$R$10,C1434,$R$10)))</f>
        <v>0.99729725899999999</v>
      </c>
      <c r="H1434">
        <f>IF('Input and Summary Results'!$J$4="yes",'Data Transformation'!F1434,'Data Transformation'!D1434)</f>
        <v>3.2079690000000001E-2</v>
      </c>
      <c r="I1434">
        <f t="shared" si="97"/>
        <v>63</v>
      </c>
    </row>
    <row r="1435" spans="2:9" x14ac:dyDescent="0.45">
      <c r="B1435">
        <f>IF('Input and Summary Results'!D1017=0,FALSE,'Input and Summary Results'!$B1017)</f>
        <v>64</v>
      </c>
      <c r="C1435">
        <f>IF(OR(B1435=0,'Input and Summary Results'!D1017=0,'Input and Summary Results'!D1017=""),FALSE,'Input and Summary Results'!$D1017)</f>
        <v>0.82219020499999995</v>
      </c>
      <c r="D1435">
        <f>IF(OR(B1435=0,'Input and Summary Results'!E1017=0),FALSE,'Input and Summary Results'!$E1017)</f>
        <v>0.116254712</v>
      </c>
      <c r="E1435">
        <f t="shared" si="95"/>
        <v>-8.5027701406057324E-2</v>
      </c>
      <c r="F1435">
        <f t="shared" si="96"/>
        <v>6.1366025405277122E-2</v>
      </c>
      <c r="G1435">
        <f>IF('Input and Summary Results'!$J$4="yes",IF(C1435=FALSE,FALSE,IF('Data Transformation'!E1435&lt;$R$10,E1435,$R$10)),IF(C1435=FALSE,FALSE,IF(C1435&lt;$R$10,C1435,$R$10)))</f>
        <v>0.82219020499999995</v>
      </c>
      <c r="H1435">
        <f>IF('Input and Summary Results'!$J$4="yes",'Data Transformation'!F1435,'Data Transformation'!D1435)</f>
        <v>0.116254712</v>
      </c>
      <c r="I1435">
        <f t="shared" si="97"/>
        <v>64</v>
      </c>
    </row>
    <row r="1436" spans="2:9" x14ac:dyDescent="0.45">
      <c r="B1436">
        <f>IF('Input and Summary Results'!D1018=0,FALSE,'Input and Summary Results'!$B1018)</f>
        <v>64</v>
      </c>
      <c r="C1436">
        <f>IF(OR(B1436=0,'Input and Summary Results'!D1018=0,'Input and Summary Results'!D1018=""),FALSE,'Input and Summary Results'!$D1018)</f>
        <v>1.0551368430000001</v>
      </c>
      <c r="D1436">
        <f>IF(OR(B1436=0,'Input and Summary Results'!E1018=0),FALSE,'Input and Summary Results'!$E1018)</f>
        <v>8.9470771000000004E-2</v>
      </c>
      <c r="E1436">
        <f t="shared" si="95"/>
        <v>2.3308787885661188E-2</v>
      </c>
      <c r="F1436">
        <f t="shared" si="96"/>
        <v>3.6801211967536232E-2</v>
      </c>
      <c r="G1436">
        <f>IF('Input and Summary Results'!$J$4="yes",IF(C1436=FALSE,FALSE,IF('Data Transformation'!E1436&lt;$R$10,E1436,$R$10)),IF(C1436=FALSE,FALSE,IF(C1436&lt;$R$10,C1436,$R$10)))</f>
        <v>1.0551368430000001</v>
      </c>
      <c r="H1436">
        <f>IF('Input and Summary Results'!$J$4="yes",'Data Transformation'!F1436,'Data Transformation'!D1436)</f>
        <v>8.9470771000000004E-2</v>
      </c>
      <c r="I1436">
        <f t="shared" si="97"/>
        <v>64</v>
      </c>
    </row>
    <row r="1437" spans="2:9" x14ac:dyDescent="0.45">
      <c r="B1437">
        <f>IF('Input and Summary Results'!D1019=0,FALSE,'Input and Summary Results'!$B1019)</f>
        <v>64</v>
      </c>
      <c r="C1437">
        <f>IF(OR(B1437=0,'Input and Summary Results'!D1019=0,'Input and Summary Results'!D1019=""),FALSE,'Input and Summary Results'!$D1019)</f>
        <v>0.82472520800000004</v>
      </c>
      <c r="D1437">
        <f>IF(OR(B1437=0,'Input and Summary Results'!E1019=0),FALSE,'Input and Summary Results'!$E1019)</f>
        <v>8.5352627E-2</v>
      </c>
      <c r="E1437">
        <f t="shared" si="95"/>
        <v>-8.3690730878862349E-2</v>
      </c>
      <c r="F1437">
        <f t="shared" si="96"/>
        <v>4.4915615236050838E-2</v>
      </c>
      <c r="G1437">
        <f>IF('Input and Summary Results'!$J$4="yes",IF(C1437=FALSE,FALSE,IF('Data Transformation'!E1437&lt;$R$10,E1437,$R$10)),IF(C1437=FALSE,FALSE,IF(C1437&lt;$R$10,C1437,$R$10)))</f>
        <v>0.82472520800000004</v>
      </c>
      <c r="H1437">
        <f>IF('Input and Summary Results'!$J$4="yes",'Data Transformation'!F1437,'Data Transformation'!D1437)</f>
        <v>8.5352627E-2</v>
      </c>
      <c r="I1437">
        <f t="shared" si="97"/>
        <v>64</v>
      </c>
    </row>
    <row r="1438" spans="2:9" x14ac:dyDescent="0.45">
      <c r="B1438">
        <f>IF('Input and Summary Results'!D1020=0,FALSE,'Input and Summary Results'!$B1020)</f>
        <v>64</v>
      </c>
      <c r="C1438">
        <f>IF(OR(B1438=0,'Input and Summary Results'!D1020=0,'Input and Summary Results'!D1020=""),FALSE,'Input and Summary Results'!$D1020)</f>
        <v>0.84094811300000005</v>
      </c>
      <c r="D1438">
        <f>IF(OR(B1438=0,'Input and Summary Results'!E1020=0),FALSE,'Input and Summary Results'!$E1020)</f>
        <v>7.9201352000000003E-2</v>
      </c>
      <c r="E1438">
        <f t="shared" si="95"/>
        <v>-7.5230799603938178E-2</v>
      </c>
      <c r="F1438">
        <f t="shared" si="96"/>
        <v>4.0874563170581725E-2</v>
      </c>
      <c r="G1438">
        <f>IF('Input and Summary Results'!$J$4="yes",IF(C1438=FALSE,FALSE,IF('Data Transformation'!E1438&lt;$R$10,E1438,$R$10)),IF(C1438=FALSE,FALSE,IF(C1438&lt;$R$10,C1438,$R$10)))</f>
        <v>0.84094811300000005</v>
      </c>
      <c r="H1438">
        <f>IF('Input and Summary Results'!$J$4="yes",'Data Transformation'!F1438,'Data Transformation'!D1438)</f>
        <v>7.9201352000000003E-2</v>
      </c>
      <c r="I1438">
        <f t="shared" si="97"/>
        <v>64</v>
      </c>
    </row>
    <row r="1439" spans="2:9" x14ac:dyDescent="0.45">
      <c r="B1439">
        <f>IF('Input and Summary Results'!D1021=0,FALSE,'Input and Summary Results'!$B1021)</f>
        <v>64</v>
      </c>
      <c r="C1439">
        <f>IF(OR(B1439=0,'Input and Summary Results'!D1021=0,'Input and Summary Results'!D1021=""),FALSE,'Input and Summary Results'!$D1021)</f>
        <v>0.79207567999999995</v>
      </c>
      <c r="D1439">
        <f>IF(OR(B1439=0,'Input and Summary Results'!E1021=0),FALSE,'Input and Summary Results'!$E1021)</f>
        <v>7.8440817999999995E-2</v>
      </c>
      <c r="E1439">
        <f t="shared" si="95"/>
        <v>-0.10123332114262922</v>
      </c>
      <c r="F1439">
        <f t="shared" si="96"/>
        <v>4.2979876635020529E-2</v>
      </c>
      <c r="G1439">
        <f>IF('Input and Summary Results'!$J$4="yes",IF(C1439=FALSE,FALSE,IF('Data Transformation'!E1439&lt;$R$10,E1439,$R$10)),IF(C1439=FALSE,FALSE,IF(C1439&lt;$R$10,C1439,$R$10)))</f>
        <v>0.79207567999999995</v>
      </c>
      <c r="H1439">
        <f>IF('Input and Summary Results'!$J$4="yes",'Data Transformation'!F1439,'Data Transformation'!D1439)</f>
        <v>7.8440817999999995E-2</v>
      </c>
      <c r="I1439">
        <f t="shared" si="97"/>
        <v>64</v>
      </c>
    </row>
    <row r="1440" spans="2:9" x14ac:dyDescent="0.45">
      <c r="B1440">
        <f>IF('Input and Summary Results'!D1022=0,FALSE,'Input and Summary Results'!$B1022)</f>
        <v>64</v>
      </c>
      <c r="C1440">
        <f>IF(OR(B1440=0,'Input and Summary Results'!D1022=0,'Input and Summary Results'!D1022=""),FALSE,'Input and Summary Results'!$D1022)</f>
        <v>0.92019773900000001</v>
      </c>
      <c r="D1440">
        <f>IF(OR(B1440=0,'Input and Summary Results'!E1022=0),FALSE,'Input and Summary Results'!$E1022)</f>
        <v>7.1569312999999996E-2</v>
      </c>
      <c r="E1440">
        <f t="shared" si="95"/>
        <v>-3.611883816645186E-2</v>
      </c>
      <c r="F1440">
        <f t="shared" si="96"/>
        <v>3.3754790438579853E-2</v>
      </c>
      <c r="G1440">
        <f>IF('Input and Summary Results'!$J$4="yes",IF(C1440=FALSE,FALSE,IF('Data Transformation'!E1440&lt;$R$10,E1440,$R$10)),IF(C1440=FALSE,FALSE,IF(C1440&lt;$R$10,C1440,$R$10)))</f>
        <v>0.92019773900000001</v>
      </c>
      <c r="H1440">
        <f>IF('Input and Summary Results'!$J$4="yes",'Data Transformation'!F1440,'Data Transformation'!D1440)</f>
        <v>7.1569312999999996E-2</v>
      </c>
      <c r="I1440">
        <f t="shared" si="97"/>
        <v>64</v>
      </c>
    </row>
    <row r="1441" spans="2:9" x14ac:dyDescent="0.45">
      <c r="B1441">
        <f>IF('Input and Summary Results'!D1023=0,FALSE,'Input and Summary Results'!$B1023)</f>
        <v>64</v>
      </c>
      <c r="C1441">
        <f>IF(OR(B1441=0,'Input and Summary Results'!D1023=0,'Input and Summary Results'!D1023=""),FALSE,'Input and Summary Results'!$D1023)</f>
        <v>0.83668363300000004</v>
      </c>
      <c r="D1441">
        <f>IF(OR(B1441=0,'Input and Summary Results'!E1023=0),FALSE,'Input and Summary Results'!$E1023)</f>
        <v>7.0638794000000005E-2</v>
      </c>
      <c r="E1441">
        <f t="shared" si="95"/>
        <v>-7.7438726493322327E-2</v>
      </c>
      <c r="F1441">
        <f t="shared" si="96"/>
        <v>3.6641372421826732E-2</v>
      </c>
      <c r="G1441">
        <f>IF('Input and Summary Results'!$J$4="yes",IF(C1441=FALSE,FALSE,IF('Data Transformation'!E1441&lt;$R$10,E1441,$R$10)),IF(C1441=FALSE,FALSE,IF(C1441&lt;$R$10,C1441,$R$10)))</f>
        <v>0.83668363300000004</v>
      </c>
      <c r="H1441">
        <f>IF('Input and Summary Results'!$J$4="yes",'Data Transformation'!F1441,'Data Transformation'!D1441)</f>
        <v>7.0638794000000005E-2</v>
      </c>
      <c r="I1441">
        <f t="shared" si="97"/>
        <v>64</v>
      </c>
    </row>
    <row r="1442" spans="2:9" x14ac:dyDescent="0.45">
      <c r="B1442">
        <f>IF('Input and Summary Results'!D1024=0,FALSE,'Input and Summary Results'!$B1024)</f>
        <v>64</v>
      </c>
      <c r="C1442">
        <f>IF(OR(B1442=0,'Input and Summary Results'!D1024=0,'Input and Summary Results'!D1024=""),FALSE,'Input and Summary Results'!$D1024)</f>
        <v>0.94119229400000004</v>
      </c>
      <c r="D1442">
        <f>IF(OR(B1442=0,'Input and Summary Results'!E1024=0),FALSE,'Input and Summary Results'!$E1024)</f>
        <v>6.9417377000000002E-2</v>
      </c>
      <c r="E1442">
        <f t="shared" si="95"/>
        <v>-2.6321637262036214E-2</v>
      </c>
      <c r="F1442">
        <f t="shared" si="96"/>
        <v>3.2009549812569968E-2</v>
      </c>
      <c r="G1442">
        <f>IF('Input and Summary Results'!$J$4="yes",IF(C1442=FALSE,FALSE,IF('Data Transformation'!E1442&lt;$R$10,E1442,$R$10)),IF(C1442=FALSE,FALSE,IF(C1442&lt;$R$10,C1442,$R$10)))</f>
        <v>0.94119229400000004</v>
      </c>
      <c r="H1442">
        <f>IF('Input and Summary Results'!$J$4="yes",'Data Transformation'!F1442,'Data Transformation'!D1442)</f>
        <v>6.9417377000000002E-2</v>
      </c>
      <c r="I1442">
        <f t="shared" si="97"/>
        <v>64</v>
      </c>
    </row>
    <row r="1443" spans="2:9" x14ac:dyDescent="0.45">
      <c r="B1443">
        <f>IF('Input and Summary Results'!D1025=0,FALSE,'Input and Summary Results'!$B1025)</f>
        <v>64</v>
      </c>
      <c r="C1443">
        <f>IF(OR(B1443=0,'Input and Summary Results'!D1025=0,'Input and Summary Results'!D1025=""),FALSE,'Input and Summary Results'!$D1025)</f>
        <v>1.0146949830000001</v>
      </c>
      <c r="D1443">
        <f>IF(OR(B1443=0,'Input and Summary Results'!E1025=0),FALSE,'Input and Summary Results'!$E1025)</f>
        <v>6.5449030000000005E-2</v>
      </c>
      <c r="E1443">
        <f t="shared" si="95"/>
        <v>6.3355130789934941E-3</v>
      </c>
      <c r="F1443">
        <f t="shared" si="96"/>
        <v>2.7993514795963074E-2</v>
      </c>
      <c r="G1443">
        <f>IF('Input and Summary Results'!$J$4="yes",IF(C1443=FALSE,FALSE,IF('Data Transformation'!E1443&lt;$R$10,E1443,$R$10)),IF(C1443=FALSE,FALSE,IF(C1443&lt;$R$10,C1443,$R$10)))</f>
        <v>1.0146949830000001</v>
      </c>
      <c r="H1443">
        <f>IF('Input and Summary Results'!$J$4="yes",'Data Transformation'!F1443,'Data Transformation'!D1443)</f>
        <v>6.5449030000000005E-2</v>
      </c>
      <c r="I1443">
        <f t="shared" si="97"/>
        <v>64</v>
      </c>
    </row>
    <row r="1444" spans="2:9" x14ac:dyDescent="0.45">
      <c r="B1444">
        <f>IF('Input and Summary Results'!D1026=0,FALSE,'Input and Summary Results'!$B1026)</f>
        <v>64</v>
      </c>
      <c r="C1444">
        <f>IF(OR(B1444=0,'Input and Summary Results'!D1026=0,'Input and Summary Results'!D1026=""),FALSE,'Input and Summary Results'!$D1026)</f>
        <v>0.55602616100000002</v>
      </c>
      <c r="D1444">
        <f>IF(OR(B1444=0,'Input and Summary Results'!E1026=0),FALSE,'Input and Summary Results'!$E1026)</f>
        <v>5.6270700999999999E-2</v>
      </c>
      <c r="E1444">
        <f t="shared" si="95"/>
        <v>-0.25490477440597115</v>
      </c>
      <c r="F1444">
        <f t="shared" si="96"/>
        <v>4.3921466195185013E-2</v>
      </c>
      <c r="G1444">
        <f>IF('Input and Summary Results'!$J$4="yes",IF(C1444=FALSE,FALSE,IF('Data Transformation'!E1444&lt;$R$10,E1444,$R$10)),IF(C1444=FALSE,FALSE,IF(C1444&lt;$R$10,C1444,$R$10)))</f>
        <v>0.55602616100000002</v>
      </c>
      <c r="H1444">
        <f>IF('Input and Summary Results'!$J$4="yes",'Data Transformation'!F1444,'Data Transformation'!D1444)</f>
        <v>5.6270700999999999E-2</v>
      </c>
      <c r="I1444">
        <f t="shared" si="97"/>
        <v>64</v>
      </c>
    </row>
    <row r="1445" spans="2:9" x14ac:dyDescent="0.45">
      <c r="B1445">
        <f>IF('Input and Summary Results'!D1027=0,FALSE,'Input and Summary Results'!$B1027)</f>
        <v>64</v>
      </c>
      <c r="C1445">
        <f>IF(OR(B1445=0,'Input and Summary Results'!D1027=0,'Input and Summary Results'!D1027=""),FALSE,'Input and Summary Results'!$D1027)</f>
        <v>0.76877240400000002</v>
      </c>
      <c r="D1445">
        <f>IF(OR(B1445=0,'Input and Summary Results'!E1027=0),FALSE,'Input and Summary Results'!$E1027)</f>
        <v>5.5714490999999998E-2</v>
      </c>
      <c r="E1445">
        <f t="shared" si="95"/>
        <v>-0.11420221457679536</v>
      </c>
      <c r="F1445">
        <f t="shared" si="96"/>
        <v>3.145285778754358E-2</v>
      </c>
      <c r="G1445">
        <f>IF('Input and Summary Results'!$J$4="yes",IF(C1445=FALSE,FALSE,IF('Data Transformation'!E1445&lt;$R$10,E1445,$R$10)),IF(C1445=FALSE,FALSE,IF(C1445&lt;$R$10,C1445,$R$10)))</f>
        <v>0.76877240400000002</v>
      </c>
      <c r="H1445">
        <f>IF('Input and Summary Results'!$J$4="yes",'Data Transformation'!F1445,'Data Transformation'!D1445)</f>
        <v>5.5714490999999998E-2</v>
      </c>
      <c r="I1445">
        <f t="shared" si="97"/>
        <v>64</v>
      </c>
    </row>
    <row r="1446" spans="2:9" x14ac:dyDescent="0.45">
      <c r="B1446">
        <f>IF('Input and Summary Results'!D1028=0,FALSE,'Input and Summary Results'!$B1028)</f>
        <v>64</v>
      </c>
      <c r="C1446">
        <f>IF(OR(B1446=0,'Input and Summary Results'!D1028=0,'Input and Summary Results'!D1028=""),FALSE,'Input and Summary Results'!$D1028)</f>
        <v>1.0206836340000001</v>
      </c>
      <c r="D1446">
        <f>IF(OR(B1446=0,'Input and Summary Results'!E1028=0),FALSE,'Input and Summary Results'!$E1028)</f>
        <v>5.3096683999999998E-2</v>
      </c>
      <c r="E1446">
        <f t="shared" si="95"/>
        <v>8.8911511964574995E-3</v>
      </c>
      <c r="F1446">
        <f t="shared" si="96"/>
        <v>2.2576986725741894E-2</v>
      </c>
      <c r="G1446">
        <f>IF('Input and Summary Results'!$J$4="yes",IF(C1446=FALSE,FALSE,IF('Data Transformation'!E1446&lt;$R$10,E1446,$R$10)),IF(C1446=FALSE,FALSE,IF(C1446&lt;$R$10,C1446,$R$10)))</f>
        <v>1.0206836340000001</v>
      </c>
      <c r="H1446">
        <f>IF('Input and Summary Results'!$J$4="yes",'Data Transformation'!F1446,'Data Transformation'!D1446)</f>
        <v>5.3096683999999998E-2</v>
      </c>
      <c r="I1446">
        <f t="shared" si="97"/>
        <v>64</v>
      </c>
    </row>
    <row r="1447" spans="2:9" x14ac:dyDescent="0.45">
      <c r="B1447">
        <f>IF('Input and Summary Results'!D1029=0,FALSE,'Input and Summary Results'!$B1029)</f>
        <v>64</v>
      </c>
      <c r="C1447">
        <f>IF(OR(B1447=0,'Input and Summary Results'!D1029=0,'Input and Summary Results'!D1029=""),FALSE,'Input and Summary Results'!$D1029)</f>
        <v>0.80831309699999998</v>
      </c>
      <c r="D1447">
        <f>IF(OR(B1447=0,'Input and Summary Results'!E1029=0),FALSE,'Input and Summary Results'!$E1029)</f>
        <v>5.2054428999999999E-2</v>
      </c>
      <c r="E1447">
        <f t="shared" si="95"/>
        <v>-9.2420384323125881E-2</v>
      </c>
      <c r="F1447">
        <f t="shared" si="96"/>
        <v>2.7949098276209176E-2</v>
      </c>
      <c r="G1447">
        <f>IF('Input and Summary Results'!$J$4="yes",IF(C1447=FALSE,FALSE,IF('Data Transformation'!E1447&lt;$R$10,E1447,$R$10)),IF(C1447=FALSE,FALSE,IF(C1447&lt;$R$10,C1447,$R$10)))</f>
        <v>0.80831309699999998</v>
      </c>
      <c r="H1447">
        <f>IF('Input and Summary Results'!$J$4="yes",'Data Transformation'!F1447,'Data Transformation'!D1447)</f>
        <v>5.2054428999999999E-2</v>
      </c>
      <c r="I1447">
        <f t="shared" si="97"/>
        <v>64</v>
      </c>
    </row>
    <row r="1448" spans="2:9" x14ac:dyDescent="0.45">
      <c r="B1448">
        <f>IF('Input and Summary Results'!D1030=0,FALSE,'Input and Summary Results'!$B1030)</f>
        <v>64</v>
      </c>
      <c r="C1448">
        <f>IF(OR(B1448=0,'Input and Summary Results'!D1030=0,'Input and Summary Results'!D1030=""),FALSE,'Input and Summary Results'!$D1030)</f>
        <v>0.99687680000000001</v>
      </c>
      <c r="D1448">
        <f>IF(OR(B1448=0,'Input and Summary Results'!E1030=0),FALSE,'Input and Summary Results'!$E1030)</f>
        <v>4.6310788999999998E-2</v>
      </c>
      <c r="E1448">
        <f t="shared" si="95"/>
        <v>-1.3585110828009184E-3</v>
      </c>
      <c r="F1448">
        <f t="shared" si="96"/>
        <v>2.0161851921922547E-2</v>
      </c>
      <c r="G1448">
        <f>IF('Input and Summary Results'!$J$4="yes",IF(C1448=FALSE,FALSE,IF('Data Transformation'!E1448&lt;$R$10,E1448,$R$10)),IF(C1448=FALSE,FALSE,IF(C1448&lt;$R$10,C1448,$R$10)))</f>
        <v>0.99687680000000001</v>
      </c>
      <c r="H1448">
        <f>IF('Input and Summary Results'!$J$4="yes",'Data Transformation'!F1448,'Data Transformation'!D1448)</f>
        <v>4.6310788999999998E-2</v>
      </c>
      <c r="I1448">
        <f t="shared" si="97"/>
        <v>64</v>
      </c>
    </row>
    <row r="1449" spans="2:9" x14ac:dyDescent="0.45">
      <c r="B1449">
        <f>IF('Input and Summary Results'!D1031=0,FALSE,'Input and Summary Results'!$B1031)</f>
        <v>64</v>
      </c>
      <c r="C1449">
        <f>IF(OR(B1449=0,'Input and Summary Results'!D1031=0,'Input and Summary Results'!D1031=""),FALSE,'Input and Summary Results'!$D1031)</f>
        <v>1.0012449480000001</v>
      </c>
      <c r="D1449">
        <f>IF(OR(B1449=0,'Input and Summary Results'!E1031=0),FALSE,'Input and Summary Results'!$E1031)</f>
        <v>4.4322095999999998E-2</v>
      </c>
      <c r="E1449">
        <f t="shared" si="95"/>
        <v>5.403377701888799E-4</v>
      </c>
      <c r="F1449">
        <f t="shared" si="96"/>
        <v>1.9211871882523594E-2</v>
      </c>
      <c r="G1449">
        <f>IF('Input and Summary Results'!$J$4="yes",IF(C1449=FALSE,FALSE,IF('Data Transformation'!E1449&lt;$R$10,E1449,$R$10)),IF(C1449=FALSE,FALSE,IF(C1449&lt;$R$10,C1449,$R$10)))</f>
        <v>1.0012449480000001</v>
      </c>
      <c r="H1449">
        <f>IF('Input and Summary Results'!$J$4="yes",'Data Transformation'!F1449,'Data Transformation'!D1449)</f>
        <v>4.4322095999999998E-2</v>
      </c>
      <c r="I1449">
        <f t="shared" si="97"/>
        <v>64</v>
      </c>
    </row>
    <row r="1450" spans="2:9" x14ac:dyDescent="0.45">
      <c r="B1450">
        <f>IF('Input and Summary Results'!D1032=0,FALSE,'Input and Summary Results'!$B1032)</f>
        <v>64</v>
      </c>
      <c r="C1450">
        <f>IF(OR(B1450=0,'Input and Summary Results'!D1032=0,'Input and Summary Results'!D1032=""),FALSE,'Input and Summary Results'!$D1032)</f>
        <v>0.97359298400000005</v>
      </c>
      <c r="D1450">
        <f>IF(OR(B1450=0,'Input and Summary Results'!E1032=0),FALSE,'Input and Summary Results'!$E1032)</f>
        <v>3.9602461999999998E-2</v>
      </c>
      <c r="E1450">
        <f t="shared" ref="E1450:E1513" si="98">IF(C1450=FALSE,FALSE,LOG10(C1450))</f>
        <v>-1.1622564421647767E-2</v>
      </c>
      <c r="F1450">
        <f t="shared" ref="F1450:F1513" si="99">IF(D1450=FALSE, FALSE,0.434*D1450/C1450)</f>
        <v>1.7653648691453593E-2</v>
      </c>
      <c r="G1450">
        <f>IF('Input and Summary Results'!$J$4="yes",IF(C1450=FALSE,FALSE,IF('Data Transformation'!E1450&lt;$R$10,E1450,$R$10)),IF(C1450=FALSE,FALSE,IF(C1450&lt;$R$10,C1450,$R$10)))</f>
        <v>0.97359298400000005</v>
      </c>
      <c r="H1450">
        <f>IF('Input and Summary Results'!$J$4="yes",'Data Transformation'!F1450,'Data Transformation'!D1450)</f>
        <v>3.9602461999999998E-2</v>
      </c>
      <c r="I1450">
        <f t="shared" si="97"/>
        <v>64</v>
      </c>
    </row>
    <row r="1451" spans="2:9" x14ac:dyDescent="0.45">
      <c r="B1451">
        <f>IF('Input and Summary Results'!D1033=0,FALSE,'Input and Summary Results'!$B1033)</f>
        <v>64</v>
      </c>
      <c r="C1451">
        <f>IF(OR(B1451=0,'Input and Summary Results'!D1033=0,'Input and Summary Results'!D1033=""),FALSE,'Input and Summary Results'!$D1033)</f>
        <v>0.95172853899999998</v>
      </c>
      <c r="D1451">
        <f>IF(OR(B1451=0,'Input and Summary Results'!E1033=0),FALSE,'Input and Summary Results'!$E1033)</f>
        <v>3.0615237E-2</v>
      </c>
      <c r="E1451">
        <f t="shared" si="98"/>
        <v>-2.1486907525373942E-2</v>
      </c>
      <c r="F1451">
        <f t="shared" si="99"/>
        <v>1.3960927211409388E-2</v>
      </c>
      <c r="G1451">
        <f>IF('Input and Summary Results'!$J$4="yes",IF(C1451=FALSE,FALSE,IF('Data Transformation'!E1451&lt;$R$10,E1451,$R$10)),IF(C1451=FALSE,FALSE,IF(C1451&lt;$R$10,C1451,$R$10)))</f>
        <v>0.95172853899999998</v>
      </c>
      <c r="H1451">
        <f>IF('Input and Summary Results'!$J$4="yes",'Data Transformation'!F1451,'Data Transformation'!D1451)</f>
        <v>3.0615237E-2</v>
      </c>
      <c r="I1451">
        <f t="shared" si="97"/>
        <v>64</v>
      </c>
    </row>
    <row r="1452" spans="2:9" x14ac:dyDescent="0.45">
      <c r="B1452">
        <f>IF('Input and Summary Results'!D1034=0,FALSE,'Input and Summary Results'!$B1034)</f>
        <v>65</v>
      </c>
      <c r="C1452">
        <f>IF(OR(B1452=0,'Input and Summary Results'!D1034=0,'Input and Summary Results'!D1034=""),FALSE,'Input and Summary Results'!$D1034)</f>
        <v>0.96119443199999999</v>
      </c>
      <c r="D1452">
        <f>IF(OR(B1452=0,'Input and Summary Results'!E1034=0),FALSE,'Input and Summary Results'!$E1034)</f>
        <v>8.4736774000000001E-2</v>
      </c>
      <c r="E1452">
        <f t="shared" si="98"/>
        <v>-1.7188753638715078E-2</v>
      </c>
      <c r="F1452">
        <f t="shared" si="99"/>
        <v>3.8260479557168312E-2</v>
      </c>
      <c r="G1452">
        <f>IF('Input and Summary Results'!$J$4="yes",IF(C1452=FALSE,FALSE,IF('Data Transformation'!E1452&lt;$R$10,E1452,$R$10)),IF(C1452=FALSE,FALSE,IF(C1452&lt;$R$10,C1452,$R$10)))</f>
        <v>0.96119443199999999</v>
      </c>
      <c r="H1452">
        <f>IF('Input and Summary Results'!$J$4="yes",'Data Transformation'!F1452,'Data Transformation'!D1452)</f>
        <v>8.4736774000000001E-2</v>
      </c>
      <c r="I1452">
        <f t="shared" si="97"/>
        <v>65</v>
      </c>
    </row>
    <row r="1453" spans="2:9" x14ac:dyDescent="0.45">
      <c r="B1453">
        <f>IF('Input and Summary Results'!D1035=0,FALSE,'Input and Summary Results'!$B1035)</f>
        <v>65</v>
      </c>
      <c r="C1453">
        <f>IF(OR(B1453=0,'Input and Summary Results'!D1035=0,'Input and Summary Results'!D1035=""),FALSE,'Input and Summary Results'!$D1035)</f>
        <v>0.85449408900000001</v>
      </c>
      <c r="D1453">
        <f>IF(OR(B1453=0,'Input and Summary Results'!E1035=0),FALSE,'Input and Summary Results'!$E1035)</f>
        <v>7.9221720999999995E-2</v>
      </c>
      <c r="E1453">
        <f t="shared" si="98"/>
        <v>-6.8290937183807923E-2</v>
      </c>
      <c r="F1453">
        <f t="shared" si="99"/>
        <v>4.0236939443591628E-2</v>
      </c>
      <c r="G1453">
        <f>IF('Input and Summary Results'!$J$4="yes",IF(C1453=FALSE,FALSE,IF('Data Transformation'!E1453&lt;$R$10,E1453,$R$10)),IF(C1453=FALSE,FALSE,IF(C1453&lt;$R$10,C1453,$R$10)))</f>
        <v>0.85449408900000001</v>
      </c>
      <c r="H1453">
        <f>IF('Input and Summary Results'!$J$4="yes",'Data Transformation'!F1453,'Data Transformation'!D1453)</f>
        <v>7.9221720999999995E-2</v>
      </c>
      <c r="I1453">
        <f t="shared" si="97"/>
        <v>65</v>
      </c>
    </row>
    <row r="1454" spans="2:9" x14ac:dyDescent="0.45">
      <c r="B1454">
        <f>IF('Input and Summary Results'!D1036=0,FALSE,'Input and Summary Results'!$B1036)</f>
        <v>65</v>
      </c>
      <c r="C1454">
        <f>IF(OR(B1454=0,'Input and Summary Results'!D1036=0,'Input and Summary Results'!D1036=""),FALSE,'Input and Summary Results'!$D1036)</f>
        <v>1.000726783</v>
      </c>
      <c r="D1454">
        <f>IF(OR(B1454=0,'Input and Summary Results'!E1036=0),FALSE,'Input and Summary Results'!$E1036)</f>
        <v>7.544961E-2</v>
      </c>
      <c r="E1454">
        <f t="shared" si="98"/>
        <v>3.1552320187504718E-4</v>
      </c>
      <c r="F1454">
        <f t="shared" si="99"/>
        <v>3.2721349419504851E-2</v>
      </c>
      <c r="G1454">
        <f>IF('Input and Summary Results'!$J$4="yes",IF(C1454=FALSE,FALSE,IF('Data Transformation'!E1454&lt;$R$10,E1454,$R$10)),IF(C1454=FALSE,FALSE,IF(C1454&lt;$R$10,C1454,$R$10)))</f>
        <v>1.000726783</v>
      </c>
      <c r="H1454">
        <f>IF('Input and Summary Results'!$J$4="yes",'Data Transformation'!F1454,'Data Transformation'!D1454)</f>
        <v>7.544961E-2</v>
      </c>
      <c r="I1454">
        <f t="shared" si="97"/>
        <v>65</v>
      </c>
    </row>
    <row r="1455" spans="2:9" x14ac:dyDescent="0.45">
      <c r="B1455">
        <f>IF('Input and Summary Results'!D1037=0,FALSE,'Input and Summary Results'!$B1037)</f>
        <v>65</v>
      </c>
      <c r="C1455">
        <f>IF(OR(B1455=0,'Input and Summary Results'!D1037=0,'Input and Summary Results'!D1037=""),FALSE,'Input and Summary Results'!$D1037)</f>
        <v>0.98070230999999997</v>
      </c>
      <c r="D1455">
        <f>IF(OR(B1455=0,'Input and Summary Results'!E1037=0),FALSE,'Input and Summary Results'!$E1037)</f>
        <v>7.0950145000000006E-2</v>
      </c>
      <c r="E1455">
        <f t="shared" si="98"/>
        <v>-8.4628017377256191E-3</v>
      </c>
      <c r="F1455">
        <f t="shared" si="99"/>
        <v>3.1398277148954615E-2</v>
      </c>
      <c r="G1455">
        <f>IF('Input and Summary Results'!$J$4="yes",IF(C1455=FALSE,FALSE,IF('Data Transformation'!E1455&lt;$R$10,E1455,$R$10)),IF(C1455=FALSE,FALSE,IF(C1455&lt;$R$10,C1455,$R$10)))</f>
        <v>0.98070230999999997</v>
      </c>
      <c r="H1455">
        <f>IF('Input and Summary Results'!$J$4="yes",'Data Transformation'!F1455,'Data Transformation'!D1455)</f>
        <v>7.0950145000000006E-2</v>
      </c>
      <c r="I1455">
        <f t="shared" si="97"/>
        <v>65</v>
      </c>
    </row>
    <row r="1456" spans="2:9" x14ac:dyDescent="0.45">
      <c r="B1456">
        <f>IF('Input and Summary Results'!D1038=0,FALSE,'Input and Summary Results'!$B1038)</f>
        <v>65</v>
      </c>
      <c r="C1456">
        <f>IF(OR(B1456=0,'Input and Summary Results'!D1038=0,'Input and Summary Results'!D1038=""),FALSE,'Input and Summary Results'!$D1038)</f>
        <v>1.0900180530000001</v>
      </c>
      <c r="D1456">
        <f>IF(OR(B1456=0,'Input and Summary Results'!E1038=0),FALSE,'Input and Summary Results'!$E1038)</f>
        <v>6.8969481999999999E-2</v>
      </c>
      <c r="E1456">
        <f t="shared" si="98"/>
        <v>3.7433690833610214E-2</v>
      </c>
      <c r="F1456">
        <f t="shared" si="99"/>
        <v>2.7460788475583163E-2</v>
      </c>
      <c r="G1456">
        <f>IF('Input and Summary Results'!$J$4="yes",IF(C1456=FALSE,FALSE,IF('Data Transformation'!E1456&lt;$R$10,E1456,$R$10)),IF(C1456=FALSE,FALSE,IF(C1456&lt;$R$10,C1456,$R$10)))</f>
        <v>1.0900180530000001</v>
      </c>
      <c r="H1456">
        <f>IF('Input and Summary Results'!$J$4="yes",'Data Transformation'!F1456,'Data Transformation'!D1456)</f>
        <v>6.8969481999999999E-2</v>
      </c>
      <c r="I1456">
        <f t="shared" si="97"/>
        <v>65</v>
      </c>
    </row>
    <row r="1457" spans="2:9" x14ac:dyDescent="0.45">
      <c r="B1457">
        <f>IF('Input and Summary Results'!D1039=0,FALSE,'Input and Summary Results'!$B1039)</f>
        <v>65</v>
      </c>
      <c r="C1457">
        <f>IF(OR(B1457=0,'Input and Summary Results'!D1039=0,'Input and Summary Results'!D1039=""),FALSE,'Input and Summary Results'!$D1039)</f>
        <v>1.0190996189999999</v>
      </c>
      <c r="D1457">
        <f>IF(OR(B1457=0,'Input and Summary Results'!E1039=0),FALSE,'Input and Summary Results'!$E1039)</f>
        <v>6.6710934999999999E-2</v>
      </c>
      <c r="E1457">
        <f t="shared" si="98"/>
        <v>8.2166392246343836E-3</v>
      </c>
      <c r="F1457">
        <f t="shared" si="99"/>
        <v>2.8409927008323219E-2</v>
      </c>
      <c r="G1457">
        <f>IF('Input and Summary Results'!$J$4="yes",IF(C1457=FALSE,FALSE,IF('Data Transformation'!E1457&lt;$R$10,E1457,$R$10)),IF(C1457=FALSE,FALSE,IF(C1457&lt;$R$10,C1457,$R$10)))</f>
        <v>1.0190996189999999</v>
      </c>
      <c r="H1457">
        <f>IF('Input and Summary Results'!$J$4="yes",'Data Transformation'!F1457,'Data Transformation'!D1457)</f>
        <v>6.6710934999999999E-2</v>
      </c>
      <c r="I1457">
        <f t="shared" si="97"/>
        <v>65</v>
      </c>
    </row>
    <row r="1458" spans="2:9" x14ac:dyDescent="0.45">
      <c r="B1458">
        <f>IF('Input and Summary Results'!D1040=0,FALSE,'Input and Summary Results'!$B1040)</f>
        <v>65</v>
      </c>
      <c r="C1458">
        <f>IF(OR(B1458=0,'Input and Summary Results'!D1040=0,'Input and Summary Results'!D1040=""),FALSE,'Input and Summary Results'!$D1040)</f>
        <v>0.98841626599999999</v>
      </c>
      <c r="D1458">
        <f>IF(OR(B1458=0,'Input and Summary Results'!E1040=0),FALSE,'Input and Summary Results'!$E1040)</f>
        <v>5.8838557E-2</v>
      </c>
      <c r="E1458">
        <f t="shared" si="98"/>
        <v>-5.0601161878906561E-3</v>
      </c>
      <c r="F1458">
        <f t="shared" si="99"/>
        <v>2.5835201843997173E-2</v>
      </c>
      <c r="G1458">
        <f>IF('Input and Summary Results'!$J$4="yes",IF(C1458=FALSE,FALSE,IF('Data Transformation'!E1458&lt;$R$10,E1458,$R$10)),IF(C1458=FALSE,FALSE,IF(C1458&lt;$R$10,C1458,$R$10)))</f>
        <v>0.98841626599999999</v>
      </c>
      <c r="H1458">
        <f>IF('Input and Summary Results'!$J$4="yes",'Data Transformation'!F1458,'Data Transformation'!D1458)</f>
        <v>5.8838557E-2</v>
      </c>
      <c r="I1458">
        <f t="shared" si="97"/>
        <v>65</v>
      </c>
    </row>
    <row r="1459" spans="2:9" x14ac:dyDescent="0.45">
      <c r="B1459">
        <f>IF('Input and Summary Results'!D1041=0,FALSE,'Input and Summary Results'!$B1041)</f>
        <v>65</v>
      </c>
      <c r="C1459">
        <f>IF(OR(B1459=0,'Input and Summary Results'!D1041=0,'Input and Summary Results'!D1041=""),FALSE,'Input and Summary Results'!$D1041)</f>
        <v>1.0051393310000001</v>
      </c>
      <c r="D1459">
        <f>IF(OR(B1459=0,'Input and Summary Results'!E1041=0),FALSE,'Input and Summary Results'!$E1041)</f>
        <v>5.2405017999999998E-2</v>
      </c>
      <c r="E1459">
        <f t="shared" si="98"/>
        <v>2.2262672195040157E-3</v>
      </c>
      <c r="F1459">
        <f t="shared" si="99"/>
        <v>2.2627487663200392E-2</v>
      </c>
      <c r="G1459">
        <f>IF('Input and Summary Results'!$J$4="yes",IF(C1459=FALSE,FALSE,IF('Data Transformation'!E1459&lt;$R$10,E1459,$R$10)),IF(C1459=FALSE,FALSE,IF(C1459&lt;$R$10,C1459,$R$10)))</f>
        <v>1.0051393310000001</v>
      </c>
      <c r="H1459">
        <f>IF('Input and Summary Results'!$J$4="yes",'Data Transformation'!F1459,'Data Transformation'!D1459)</f>
        <v>5.2405017999999998E-2</v>
      </c>
      <c r="I1459">
        <f t="shared" si="97"/>
        <v>65</v>
      </c>
    </row>
    <row r="1460" spans="2:9" x14ac:dyDescent="0.45">
      <c r="B1460">
        <f>IF('Input and Summary Results'!D1042=0,FALSE,'Input and Summary Results'!$B1042)</f>
        <v>65</v>
      </c>
      <c r="C1460">
        <f>IF(OR(B1460=0,'Input and Summary Results'!D1042=0,'Input and Summary Results'!D1042=""),FALSE,'Input and Summary Results'!$D1042)</f>
        <v>0.94257250100000001</v>
      </c>
      <c r="D1460">
        <f>IF(OR(B1460=0,'Input and Summary Results'!E1042=0),FALSE,'Input and Summary Results'!$E1042)</f>
        <v>4.9742144000000002E-2</v>
      </c>
      <c r="E1460">
        <f t="shared" si="98"/>
        <v>-2.5685234678405389E-2</v>
      </c>
      <c r="F1460">
        <f t="shared" si="99"/>
        <v>2.2903373982475224E-2</v>
      </c>
      <c r="G1460">
        <f>IF('Input and Summary Results'!$J$4="yes",IF(C1460=FALSE,FALSE,IF('Data Transformation'!E1460&lt;$R$10,E1460,$R$10)),IF(C1460=FALSE,FALSE,IF(C1460&lt;$R$10,C1460,$R$10)))</f>
        <v>0.94257250100000001</v>
      </c>
      <c r="H1460">
        <f>IF('Input and Summary Results'!$J$4="yes",'Data Transformation'!F1460,'Data Transformation'!D1460)</f>
        <v>4.9742144000000002E-2</v>
      </c>
      <c r="I1460">
        <f t="shared" si="97"/>
        <v>65</v>
      </c>
    </row>
    <row r="1461" spans="2:9" x14ac:dyDescent="0.45">
      <c r="B1461">
        <f>IF('Input and Summary Results'!D1043=0,FALSE,'Input and Summary Results'!$B1043)</f>
        <v>65</v>
      </c>
      <c r="C1461">
        <f>IF(OR(B1461=0,'Input and Summary Results'!D1043=0,'Input and Summary Results'!D1043=""),FALSE,'Input and Summary Results'!$D1043)</f>
        <v>0.94590009399999997</v>
      </c>
      <c r="D1461">
        <f>IF(OR(B1461=0,'Input and Summary Results'!E1043=0),FALSE,'Input and Summary Results'!$E1043)</f>
        <v>4.9464868000000002E-2</v>
      </c>
      <c r="E1461">
        <f t="shared" si="98"/>
        <v>-2.4154731373875703E-2</v>
      </c>
      <c r="F1461">
        <f t="shared" si="99"/>
        <v>2.2695581539925295E-2</v>
      </c>
      <c r="G1461">
        <f>IF('Input and Summary Results'!$J$4="yes",IF(C1461=FALSE,FALSE,IF('Data Transformation'!E1461&lt;$R$10,E1461,$R$10)),IF(C1461=FALSE,FALSE,IF(C1461&lt;$R$10,C1461,$R$10)))</f>
        <v>0.94590009399999997</v>
      </c>
      <c r="H1461">
        <f>IF('Input and Summary Results'!$J$4="yes",'Data Transformation'!F1461,'Data Transformation'!D1461)</f>
        <v>4.9464868000000002E-2</v>
      </c>
      <c r="I1461">
        <f t="shared" si="97"/>
        <v>65</v>
      </c>
    </row>
    <row r="1462" spans="2:9" x14ac:dyDescent="0.45">
      <c r="B1462">
        <f>IF('Input and Summary Results'!D1044=0,FALSE,'Input and Summary Results'!$B1044)</f>
        <v>65</v>
      </c>
      <c r="C1462">
        <f>IF(OR(B1462=0,'Input and Summary Results'!D1044=0,'Input and Summary Results'!D1044=""),FALSE,'Input and Summary Results'!$D1044)</f>
        <v>0.88167502600000003</v>
      </c>
      <c r="D1462">
        <f>IF(OR(B1462=0,'Input and Summary Results'!E1044=0),FALSE,'Input and Summary Results'!$E1044)</f>
        <v>4.9007703E-2</v>
      </c>
      <c r="E1462">
        <f t="shared" si="98"/>
        <v>-5.4691460698028362E-2</v>
      </c>
      <c r="F1462">
        <f t="shared" si="99"/>
        <v>2.4123789916671631E-2</v>
      </c>
      <c r="G1462">
        <f>IF('Input and Summary Results'!$J$4="yes",IF(C1462=FALSE,FALSE,IF('Data Transformation'!E1462&lt;$R$10,E1462,$R$10)),IF(C1462=FALSE,FALSE,IF(C1462&lt;$R$10,C1462,$R$10)))</f>
        <v>0.88167502600000003</v>
      </c>
      <c r="H1462">
        <f>IF('Input and Summary Results'!$J$4="yes",'Data Transformation'!F1462,'Data Transformation'!D1462)</f>
        <v>4.9007703E-2</v>
      </c>
      <c r="I1462">
        <f t="shared" si="97"/>
        <v>65</v>
      </c>
    </row>
    <row r="1463" spans="2:9" x14ac:dyDescent="0.45">
      <c r="B1463">
        <f>IF('Input and Summary Results'!D1045=0,FALSE,'Input and Summary Results'!$B1045)</f>
        <v>65</v>
      </c>
      <c r="C1463">
        <f>IF(OR(B1463=0,'Input and Summary Results'!D1045=0,'Input and Summary Results'!D1045=""),FALSE,'Input and Summary Results'!$D1045)</f>
        <v>0.90666112499999996</v>
      </c>
      <c r="D1463">
        <f>IF(OR(B1463=0,'Input and Summary Results'!E1045=0),FALSE,'Input and Summary Results'!$E1045)</f>
        <v>4.7736134E-2</v>
      </c>
      <c r="E1463">
        <f t="shared" si="98"/>
        <v>-4.255500515892955E-2</v>
      </c>
      <c r="F1463">
        <f t="shared" si="99"/>
        <v>2.2850303806728232E-2</v>
      </c>
      <c r="G1463">
        <f>IF('Input and Summary Results'!$J$4="yes",IF(C1463=FALSE,FALSE,IF('Data Transformation'!E1463&lt;$R$10,E1463,$R$10)),IF(C1463=FALSE,FALSE,IF(C1463&lt;$R$10,C1463,$R$10)))</f>
        <v>0.90666112499999996</v>
      </c>
      <c r="H1463">
        <f>IF('Input and Summary Results'!$J$4="yes",'Data Transformation'!F1463,'Data Transformation'!D1463)</f>
        <v>4.7736134E-2</v>
      </c>
      <c r="I1463">
        <f t="shared" si="97"/>
        <v>65</v>
      </c>
    </row>
    <row r="1464" spans="2:9" x14ac:dyDescent="0.45">
      <c r="B1464">
        <f>IF('Input and Summary Results'!D1046=0,FALSE,'Input and Summary Results'!$B1046)</f>
        <v>65</v>
      </c>
      <c r="C1464">
        <f>IF(OR(B1464=0,'Input and Summary Results'!D1046=0,'Input and Summary Results'!D1046=""),FALSE,'Input and Summary Results'!$D1046)</f>
        <v>0.91248058499999996</v>
      </c>
      <c r="D1464">
        <f>IF(OR(B1464=0,'Input and Summary Results'!E1046=0),FALSE,'Input and Summary Results'!$E1046)</f>
        <v>4.2718121999999997E-2</v>
      </c>
      <c r="E1464">
        <f t="shared" si="98"/>
        <v>-3.9776367328548758E-2</v>
      </c>
      <c r="F1464">
        <f t="shared" si="99"/>
        <v>2.0317873336450222E-2</v>
      </c>
      <c r="G1464">
        <f>IF('Input and Summary Results'!$J$4="yes",IF(C1464=FALSE,FALSE,IF('Data Transformation'!E1464&lt;$R$10,E1464,$R$10)),IF(C1464=FALSE,FALSE,IF(C1464&lt;$R$10,C1464,$R$10)))</f>
        <v>0.91248058499999996</v>
      </c>
      <c r="H1464">
        <f>IF('Input and Summary Results'!$J$4="yes",'Data Transformation'!F1464,'Data Transformation'!D1464)</f>
        <v>4.2718121999999997E-2</v>
      </c>
      <c r="I1464">
        <f t="shared" si="97"/>
        <v>65</v>
      </c>
    </row>
    <row r="1465" spans="2:9" x14ac:dyDescent="0.45">
      <c r="B1465">
        <f>IF('Input and Summary Results'!D1047=0,FALSE,'Input and Summary Results'!$B1047)</f>
        <v>65</v>
      </c>
      <c r="C1465">
        <f>IF(OR(B1465=0,'Input and Summary Results'!D1047=0,'Input and Summary Results'!D1047=""),FALSE,'Input and Summary Results'!$D1047)</f>
        <v>1.015862056</v>
      </c>
      <c r="D1465">
        <f>IF(OR(B1465=0,'Input and Summary Results'!E1047=0),FALSE,'Input and Summary Results'!$E1047)</f>
        <v>4.0880917000000003E-2</v>
      </c>
      <c r="E1465">
        <f t="shared" si="98"/>
        <v>6.8347390647257372E-3</v>
      </c>
      <c r="F1465">
        <f t="shared" si="99"/>
        <v>1.7465282685979168E-2</v>
      </c>
      <c r="G1465">
        <f>IF('Input and Summary Results'!$J$4="yes",IF(C1465=FALSE,FALSE,IF('Data Transformation'!E1465&lt;$R$10,E1465,$R$10)),IF(C1465=FALSE,FALSE,IF(C1465&lt;$R$10,C1465,$R$10)))</f>
        <v>1.015862056</v>
      </c>
      <c r="H1465">
        <f>IF('Input and Summary Results'!$J$4="yes",'Data Transformation'!F1465,'Data Transformation'!D1465)</f>
        <v>4.0880917000000003E-2</v>
      </c>
      <c r="I1465">
        <f t="shared" si="97"/>
        <v>65</v>
      </c>
    </row>
    <row r="1466" spans="2:9" x14ac:dyDescent="0.45">
      <c r="B1466">
        <f>IF('Input and Summary Results'!D1048=0,FALSE,'Input and Summary Results'!$B1048)</f>
        <v>65</v>
      </c>
      <c r="C1466">
        <f>IF(OR(B1466=0,'Input and Summary Results'!D1048=0,'Input and Summary Results'!D1048=""),FALSE,'Input and Summary Results'!$D1048)</f>
        <v>1.0595831069999999</v>
      </c>
      <c r="D1466">
        <f>IF(OR(B1466=0,'Input and Summary Results'!E1048=0),FALSE,'Input and Summary Results'!$E1048)</f>
        <v>3.7573687000000001E-2</v>
      </c>
      <c r="E1466">
        <f t="shared" si="98"/>
        <v>2.5135025696195724E-2</v>
      </c>
      <c r="F1466">
        <f t="shared" si="99"/>
        <v>1.53899963582564E-2</v>
      </c>
      <c r="G1466">
        <f>IF('Input and Summary Results'!$J$4="yes",IF(C1466=FALSE,FALSE,IF('Data Transformation'!E1466&lt;$R$10,E1466,$R$10)),IF(C1466=FALSE,FALSE,IF(C1466&lt;$R$10,C1466,$R$10)))</f>
        <v>1.0595831069999999</v>
      </c>
      <c r="H1466">
        <f>IF('Input and Summary Results'!$J$4="yes",'Data Transformation'!F1466,'Data Transformation'!D1466)</f>
        <v>3.7573687000000001E-2</v>
      </c>
      <c r="I1466">
        <f t="shared" si="97"/>
        <v>65</v>
      </c>
    </row>
    <row r="1467" spans="2:9" x14ac:dyDescent="0.45">
      <c r="B1467">
        <f>IF('Input and Summary Results'!D1049=0,FALSE,'Input and Summary Results'!$B1049)</f>
        <v>65</v>
      </c>
      <c r="C1467">
        <f>IF(OR(B1467=0,'Input and Summary Results'!D1049=0,'Input and Summary Results'!D1049=""),FALSE,'Input and Summary Results'!$D1049)</f>
        <v>0.99158278200000005</v>
      </c>
      <c r="D1467">
        <f>IF(OR(B1467=0,'Input and Summary Results'!E1049=0),FALSE,'Input and Summary Results'!$E1049)</f>
        <v>3.6181037999999999E-2</v>
      </c>
      <c r="E1467">
        <f t="shared" si="98"/>
        <v>-3.6710229967039164E-3</v>
      </c>
      <c r="F1467">
        <f t="shared" si="99"/>
        <v>1.5835864414999491E-2</v>
      </c>
      <c r="G1467">
        <f>IF('Input and Summary Results'!$J$4="yes",IF(C1467=FALSE,FALSE,IF('Data Transformation'!E1467&lt;$R$10,E1467,$R$10)),IF(C1467=FALSE,FALSE,IF(C1467&lt;$R$10,C1467,$R$10)))</f>
        <v>0.99158278200000005</v>
      </c>
      <c r="H1467">
        <f>IF('Input and Summary Results'!$J$4="yes",'Data Transformation'!F1467,'Data Transformation'!D1467)</f>
        <v>3.6181037999999999E-2</v>
      </c>
      <c r="I1467">
        <f t="shared" si="97"/>
        <v>65</v>
      </c>
    </row>
    <row r="1468" spans="2:9" x14ac:dyDescent="0.45">
      <c r="B1468">
        <f>IF('Input and Summary Results'!D1050=0,FALSE,'Input and Summary Results'!$B1050)</f>
        <v>65</v>
      </c>
      <c r="C1468">
        <f>IF(OR(B1468=0,'Input and Summary Results'!D1050=0,'Input and Summary Results'!D1050=""),FALSE,'Input and Summary Results'!$D1050)</f>
        <v>0.99899264700000001</v>
      </c>
      <c r="D1468">
        <f>IF(OR(B1468=0,'Input and Summary Results'!E1050=0),FALSE,'Input and Summary Results'!$E1050)</f>
        <v>2.8517490999999999E-2</v>
      </c>
      <c r="E1468">
        <f t="shared" si="98"/>
        <v>-4.3770834967099911E-4</v>
      </c>
      <c r="F1468">
        <f t="shared" si="99"/>
        <v>1.2389071262103092E-2</v>
      </c>
      <c r="G1468">
        <f>IF('Input and Summary Results'!$J$4="yes",IF(C1468=FALSE,FALSE,IF('Data Transformation'!E1468&lt;$R$10,E1468,$R$10)),IF(C1468=FALSE,FALSE,IF(C1468&lt;$R$10,C1468,$R$10)))</f>
        <v>0.99899264700000001</v>
      </c>
      <c r="H1468">
        <f>IF('Input and Summary Results'!$J$4="yes",'Data Transformation'!F1468,'Data Transformation'!D1468)</f>
        <v>2.8517490999999999E-2</v>
      </c>
      <c r="I1468">
        <f t="shared" si="97"/>
        <v>65</v>
      </c>
    </row>
    <row r="1469" spans="2:9" x14ac:dyDescent="0.45">
      <c r="B1469">
        <f>IF('Input and Summary Results'!D1051=0,FALSE,'Input and Summary Results'!$B1051)</f>
        <v>66</v>
      </c>
      <c r="C1469">
        <f>IF(OR(B1469=0,'Input and Summary Results'!D1051=0,'Input and Summary Results'!D1051=""),FALSE,'Input and Summary Results'!$D1051)</f>
        <v>0.94475418200000005</v>
      </c>
      <c r="D1469">
        <f>IF(OR(B1469=0,'Input and Summary Results'!E1051=0),FALSE,'Input and Summary Results'!$E1051)</f>
        <v>0.105807492</v>
      </c>
      <c r="E1469">
        <f t="shared" si="98"/>
        <v>-2.4681176981200811E-2</v>
      </c>
      <c r="F1469">
        <f t="shared" si="99"/>
        <v>4.8605713954913192E-2</v>
      </c>
      <c r="G1469">
        <f>IF('Input and Summary Results'!$J$4="yes",IF(C1469=FALSE,FALSE,IF('Data Transformation'!E1469&lt;$R$10,E1469,$R$10)),IF(C1469=FALSE,FALSE,IF(C1469&lt;$R$10,C1469,$R$10)))</f>
        <v>0.94475418200000005</v>
      </c>
      <c r="H1469">
        <f>IF('Input and Summary Results'!$J$4="yes",'Data Transformation'!F1469,'Data Transformation'!D1469)</f>
        <v>0.105807492</v>
      </c>
      <c r="I1469">
        <f t="shared" si="97"/>
        <v>66</v>
      </c>
    </row>
    <row r="1470" spans="2:9" x14ac:dyDescent="0.45">
      <c r="B1470">
        <f>IF('Input and Summary Results'!D1052=0,FALSE,'Input and Summary Results'!$B1052)</f>
        <v>66</v>
      </c>
      <c r="C1470">
        <f>IF(OR(B1470=0,'Input and Summary Results'!D1052=0,'Input and Summary Results'!D1052=""),FALSE,'Input and Summary Results'!$D1052)</f>
        <v>0.86388883299999997</v>
      </c>
      <c r="D1470">
        <f>IF(OR(B1470=0,'Input and Summary Results'!E1052=0),FALSE,'Input and Summary Results'!$E1052)</f>
        <v>0.103121326</v>
      </c>
      <c r="E1470">
        <f t="shared" si="98"/>
        <v>-6.3542139836929704E-2</v>
      </c>
      <c r="F1470">
        <f t="shared" si="99"/>
        <v>5.1806035423078559E-2</v>
      </c>
      <c r="G1470">
        <f>IF('Input and Summary Results'!$J$4="yes",IF(C1470=FALSE,FALSE,IF('Data Transformation'!E1470&lt;$R$10,E1470,$R$10)),IF(C1470=FALSE,FALSE,IF(C1470&lt;$R$10,C1470,$R$10)))</f>
        <v>0.86388883299999997</v>
      </c>
      <c r="H1470">
        <f>IF('Input and Summary Results'!$J$4="yes",'Data Transformation'!F1470,'Data Transformation'!D1470)</f>
        <v>0.103121326</v>
      </c>
      <c r="I1470">
        <f t="shared" si="97"/>
        <v>66</v>
      </c>
    </row>
    <row r="1471" spans="2:9" x14ac:dyDescent="0.45">
      <c r="B1471">
        <f>IF('Input and Summary Results'!D1053=0,FALSE,'Input and Summary Results'!$B1053)</f>
        <v>66</v>
      </c>
      <c r="C1471">
        <f>IF(OR(B1471=0,'Input and Summary Results'!D1053=0,'Input and Summary Results'!D1053=""),FALSE,'Input and Summary Results'!$D1053)</f>
        <v>1.0203231150000001</v>
      </c>
      <c r="D1471">
        <f>IF(OR(B1471=0,'Input and Summary Results'!E1053=0),FALSE,'Input and Summary Results'!$E1053)</f>
        <v>7.9563367999999995E-2</v>
      </c>
      <c r="E1471">
        <f t="shared" si="98"/>
        <v>8.7377255264773461E-3</v>
      </c>
      <c r="F1471">
        <f t="shared" si="99"/>
        <v>3.3842712376461248E-2</v>
      </c>
      <c r="G1471">
        <f>IF('Input and Summary Results'!$J$4="yes",IF(C1471=FALSE,FALSE,IF('Data Transformation'!E1471&lt;$R$10,E1471,$R$10)),IF(C1471=FALSE,FALSE,IF(C1471&lt;$R$10,C1471,$R$10)))</f>
        <v>1.0203231150000001</v>
      </c>
      <c r="H1471">
        <f>IF('Input and Summary Results'!$J$4="yes",'Data Transformation'!F1471,'Data Transformation'!D1471)</f>
        <v>7.9563367999999995E-2</v>
      </c>
      <c r="I1471">
        <f t="shared" si="97"/>
        <v>66</v>
      </c>
    </row>
    <row r="1472" spans="2:9" x14ac:dyDescent="0.45">
      <c r="B1472">
        <f>IF('Input and Summary Results'!D1054=0,FALSE,'Input and Summary Results'!$B1054)</f>
        <v>66</v>
      </c>
      <c r="C1472">
        <f>IF(OR(B1472=0,'Input and Summary Results'!D1054=0,'Input and Summary Results'!D1054=""),FALSE,'Input and Summary Results'!$D1054)</f>
        <v>1.1198033060000001</v>
      </c>
      <c r="D1472">
        <f>IF(OR(B1472=0,'Input and Summary Results'!E1054=0),FALSE,'Input and Summary Results'!$E1054)</f>
        <v>7.6680824999999994E-2</v>
      </c>
      <c r="E1472">
        <f t="shared" si="98"/>
        <v>4.9141745330279318E-2</v>
      </c>
      <c r="F1472">
        <f t="shared" si="99"/>
        <v>2.9719038934503731E-2</v>
      </c>
      <c r="G1472">
        <f>IF('Input and Summary Results'!$J$4="yes",IF(C1472=FALSE,FALSE,IF('Data Transformation'!E1472&lt;$R$10,E1472,$R$10)),IF(C1472=FALSE,FALSE,IF(C1472&lt;$R$10,C1472,$R$10)))</f>
        <v>1.1198033060000001</v>
      </c>
      <c r="H1472">
        <f>IF('Input and Summary Results'!$J$4="yes",'Data Transformation'!F1472,'Data Transformation'!D1472)</f>
        <v>7.6680824999999994E-2</v>
      </c>
      <c r="I1472">
        <f t="shared" si="97"/>
        <v>66</v>
      </c>
    </row>
    <row r="1473" spans="2:9" x14ac:dyDescent="0.45">
      <c r="B1473">
        <f>IF('Input and Summary Results'!D1055=0,FALSE,'Input and Summary Results'!$B1055)</f>
        <v>66</v>
      </c>
      <c r="C1473">
        <f>IF(OR(B1473=0,'Input and Summary Results'!D1055=0,'Input and Summary Results'!D1055=""),FALSE,'Input and Summary Results'!$D1055)</f>
        <v>0.949606481</v>
      </c>
      <c r="D1473">
        <f>IF(OR(B1473=0,'Input and Summary Results'!E1055=0),FALSE,'Input and Summary Results'!$E1055)</f>
        <v>7.4005113999999997E-2</v>
      </c>
      <c r="E1473">
        <f t="shared" si="98"/>
        <v>-2.2456330012887844E-2</v>
      </c>
      <c r="F1473">
        <f t="shared" si="99"/>
        <v>3.3822662459271909E-2</v>
      </c>
      <c r="G1473">
        <f>IF('Input and Summary Results'!$J$4="yes",IF(C1473=FALSE,FALSE,IF('Data Transformation'!E1473&lt;$R$10,E1473,$R$10)),IF(C1473=FALSE,FALSE,IF(C1473&lt;$R$10,C1473,$R$10)))</f>
        <v>0.949606481</v>
      </c>
      <c r="H1473">
        <f>IF('Input and Summary Results'!$J$4="yes",'Data Transformation'!F1473,'Data Transformation'!D1473)</f>
        <v>7.4005113999999997E-2</v>
      </c>
      <c r="I1473">
        <f t="shared" si="97"/>
        <v>66</v>
      </c>
    </row>
    <row r="1474" spans="2:9" x14ac:dyDescent="0.45">
      <c r="B1474">
        <f>IF('Input and Summary Results'!D1056=0,FALSE,'Input and Summary Results'!$B1056)</f>
        <v>66</v>
      </c>
      <c r="C1474">
        <f>IF(OR(B1474=0,'Input and Summary Results'!D1056=0,'Input and Summary Results'!D1056=""),FALSE,'Input and Summary Results'!$D1056)</f>
        <v>0.91654968999999997</v>
      </c>
      <c r="D1474">
        <f>IF(OR(B1474=0,'Input and Summary Results'!E1056=0),FALSE,'Input and Summary Results'!$E1056)</f>
        <v>6.9833088000000001E-2</v>
      </c>
      <c r="E1474">
        <f t="shared" si="98"/>
        <v>-3.784398513949333E-2</v>
      </c>
      <c r="F1474">
        <f t="shared" si="99"/>
        <v>3.3067012648272241E-2</v>
      </c>
      <c r="G1474">
        <f>IF('Input and Summary Results'!$J$4="yes",IF(C1474=FALSE,FALSE,IF('Data Transformation'!E1474&lt;$R$10,E1474,$R$10)),IF(C1474=FALSE,FALSE,IF(C1474&lt;$R$10,C1474,$R$10)))</f>
        <v>0.91654968999999997</v>
      </c>
      <c r="H1474">
        <f>IF('Input and Summary Results'!$J$4="yes",'Data Transformation'!F1474,'Data Transformation'!D1474)</f>
        <v>6.9833088000000001E-2</v>
      </c>
      <c r="I1474">
        <f t="shared" si="97"/>
        <v>66</v>
      </c>
    </row>
    <row r="1475" spans="2:9" x14ac:dyDescent="0.45">
      <c r="B1475">
        <f>IF('Input and Summary Results'!D1057=0,FALSE,'Input and Summary Results'!$B1057)</f>
        <v>66</v>
      </c>
      <c r="C1475">
        <f>IF(OR(B1475=0,'Input and Summary Results'!D1057=0,'Input and Summary Results'!D1057=""),FALSE,'Input and Summary Results'!$D1057)</f>
        <v>1.0432266029999999</v>
      </c>
      <c r="D1475">
        <f>IF(OR(B1475=0,'Input and Summary Results'!E1057=0),FALSE,'Input and Summary Results'!$E1057)</f>
        <v>6.4165032999999996E-2</v>
      </c>
      <c r="E1475">
        <f t="shared" si="98"/>
        <v>1.8378653338754877E-2</v>
      </c>
      <c r="F1475">
        <f t="shared" si="99"/>
        <v>2.6693744428984811E-2</v>
      </c>
      <c r="G1475">
        <f>IF('Input and Summary Results'!$J$4="yes",IF(C1475=FALSE,FALSE,IF('Data Transformation'!E1475&lt;$R$10,E1475,$R$10)),IF(C1475=FALSE,FALSE,IF(C1475&lt;$R$10,C1475,$R$10)))</f>
        <v>1.0432266029999999</v>
      </c>
      <c r="H1475">
        <f>IF('Input and Summary Results'!$J$4="yes",'Data Transformation'!F1475,'Data Transformation'!D1475)</f>
        <v>6.4165032999999996E-2</v>
      </c>
      <c r="I1475">
        <f t="shared" si="97"/>
        <v>66</v>
      </c>
    </row>
    <row r="1476" spans="2:9" x14ac:dyDescent="0.45">
      <c r="B1476">
        <f>IF('Input and Summary Results'!D1058=0,FALSE,'Input and Summary Results'!$B1058)</f>
        <v>66</v>
      </c>
      <c r="C1476">
        <f>IF(OR(B1476=0,'Input and Summary Results'!D1058=0,'Input and Summary Results'!D1058=""),FALSE,'Input and Summary Results'!$D1058)</f>
        <v>0.90875831699999998</v>
      </c>
      <c r="D1476">
        <f>IF(OR(B1476=0,'Input and Summary Results'!E1058=0),FALSE,'Input and Summary Results'!$E1058)</f>
        <v>5.0805783E-2</v>
      </c>
      <c r="E1476">
        <f t="shared" si="98"/>
        <v>-4.1551601430647477E-2</v>
      </c>
      <c r="F1476">
        <f t="shared" si="99"/>
        <v>2.426355765831192E-2</v>
      </c>
      <c r="G1476">
        <f>IF('Input and Summary Results'!$J$4="yes",IF(C1476=FALSE,FALSE,IF('Data Transformation'!E1476&lt;$R$10,E1476,$R$10)),IF(C1476=FALSE,FALSE,IF(C1476&lt;$R$10,C1476,$R$10)))</f>
        <v>0.90875831699999998</v>
      </c>
      <c r="H1476">
        <f>IF('Input and Summary Results'!$J$4="yes",'Data Transformation'!F1476,'Data Transformation'!D1476)</f>
        <v>5.0805783E-2</v>
      </c>
      <c r="I1476">
        <f t="shared" si="97"/>
        <v>66</v>
      </c>
    </row>
    <row r="1477" spans="2:9" x14ac:dyDescent="0.45">
      <c r="B1477">
        <f>IF('Input and Summary Results'!D1059=0,FALSE,'Input and Summary Results'!$B1059)</f>
        <v>66</v>
      </c>
      <c r="C1477">
        <f>IF(OR(B1477=0,'Input and Summary Results'!D1059=0,'Input and Summary Results'!D1059=""),FALSE,'Input and Summary Results'!$D1059)</f>
        <v>1.0322880080000001</v>
      </c>
      <c r="D1477">
        <f>IF(OR(B1477=0,'Input and Summary Results'!E1059=0),FALSE,'Input and Summary Results'!$E1059)</f>
        <v>4.8163192000000001E-2</v>
      </c>
      <c r="E1477">
        <f t="shared" si="98"/>
        <v>1.3800882208675846E-2</v>
      </c>
      <c r="F1477">
        <f t="shared" si="99"/>
        <v>2.0249024657854976E-2</v>
      </c>
      <c r="G1477">
        <f>IF('Input and Summary Results'!$J$4="yes",IF(C1477=FALSE,FALSE,IF('Data Transformation'!E1477&lt;$R$10,E1477,$R$10)),IF(C1477=FALSE,FALSE,IF(C1477&lt;$R$10,C1477,$R$10)))</f>
        <v>1.0322880080000001</v>
      </c>
      <c r="H1477">
        <f>IF('Input and Summary Results'!$J$4="yes",'Data Transformation'!F1477,'Data Transformation'!D1477)</f>
        <v>4.8163192000000001E-2</v>
      </c>
      <c r="I1477">
        <f t="shared" ref="I1477:I1540" si="100">IF(G1477=FALSE,"",B1477)</f>
        <v>66</v>
      </c>
    </row>
    <row r="1478" spans="2:9" x14ac:dyDescent="0.45">
      <c r="B1478">
        <f>IF('Input and Summary Results'!D1060=0,FALSE,'Input and Summary Results'!$B1060)</f>
        <v>66</v>
      </c>
      <c r="C1478">
        <f>IF(OR(B1478=0,'Input and Summary Results'!D1060=0,'Input and Summary Results'!D1060=""),FALSE,'Input and Summary Results'!$D1060)</f>
        <v>1.062469171</v>
      </c>
      <c r="D1478">
        <f>IF(OR(B1478=0,'Input and Summary Results'!E1060=0),FALSE,'Input and Summary Results'!$E1060)</f>
        <v>4.7721138000000003E-2</v>
      </c>
      <c r="E1478">
        <f t="shared" si="98"/>
        <v>2.6316337255216132E-2</v>
      </c>
      <c r="F1478">
        <f t="shared" si="99"/>
        <v>1.9493246916996901E-2</v>
      </c>
      <c r="G1478">
        <f>IF('Input and Summary Results'!$J$4="yes",IF(C1478=FALSE,FALSE,IF('Data Transformation'!E1478&lt;$R$10,E1478,$R$10)),IF(C1478=FALSE,FALSE,IF(C1478&lt;$R$10,C1478,$R$10)))</f>
        <v>1.062469171</v>
      </c>
      <c r="H1478">
        <f>IF('Input and Summary Results'!$J$4="yes",'Data Transformation'!F1478,'Data Transformation'!D1478)</f>
        <v>4.7721138000000003E-2</v>
      </c>
      <c r="I1478">
        <f t="shared" si="100"/>
        <v>66</v>
      </c>
    </row>
    <row r="1479" spans="2:9" x14ac:dyDescent="0.45">
      <c r="B1479">
        <f>IF('Input and Summary Results'!D1061=0,FALSE,'Input and Summary Results'!$B1061)</f>
        <v>66</v>
      </c>
      <c r="C1479">
        <f>IF(OR(B1479=0,'Input and Summary Results'!D1061=0,'Input and Summary Results'!D1061=""),FALSE,'Input and Summary Results'!$D1061)</f>
        <v>1.0206633759999999</v>
      </c>
      <c r="D1479">
        <f>IF(OR(B1479=0,'Input and Summary Results'!E1061=0),FALSE,'Input and Summary Results'!$E1061)</f>
        <v>4.5553871000000003E-2</v>
      </c>
      <c r="E1479">
        <f t="shared" si="98"/>
        <v>8.8825314590276015E-3</v>
      </c>
      <c r="F1479">
        <f t="shared" si="99"/>
        <v>1.9370127780503413E-2</v>
      </c>
      <c r="G1479">
        <f>IF('Input and Summary Results'!$J$4="yes",IF(C1479=FALSE,FALSE,IF('Data Transformation'!E1479&lt;$R$10,E1479,$R$10)),IF(C1479=FALSE,FALSE,IF(C1479&lt;$R$10,C1479,$R$10)))</f>
        <v>1.0206633759999999</v>
      </c>
      <c r="H1479">
        <f>IF('Input and Summary Results'!$J$4="yes",'Data Transformation'!F1479,'Data Transformation'!D1479)</f>
        <v>4.5553871000000003E-2</v>
      </c>
      <c r="I1479">
        <f t="shared" si="100"/>
        <v>66</v>
      </c>
    </row>
    <row r="1480" spans="2:9" x14ac:dyDescent="0.45">
      <c r="B1480">
        <f>IF('Input and Summary Results'!D1062=0,FALSE,'Input and Summary Results'!$B1062)</f>
        <v>66</v>
      </c>
      <c r="C1480">
        <f>IF(OR(B1480=0,'Input and Summary Results'!D1062=0,'Input and Summary Results'!D1062=""),FALSE,'Input and Summary Results'!$D1062)</f>
        <v>0.87112143399999997</v>
      </c>
      <c r="D1480">
        <f>IF(OR(B1480=0,'Input and Summary Results'!E1062=0),FALSE,'Input and Summary Results'!$E1062)</f>
        <v>4.4722686999999997E-2</v>
      </c>
      <c r="E1480">
        <f t="shared" si="98"/>
        <v>-5.9921300284979911E-2</v>
      </c>
      <c r="F1480">
        <f t="shared" si="99"/>
        <v>2.2281217520816965E-2</v>
      </c>
      <c r="G1480">
        <f>IF('Input and Summary Results'!$J$4="yes",IF(C1480=FALSE,FALSE,IF('Data Transformation'!E1480&lt;$R$10,E1480,$R$10)),IF(C1480=FALSE,FALSE,IF(C1480&lt;$R$10,C1480,$R$10)))</f>
        <v>0.87112143399999997</v>
      </c>
      <c r="H1480">
        <f>IF('Input and Summary Results'!$J$4="yes",'Data Transformation'!F1480,'Data Transformation'!D1480)</f>
        <v>4.4722686999999997E-2</v>
      </c>
      <c r="I1480">
        <f t="shared" si="100"/>
        <v>66</v>
      </c>
    </row>
    <row r="1481" spans="2:9" x14ac:dyDescent="0.45">
      <c r="B1481">
        <f>IF('Input and Summary Results'!D1063=0,FALSE,'Input and Summary Results'!$B1063)</f>
        <v>66</v>
      </c>
      <c r="C1481">
        <f>IF(OR(B1481=0,'Input and Summary Results'!D1063=0,'Input and Summary Results'!D1063=""),FALSE,'Input and Summary Results'!$D1063)</f>
        <v>1.005509174</v>
      </c>
      <c r="D1481">
        <f>IF(OR(B1481=0,'Input and Summary Results'!E1063=0),FALSE,'Input and Summary Results'!$E1063)</f>
        <v>4.3885155000000002E-2</v>
      </c>
      <c r="E1481">
        <f t="shared" si="98"/>
        <v>2.3860373389282532E-3</v>
      </c>
      <c r="F1481">
        <f t="shared" si="99"/>
        <v>1.8941803578213796E-2</v>
      </c>
      <c r="G1481">
        <f>IF('Input and Summary Results'!$J$4="yes",IF(C1481=FALSE,FALSE,IF('Data Transformation'!E1481&lt;$R$10,E1481,$R$10)),IF(C1481=FALSE,FALSE,IF(C1481&lt;$R$10,C1481,$R$10)))</f>
        <v>1.005509174</v>
      </c>
      <c r="H1481">
        <f>IF('Input and Summary Results'!$J$4="yes",'Data Transformation'!F1481,'Data Transformation'!D1481)</f>
        <v>4.3885155000000002E-2</v>
      </c>
      <c r="I1481">
        <f t="shared" si="100"/>
        <v>66</v>
      </c>
    </row>
    <row r="1482" spans="2:9" x14ac:dyDescent="0.45">
      <c r="B1482">
        <f>IF('Input and Summary Results'!D1064=0,FALSE,'Input and Summary Results'!$B1064)</f>
        <v>66</v>
      </c>
      <c r="C1482">
        <f>IF(OR(B1482=0,'Input and Summary Results'!D1064=0,'Input and Summary Results'!D1064=""),FALSE,'Input and Summary Results'!$D1064)</f>
        <v>1.0064363030000001</v>
      </c>
      <c r="D1482">
        <f>IF(OR(B1482=0,'Input and Summary Results'!E1064=0),FALSE,'Input and Summary Results'!$E1064)</f>
        <v>4.0152188999999998E-2</v>
      </c>
      <c r="E1482">
        <f t="shared" si="98"/>
        <v>2.7862937492692929E-3</v>
      </c>
      <c r="F1482">
        <f t="shared" si="99"/>
        <v>1.7314607962825045E-2</v>
      </c>
      <c r="G1482">
        <f>IF('Input and Summary Results'!$J$4="yes",IF(C1482=FALSE,FALSE,IF('Data Transformation'!E1482&lt;$R$10,E1482,$R$10)),IF(C1482=FALSE,FALSE,IF(C1482&lt;$R$10,C1482,$R$10)))</f>
        <v>1.0064363030000001</v>
      </c>
      <c r="H1482">
        <f>IF('Input and Summary Results'!$J$4="yes",'Data Transformation'!F1482,'Data Transformation'!D1482)</f>
        <v>4.0152188999999998E-2</v>
      </c>
      <c r="I1482">
        <f t="shared" si="100"/>
        <v>66</v>
      </c>
    </row>
    <row r="1483" spans="2:9" x14ac:dyDescent="0.45">
      <c r="B1483">
        <f>IF('Input and Summary Results'!D1065=0,FALSE,'Input and Summary Results'!$B1065)</f>
        <v>66</v>
      </c>
      <c r="C1483">
        <f>IF(OR(B1483=0,'Input and Summary Results'!D1065=0,'Input and Summary Results'!D1065=""),FALSE,'Input and Summary Results'!$D1065)</f>
        <v>1.0090136709999999</v>
      </c>
      <c r="D1483">
        <f>IF(OR(B1483=0,'Input and Summary Results'!E1065=0),FALSE,'Input and Summary Results'!$E1065)</f>
        <v>3.8896861999999997E-2</v>
      </c>
      <c r="E1483">
        <f t="shared" si="98"/>
        <v>3.8970504783777506E-3</v>
      </c>
      <c r="F1483">
        <f t="shared" si="99"/>
        <v>1.6730435467013607E-2</v>
      </c>
      <c r="G1483">
        <f>IF('Input and Summary Results'!$J$4="yes",IF(C1483=FALSE,FALSE,IF('Data Transformation'!E1483&lt;$R$10,E1483,$R$10)),IF(C1483=FALSE,FALSE,IF(C1483&lt;$R$10,C1483,$R$10)))</f>
        <v>1.0090136709999999</v>
      </c>
      <c r="H1483">
        <f>IF('Input and Summary Results'!$J$4="yes",'Data Transformation'!F1483,'Data Transformation'!D1483)</f>
        <v>3.8896861999999997E-2</v>
      </c>
      <c r="I1483">
        <f t="shared" si="100"/>
        <v>66</v>
      </c>
    </row>
    <row r="1484" spans="2:9" x14ac:dyDescent="0.45">
      <c r="B1484">
        <f>IF('Input and Summary Results'!D1066=0,FALSE,'Input and Summary Results'!$B1066)</f>
        <v>66</v>
      </c>
      <c r="C1484">
        <f>IF(OR(B1484=0,'Input and Summary Results'!D1066=0,'Input and Summary Results'!D1066=""),FALSE,'Input and Summary Results'!$D1066)</f>
        <v>1.007679021</v>
      </c>
      <c r="D1484">
        <f>IF(OR(B1484=0,'Input and Summary Results'!E1066=0),FALSE,'Input and Summary Results'!$E1066)</f>
        <v>3.5074671000000002E-2</v>
      </c>
      <c r="E1484">
        <f t="shared" si="98"/>
        <v>3.3222170223990446E-3</v>
      </c>
      <c r="F1484">
        <f t="shared" si="99"/>
        <v>1.5106404814197279E-2</v>
      </c>
      <c r="G1484">
        <f>IF('Input and Summary Results'!$J$4="yes",IF(C1484=FALSE,FALSE,IF('Data Transformation'!E1484&lt;$R$10,E1484,$R$10)),IF(C1484=FALSE,FALSE,IF(C1484&lt;$R$10,C1484,$R$10)))</f>
        <v>1.007679021</v>
      </c>
      <c r="H1484">
        <f>IF('Input and Summary Results'!$J$4="yes",'Data Transformation'!F1484,'Data Transformation'!D1484)</f>
        <v>3.5074671000000002E-2</v>
      </c>
      <c r="I1484">
        <f t="shared" si="100"/>
        <v>66</v>
      </c>
    </row>
    <row r="1485" spans="2:9" x14ac:dyDescent="0.45">
      <c r="B1485">
        <f>IF('Input and Summary Results'!D1067=0,FALSE,'Input and Summary Results'!$B1067)</f>
        <v>67</v>
      </c>
      <c r="C1485">
        <f>IF(OR(B1485=0,'Input and Summary Results'!D1067=0,'Input and Summary Results'!D1067=""),FALSE,'Input and Summary Results'!$D1067)</f>
        <v>0.89068156099999996</v>
      </c>
      <c r="D1485">
        <f>IF(OR(B1485=0,'Input and Summary Results'!E1067=0),FALSE,'Input and Summary Results'!$E1067)</f>
        <v>6.7693941999999993E-2</v>
      </c>
      <c r="E1485">
        <f t="shared" si="98"/>
        <v>-5.0277538409387916E-2</v>
      </c>
      <c r="F1485">
        <f t="shared" si="99"/>
        <v>3.2985044391190668E-2</v>
      </c>
      <c r="G1485">
        <f>IF('Input and Summary Results'!$J$4="yes",IF(C1485=FALSE,FALSE,IF('Data Transformation'!E1485&lt;$R$10,E1485,$R$10)),IF(C1485=FALSE,FALSE,IF(C1485&lt;$R$10,C1485,$R$10)))</f>
        <v>0.89068156099999996</v>
      </c>
      <c r="H1485">
        <f>IF('Input and Summary Results'!$J$4="yes",'Data Transformation'!F1485,'Data Transformation'!D1485)</f>
        <v>6.7693941999999993E-2</v>
      </c>
      <c r="I1485">
        <f t="shared" si="100"/>
        <v>67</v>
      </c>
    </row>
    <row r="1486" spans="2:9" x14ac:dyDescent="0.45">
      <c r="B1486">
        <f>IF('Input and Summary Results'!D1068=0,FALSE,'Input and Summary Results'!$B1068)</f>
        <v>67</v>
      </c>
      <c r="C1486">
        <f>IF(OR(B1486=0,'Input and Summary Results'!D1068=0,'Input and Summary Results'!D1068=""),FALSE,'Input and Summary Results'!$D1068)</f>
        <v>0.89278572099999998</v>
      </c>
      <c r="D1486">
        <f>IF(OR(B1486=0,'Input and Summary Results'!E1068=0),FALSE,'Input and Summary Results'!$E1068)</f>
        <v>6.6993769999999994E-2</v>
      </c>
      <c r="E1486">
        <f t="shared" si="98"/>
        <v>-4.9252764352394562E-2</v>
      </c>
      <c r="F1486">
        <f t="shared" si="99"/>
        <v>3.2566936831643162E-2</v>
      </c>
      <c r="G1486">
        <f>IF('Input and Summary Results'!$J$4="yes",IF(C1486=FALSE,FALSE,IF('Data Transformation'!E1486&lt;$R$10,E1486,$R$10)),IF(C1486=FALSE,FALSE,IF(C1486&lt;$R$10,C1486,$R$10)))</f>
        <v>0.89278572099999998</v>
      </c>
      <c r="H1486">
        <f>IF('Input and Summary Results'!$J$4="yes",'Data Transformation'!F1486,'Data Transformation'!D1486)</f>
        <v>6.6993769999999994E-2</v>
      </c>
      <c r="I1486">
        <f t="shared" si="100"/>
        <v>67</v>
      </c>
    </row>
    <row r="1487" spans="2:9" x14ac:dyDescent="0.45">
      <c r="B1487">
        <f>IF('Input and Summary Results'!D1069=0,FALSE,'Input and Summary Results'!$B1069)</f>
        <v>67</v>
      </c>
      <c r="C1487">
        <f>IF(OR(B1487=0,'Input and Summary Results'!D1069=0,'Input and Summary Results'!D1069=""),FALSE,'Input and Summary Results'!$D1069)</f>
        <v>0.77366546700000005</v>
      </c>
      <c r="D1487">
        <f>IF(OR(B1487=0,'Input and Summary Results'!E1069=0),FALSE,'Input and Summary Results'!$E1069)</f>
        <v>6.5662178000000002E-2</v>
      </c>
      <c r="E1487">
        <f t="shared" si="98"/>
        <v>-0.11144678769203087</v>
      </c>
      <c r="F1487">
        <f t="shared" si="99"/>
        <v>3.6834247446125186E-2</v>
      </c>
      <c r="G1487">
        <f>IF('Input and Summary Results'!$J$4="yes",IF(C1487=FALSE,FALSE,IF('Data Transformation'!E1487&lt;$R$10,E1487,$R$10)),IF(C1487=FALSE,FALSE,IF(C1487&lt;$R$10,C1487,$R$10)))</f>
        <v>0.77366546700000005</v>
      </c>
      <c r="H1487">
        <f>IF('Input and Summary Results'!$J$4="yes",'Data Transformation'!F1487,'Data Transformation'!D1487)</f>
        <v>6.5662178000000002E-2</v>
      </c>
      <c r="I1487">
        <f t="shared" si="100"/>
        <v>67</v>
      </c>
    </row>
    <row r="1488" spans="2:9" x14ac:dyDescent="0.45">
      <c r="B1488">
        <f>IF('Input and Summary Results'!D1070=0,FALSE,'Input and Summary Results'!$B1070)</f>
        <v>67</v>
      </c>
      <c r="C1488">
        <f>IF(OR(B1488=0,'Input and Summary Results'!D1070=0,'Input and Summary Results'!D1070=""),FALSE,'Input and Summary Results'!$D1070)</f>
        <v>0.92650475700000001</v>
      </c>
      <c r="D1488">
        <f>IF(OR(B1488=0,'Input and Summary Results'!E1070=0),FALSE,'Input and Summary Results'!$E1070)</f>
        <v>6.2133757999999997E-2</v>
      </c>
      <c r="E1488">
        <f t="shared" si="98"/>
        <v>-3.3152346519345066E-2</v>
      </c>
      <c r="F1488">
        <f t="shared" si="99"/>
        <v>2.9105140333348552E-2</v>
      </c>
      <c r="G1488">
        <f>IF('Input and Summary Results'!$J$4="yes",IF(C1488=FALSE,FALSE,IF('Data Transformation'!E1488&lt;$R$10,E1488,$R$10)),IF(C1488=FALSE,FALSE,IF(C1488&lt;$R$10,C1488,$R$10)))</f>
        <v>0.92650475700000001</v>
      </c>
      <c r="H1488">
        <f>IF('Input and Summary Results'!$J$4="yes",'Data Transformation'!F1488,'Data Transformation'!D1488)</f>
        <v>6.2133757999999997E-2</v>
      </c>
      <c r="I1488">
        <f t="shared" si="100"/>
        <v>67</v>
      </c>
    </row>
    <row r="1489" spans="2:9" x14ac:dyDescent="0.45">
      <c r="B1489">
        <f>IF('Input and Summary Results'!D1071=0,FALSE,'Input and Summary Results'!$B1071)</f>
        <v>67</v>
      </c>
      <c r="C1489">
        <f>IF(OR(B1489=0,'Input and Summary Results'!D1071=0,'Input and Summary Results'!D1071=""),FALSE,'Input and Summary Results'!$D1071)</f>
        <v>0.72246525100000003</v>
      </c>
      <c r="D1489">
        <f>IF(OR(B1489=0,'Input and Summary Results'!E1071=0),FALSE,'Input and Summary Results'!$E1071)</f>
        <v>6.1939066000000001E-2</v>
      </c>
      <c r="E1489">
        <f t="shared" si="98"/>
        <v>-0.14118303668473645</v>
      </c>
      <c r="F1489">
        <f t="shared" si="99"/>
        <v>3.7208093547463919E-2</v>
      </c>
      <c r="G1489">
        <f>IF('Input and Summary Results'!$J$4="yes",IF(C1489=FALSE,FALSE,IF('Data Transformation'!E1489&lt;$R$10,E1489,$R$10)),IF(C1489=FALSE,FALSE,IF(C1489&lt;$R$10,C1489,$R$10)))</f>
        <v>0.72246525100000003</v>
      </c>
      <c r="H1489">
        <f>IF('Input and Summary Results'!$J$4="yes",'Data Transformation'!F1489,'Data Transformation'!D1489)</f>
        <v>6.1939066000000001E-2</v>
      </c>
      <c r="I1489">
        <f t="shared" si="100"/>
        <v>67</v>
      </c>
    </row>
    <row r="1490" spans="2:9" x14ac:dyDescent="0.45">
      <c r="B1490">
        <f>IF('Input and Summary Results'!D1072=0,FALSE,'Input and Summary Results'!$B1072)</f>
        <v>67</v>
      </c>
      <c r="C1490">
        <f>IF(OR(B1490=0,'Input and Summary Results'!D1072=0,'Input and Summary Results'!D1072=""),FALSE,'Input and Summary Results'!$D1072)</f>
        <v>0.64162284800000002</v>
      </c>
      <c r="D1490">
        <f>IF(OR(B1490=0,'Input and Summary Results'!E1072=0),FALSE,'Input and Summary Results'!$E1072)</f>
        <v>5.8755936000000002E-2</v>
      </c>
      <c r="E1490">
        <f t="shared" si="98"/>
        <v>-0.19272017935037802</v>
      </c>
      <c r="F1490">
        <f t="shared" si="99"/>
        <v>3.9743092540245696E-2</v>
      </c>
      <c r="G1490">
        <f>IF('Input and Summary Results'!$J$4="yes",IF(C1490=FALSE,FALSE,IF('Data Transformation'!E1490&lt;$R$10,E1490,$R$10)),IF(C1490=FALSE,FALSE,IF(C1490&lt;$R$10,C1490,$R$10)))</f>
        <v>0.64162284800000002</v>
      </c>
      <c r="H1490">
        <f>IF('Input and Summary Results'!$J$4="yes",'Data Transformation'!F1490,'Data Transformation'!D1490)</f>
        <v>5.8755936000000002E-2</v>
      </c>
      <c r="I1490">
        <f t="shared" si="100"/>
        <v>67</v>
      </c>
    </row>
    <row r="1491" spans="2:9" x14ac:dyDescent="0.45">
      <c r="B1491">
        <f>IF('Input and Summary Results'!D1073=0,FALSE,'Input and Summary Results'!$B1073)</f>
        <v>67</v>
      </c>
      <c r="C1491">
        <f>IF(OR(B1491=0,'Input and Summary Results'!D1073=0,'Input and Summary Results'!D1073=""),FALSE,'Input and Summary Results'!$D1073)</f>
        <v>0.87996403700000003</v>
      </c>
      <c r="D1491">
        <f>IF(OR(B1491=0,'Input and Summary Results'!E1073=0),FALSE,'Input and Summary Results'!$E1073)</f>
        <v>5.8026414999999998E-2</v>
      </c>
      <c r="E1491">
        <f t="shared" si="98"/>
        <v>-5.5535076544834791E-2</v>
      </c>
      <c r="F1491">
        <f t="shared" si="99"/>
        <v>2.8618742415719878E-2</v>
      </c>
      <c r="G1491">
        <f>IF('Input and Summary Results'!$J$4="yes",IF(C1491=FALSE,FALSE,IF('Data Transformation'!E1491&lt;$R$10,E1491,$R$10)),IF(C1491=FALSE,FALSE,IF(C1491&lt;$R$10,C1491,$R$10)))</f>
        <v>0.87996403700000003</v>
      </c>
      <c r="H1491">
        <f>IF('Input and Summary Results'!$J$4="yes",'Data Transformation'!F1491,'Data Transformation'!D1491)</f>
        <v>5.8026414999999998E-2</v>
      </c>
      <c r="I1491">
        <f t="shared" si="100"/>
        <v>67</v>
      </c>
    </row>
    <row r="1492" spans="2:9" x14ac:dyDescent="0.45">
      <c r="B1492">
        <f>IF('Input and Summary Results'!D1074=0,FALSE,'Input and Summary Results'!$B1074)</f>
        <v>67</v>
      </c>
      <c r="C1492">
        <f>IF(OR(B1492=0,'Input and Summary Results'!D1074=0,'Input and Summary Results'!D1074=""),FALSE,'Input and Summary Results'!$D1074)</f>
        <v>0.80588153799999995</v>
      </c>
      <c r="D1492">
        <f>IF(OR(B1492=0,'Input and Summary Results'!E1074=0),FALSE,'Input and Summary Results'!$E1074)</f>
        <v>5.4205349E-2</v>
      </c>
      <c r="E1492">
        <f t="shared" si="98"/>
        <v>-9.3728793398421523E-2</v>
      </c>
      <c r="F1492">
        <f t="shared" si="99"/>
        <v>2.9191786083576962E-2</v>
      </c>
      <c r="G1492">
        <f>IF('Input and Summary Results'!$J$4="yes",IF(C1492=FALSE,FALSE,IF('Data Transformation'!E1492&lt;$R$10,E1492,$R$10)),IF(C1492=FALSE,FALSE,IF(C1492&lt;$R$10,C1492,$R$10)))</f>
        <v>0.80588153799999995</v>
      </c>
      <c r="H1492">
        <f>IF('Input and Summary Results'!$J$4="yes",'Data Transformation'!F1492,'Data Transformation'!D1492)</f>
        <v>5.4205349E-2</v>
      </c>
      <c r="I1492">
        <f t="shared" si="100"/>
        <v>67</v>
      </c>
    </row>
    <row r="1493" spans="2:9" x14ac:dyDescent="0.45">
      <c r="B1493">
        <f>IF('Input and Summary Results'!D1075=0,FALSE,'Input and Summary Results'!$B1075)</f>
        <v>67</v>
      </c>
      <c r="C1493">
        <f>IF(OR(B1493=0,'Input and Summary Results'!D1075=0,'Input and Summary Results'!D1075=""),FALSE,'Input and Summary Results'!$D1075)</f>
        <v>0.94677317699999997</v>
      </c>
      <c r="D1493">
        <f>IF(OR(B1493=0,'Input and Summary Results'!E1075=0),FALSE,'Input and Summary Results'!$E1075)</f>
        <v>5.1798947999999997E-2</v>
      </c>
      <c r="E1493">
        <f t="shared" si="98"/>
        <v>-2.3754054551469245E-2</v>
      </c>
      <c r="F1493">
        <f t="shared" si="99"/>
        <v>2.3744592662873886E-2</v>
      </c>
      <c r="G1493">
        <f>IF('Input and Summary Results'!$J$4="yes",IF(C1493=FALSE,FALSE,IF('Data Transformation'!E1493&lt;$R$10,E1493,$R$10)),IF(C1493=FALSE,FALSE,IF(C1493&lt;$R$10,C1493,$R$10)))</f>
        <v>0.94677317699999997</v>
      </c>
      <c r="H1493">
        <f>IF('Input and Summary Results'!$J$4="yes",'Data Transformation'!F1493,'Data Transformation'!D1493)</f>
        <v>5.1798947999999997E-2</v>
      </c>
      <c r="I1493">
        <f t="shared" si="100"/>
        <v>67</v>
      </c>
    </row>
    <row r="1494" spans="2:9" x14ac:dyDescent="0.45">
      <c r="B1494">
        <f>IF('Input and Summary Results'!D1076=0,FALSE,'Input and Summary Results'!$B1076)</f>
        <v>67</v>
      </c>
      <c r="C1494">
        <f>IF(OR(B1494=0,'Input and Summary Results'!D1076=0,'Input and Summary Results'!D1076=""),FALSE,'Input and Summary Results'!$D1076)</f>
        <v>0.937058469</v>
      </c>
      <c r="D1494">
        <f>IF(OR(B1494=0,'Input and Summary Results'!E1076=0),FALSE,'Input and Summary Results'!$E1076)</f>
        <v>5.1671387999999999E-2</v>
      </c>
      <c r="E1494">
        <f t="shared" si="98"/>
        <v>-2.8233309889341897E-2</v>
      </c>
      <c r="F1494">
        <f t="shared" si="99"/>
        <v>2.3931678901458173E-2</v>
      </c>
      <c r="G1494">
        <f>IF('Input and Summary Results'!$J$4="yes",IF(C1494=FALSE,FALSE,IF('Data Transformation'!E1494&lt;$R$10,E1494,$R$10)),IF(C1494=FALSE,FALSE,IF(C1494&lt;$R$10,C1494,$R$10)))</f>
        <v>0.937058469</v>
      </c>
      <c r="H1494">
        <f>IF('Input and Summary Results'!$J$4="yes",'Data Transformation'!F1494,'Data Transformation'!D1494)</f>
        <v>5.1671387999999999E-2</v>
      </c>
      <c r="I1494">
        <f t="shared" si="100"/>
        <v>67</v>
      </c>
    </row>
    <row r="1495" spans="2:9" x14ac:dyDescent="0.45">
      <c r="B1495">
        <f>IF('Input and Summary Results'!D1077=0,FALSE,'Input and Summary Results'!$B1077)</f>
        <v>67</v>
      </c>
      <c r="C1495">
        <f>IF(OR(B1495=0,'Input and Summary Results'!D1077=0,'Input and Summary Results'!D1077=""),FALSE,'Input and Summary Results'!$D1077)</f>
        <v>0.774712858</v>
      </c>
      <c r="D1495">
        <f>IF(OR(B1495=0,'Input and Summary Results'!E1077=0),FALSE,'Input and Summary Results'!$E1077)</f>
        <v>5.0345593000000001E-2</v>
      </c>
      <c r="E1495">
        <f t="shared" si="98"/>
        <v>-0.11085923593710005</v>
      </c>
      <c r="F1495">
        <f t="shared" si="99"/>
        <v>2.8203981819029007E-2</v>
      </c>
      <c r="G1495">
        <f>IF('Input and Summary Results'!$J$4="yes",IF(C1495=FALSE,FALSE,IF('Data Transformation'!E1495&lt;$R$10,E1495,$R$10)),IF(C1495=FALSE,FALSE,IF(C1495&lt;$R$10,C1495,$R$10)))</f>
        <v>0.774712858</v>
      </c>
      <c r="H1495">
        <f>IF('Input and Summary Results'!$J$4="yes",'Data Transformation'!F1495,'Data Transformation'!D1495)</f>
        <v>5.0345593000000001E-2</v>
      </c>
      <c r="I1495">
        <f t="shared" si="100"/>
        <v>67</v>
      </c>
    </row>
    <row r="1496" spans="2:9" x14ac:dyDescent="0.45">
      <c r="B1496">
        <f>IF('Input and Summary Results'!D1078=0,FALSE,'Input and Summary Results'!$B1078)</f>
        <v>67</v>
      </c>
      <c r="C1496">
        <f>IF(OR(B1496=0,'Input and Summary Results'!D1078=0,'Input and Summary Results'!D1078=""),FALSE,'Input and Summary Results'!$D1078)</f>
        <v>0.861653636</v>
      </c>
      <c r="D1496">
        <f>IF(OR(B1496=0,'Input and Summary Results'!E1078=0),FALSE,'Input and Summary Results'!$E1078)</f>
        <v>4.9317209000000001E-2</v>
      </c>
      <c r="E1496">
        <f t="shared" si="98"/>
        <v>-6.4667275014366365E-2</v>
      </c>
      <c r="F1496">
        <f t="shared" si="99"/>
        <v>2.4840223277372672E-2</v>
      </c>
      <c r="G1496">
        <f>IF('Input and Summary Results'!$J$4="yes",IF(C1496=FALSE,FALSE,IF('Data Transformation'!E1496&lt;$R$10,E1496,$R$10)),IF(C1496=FALSE,FALSE,IF(C1496&lt;$R$10,C1496,$R$10)))</f>
        <v>0.861653636</v>
      </c>
      <c r="H1496">
        <f>IF('Input and Summary Results'!$J$4="yes",'Data Transformation'!F1496,'Data Transformation'!D1496)</f>
        <v>4.9317209000000001E-2</v>
      </c>
      <c r="I1496">
        <f t="shared" si="100"/>
        <v>67</v>
      </c>
    </row>
    <row r="1497" spans="2:9" x14ac:dyDescent="0.45">
      <c r="B1497">
        <f>IF('Input and Summary Results'!D1079=0,FALSE,'Input and Summary Results'!$B1079)</f>
        <v>67</v>
      </c>
      <c r="C1497">
        <f>IF(OR(B1497=0,'Input and Summary Results'!D1079=0,'Input and Summary Results'!D1079=""),FALSE,'Input and Summary Results'!$D1079)</f>
        <v>0.72085464099999996</v>
      </c>
      <c r="D1497">
        <f>IF(OR(B1497=0,'Input and Summary Results'!E1079=0),FALSE,'Input and Summary Results'!$E1079)</f>
        <v>4.7928579999999998E-2</v>
      </c>
      <c r="E1497">
        <f t="shared" si="98"/>
        <v>-0.14215230112807564</v>
      </c>
      <c r="F1497">
        <f t="shared" si="99"/>
        <v>2.8856030795811994E-2</v>
      </c>
      <c r="G1497">
        <f>IF('Input and Summary Results'!$J$4="yes",IF(C1497=FALSE,FALSE,IF('Data Transformation'!E1497&lt;$R$10,E1497,$R$10)),IF(C1497=FALSE,FALSE,IF(C1497&lt;$R$10,C1497,$R$10)))</f>
        <v>0.72085464099999996</v>
      </c>
      <c r="H1497">
        <f>IF('Input and Summary Results'!$J$4="yes",'Data Transformation'!F1497,'Data Transformation'!D1497)</f>
        <v>4.7928579999999998E-2</v>
      </c>
      <c r="I1497">
        <f t="shared" si="100"/>
        <v>67</v>
      </c>
    </row>
    <row r="1498" spans="2:9" x14ac:dyDescent="0.45">
      <c r="B1498">
        <f>IF('Input and Summary Results'!D1080=0,FALSE,'Input and Summary Results'!$B1080)</f>
        <v>67</v>
      </c>
      <c r="C1498">
        <f>IF(OR(B1498=0,'Input and Summary Results'!D1080=0,'Input and Summary Results'!D1080=""),FALSE,'Input and Summary Results'!$D1080)</f>
        <v>0.91165052300000005</v>
      </c>
      <c r="D1498">
        <f>IF(OR(B1498=0,'Input and Summary Results'!E1080=0),FALSE,'Input and Summary Results'!$E1080)</f>
        <v>4.1003610000000003E-2</v>
      </c>
      <c r="E1498">
        <f t="shared" si="98"/>
        <v>-4.0171614544648952E-2</v>
      </c>
      <c r="F1498">
        <f t="shared" si="99"/>
        <v>1.9520162925415224E-2</v>
      </c>
      <c r="G1498">
        <f>IF('Input and Summary Results'!$J$4="yes",IF(C1498=FALSE,FALSE,IF('Data Transformation'!E1498&lt;$R$10,E1498,$R$10)),IF(C1498=FALSE,FALSE,IF(C1498&lt;$R$10,C1498,$R$10)))</f>
        <v>0.91165052300000005</v>
      </c>
      <c r="H1498">
        <f>IF('Input and Summary Results'!$J$4="yes",'Data Transformation'!F1498,'Data Transformation'!D1498)</f>
        <v>4.1003610000000003E-2</v>
      </c>
      <c r="I1498">
        <f t="shared" si="100"/>
        <v>67</v>
      </c>
    </row>
    <row r="1499" spans="2:9" x14ac:dyDescent="0.45">
      <c r="B1499">
        <f>IF('Input and Summary Results'!D1081=0,FALSE,'Input and Summary Results'!$B1081)</f>
        <v>67</v>
      </c>
      <c r="C1499">
        <f>IF(OR(B1499=0,'Input and Summary Results'!D1081=0,'Input and Summary Results'!D1081=""),FALSE,'Input and Summary Results'!$D1081)</f>
        <v>0.79762524099999998</v>
      </c>
      <c r="D1499">
        <f>IF(OR(B1499=0,'Input and Summary Results'!E1081=0),FALSE,'Input and Summary Results'!$E1081)</f>
        <v>4.0679503999999998E-2</v>
      </c>
      <c r="E1499">
        <f t="shared" si="98"/>
        <v>-9.8201111148797648E-2</v>
      </c>
      <c r="F1499">
        <f t="shared" si="99"/>
        <v>2.213433556072732E-2</v>
      </c>
      <c r="G1499">
        <f>IF('Input and Summary Results'!$J$4="yes",IF(C1499=FALSE,FALSE,IF('Data Transformation'!E1499&lt;$R$10,E1499,$R$10)),IF(C1499=FALSE,FALSE,IF(C1499&lt;$R$10,C1499,$R$10)))</f>
        <v>0.79762524099999998</v>
      </c>
      <c r="H1499">
        <f>IF('Input and Summary Results'!$J$4="yes",'Data Transformation'!F1499,'Data Transformation'!D1499)</f>
        <v>4.0679503999999998E-2</v>
      </c>
      <c r="I1499">
        <f t="shared" si="100"/>
        <v>67</v>
      </c>
    </row>
    <row r="1500" spans="2:9" x14ac:dyDescent="0.45">
      <c r="B1500">
        <f>IF('Input and Summary Results'!D1082=0,FALSE,'Input and Summary Results'!$B1082)</f>
        <v>67</v>
      </c>
      <c r="C1500">
        <f>IF(OR(B1500=0,'Input and Summary Results'!D1082=0,'Input and Summary Results'!D1082=""),FALSE,'Input and Summary Results'!$D1082)</f>
        <v>0.783879993</v>
      </c>
      <c r="D1500">
        <f>IF(OR(B1500=0,'Input and Summary Results'!E1082=0),FALSE,'Input and Summary Results'!$E1082)</f>
        <v>3.7921931999999998E-2</v>
      </c>
      <c r="E1500">
        <f t="shared" si="98"/>
        <v>-0.10575041992676169</v>
      </c>
      <c r="F1500">
        <f t="shared" si="99"/>
        <v>2.0995711888260934E-2</v>
      </c>
      <c r="G1500">
        <f>IF('Input and Summary Results'!$J$4="yes",IF(C1500=FALSE,FALSE,IF('Data Transformation'!E1500&lt;$R$10,E1500,$R$10)),IF(C1500=FALSE,FALSE,IF(C1500&lt;$R$10,C1500,$R$10)))</f>
        <v>0.783879993</v>
      </c>
      <c r="H1500">
        <f>IF('Input and Summary Results'!$J$4="yes",'Data Transformation'!F1500,'Data Transformation'!D1500)</f>
        <v>3.7921931999999998E-2</v>
      </c>
      <c r="I1500">
        <f t="shared" si="100"/>
        <v>67</v>
      </c>
    </row>
    <row r="1501" spans="2:9" x14ac:dyDescent="0.45">
      <c r="B1501">
        <f>IF('Input and Summary Results'!D1083=0,FALSE,'Input and Summary Results'!$B1083)</f>
        <v>67</v>
      </c>
      <c r="C1501">
        <f>IF(OR(B1501=0,'Input and Summary Results'!D1083=0,'Input and Summary Results'!D1083=""),FALSE,'Input and Summary Results'!$D1083)</f>
        <v>0.93847145899999995</v>
      </c>
      <c r="D1501">
        <f>IF(OR(B1501=0,'Input and Summary Results'!E1083=0),FALSE,'Input and Summary Results'!$E1083)</f>
        <v>3.5203652000000002E-2</v>
      </c>
      <c r="E1501">
        <f t="shared" si="98"/>
        <v>-2.7578930700907511E-2</v>
      </c>
      <c r="F1501">
        <f t="shared" si="99"/>
        <v>1.6280074179645353E-2</v>
      </c>
      <c r="G1501">
        <f>IF('Input and Summary Results'!$J$4="yes",IF(C1501=FALSE,FALSE,IF('Data Transformation'!E1501&lt;$R$10,E1501,$R$10)),IF(C1501=FALSE,FALSE,IF(C1501&lt;$R$10,C1501,$R$10)))</f>
        <v>0.93847145899999995</v>
      </c>
      <c r="H1501">
        <f>IF('Input and Summary Results'!$J$4="yes",'Data Transformation'!F1501,'Data Transformation'!D1501)</f>
        <v>3.5203652000000002E-2</v>
      </c>
      <c r="I1501">
        <f t="shared" si="100"/>
        <v>67</v>
      </c>
    </row>
    <row r="1502" spans="2:9" x14ac:dyDescent="0.45">
      <c r="B1502">
        <f>IF('Input and Summary Results'!D1084=0,FALSE,'Input and Summary Results'!$B1084)</f>
        <v>68</v>
      </c>
      <c r="C1502">
        <f>IF(OR(B1502=0,'Input and Summary Results'!D1084=0,'Input and Summary Results'!D1084=""),FALSE,'Input and Summary Results'!$D1084)</f>
        <v>0.69608274199999998</v>
      </c>
      <c r="D1502">
        <f>IF(OR(B1502=0,'Input and Summary Results'!E1084=0),FALSE,'Input and Summary Results'!$E1084)</f>
        <v>0.14628966500000001</v>
      </c>
      <c r="E1502">
        <f t="shared" si="98"/>
        <v>-0.15733913358166307</v>
      </c>
      <c r="F1502">
        <f t="shared" si="99"/>
        <v>9.1210011079401271E-2</v>
      </c>
      <c r="G1502">
        <f>IF('Input and Summary Results'!$J$4="yes",IF(C1502=FALSE,FALSE,IF('Data Transformation'!E1502&lt;$R$10,E1502,$R$10)),IF(C1502=FALSE,FALSE,IF(C1502&lt;$R$10,C1502,$R$10)))</f>
        <v>0.69608274199999998</v>
      </c>
      <c r="H1502">
        <f>IF('Input and Summary Results'!$J$4="yes",'Data Transformation'!F1502,'Data Transformation'!D1502)</f>
        <v>0.14628966500000001</v>
      </c>
      <c r="I1502">
        <f t="shared" si="100"/>
        <v>68</v>
      </c>
    </row>
    <row r="1503" spans="2:9" x14ac:dyDescent="0.45">
      <c r="B1503">
        <f>IF('Input and Summary Results'!D1085=0,FALSE,'Input and Summary Results'!$B1085)</f>
        <v>68</v>
      </c>
      <c r="C1503">
        <f>IF(OR(B1503=0,'Input and Summary Results'!D1085=0,'Input and Summary Results'!D1085=""),FALSE,'Input and Summary Results'!$D1085)</f>
        <v>0.94065023999999997</v>
      </c>
      <c r="D1503">
        <f>IF(OR(B1503=0,'Input and Summary Results'!E1085=0),FALSE,'Input and Summary Results'!$E1085)</f>
        <v>0.12791254199999999</v>
      </c>
      <c r="E1503">
        <f t="shared" si="98"/>
        <v>-2.6571829361907481E-2</v>
      </c>
      <c r="F1503">
        <f t="shared" si="99"/>
        <v>5.9016668329346302E-2</v>
      </c>
      <c r="G1503">
        <f>IF('Input and Summary Results'!$J$4="yes",IF(C1503=FALSE,FALSE,IF('Data Transformation'!E1503&lt;$R$10,E1503,$R$10)),IF(C1503=FALSE,FALSE,IF(C1503&lt;$R$10,C1503,$R$10)))</f>
        <v>0.94065023999999997</v>
      </c>
      <c r="H1503">
        <f>IF('Input and Summary Results'!$J$4="yes",'Data Transformation'!F1503,'Data Transformation'!D1503)</f>
        <v>0.12791254199999999</v>
      </c>
      <c r="I1503">
        <f t="shared" si="100"/>
        <v>68</v>
      </c>
    </row>
    <row r="1504" spans="2:9" x14ac:dyDescent="0.45">
      <c r="B1504">
        <f>IF('Input and Summary Results'!D1086=0,FALSE,'Input and Summary Results'!$B1086)</f>
        <v>68</v>
      </c>
      <c r="C1504">
        <f>IF(OR(B1504=0,'Input and Summary Results'!D1086=0,'Input and Summary Results'!D1086=""),FALSE,'Input and Summary Results'!$D1086)</f>
        <v>0.41509374300000002</v>
      </c>
      <c r="D1504">
        <f>IF(OR(B1504=0,'Input and Summary Results'!E1086=0),FALSE,'Input and Summary Results'!$E1086)</f>
        <v>0.123627788</v>
      </c>
      <c r="E1504">
        <f t="shared" si="98"/>
        <v>-0.3818538129983865</v>
      </c>
      <c r="F1504">
        <f t="shared" si="99"/>
        <v>0.12925865758472779</v>
      </c>
      <c r="G1504">
        <f>IF('Input and Summary Results'!$J$4="yes",IF(C1504=FALSE,FALSE,IF('Data Transformation'!E1504&lt;$R$10,E1504,$R$10)),IF(C1504=FALSE,FALSE,IF(C1504&lt;$R$10,C1504,$R$10)))</f>
        <v>0.41509374300000002</v>
      </c>
      <c r="H1504">
        <f>IF('Input and Summary Results'!$J$4="yes",'Data Transformation'!F1504,'Data Transformation'!D1504)</f>
        <v>0.123627788</v>
      </c>
      <c r="I1504">
        <f t="shared" si="100"/>
        <v>68</v>
      </c>
    </row>
    <row r="1505" spans="2:9" x14ac:dyDescent="0.45">
      <c r="B1505">
        <f>IF('Input and Summary Results'!D1087=0,FALSE,'Input and Summary Results'!$B1087)</f>
        <v>68</v>
      </c>
      <c r="C1505">
        <f>IF(OR(B1505=0,'Input and Summary Results'!D1087=0,'Input and Summary Results'!D1087=""),FALSE,'Input and Summary Results'!$D1087)</f>
        <v>0.91557863799999994</v>
      </c>
      <c r="D1505">
        <f>IF(OR(B1505=0,'Input and Summary Results'!E1087=0),FALSE,'Input and Summary Results'!$E1087)</f>
        <v>6.8247596999999993E-2</v>
      </c>
      <c r="E1505">
        <f t="shared" si="98"/>
        <v>-3.8304348704954638E-2</v>
      </c>
      <c r="F1505">
        <f t="shared" si="99"/>
        <v>3.2350533169604158E-2</v>
      </c>
      <c r="G1505">
        <f>IF('Input and Summary Results'!$J$4="yes",IF(C1505=FALSE,FALSE,IF('Data Transformation'!E1505&lt;$R$10,E1505,$R$10)),IF(C1505=FALSE,FALSE,IF(C1505&lt;$R$10,C1505,$R$10)))</f>
        <v>0.91557863799999994</v>
      </c>
      <c r="H1505">
        <f>IF('Input and Summary Results'!$J$4="yes",'Data Transformation'!F1505,'Data Transformation'!D1505)</f>
        <v>6.8247596999999993E-2</v>
      </c>
      <c r="I1505">
        <f t="shared" si="100"/>
        <v>68</v>
      </c>
    </row>
    <row r="1506" spans="2:9" x14ac:dyDescent="0.45">
      <c r="B1506">
        <f>IF('Input and Summary Results'!D1088=0,FALSE,'Input and Summary Results'!$B1088)</f>
        <v>68</v>
      </c>
      <c r="C1506">
        <f>IF(OR(B1506=0,'Input and Summary Results'!D1088=0,'Input and Summary Results'!D1088=""),FALSE,'Input and Summary Results'!$D1088)</f>
        <v>0.98076841699999995</v>
      </c>
      <c r="D1506">
        <f>IF(OR(B1506=0,'Input and Summary Results'!E1088=0),FALSE,'Input and Summary Results'!$E1088)</f>
        <v>6.7410994000000002E-2</v>
      </c>
      <c r="E1506">
        <f t="shared" si="98"/>
        <v>-8.4335278822141972E-3</v>
      </c>
      <c r="F1506">
        <f t="shared" si="99"/>
        <v>2.9830050487851305E-2</v>
      </c>
      <c r="G1506">
        <f>IF('Input and Summary Results'!$J$4="yes",IF(C1506=FALSE,FALSE,IF('Data Transformation'!E1506&lt;$R$10,E1506,$R$10)),IF(C1506=FALSE,FALSE,IF(C1506&lt;$R$10,C1506,$R$10)))</f>
        <v>0.98076841699999995</v>
      </c>
      <c r="H1506">
        <f>IF('Input and Summary Results'!$J$4="yes",'Data Transformation'!F1506,'Data Transformation'!D1506)</f>
        <v>6.7410994000000002E-2</v>
      </c>
      <c r="I1506">
        <f t="shared" si="100"/>
        <v>68</v>
      </c>
    </row>
    <row r="1507" spans="2:9" x14ac:dyDescent="0.45">
      <c r="B1507">
        <f>IF('Input and Summary Results'!D1089=0,FALSE,'Input and Summary Results'!$B1089)</f>
        <v>68</v>
      </c>
      <c r="C1507">
        <f>IF(OR(B1507=0,'Input and Summary Results'!D1089=0,'Input and Summary Results'!D1089=""),FALSE,'Input and Summary Results'!$D1089)</f>
        <v>0.88362249100000001</v>
      </c>
      <c r="D1507">
        <f>IF(OR(B1507=0,'Input and Summary Results'!E1089=0),FALSE,'Input and Summary Results'!$E1089)</f>
        <v>6.4231474999999996E-2</v>
      </c>
      <c r="E1507">
        <f t="shared" si="98"/>
        <v>-5.3733238485435507E-2</v>
      </c>
      <c r="F1507">
        <f t="shared" si="99"/>
        <v>3.1547929612398239E-2</v>
      </c>
      <c r="G1507">
        <f>IF('Input and Summary Results'!$J$4="yes",IF(C1507=FALSE,FALSE,IF('Data Transformation'!E1507&lt;$R$10,E1507,$R$10)),IF(C1507=FALSE,FALSE,IF(C1507&lt;$R$10,C1507,$R$10)))</f>
        <v>0.88362249100000001</v>
      </c>
      <c r="H1507">
        <f>IF('Input and Summary Results'!$J$4="yes",'Data Transformation'!F1507,'Data Transformation'!D1507)</f>
        <v>6.4231474999999996E-2</v>
      </c>
      <c r="I1507">
        <f t="shared" si="100"/>
        <v>68</v>
      </c>
    </row>
    <row r="1508" spans="2:9" x14ac:dyDescent="0.45">
      <c r="B1508">
        <f>IF('Input and Summary Results'!D1090=0,FALSE,'Input and Summary Results'!$B1090)</f>
        <v>68</v>
      </c>
      <c r="C1508">
        <f>IF(OR(B1508=0,'Input and Summary Results'!D1090=0,'Input and Summary Results'!D1090=""),FALSE,'Input and Summary Results'!$D1090)</f>
        <v>0.78761904900000002</v>
      </c>
      <c r="D1508">
        <f>IF(OR(B1508=0,'Input and Summary Results'!E1090=0),FALSE,'Input and Summary Results'!$E1090)</f>
        <v>6.3844226000000004E-2</v>
      </c>
      <c r="E1508">
        <f t="shared" si="98"/>
        <v>-0.1036837887559319</v>
      </c>
      <c r="F1508">
        <f t="shared" si="99"/>
        <v>3.517994405947894E-2</v>
      </c>
      <c r="G1508">
        <f>IF('Input and Summary Results'!$J$4="yes",IF(C1508=FALSE,FALSE,IF('Data Transformation'!E1508&lt;$R$10,E1508,$R$10)),IF(C1508=FALSE,FALSE,IF(C1508&lt;$R$10,C1508,$R$10)))</f>
        <v>0.78761904900000002</v>
      </c>
      <c r="H1508">
        <f>IF('Input and Summary Results'!$J$4="yes",'Data Transformation'!F1508,'Data Transformation'!D1508)</f>
        <v>6.3844226000000004E-2</v>
      </c>
      <c r="I1508">
        <f t="shared" si="100"/>
        <v>68</v>
      </c>
    </row>
    <row r="1509" spans="2:9" x14ac:dyDescent="0.45">
      <c r="B1509">
        <f>IF('Input and Summary Results'!D1091=0,FALSE,'Input and Summary Results'!$B1091)</f>
        <v>68</v>
      </c>
      <c r="C1509">
        <f>IF(OR(B1509=0,'Input and Summary Results'!D1091=0,'Input and Summary Results'!D1091=""),FALSE,'Input and Summary Results'!$D1091)</f>
        <v>0.96266413200000001</v>
      </c>
      <c r="D1509">
        <f>IF(OR(B1509=0,'Input and Summary Results'!E1091=0),FALSE,'Input and Summary Results'!$E1091)</f>
        <v>6.0239187E-2</v>
      </c>
      <c r="E1509">
        <f t="shared" si="98"/>
        <v>-1.6525209305297741E-2</v>
      </c>
      <c r="F1509">
        <f t="shared" si="99"/>
        <v>2.7157765921624676E-2</v>
      </c>
      <c r="G1509">
        <f>IF('Input and Summary Results'!$J$4="yes",IF(C1509=FALSE,FALSE,IF('Data Transformation'!E1509&lt;$R$10,E1509,$R$10)),IF(C1509=FALSE,FALSE,IF(C1509&lt;$R$10,C1509,$R$10)))</f>
        <v>0.96266413200000001</v>
      </c>
      <c r="H1509">
        <f>IF('Input and Summary Results'!$J$4="yes",'Data Transformation'!F1509,'Data Transformation'!D1509)</f>
        <v>6.0239187E-2</v>
      </c>
      <c r="I1509">
        <f t="shared" si="100"/>
        <v>68</v>
      </c>
    </row>
    <row r="1510" spans="2:9" x14ac:dyDescent="0.45">
      <c r="B1510">
        <f>IF('Input and Summary Results'!D1092=0,FALSE,'Input and Summary Results'!$B1092)</f>
        <v>68</v>
      </c>
      <c r="C1510">
        <f>IF(OR(B1510=0,'Input and Summary Results'!D1092=0,'Input and Summary Results'!D1092=""),FALSE,'Input and Summary Results'!$D1092)</f>
        <v>0.45141512299999997</v>
      </c>
      <c r="D1510">
        <f>IF(OR(B1510=0,'Input and Summary Results'!E1092=0),FALSE,'Input and Summary Results'!$E1092)</f>
        <v>5.4970234E-2</v>
      </c>
      <c r="E1510">
        <f t="shared" si="98"/>
        <v>-0.34542389557852032</v>
      </c>
      <c r="F1510">
        <f t="shared" si="99"/>
        <v>5.2849539903429422E-2</v>
      </c>
      <c r="G1510">
        <f>IF('Input and Summary Results'!$J$4="yes",IF(C1510=FALSE,FALSE,IF('Data Transformation'!E1510&lt;$R$10,E1510,$R$10)),IF(C1510=FALSE,FALSE,IF(C1510&lt;$R$10,C1510,$R$10)))</f>
        <v>0.45141512299999997</v>
      </c>
      <c r="H1510">
        <f>IF('Input and Summary Results'!$J$4="yes",'Data Transformation'!F1510,'Data Transformation'!D1510)</f>
        <v>5.4970234E-2</v>
      </c>
      <c r="I1510">
        <f t="shared" si="100"/>
        <v>68</v>
      </c>
    </row>
    <row r="1511" spans="2:9" x14ac:dyDescent="0.45">
      <c r="B1511">
        <f>IF('Input and Summary Results'!D1093=0,FALSE,'Input and Summary Results'!$B1093)</f>
        <v>68</v>
      </c>
      <c r="C1511">
        <f>IF(OR(B1511=0,'Input and Summary Results'!D1093=0,'Input and Summary Results'!D1093=""),FALSE,'Input and Summary Results'!$D1093)</f>
        <v>1.097134034</v>
      </c>
      <c r="D1511">
        <f>IF(OR(B1511=0,'Input and Summary Results'!E1093=0),FALSE,'Input and Summary Results'!$E1093)</f>
        <v>5.0168722999999998E-2</v>
      </c>
      <c r="E1511">
        <f t="shared" si="98"/>
        <v>4.0259687438655448E-2</v>
      </c>
      <c r="F1511">
        <f t="shared" si="99"/>
        <v>1.9845547678999445E-2</v>
      </c>
      <c r="G1511">
        <f>IF('Input and Summary Results'!$J$4="yes",IF(C1511=FALSE,FALSE,IF('Data Transformation'!E1511&lt;$R$10,E1511,$R$10)),IF(C1511=FALSE,FALSE,IF(C1511&lt;$R$10,C1511,$R$10)))</f>
        <v>1.097134034</v>
      </c>
      <c r="H1511">
        <f>IF('Input and Summary Results'!$J$4="yes",'Data Transformation'!F1511,'Data Transformation'!D1511)</f>
        <v>5.0168722999999998E-2</v>
      </c>
      <c r="I1511">
        <f t="shared" si="100"/>
        <v>68</v>
      </c>
    </row>
    <row r="1512" spans="2:9" x14ac:dyDescent="0.45">
      <c r="B1512">
        <f>IF('Input and Summary Results'!D1094=0,FALSE,'Input and Summary Results'!$B1094)</f>
        <v>68</v>
      </c>
      <c r="C1512">
        <f>IF(OR(B1512=0,'Input and Summary Results'!D1094=0,'Input and Summary Results'!D1094=""),FALSE,'Input and Summary Results'!$D1094)</f>
        <v>0.98746177300000004</v>
      </c>
      <c r="D1512">
        <f>IF(OR(B1512=0,'Input and Summary Results'!E1094=0),FALSE,'Input and Summary Results'!$E1094)</f>
        <v>4.9531368999999999E-2</v>
      </c>
      <c r="E1512">
        <f t="shared" si="98"/>
        <v>-5.4797079511251486E-3</v>
      </c>
      <c r="F1512">
        <f t="shared" si="99"/>
        <v>2.1769565905008458E-2</v>
      </c>
      <c r="G1512">
        <f>IF('Input and Summary Results'!$J$4="yes",IF(C1512=FALSE,FALSE,IF('Data Transformation'!E1512&lt;$R$10,E1512,$R$10)),IF(C1512=FALSE,FALSE,IF(C1512&lt;$R$10,C1512,$R$10)))</f>
        <v>0.98746177300000004</v>
      </c>
      <c r="H1512">
        <f>IF('Input and Summary Results'!$J$4="yes",'Data Transformation'!F1512,'Data Transformation'!D1512)</f>
        <v>4.9531368999999999E-2</v>
      </c>
      <c r="I1512">
        <f t="shared" si="100"/>
        <v>68</v>
      </c>
    </row>
    <row r="1513" spans="2:9" x14ac:dyDescent="0.45">
      <c r="B1513">
        <f>IF('Input and Summary Results'!D1095=0,FALSE,'Input and Summary Results'!$B1095)</f>
        <v>68</v>
      </c>
      <c r="C1513">
        <f>IF(OR(B1513=0,'Input and Summary Results'!D1095=0,'Input and Summary Results'!D1095=""),FALSE,'Input and Summary Results'!$D1095)</f>
        <v>0.99369613599999995</v>
      </c>
      <c r="D1513">
        <f>IF(OR(B1513=0,'Input and Summary Results'!E1095=0),FALSE,'Input and Summary Results'!$E1095)</f>
        <v>4.8119729999999999E-2</v>
      </c>
      <c r="E1513">
        <f t="shared" si="98"/>
        <v>-2.7463989362022981E-3</v>
      </c>
      <c r="F1513">
        <f t="shared" si="99"/>
        <v>2.101644764773444E-2</v>
      </c>
      <c r="G1513">
        <f>IF('Input and Summary Results'!$J$4="yes",IF(C1513=FALSE,FALSE,IF('Data Transformation'!E1513&lt;$R$10,E1513,$R$10)),IF(C1513=FALSE,FALSE,IF(C1513&lt;$R$10,C1513,$R$10)))</f>
        <v>0.99369613599999995</v>
      </c>
      <c r="H1513">
        <f>IF('Input and Summary Results'!$J$4="yes",'Data Transformation'!F1513,'Data Transformation'!D1513)</f>
        <v>4.8119729999999999E-2</v>
      </c>
      <c r="I1513">
        <f t="shared" si="100"/>
        <v>68</v>
      </c>
    </row>
    <row r="1514" spans="2:9" x14ac:dyDescent="0.45">
      <c r="B1514">
        <f>IF('Input and Summary Results'!D1096=0,FALSE,'Input and Summary Results'!$B1096)</f>
        <v>68</v>
      </c>
      <c r="C1514">
        <f>IF(OR(B1514=0,'Input and Summary Results'!D1096=0,'Input and Summary Results'!D1096=""),FALSE,'Input and Summary Results'!$D1096)</f>
        <v>0.909131731</v>
      </c>
      <c r="D1514">
        <f>IF(OR(B1514=0,'Input and Summary Results'!E1096=0),FALSE,'Input and Summary Results'!$E1096)</f>
        <v>4.6391029E-2</v>
      </c>
      <c r="E1514">
        <f t="shared" ref="E1514:E1577" si="101">IF(C1514=FALSE,FALSE,LOG10(C1514))</f>
        <v>-4.1373183993218064E-2</v>
      </c>
      <c r="F1514">
        <f t="shared" ref="F1514:F1577" si="102">IF(D1514=FALSE, FALSE,0.434*D1514/C1514)</f>
        <v>2.214608279468358E-2</v>
      </c>
      <c r="G1514">
        <f>IF('Input and Summary Results'!$J$4="yes",IF(C1514=FALSE,FALSE,IF('Data Transformation'!E1514&lt;$R$10,E1514,$R$10)),IF(C1514=FALSE,FALSE,IF(C1514&lt;$R$10,C1514,$R$10)))</f>
        <v>0.909131731</v>
      </c>
      <c r="H1514">
        <f>IF('Input and Summary Results'!$J$4="yes",'Data Transformation'!F1514,'Data Transformation'!D1514)</f>
        <v>4.6391029E-2</v>
      </c>
      <c r="I1514">
        <f t="shared" si="100"/>
        <v>68</v>
      </c>
    </row>
    <row r="1515" spans="2:9" x14ac:dyDescent="0.45">
      <c r="B1515">
        <f>IF('Input and Summary Results'!D1097=0,FALSE,'Input and Summary Results'!$B1097)</f>
        <v>68</v>
      </c>
      <c r="C1515">
        <f>IF(OR(B1515=0,'Input and Summary Results'!D1097=0,'Input and Summary Results'!D1097=""),FALSE,'Input and Summary Results'!$D1097)</f>
        <v>0.77543840200000003</v>
      </c>
      <c r="D1515">
        <f>IF(OR(B1515=0,'Input and Summary Results'!E1097=0),FALSE,'Input and Summary Results'!$E1097)</f>
        <v>3.7619408E-2</v>
      </c>
      <c r="E1515">
        <f t="shared" si="101"/>
        <v>-0.11045269525075764</v>
      </c>
      <c r="F1515">
        <f t="shared" si="102"/>
        <v>2.1054958111295603E-2</v>
      </c>
      <c r="G1515">
        <f>IF('Input and Summary Results'!$J$4="yes",IF(C1515=FALSE,FALSE,IF('Data Transformation'!E1515&lt;$R$10,E1515,$R$10)),IF(C1515=FALSE,FALSE,IF(C1515&lt;$R$10,C1515,$R$10)))</f>
        <v>0.77543840200000003</v>
      </c>
      <c r="H1515">
        <f>IF('Input and Summary Results'!$J$4="yes",'Data Transformation'!F1515,'Data Transformation'!D1515)</f>
        <v>3.7619408E-2</v>
      </c>
      <c r="I1515">
        <f t="shared" si="100"/>
        <v>68</v>
      </c>
    </row>
    <row r="1516" spans="2:9" x14ac:dyDescent="0.45">
      <c r="B1516">
        <f>IF('Input and Summary Results'!D1098=0,FALSE,'Input and Summary Results'!$B1098)</f>
        <v>68</v>
      </c>
      <c r="C1516">
        <f>IF(OR(B1516=0,'Input and Summary Results'!D1098=0,'Input and Summary Results'!D1098=""),FALSE,'Input and Summary Results'!$D1098)</f>
        <v>0.59598298599999999</v>
      </c>
      <c r="D1516">
        <f>IF(OR(B1516=0,'Input and Summary Results'!E1098=0),FALSE,'Input and Summary Results'!$E1098)</f>
        <v>3.7213259999999998E-2</v>
      </c>
      <c r="E1516">
        <f t="shared" si="101"/>
        <v>-0.22476613823255748</v>
      </c>
      <c r="F1516">
        <f t="shared" si="102"/>
        <v>2.7099019971016419E-2</v>
      </c>
      <c r="G1516">
        <f>IF('Input and Summary Results'!$J$4="yes",IF(C1516=FALSE,FALSE,IF('Data Transformation'!E1516&lt;$R$10,E1516,$R$10)),IF(C1516=FALSE,FALSE,IF(C1516&lt;$R$10,C1516,$R$10)))</f>
        <v>0.59598298599999999</v>
      </c>
      <c r="H1516">
        <f>IF('Input and Summary Results'!$J$4="yes",'Data Transformation'!F1516,'Data Transformation'!D1516)</f>
        <v>3.7213259999999998E-2</v>
      </c>
      <c r="I1516">
        <f t="shared" si="100"/>
        <v>68</v>
      </c>
    </row>
    <row r="1517" spans="2:9" x14ac:dyDescent="0.45">
      <c r="B1517">
        <f>IF('Input and Summary Results'!D1099=0,FALSE,'Input and Summary Results'!$B1099)</f>
        <v>68</v>
      </c>
      <c r="C1517">
        <f>IF(OR(B1517=0,'Input and Summary Results'!D1099=0,'Input and Summary Results'!D1099=""),FALSE,'Input and Summary Results'!$D1099)</f>
        <v>0.98713331999999998</v>
      </c>
      <c r="D1517">
        <f>IF(OR(B1517=0,'Input and Summary Results'!E1099=0),FALSE,'Input and Summary Results'!$E1099)</f>
        <v>3.1096608000000001E-2</v>
      </c>
      <c r="E1517">
        <f t="shared" si="101"/>
        <v>-5.624188535814016E-3</v>
      </c>
      <c r="F1517">
        <f t="shared" si="102"/>
        <v>1.3671839050068741E-2</v>
      </c>
      <c r="G1517">
        <f>IF('Input and Summary Results'!$J$4="yes",IF(C1517=FALSE,FALSE,IF('Data Transformation'!E1517&lt;$R$10,E1517,$R$10)),IF(C1517=FALSE,FALSE,IF(C1517&lt;$R$10,C1517,$R$10)))</f>
        <v>0.98713331999999998</v>
      </c>
      <c r="H1517">
        <f>IF('Input and Summary Results'!$J$4="yes",'Data Transformation'!F1517,'Data Transformation'!D1517)</f>
        <v>3.1096608000000001E-2</v>
      </c>
      <c r="I1517">
        <f t="shared" si="100"/>
        <v>68</v>
      </c>
    </row>
    <row r="1518" spans="2:9" x14ac:dyDescent="0.45">
      <c r="B1518">
        <f>IF('Input and Summary Results'!D1100=0,FALSE,'Input and Summary Results'!$B1100)</f>
        <v>69</v>
      </c>
      <c r="C1518">
        <f>IF(OR(B1518=0,'Input and Summary Results'!D1100=0,'Input and Summary Results'!D1100=""),FALSE,'Input and Summary Results'!$D1100)</f>
        <v>0.898506888</v>
      </c>
      <c r="D1518">
        <f>IF(OR(B1518=0,'Input and Summary Results'!E1100=0),FALSE,'Input and Summary Results'!$E1100)</f>
        <v>0.117545828</v>
      </c>
      <c r="E1518">
        <f t="shared" si="101"/>
        <v>-4.6478589218418472E-2</v>
      </c>
      <c r="F1518">
        <f t="shared" si="102"/>
        <v>5.6777404862810577E-2</v>
      </c>
      <c r="G1518">
        <f>IF('Input and Summary Results'!$J$4="yes",IF(C1518=FALSE,FALSE,IF('Data Transformation'!E1518&lt;$R$10,E1518,$R$10)),IF(C1518=FALSE,FALSE,IF(C1518&lt;$R$10,C1518,$R$10)))</f>
        <v>0.898506888</v>
      </c>
      <c r="H1518">
        <f>IF('Input and Summary Results'!$J$4="yes",'Data Transformation'!F1518,'Data Transformation'!D1518)</f>
        <v>0.117545828</v>
      </c>
      <c r="I1518">
        <f t="shared" si="100"/>
        <v>69</v>
      </c>
    </row>
    <row r="1519" spans="2:9" x14ac:dyDescent="0.45">
      <c r="B1519">
        <f>IF('Input and Summary Results'!D1101=0,FALSE,'Input and Summary Results'!$B1101)</f>
        <v>69</v>
      </c>
      <c r="C1519">
        <f>IF(OR(B1519=0,'Input and Summary Results'!D1101=0,'Input and Summary Results'!D1101=""),FALSE,'Input and Summary Results'!$D1101)</f>
        <v>0.87134962199999999</v>
      </c>
      <c r="D1519">
        <f>IF(OR(B1519=0,'Input and Summary Results'!E1101=0),FALSE,'Input and Summary Results'!$E1101)</f>
        <v>0.11317793399999999</v>
      </c>
      <c r="E1519">
        <f t="shared" si="101"/>
        <v>-5.9807552869248881E-2</v>
      </c>
      <c r="F1519">
        <f t="shared" si="102"/>
        <v>5.637142900602532E-2</v>
      </c>
      <c r="G1519">
        <f>IF('Input and Summary Results'!$J$4="yes",IF(C1519=FALSE,FALSE,IF('Data Transformation'!E1519&lt;$R$10,E1519,$R$10)),IF(C1519=FALSE,FALSE,IF(C1519&lt;$R$10,C1519,$R$10)))</f>
        <v>0.87134962199999999</v>
      </c>
      <c r="H1519">
        <f>IF('Input and Summary Results'!$J$4="yes",'Data Transformation'!F1519,'Data Transformation'!D1519)</f>
        <v>0.11317793399999999</v>
      </c>
      <c r="I1519">
        <f t="shared" si="100"/>
        <v>69</v>
      </c>
    </row>
    <row r="1520" spans="2:9" x14ac:dyDescent="0.45">
      <c r="B1520">
        <f>IF('Input and Summary Results'!D1102=0,FALSE,'Input and Summary Results'!$B1102)</f>
        <v>69</v>
      </c>
      <c r="C1520">
        <f>IF(OR(B1520=0,'Input and Summary Results'!D1102=0,'Input and Summary Results'!D1102=""),FALSE,'Input and Summary Results'!$D1102)</f>
        <v>0.83691697799999998</v>
      </c>
      <c r="D1520">
        <f>IF(OR(B1520=0,'Input and Summary Results'!E1102=0),FALSE,'Input and Summary Results'!$E1102)</f>
        <v>0.111350488</v>
      </c>
      <c r="E1520">
        <f t="shared" si="101"/>
        <v>-7.7317621797410668E-2</v>
      </c>
      <c r="F1520">
        <f t="shared" si="102"/>
        <v>5.7743017601920368E-2</v>
      </c>
      <c r="G1520">
        <f>IF('Input and Summary Results'!$J$4="yes",IF(C1520=FALSE,FALSE,IF('Data Transformation'!E1520&lt;$R$10,E1520,$R$10)),IF(C1520=FALSE,FALSE,IF(C1520&lt;$R$10,C1520,$R$10)))</f>
        <v>0.83691697799999998</v>
      </c>
      <c r="H1520">
        <f>IF('Input and Summary Results'!$J$4="yes",'Data Transformation'!F1520,'Data Transformation'!D1520)</f>
        <v>0.111350488</v>
      </c>
      <c r="I1520">
        <f t="shared" si="100"/>
        <v>69</v>
      </c>
    </row>
    <row r="1521" spans="2:9" x14ac:dyDescent="0.45">
      <c r="B1521">
        <f>IF('Input and Summary Results'!D1103=0,FALSE,'Input and Summary Results'!$B1103)</f>
        <v>69</v>
      </c>
      <c r="C1521">
        <f>IF(OR(B1521=0,'Input and Summary Results'!D1103=0,'Input and Summary Results'!D1103=""),FALSE,'Input and Summary Results'!$D1103)</f>
        <v>1.109417697</v>
      </c>
      <c r="D1521">
        <f>IF(OR(B1521=0,'Input and Summary Results'!E1103=0),FALSE,'Input and Summary Results'!$E1103)</f>
        <v>0.108689832</v>
      </c>
      <c r="E1521">
        <f t="shared" si="101"/>
        <v>4.509508929488646E-2</v>
      </c>
      <c r="F1521">
        <f t="shared" si="102"/>
        <v>4.2519050503302E-2</v>
      </c>
      <c r="G1521">
        <f>IF('Input and Summary Results'!$J$4="yes",IF(C1521=FALSE,FALSE,IF('Data Transformation'!E1521&lt;$R$10,E1521,$R$10)),IF(C1521=FALSE,FALSE,IF(C1521&lt;$R$10,C1521,$R$10)))</f>
        <v>1.109417697</v>
      </c>
      <c r="H1521">
        <f>IF('Input and Summary Results'!$J$4="yes",'Data Transformation'!F1521,'Data Transformation'!D1521)</f>
        <v>0.108689832</v>
      </c>
      <c r="I1521">
        <f t="shared" si="100"/>
        <v>69</v>
      </c>
    </row>
    <row r="1522" spans="2:9" x14ac:dyDescent="0.45">
      <c r="B1522">
        <f>IF('Input and Summary Results'!D1104=0,FALSE,'Input and Summary Results'!$B1104)</f>
        <v>69</v>
      </c>
      <c r="C1522">
        <f>IF(OR(B1522=0,'Input and Summary Results'!D1104=0,'Input and Summary Results'!D1104=""),FALSE,'Input and Summary Results'!$D1104)</f>
        <v>1.1166381009999999</v>
      </c>
      <c r="D1522">
        <f>IF(OR(B1522=0,'Input and Summary Results'!E1104=0),FALSE,'Input and Summary Results'!$E1104)</f>
        <v>0.10747614799999999</v>
      </c>
      <c r="E1522">
        <f t="shared" si="101"/>
        <v>4.7912442403672081E-2</v>
      </c>
      <c r="F1522">
        <f t="shared" si="102"/>
        <v>4.177239536267624E-2</v>
      </c>
      <c r="G1522">
        <f>IF('Input and Summary Results'!$J$4="yes",IF(C1522=FALSE,FALSE,IF('Data Transformation'!E1522&lt;$R$10,E1522,$R$10)),IF(C1522=FALSE,FALSE,IF(C1522&lt;$R$10,C1522,$R$10)))</f>
        <v>1.1166381009999999</v>
      </c>
      <c r="H1522">
        <f>IF('Input and Summary Results'!$J$4="yes",'Data Transformation'!F1522,'Data Transformation'!D1522)</f>
        <v>0.10747614799999999</v>
      </c>
      <c r="I1522">
        <f t="shared" si="100"/>
        <v>69</v>
      </c>
    </row>
    <row r="1523" spans="2:9" x14ac:dyDescent="0.45">
      <c r="B1523">
        <f>IF('Input and Summary Results'!D1105=0,FALSE,'Input and Summary Results'!$B1105)</f>
        <v>69</v>
      </c>
      <c r="C1523">
        <f>IF(OR(B1523=0,'Input and Summary Results'!D1105=0,'Input and Summary Results'!D1105=""),FALSE,'Input and Summary Results'!$D1105)</f>
        <v>0.83755116799999996</v>
      </c>
      <c r="D1523">
        <f>IF(OR(B1523=0,'Input and Summary Results'!E1105=0),FALSE,'Input and Summary Results'!$E1105)</f>
        <v>0.107190008</v>
      </c>
      <c r="E1523">
        <f t="shared" si="101"/>
        <v>-7.6988651394115024E-2</v>
      </c>
      <c r="F1523">
        <f t="shared" si="102"/>
        <v>5.5543428568175554E-2</v>
      </c>
      <c r="G1523">
        <f>IF('Input and Summary Results'!$J$4="yes",IF(C1523=FALSE,FALSE,IF('Data Transformation'!E1523&lt;$R$10,E1523,$R$10)),IF(C1523=FALSE,FALSE,IF(C1523&lt;$R$10,C1523,$R$10)))</f>
        <v>0.83755116799999996</v>
      </c>
      <c r="H1523">
        <f>IF('Input and Summary Results'!$J$4="yes",'Data Transformation'!F1523,'Data Transformation'!D1523)</f>
        <v>0.107190008</v>
      </c>
      <c r="I1523">
        <f t="shared" si="100"/>
        <v>69</v>
      </c>
    </row>
    <row r="1524" spans="2:9" x14ac:dyDescent="0.45">
      <c r="B1524">
        <f>IF('Input and Summary Results'!D1106=0,FALSE,'Input and Summary Results'!$B1106)</f>
        <v>69</v>
      </c>
      <c r="C1524">
        <f>IF(OR(B1524=0,'Input and Summary Results'!D1106=0,'Input and Summary Results'!D1106=""),FALSE,'Input and Summary Results'!$D1106)</f>
        <v>1.0519961870000001</v>
      </c>
      <c r="D1524">
        <f>IF(OR(B1524=0,'Input and Summary Results'!E1106=0),FALSE,'Input and Summary Results'!$E1106)</f>
        <v>0.100758373</v>
      </c>
      <c r="E1524">
        <f t="shared" si="101"/>
        <v>2.2014165703784411E-2</v>
      </c>
      <c r="F1524">
        <f t="shared" si="102"/>
        <v>4.1567768421959111E-2</v>
      </c>
      <c r="G1524">
        <f>IF('Input and Summary Results'!$J$4="yes",IF(C1524=FALSE,FALSE,IF('Data Transformation'!E1524&lt;$R$10,E1524,$R$10)),IF(C1524=FALSE,FALSE,IF(C1524&lt;$R$10,C1524,$R$10)))</f>
        <v>1.0519961870000001</v>
      </c>
      <c r="H1524">
        <f>IF('Input and Summary Results'!$J$4="yes",'Data Transformation'!F1524,'Data Transformation'!D1524)</f>
        <v>0.100758373</v>
      </c>
      <c r="I1524">
        <f t="shared" si="100"/>
        <v>69</v>
      </c>
    </row>
    <row r="1525" spans="2:9" x14ac:dyDescent="0.45">
      <c r="B1525">
        <f>IF('Input and Summary Results'!D1107=0,FALSE,'Input and Summary Results'!$B1107)</f>
        <v>69</v>
      </c>
      <c r="C1525">
        <f>IF(OR(B1525=0,'Input and Summary Results'!D1107=0,'Input and Summary Results'!D1107=""),FALSE,'Input and Summary Results'!$D1107)</f>
        <v>1.1158555379999999</v>
      </c>
      <c r="D1525">
        <f>IF(OR(B1525=0,'Input and Summary Results'!E1107=0),FALSE,'Input and Summary Results'!$E1107)</f>
        <v>9.4309403E-2</v>
      </c>
      <c r="E1525">
        <f t="shared" si="101"/>
        <v>4.7607973176414679E-2</v>
      </c>
      <c r="F1525">
        <f t="shared" si="102"/>
        <v>3.6680627113578931E-2</v>
      </c>
      <c r="G1525">
        <f>IF('Input and Summary Results'!$J$4="yes",IF(C1525=FALSE,FALSE,IF('Data Transformation'!E1525&lt;$R$10,E1525,$R$10)),IF(C1525=FALSE,FALSE,IF(C1525&lt;$R$10,C1525,$R$10)))</f>
        <v>1.1158555379999999</v>
      </c>
      <c r="H1525">
        <f>IF('Input and Summary Results'!$J$4="yes",'Data Transformation'!F1525,'Data Transformation'!D1525)</f>
        <v>9.4309403E-2</v>
      </c>
      <c r="I1525">
        <f t="shared" si="100"/>
        <v>69</v>
      </c>
    </row>
    <row r="1526" spans="2:9" x14ac:dyDescent="0.45">
      <c r="B1526">
        <f>IF('Input and Summary Results'!D1108=0,FALSE,'Input and Summary Results'!$B1108)</f>
        <v>69</v>
      </c>
      <c r="C1526">
        <f>IF(OR(B1526=0,'Input and Summary Results'!D1108=0,'Input and Summary Results'!D1108=""),FALSE,'Input and Summary Results'!$D1108)</f>
        <v>0.87654306999999998</v>
      </c>
      <c r="D1526">
        <f>IF(OR(B1526=0,'Input and Summary Results'!E1108=0),FALSE,'Input and Summary Results'!$E1108)</f>
        <v>9.4028870000000001E-2</v>
      </c>
      <c r="E1526">
        <f t="shared" si="101"/>
        <v>-5.72267394631924E-2</v>
      </c>
      <c r="F1526">
        <f t="shared" si="102"/>
        <v>4.6556217231858328E-2</v>
      </c>
      <c r="G1526">
        <f>IF('Input and Summary Results'!$J$4="yes",IF(C1526=FALSE,FALSE,IF('Data Transformation'!E1526&lt;$R$10,E1526,$R$10)),IF(C1526=FALSE,FALSE,IF(C1526&lt;$R$10,C1526,$R$10)))</f>
        <v>0.87654306999999998</v>
      </c>
      <c r="H1526">
        <f>IF('Input and Summary Results'!$J$4="yes",'Data Transformation'!F1526,'Data Transformation'!D1526)</f>
        <v>9.4028870000000001E-2</v>
      </c>
      <c r="I1526">
        <f t="shared" si="100"/>
        <v>69</v>
      </c>
    </row>
    <row r="1527" spans="2:9" x14ac:dyDescent="0.45">
      <c r="B1527">
        <f>IF('Input and Summary Results'!D1109=0,FALSE,'Input and Summary Results'!$B1109)</f>
        <v>69</v>
      </c>
      <c r="C1527">
        <f>IF(OR(B1527=0,'Input and Summary Results'!D1109=0,'Input and Summary Results'!D1109=""),FALSE,'Input and Summary Results'!$D1109)</f>
        <v>0.89692291099999999</v>
      </c>
      <c r="D1527">
        <f>IF(OR(B1527=0,'Input and Summary Results'!E1109=0),FALSE,'Input and Summary Results'!$E1109)</f>
        <v>8.5812454999999996E-2</v>
      </c>
      <c r="E1527">
        <f t="shared" si="101"/>
        <v>-4.7244882224603421E-2</v>
      </c>
      <c r="F1527">
        <f t="shared" si="102"/>
        <v>4.1522638136735027E-2</v>
      </c>
      <c r="G1527">
        <f>IF('Input and Summary Results'!$J$4="yes",IF(C1527=FALSE,FALSE,IF('Data Transformation'!E1527&lt;$R$10,E1527,$R$10)),IF(C1527=FALSE,FALSE,IF(C1527&lt;$R$10,C1527,$R$10)))</f>
        <v>0.89692291099999999</v>
      </c>
      <c r="H1527">
        <f>IF('Input and Summary Results'!$J$4="yes",'Data Transformation'!F1527,'Data Transformation'!D1527)</f>
        <v>8.5812454999999996E-2</v>
      </c>
      <c r="I1527">
        <f t="shared" si="100"/>
        <v>69</v>
      </c>
    </row>
    <row r="1528" spans="2:9" x14ac:dyDescent="0.45">
      <c r="B1528">
        <f>IF('Input and Summary Results'!D1110=0,FALSE,'Input and Summary Results'!$B1110)</f>
        <v>69</v>
      </c>
      <c r="C1528">
        <f>IF(OR(B1528=0,'Input and Summary Results'!D1110=0,'Input and Summary Results'!D1110=""),FALSE,'Input and Summary Results'!$D1110)</f>
        <v>0.96200252399999997</v>
      </c>
      <c r="D1528">
        <f>IF(OR(B1528=0,'Input and Summary Results'!E1110=0),FALSE,'Input and Summary Results'!$E1110)</f>
        <v>8.1566796999999996E-2</v>
      </c>
      <c r="E1528">
        <f t="shared" si="101"/>
        <v>-1.6823788504978808E-2</v>
      </c>
      <c r="F1528">
        <f t="shared" si="102"/>
        <v>3.6798229749758951E-2</v>
      </c>
      <c r="G1528">
        <f>IF('Input and Summary Results'!$J$4="yes",IF(C1528=FALSE,FALSE,IF('Data Transformation'!E1528&lt;$R$10,E1528,$R$10)),IF(C1528=FALSE,FALSE,IF(C1528&lt;$R$10,C1528,$R$10)))</f>
        <v>0.96200252399999997</v>
      </c>
      <c r="H1528">
        <f>IF('Input and Summary Results'!$J$4="yes",'Data Transformation'!F1528,'Data Transformation'!D1528)</f>
        <v>8.1566796999999996E-2</v>
      </c>
      <c r="I1528">
        <f t="shared" si="100"/>
        <v>69</v>
      </c>
    </row>
    <row r="1529" spans="2:9" x14ac:dyDescent="0.45">
      <c r="B1529">
        <f>IF('Input and Summary Results'!D1111=0,FALSE,'Input and Summary Results'!$B1111)</f>
        <v>69</v>
      </c>
      <c r="C1529">
        <f>IF(OR(B1529=0,'Input and Summary Results'!D1111=0,'Input and Summary Results'!D1111=""),FALSE,'Input and Summary Results'!$D1111)</f>
        <v>1.0225807979999999</v>
      </c>
      <c r="D1529">
        <f>IF(OR(B1529=0,'Input and Summary Results'!E1111=0),FALSE,'Input and Summary Results'!$E1111)</f>
        <v>7.3264132999999995E-2</v>
      </c>
      <c r="E1529">
        <f t="shared" si="101"/>
        <v>9.6976332947438047E-3</v>
      </c>
      <c r="F1529">
        <f t="shared" si="102"/>
        <v>3.109449520682277E-2</v>
      </c>
      <c r="G1529">
        <f>IF('Input and Summary Results'!$J$4="yes",IF(C1529=FALSE,FALSE,IF('Data Transformation'!E1529&lt;$R$10,E1529,$R$10)),IF(C1529=FALSE,FALSE,IF(C1529&lt;$R$10,C1529,$R$10)))</f>
        <v>1.0225807979999999</v>
      </c>
      <c r="H1529">
        <f>IF('Input and Summary Results'!$J$4="yes",'Data Transformation'!F1529,'Data Transformation'!D1529)</f>
        <v>7.3264132999999995E-2</v>
      </c>
      <c r="I1529">
        <f t="shared" si="100"/>
        <v>69</v>
      </c>
    </row>
    <row r="1530" spans="2:9" x14ac:dyDescent="0.45">
      <c r="B1530">
        <f>IF('Input and Summary Results'!D1112=0,FALSE,'Input and Summary Results'!$B1112)</f>
        <v>69</v>
      </c>
      <c r="C1530">
        <f>IF(OR(B1530=0,'Input and Summary Results'!D1112=0,'Input and Summary Results'!D1112=""),FALSE,'Input and Summary Results'!$D1112)</f>
        <v>0.95134607400000004</v>
      </c>
      <c r="D1530">
        <f>IF(OR(B1530=0,'Input and Summary Results'!E1112=0),FALSE,'Input and Summary Results'!$E1112)</f>
        <v>6.9270518000000003E-2</v>
      </c>
      <c r="E1530">
        <f t="shared" si="101"/>
        <v>-2.1661469720805199E-2</v>
      </c>
      <c r="F1530">
        <f t="shared" si="102"/>
        <v>3.1600913309702688E-2</v>
      </c>
      <c r="G1530">
        <f>IF('Input and Summary Results'!$J$4="yes",IF(C1530=FALSE,FALSE,IF('Data Transformation'!E1530&lt;$R$10,E1530,$R$10)),IF(C1530=FALSE,FALSE,IF(C1530&lt;$R$10,C1530,$R$10)))</f>
        <v>0.95134607400000004</v>
      </c>
      <c r="H1530">
        <f>IF('Input and Summary Results'!$J$4="yes",'Data Transformation'!F1530,'Data Transformation'!D1530)</f>
        <v>6.9270518000000003E-2</v>
      </c>
      <c r="I1530">
        <f t="shared" si="100"/>
        <v>69</v>
      </c>
    </row>
    <row r="1531" spans="2:9" x14ac:dyDescent="0.45">
      <c r="B1531">
        <f>IF('Input and Summary Results'!D1113=0,FALSE,'Input and Summary Results'!$B1113)</f>
        <v>69</v>
      </c>
      <c r="C1531">
        <f>IF(OR(B1531=0,'Input and Summary Results'!D1113=0,'Input and Summary Results'!D1113=""),FALSE,'Input and Summary Results'!$D1113)</f>
        <v>0.44948590399999999</v>
      </c>
      <c r="D1531">
        <f>IF(OR(B1531=0,'Input and Summary Results'!E1113=0),FALSE,'Input and Summary Results'!$E1113)</f>
        <v>6.8632072000000002E-2</v>
      </c>
      <c r="E1531">
        <f t="shared" si="101"/>
        <v>-0.3472839233100779</v>
      </c>
      <c r="F1531">
        <f t="shared" si="102"/>
        <v>6.6267526930054749E-2</v>
      </c>
      <c r="G1531">
        <f>IF('Input and Summary Results'!$J$4="yes",IF(C1531=FALSE,FALSE,IF('Data Transformation'!E1531&lt;$R$10,E1531,$R$10)),IF(C1531=FALSE,FALSE,IF(C1531&lt;$R$10,C1531,$R$10)))</f>
        <v>0.44948590399999999</v>
      </c>
      <c r="H1531">
        <f>IF('Input and Summary Results'!$J$4="yes",'Data Transformation'!F1531,'Data Transformation'!D1531)</f>
        <v>6.8632072000000002E-2</v>
      </c>
      <c r="I1531">
        <f t="shared" si="100"/>
        <v>69</v>
      </c>
    </row>
    <row r="1532" spans="2:9" x14ac:dyDescent="0.45">
      <c r="B1532">
        <f>IF('Input and Summary Results'!D1114=0,FALSE,'Input and Summary Results'!$B1114)</f>
        <v>69</v>
      </c>
      <c r="C1532">
        <f>IF(OR(B1532=0,'Input and Summary Results'!D1114=0,'Input and Summary Results'!D1114=""),FALSE,'Input and Summary Results'!$D1114)</f>
        <v>1.1487365759999999</v>
      </c>
      <c r="D1532">
        <f>IF(OR(B1532=0,'Input and Summary Results'!E1114=0),FALSE,'Input and Summary Results'!$E1114)</f>
        <v>6.2619841999999995E-2</v>
      </c>
      <c r="E1532">
        <f t="shared" si="101"/>
        <v>6.0220449309781043E-2</v>
      </c>
      <c r="F1532">
        <f t="shared" si="102"/>
        <v>2.3658175421411846E-2</v>
      </c>
      <c r="G1532">
        <f>IF('Input and Summary Results'!$J$4="yes",IF(C1532=FALSE,FALSE,IF('Data Transformation'!E1532&lt;$R$10,E1532,$R$10)),IF(C1532=FALSE,FALSE,IF(C1532&lt;$R$10,C1532,$R$10)))</f>
        <v>1.1487365759999999</v>
      </c>
      <c r="H1532">
        <f>IF('Input and Summary Results'!$J$4="yes",'Data Transformation'!F1532,'Data Transformation'!D1532)</f>
        <v>6.2619841999999995E-2</v>
      </c>
      <c r="I1532">
        <f t="shared" si="100"/>
        <v>69</v>
      </c>
    </row>
    <row r="1533" spans="2:9" x14ac:dyDescent="0.45">
      <c r="B1533">
        <f>IF('Input and Summary Results'!D1115=0,FALSE,'Input and Summary Results'!$B1115)</f>
        <v>69</v>
      </c>
      <c r="C1533">
        <f>IF(OR(B1533=0,'Input and Summary Results'!D1115=0,'Input and Summary Results'!D1115=""),FALSE,'Input and Summary Results'!$D1115)</f>
        <v>0.87261831999999995</v>
      </c>
      <c r="D1533">
        <f>IF(OR(B1533=0,'Input and Summary Results'!E1115=0),FALSE,'Input and Summary Results'!$E1115)</f>
        <v>6.1692124000000001E-2</v>
      </c>
      <c r="E1533">
        <f t="shared" si="101"/>
        <v>-5.9175673550218959E-2</v>
      </c>
      <c r="F1533">
        <f t="shared" si="102"/>
        <v>3.0682809657262299E-2</v>
      </c>
      <c r="G1533">
        <f>IF('Input and Summary Results'!$J$4="yes",IF(C1533=FALSE,FALSE,IF('Data Transformation'!E1533&lt;$R$10,E1533,$R$10)),IF(C1533=FALSE,FALSE,IF(C1533&lt;$R$10,C1533,$R$10)))</f>
        <v>0.87261831999999995</v>
      </c>
      <c r="H1533">
        <f>IF('Input and Summary Results'!$J$4="yes",'Data Transformation'!F1533,'Data Transformation'!D1533)</f>
        <v>6.1692124000000001E-2</v>
      </c>
      <c r="I1533">
        <f t="shared" si="100"/>
        <v>69</v>
      </c>
    </row>
    <row r="1534" spans="2:9" x14ac:dyDescent="0.45">
      <c r="B1534">
        <f>IF('Input and Summary Results'!D1116=0,FALSE,'Input and Summary Results'!$B1116)</f>
        <v>69</v>
      </c>
      <c r="C1534">
        <f>IF(OR(B1534=0,'Input and Summary Results'!D1116=0,'Input and Summary Results'!D1116=""),FALSE,'Input and Summary Results'!$D1116)</f>
        <v>0.92308638399999998</v>
      </c>
      <c r="D1534">
        <f>IF(OR(B1534=0,'Input and Summary Results'!E1116=0),FALSE,'Input and Summary Results'!$E1116)</f>
        <v>4.3078566999999998E-2</v>
      </c>
      <c r="E1534">
        <f t="shared" si="101"/>
        <v>-3.4757655053113005E-2</v>
      </c>
      <c r="F1534">
        <f t="shared" si="102"/>
        <v>2.0253898662207979E-2</v>
      </c>
      <c r="G1534">
        <f>IF('Input and Summary Results'!$J$4="yes",IF(C1534=FALSE,FALSE,IF('Data Transformation'!E1534&lt;$R$10,E1534,$R$10)),IF(C1534=FALSE,FALSE,IF(C1534&lt;$R$10,C1534,$R$10)))</f>
        <v>0.92308638399999998</v>
      </c>
      <c r="H1534">
        <f>IF('Input and Summary Results'!$J$4="yes",'Data Transformation'!F1534,'Data Transformation'!D1534)</f>
        <v>4.3078566999999998E-2</v>
      </c>
      <c r="I1534">
        <f t="shared" si="100"/>
        <v>69</v>
      </c>
    </row>
    <row r="1535" spans="2:9" x14ac:dyDescent="0.45">
      <c r="B1535">
        <f>IF('Input and Summary Results'!D1117=0,FALSE,'Input and Summary Results'!$B1117)</f>
        <v>70</v>
      </c>
      <c r="C1535">
        <f>IF(OR(B1535=0,'Input and Summary Results'!D1117=0,'Input and Summary Results'!D1117=""),FALSE,'Input and Summary Results'!$D1117)</f>
        <v>0.76312484000000003</v>
      </c>
      <c r="D1535">
        <f>IF(OR(B1535=0,'Input and Summary Results'!E1117=0),FALSE,'Input and Summary Results'!$E1117)</f>
        <v>0.103643358</v>
      </c>
      <c r="E1535">
        <f t="shared" si="101"/>
        <v>-0.11740440976706115</v>
      </c>
      <c r="F1535">
        <f t="shared" si="102"/>
        <v>5.8943458546048641E-2</v>
      </c>
      <c r="G1535">
        <f>IF('Input and Summary Results'!$J$4="yes",IF(C1535=FALSE,FALSE,IF('Data Transformation'!E1535&lt;$R$10,E1535,$R$10)),IF(C1535=FALSE,FALSE,IF(C1535&lt;$R$10,C1535,$R$10)))</f>
        <v>0.76312484000000003</v>
      </c>
      <c r="H1535">
        <f>IF('Input and Summary Results'!$J$4="yes",'Data Transformation'!F1535,'Data Transformation'!D1535)</f>
        <v>0.103643358</v>
      </c>
      <c r="I1535">
        <f t="shared" si="100"/>
        <v>70</v>
      </c>
    </row>
    <row r="1536" spans="2:9" x14ac:dyDescent="0.45">
      <c r="B1536">
        <f>IF('Input and Summary Results'!D1118=0,FALSE,'Input and Summary Results'!$B1118)</f>
        <v>70</v>
      </c>
      <c r="C1536">
        <f>IF(OR(B1536=0,'Input and Summary Results'!D1118=0,'Input and Summary Results'!D1118=""),FALSE,'Input and Summary Results'!$D1118)</f>
        <v>0.802445674</v>
      </c>
      <c r="D1536">
        <f>IF(OR(B1536=0,'Input and Summary Results'!E1118=0),FALSE,'Input and Summary Results'!$E1118)</f>
        <v>0.102335096</v>
      </c>
      <c r="E1536">
        <f t="shared" si="101"/>
        <v>-9.5584359895864779E-2</v>
      </c>
      <c r="F1536">
        <f t="shared" si="102"/>
        <v>5.5347586887233936E-2</v>
      </c>
      <c r="G1536">
        <f>IF('Input and Summary Results'!$J$4="yes",IF(C1536=FALSE,FALSE,IF('Data Transformation'!E1536&lt;$R$10,E1536,$R$10)),IF(C1536=FALSE,FALSE,IF(C1536&lt;$R$10,C1536,$R$10)))</f>
        <v>0.802445674</v>
      </c>
      <c r="H1536">
        <f>IF('Input and Summary Results'!$J$4="yes",'Data Transformation'!F1536,'Data Transformation'!D1536)</f>
        <v>0.102335096</v>
      </c>
      <c r="I1536">
        <f t="shared" si="100"/>
        <v>70</v>
      </c>
    </row>
    <row r="1537" spans="2:9" x14ac:dyDescent="0.45">
      <c r="B1537">
        <f>IF('Input and Summary Results'!D1119=0,FALSE,'Input and Summary Results'!$B1119)</f>
        <v>70</v>
      </c>
      <c r="C1537">
        <f>IF(OR(B1537=0,'Input and Summary Results'!D1119=0,'Input and Summary Results'!D1119=""),FALSE,'Input and Summary Results'!$D1119)</f>
        <v>0.72952254800000005</v>
      </c>
      <c r="D1537">
        <f>IF(OR(B1537=0,'Input and Summary Results'!E1119=0),FALSE,'Input and Summary Results'!$E1119)</f>
        <v>9.6205612999999995E-2</v>
      </c>
      <c r="E1537">
        <f t="shared" si="101"/>
        <v>-0.13696128043859798</v>
      </c>
      <c r="F1537">
        <f t="shared" si="102"/>
        <v>5.7233647070220502E-2</v>
      </c>
      <c r="G1537">
        <f>IF('Input and Summary Results'!$J$4="yes",IF(C1537=FALSE,FALSE,IF('Data Transformation'!E1537&lt;$R$10,E1537,$R$10)),IF(C1537=FALSE,FALSE,IF(C1537&lt;$R$10,C1537,$R$10)))</f>
        <v>0.72952254800000005</v>
      </c>
      <c r="H1537">
        <f>IF('Input and Summary Results'!$J$4="yes",'Data Transformation'!F1537,'Data Transformation'!D1537)</f>
        <v>9.6205612999999995E-2</v>
      </c>
      <c r="I1537">
        <f t="shared" si="100"/>
        <v>70</v>
      </c>
    </row>
    <row r="1538" spans="2:9" x14ac:dyDescent="0.45">
      <c r="B1538">
        <f>IF('Input and Summary Results'!D1120=0,FALSE,'Input and Summary Results'!$B1120)</f>
        <v>70</v>
      </c>
      <c r="C1538">
        <f>IF(OR(B1538=0,'Input and Summary Results'!D1120=0,'Input and Summary Results'!D1120=""),FALSE,'Input and Summary Results'!$D1120)</f>
        <v>0.41515933199999999</v>
      </c>
      <c r="D1538">
        <f>IF(OR(B1538=0,'Input and Summary Results'!E1120=0),FALSE,'Input and Summary Results'!$E1120)</f>
        <v>9.5257776000000002E-2</v>
      </c>
      <c r="E1538">
        <f t="shared" si="101"/>
        <v>-0.38178519550887513</v>
      </c>
      <c r="F1538">
        <f t="shared" si="102"/>
        <v>9.9580743096484209E-2</v>
      </c>
      <c r="G1538">
        <f>IF('Input and Summary Results'!$J$4="yes",IF(C1538=FALSE,FALSE,IF('Data Transformation'!E1538&lt;$R$10,E1538,$R$10)),IF(C1538=FALSE,FALSE,IF(C1538&lt;$R$10,C1538,$R$10)))</f>
        <v>0.41515933199999999</v>
      </c>
      <c r="H1538">
        <f>IF('Input and Summary Results'!$J$4="yes",'Data Transformation'!F1538,'Data Transformation'!D1538)</f>
        <v>9.5257776000000002E-2</v>
      </c>
      <c r="I1538">
        <f t="shared" si="100"/>
        <v>70</v>
      </c>
    </row>
    <row r="1539" spans="2:9" x14ac:dyDescent="0.45">
      <c r="B1539">
        <f>IF('Input and Summary Results'!D1121=0,FALSE,'Input and Summary Results'!$B1121)</f>
        <v>70</v>
      </c>
      <c r="C1539">
        <f>IF(OR(B1539=0,'Input and Summary Results'!D1121=0,'Input and Summary Results'!D1121=""),FALSE,'Input and Summary Results'!$D1121)</f>
        <v>0.80779728299999998</v>
      </c>
      <c r="D1539">
        <f>IF(OR(B1539=0,'Input and Summary Results'!E1121=0),FALSE,'Input and Summary Results'!$E1121)</f>
        <v>8.9093897000000005E-2</v>
      </c>
      <c r="E1539">
        <f t="shared" si="101"/>
        <v>-9.2697611898998791E-2</v>
      </c>
      <c r="F1539">
        <f t="shared" si="102"/>
        <v>4.7866899421101422E-2</v>
      </c>
      <c r="G1539">
        <f>IF('Input and Summary Results'!$J$4="yes",IF(C1539=FALSE,FALSE,IF('Data Transformation'!E1539&lt;$R$10,E1539,$R$10)),IF(C1539=FALSE,FALSE,IF(C1539&lt;$R$10,C1539,$R$10)))</f>
        <v>0.80779728299999998</v>
      </c>
      <c r="H1539">
        <f>IF('Input and Summary Results'!$J$4="yes",'Data Transformation'!F1539,'Data Transformation'!D1539)</f>
        <v>8.9093897000000005E-2</v>
      </c>
      <c r="I1539">
        <f t="shared" si="100"/>
        <v>70</v>
      </c>
    </row>
    <row r="1540" spans="2:9" x14ac:dyDescent="0.45">
      <c r="B1540">
        <f>IF('Input and Summary Results'!D1122=0,FALSE,'Input and Summary Results'!$B1122)</f>
        <v>70</v>
      </c>
      <c r="C1540">
        <f>IF(OR(B1540=0,'Input and Summary Results'!D1122=0,'Input and Summary Results'!D1122=""),FALSE,'Input and Summary Results'!$D1122)</f>
        <v>0.92373011699999996</v>
      </c>
      <c r="D1540">
        <f>IF(OR(B1540=0,'Input and Summary Results'!E1122=0),FALSE,'Input and Summary Results'!$E1122)</f>
        <v>8.5259682000000003E-2</v>
      </c>
      <c r="E1540">
        <f t="shared" si="101"/>
        <v>-3.4454896548529693E-2</v>
      </c>
      <c r="F1540">
        <f t="shared" si="102"/>
        <v>4.0057914435196448E-2</v>
      </c>
      <c r="G1540">
        <f>IF('Input and Summary Results'!$J$4="yes",IF(C1540=FALSE,FALSE,IF('Data Transformation'!E1540&lt;$R$10,E1540,$R$10)),IF(C1540=FALSE,FALSE,IF(C1540&lt;$R$10,C1540,$R$10)))</f>
        <v>0.92373011699999996</v>
      </c>
      <c r="H1540">
        <f>IF('Input and Summary Results'!$J$4="yes",'Data Transformation'!F1540,'Data Transformation'!D1540)</f>
        <v>8.5259682000000003E-2</v>
      </c>
      <c r="I1540">
        <f t="shared" si="100"/>
        <v>70</v>
      </c>
    </row>
    <row r="1541" spans="2:9" x14ac:dyDescent="0.45">
      <c r="B1541">
        <f>IF('Input and Summary Results'!D1123=0,FALSE,'Input and Summary Results'!$B1123)</f>
        <v>70</v>
      </c>
      <c r="C1541">
        <f>IF(OR(B1541=0,'Input and Summary Results'!D1123=0,'Input and Summary Results'!D1123=""),FALSE,'Input and Summary Results'!$D1123)</f>
        <v>1.0181657159999999</v>
      </c>
      <c r="D1541">
        <f>IF(OR(B1541=0,'Input and Summary Results'!E1123=0),FALSE,'Input and Summary Results'!$E1123)</f>
        <v>8.1022615000000006E-2</v>
      </c>
      <c r="E1541">
        <f t="shared" si="101"/>
        <v>7.8184692455206851E-3</v>
      </c>
      <c r="F1541">
        <f t="shared" si="102"/>
        <v>3.4536435825148135E-2</v>
      </c>
      <c r="G1541">
        <f>IF('Input and Summary Results'!$J$4="yes",IF(C1541=FALSE,FALSE,IF('Data Transformation'!E1541&lt;$R$10,E1541,$R$10)),IF(C1541=FALSE,FALSE,IF(C1541&lt;$R$10,C1541,$R$10)))</f>
        <v>1.0181657159999999</v>
      </c>
      <c r="H1541">
        <f>IF('Input and Summary Results'!$J$4="yes",'Data Transformation'!F1541,'Data Transformation'!D1541)</f>
        <v>8.1022615000000006E-2</v>
      </c>
      <c r="I1541">
        <f t="shared" ref="I1541:I1604" si="103">IF(G1541=FALSE,"",B1541)</f>
        <v>70</v>
      </c>
    </row>
    <row r="1542" spans="2:9" x14ac:dyDescent="0.45">
      <c r="B1542">
        <f>IF('Input and Summary Results'!D1124=0,FALSE,'Input and Summary Results'!$B1124)</f>
        <v>70</v>
      </c>
      <c r="C1542">
        <f>IF(OR(B1542=0,'Input and Summary Results'!D1124=0,'Input and Summary Results'!D1124=""),FALSE,'Input and Summary Results'!$D1124)</f>
        <v>1.1325197789999999</v>
      </c>
      <c r="D1542">
        <f>IF(OR(B1542=0,'Input and Summary Results'!E1124=0),FALSE,'Input and Summary Results'!$E1124)</f>
        <v>8.0116174999999998E-2</v>
      </c>
      <c r="E1542">
        <f t="shared" si="101"/>
        <v>5.4045795528619968E-2</v>
      </c>
      <c r="F1542">
        <f t="shared" si="102"/>
        <v>3.07018213674836E-2</v>
      </c>
      <c r="G1542">
        <f>IF('Input and Summary Results'!$J$4="yes",IF(C1542=FALSE,FALSE,IF('Data Transformation'!E1542&lt;$R$10,E1542,$R$10)),IF(C1542=FALSE,FALSE,IF(C1542&lt;$R$10,C1542,$R$10)))</f>
        <v>1.1325197789999999</v>
      </c>
      <c r="H1542">
        <f>IF('Input and Summary Results'!$J$4="yes",'Data Transformation'!F1542,'Data Transformation'!D1542)</f>
        <v>8.0116174999999998E-2</v>
      </c>
      <c r="I1542">
        <f t="shared" si="103"/>
        <v>70</v>
      </c>
    </row>
    <row r="1543" spans="2:9" x14ac:dyDescent="0.45">
      <c r="B1543">
        <f>IF('Input and Summary Results'!D1125=0,FALSE,'Input and Summary Results'!$B1125)</f>
        <v>70</v>
      </c>
      <c r="C1543">
        <f>IF(OR(B1543=0,'Input and Summary Results'!D1125=0,'Input and Summary Results'!D1125=""),FALSE,'Input and Summary Results'!$D1125)</f>
        <v>0.94185240599999998</v>
      </c>
      <c r="D1543">
        <f>IF(OR(B1543=0,'Input and Summary Results'!E1125=0),FALSE,'Input and Summary Results'!$E1125)</f>
        <v>7.7594706999999999E-2</v>
      </c>
      <c r="E1543">
        <f t="shared" si="101"/>
        <v>-2.6017148461763426E-2</v>
      </c>
      <c r="F1543">
        <f t="shared" si="102"/>
        <v>3.575518056063659E-2</v>
      </c>
      <c r="G1543">
        <f>IF('Input and Summary Results'!$J$4="yes",IF(C1543=FALSE,FALSE,IF('Data Transformation'!E1543&lt;$R$10,E1543,$R$10)),IF(C1543=FALSE,FALSE,IF(C1543&lt;$R$10,C1543,$R$10)))</f>
        <v>0.94185240599999998</v>
      </c>
      <c r="H1543">
        <f>IF('Input and Summary Results'!$J$4="yes",'Data Transformation'!F1543,'Data Transformation'!D1543)</f>
        <v>7.7594706999999999E-2</v>
      </c>
      <c r="I1543">
        <f t="shared" si="103"/>
        <v>70</v>
      </c>
    </row>
    <row r="1544" spans="2:9" x14ac:dyDescent="0.45">
      <c r="B1544">
        <f>IF('Input and Summary Results'!D1126=0,FALSE,'Input and Summary Results'!$B1126)</f>
        <v>70</v>
      </c>
      <c r="C1544">
        <f>IF(OR(B1544=0,'Input and Summary Results'!D1126=0,'Input and Summary Results'!D1126=""),FALSE,'Input and Summary Results'!$D1126)</f>
        <v>0.75427936900000003</v>
      </c>
      <c r="D1544">
        <f>IF(OR(B1544=0,'Input and Summary Results'!E1126=0),FALSE,'Input and Summary Results'!$E1126)</f>
        <v>7.7093880000000004E-2</v>
      </c>
      <c r="E1544">
        <f t="shared" si="101"/>
        <v>-0.12246777091588776</v>
      </c>
      <c r="F1544">
        <f t="shared" si="102"/>
        <v>4.4358556385227073E-2</v>
      </c>
      <c r="G1544">
        <f>IF('Input and Summary Results'!$J$4="yes",IF(C1544=FALSE,FALSE,IF('Data Transformation'!E1544&lt;$R$10,E1544,$R$10)),IF(C1544=FALSE,FALSE,IF(C1544&lt;$R$10,C1544,$R$10)))</f>
        <v>0.75427936900000003</v>
      </c>
      <c r="H1544">
        <f>IF('Input and Summary Results'!$J$4="yes",'Data Transformation'!F1544,'Data Transformation'!D1544)</f>
        <v>7.7093880000000004E-2</v>
      </c>
      <c r="I1544">
        <f t="shared" si="103"/>
        <v>70</v>
      </c>
    </row>
    <row r="1545" spans="2:9" x14ac:dyDescent="0.45">
      <c r="B1545">
        <f>IF('Input and Summary Results'!D1127=0,FALSE,'Input and Summary Results'!$B1127)</f>
        <v>70</v>
      </c>
      <c r="C1545">
        <f>IF(OR(B1545=0,'Input and Summary Results'!D1127=0,'Input and Summary Results'!D1127=""),FALSE,'Input and Summary Results'!$D1127)</f>
        <v>0.92638220400000004</v>
      </c>
      <c r="D1545">
        <f>IF(OR(B1545=0,'Input and Summary Results'!E1127=0),FALSE,'Input and Summary Results'!$E1127)</f>
        <v>6.6176110999999996E-2</v>
      </c>
      <c r="E1545">
        <f t="shared" si="101"/>
        <v>-3.3209796426261741E-2</v>
      </c>
      <c r="F1545">
        <f t="shared" si="102"/>
        <v>3.1002789183545237E-2</v>
      </c>
      <c r="G1545">
        <f>IF('Input and Summary Results'!$J$4="yes",IF(C1545=FALSE,FALSE,IF('Data Transformation'!E1545&lt;$R$10,E1545,$R$10)),IF(C1545=FALSE,FALSE,IF(C1545&lt;$R$10,C1545,$R$10)))</f>
        <v>0.92638220400000004</v>
      </c>
      <c r="H1545">
        <f>IF('Input and Summary Results'!$J$4="yes",'Data Transformation'!F1545,'Data Transformation'!D1545)</f>
        <v>6.6176110999999996E-2</v>
      </c>
      <c r="I1545">
        <f t="shared" si="103"/>
        <v>70</v>
      </c>
    </row>
    <row r="1546" spans="2:9" x14ac:dyDescent="0.45">
      <c r="B1546">
        <f>IF('Input and Summary Results'!D1128=0,FALSE,'Input and Summary Results'!$B1128)</f>
        <v>70</v>
      </c>
      <c r="C1546">
        <f>IF(OR(B1546=0,'Input and Summary Results'!D1128=0,'Input and Summary Results'!D1128=""),FALSE,'Input and Summary Results'!$D1128)</f>
        <v>0.90821602499999998</v>
      </c>
      <c r="D1546">
        <f>IF(OR(B1546=0,'Input and Summary Results'!E1128=0),FALSE,'Input and Summary Results'!$E1128)</f>
        <v>6.4800862000000001E-2</v>
      </c>
      <c r="E1546">
        <f t="shared" si="101"/>
        <v>-4.1810839466902915E-2</v>
      </c>
      <c r="F1546">
        <f t="shared" si="102"/>
        <v>3.096573208780367E-2</v>
      </c>
      <c r="G1546">
        <f>IF('Input and Summary Results'!$J$4="yes",IF(C1546=FALSE,FALSE,IF('Data Transformation'!E1546&lt;$R$10,E1546,$R$10)),IF(C1546=FALSE,FALSE,IF(C1546&lt;$R$10,C1546,$R$10)))</f>
        <v>0.90821602499999998</v>
      </c>
      <c r="H1546">
        <f>IF('Input and Summary Results'!$J$4="yes",'Data Transformation'!F1546,'Data Transformation'!D1546)</f>
        <v>6.4800862000000001E-2</v>
      </c>
      <c r="I1546">
        <f t="shared" si="103"/>
        <v>70</v>
      </c>
    </row>
    <row r="1547" spans="2:9" x14ac:dyDescent="0.45">
      <c r="B1547">
        <f>IF('Input and Summary Results'!D1129=0,FALSE,'Input and Summary Results'!$B1129)</f>
        <v>70</v>
      </c>
      <c r="C1547">
        <f>IF(OR(B1547=0,'Input and Summary Results'!D1129=0,'Input and Summary Results'!D1129=""),FALSE,'Input and Summary Results'!$D1129)</f>
        <v>0.92125786399999998</v>
      </c>
      <c r="D1547">
        <f>IF(OR(B1547=0,'Input and Summary Results'!E1129=0),FALSE,'Input and Summary Results'!$E1129)</f>
        <v>4.7217039000000002E-2</v>
      </c>
      <c r="E1547">
        <f t="shared" si="101"/>
        <v>-3.5618791912019485E-2</v>
      </c>
      <c r="F1547">
        <f t="shared" si="102"/>
        <v>2.224371234892384E-2</v>
      </c>
      <c r="G1547">
        <f>IF('Input and Summary Results'!$J$4="yes",IF(C1547=FALSE,FALSE,IF('Data Transformation'!E1547&lt;$R$10,E1547,$R$10)),IF(C1547=FALSE,FALSE,IF(C1547&lt;$R$10,C1547,$R$10)))</f>
        <v>0.92125786399999998</v>
      </c>
      <c r="H1547">
        <f>IF('Input and Summary Results'!$J$4="yes",'Data Transformation'!F1547,'Data Transformation'!D1547)</f>
        <v>4.7217039000000002E-2</v>
      </c>
      <c r="I1547">
        <f t="shared" si="103"/>
        <v>70</v>
      </c>
    </row>
    <row r="1548" spans="2:9" x14ac:dyDescent="0.45">
      <c r="B1548">
        <f>IF('Input and Summary Results'!D1130=0,FALSE,'Input and Summary Results'!$B1130)</f>
        <v>70</v>
      </c>
      <c r="C1548">
        <f>IF(OR(B1548=0,'Input and Summary Results'!D1130=0,'Input and Summary Results'!D1130=""),FALSE,'Input and Summary Results'!$D1130)</f>
        <v>0.91908984400000004</v>
      </c>
      <c r="D1548">
        <f>IF(OR(B1548=0,'Input and Summary Results'!E1130=0),FALSE,'Input and Summary Results'!$E1130)</f>
        <v>4.6509195000000003E-2</v>
      </c>
      <c r="E1548">
        <f t="shared" si="101"/>
        <v>-3.6642032850814285E-2</v>
      </c>
      <c r="F1548">
        <f t="shared" si="102"/>
        <v>2.196193414797433E-2</v>
      </c>
      <c r="G1548">
        <f>IF('Input and Summary Results'!$J$4="yes",IF(C1548=FALSE,FALSE,IF('Data Transformation'!E1548&lt;$R$10,E1548,$R$10)),IF(C1548=FALSE,FALSE,IF(C1548&lt;$R$10,C1548,$R$10)))</f>
        <v>0.91908984400000004</v>
      </c>
      <c r="H1548">
        <f>IF('Input and Summary Results'!$J$4="yes",'Data Transformation'!F1548,'Data Transformation'!D1548)</f>
        <v>4.6509195000000003E-2</v>
      </c>
      <c r="I1548">
        <f t="shared" si="103"/>
        <v>70</v>
      </c>
    </row>
    <row r="1549" spans="2:9" x14ac:dyDescent="0.45">
      <c r="B1549">
        <f>IF('Input and Summary Results'!D1131=0,FALSE,'Input and Summary Results'!$B1131)</f>
        <v>71</v>
      </c>
      <c r="C1549">
        <f>IF(OR(B1549=0,'Input and Summary Results'!D1131=0,'Input and Summary Results'!D1131=""),FALSE,'Input and Summary Results'!$D1131)</f>
        <v>1.0268843910000001</v>
      </c>
      <c r="D1549">
        <f>IF(OR(B1549=0,'Input and Summary Results'!E1131=0),FALSE,'Input and Summary Results'!$E1131)</f>
        <v>7.0037321999999999E-2</v>
      </c>
      <c r="E1549">
        <f t="shared" si="101"/>
        <v>1.1521552480493474E-2</v>
      </c>
      <c r="F1549">
        <f t="shared" si="102"/>
        <v>2.9600408784478248E-2</v>
      </c>
      <c r="G1549">
        <f>IF('Input and Summary Results'!$J$4="yes",IF(C1549=FALSE,FALSE,IF('Data Transformation'!E1549&lt;$R$10,E1549,$R$10)),IF(C1549=FALSE,FALSE,IF(C1549&lt;$R$10,C1549,$R$10)))</f>
        <v>1.0268843910000001</v>
      </c>
      <c r="H1549">
        <f>IF('Input and Summary Results'!$J$4="yes",'Data Transformation'!F1549,'Data Transformation'!D1549)</f>
        <v>7.0037321999999999E-2</v>
      </c>
      <c r="I1549">
        <f t="shared" si="103"/>
        <v>71</v>
      </c>
    </row>
    <row r="1550" spans="2:9" x14ac:dyDescent="0.45">
      <c r="B1550">
        <f>IF('Input and Summary Results'!D1132=0,FALSE,'Input and Summary Results'!$B1132)</f>
        <v>71</v>
      </c>
      <c r="C1550">
        <f>IF(OR(B1550=0,'Input and Summary Results'!D1132=0,'Input and Summary Results'!D1132=""),FALSE,'Input and Summary Results'!$D1132)</f>
        <v>0.79552880800000003</v>
      </c>
      <c r="D1550">
        <f>IF(OR(B1550=0,'Input and Summary Results'!E1132=0),FALSE,'Input and Summary Results'!$E1132)</f>
        <v>6.7644093000000002E-2</v>
      </c>
      <c r="E1550">
        <f t="shared" si="101"/>
        <v>-9.9344088891186566E-2</v>
      </c>
      <c r="F1550">
        <f t="shared" si="102"/>
        <v>3.6903171911280425E-2</v>
      </c>
      <c r="G1550">
        <f>IF('Input and Summary Results'!$J$4="yes",IF(C1550=FALSE,FALSE,IF('Data Transformation'!E1550&lt;$R$10,E1550,$R$10)),IF(C1550=FALSE,FALSE,IF(C1550&lt;$R$10,C1550,$R$10)))</f>
        <v>0.79552880800000003</v>
      </c>
      <c r="H1550">
        <f>IF('Input and Summary Results'!$J$4="yes",'Data Transformation'!F1550,'Data Transformation'!D1550)</f>
        <v>6.7644093000000002E-2</v>
      </c>
      <c r="I1550">
        <f t="shared" si="103"/>
        <v>71</v>
      </c>
    </row>
    <row r="1551" spans="2:9" x14ac:dyDescent="0.45">
      <c r="B1551">
        <f>IF('Input and Summary Results'!D1133=0,FALSE,'Input and Summary Results'!$B1133)</f>
        <v>71</v>
      </c>
      <c r="C1551">
        <f>IF(OR(B1551=0,'Input and Summary Results'!D1133=0,'Input and Summary Results'!D1133=""),FALSE,'Input and Summary Results'!$D1133)</f>
        <v>0.84747771999999999</v>
      </c>
      <c r="D1551">
        <f>IF(OR(B1551=0,'Input and Summary Results'!E1133=0),FALSE,'Input and Summary Results'!$E1133)</f>
        <v>6.4237183000000003E-2</v>
      </c>
      <c r="E1551">
        <f t="shared" si="101"/>
        <v>-7.1871710479743597E-2</v>
      </c>
      <c r="F1551">
        <f t="shared" si="102"/>
        <v>3.2896366198275989E-2</v>
      </c>
      <c r="G1551">
        <f>IF('Input and Summary Results'!$J$4="yes",IF(C1551=FALSE,FALSE,IF('Data Transformation'!E1551&lt;$R$10,E1551,$R$10)),IF(C1551=FALSE,FALSE,IF(C1551&lt;$R$10,C1551,$R$10)))</f>
        <v>0.84747771999999999</v>
      </c>
      <c r="H1551">
        <f>IF('Input and Summary Results'!$J$4="yes",'Data Transformation'!F1551,'Data Transformation'!D1551)</f>
        <v>6.4237183000000003E-2</v>
      </c>
      <c r="I1551">
        <f t="shared" si="103"/>
        <v>71</v>
      </c>
    </row>
    <row r="1552" spans="2:9" x14ac:dyDescent="0.45">
      <c r="B1552">
        <f>IF('Input and Summary Results'!D1134=0,FALSE,'Input and Summary Results'!$B1134)</f>
        <v>71</v>
      </c>
      <c r="C1552">
        <f>IF(OR(B1552=0,'Input and Summary Results'!D1134=0,'Input and Summary Results'!D1134=""),FALSE,'Input and Summary Results'!$D1134)</f>
        <v>0.92473768199999995</v>
      </c>
      <c r="D1552">
        <f>IF(OR(B1552=0,'Input and Summary Results'!E1134=0),FALSE,'Input and Summary Results'!$E1134)</f>
        <v>6.1570703999999997E-2</v>
      </c>
      <c r="E1552">
        <f t="shared" si="101"/>
        <v>-3.3981445008575854E-2</v>
      </c>
      <c r="F1552">
        <f t="shared" si="102"/>
        <v>2.8896503361047206E-2</v>
      </c>
      <c r="G1552">
        <f>IF('Input and Summary Results'!$J$4="yes",IF(C1552=FALSE,FALSE,IF('Data Transformation'!E1552&lt;$R$10,E1552,$R$10)),IF(C1552=FALSE,FALSE,IF(C1552&lt;$R$10,C1552,$R$10)))</f>
        <v>0.92473768199999995</v>
      </c>
      <c r="H1552">
        <f>IF('Input and Summary Results'!$J$4="yes",'Data Transformation'!F1552,'Data Transformation'!D1552)</f>
        <v>6.1570703999999997E-2</v>
      </c>
      <c r="I1552">
        <f t="shared" si="103"/>
        <v>71</v>
      </c>
    </row>
    <row r="1553" spans="2:9" x14ac:dyDescent="0.45">
      <c r="B1553">
        <f>IF('Input and Summary Results'!D1135=0,FALSE,'Input and Summary Results'!$B1135)</f>
        <v>71</v>
      </c>
      <c r="C1553">
        <f>IF(OR(B1553=0,'Input and Summary Results'!D1135=0,'Input and Summary Results'!D1135=""),FALSE,'Input and Summary Results'!$D1135)</f>
        <v>0.89657654799999997</v>
      </c>
      <c r="D1553">
        <f>IF(OR(B1553=0,'Input and Summary Results'!E1135=0),FALSE,'Input and Summary Results'!$E1135)</f>
        <v>5.4797571000000003E-2</v>
      </c>
      <c r="E1553">
        <f t="shared" si="101"/>
        <v>-4.7412625282178017E-2</v>
      </c>
      <c r="F1553">
        <f t="shared" si="102"/>
        <v>2.6525505119502635E-2</v>
      </c>
      <c r="G1553">
        <f>IF('Input and Summary Results'!$J$4="yes",IF(C1553=FALSE,FALSE,IF('Data Transformation'!E1553&lt;$R$10,E1553,$R$10)),IF(C1553=FALSE,FALSE,IF(C1553&lt;$R$10,C1553,$R$10)))</f>
        <v>0.89657654799999997</v>
      </c>
      <c r="H1553">
        <f>IF('Input and Summary Results'!$J$4="yes",'Data Transformation'!F1553,'Data Transformation'!D1553)</f>
        <v>5.4797571000000003E-2</v>
      </c>
      <c r="I1553">
        <f t="shared" si="103"/>
        <v>71</v>
      </c>
    </row>
    <row r="1554" spans="2:9" x14ac:dyDescent="0.45">
      <c r="B1554">
        <f>IF('Input and Summary Results'!D1136=0,FALSE,'Input and Summary Results'!$B1136)</f>
        <v>71</v>
      </c>
      <c r="C1554">
        <f>IF(OR(B1554=0,'Input and Summary Results'!D1136=0,'Input and Summary Results'!D1136=""),FALSE,'Input and Summary Results'!$D1136)</f>
        <v>1.0406138810000001</v>
      </c>
      <c r="D1554">
        <f>IF(OR(B1554=0,'Input and Summary Results'!E1136=0),FALSE,'Input and Summary Results'!$E1136)</f>
        <v>5.4236599000000003E-2</v>
      </c>
      <c r="E1554">
        <f t="shared" si="101"/>
        <v>1.7289614757688119E-2</v>
      </c>
      <c r="F1554">
        <f t="shared" si="102"/>
        <v>2.2619998056704761E-2</v>
      </c>
      <c r="G1554">
        <f>IF('Input and Summary Results'!$J$4="yes",IF(C1554=FALSE,FALSE,IF('Data Transformation'!E1554&lt;$R$10,E1554,$R$10)),IF(C1554=FALSE,FALSE,IF(C1554&lt;$R$10,C1554,$R$10)))</f>
        <v>1.0406138810000001</v>
      </c>
      <c r="H1554">
        <f>IF('Input and Summary Results'!$J$4="yes",'Data Transformation'!F1554,'Data Transformation'!D1554)</f>
        <v>5.4236599000000003E-2</v>
      </c>
      <c r="I1554">
        <f t="shared" si="103"/>
        <v>71</v>
      </c>
    </row>
    <row r="1555" spans="2:9" x14ac:dyDescent="0.45">
      <c r="B1555">
        <f>IF('Input and Summary Results'!D1137=0,FALSE,'Input and Summary Results'!$B1137)</f>
        <v>71</v>
      </c>
      <c r="C1555">
        <f>IF(OR(B1555=0,'Input and Summary Results'!D1137=0,'Input and Summary Results'!D1137=""),FALSE,'Input and Summary Results'!$D1137)</f>
        <v>0.90851492599999994</v>
      </c>
      <c r="D1555">
        <f>IF(OR(B1555=0,'Input and Summary Results'!E1137=0),FALSE,'Input and Summary Results'!$E1137)</f>
        <v>5.0505201E-2</v>
      </c>
      <c r="E1555">
        <f t="shared" si="101"/>
        <v>-4.1667933269333948E-2</v>
      </c>
      <c r="F1555">
        <f t="shared" si="102"/>
        <v>2.412646903943106E-2</v>
      </c>
      <c r="G1555">
        <f>IF('Input and Summary Results'!$J$4="yes",IF(C1555=FALSE,FALSE,IF('Data Transformation'!E1555&lt;$R$10,E1555,$R$10)),IF(C1555=FALSE,FALSE,IF(C1555&lt;$R$10,C1555,$R$10)))</f>
        <v>0.90851492599999994</v>
      </c>
      <c r="H1555">
        <f>IF('Input and Summary Results'!$J$4="yes",'Data Transformation'!F1555,'Data Transformation'!D1555)</f>
        <v>5.0505201E-2</v>
      </c>
      <c r="I1555">
        <f t="shared" si="103"/>
        <v>71</v>
      </c>
    </row>
    <row r="1556" spans="2:9" x14ac:dyDescent="0.45">
      <c r="B1556">
        <f>IF('Input and Summary Results'!D1138=0,FALSE,'Input and Summary Results'!$B1138)</f>
        <v>71</v>
      </c>
      <c r="C1556">
        <f>IF(OR(B1556=0,'Input and Summary Results'!D1138=0,'Input and Summary Results'!D1138=""),FALSE,'Input and Summary Results'!$D1138)</f>
        <v>0.74512780000000001</v>
      </c>
      <c r="D1556">
        <f>IF(OR(B1556=0,'Input and Summary Results'!E1138=0),FALSE,'Input and Summary Results'!$E1138)</f>
        <v>5.0012015999999999E-2</v>
      </c>
      <c r="E1556">
        <f t="shared" si="101"/>
        <v>-0.12776923319163616</v>
      </c>
      <c r="F1556">
        <f t="shared" si="102"/>
        <v>2.9129519719972869E-2</v>
      </c>
      <c r="G1556">
        <f>IF('Input and Summary Results'!$J$4="yes",IF(C1556=FALSE,FALSE,IF('Data Transformation'!E1556&lt;$R$10,E1556,$R$10)),IF(C1556=FALSE,FALSE,IF(C1556&lt;$R$10,C1556,$R$10)))</f>
        <v>0.74512780000000001</v>
      </c>
      <c r="H1556">
        <f>IF('Input and Summary Results'!$J$4="yes",'Data Transformation'!F1556,'Data Transformation'!D1556)</f>
        <v>5.0012015999999999E-2</v>
      </c>
      <c r="I1556">
        <f t="shared" si="103"/>
        <v>71</v>
      </c>
    </row>
    <row r="1557" spans="2:9" x14ac:dyDescent="0.45">
      <c r="B1557">
        <f>IF('Input and Summary Results'!D1139=0,FALSE,'Input and Summary Results'!$B1139)</f>
        <v>71</v>
      </c>
      <c r="C1557">
        <f>IF(OR(B1557=0,'Input and Summary Results'!D1139=0,'Input and Summary Results'!D1139=""),FALSE,'Input and Summary Results'!$D1139)</f>
        <v>1.0523999079999999</v>
      </c>
      <c r="D1557">
        <f>IF(OR(B1557=0,'Input and Summary Results'!E1139=0),FALSE,'Input and Summary Results'!$E1139)</f>
        <v>4.7643383999999997E-2</v>
      </c>
      <c r="E1557">
        <f t="shared" si="101"/>
        <v>2.2180801447973492E-2</v>
      </c>
      <c r="F1557">
        <f t="shared" si="102"/>
        <v>1.9647691432523387E-2</v>
      </c>
      <c r="G1557">
        <f>IF('Input and Summary Results'!$J$4="yes",IF(C1557=FALSE,FALSE,IF('Data Transformation'!E1557&lt;$R$10,E1557,$R$10)),IF(C1557=FALSE,FALSE,IF(C1557&lt;$R$10,C1557,$R$10)))</f>
        <v>1.0523999079999999</v>
      </c>
      <c r="H1557">
        <f>IF('Input and Summary Results'!$J$4="yes",'Data Transformation'!F1557,'Data Transformation'!D1557)</f>
        <v>4.7643383999999997E-2</v>
      </c>
      <c r="I1557">
        <f t="shared" si="103"/>
        <v>71</v>
      </c>
    </row>
    <row r="1558" spans="2:9" x14ac:dyDescent="0.45">
      <c r="B1558">
        <f>IF('Input and Summary Results'!D1140=0,FALSE,'Input and Summary Results'!$B1140)</f>
        <v>71</v>
      </c>
      <c r="C1558">
        <f>IF(OR(B1558=0,'Input and Summary Results'!D1140=0,'Input and Summary Results'!D1140=""),FALSE,'Input and Summary Results'!$D1140)</f>
        <v>0.91408787300000005</v>
      </c>
      <c r="D1558">
        <f>IF(OR(B1558=0,'Input and Summary Results'!E1140=0),FALSE,'Input and Summary Results'!$E1140)</f>
        <v>4.5868030999999997E-2</v>
      </c>
      <c r="E1558">
        <f t="shared" si="101"/>
        <v>-3.9012052707502999E-2</v>
      </c>
      <c r="F1558">
        <f t="shared" si="102"/>
        <v>2.1777693416571556E-2</v>
      </c>
      <c r="G1558">
        <f>IF('Input and Summary Results'!$J$4="yes",IF(C1558=FALSE,FALSE,IF('Data Transformation'!E1558&lt;$R$10,E1558,$R$10)),IF(C1558=FALSE,FALSE,IF(C1558&lt;$R$10,C1558,$R$10)))</f>
        <v>0.91408787300000005</v>
      </c>
      <c r="H1558">
        <f>IF('Input and Summary Results'!$J$4="yes",'Data Transformation'!F1558,'Data Transformation'!D1558)</f>
        <v>4.5868030999999997E-2</v>
      </c>
      <c r="I1558">
        <f t="shared" si="103"/>
        <v>71</v>
      </c>
    </row>
    <row r="1559" spans="2:9" x14ac:dyDescent="0.45">
      <c r="B1559">
        <f>IF('Input and Summary Results'!D1141=0,FALSE,'Input and Summary Results'!$B1141)</f>
        <v>71</v>
      </c>
      <c r="C1559">
        <f>IF(OR(B1559=0,'Input and Summary Results'!D1141=0,'Input and Summary Results'!D1141=""),FALSE,'Input and Summary Results'!$D1141)</f>
        <v>0.92410455700000005</v>
      </c>
      <c r="D1559">
        <f>IF(OR(B1559=0,'Input and Summary Results'!E1141=0),FALSE,'Input and Summary Results'!$E1141)</f>
        <v>4.4638972999999998E-2</v>
      </c>
      <c r="E1559">
        <f t="shared" si="101"/>
        <v>-3.4278888131415559E-2</v>
      </c>
      <c r="F1559">
        <f t="shared" si="102"/>
        <v>2.0964418079371074E-2</v>
      </c>
      <c r="G1559">
        <f>IF('Input and Summary Results'!$J$4="yes",IF(C1559=FALSE,FALSE,IF('Data Transformation'!E1559&lt;$R$10,E1559,$R$10)),IF(C1559=FALSE,FALSE,IF(C1559&lt;$R$10,C1559,$R$10)))</f>
        <v>0.92410455700000005</v>
      </c>
      <c r="H1559">
        <f>IF('Input and Summary Results'!$J$4="yes",'Data Transformation'!F1559,'Data Transformation'!D1559)</f>
        <v>4.4638972999999998E-2</v>
      </c>
      <c r="I1559">
        <f t="shared" si="103"/>
        <v>71</v>
      </c>
    </row>
    <row r="1560" spans="2:9" x14ac:dyDescent="0.45">
      <c r="B1560">
        <f>IF('Input and Summary Results'!D1142=0,FALSE,'Input and Summary Results'!$B1142)</f>
        <v>71</v>
      </c>
      <c r="C1560">
        <f>IF(OR(B1560=0,'Input and Summary Results'!D1142=0,'Input and Summary Results'!D1142=""),FALSE,'Input and Summary Results'!$D1142)</f>
        <v>0.89911225400000006</v>
      </c>
      <c r="D1560">
        <f>IF(OR(B1560=0,'Input and Summary Results'!E1142=0),FALSE,'Input and Summary Results'!$E1142)</f>
        <v>4.1079981000000002E-2</v>
      </c>
      <c r="E1560">
        <f t="shared" si="101"/>
        <v>-4.6186083295302986E-2</v>
      </c>
      <c r="F1560">
        <f t="shared" si="102"/>
        <v>1.982923897954126E-2</v>
      </c>
      <c r="G1560">
        <f>IF('Input and Summary Results'!$J$4="yes",IF(C1560=FALSE,FALSE,IF('Data Transformation'!E1560&lt;$R$10,E1560,$R$10)),IF(C1560=FALSE,FALSE,IF(C1560&lt;$R$10,C1560,$R$10)))</f>
        <v>0.89911225400000006</v>
      </c>
      <c r="H1560">
        <f>IF('Input and Summary Results'!$J$4="yes",'Data Transformation'!F1560,'Data Transformation'!D1560)</f>
        <v>4.1079981000000002E-2</v>
      </c>
      <c r="I1560">
        <f t="shared" si="103"/>
        <v>71</v>
      </c>
    </row>
    <row r="1561" spans="2:9" x14ac:dyDescent="0.45">
      <c r="B1561">
        <f>IF('Input and Summary Results'!D1143=0,FALSE,'Input and Summary Results'!$B1143)</f>
        <v>71</v>
      </c>
      <c r="C1561">
        <f>IF(OR(B1561=0,'Input and Summary Results'!D1143=0,'Input and Summary Results'!D1143=""),FALSE,'Input and Summary Results'!$D1143)</f>
        <v>0.86505198999999999</v>
      </c>
      <c r="D1561">
        <f>IF(OR(B1561=0,'Input and Summary Results'!E1143=0),FALSE,'Input and Summary Results'!$E1143)</f>
        <v>3.8722676999999997E-2</v>
      </c>
      <c r="E1561">
        <f t="shared" si="101"/>
        <v>-6.2957790463974678E-2</v>
      </c>
      <c r="F1561">
        <f t="shared" si="102"/>
        <v>1.9427319990327978E-2</v>
      </c>
      <c r="G1561">
        <f>IF('Input and Summary Results'!$J$4="yes",IF(C1561=FALSE,FALSE,IF('Data Transformation'!E1561&lt;$R$10,E1561,$R$10)),IF(C1561=FALSE,FALSE,IF(C1561&lt;$R$10,C1561,$R$10)))</f>
        <v>0.86505198999999999</v>
      </c>
      <c r="H1561">
        <f>IF('Input and Summary Results'!$J$4="yes",'Data Transformation'!F1561,'Data Transformation'!D1561)</f>
        <v>3.8722676999999997E-2</v>
      </c>
      <c r="I1561">
        <f t="shared" si="103"/>
        <v>71</v>
      </c>
    </row>
    <row r="1562" spans="2:9" x14ac:dyDescent="0.45">
      <c r="B1562">
        <f>IF('Input and Summary Results'!D1144=0,FALSE,'Input and Summary Results'!$B1144)</f>
        <v>71</v>
      </c>
      <c r="C1562">
        <f>IF(OR(B1562=0,'Input and Summary Results'!D1144=0,'Input and Summary Results'!D1144=""),FALSE,'Input and Summary Results'!$D1144)</f>
        <v>0.96394511400000005</v>
      </c>
      <c r="D1562">
        <f>IF(OR(B1562=0,'Input and Summary Results'!E1144=0),FALSE,'Input and Summary Results'!$E1144)</f>
        <v>3.750626E-2</v>
      </c>
      <c r="E1562">
        <f t="shared" si="101"/>
        <v>-1.5947693654781804E-2</v>
      </c>
      <c r="F1562">
        <f t="shared" si="102"/>
        <v>1.6886559829587974E-2</v>
      </c>
      <c r="G1562">
        <f>IF('Input and Summary Results'!$J$4="yes",IF(C1562=FALSE,FALSE,IF('Data Transformation'!E1562&lt;$R$10,E1562,$R$10)),IF(C1562=FALSE,FALSE,IF(C1562&lt;$R$10,C1562,$R$10)))</f>
        <v>0.96394511400000005</v>
      </c>
      <c r="H1562">
        <f>IF('Input and Summary Results'!$J$4="yes",'Data Transformation'!F1562,'Data Transformation'!D1562)</f>
        <v>3.750626E-2</v>
      </c>
      <c r="I1562">
        <f t="shared" si="103"/>
        <v>71</v>
      </c>
    </row>
    <row r="1563" spans="2:9" x14ac:dyDescent="0.45">
      <c r="B1563">
        <f>IF('Input and Summary Results'!D1145=0,FALSE,'Input and Summary Results'!$B1145)</f>
        <v>71</v>
      </c>
      <c r="C1563">
        <f>IF(OR(B1563=0,'Input and Summary Results'!D1145=0,'Input and Summary Results'!D1145=""),FALSE,'Input and Summary Results'!$D1145)</f>
        <v>0.85485180000000005</v>
      </c>
      <c r="D1563">
        <f>IF(OR(B1563=0,'Input and Summary Results'!E1145=0),FALSE,'Input and Summary Results'!$E1145)</f>
        <v>3.3716318000000002E-2</v>
      </c>
      <c r="E1563">
        <f t="shared" si="101"/>
        <v>-6.8109169506846104E-2</v>
      </c>
      <c r="F1563">
        <f t="shared" si="102"/>
        <v>1.7117448909857825E-2</v>
      </c>
      <c r="G1563">
        <f>IF('Input and Summary Results'!$J$4="yes",IF(C1563=FALSE,FALSE,IF('Data Transformation'!E1563&lt;$R$10,E1563,$R$10)),IF(C1563=FALSE,FALSE,IF(C1563&lt;$R$10,C1563,$R$10)))</f>
        <v>0.85485180000000005</v>
      </c>
      <c r="H1563">
        <f>IF('Input and Summary Results'!$J$4="yes",'Data Transformation'!F1563,'Data Transformation'!D1563)</f>
        <v>3.3716318000000002E-2</v>
      </c>
      <c r="I1563">
        <f t="shared" si="103"/>
        <v>71</v>
      </c>
    </row>
    <row r="1564" spans="2:9" x14ac:dyDescent="0.45">
      <c r="B1564">
        <f>IF('Input and Summary Results'!D1146=0,FALSE,'Input and Summary Results'!$B1146)</f>
        <v>71</v>
      </c>
      <c r="C1564">
        <f>IF(OR(B1564=0,'Input and Summary Results'!D1146=0,'Input and Summary Results'!D1146=""),FALSE,'Input and Summary Results'!$D1146)</f>
        <v>0.94203292299999997</v>
      </c>
      <c r="D1564">
        <f>IF(OR(B1564=0,'Input and Summary Results'!E1146=0),FALSE,'Input and Summary Results'!$E1146)</f>
        <v>3.3081350000000002E-2</v>
      </c>
      <c r="E1564">
        <f t="shared" si="101"/>
        <v>-2.5933918834118008E-2</v>
      </c>
      <c r="F1564">
        <f t="shared" si="102"/>
        <v>1.524076871355801E-2</v>
      </c>
      <c r="G1564">
        <f>IF('Input and Summary Results'!$J$4="yes",IF(C1564=FALSE,FALSE,IF('Data Transformation'!E1564&lt;$R$10,E1564,$R$10)),IF(C1564=FALSE,FALSE,IF(C1564&lt;$R$10,C1564,$R$10)))</f>
        <v>0.94203292299999997</v>
      </c>
      <c r="H1564">
        <f>IF('Input and Summary Results'!$J$4="yes",'Data Transformation'!F1564,'Data Transformation'!D1564)</f>
        <v>3.3081350000000002E-2</v>
      </c>
      <c r="I1564">
        <f t="shared" si="103"/>
        <v>71</v>
      </c>
    </row>
    <row r="1565" spans="2:9" x14ac:dyDescent="0.45">
      <c r="B1565">
        <f>IF('Input and Summary Results'!D1147=0,FALSE,'Input and Summary Results'!$B1147)</f>
        <v>71</v>
      </c>
      <c r="C1565">
        <f>IF(OR(B1565=0,'Input and Summary Results'!D1147=0,'Input and Summary Results'!D1147=""),FALSE,'Input and Summary Results'!$D1147)</f>
        <v>1.001007572</v>
      </c>
      <c r="D1565">
        <f>IF(OR(B1565=0,'Input and Summary Results'!E1147=0),FALSE,'Input and Summary Results'!$E1147)</f>
        <v>2.9919672000000001E-2</v>
      </c>
      <c r="E1565">
        <f t="shared" si="101"/>
        <v>4.3736265951774169E-4</v>
      </c>
      <c r="F1565">
        <f t="shared" si="102"/>
        <v>1.2972067356149829E-2</v>
      </c>
      <c r="G1565">
        <f>IF('Input and Summary Results'!$J$4="yes",IF(C1565=FALSE,FALSE,IF('Data Transformation'!E1565&lt;$R$10,E1565,$R$10)),IF(C1565=FALSE,FALSE,IF(C1565&lt;$R$10,C1565,$R$10)))</f>
        <v>1.001007572</v>
      </c>
      <c r="H1565">
        <f>IF('Input and Summary Results'!$J$4="yes",'Data Transformation'!F1565,'Data Transformation'!D1565)</f>
        <v>2.9919672000000001E-2</v>
      </c>
      <c r="I1565">
        <f t="shared" si="103"/>
        <v>71</v>
      </c>
    </row>
    <row r="1566" spans="2:9" x14ac:dyDescent="0.45">
      <c r="B1566">
        <f>IF('Input and Summary Results'!D1148=0,FALSE,'Input and Summary Results'!$B1148)</f>
        <v>71</v>
      </c>
      <c r="C1566">
        <f>IF(OR(B1566=0,'Input and Summary Results'!D1148=0,'Input and Summary Results'!D1148=""),FALSE,'Input and Summary Results'!$D1148)</f>
        <v>0.512453716</v>
      </c>
      <c r="D1566">
        <f>IF(OR(B1566=0,'Input and Summary Results'!E1148=0),FALSE,'Input and Summary Results'!$E1148)</f>
        <v>2.8201382000000001E-2</v>
      </c>
      <c r="E1566">
        <f t="shared" si="101"/>
        <v>-0.29034535328394079</v>
      </c>
      <c r="F1566">
        <f t="shared" si="102"/>
        <v>2.3883912645878833E-2</v>
      </c>
      <c r="G1566">
        <f>IF('Input and Summary Results'!$J$4="yes",IF(C1566=FALSE,FALSE,IF('Data Transformation'!E1566&lt;$R$10,E1566,$R$10)),IF(C1566=FALSE,FALSE,IF(C1566&lt;$R$10,C1566,$R$10)))</f>
        <v>0.512453716</v>
      </c>
      <c r="H1566">
        <f>IF('Input and Summary Results'!$J$4="yes",'Data Transformation'!F1566,'Data Transformation'!D1566)</f>
        <v>2.8201382000000001E-2</v>
      </c>
      <c r="I1566">
        <f t="shared" si="103"/>
        <v>71</v>
      </c>
    </row>
    <row r="1567" spans="2:9" x14ac:dyDescent="0.45">
      <c r="B1567">
        <f>IF('Input and Summary Results'!D1149=0,FALSE,'Input and Summary Results'!$B1149)</f>
        <v>71</v>
      </c>
      <c r="C1567">
        <f>IF(OR(B1567=0,'Input and Summary Results'!D1149=0,'Input and Summary Results'!D1149=""),FALSE,'Input and Summary Results'!$D1149)</f>
        <v>0.95512123900000001</v>
      </c>
      <c r="D1567">
        <f>IF(OR(B1567=0,'Input and Summary Results'!E1149=0),FALSE,'Input and Summary Results'!$E1149)</f>
        <v>2.8107808000000001E-2</v>
      </c>
      <c r="E1567">
        <f t="shared" si="101"/>
        <v>-1.9941497435363935E-2</v>
      </c>
      <c r="F1567">
        <f t="shared" si="102"/>
        <v>1.2771979277491494E-2</v>
      </c>
      <c r="G1567">
        <f>IF('Input and Summary Results'!$J$4="yes",IF(C1567=FALSE,FALSE,IF('Data Transformation'!E1567&lt;$R$10,E1567,$R$10)),IF(C1567=FALSE,FALSE,IF(C1567&lt;$R$10,C1567,$R$10)))</f>
        <v>0.95512123900000001</v>
      </c>
      <c r="H1567">
        <f>IF('Input and Summary Results'!$J$4="yes",'Data Transformation'!F1567,'Data Transformation'!D1567)</f>
        <v>2.8107808000000001E-2</v>
      </c>
      <c r="I1567">
        <f t="shared" si="103"/>
        <v>71</v>
      </c>
    </row>
    <row r="1568" spans="2:9" x14ac:dyDescent="0.45">
      <c r="B1568">
        <f>IF('Input and Summary Results'!D1150=0,FALSE,'Input and Summary Results'!$B1150)</f>
        <v>72</v>
      </c>
      <c r="C1568">
        <f>IF(OR(B1568=0,'Input and Summary Results'!D1150=0,'Input and Summary Results'!D1150=""),FALSE,'Input and Summary Results'!$D1150)</f>
        <v>0.28580962999999998</v>
      </c>
      <c r="D1568">
        <f>IF(OR(B1568=0,'Input and Summary Results'!E1150=0),FALSE,'Input and Summary Results'!$E1150)</f>
        <v>7.4895626000000007E-2</v>
      </c>
      <c r="E1568">
        <f t="shared" si="101"/>
        <v>-0.54392314228611938</v>
      </c>
      <c r="F1568">
        <f t="shared" si="102"/>
        <v>0.11372850412353146</v>
      </c>
      <c r="G1568">
        <f>IF('Input and Summary Results'!$J$4="yes",IF(C1568=FALSE,FALSE,IF('Data Transformation'!E1568&lt;$R$10,E1568,$R$10)),IF(C1568=FALSE,FALSE,IF(C1568&lt;$R$10,C1568,$R$10)))</f>
        <v>0.28580962999999998</v>
      </c>
      <c r="H1568">
        <f>IF('Input and Summary Results'!$J$4="yes",'Data Transformation'!F1568,'Data Transformation'!D1568)</f>
        <v>7.4895626000000007E-2</v>
      </c>
      <c r="I1568">
        <f t="shared" si="103"/>
        <v>72</v>
      </c>
    </row>
    <row r="1569" spans="2:9" x14ac:dyDescent="0.45">
      <c r="B1569">
        <f>IF('Input and Summary Results'!D1151=0,FALSE,'Input and Summary Results'!$B1151)</f>
        <v>72</v>
      </c>
      <c r="C1569">
        <f>IF(OR(B1569=0,'Input and Summary Results'!D1151=0,'Input and Summary Results'!D1151=""),FALSE,'Input and Summary Results'!$D1151)</f>
        <v>0.112102249</v>
      </c>
      <c r="D1569">
        <f>IF(OR(B1569=0,'Input and Summary Results'!E1151=0),FALSE,'Input and Summary Results'!$E1151)</f>
        <v>7.3899618E-2</v>
      </c>
      <c r="E1569">
        <f t="shared" si="101"/>
        <v>-0.95038567448359823</v>
      </c>
      <c r="F1569">
        <f t="shared" si="102"/>
        <v>0.28609982848782989</v>
      </c>
      <c r="G1569">
        <f>IF('Input and Summary Results'!$J$4="yes",IF(C1569=FALSE,FALSE,IF('Data Transformation'!E1569&lt;$R$10,E1569,$R$10)),IF(C1569=FALSE,FALSE,IF(C1569&lt;$R$10,C1569,$R$10)))</f>
        <v>0.112102249</v>
      </c>
      <c r="H1569">
        <f>IF('Input and Summary Results'!$J$4="yes",'Data Transformation'!F1569,'Data Transformation'!D1569)</f>
        <v>7.3899618E-2</v>
      </c>
      <c r="I1569">
        <f t="shared" si="103"/>
        <v>72</v>
      </c>
    </row>
    <row r="1570" spans="2:9" x14ac:dyDescent="0.45">
      <c r="B1570">
        <f>IF('Input and Summary Results'!D1152=0,FALSE,'Input and Summary Results'!$B1152)</f>
        <v>72</v>
      </c>
      <c r="C1570">
        <f>IF(OR(B1570=0,'Input and Summary Results'!D1152=0,'Input and Summary Results'!D1152=""),FALSE,'Input and Summary Results'!$D1152)</f>
        <v>0.22932656500000001</v>
      </c>
      <c r="D1570">
        <f>IF(OR(B1570=0,'Input and Summary Results'!E1152=0),FALSE,'Input and Summary Results'!$E1152)</f>
        <v>7.1827368000000003E-2</v>
      </c>
      <c r="E1570">
        <f t="shared" si="101"/>
        <v>-0.63954563404168885</v>
      </c>
      <c r="F1570">
        <f t="shared" si="102"/>
        <v>0.13593312973575478</v>
      </c>
      <c r="G1570">
        <f>IF('Input and Summary Results'!$J$4="yes",IF(C1570=FALSE,FALSE,IF('Data Transformation'!E1570&lt;$R$10,E1570,$R$10)),IF(C1570=FALSE,FALSE,IF(C1570&lt;$R$10,C1570,$R$10)))</f>
        <v>0.22932656500000001</v>
      </c>
      <c r="H1570">
        <f>IF('Input and Summary Results'!$J$4="yes",'Data Transformation'!F1570,'Data Transformation'!D1570)</f>
        <v>7.1827368000000003E-2</v>
      </c>
      <c r="I1570">
        <f t="shared" si="103"/>
        <v>72</v>
      </c>
    </row>
    <row r="1571" spans="2:9" x14ac:dyDescent="0.45">
      <c r="B1571">
        <f>IF('Input and Summary Results'!D1153=0,FALSE,'Input and Summary Results'!$B1153)</f>
        <v>72</v>
      </c>
      <c r="C1571">
        <f>IF(OR(B1571=0,'Input and Summary Results'!D1153=0,'Input and Summary Results'!D1153=""),FALSE,'Input and Summary Results'!$D1153)</f>
        <v>1.0504136129999999</v>
      </c>
      <c r="D1571">
        <f>IF(OR(B1571=0,'Input and Summary Results'!E1153=0),FALSE,'Input and Summary Results'!$E1153)</f>
        <v>6.7697823000000004E-2</v>
      </c>
      <c r="E1571">
        <f t="shared" si="101"/>
        <v>2.1360341425361307E-2</v>
      </c>
      <c r="F1571">
        <f t="shared" si="102"/>
        <v>2.7970748682595383E-2</v>
      </c>
      <c r="G1571">
        <f>IF('Input and Summary Results'!$J$4="yes",IF(C1571=FALSE,FALSE,IF('Data Transformation'!E1571&lt;$R$10,E1571,$R$10)),IF(C1571=FALSE,FALSE,IF(C1571&lt;$R$10,C1571,$R$10)))</f>
        <v>1.0504136129999999</v>
      </c>
      <c r="H1571">
        <f>IF('Input and Summary Results'!$J$4="yes",'Data Transformation'!F1571,'Data Transformation'!D1571)</f>
        <v>6.7697823000000004E-2</v>
      </c>
      <c r="I1571">
        <f t="shared" si="103"/>
        <v>72</v>
      </c>
    </row>
    <row r="1572" spans="2:9" x14ac:dyDescent="0.45">
      <c r="B1572">
        <f>IF('Input and Summary Results'!D1154=0,FALSE,'Input and Summary Results'!$B1154)</f>
        <v>72</v>
      </c>
      <c r="C1572">
        <f>IF(OR(B1572=0,'Input and Summary Results'!D1154=0,'Input and Summary Results'!D1154=""),FALSE,'Input and Summary Results'!$D1154)</f>
        <v>0.19264379600000001</v>
      </c>
      <c r="D1572">
        <f>IF(OR(B1572=0,'Input and Summary Results'!E1154=0),FALSE,'Input and Summary Results'!$E1154)</f>
        <v>5.7612634000000003E-2</v>
      </c>
      <c r="E1572">
        <f t="shared" si="101"/>
        <v>-0.71524497266889142</v>
      </c>
      <c r="F1572">
        <f t="shared" si="102"/>
        <v>0.12979334748989271</v>
      </c>
      <c r="G1572">
        <f>IF('Input and Summary Results'!$J$4="yes",IF(C1572=FALSE,FALSE,IF('Data Transformation'!E1572&lt;$R$10,E1572,$R$10)),IF(C1572=FALSE,FALSE,IF(C1572&lt;$R$10,C1572,$R$10)))</f>
        <v>0.19264379600000001</v>
      </c>
      <c r="H1572">
        <f>IF('Input and Summary Results'!$J$4="yes",'Data Transformation'!F1572,'Data Transformation'!D1572)</f>
        <v>5.7612634000000003E-2</v>
      </c>
      <c r="I1572">
        <f t="shared" si="103"/>
        <v>72</v>
      </c>
    </row>
    <row r="1573" spans="2:9" x14ac:dyDescent="0.45">
      <c r="B1573">
        <f>IF('Input and Summary Results'!D1155=0,FALSE,'Input and Summary Results'!$B1155)</f>
        <v>72</v>
      </c>
      <c r="C1573">
        <f>IF(OR(B1573=0,'Input and Summary Results'!D1155=0,'Input and Summary Results'!D1155=""),FALSE,'Input and Summary Results'!$D1155)</f>
        <v>0.41115022200000001</v>
      </c>
      <c r="D1573">
        <f>IF(OR(B1573=0,'Input and Summary Results'!E1155=0),FALSE,'Input and Summary Results'!$E1155)</f>
        <v>5.3557291E-2</v>
      </c>
      <c r="E1573">
        <f t="shared" si="101"/>
        <v>-0.38599947090804559</v>
      </c>
      <c r="F1573">
        <f t="shared" si="102"/>
        <v>5.6533751048296894E-2</v>
      </c>
      <c r="G1573">
        <f>IF('Input and Summary Results'!$J$4="yes",IF(C1573=FALSE,FALSE,IF('Data Transformation'!E1573&lt;$R$10,E1573,$R$10)),IF(C1573=FALSE,FALSE,IF(C1573&lt;$R$10,C1573,$R$10)))</f>
        <v>0.41115022200000001</v>
      </c>
      <c r="H1573">
        <f>IF('Input and Summary Results'!$J$4="yes",'Data Transformation'!F1573,'Data Transformation'!D1573)</f>
        <v>5.3557291E-2</v>
      </c>
      <c r="I1573">
        <f t="shared" si="103"/>
        <v>72</v>
      </c>
    </row>
    <row r="1574" spans="2:9" x14ac:dyDescent="0.45">
      <c r="B1574">
        <f>IF('Input and Summary Results'!D1156=0,FALSE,'Input and Summary Results'!$B1156)</f>
        <v>72</v>
      </c>
      <c r="C1574">
        <f>IF(OR(B1574=0,'Input and Summary Results'!D1156=0,'Input and Summary Results'!D1156=""),FALSE,'Input and Summary Results'!$D1156)</f>
        <v>0.16756643500000001</v>
      </c>
      <c r="D1574">
        <f>IF(OR(B1574=0,'Input and Summary Results'!E1156=0),FALSE,'Input and Summary Results'!$E1156)</f>
        <v>5.0386601000000003E-2</v>
      </c>
      <c r="E1574">
        <f t="shared" si="101"/>
        <v>-0.77581296991902615</v>
      </c>
      <c r="F1574">
        <f t="shared" si="102"/>
        <v>0.13050217863738642</v>
      </c>
      <c r="G1574">
        <f>IF('Input and Summary Results'!$J$4="yes",IF(C1574=FALSE,FALSE,IF('Data Transformation'!E1574&lt;$R$10,E1574,$R$10)),IF(C1574=FALSE,FALSE,IF(C1574&lt;$R$10,C1574,$R$10)))</f>
        <v>0.16756643500000001</v>
      </c>
      <c r="H1574">
        <f>IF('Input and Summary Results'!$J$4="yes",'Data Transformation'!F1574,'Data Transformation'!D1574)</f>
        <v>5.0386601000000003E-2</v>
      </c>
      <c r="I1574">
        <f t="shared" si="103"/>
        <v>72</v>
      </c>
    </row>
    <row r="1575" spans="2:9" x14ac:dyDescent="0.45">
      <c r="B1575">
        <f>IF('Input and Summary Results'!D1157=0,FALSE,'Input and Summary Results'!$B1157)</f>
        <v>72</v>
      </c>
      <c r="C1575">
        <f>IF(OR(B1575=0,'Input and Summary Results'!D1157=0,'Input and Summary Results'!D1157=""),FALSE,'Input and Summary Results'!$D1157)</f>
        <v>0.124478248</v>
      </c>
      <c r="D1575">
        <f>IF(OR(B1575=0,'Input and Summary Results'!E1157=0),FALSE,'Input and Summary Results'!$E1157)</f>
        <v>5.0311311999999997E-2</v>
      </c>
      <c r="E1575">
        <f t="shared" si="101"/>
        <v>-0.90490653289685807</v>
      </c>
      <c r="F1575">
        <f t="shared" si="102"/>
        <v>0.17541305215028413</v>
      </c>
      <c r="G1575">
        <f>IF('Input and Summary Results'!$J$4="yes",IF(C1575=FALSE,FALSE,IF('Data Transformation'!E1575&lt;$R$10,E1575,$R$10)),IF(C1575=FALSE,FALSE,IF(C1575&lt;$R$10,C1575,$R$10)))</f>
        <v>0.124478248</v>
      </c>
      <c r="H1575">
        <f>IF('Input and Summary Results'!$J$4="yes",'Data Transformation'!F1575,'Data Transformation'!D1575)</f>
        <v>5.0311311999999997E-2</v>
      </c>
      <c r="I1575">
        <f t="shared" si="103"/>
        <v>72</v>
      </c>
    </row>
    <row r="1576" spans="2:9" x14ac:dyDescent="0.45">
      <c r="B1576">
        <f>IF('Input and Summary Results'!D1158=0,FALSE,'Input and Summary Results'!$B1158)</f>
        <v>72</v>
      </c>
      <c r="C1576">
        <f>IF(OR(B1576=0,'Input and Summary Results'!D1158=0,'Input and Summary Results'!D1158=""),FALSE,'Input and Summary Results'!$D1158)</f>
        <v>9.2790364E-2</v>
      </c>
      <c r="D1576">
        <f>IF(OR(B1576=0,'Input and Summary Results'!E1158=0),FALSE,'Input and Summary Results'!$E1158)</f>
        <v>4.8719313E-2</v>
      </c>
      <c r="E1576">
        <f t="shared" si="101"/>
        <v>-1.0324971216142493</v>
      </c>
      <c r="F1576">
        <f t="shared" si="102"/>
        <v>0.22787044829353184</v>
      </c>
      <c r="G1576">
        <f>IF('Input and Summary Results'!$J$4="yes",IF(C1576=FALSE,FALSE,IF('Data Transformation'!E1576&lt;$R$10,E1576,$R$10)),IF(C1576=FALSE,FALSE,IF(C1576&lt;$R$10,C1576,$R$10)))</f>
        <v>9.2790364E-2</v>
      </c>
      <c r="H1576">
        <f>IF('Input and Summary Results'!$J$4="yes",'Data Transformation'!F1576,'Data Transformation'!D1576)</f>
        <v>4.8719313E-2</v>
      </c>
      <c r="I1576">
        <f t="shared" si="103"/>
        <v>72</v>
      </c>
    </row>
    <row r="1577" spans="2:9" x14ac:dyDescent="0.45">
      <c r="B1577">
        <f>IF('Input and Summary Results'!D1159=0,FALSE,'Input and Summary Results'!$B1159)</f>
        <v>72</v>
      </c>
      <c r="C1577">
        <f>IF(OR(B1577=0,'Input and Summary Results'!D1159=0,'Input and Summary Results'!D1159=""),FALSE,'Input and Summary Results'!$D1159)</f>
        <v>0.103862644</v>
      </c>
      <c r="D1577">
        <f>IF(OR(B1577=0,'Input and Summary Results'!E1159=0),FALSE,'Input and Summary Results'!$E1159)</f>
        <v>4.6159748E-2</v>
      </c>
      <c r="E1577">
        <f t="shared" si="101"/>
        <v>-0.98354062589661062</v>
      </c>
      <c r="F1577">
        <f t="shared" si="102"/>
        <v>0.1928829255685037</v>
      </c>
      <c r="G1577">
        <f>IF('Input and Summary Results'!$J$4="yes",IF(C1577=FALSE,FALSE,IF('Data Transformation'!E1577&lt;$R$10,E1577,$R$10)),IF(C1577=FALSE,FALSE,IF(C1577&lt;$R$10,C1577,$R$10)))</f>
        <v>0.103862644</v>
      </c>
      <c r="H1577">
        <f>IF('Input and Summary Results'!$J$4="yes",'Data Transformation'!F1577,'Data Transformation'!D1577)</f>
        <v>4.6159748E-2</v>
      </c>
      <c r="I1577">
        <f t="shared" si="103"/>
        <v>72</v>
      </c>
    </row>
    <row r="1578" spans="2:9" x14ac:dyDescent="0.45">
      <c r="B1578">
        <f>IF('Input and Summary Results'!D1160=0,FALSE,'Input and Summary Results'!$B1160)</f>
        <v>72</v>
      </c>
      <c r="C1578">
        <f>IF(OR(B1578=0,'Input and Summary Results'!D1160=0,'Input and Summary Results'!D1160=""),FALSE,'Input and Summary Results'!$D1160)</f>
        <v>9.5692050000000001E-2</v>
      </c>
      <c r="D1578">
        <f>IF(OR(B1578=0,'Input and Summary Results'!E1160=0),FALSE,'Input and Summary Results'!$E1160)</f>
        <v>4.5732762000000003E-2</v>
      </c>
      <c r="E1578">
        <f t="shared" ref="E1578:E1641" si="104">IF(C1578=FALSE,FALSE,LOG10(C1578))</f>
        <v>-1.0191241414765331</v>
      </c>
      <c r="F1578">
        <f t="shared" ref="F1578:F1641" si="105">IF(D1578=FALSE, FALSE,0.434*D1578/C1578)</f>
        <v>0.20741554505311571</v>
      </c>
      <c r="G1578">
        <f>IF('Input and Summary Results'!$J$4="yes",IF(C1578=FALSE,FALSE,IF('Data Transformation'!E1578&lt;$R$10,E1578,$R$10)),IF(C1578=FALSE,FALSE,IF(C1578&lt;$R$10,C1578,$R$10)))</f>
        <v>9.5692050000000001E-2</v>
      </c>
      <c r="H1578">
        <f>IF('Input and Summary Results'!$J$4="yes",'Data Transformation'!F1578,'Data Transformation'!D1578)</f>
        <v>4.5732762000000003E-2</v>
      </c>
      <c r="I1578">
        <f t="shared" si="103"/>
        <v>72</v>
      </c>
    </row>
    <row r="1579" spans="2:9" x14ac:dyDescent="0.45">
      <c r="B1579">
        <f>IF('Input and Summary Results'!D1161=0,FALSE,'Input and Summary Results'!$B1161)</f>
        <v>72</v>
      </c>
      <c r="C1579">
        <f>IF(OR(B1579=0,'Input and Summary Results'!D1161=0,'Input and Summary Results'!D1161=""),FALSE,'Input and Summary Results'!$D1161)</f>
        <v>0.173620202</v>
      </c>
      <c r="D1579">
        <f>IF(OR(B1579=0,'Input and Summary Results'!E1161=0),FALSE,'Input and Summary Results'!$E1161)</f>
        <v>4.3579619E-2</v>
      </c>
      <c r="E1579">
        <f t="shared" si="104"/>
        <v>-0.76039974283080658</v>
      </c>
      <c r="F1579">
        <f t="shared" si="105"/>
        <v>0.1089363704691462</v>
      </c>
      <c r="G1579">
        <f>IF('Input and Summary Results'!$J$4="yes",IF(C1579=FALSE,FALSE,IF('Data Transformation'!E1579&lt;$R$10,E1579,$R$10)),IF(C1579=FALSE,FALSE,IF(C1579&lt;$R$10,C1579,$R$10)))</f>
        <v>0.173620202</v>
      </c>
      <c r="H1579">
        <f>IF('Input and Summary Results'!$J$4="yes",'Data Transformation'!F1579,'Data Transformation'!D1579)</f>
        <v>4.3579619E-2</v>
      </c>
      <c r="I1579">
        <f t="shared" si="103"/>
        <v>72</v>
      </c>
    </row>
    <row r="1580" spans="2:9" x14ac:dyDescent="0.45">
      <c r="B1580">
        <f>IF('Input and Summary Results'!D1162=0,FALSE,'Input and Summary Results'!$B1162)</f>
        <v>72</v>
      </c>
      <c r="C1580">
        <f>IF(OR(B1580=0,'Input and Summary Results'!D1162=0,'Input and Summary Results'!D1162=""),FALSE,'Input and Summary Results'!$D1162)</f>
        <v>0.28484752600000002</v>
      </c>
      <c r="D1580">
        <f>IF(OR(B1580=0,'Input and Summary Results'!E1162=0),FALSE,'Input and Summary Results'!$E1162)</f>
        <v>4.1558216000000002E-2</v>
      </c>
      <c r="E1580">
        <f t="shared" si="104"/>
        <v>-0.54538754818979784</v>
      </c>
      <c r="F1580">
        <f t="shared" si="105"/>
        <v>6.331901841408305E-2</v>
      </c>
      <c r="G1580">
        <f>IF('Input and Summary Results'!$J$4="yes",IF(C1580=FALSE,FALSE,IF('Data Transformation'!E1580&lt;$R$10,E1580,$R$10)),IF(C1580=FALSE,FALSE,IF(C1580&lt;$R$10,C1580,$R$10)))</f>
        <v>0.28484752600000002</v>
      </c>
      <c r="H1580">
        <f>IF('Input and Summary Results'!$J$4="yes",'Data Transformation'!F1580,'Data Transformation'!D1580)</f>
        <v>4.1558216000000002E-2</v>
      </c>
      <c r="I1580">
        <f t="shared" si="103"/>
        <v>72</v>
      </c>
    </row>
    <row r="1581" spans="2:9" x14ac:dyDescent="0.45">
      <c r="B1581">
        <f>IF('Input and Summary Results'!D1163=0,FALSE,'Input and Summary Results'!$B1163)</f>
        <v>72</v>
      </c>
      <c r="C1581">
        <f>IF(OR(B1581=0,'Input and Summary Results'!D1163=0,'Input and Summary Results'!D1163=""),FALSE,'Input and Summary Results'!$D1163)</f>
        <v>0.20957622200000001</v>
      </c>
      <c r="D1581">
        <f>IF(OR(B1581=0,'Input and Summary Results'!E1163=0),FALSE,'Input and Summary Results'!$E1163)</f>
        <v>4.0802822000000002E-2</v>
      </c>
      <c r="E1581">
        <f t="shared" si="104"/>
        <v>-0.67865799287145445</v>
      </c>
      <c r="F1581">
        <f t="shared" si="105"/>
        <v>8.4496344952720834E-2</v>
      </c>
      <c r="G1581">
        <f>IF('Input and Summary Results'!$J$4="yes",IF(C1581=FALSE,FALSE,IF('Data Transformation'!E1581&lt;$R$10,E1581,$R$10)),IF(C1581=FALSE,FALSE,IF(C1581&lt;$R$10,C1581,$R$10)))</f>
        <v>0.20957622200000001</v>
      </c>
      <c r="H1581">
        <f>IF('Input and Summary Results'!$J$4="yes",'Data Transformation'!F1581,'Data Transformation'!D1581)</f>
        <v>4.0802822000000002E-2</v>
      </c>
      <c r="I1581">
        <f t="shared" si="103"/>
        <v>72</v>
      </c>
    </row>
    <row r="1582" spans="2:9" x14ac:dyDescent="0.45">
      <c r="B1582">
        <f>IF('Input and Summary Results'!D1164=0,FALSE,'Input and Summary Results'!$B1164)</f>
        <v>72</v>
      </c>
      <c r="C1582">
        <f>IF(OR(B1582=0,'Input and Summary Results'!D1164=0,'Input and Summary Results'!D1164=""),FALSE,'Input and Summary Results'!$D1164)</f>
        <v>0.16817459400000001</v>
      </c>
      <c r="D1582">
        <f>IF(OR(B1582=0,'Input and Summary Results'!E1164=0),FALSE,'Input and Summary Results'!$E1164)</f>
        <v>3.5892443000000003E-2</v>
      </c>
      <c r="E1582">
        <f t="shared" si="104"/>
        <v>-0.77423961209928527</v>
      </c>
      <c r="F1582">
        <f t="shared" si="105"/>
        <v>9.2625882967792394E-2</v>
      </c>
      <c r="G1582">
        <f>IF('Input and Summary Results'!$J$4="yes",IF(C1582=FALSE,FALSE,IF('Data Transformation'!E1582&lt;$R$10,E1582,$R$10)),IF(C1582=FALSE,FALSE,IF(C1582&lt;$R$10,C1582,$R$10)))</f>
        <v>0.16817459400000001</v>
      </c>
      <c r="H1582">
        <f>IF('Input and Summary Results'!$J$4="yes",'Data Transformation'!F1582,'Data Transformation'!D1582)</f>
        <v>3.5892443000000003E-2</v>
      </c>
      <c r="I1582">
        <f t="shared" si="103"/>
        <v>72</v>
      </c>
    </row>
    <row r="1583" spans="2:9" x14ac:dyDescent="0.45">
      <c r="B1583">
        <f>IF('Input and Summary Results'!D1165=0,FALSE,'Input and Summary Results'!$B1165)</f>
        <v>72</v>
      </c>
      <c r="C1583">
        <f>IF(OR(B1583=0,'Input and Summary Results'!D1165=0,'Input and Summary Results'!D1165=""),FALSE,'Input and Summary Results'!$D1165)</f>
        <v>0.116431356</v>
      </c>
      <c r="D1583">
        <f>IF(OR(B1583=0,'Input and Summary Results'!E1165=0),FALSE,'Input and Summary Results'!$E1165)</f>
        <v>3.5723150000000002E-2</v>
      </c>
      <c r="E1583">
        <f t="shared" si="104"/>
        <v>-0.93393004456653439</v>
      </c>
      <c r="F1583">
        <f t="shared" si="105"/>
        <v>0.13315869223407481</v>
      </c>
      <c r="G1583">
        <f>IF('Input and Summary Results'!$J$4="yes",IF(C1583=FALSE,FALSE,IF('Data Transformation'!E1583&lt;$R$10,E1583,$R$10)),IF(C1583=FALSE,FALSE,IF(C1583&lt;$R$10,C1583,$R$10)))</f>
        <v>0.116431356</v>
      </c>
      <c r="H1583">
        <f>IF('Input and Summary Results'!$J$4="yes",'Data Transformation'!F1583,'Data Transformation'!D1583)</f>
        <v>3.5723150000000002E-2</v>
      </c>
      <c r="I1583">
        <f t="shared" si="103"/>
        <v>72</v>
      </c>
    </row>
    <row r="1584" spans="2:9" x14ac:dyDescent="0.45">
      <c r="B1584">
        <f>IF('Input and Summary Results'!D1166=0,FALSE,'Input and Summary Results'!$B1166)</f>
        <v>72</v>
      </c>
      <c r="C1584">
        <f>IF(OR(B1584=0,'Input and Summary Results'!D1166=0,'Input and Summary Results'!D1166=""),FALSE,'Input and Summary Results'!$D1166)</f>
        <v>0.192156523</v>
      </c>
      <c r="D1584">
        <f>IF(OR(B1584=0,'Input and Summary Results'!E1166=0),FALSE,'Input and Summary Results'!$E1166)</f>
        <v>3.4651217999999998E-2</v>
      </c>
      <c r="E1584">
        <f t="shared" si="104"/>
        <v>-0.71634486826535382</v>
      </c>
      <c r="F1584">
        <f t="shared" si="105"/>
        <v>7.8262389312695885E-2</v>
      </c>
      <c r="G1584">
        <f>IF('Input and Summary Results'!$J$4="yes",IF(C1584=FALSE,FALSE,IF('Data Transformation'!E1584&lt;$R$10,E1584,$R$10)),IF(C1584=FALSE,FALSE,IF(C1584&lt;$R$10,C1584,$R$10)))</f>
        <v>0.192156523</v>
      </c>
      <c r="H1584">
        <f>IF('Input and Summary Results'!$J$4="yes",'Data Transformation'!F1584,'Data Transformation'!D1584)</f>
        <v>3.4651217999999998E-2</v>
      </c>
      <c r="I1584">
        <f t="shared" si="103"/>
        <v>72</v>
      </c>
    </row>
    <row r="1585" spans="2:9" x14ac:dyDescent="0.45">
      <c r="B1585">
        <f>IF('Input and Summary Results'!D1167=0,FALSE,'Input and Summary Results'!$B1167)</f>
        <v>72</v>
      </c>
      <c r="C1585">
        <f>IF(OR(B1585=0,'Input and Summary Results'!D1167=0,'Input and Summary Results'!D1167=""),FALSE,'Input and Summary Results'!$D1167)</f>
        <v>0.11602752400000001</v>
      </c>
      <c r="D1585">
        <f>IF(OR(B1585=0,'Input and Summary Results'!E1167=0),FALSE,'Input and Summary Results'!$E1167)</f>
        <v>3.4325795999999999E-2</v>
      </c>
      <c r="E1585">
        <f t="shared" si="104"/>
        <v>-0.93543897539891641</v>
      </c>
      <c r="F1585">
        <f t="shared" si="105"/>
        <v>0.1283953578462986</v>
      </c>
      <c r="G1585">
        <f>IF('Input and Summary Results'!$J$4="yes",IF(C1585=FALSE,FALSE,IF('Data Transformation'!E1585&lt;$R$10,E1585,$R$10)),IF(C1585=FALSE,FALSE,IF(C1585&lt;$R$10,C1585,$R$10)))</f>
        <v>0.11602752400000001</v>
      </c>
      <c r="H1585">
        <f>IF('Input and Summary Results'!$J$4="yes",'Data Transformation'!F1585,'Data Transformation'!D1585)</f>
        <v>3.4325795999999999E-2</v>
      </c>
      <c r="I1585">
        <f t="shared" si="103"/>
        <v>72</v>
      </c>
    </row>
    <row r="1586" spans="2:9" x14ac:dyDescent="0.45">
      <c r="B1586">
        <f>IF('Input and Summary Results'!D1168=0,FALSE,'Input and Summary Results'!$B1168)</f>
        <v>72</v>
      </c>
      <c r="C1586">
        <f>IF(OR(B1586=0,'Input and Summary Results'!D1168=0,'Input and Summary Results'!D1168=""),FALSE,'Input and Summary Results'!$D1168)</f>
        <v>0.14915405700000001</v>
      </c>
      <c r="D1586">
        <f>IF(OR(B1586=0,'Input and Summary Results'!E1168=0),FALSE,'Input and Summary Results'!$E1168)</f>
        <v>3.2537703000000001E-2</v>
      </c>
      <c r="E1586">
        <f t="shared" si="104"/>
        <v>-0.82636492930325589</v>
      </c>
      <c r="F1586">
        <f t="shared" si="105"/>
        <v>9.467635936982928E-2</v>
      </c>
      <c r="G1586">
        <f>IF('Input and Summary Results'!$J$4="yes",IF(C1586=FALSE,FALSE,IF('Data Transformation'!E1586&lt;$R$10,E1586,$R$10)),IF(C1586=FALSE,FALSE,IF(C1586&lt;$R$10,C1586,$R$10)))</f>
        <v>0.14915405700000001</v>
      </c>
      <c r="H1586">
        <f>IF('Input and Summary Results'!$J$4="yes",'Data Transformation'!F1586,'Data Transformation'!D1586)</f>
        <v>3.2537703000000001E-2</v>
      </c>
      <c r="I1586">
        <f t="shared" si="103"/>
        <v>72</v>
      </c>
    </row>
    <row r="1587" spans="2:9" x14ac:dyDescent="0.45">
      <c r="B1587">
        <f>IF('Input and Summary Results'!D1169=0,FALSE,'Input and Summary Results'!$B1169)</f>
        <v>73</v>
      </c>
      <c r="C1587">
        <f>IF(OR(B1587=0,'Input and Summary Results'!D1169=0,'Input and Summary Results'!D1169=""),FALSE,'Input and Summary Results'!$D1169)</f>
        <v>0.93811505500000003</v>
      </c>
      <c r="D1587">
        <f>IF(OR(B1587=0,'Input and Summary Results'!E1169=0),FALSE,'Input and Summary Results'!$E1169)</f>
        <v>0.11869866699999999</v>
      </c>
      <c r="E1587">
        <f t="shared" si="104"/>
        <v>-2.774389436363715E-2</v>
      </c>
      <c r="F1587">
        <f t="shared" si="105"/>
        <v>5.4913543070684426E-2</v>
      </c>
      <c r="G1587">
        <f>IF('Input and Summary Results'!$J$4="yes",IF(C1587=FALSE,FALSE,IF('Data Transformation'!E1587&lt;$R$10,E1587,$R$10)),IF(C1587=FALSE,FALSE,IF(C1587&lt;$R$10,C1587,$R$10)))</f>
        <v>0.93811505500000003</v>
      </c>
      <c r="H1587">
        <f>IF('Input and Summary Results'!$J$4="yes",'Data Transformation'!F1587,'Data Transformation'!D1587)</f>
        <v>0.11869866699999999</v>
      </c>
      <c r="I1587">
        <f t="shared" si="103"/>
        <v>73</v>
      </c>
    </row>
    <row r="1588" spans="2:9" x14ac:dyDescent="0.45">
      <c r="B1588">
        <f>IF('Input and Summary Results'!D1170=0,FALSE,'Input and Summary Results'!$B1170)</f>
        <v>73</v>
      </c>
      <c r="C1588">
        <f>IF(OR(B1588=0,'Input and Summary Results'!D1170=0,'Input and Summary Results'!D1170=""),FALSE,'Input and Summary Results'!$D1170)</f>
        <v>0.79422292900000002</v>
      </c>
      <c r="D1588">
        <f>IF(OR(B1588=0,'Input and Summary Results'!E1170=0),FALSE,'Input and Summary Results'!$E1170)</f>
        <v>9.9608242E-2</v>
      </c>
      <c r="E1588">
        <f t="shared" si="104"/>
        <v>-0.10005757912754669</v>
      </c>
      <c r="F1588">
        <f t="shared" si="105"/>
        <v>5.4430532599242042E-2</v>
      </c>
      <c r="G1588">
        <f>IF('Input and Summary Results'!$J$4="yes",IF(C1588=FALSE,FALSE,IF('Data Transformation'!E1588&lt;$R$10,E1588,$R$10)),IF(C1588=FALSE,FALSE,IF(C1588&lt;$R$10,C1588,$R$10)))</f>
        <v>0.79422292900000002</v>
      </c>
      <c r="H1588">
        <f>IF('Input and Summary Results'!$J$4="yes",'Data Transformation'!F1588,'Data Transformation'!D1588)</f>
        <v>9.9608242E-2</v>
      </c>
      <c r="I1588">
        <f t="shared" si="103"/>
        <v>73</v>
      </c>
    </row>
    <row r="1589" spans="2:9" x14ac:dyDescent="0.45">
      <c r="B1589">
        <f>IF('Input and Summary Results'!D1171=0,FALSE,'Input and Summary Results'!$B1171)</f>
        <v>73</v>
      </c>
      <c r="C1589">
        <f>IF(OR(B1589=0,'Input and Summary Results'!D1171=0,'Input and Summary Results'!D1171=""),FALSE,'Input and Summary Results'!$D1171)</f>
        <v>0.68886959199999998</v>
      </c>
      <c r="D1589">
        <f>IF(OR(B1589=0,'Input and Summary Results'!E1171=0),FALSE,'Input and Summary Results'!$E1171)</f>
        <v>9.8229819999999995E-2</v>
      </c>
      <c r="E1589">
        <f t="shared" si="104"/>
        <v>-0.16186298540037197</v>
      </c>
      <c r="F1589">
        <f t="shared" si="105"/>
        <v>6.1886520141246119E-2</v>
      </c>
      <c r="G1589">
        <f>IF('Input and Summary Results'!$J$4="yes",IF(C1589=FALSE,FALSE,IF('Data Transformation'!E1589&lt;$R$10,E1589,$R$10)),IF(C1589=FALSE,FALSE,IF(C1589&lt;$R$10,C1589,$R$10)))</f>
        <v>0.68886959199999998</v>
      </c>
      <c r="H1589">
        <f>IF('Input and Summary Results'!$J$4="yes",'Data Transformation'!F1589,'Data Transformation'!D1589)</f>
        <v>9.8229819999999995E-2</v>
      </c>
      <c r="I1589">
        <f t="shared" si="103"/>
        <v>73</v>
      </c>
    </row>
    <row r="1590" spans="2:9" x14ac:dyDescent="0.45">
      <c r="B1590">
        <f>IF('Input and Summary Results'!D1172=0,FALSE,'Input and Summary Results'!$B1172)</f>
        <v>73</v>
      </c>
      <c r="C1590">
        <f>IF(OR(B1590=0,'Input and Summary Results'!D1172=0,'Input and Summary Results'!D1172=""),FALSE,'Input and Summary Results'!$D1172)</f>
        <v>0.70895282500000001</v>
      </c>
      <c r="D1590">
        <f>IF(OR(B1590=0,'Input and Summary Results'!E1172=0),FALSE,'Input and Summary Results'!$E1172)</f>
        <v>9.6716415999999999E-2</v>
      </c>
      <c r="E1590">
        <f t="shared" si="104"/>
        <v>-0.14938266259382718</v>
      </c>
      <c r="F1590">
        <f t="shared" si="105"/>
        <v>5.9206936010164003E-2</v>
      </c>
      <c r="G1590">
        <f>IF('Input and Summary Results'!$J$4="yes",IF(C1590=FALSE,FALSE,IF('Data Transformation'!E1590&lt;$R$10,E1590,$R$10)),IF(C1590=FALSE,FALSE,IF(C1590&lt;$R$10,C1590,$R$10)))</f>
        <v>0.70895282500000001</v>
      </c>
      <c r="H1590">
        <f>IF('Input and Summary Results'!$J$4="yes",'Data Transformation'!F1590,'Data Transformation'!D1590)</f>
        <v>9.6716415999999999E-2</v>
      </c>
      <c r="I1590">
        <f t="shared" si="103"/>
        <v>73</v>
      </c>
    </row>
    <row r="1591" spans="2:9" x14ac:dyDescent="0.45">
      <c r="B1591">
        <f>IF('Input and Summary Results'!D1173=0,FALSE,'Input and Summary Results'!$B1173)</f>
        <v>73</v>
      </c>
      <c r="C1591">
        <f>IF(OR(B1591=0,'Input and Summary Results'!D1173=0,'Input and Summary Results'!D1173=""),FALSE,'Input and Summary Results'!$D1173)</f>
        <v>0.79224500600000003</v>
      </c>
      <c r="D1591">
        <f>IF(OR(B1591=0,'Input and Summary Results'!E1173=0),FALSE,'Input and Summary Results'!$E1173)</f>
        <v>9.0903754000000003E-2</v>
      </c>
      <c r="E1591">
        <f t="shared" si="104"/>
        <v>-0.10114048975013072</v>
      </c>
      <c r="F1591">
        <f t="shared" si="105"/>
        <v>4.9798015686071742E-2</v>
      </c>
      <c r="G1591">
        <f>IF('Input and Summary Results'!$J$4="yes",IF(C1591=FALSE,FALSE,IF('Data Transformation'!E1591&lt;$R$10,E1591,$R$10)),IF(C1591=FALSE,FALSE,IF(C1591&lt;$R$10,C1591,$R$10)))</f>
        <v>0.79224500600000003</v>
      </c>
      <c r="H1591">
        <f>IF('Input and Summary Results'!$J$4="yes",'Data Transformation'!F1591,'Data Transformation'!D1591)</f>
        <v>9.0903754000000003E-2</v>
      </c>
      <c r="I1591">
        <f t="shared" si="103"/>
        <v>73</v>
      </c>
    </row>
    <row r="1592" spans="2:9" x14ac:dyDescent="0.45">
      <c r="B1592">
        <f>IF('Input and Summary Results'!D1174=0,FALSE,'Input and Summary Results'!$B1174)</f>
        <v>73</v>
      </c>
      <c r="C1592">
        <f>IF(OR(B1592=0,'Input and Summary Results'!D1174=0,'Input and Summary Results'!D1174=""),FALSE,'Input and Summary Results'!$D1174)</f>
        <v>0.36439899199999998</v>
      </c>
      <c r="D1592">
        <f>IF(OR(B1592=0,'Input and Summary Results'!E1174=0),FALSE,'Input and Summary Results'!$E1174)</f>
        <v>8.9734086000000005E-2</v>
      </c>
      <c r="E1592">
        <f t="shared" si="104"/>
        <v>-0.43842283304218765</v>
      </c>
      <c r="F1592">
        <f t="shared" si="105"/>
        <v>0.10687349355785265</v>
      </c>
      <c r="G1592">
        <f>IF('Input and Summary Results'!$J$4="yes",IF(C1592=FALSE,FALSE,IF('Data Transformation'!E1592&lt;$R$10,E1592,$R$10)),IF(C1592=FALSE,FALSE,IF(C1592&lt;$R$10,C1592,$R$10)))</f>
        <v>0.36439899199999998</v>
      </c>
      <c r="H1592">
        <f>IF('Input and Summary Results'!$J$4="yes",'Data Transformation'!F1592,'Data Transformation'!D1592)</f>
        <v>8.9734086000000005E-2</v>
      </c>
      <c r="I1592">
        <f t="shared" si="103"/>
        <v>73</v>
      </c>
    </row>
    <row r="1593" spans="2:9" x14ac:dyDescent="0.45">
      <c r="B1593">
        <f>IF('Input and Summary Results'!D1175=0,FALSE,'Input and Summary Results'!$B1175)</f>
        <v>73</v>
      </c>
      <c r="C1593">
        <f>IF(OR(B1593=0,'Input and Summary Results'!D1175=0,'Input and Summary Results'!D1175=""),FALSE,'Input and Summary Results'!$D1175)</f>
        <v>0.62904272299999997</v>
      </c>
      <c r="D1593">
        <f>IF(OR(B1593=0,'Input and Summary Results'!E1175=0),FALSE,'Input and Summary Results'!$E1175)</f>
        <v>7.8754368000000005E-2</v>
      </c>
      <c r="E1593">
        <f t="shared" si="104"/>
        <v>-0.20131985736386743</v>
      </c>
      <c r="F1593">
        <f t="shared" si="105"/>
        <v>5.433557127724694E-2</v>
      </c>
      <c r="G1593">
        <f>IF('Input and Summary Results'!$J$4="yes",IF(C1593=FALSE,FALSE,IF('Data Transformation'!E1593&lt;$R$10,E1593,$R$10)),IF(C1593=FALSE,FALSE,IF(C1593&lt;$R$10,C1593,$R$10)))</f>
        <v>0.62904272299999997</v>
      </c>
      <c r="H1593">
        <f>IF('Input and Summary Results'!$J$4="yes",'Data Transformation'!F1593,'Data Transformation'!D1593)</f>
        <v>7.8754368000000005E-2</v>
      </c>
      <c r="I1593">
        <f t="shared" si="103"/>
        <v>73</v>
      </c>
    </row>
    <row r="1594" spans="2:9" x14ac:dyDescent="0.45">
      <c r="B1594">
        <f>IF('Input and Summary Results'!D1176=0,FALSE,'Input and Summary Results'!$B1176)</f>
        <v>73</v>
      </c>
      <c r="C1594">
        <f>IF(OR(B1594=0,'Input and Summary Results'!D1176=0,'Input and Summary Results'!D1176=""),FALSE,'Input and Summary Results'!$D1176)</f>
        <v>0.66639434799999997</v>
      </c>
      <c r="D1594">
        <f>IF(OR(B1594=0,'Input and Summary Results'!E1176=0),FALSE,'Input and Summary Results'!$E1176)</f>
        <v>7.6727113999999999E-2</v>
      </c>
      <c r="E1594">
        <f t="shared" si="104"/>
        <v>-0.17626869503887557</v>
      </c>
      <c r="F1594">
        <f t="shared" si="105"/>
        <v>4.9969762762753805E-2</v>
      </c>
      <c r="G1594">
        <f>IF('Input and Summary Results'!$J$4="yes",IF(C1594=FALSE,FALSE,IF('Data Transformation'!E1594&lt;$R$10,E1594,$R$10)),IF(C1594=FALSE,FALSE,IF(C1594&lt;$R$10,C1594,$R$10)))</f>
        <v>0.66639434799999997</v>
      </c>
      <c r="H1594">
        <f>IF('Input and Summary Results'!$J$4="yes",'Data Transformation'!F1594,'Data Transformation'!D1594)</f>
        <v>7.6727113999999999E-2</v>
      </c>
      <c r="I1594">
        <f t="shared" si="103"/>
        <v>73</v>
      </c>
    </row>
    <row r="1595" spans="2:9" x14ac:dyDescent="0.45">
      <c r="B1595">
        <f>IF('Input and Summary Results'!D1177=0,FALSE,'Input and Summary Results'!$B1177)</f>
        <v>73</v>
      </c>
      <c r="C1595">
        <f>IF(OR(B1595=0,'Input and Summary Results'!D1177=0,'Input and Summary Results'!D1177=""),FALSE,'Input and Summary Results'!$D1177)</f>
        <v>0.812242884</v>
      </c>
      <c r="D1595">
        <f>IF(OR(B1595=0,'Input and Summary Results'!E1177=0),FALSE,'Input and Summary Results'!$E1177)</f>
        <v>7.5452372000000004E-2</v>
      </c>
      <c r="E1595">
        <f t="shared" si="104"/>
        <v>-9.0314084788237506E-2</v>
      </c>
      <c r="F1595">
        <f t="shared" si="105"/>
        <v>4.0315932700741276E-2</v>
      </c>
      <c r="G1595">
        <f>IF('Input and Summary Results'!$J$4="yes",IF(C1595=FALSE,FALSE,IF('Data Transformation'!E1595&lt;$R$10,E1595,$R$10)),IF(C1595=FALSE,FALSE,IF(C1595&lt;$R$10,C1595,$R$10)))</f>
        <v>0.812242884</v>
      </c>
      <c r="H1595">
        <f>IF('Input and Summary Results'!$J$4="yes",'Data Transformation'!F1595,'Data Transformation'!D1595)</f>
        <v>7.5452372000000004E-2</v>
      </c>
      <c r="I1595">
        <f t="shared" si="103"/>
        <v>73</v>
      </c>
    </row>
    <row r="1596" spans="2:9" x14ac:dyDescent="0.45">
      <c r="B1596">
        <f>IF('Input and Summary Results'!D1178=0,FALSE,'Input and Summary Results'!$B1178)</f>
        <v>73</v>
      </c>
      <c r="C1596">
        <f>IF(OR(B1596=0,'Input and Summary Results'!D1178=0,'Input and Summary Results'!D1178=""),FALSE,'Input and Summary Results'!$D1178)</f>
        <v>0.90911134900000001</v>
      </c>
      <c r="D1596">
        <f>IF(OR(B1596=0,'Input and Summary Results'!E1178=0),FALSE,'Input and Summary Results'!$E1178)</f>
        <v>6.9917570999999998E-2</v>
      </c>
      <c r="E1596">
        <f t="shared" si="104"/>
        <v>-4.1382920634295252E-2</v>
      </c>
      <c r="F1596">
        <f t="shared" si="105"/>
        <v>3.3377897930080724E-2</v>
      </c>
      <c r="G1596">
        <f>IF('Input and Summary Results'!$J$4="yes",IF(C1596=FALSE,FALSE,IF('Data Transformation'!E1596&lt;$R$10,E1596,$R$10)),IF(C1596=FALSE,FALSE,IF(C1596&lt;$R$10,C1596,$R$10)))</f>
        <v>0.90911134900000001</v>
      </c>
      <c r="H1596">
        <f>IF('Input and Summary Results'!$J$4="yes",'Data Transformation'!F1596,'Data Transformation'!D1596)</f>
        <v>6.9917570999999998E-2</v>
      </c>
      <c r="I1596">
        <f t="shared" si="103"/>
        <v>73</v>
      </c>
    </row>
    <row r="1597" spans="2:9" x14ac:dyDescent="0.45">
      <c r="B1597">
        <f>IF('Input and Summary Results'!D1179=0,FALSE,'Input and Summary Results'!$B1179)</f>
        <v>73</v>
      </c>
      <c r="C1597">
        <f>IF(OR(B1597=0,'Input and Summary Results'!D1179=0,'Input and Summary Results'!D1179=""),FALSE,'Input and Summary Results'!$D1179)</f>
        <v>0.312030906</v>
      </c>
      <c r="D1597">
        <f>IF(OR(B1597=0,'Input and Summary Results'!E1179=0),FALSE,'Input and Summary Results'!$E1179)</f>
        <v>6.9054868000000005E-2</v>
      </c>
      <c r="E1597">
        <f t="shared" si="104"/>
        <v>-0.50580238790299858</v>
      </c>
      <c r="F1597">
        <f t="shared" si="105"/>
        <v>9.6047577774234977E-2</v>
      </c>
      <c r="G1597">
        <f>IF('Input and Summary Results'!$J$4="yes",IF(C1597=FALSE,FALSE,IF('Data Transformation'!E1597&lt;$R$10,E1597,$R$10)),IF(C1597=FALSE,FALSE,IF(C1597&lt;$R$10,C1597,$R$10)))</f>
        <v>0.312030906</v>
      </c>
      <c r="H1597">
        <f>IF('Input and Summary Results'!$J$4="yes",'Data Transformation'!F1597,'Data Transformation'!D1597)</f>
        <v>6.9054868000000005E-2</v>
      </c>
      <c r="I1597">
        <f t="shared" si="103"/>
        <v>73</v>
      </c>
    </row>
    <row r="1598" spans="2:9" x14ac:dyDescent="0.45">
      <c r="B1598">
        <f>IF('Input and Summary Results'!D1180=0,FALSE,'Input and Summary Results'!$B1180)</f>
        <v>73</v>
      </c>
      <c r="C1598">
        <f>IF(OR(B1598=0,'Input and Summary Results'!D1180=0,'Input and Summary Results'!D1180=""),FALSE,'Input and Summary Results'!$D1180)</f>
        <v>0.99191831100000005</v>
      </c>
      <c r="D1598">
        <f>IF(OR(B1598=0,'Input and Summary Results'!E1180=0),FALSE,'Input and Summary Results'!$E1180)</f>
        <v>6.6793982000000002E-2</v>
      </c>
      <c r="E1598">
        <f t="shared" si="104"/>
        <v>-3.5240925058433984E-3</v>
      </c>
      <c r="F1598">
        <f t="shared" si="105"/>
        <v>2.9224773720302858E-2</v>
      </c>
      <c r="G1598">
        <f>IF('Input and Summary Results'!$J$4="yes",IF(C1598=FALSE,FALSE,IF('Data Transformation'!E1598&lt;$R$10,E1598,$R$10)),IF(C1598=FALSE,FALSE,IF(C1598&lt;$R$10,C1598,$R$10)))</f>
        <v>0.99191831100000005</v>
      </c>
      <c r="H1598">
        <f>IF('Input and Summary Results'!$J$4="yes",'Data Transformation'!F1598,'Data Transformation'!D1598)</f>
        <v>6.6793982000000002E-2</v>
      </c>
      <c r="I1598">
        <f t="shared" si="103"/>
        <v>73</v>
      </c>
    </row>
    <row r="1599" spans="2:9" x14ac:dyDescent="0.45">
      <c r="B1599">
        <f>IF('Input and Summary Results'!D1181=0,FALSE,'Input and Summary Results'!$B1181)</f>
        <v>73</v>
      </c>
      <c r="C1599">
        <f>IF(OR(B1599=0,'Input and Summary Results'!D1181=0,'Input and Summary Results'!D1181=""),FALSE,'Input and Summary Results'!$D1181)</f>
        <v>0.57079574300000002</v>
      </c>
      <c r="D1599">
        <f>IF(OR(B1599=0,'Input and Summary Results'!E1181=0),FALSE,'Input and Summary Results'!$E1181)</f>
        <v>6.4154367000000004E-2</v>
      </c>
      <c r="E1599">
        <f t="shared" si="104"/>
        <v>-0.2435192745176282</v>
      </c>
      <c r="F1599">
        <f t="shared" si="105"/>
        <v>4.8779262318359648E-2</v>
      </c>
      <c r="G1599">
        <f>IF('Input and Summary Results'!$J$4="yes",IF(C1599=FALSE,FALSE,IF('Data Transformation'!E1599&lt;$R$10,E1599,$R$10)),IF(C1599=FALSE,FALSE,IF(C1599&lt;$R$10,C1599,$R$10)))</f>
        <v>0.57079574300000002</v>
      </c>
      <c r="H1599">
        <f>IF('Input and Summary Results'!$J$4="yes",'Data Transformation'!F1599,'Data Transformation'!D1599)</f>
        <v>6.4154367000000004E-2</v>
      </c>
      <c r="I1599">
        <f t="shared" si="103"/>
        <v>73</v>
      </c>
    </row>
    <row r="1600" spans="2:9" x14ac:dyDescent="0.45">
      <c r="B1600">
        <f>IF('Input and Summary Results'!D1182=0,FALSE,'Input and Summary Results'!$B1182)</f>
        <v>73</v>
      </c>
      <c r="C1600">
        <f>IF(OR(B1600=0,'Input and Summary Results'!D1182=0,'Input and Summary Results'!D1182=""),FALSE,'Input and Summary Results'!$D1182)</f>
        <v>0.124966913</v>
      </c>
      <c r="D1600">
        <f>IF(OR(B1600=0,'Input and Summary Results'!E1182=0),FALSE,'Input and Summary Results'!$E1182)</f>
        <v>5.5605079000000002E-2</v>
      </c>
      <c r="E1600">
        <f t="shared" si="104"/>
        <v>-0.90320495822100899</v>
      </c>
      <c r="F1600">
        <f t="shared" si="105"/>
        <v>0.19311195024878305</v>
      </c>
      <c r="G1600">
        <f>IF('Input and Summary Results'!$J$4="yes",IF(C1600=FALSE,FALSE,IF('Data Transformation'!E1600&lt;$R$10,E1600,$R$10)),IF(C1600=FALSE,FALSE,IF(C1600&lt;$R$10,C1600,$R$10)))</f>
        <v>0.124966913</v>
      </c>
      <c r="H1600">
        <f>IF('Input and Summary Results'!$J$4="yes",'Data Transformation'!F1600,'Data Transformation'!D1600)</f>
        <v>5.5605079000000002E-2</v>
      </c>
      <c r="I1600">
        <f t="shared" si="103"/>
        <v>73</v>
      </c>
    </row>
    <row r="1601" spans="2:9" x14ac:dyDescent="0.45">
      <c r="B1601">
        <f>IF('Input and Summary Results'!D1183=0,FALSE,'Input and Summary Results'!$B1183)</f>
        <v>73</v>
      </c>
      <c r="C1601">
        <f>IF(OR(B1601=0,'Input and Summary Results'!D1183=0,'Input and Summary Results'!D1183=""),FALSE,'Input and Summary Results'!$D1183)</f>
        <v>0.70467441399999997</v>
      </c>
      <c r="D1601">
        <f>IF(OR(B1601=0,'Input and Summary Results'!E1183=0),FALSE,'Input and Summary Results'!$E1183)</f>
        <v>5.4510152999999999E-2</v>
      </c>
      <c r="E1601">
        <f t="shared" si="104"/>
        <v>-0.15201149700044933</v>
      </c>
      <c r="F1601">
        <f t="shared" si="105"/>
        <v>3.3572109235116915E-2</v>
      </c>
      <c r="G1601">
        <f>IF('Input and Summary Results'!$J$4="yes",IF(C1601=FALSE,FALSE,IF('Data Transformation'!E1601&lt;$R$10,E1601,$R$10)),IF(C1601=FALSE,FALSE,IF(C1601&lt;$R$10,C1601,$R$10)))</f>
        <v>0.70467441399999997</v>
      </c>
      <c r="H1601">
        <f>IF('Input and Summary Results'!$J$4="yes",'Data Transformation'!F1601,'Data Transformation'!D1601)</f>
        <v>5.4510152999999999E-2</v>
      </c>
      <c r="I1601">
        <f t="shared" si="103"/>
        <v>73</v>
      </c>
    </row>
    <row r="1602" spans="2:9" x14ac:dyDescent="0.45">
      <c r="B1602">
        <f>IF('Input and Summary Results'!D1184=0,FALSE,'Input and Summary Results'!$B1184)</f>
        <v>73</v>
      </c>
      <c r="C1602">
        <f>IF(OR(B1602=0,'Input and Summary Results'!D1184=0,'Input and Summary Results'!D1184=""),FALSE,'Input and Summary Results'!$D1184)</f>
        <v>0.77626499599999998</v>
      </c>
      <c r="D1602">
        <f>IF(OR(B1602=0,'Input and Summary Results'!E1184=0),FALSE,'Input and Summary Results'!$E1184)</f>
        <v>5.3409223999999998E-2</v>
      </c>
      <c r="E1602">
        <f t="shared" si="104"/>
        <v>-0.10998999697041169</v>
      </c>
      <c r="F1602">
        <f t="shared" si="105"/>
        <v>2.9860425673502868E-2</v>
      </c>
      <c r="G1602">
        <f>IF('Input and Summary Results'!$J$4="yes",IF(C1602=FALSE,FALSE,IF('Data Transformation'!E1602&lt;$R$10,E1602,$R$10)),IF(C1602=FALSE,FALSE,IF(C1602&lt;$R$10,C1602,$R$10)))</f>
        <v>0.77626499599999998</v>
      </c>
      <c r="H1602">
        <f>IF('Input and Summary Results'!$J$4="yes",'Data Transformation'!F1602,'Data Transformation'!D1602)</f>
        <v>5.3409223999999998E-2</v>
      </c>
      <c r="I1602">
        <f t="shared" si="103"/>
        <v>73</v>
      </c>
    </row>
    <row r="1603" spans="2:9" x14ac:dyDescent="0.45">
      <c r="B1603">
        <f>IF('Input and Summary Results'!D1185=0,FALSE,'Input and Summary Results'!$B1185)</f>
        <v>73</v>
      </c>
      <c r="C1603">
        <f>IF(OR(B1603=0,'Input and Summary Results'!D1185=0,'Input and Summary Results'!D1185=""),FALSE,'Input and Summary Results'!$D1185)</f>
        <v>0.21573062400000001</v>
      </c>
      <c r="D1603">
        <f>IF(OR(B1603=0,'Input and Summary Results'!E1185=0),FALSE,'Input and Summary Results'!$E1185)</f>
        <v>5.0321571000000002E-2</v>
      </c>
      <c r="E1603">
        <f t="shared" si="104"/>
        <v>-0.66608820033008631</v>
      </c>
      <c r="F1603">
        <f t="shared" si="105"/>
        <v>0.10123533418231803</v>
      </c>
      <c r="G1603">
        <f>IF('Input and Summary Results'!$J$4="yes",IF(C1603=FALSE,FALSE,IF('Data Transformation'!E1603&lt;$R$10,E1603,$R$10)),IF(C1603=FALSE,FALSE,IF(C1603&lt;$R$10,C1603,$R$10)))</f>
        <v>0.21573062400000001</v>
      </c>
      <c r="H1603">
        <f>IF('Input and Summary Results'!$J$4="yes",'Data Transformation'!F1603,'Data Transformation'!D1603)</f>
        <v>5.0321571000000002E-2</v>
      </c>
      <c r="I1603">
        <f t="shared" si="103"/>
        <v>73</v>
      </c>
    </row>
    <row r="1604" spans="2:9" x14ac:dyDescent="0.45">
      <c r="B1604">
        <f>IF('Input and Summary Results'!D1186=0,FALSE,'Input and Summary Results'!$B1186)</f>
        <v>73</v>
      </c>
      <c r="C1604">
        <f>IF(OR(B1604=0,'Input and Summary Results'!D1186=0,'Input and Summary Results'!D1186=""),FALSE,'Input and Summary Results'!$D1186)</f>
        <v>0.72801167300000003</v>
      </c>
      <c r="D1604">
        <f>IF(OR(B1604=0,'Input and Summary Results'!E1186=0),FALSE,'Input and Summary Results'!$E1186)</f>
        <v>4.4187859000000003E-2</v>
      </c>
      <c r="E1604">
        <f t="shared" si="104"/>
        <v>-0.13786165711712148</v>
      </c>
      <c r="F1604">
        <f t="shared" si="105"/>
        <v>2.6342339714105108E-2</v>
      </c>
      <c r="G1604">
        <f>IF('Input and Summary Results'!$J$4="yes",IF(C1604=FALSE,FALSE,IF('Data Transformation'!E1604&lt;$R$10,E1604,$R$10)),IF(C1604=FALSE,FALSE,IF(C1604&lt;$R$10,C1604,$R$10)))</f>
        <v>0.72801167300000003</v>
      </c>
      <c r="H1604">
        <f>IF('Input and Summary Results'!$J$4="yes",'Data Transformation'!F1604,'Data Transformation'!D1604)</f>
        <v>4.4187859000000003E-2</v>
      </c>
      <c r="I1604">
        <f t="shared" si="103"/>
        <v>73</v>
      </c>
    </row>
    <row r="1605" spans="2:9" x14ac:dyDescent="0.45">
      <c r="B1605">
        <f>IF('Input and Summary Results'!D1187=0,FALSE,'Input and Summary Results'!$B1187)</f>
        <v>74</v>
      </c>
      <c r="C1605">
        <f>IF(OR(B1605=0,'Input and Summary Results'!D1187=0,'Input and Summary Results'!D1187=""),FALSE,'Input and Summary Results'!$D1187)</f>
        <v>0.89080539999999997</v>
      </c>
      <c r="D1605">
        <f>IF(OR(B1605=0,'Input and Summary Results'!E1187=0),FALSE,'Input and Summary Results'!$E1187)</f>
        <v>0.115918508</v>
      </c>
      <c r="E1605">
        <f t="shared" si="104"/>
        <v>-5.0217158967260693E-2</v>
      </c>
      <c r="F1605">
        <f t="shared" si="105"/>
        <v>5.6475446233262623E-2</v>
      </c>
      <c r="G1605">
        <f>IF('Input and Summary Results'!$J$4="yes",IF(C1605=FALSE,FALSE,IF('Data Transformation'!E1605&lt;$R$10,E1605,$R$10)),IF(C1605=FALSE,FALSE,IF(C1605&lt;$R$10,C1605,$R$10)))</f>
        <v>0.89080539999999997</v>
      </c>
      <c r="H1605">
        <f>IF('Input and Summary Results'!$J$4="yes",'Data Transformation'!F1605,'Data Transformation'!D1605)</f>
        <v>0.115918508</v>
      </c>
      <c r="I1605">
        <f t="shared" ref="I1605:I1668" si="106">IF(G1605=FALSE,"",B1605)</f>
        <v>74</v>
      </c>
    </row>
    <row r="1606" spans="2:9" x14ac:dyDescent="0.45">
      <c r="B1606">
        <f>IF('Input and Summary Results'!D1188=0,FALSE,'Input and Summary Results'!$B1188)</f>
        <v>74</v>
      </c>
      <c r="C1606">
        <f>IF(OR(B1606=0,'Input and Summary Results'!D1188=0,'Input and Summary Results'!D1188=""),FALSE,'Input and Summary Results'!$D1188)</f>
        <v>0.67486244699999998</v>
      </c>
      <c r="D1606">
        <f>IF(OR(B1606=0,'Input and Summary Results'!E1188=0),FALSE,'Input and Summary Results'!$E1188)</f>
        <v>0.110128142</v>
      </c>
      <c r="E1606">
        <f t="shared" si="104"/>
        <v>-0.17078473768233707</v>
      </c>
      <c r="F1606">
        <f t="shared" si="105"/>
        <v>7.0822748903081281E-2</v>
      </c>
      <c r="G1606">
        <f>IF('Input and Summary Results'!$J$4="yes",IF(C1606=FALSE,FALSE,IF('Data Transformation'!E1606&lt;$R$10,E1606,$R$10)),IF(C1606=FALSE,FALSE,IF(C1606&lt;$R$10,C1606,$R$10)))</f>
        <v>0.67486244699999998</v>
      </c>
      <c r="H1606">
        <f>IF('Input and Summary Results'!$J$4="yes",'Data Transformation'!F1606,'Data Transformation'!D1606)</f>
        <v>0.110128142</v>
      </c>
      <c r="I1606">
        <f t="shared" si="106"/>
        <v>74</v>
      </c>
    </row>
    <row r="1607" spans="2:9" x14ac:dyDescent="0.45">
      <c r="B1607">
        <f>IF('Input and Summary Results'!D1189=0,FALSE,'Input and Summary Results'!$B1189)</f>
        <v>74</v>
      </c>
      <c r="C1607">
        <f>IF(OR(B1607=0,'Input and Summary Results'!D1189=0,'Input and Summary Results'!D1189=""),FALSE,'Input and Summary Results'!$D1189)</f>
        <v>1.1331193559999999</v>
      </c>
      <c r="D1607">
        <f>IF(OR(B1607=0,'Input and Summary Results'!E1189=0),FALSE,'Input and Summary Results'!$E1189)</f>
        <v>0.10587706700000001</v>
      </c>
      <c r="E1607">
        <f t="shared" si="104"/>
        <v>5.4275658250032478E-2</v>
      </c>
      <c r="F1607">
        <f t="shared" si="105"/>
        <v>4.0552345024101773E-2</v>
      </c>
      <c r="G1607">
        <f>IF('Input and Summary Results'!$J$4="yes",IF(C1607=FALSE,FALSE,IF('Data Transformation'!E1607&lt;$R$10,E1607,$R$10)),IF(C1607=FALSE,FALSE,IF(C1607&lt;$R$10,C1607,$R$10)))</f>
        <v>1.1331193559999999</v>
      </c>
      <c r="H1607">
        <f>IF('Input and Summary Results'!$J$4="yes",'Data Transformation'!F1607,'Data Transformation'!D1607)</f>
        <v>0.10587706700000001</v>
      </c>
      <c r="I1607">
        <f t="shared" si="106"/>
        <v>74</v>
      </c>
    </row>
    <row r="1608" spans="2:9" x14ac:dyDescent="0.45">
      <c r="B1608">
        <f>IF('Input and Summary Results'!D1190=0,FALSE,'Input and Summary Results'!$B1190)</f>
        <v>74</v>
      </c>
      <c r="C1608">
        <f>IF(OR(B1608=0,'Input and Summary Results'!D1190=0,'Input and Summary Results'!D1190=""),FALSE,'Input and Summary Results'!$D1190)</f>
        <v>1.1108084650000001</v>
      </c>
      <c r="D1608">
        <f>IF(OR(B1608=0,'Input and Summary Results'!E1190=0),FALSE,'Input and Summary Results'!$E1190)</f>
        <v>0.102643318</v>
      </c>
      <c r="E1608">
        <f t="shared" si="104"/>
        <v>4.5639180664807606E-2</v>
      </c>
      <c r="F1608">
        <f t="shared" si="105"/>
        <v>4.0103403435982996E-2</v>
      </c>
      <c r="G1608">
        <f>IF('Input and Summary Results'!$J$4="yes",IF(C1608=FALSE,FALSE,IF('Data Transformation'!E1608&lt;$R$10,E1608,$R$10)),IF(C1608=FALSE,FALSE,IF(C1608&lt;$R$10,C1608,$R$10)))</f>
        <v>1.1108084650000001</v>
      </c>
      <c r="H1608">
        <f>IF('Input and Summary Results'!$J$4="yes",'Data Transformation'!F1608,'Data Transformation'!D1608)</f>
        <v>0.102643318</v>
      </c>
      <c r="I1608">
        <f t="shared" si="106"/>
        <v>74</v>
      </c>
    </row>
    <row r="1609" spans="2:9" x14ac:dyDescent="0.45">
      <c r="B1609">
        <f>IF('Input and Summary Results'!D1191=0,FALSE,'Input and Summary Results'!$B1191)</f>
        <v>74</v>
      </c>
      <c r="C1609">
        <f>IF(OR(B1609=0,'Input and Summary Results'!D1191=0,'Input and Summary Results'!D1191=""),FALSE,'Input and Summary Results'!$D1191)</f>
        <v>1.032475593</v>
      </c>
      <c r="D1609">
        <f>IF(OR(B1609=0,'Input and Summary Results'!E1191=0),FALSE,'Input and Summary Results'!$E1191)</f>
        <v>9.7452754000000003E-2</v>
      </c>
      <c r="E1609">
        <f t="shared" si="104"/>
        <v>1.3879794032356268E-2</v>
      </c>
      <c r="F1609">
        <f t="shared" si="105"/>
        <v>4.0964159853026177E-2</v>
      </c>
      <c r="G1609">
        <f>IF('Input and Summary Results'!$J$4="yes",IF(C1609=FALSE,FALSE,IF('Data Transformation'!E1609&lt;$R$10,E1609,$R$10)),IF(C1609=FALSE,FALSE,IF(C1609&lt;$R$10,C1609,$R$10)))</f>
        <v>1.032475593</v>
      </c>
      <c r="H1609">
        <f>IF('Input and Summary Results'!$J$4="yes",'Data Transformation'!F1609,'Data Transformation'!D1609)</f>
        <v>9.7452754000000003E-2</v>
      </c>
      <c r="I1609">
        <f t="shared" si="106"/>
        <v>74</v>
      </c>
    </row>
    <row r="1610" spans="2:9" x14ac:dyDescent="0.45">
      <c r="B1610">
        <f>IF('Input and Summary Results'!D1192=0,FALSE,'Input and Summary Results'!$B1192)</f>
        <v>74</v>
      </c>
      <c r="C1610">
        <f>IF(OR(B1610=0,'Input and Summary Results'!D1192=0,'Input and Summary Results'!D1192=""),FALSE,'Input and Summary Results'!$D1192)</f>
        <v>1.0266643040000001</v>
      </c>
      <c r="D1610">
        <f>IF(OR(B1610=0,'Input and Summary Results'!E1192=0),FALSE,'Input and Summary Results'!$E1192)</f>
        <v>9.6781566999999999E-2</v>
      </c>
      <c r="E1610">
        <f t="shared" si="104"/>
        <v>1.1428462338304666E-2</v>
      </c>
      <c r="F1610">
        <f t="shared" si="105"/>
        <v>4.0912302019609319E-2</v>
      </c>
      <c r="G1610">
        <f>IF('Input and Summary Results'!$J$4="yes",IF(C1610=FALSE,FALSE,IF('Data Transformation'!E1610&lt;$R$10,E1610,$R$10)),IF(C1610=FALSE,FALSE,IF(C1610&lt;$R$10,C1610,$R$10)))</f>
        <v>1.0266643040000001</v>
      </c>
      <c r="H1610">
        <f>IF('Input and Summary Results'!$J$4="yes",'Data Transformation'!F1610,'Data Transformation'!D1610)</f>
        <v>9.6781566999999999E-2</v>
      </c>
      <c r="I1610">
        <f t="shared" si="106"/>
        <v>74</v>
      </c>
    </row>
    <row r="1611" spans="2:9" x14ac:dyDescent="0.45">
      <c r="B1611">
        <f>IF('Input and Summary Results'!D1193=0,FALSE,'Input and Summary Results'!$B1193)</f>
        <v>74</v>
      </c>
      <c r="C1611">
        <f>IF(OR(B1611=0,'Input and Summary Results'!D1193=0,'Input and Summary Results'!D1193=""),FALSE,'Input and Summary Results'!$D1193)</f>
        <v>0.84670459600000003</v>
      </c>
      <c r="D1611">
        <f>IF(OR(B1611=0,'Input and Summary Results'!E1193=0),FALSE,'Input and Summary Results'!$E1193)</f>
        <v>8.3094056999999999E-2</v>
      </c>
      <c r="E1611">
        <f t="shared" si="104"/>
        <v>-7.226808282664296E-2</v>
      </c>
      <c r="F1611">
        <f t="shared" si="105"/>
        <v>4.2591974708024373E-2</v>
      </c>
      <c r="G1611">
        <f>IF('Input and Summary Results'!$J$4="yes",IF(C1611=FALSE,FALSE,IF('Data Transformation'!E1611&lt;$R$10,E1611,$R$10)),IF(C1611=FALSE,FALSE,IF(C1611&lt;$R$10,C1611,$R$10)))</f>
        <v>0.84670459600000003</v>
      </c>
      <c r="H1611">
        <f>IF('Input and Summary Results'!$J$4="yes",'Data Transformation'!F1611,'Data Transformation'!D1611)</f>
        <v>8.3094056999999999E-2</v>
      </c>
      <c r="I1611">
        <f t="shared" si="106"/>
        <v>74</v>
      </c>
    </row>
    <row r="1612" spans="2:9" x14ac:dyDescent="0.45">
      <c r="B1612">
        <f>IF('Input and Summary Results'!D1194=0,FALSE,'Input and Summary Results'!$B1194)</f>
        <v>74</v>
      </c>
      <c r="C1612">
        <f>IF(OR(B1612=0,'Input and Summary Results'!D1194=0,'Input and Summary Results'!D1194=""),FALSE,'Input and Summary Results'!$D1194)</f>
        <v>0.81673963400000005</v>
      </c>
      <c r="D1612">
        <f>IF(OR(B1612=0,'Input and Summary Results'!E1194=0),FALSE,'Input and Summary Results'!$E1194)</f>
        <v>7.8072329999999995E-2</v>
      </c>
      <c r="E1612">
        <f t="shared" si="104"/>
        <v>-8.7916368851506499E-2</v>
      </c>
      <c r="F1612">
        <f t="shared" si="105"/>
        <v>4.1486160104726832E-2</v>
      </c>
      <c r="G1612">
        <f>IF('Input and Summary Results'!$J$4="yes",IF(C1612=FALSE,FALSE,IF('Data Transformation'!E1612&lt;$R$10,E1612,$R$10)),IF(C1612=FALSE,FALSE,IF(C1612&lt;$R$10,C1612,$R$10)))</f>
        <v>0.81673963400000005</v>
      </c>
      <c r="H1612">
        <f>IF('Input and Summary Results'!$J$4="yes",'Data Transformation'!F1612,'Data Transformation'!D1612)</f>
        <v>7.8072329999999995E-2</v>
      </c>
      <c r="I1612">
        <f t="shared" si="106"/>
        <v>74</v>
      </c>
    </row>
    <row r="1613" spans="2:9" x14ac:dyDescent="0.45">
      <c r="B1613">
        <f>IF('Input and Summary Results'!D1195=0,FALSE,'Input and Summary Results'!$B1195)</f>
        <v>74</v>
      </c>
      <c r="C1613">
        <f>IF(OR(B1613=0,'Input and Summary Results'!D1195=0,'Input and Summary Results'!D1195=""),FALSE,'Input and Summary Results'!$D1195)</f>
        <v>1.046658503</v>
      </c>
      <c r="D1613">
        <f>IF(OR(B1613=0,'Input and Summary Results'!E1195=0),FALSE,'Input and Summary Results'!$E1195)</f>
        <v>7.8036419999999995E-2</v>
      </c>
      <c r="E1613">
        <f t="shared" si="104"/>
        <v>1.9805005981693751E-2</v>
      </c>
      <c r="F1613">
        <f t="shared" si="105"/>
        <v>3.2358029082958685E-2</v>
      </c>
      <c r="G1613">
        <f>IF('Input and Summary Results'!$J$4="yes",IF(C1613=FALSE,FALSE,IF('Data Transformation'!E1613&lt;$R$10,E1613,$R$10)),IF(C1613=FALSE,FALSE,IF(C1613&lt;$R$10,C1613,$R$10)))</f>
        <v>1.046658503</v>
      </c>
      <c r="H1613">
        <f>IF('Input and Summary Results'!$J$4="yes",'Data Transformation'!F1613,'Data Transformation'!D1613)</f>
        <v>7.8036419999999995E-2</v>
      </c>
      <c r="I1613">
        <f t="shared" si="106"/>
        <v>74</v>
      </c>
    </row>
    <row r="1614" spans="2:9" x14ac:dyDescent="0.45">
      <c r="B1614">
        <f>IF('Input and Summary Results'!D1196=0,FALSE,'Input and Summary Results'!$B1196)</f>
        <v>74</v>
      </c>
      <c r="C1614">
        <f>IF(OR(B1614=0,'Input and Summary Results'!D1196=0,'Input and Summary Results'!D1196=""),FALSE,'Input and Summary Results'!$D1196)</f>
        <v>1.0170880950000001</v>
      </c>
      <c r="D1614">
        <f>IF(OR(B1614=0,'Input and Summary Results'!E1196=0),FALSE,'Input and Summary Results'!$E1196)</f>
        <v>6.9846537E-2</v>
      </c>
      <c r="E1614">
        <f t="shared" si="104"/>
        <v>7.3585709320149609E-3</v>
      </c>
      <c r="F1614">
        <f t="shared" si="105"/>
        <v>2.9804101736143118E-2</v>
      </c>
      <c r="G1614">
        <f>IF('Input and Summary Results'!$J$4="yes",IF(C1614=FALSE,FALSE,IF('Data Transformation'!E1614&lt;$R$10,E1614,$R$10)),IF(C1614=FALSE,FALSE,IF(C1614&lt;$R$10,C1614,$R$10)))</f>
        <v>1.0170880950000001</v>
      </c>
      <c r="H1614">
        <f>IF('Input and Summary Results'!$J$4="yes",'Data Transformation'!F1614,'Data Transformation'!D1614)</f>
        <v>6.9846537E-2</v>
      </c>
      <c r="I1614">
        <f t="shared" si="106"/>
        <v>74</v>
      </c>
    </row>
    <row r="1615" spans="2:9" x14ac:dyDescent="0.45">
      <c r="B1615">
        <f>IF('Input and Summary Results'!D1197=0,FALSE,'Input and Summary Results'!$B1197)</f>
        <v>74</v>
      </c>
      <c r="C1615">
        <f>IF(OR(B1615=0,'Input and Summary Results'!D1197=0,'Input and Summary Results'!D1197=""),FALSE,'Input and Summary Results'!$D1197)</f>
        <v>0.63633177600000002</v>
      </c>
      <c r="D1615">
        <f>IF(OR(B1615=0,'Input and Summary Results'!E1197=0),FALSE,'Input and Summary Results'!$E1197)</f>
        <v>6.7854729000000003E-2</v>
      </c>
      <c r="E1615">
        <f t="shared" si="104"/>
        <v>-0.1963163891999099</v>
      </c>
      <c r="F1615">
        <f t="shared" si="105"/>
        <v>4.6279242207763013E-2</v>
      </c>
      <c r="G1615">
        <f>IF('Input and Summary Results'!$J$4="yes",IF(C1615=FALSE,FALSE,IF('Data Transformation'!E1615&lt;$R$10,E1615,$R$10)),IF(C1615=FALSE,FALSE,IF(C1615&lt;$R$10,C1615,$R$10)))</f>
        <v>0.63633177600000002</v>
      </c>
      <c r="H1615">
        <f>IF('Input and Summary Results'!$J$4="yes",'Data Transformation'!F1615,'Data Transformation'!D1615)</f>
        <v>6.7854729000000003E-2</v>
      </c>
      <c r="I1615">
        <f t="shared" si="106"/>
        <v>74</v>
      </c>
    </row>
    <row r="1616" spans="2:9" x14ac:dyDescent="0.45">
      <c r="B1616">
        <f>IF('Input and Summary Results'!D1198=0,FALSE,'Input and Summary Results'!$B1198)</f>
        <v>74</v>
      </c>
      <c r="C1616">
        <f>IF(OR(B1616=0,'Input and Summary Results'!D1198=0,'Input and Summary Results'!D1198=""),FALSE,'Input and Summary Results'!$D1198)</f>
        <v>0.98532841599999998</v>
      </c>
      <c r="D1616">
        <f>IF(OR(B1616=0,'Input and Summary Results'!E1198=0),FALSE,'Input and Summary Results'!$E1198)</f>
        <v>5.7351513E-2</v>
      </c>
      <c r="E1616">
        <f t="shared" si="104"/>
        <v>-6.4189923609418165E-3</v>
      </c>
      <c r="F1616">
        <f t="shared" si="105"/>
        <v>2.5261178139005382E-2</v>
      </c>
      <c r="G1616">
        <f>IF('Input and Summary Results'!$J$4="yes",IF(C1616=FALSE,FALSE,IF('Data Transformation'!E1616&lt;$R$10,E1616,$R$10)),IF(C1616=FALSE,FALSE,IF(C1616&lt;$R$10,C1616,$R$10)))</f>
        <v>0.98532841599999998</v>
      </c>
      <c r="H1616">
        <f>IF('Input and Summary Results'!$J$4="yes",'Data Transformation'!F1616,'Data Transformation'!D1616)</f>
        <v>5.7351513E-2</v>
      </c>
      <c r="I1616">
        <f t="shared" si="106"/>
        <v>74</v>
      </c>
    </row>
    <row r="1617" spans="2:9" x14ac:dyDescent="0.45">
      <c r="B1617">
        <f>IF('Input and Summary Results'!D1199=0,FALSE,'Input and Summary Results'!$B1199)</f>
        <v>74</v>
      </c>
      <c r="C1617">
        <f>IF(OR(B1617=0,'Input and Summary Results'!D1199=0,'Input and Summary Results'!D1199=""),FALSE,'Input and Summary Results'!$D1199)</f>
        <v>0.20622554900000001</v>
      </c>
      <c r="D1617">
        <f>IF(OR(B1617=0,'Input and Summary Results'!E1199=0),FALSE,'Input and Summary Results'!$E1199)</f>
        <v>4.6604758000000003E-2</v>
      </c>
      <c r="E1617">
        <f t="shared" si="104"/>
        <v>-0.68565753157253773</v>
      </c>
      <c r="F1617">
        <f t="shared" si="105"/>
        <v>9.8079336290189723E-2</v>
      </c>
      <c r="G1617">
        <f>IF('Input and Summary Results'!$J$4="yes",IF(C1617=FALSE,FALSE,IF('Data Transformation'!E1617&lt;$R$10,E1617,$R$10)),IF(C1617=FALSE,FALSE,IF(C1617&lt;$R$10,C1617,$R$10)))</f>
        <v>0.20622554900000001</v>
      </c>
      <c r="H1617">
        <f>IF('Input and Summary Results'!$J$4="yes",'Data Transformation'!F1617,'Data Transformation'!D1617)</f>
        <v>4.6604758000000003E-2</v>
      </c>
      <c r="I1617">
        <f t="shared" si="106"/>
        <v>74</v>
      </c>
    </row>
    <row r="1618" spans="2:9" x14ac:dyDescent="0.45">
      <c r="B1618">
        <f>IF('Input and Summary Results'!D1200=0,FALSE,'Input and Summary Results'!$B1200)</f>
        <v>74</v>
      </c>
      <c r="C1618">
        <f>IF(OR(B1618=0,'Input and Summary Results'!D1200=0,'Input and Summary Results'!D1200=""),FALSE,'Input and Summary Results'!$D1200)</f>
        <v>0.190068178</v>
      </c>
      <c r="D1618">
        <f>IF(OR(B1618=0,'Input and Summary Results'!E1200=0),FALSE,'Input and Summary Results'!$E1200)</f>
        <v>4.6283498999999999E-2</v>
      </c>
      <c r="E1618">
        <f t="shared" si="104"/>
        <v>-0.72109058842571572</v>
      </c>
      <c r="F1618">
        <f t="shared" si="105"/>
        <v>0.10568333309324404</v>
      </c>
      <c r="G1618">
        <f>IF('Input and Summary Results'!$J$4="yes",IF(C1618=FALSE,FALSE,IF('Data Transformation'!E1618&lt;$R$10,E1618,$R$10)),IF(C1618=FALSE,FALSE,IF(C1618&lt;$R$10,C1618,$R$10)))</f>
        <v>0.190068178</v>
      </c>
      <c r="H1618">
        <f>IF('Input and Summary Results'!$J$4="yes",'Data Transformation'!F1618,'Data Transformation'!D1618)</f>
        <v>4.6283498999999999E-2</v>
      </c>
      <c r="I1618">
        <f t="shared" si="106"/>
        <v>74</v>
      </c>
    </row>
    <row r="1619" spans="2:9" x14ac:dyDescent="0.45">
      <c r="B1619">
        <f>IF('Input and Summary Results'!D1201=0,FALSE,'Input and Summary Results'!$B1201)</f>
        <v>74</v>
      </c>
      <c r="C1619">
        <f>IF(OR(B1619=0,'Input and Summary Results'!D1201=0,'Input and Summary Results'!D1201=""),FALSE,'Input and Summary Results'!$D1201)</f>
        <v>0.217834476</v>
      </c>
      <c r="D1619">
        <f>IF(OR(B1619=0,'Input and Summary Results'!E1201=0),FALSE,'Input and Summary Results'!$E1201)</f>
        <v>4.0927034000000001E-2</v>
      </c>
      <c r="E1619">
        <f t="shared" si="104"/>
        <v>-0.66187338467367429</v>
      </c>
      <c r="F1619">
        <f t="shared" si="105"/>
        <v>8.154050305609109E-2</v>
      </c>
      <c r="G1619">
        <f>IF('Input and Summary Results'!$J$4="yes",IF(C1619=FALSE,FALSE,IF('Data Transformation'!E1619&lt;$R$10,E1619,$R$10)),IF(C1619=FALSE,FALSE,IF(C1619&lt;$R$10,C1619,$R$10)))</f>
        <v>0.217834476</v>
      </c>
      <c r="H1619">
        <f>IF('Input and Summary Results'!$J$4="yes",'Data Transformation'!F1619,'Data Transformation'!D1619)</f>
        <v>4.0927034000000001E-2</v>
      </c>
      <c r="I1619">
        <f t="shared" si="106"/>
        <v>74</v>
      </c>
    </row>
    <row r="1620" spans="2:9" x14ac:dyDescent="0.45">
      <c r="B1620">
        <f>IF('Input and Summary Results'!D1202=0,FALSE,'Input and Summary Results'!$B1202)</f>
        <v>75</v>
      </c>
      <c r="C1620">
        <f>IF(OR(B1620=0,'Input and Summary Results'!D1202=0,'Input and Summary Results'!D1202=""),FALSE,'Input and Summary Results'!$D1202)</f>
        <v>0.99623365699999999</v>
      </c>
      <c r="D1620">
        <f>IF(OR(B1620=0,'Input and Summary Results'!E1202=0),FALSE,'Input and Summary Results'!$E1202)</f>
        <v>9.8407103999999995E-2</v>
      </c>
      <c r="E1620">
        <f t="shared" si="104"/>
        <v>-1.6387900454526651E-3</v>
      </c>
      <c r="F1620">
        <f t="shared" si="105"/>
        <v>4.2870146813359468E-2</v>
      </c>
      <c r="G1620">
        <f>IF('Input and Summary Results'!$J$4="yes",IF(C1620=FALSE,FALSE,IF('Data Transformation'!E1620&lt;$R$10,E1620,$R$10)),IF(C1620=FALSE,FALSE,IF(C1620&lt;$R$10,C1620,$R$10)))</f>
        <v>0.99623365699999999</v>
      </c>
      <c r="H1620">
        <f>IF('Input and Summary Results'!$J$4="yes",'Data Transformation'!F1620,'Data Transformation'!D1620)</f>
        <v>9.8407103999999995E-2</v>
      </c>
      <c r="I1620">
        <f t="shared" si="106"/>
        <v>75</v>
      </c>
    </row>
    <row r="1621" spans="2:9" x14ac:dyDescent="0.45">
      <c r="B1621">
        <f>IF('Input and Summary Results'!D1203=0,FALSE,'Input and Summary Results'!$B1203)</f>
        <v>75</v>
      </c>
      <c r="C1621">
        <f>IF(OR(B1621=0,'Input and Summary Results'!D1203=0,'Input and Summary Results'!D1203=""),FALSE,'Input and Summary Results'!$D1203)</f>
        <v>0.77900811700000006</v>
      </c>
      <c r="D1621">
        <f>IF(OR(B1621=0,'Input and Summary Results'!E1203=0),FALSE,'Input and Summary Results'!$E1203)</f>
        <v>7.8448109000000002E-2</v>
      </c>
      <c r="E1621">
        <f t="shared" si="104"/>
        <v>-0.10845801710286039</v>
      </c>
      <c r="F1621">
        <f t="shared" si="105"/>
        <v>4.3704909567713786E-2</v>
      </c>
      <c r="G1621">
        <f>IF('Input and Summary Results'!$J$4="yes",IF(C1621=FALSE,FALSE,IF('Data Transformation'!E1621&lt;$R$10,E1621,$R$10)),IF(C1621=FALSE,FALSE,IF(C1621&lt;$R$10,C1621,$R$10)))</f>
        <v>0.77900811700000006</v>
      </c>
      <c r="H1621">
        <f>IF('Input and Summary Results'!$J$4="yes",'Data Transformation'!F1621,'Data Transformation'!D1621)</f>
        <v>7.8448109000000002E-2</v>
      </c>
      <c r="I1621">
        <f t="shared" si="106"/>
        <v>75</v>
      </c>
    </row>
    <row r="1622" spans="2:9" x14ac:dyDescent="0.45">
      <c r="B1622">
        <f>IF('Input and Summary Results'!D1204=0,FALSE,'Input and Summary Results'!$B1204)</f>
        <v>75</v>
      </c>
      <c r="C1622">
        <f>IF(OR(B1622=0,'Input and Summary Results'!D1204=0,'Input and Summary Results'!D1204=""),FALSE,'Input and Summary Results'!$D1204)</f>
        <v>0.87262085199999995</v>
      </c>
      <c r="D1622">
        <f>IF(OR(B1622=0,'Input and Summary Results'!E1204=0),FALSE,'Input and Summary Results'!$E1204)</f>
        <v>7.4532635999999999E-2</v>
      </c>
      <c r="E1622">
        <f t="shared" si="104"/>
        <v>-5.9174413397861829E-2</v>
      </c>
      <c r="F1622">
        <f t="shared" si="105"/>
        <v>3.7068978984242752E-2</v>
      </c>
      <c r="G1622">
        <f>IF('Input and Summary Results'!$J$4="yes",IF(C1622=FALSE,FALSE,IF('Data Transformation'!E1622&lt;$R$10,E1622,$R$10)),IF(C1622=FALSE,FALSE,IF(C1622&lt;$R$10,C1622,$R$10)))</f>
        <v>0.87262085199999995</v>
      </c>
      <c r="H1622">
        <f>IF('Input and Summary Results'!$J$4="yes",'Data Transformation'!F1622,'Data Transformation'!D1622)</f>
        <v>7.4532635999999999E-2</v>
      </c>
      <c r="I1622">
        <f t="shared" si="106"/>
        <v>75</v>
      </c>
    </row>
    <row r="1623" spans="2:9" x14ac:dyDescent="0.45">
      <c r="B1623">
        <f>IF('Input and Summary Results'!D1205=0,FALSE,'Input and Summary Results'!$B1205)</f>
        <v>75</v>
      </c>
      <c r="C1623">
        <f>IF(OR(B1623=0,'Input and Summary Results'!D1205=0,'Input and Summary Results'!D1205=""),FALSE,'Input and Summary Results'!$D1205)</f>
        <v>1.006076609</v>
      </c>
      <c r="D1623">
        <f>IF(OR(B1623=0,'Input and Summary Results'!E1205=0),FALSE,'Input and Summary Results'!$E1205)</f>
        <v>6.929072E-2</v>
      </c>
      <c r="E1623">
        <f t="shared" si="104"/>
        <v>2.6310518920810272E-3</v>
      </c>
      <c r="F1623">
        <f t="shared" si="105"/>
        <v>2.9890539359513128E-2</v>
      </c>
      <c r="G1623">
        <f>IF('Input and Summary Results'!$J$4="yes",IF(C1623=FALSE,FALSE,IF('Data Transformation'!E1623&lt;$R$10,E1623,$R$10)),IF(C1623=FALSE,FALSE,IF(C1623&lt;$R$10,C1623,$R$10)))</f>
        <v>1.006076609</v>
      </c>
      <c r="H1623">
        <f>IF('Input and Summary Results'!$J$4="yes",'Data Transformation'!F1623,'Data Transformation'!D1623)</f>
        <v>6.929072E-2</v>
      </c>
      <c r="I1623">
        <f t="shared" si="106"/>
        <v>75</v>
      </c>
    </row>
    <row r="1624" spans="2:9" x14ac:dyDescent="0.45">
      <c r="B1624">
        <f>IF('Input and Summary Results'!D1206=0,FALSE,'Input and Summary Results'!$B1206)</f>
        <v>75</v>
      </c>
      <c r="C1624">
        <f>IF(OR(B1624=0,'Input and Summary Results'!D1206=0,'Input and Summary Results'!D1206=""),FALSE,'Input and Summary Results'!$D1206)</f>
        <v>0.94024901999999999</v>
      </c>
      <c r="D1624">
        <f>IF(OR(B1624=0,'Input and Summary Results'!E1206=0),FALSE,'Input and Summary Results'!$E1206)</f>
        <v>6.8655988000000001E-2</v>
      </c>
      <c r="E1624">
        <f t="shared" si="104"/>
        <v>-2.6757110560510437E-2</v>
      </c>
      <c r="F1624">
        <f t="shared" si="105"/>
        <v>3.1690220524771197E-2</v>
      </c>
      <c r="G1624">
        <f>IF('Input and Summary Results'!$J$4="yes",IF(C1624=FALSE,FALSE,IF('Data Transformation'!E1624&lt;$R$10,E1624,$R$10)),IF(C1624=FALSE,FALSE,IF(C1624&lt;$R$10,C1624,$R$10)))</f>
        <v>0.94024901999999999</v>
      </c>
      <c r="H1624">
        <f>IF('Input and Summary Results'!$J$4="yes",'Data Transformation'!F1624,'Data Transformation'!D1624)</f>
        <v>6.8655988000000001E-2</v>
      </c>
      <c r="I1624">
        <f t="shared" si="106"/>
        <v>75</v>
      </c>
    </row>
    <row r="1625" spans="2:9" x14ac:dyDescent="0.45">
      <c r="B1625">
        <f>IF('Input and Summary Results'!D1207=0,FALSE,'Input and Summary Results'!$B1207)</f>
        <v>75</v>
      </c>
      <c r="C1625">
        <f>IF(OR(B1625=0,'Input and Summary Results'!D1207=0,'Input and Summary Results'!D1207=""),FALSE,'Input and Summary Results'!$D1207)</f>
        <v>1.108472935</v>
      </c>
      <c r="D1625">
        <f>IF(OR(B1625=0,'Input and Summary Results'!E1207=0),FALSE,'Input and Summary Results'!$E1207)</f>
        <v>6.7760401999999997E-2</v>
      </c>
      <c r="E1625">
        <f t="shared" si="104"/>
        <v>4.4725093640268491E-2</v>
      </c>
      <c r="F1625">
        <f t="shared" si="105"/>
        <v>2.6530205239517192E-2</v>
      </c>
      <c r="G1625">
        <f>IF('Input and Summary Results'!$J$4="yes",IF(C1625=FALSE,FALSE,IF('Data Transformation'!E1625&lt;$R$10,E1625,$R$10)),IF(C1625=FALSE,FALSE,IF(C1625&lt;$R$10,C1625,$R$10)))</f>
        <v>1.108472935</v>
      </c>
      <c r="H1625">
        <f>IF('Input and Summary Results'!$J$4="yes",'Data Transformation'!F1625,'Data Transformation'!D1625)</f>
        <v>6.7760401999999997E-2</v>
      </c>
      <c r="I1625">
        <f t="shared" si="106"/>
        <v>75</v>
      </c>
    </row>
    <row r="1626" spans="2:9" x14ac:dyDescent="0.45">
      <c r="B1626">
        <f>IF('Input and Summary Results'!D1208=0,FALSE,'Input and Summary Results'!$B1208)</f>
        <v>75</v>
      </c>
      <c r="C1626">
        <f>IF(OR(B1626=0,'Input and Summary Results'!D1208=0,'Input and Summary Results'!D1208=""),FALSE,'Input and Summary Results'!$D1208)</f>
        <v>1.00246638</v>
      </c>
      <c r="D1626">
        <f>IF(OR(B1626=0,'Input and Summary Results'!E1208=0),FALSE,'Input and Summary Results'!$E1208)</f>
        <v>6.0924354999999999E-2</v>
      </c>
      <c r="E1626">
        <f t="shared" si="104"/>
        <v>1.0698164789356554E-3</v>
      </c>
      <c r="F1626">
        <f t="shared" si="105"/>
        <v>2.6376116543678999E-2</v>
      </c>
      <c r="G1626">
        <f>IF('Input and Summary Results'!$J$4="yes",IF(C1626=FALSE,FALSE,IF('Data Transformation'!E1626&lt;$R$10,E1626,$R$10)),IF(C1626=FALSE,FALSE,IF(C1626&lt;$R$10,C1626,$R$10)))</f>
        <v>1.00246638</v>
      </c>
      <c r="H1626">
        <f>IF('Input and Summary Results'!$J$4="yes",'Data Transformation'!F1626,'Data Transformation'!D1626)</f>
        <v>6.0924354999999999E-2</v>
      </c>
      <c r="I1626">
        <f t="shared" si="106"/>
        <v>75</v>
      </c>
    </row>
    <row r="1627" spans="2:9" x14ac:dyDescent="0.45">
      <c r="B1627">
        <f>IF('Input and Summary Results'!D1209=0,FALSE,'Input and Summary Results'!$B1209)</f>
        <v>75</v>
      </c>
      <c r="C1627">
        <f>IF(OR(B1627=0,'Input and Summary Results'!D1209=0,'Input and Summary Results'!D1209=""),FALSE,'Input and Summary Results'!$D1209)</f>
        <v>1.0108841719999999</v>
      </c>
      <c r="D1627">
        <f>IF(OR(B1627=0,'Input and Summary Results'!E1209=0),FALSE,'Input and Summary Results'!$E1209)</f>
        <v>5.8052488999999999E-2</v>
      </c>
      <c r="E1627">
        <f t="shared" si="104"/>
        <v>4.7013965968889558E-3</v>
      </c>
      <c r="F1627">
        <f t="shared" si="105"/>
        <v>2.4923508472937096E-2</v>
      </c>
      <c r="G1627">
        <f>IF('Input and Summary Results'!$J$4="yes",IF(C1627=FALSE,FALSE,IF('Data Transformation'!E1627&lt;$R$10,E1627,$R$10)),IF(C1627=FALSE,FALSE,IF(C1627&lt;$R$10,C1627,$R$10)))</f>
        <v>1.0108841719999999</v>
      </c>
      <c r="H1627">
        <f>IF('Input and Summary Results'!$J$4="yes",'Data Transformation'!F1627,'Data Transformation'!D1627)</f>
        <v>5.8052488999999999E-2</v>
      </c>
      <c r="I1627">
        <f t="shared" si="106"/>
        <v>75</v>
      </c>
    </row>
    <row r="1628" spans="2:9" x14ac:dyDescent="0.45">
      <c r="B1628">
        <f>IF('Input and Summary Results'!D1210=0,FALSE,'Input and Summary Results'!$B1210)</f>
        <v>75</v>
      </c>
      <c r="C1628">
        <f>IF(OR(B1628=0,'Input and Summary Results'!D1210=0,'Input and Summary Results'!D1210=""),FALSE,'Input and Summary Results'!$D1210)</f>
        <v>1.0949299850000001</v>
      </c>
      <c r="D1628">
        <f>IF(OR(B1628=0,'Input and Summary Results'!E1210=0),FALSE,'Input and Summary Results'!$E1210)</f>
        <v>5.1823564000000003E-2</v>
      </c>
      <c r="E1628">
        <f t="shared" si="104"/>
        <v>3.9386349221509305E-2</v>
      </c>
      <c r="F1628">
        <f t="shared" si="105"/>
        <v>2.05414292092841E-2</v>
      </c>
      <c r="G1628">
        <f>IF('Input and Summary Results'!$J$4="yes",IF(C1628=FALSE,FALSE,IF('Data Transformation'!E1628&lt;$R$10,E1628,$R$10)),IF(C1628=FALSE,FALSE,IF(C1628&lt;$R$10,C1628,$R$10)))</f>
        <v>1.0949299850000001</v>
      </c>
      <c r="H1628">
        <f>IF('Input and Summary Results'!$J$4="yes",'Data Transformation'!F1628,'Data Transformation'!D1628)</f>
        <v>5.1823564000000003E-2</v>
      </c>
      <c r="I1628">
        <f t="shared" si="106"/>
        <v>75</v>
      </c>
    </row>
    <row r="1629" spans="2:9" x14ac:dyDescent="0.45">
      <c r="B1629">
        <f>IF('Input and Summary Results'!D1211=0,FALSE,'Input and Summary Results'!$B1211)</f>
        <v>75</v>
      </c>
      <c r="C1629">
        <f>IF(OR(B1629=0,'Input and Summary Results'!D1211=0,'Input and Summary Results'!D1211=""),FALSE,'Input and Summary Results'!$D1211)</f>
        <v>0.97085371499999995</v>
      </c>
      <c r="D1629">
        <f>IF(OR(B1629=0,'Input and Summary Results'!E1211=0),FALSE,'Input and Summary Results'!$E1211)</f>
        <v>4.7974331000000002E-2</v>
      </c>
      <c r="E1629">
        <f t="shared" si="104"/>
        <v>-1.2846203206667647E-2</v>
      </c>
      <c r="F1629">
        <f t="shared" si="105"/>
        <v>2.1445928807101493E-2</v>
      </c>
      <c r="G1629">
        <f>IF('Input and Summary Results'!$J$4="yes",IF(C1629=FALSE,FALSE,IF('Data Transformation'!E1629&lt;$R$10,E1629,$R$10)),IF(C1629=FALSE,FALSE,IF(C1629&lt;$R$10,C1629,$R$10)))</f>
        <v>0.97085371499999995</v>
      </c>
      <c r="H1629">
        <f>IF('Input and Summary Results'!$J$4="yes",'Data Transformation'!F1629,'Data Transformation'!D1629)</f>
        <v>4.7974331000000002E-2</v>
      </c>
      <c r="I1629">
        <f t="shared" si="106"/>
        <v>75</v>
      </c>
    </row>
    <row r="1630" spans="2:9" x14ac:dyDescent="0.45">
      <c r="B1630">
        <f>IF('Input and Summary Results'!D1212=0,FALSE,'Input and Summary Results'!$B1212)</f>
        <v>75</v>
      </c>
      <c r="C1630">
        <f>IF(OR(B1630=0,'Input and Summary Results'!D1212=0,'Input and Summary Results'!D1212=""),FALSE,'Input and Summary Results'!$D1212)</f>
        <v>1.028853523</v>
      </c>
      <c r="D1630">
        <f>IF(OR(B1630=0,'Input and Summary Results'!E1212=0),FALSE,'Input and Summary Results'!$E1212)</f>
        <v>4.7795874000000002E-2</v>
      </c>
      <c r="E1630">
        <f t="shared" si="104"/>
        <v>1.2353549027780599E-2</v>
      </c>
      <c r="F1630">
        <f t="shared" si="105"/>
        <v>2.0161673991760245E-2</v>
      </c>
      <c r="G1630">
        <f>IF('Input and Summary Results'!$J$4="yes",IF(C1630=FALSE,FALSE,IF('Data Transformation'!E1630&lt;$R$10,E1630,$R$10)),IF(C1630=FALSE,FALSE,IF(C1630&lt;$R$10,C1630,$R$10)))</f>
        <v>1.028853523</v>
      </c>
      <c r="H1630">
        <f>IF('Input and Summary Results'!$J$4="yes",'Data Transformation'!F1630,'Data Transformation'!D1630)</f>
        <v>4.7795874000000002E-2</v>
      </c>
      <c r="I1630">
        <f t="shared" si="106"/>
        <v>75</v>
      </c>
    </row>
    <row r="1631" spans="2:9" x14ac:dyDescent="0.45">
      <c r="B1631">
        <f>IF('Input and Summary Results'!D1213=0,FALSE,'Input and Summary Results'!$B1213)</f>
        <v>75</v>
      </c>
      <c r="C1631">
        <f>IF(OR(B1631=0,'Input and Summary Results'!D1213=0,'Input and Summary Results'!D1213=""),FALSE,'Input and Summary Results'!$D1213)</f>
        <v>0.93259310699999998</v>
      </c>
      <c r="D1631">
        <f>IF(OR(B1631=0,'Input and Summary Results'!E1213=0),FALSE,'Input and Summary Results'!$E1213)</f>
        <v>4.4830231999999998E-2</v>
      </c>
      <c r="E1631">
        <f t="shared" si="104"/>
        <v>-3.0307798835340686E-2</v>
      </c>
      <c r="F1631">
        <f t="shared" si="105"/>
        <v>2.0862604003784473E-2</v>
      </c>
      <c r="G1631">
        <f>IF('Input and Summary Results'!$J$4="yes",IF(C1631=FALSE,FALSE,IF('Data Transformation'!E1631&lt;$R$10,E1631,$R$10)),IF(C1631=FALSE,FALSE,IF(C1631&lt;$R$10,C1631,$R$10)))</f>
        <v>0.93259310699999998</v>
      </c>
      <c r="H1631">
        <f>IF('Input and Summary Results'!$J$4="yes",'Data Transformation'!F1631,'Data Transformation'!D1631)</f>
        <v>4.4830231999999998E-2</v>
      </c>
      <c r="I1631">
        <f t="shared" si="106"/>
        <v>75</v>
      </c>
    </row>
    <row r="1632" spans="2:9" x14ac:dyDescent="0.45">
      <c r="B1632">
        <f>IF('Input and Summary Results'!D1214=0,FALSE,'Input and Summary Results'!$B1214)</f>
        <v>75</v>
      </c>
      <c r="C1632">
        <f>IF(OR(B1632=0,'Input and Summary Results'!D1214=0,'Input and Summary Results'!D1214=""),FALSE,'Input and Summary Results'!$D1214)</f>
        <v>1.0054385400000001</v>
      </c>
      <c r="D1632">
        <f>IF(OR(B1632=0,'Input and Summary Results'!E1214=0),FALSE,'Input and Summary Results'!$E1214)</f>
        <v>4.2079901000000003E-2</v>
      </c>
      <c r="E1632">
        <f t="shared" si="104"/>
        <v>2.3555283841366981E-3</v>
      </c>
      <c r="F1632">
        <f t="shared" si="105"/>
        <v>1.8163891980906163E-2</v>
      </c>
      <c r="G1632">
        <f>IF('Input and Summary Results'!$J$4="yes",IF(C1632=FALSE,FALSE,IF('Data Transformation'!E1632&lt;$R$10,E1632,$R$10)),IF(C1632=FALSE,FALSE,IF(C1632&lt;$R$10,C1632,$R$10)))</f>
        <v>1.0054385400000001</v>
      </c>
      <c r="H1632">
        <f>IF('Input and Summary Results'!$J$4="yes",'Data Transformation'!F1632,'Data Transformation'!D1632)</f>
        <v>4.2079901000000003E-2</v>
      </c>
      <c r="I1632">
        <f t="shared" si="106"/>
        <v>75</v>
      </c>
    </row>
    <row r="1633" spans="2:9" x14ac:dyDescent="0.45">
      <c r="B1633">
        <f>IF('Input and Summary Results'!D1215=0,FALSE,'Input and Summary Results'!$B1215)</f>
        <v>75</v>
      </c>
      <c r="C1633">
        <f>IF(OR(B1633=0,'Input and Summary Results'!D1215=0,'Input and Summary Results'!D1215=""),FALSE,'Input and Summary Results'!$D1215)</f>
        <v>0.99199937199999999</v>
      </c>
      <c r="D1633">
        <f>IF(OR(B1633=0,'Input and Summary Results'!E1215=0),FALSE,'Input and Summary Results'!$E1215)</f>
        <v>4.1083629000000003E-2</v>
      </c>
      <c r="E1633">
        <f t="shared" si="104"/>
        <v>-3.4886027823344185E-3</v>
      </c>
      <c r="F1633">
        <f t="shared" si="105"/>
        <v>1.7974099066264328E-2</v>
      </c>
      <c r="G1633">
        <f>IF('Input and Summary Results'!$J$4="yes",IF(C1633=FALSE,FALSE,IF('Data Transformation'!E1633&lt;$R$10,E1633,$R$10)),IF(C1633=FALSE,FALSE,IF(C1633&lt;$R$10,C1633,$R$10)))</f>
        <v>0.99199937199999999</v>
      </c>
      <c r="H1633">
        <f>IF('Input and Summary Results'!$J$4="yes",'Data Transformation'!F1633,'Data Transformation'!D1633)</f>
        <v>4.1083629000000003E-2</v>
      </c>
      <c r="I1633">
        <f t="shared" si="106"/>
        <v>75</v>
      </c>
    </row>
    <row r="1634" spans="2:9" x14ac:dyDescent="0.45">
      <c r="B1634">
        <f>IF('Input and Summary Results'!D1216=0,FALSE,'Input and Summary Results'!$B1216)</f>
        <v>75</v>
      </c>
      <c r="C1634">
        <f>IF(OR(B1634=0,'Input and Summary Results'!D1216=0,'Input and Summary Results'!D1216=""),FALSE,'Input and Summary Results'!$D1216)</f>
        <v>0.92430312699999995</v>
      </c>
      <c r="D1634">
        <f>IF(OR(B1634=0,'Input and Summary Results'!E1216=0),FALSE,'Input and Summary Results'!$E1216)</f>
        <v>3.8247322E-2</v>
      </c>
      <c r="E1634">
        <f t="shared" si="104"/>
        <v>-3.4185577703905741E-2</v>
      </c>
      <c r="F1634">
        <f t="shared" si="105"/>
        <v>1.7958759700268764E-2</v>
      </c>
      <c r="G1634">
        <f>IF('Input and Summary Results'!$J$4="yes",IF(C1634=FALSE,FALSE,IF('Data Transformation'!E1634&lt;$R$10,E1634,$R$10)),IF(C1634=FALSE,FALSE,IF(C1634&lt;$R$10,C1634,$R$10)))</f>
        <v>0.92430312699999995</v>
      </c>
      <c r="H1634">
        <f>IF('Input and Summary Results'!$J$4="yes",'Data Transformation'!F1634,'Data Transformation'!D1634)</f>
        <v>3.8247322E-2</v>
      </c>
      <c r="I1634">
        <f t="shared" si="106"/>
        <v>75</v>
      </c>
    </row>
    <row r="1635" spans="2:9" x14ac:dyDescent="0.45">
      <c r="B1635">
        <f>IF('Input and Summary Results'!D1217=0,FALSE,'Input and Summary Results'!$B1217)</f>
        <v>76</v>
      </c>
      <c r="C1635">
        <f>IF(OR(B1635=0,'Input and Summary Results'!D1217=0,'Input and Summary Results'!D1217=""),FALSE,'Input and Summary Results'!$D1217)</f>
        <v>0.86278596500000004</v>
      </c>
      <c r="D1635">
        <f>IF(OR(B1635=0,'Input and Summary Results'!E1217=0),FALSE,'Input and Summary Results'!$E1217)</f>
        <v>7.4417437000000003E-2</v>
      </c>
      <c r="E1635">
        <f t="shared" si="104"/>
        <v>-6.4096928210927134E-2</v>
      </c>
      <c r="F1635">
        <f t="shared" si="105"/>
        <v>3.7433580248375974E-2</v>
      </c>
      <c r="G1635">
        <f>IF('Input and Summary Results'!$J$4="yes",IF(C1635=FALSE,FALSE,IF('Data Transformation'!E1635&lt;$R$10,E1635,$R$10)),IF(C1635=FALSE,FALSE,IF(C1635&lt;$R$10,C1635,$R$10)))</f>
        <v>0.86278596500000004</v>
      </c>
      <c r="H1635">
        <f>IF('Input and Summary Results'!$J$4="yes",'Data Transformation'!F1635,'Data Transformation'!D1635)</f>
        <v>7.4417437000000003E-2</v>
      </c>
      <c r="I1635">
        <f t="shared" si="106"/>
        <v>76</v>
      </c>
    </row>
    <row r="1636" spans="2:9" x14ac:dyDescent="0.45">
      <c r="B1636">
        <f>IF('Input and Summary Results'!D1218=0,FALSE,'Input and Summary Results'!$B1218)</f>
        <v>76</v>
      </c>
      <c r="C1636">
        <f>IF(OR(B1636=0,'Input and Summary Results'!D1218=0,'Input and Summary Results'!D1218=""),FALSE,'Input and Summary Results'!$D1218)</f>
        <v>0.559400911</v>
      </c>
      <c r="D1636">
        <f>IF(OR(B1636=0,'Input and Summary Results'!E1218=0),FALSE,'Input and Summary Results'!$E1218)</f>
        <v>7.2881472000000003E-2</v>
      </c>
      <c r="E1636">
        <f t="shared" si="104"/>
        <v>-0.25227683070322798</v>
      </c>
      <c r="F1636">
        <f t="shared" si="105"/>
        <v>5.6543631277711663E-2</v>
      </c>
      <c r="G1636">
        <f>IF('Input and Summary Results'!$J$4="yes",IF(C1636=FALSE,FALSE,IF('Data Transformation'!E1636&lt;$R$10,E1636,$R$10)),IF(C1636=FALSE,FALSE,IF(C1636&lt;$R$10,C1636,$R$10)))</f>
        <v>0.559400911</v>
      </c>
      <c r="H1636">
        <f>IF('Input and Summary Results'!$J$4="yes",'Data Transformation'!F1636,'Data Transformation'!D1636)</f>
        <v>7.2881472000000003E-2</v>
      </c>
      <c r="I1636">
        <f t="shared" si="106"/>
        <v>76</v>
      </c>
    </row>
    <row r="1637" spans="2:9" x14ac:dyDescent="0.45">
      <c r="B1637">
        <f>IF('Input and Summary Results'!D1219=0,FALSE,'Input and Summary Results'!$B1219)</f>
        <v>76</v>
      </c>
      <c r="C1637">
        <f>IF(OR(B1637=0,'Input and Summary Results'!D1219=0,'Input and Summary Results'!D1219=""),FALSE,'Input and Summary Results'!$D1219)</f>
        <v>0.97150842500000001</v>
      </c>
      <c r="D1637">
        <f>IF(OR(B1637=0,'Input and Summary Results'!E1219=0),FALSE,'Input and Summary Results'!$E1219)</f>
        <v>7.1688270999999998E-2</v>
      </c>
      <c r="E1637">
        <f t="shared" si="104"/>
        <v>-1.2553428810833033E-2</v>
      </c>
      <c r="F1637">
        <f t="shared" si="105"/>
        <v>3.2025156769999188E-2</v>
      </c>
      <c r="G1637">
        <f>IF('Input and Summary Results'!$J$4="yes",IF(C1637=FALSE,FALSE,IF('Data Transformation'!E1637&lt;$R$10,E1637,$R$10)),IF(C1637=FALSE,FALSE,IF(C1637&lt;$R$10,C1637,$R$10)))</f>
        <v>0.97150842500000001</v>
      </c>
      <c r="H1637">
        <f>IF('Input and Summary Results'!$J$4="yes",'Data Transformation'!F1637,'Data Transformation'!D1637)</f>
        <v>7.1688270999999998E-2</v>
      </c>
      <c r="I1637">
        <f t="shared" si="106"/>
        <v>76</v>
      </c>
    </row>
    <row r="1638" spans="2:9" x14ac:dyDescent="0.45">
      <c r="B1638">
        <f>IF('Input and Summary Results'!D1220=0,FALSE,'Input and Summary Results'!$B1220)</f>
        <v>76</v>
      </c>
      <c r="C1638">
        <f>IF(OR(B1638=0,'Input and Summary Results'!D1220=0,'Input and Summary Results'!D1220=""),FALSE,'Input and Summary Results'!$D1220)</f>
        <v>0.65586576299999999</v>
      </c>
      <c r="D1638">
        <f>IF(OR(B1638=0,'Input and Summary Results'!E1220=0),FALSE,'Input and Summary Results'!$E1220)</f>
        <v>6.9006298999999993E-2</v>
      </c>
      <c r="E1638">
        <f t="shared" si="104"/>
        <v>-0.18318503921270596</v>
      </c>
      <c r="F1638">
        <f t="shared" si="105"/>
        <v>4.5662901550175897E-2</v>
      </c>
      <c r="G1638">
        <f>IF('Input and Summary Results'!$J$4="yes",IF(C1638=FALSE,FALSE,IF('Data Transformation'!E1638&lt;$R$10,E1638,$R$10)),IF(C1638=FALSE,FALSE,IF(C1638&lt;$R$10,C1638,$R$10)))</f>
        <v>0.65586576299999999</v>
      </c>
      <c r="H1638">
        <f>IF('Input and Summary Results'!$J$4="yes",'Data Transformation'!F1638,'Data Transformation'!D1638)</f>
        <v>6.9006298999999993E-2</v>
      </c>
      <c r="I1638">
        <f t="shared" si="106"/>
        <v>76</v>
      </c>
    </row>
    <row r="1639" spans="2:9" x14ac:dyDescent="0.45">
      <c r="B1639">
        <f>IF('Input and Summary Results'!D1221=0,FALSE,'Input and Summary Results'!$B1221)</f>
        <v>76</v>
      </c>
      <c r="C1639">
        <f>IF(OR(B1639=0,'Input and Summary Results'!D1221=0,'Input and Summary Results'!D1221=""),FALSE,'Input and Summary Results'!$D1221)</f>
        <v>0.99365809400000005</v>
      </c>
      <c r="D1639">
        <f>IF(OR(B1639=0,'Input and Summary Results'!E1221=0),FALSE,'Input and Summary Results'!$E1221)</f>
        <v>6.8651569999999995E-2</v>
      </c>
      <c r="E1639">
        <f t="shared" si="104"/>
        <v>-2.7630254947021786E-3</v>
      </c>
      <c r="F1639">
        <f t="shared" si="105"/>
        <v>2.9984943070367618E-2</v>
      </c>
      <c r="G1639">
        <f>IF('Input and Summary Results'!$J$4="yes",IF(C1639=FALSE,FALSE,IF('Data Transformation'!E1639&lt;$R$10,E1639,$R$10)),IF(C1639=FALSE,FALSE,IF(C1639&lt;$R$10,C1639,$R$10)))</f>
        <v>0.99365809400000005</v>
      </c>
      <c r="H1639">
        <f>IF('Input and Summary Results'!$J$4="yes",'Data Transformation'!F1639,'Data Transformation'!D1639)</f>
        <v>6.8651569999999995E-2</v>
      </c>
      <c r="I1639">
        <f t="shared" si="106"/>
        <v>76</v>
      </c>
    </row>
    <row r="1640" spans="2:9" x14ac:dyDescent="0.45">
      <c r="B1640">
        <f>IF('Input and Summary Results'!D1222=0,FALSE,'Input and Summary Results'!$B1222)</f>
        <v>76</v>
      </c>
      <c r="C1640">
        <f>IF(OR(B1640=0,'Input and Summary Results'!D1222=0,'Input and Summary Results'!D1222=""),FALSE,'Input and Summary Results'!$D1222)</f>
        <v>0.13606264500000001</v>
      </c>
      <c r="D1640">
        <f>IF(OR(B1640=0,'Input and Summary Results'!E1222=0),FALSE,'Input and Summary Results'!$E1222)</f>
        <v>5.7680414999999999E-2</v>
      </c>
      <c r="E1640">
        <f t="shared" si="104"/>
        <v>-0.86626109079321301</v>
      </c>
      <c r="F1640">
        <f t="shared" si="105"/>
        <v>0.18398363569957057</v>
      </c>
      <c r="G1640">
        <f>IF('Input and Summary Results'!$J$4="yes",IF(C1640=FALSE,FALSE,IF('Data Transformation'!E1640&lt;$R$10,E1640,$R$10)),IF(C1640=FALSE,FALSE,IF(C1640&lt;$R$10,C1640,$R$10)))</f>
        <v>0.13606264500000001</v>
      </c>
      <c r="H1640">
        <f>IF('Input and Summary Results'!$J$4="yes",'Data Transformation'!F1640,'Data Transformation'!D1640)</f>
        <v>5.7680414999999999E-2</v>
      </c>
      <c r="I1640">
        <f t="shared" si="106"/>
        <v>76</v>
      </c>
    </row>
    <row r="1641" spans="2:9" x14ac:dyDescent="0.45">
      <c r="B1641">
        <f>IF('Input and Summary Results'!D1223=0,FALSE,'Input and Summary Results'!$B1223)</f>
        <v>76</v>
      </c>
      <c r="C1641">
        <f>IF(OR(B1641=0,'Input and Summary Results'!D1223=0,'Input and Summary Results'!D1223=""),FALSE,'Input and Summary Results'!$D1223)</f>
        <v>0.13515028700000001</v>
      </c>
      <c r="D1641">
        <f>IF(OR(B1641=0,'Input and Summary Results'!E1223=0),FALSE,'Input and Summary Results'!$E1223)</f>
        <v>5.5326953999999998E-2</v>
      </c>
      <c r="E1641">
        <f t="shared" si="104"/>
        <v>-0.86918302771306222</v>
      </c>
      <c r="F1641">
        <f t="shared" si="105"/>
        <v>0.17766812464112633</v>
      </c>
      <c r="G1641">
        <f>IF('Input and Summary Results'!$J$4="yes",IF(C1641=FALSE,FALSE,IF('Data Transformation'!E1641&lt;$R$10,E1641,$R$10)),IF(C1641=FALSE,FALSE,IF(C1641&lt;$R$10,C1641,$R$10)))</f>
        <v>0.13515028700000001</v>
      </c>
      <c r="H1641">
        <f>IF('Input and Summary Results'!$J$4="yes",'Data Transformation'!F1641,'Data Transformation'!D1641)</f>
        <v>5.5326953999999998E-2</v>
      </c>
      <c r="I1641">
        <f t="shared" si="106"/>
        <v>76</v>
      </c>
    </row>
    <row r="1642" spans="2:9" x14ac:dyDescent="0.45">
      <c r="B1642">
        <f>IF('Input and Summary Results'!D1224=0,FALSE,'Input and Summary Results'!$B1224)</f>
        <v>76</v>
      </c>
      <c r="C1642">
        <f>IF(OR(B1642=0,'Input and Summary Results'!D1224=0,'Input and Summary Results'!D1224=""),FALSE,'Input and Summary Results'!$D1224)</f>
        <v>0.31163234099999998</v>
      </c>
      <c r="D1642">
        <f>IF(OR(B1642=0,'Input and Summary Results'!E1224=0),FALSE,'Input and Summary Results'!$E1224)</f>
        <v>5.3955567000000003E-2</v>
      </c>
      <c r="E1642">
        <f t="shared" ref="E1642:E1705" si="107">IF(C1642=FALSE,FALSE,LOG10(C1642))</f>
        <v>-0.50635747786405372</v>
      </c>
      <c r="F1642">
        <f t="shared" ref="F1642:F1705" si="108">IF(D1642=FALSE, FALSE,0.434*D1642/C1642)</f>
        <v>7.5142124218744041E-2</v>
      </c>
      <c r="G1642">
        <f>IF('Input and Summary Results'!$J$4="yes",IF(C1642=FALSE,FALSE,IF('Data Transformation'!E1642&lt;$R$10,E1642,$R$10)),IF(C1642=FALSE,FALSE,IF(C1642&lt;$R$10,C1642,$R$10)))</f>
        <v>0.31163234099999998</v>
      </c>
      <c r="H1642">
        <f>IF('Input and Summary Results'!$J$4="yes",'Data Transformation'!F1642,'Data Transformation'!D1642)</f>
        <v>5.3955567000000003E-2</v>
      </c>
      <c r="I1642">
        <f t="shared" si="106"/>
        <v>76</v>
      </c>
    </row>
    <row r="1643" spans="2:9" x14ac:dyDescent="0.45">
      <c r="B1643">
        <f>IF('Input and Summary Results'!D1225=0,FALSE,'Input and Summary Results'!$B1225)</f>
        <v>76</v>
      </c>
      <c r="C1643">
        <f>IF(OR(B1643=0,'Input and Summary Results'!D1225=0,'Input and Summary Results'!D1225=""),FALSE,'Input and Summary Results'!$D1225)</f>
        <v>0.49948171000000002</v>
      </c>
      <c r="D1643">
        <f>IF(OR(B1643=0,'Input and Summary Results'!E1225=0),FALSE,'Input and Summary Results'!$E1225)</f>
        <v>5.3589839E-2</v>
      </c>
      <c r="E1643">
        <f t="shared" si="107"/>
        <v>-0.30148041012369448</v>
      </c>
      <c r="F1643">
        <f t="shared" si="108"/>
        <v>4.6564247820005261E-2</v>
      </c>
      <c r="G1643">
        <f>IF('Input and Summary Results'!$J$4="yes",IF(C1643=FALSE,FALSE,IF('Data Transformation'!E1643&lt;$R$10,E1643,$R$10)),IF(C1643=FALSE,FALSE,IF(C1643&lt;$R$10,C1643,$R$10)))</f>
        <v>0.49948171000000002</v>
      </c>
      <c r="H1643">
        <f>IF('Input and Summary Results'!$J$4="yes",'Data Transformation'!F1643,'Data Transformation'!D1643)</f>
        <v>5.3589839E-2</v>
      </c>
      <c r="I1643">
        <f t="shared" si="106"/>
        <v>76</v>
      </c>
    </row>
    <row r="1644" spans="2:9" x14ac:dyDescent="0.45">
      <c r="B1644">
        <f>IF('Input and Summary Results'!D1226=0,FALSE,'Input and Summary Results'!$B1226)</f>
        <v>76</v>
      </c>
      <c r="C1644">
        <f>IF(OR(B1644=0,'Input and Summary Results'!D1226=0,'Input and Summary Results'!D1226=""),FALSE,'Input and Summary Results'!$D1226)</f>
        <v>0.72322708499999999</v>
      </c>
      <c r="D1644">
        <f>IF(OR(B1644=0,'Input and Summary Results'!E1226=0),FALSE,'Input and Summary Results'!$E1226)</f>
        <v>5.0224902000000002E-2</v>
      </c>
      <c r="E1644">
        <f t="shared" si="107"/>
        <v>-0.14072531781231321</v>
      </c>
      <c r="F1644">
        <f t="shared" si="108"/>
        <v>3.0139368284305891E-2</v>
      </c>
      <c r="G1644">
        <f>IF('Input and Summary Results'!$J$4="yes",IF(C1644=FALSE,FALSE,IF('Data Transformation'!E1644&lt;$R$10,E1644,$R$10)),IF(C1644=FALSE,FALSE,IF(C1644&lt;$R$10,C1644,$R$10)))</f>
        <v>0.72322708499999999</v>
      </c>
      <c r="H1644">
        <f>IF('Input and Summary Results'!$J$4="yes",'Data Transformation'!F1644,'Data Transformation'!D1644)</f>
        <v>5.0224902000000002E-2</v>
      </c>
      <c r="I1644">
        <f t="shared" si="106"/>
        <v>76</v>
      </c>
    </row>
    <row r="1645" spans="2:9" x14ac:dyDescent="0.45">
      <c r="B1645">
        <f>IF('Input and Summary Results'!D1227=0,FALSE,'Input and Summary Results'!$B1227)</f>
        <v>76</v>
      </c>
      <c r="C1645">
        <f>IF(OR(B1645=0,'Input and Summary Results'!D1227=0,'Input and Summary Results'!D1227=""),FALSE,'Input and Summary Results'!$D1227)</f>
        <v>0.55198862000000004</v>
      </c>
      <c r="D1645">
        <f>IF(OR(B1645=0,'Input and Summary Results'!E1227=0),FALSE,'Input and Summary Results'!$E1227)</f>
        <v>4.9460065999999997E-2</v>
      </c>
      <c r="E1645">
        <f t="shared" si="107"/>
        <v>-0.25806987575295603</v>
      </c>
      <c r="F1645">
        <f t="shared" si="108"/>
        <v>3.8887882587144637E-2</v>
      </c>
      <c r="G1645">
        <f>IF('Input and Summary Results'!$J$4="yes",IF(C1645=FALSE,FALSE,IF('Data Transformation'!E1645&lt;$R$10,E1645,$R$10)),IF(C1645=FALSE,FALSE,IF(C1645&lt;$R$10,C1645,$R$10)))</f>
        <v>0.55198862000000004</v>
      </c>
      <c r="H1645">
        <f>IF('Input and Summary Results'!$J$4="yes",'Data Transformation'!F1645,'Data Transformation'!D1645)</f>
        <v>4.9460065999999997E-2</v>
      </c>
      <c r="I1645">
        <f t="shared" si="106"/>
        <v>76</v>
      </c>
    </row>
    <row r="1646" spans="2:9" x14ac:dyDescent="0.45">
      <c r="B1646">
        <f>IF('Input and Summary Results'!D1228=0,FALSE,'Input and Summary Results'!$B1228)</f>
        <v>76</v>
      </c>
      <c r="C1646">
        <f>IF(OR(B1646=0,'Input and Summary Results'!D1228=0,'Input and Summary Results'!D1228=""),FALSE,'Input and Summary Results'!$D1228)</f>
        <v>0.214713877</v>
      </c>
      <c r="D1646">
        <f>IF(OR(B1646=0,'Input and Summary Results'!E1228=0),FALSE,'Input and Summary Results'!$E1228)</f>
        <v>4.4815478999999998E-2</v>
      </c>
      <c r="E1646">
        <f t="shared" si="107"/>
        <v>-0.66813988611909536</v>
      </c>
      <c r="F1646">
        <f t="shared" si="108"/>
        <v>9.0585285672988902E-2</v>
      </c>
      <c r="G1646">
        <f>IF('Input and Summary Results'!$J$4="yes",IF(C1646=FALSE,FALSE,IF('Data Transformation'!E1646&lt;$R$10,E1646,$R$10)),IF(C1646=FALSE,FALSE,IF(C1646&lt;$R$10,C1646,$R$10)))</f>
        <v>0.214713877</v>
      </c>
      <c r="H1646">
        <f>IF('Input and Summary Results'!$J$4="yes",'Data Transformation'!F1646,'Data Transformation'!D1646)</f>
        <v>4.4815478999999998E-2</v>
      </c>
      <c r="I1646">
        <f t="shared" si="106"/>
        <v>76</v>
      </c>
    </row>
    <row r="1647" spans="2:9" x14ac:dyDescent="0.45">
      <c r="B1647">
        <f>IF('Input and Summary Results'!D1229=0,FALSE,'Input and Summary Results'!$B1229)</f>
        <v>76</v>
      </c>
      <c r="C1647">
        <f>IF(OR(B1647=0,'Input and Summary Results'!D1229=0,'Input and Summary Results'!D1229=""),FALSE,'Input and Summary Results'!$D1229)</f>
        <v>0.12675594800000001</v>
      </c>
      <c r="D1647">
        <f>IF(OR(B1647=0,'Input and Summary Results'!E1229=0),FALSE,'Input and Summary Results'!$E1229)</f>
        <v>4.0292029E-2</v>
      </c>
      <c r="E1647">
        <f t="shared" si="107"/>
        <v>-0.89703165232622639</v>
      </c>
      <c r="F1647">
        <f t="shared" si="108"/>
        <v>0.13795597651953972</v>
      </c>
      <c r="G1647">
        <f>IF('Input and Summary Results'!$J$4="yes",IF(C1647=FALSE,FALSE,IF('Data Transformation'!E1647&lt;$R$10,E1647,$R$10)),IF(C1647=FALSE,FALSE,IF(C1647&lt;$R$10,C1647,$R$10)))</f>
        <v>0.12675594800000001</v>
      </c>
      <c r="H1647">
        <f>IF('Input and Summary Results'!$J$4="yes",'Data Transformation'!F1647,'Data Transformation'!D1647)</f>
        <v>4.0292029E-2</v>
      </c>
      <c r="I1647">
        <f t="shared" si="106"/>
        <v>76</v>
      </c>
    </row>
    <row r="1648" spans="2:9" x14ac:dyDescent="0.45">
      <c r="B1648">
        <f>IF('Input and Summary Results'!D1230=0,FALSE,'Input and Summary Results'!$B1230)</f>
        <v>76</v>
      </c>
      <c r="C1648">
        <f>IF(OR(B1648=0,'Input and Summary Results'!D1230=0,'Input and Summary Results'!D1230=""),FALSE,'Input and Summary Results'!$D1230)</f>
        <v>0.28466596</v>
      </c>
      <c r="D1648">
        <f>IF(OR(B1648=0,'Input and Summary Results'!E1230=0),FALSE,'Input and Summary Results'!$E1230)</f>
        <v>3.9477869999999998E-2</v>
      </c>
      <c r="E1648">
        <f t="shared" si="107"/>
        <v>-0.54566446214007713</v>
      </c>
      <c r="F1648">
        <f t="shared" si="108"/>
        <v>6.0187721707224841E-2</v>
      </c>
      <c r="G1648">
        <f>IF('Input and Summary Results'!$J$4="yes",IF(C1648=FALSE,FALSE,IF('Data Transformation'!E1648&lt;$R$10,E1648,$R$10)),IF(C1648=FALSE,FALSE,IF(C1648&lt;$R$10,C1648,$R$10)))</f>
        <v>0.28466596</v>
      </c>
      <c r="H1648">
        <f>IF('Input and Summary Results'!$J$4="yes",'Data Transformation'!F1648,'Data Transformation'!D1648)</f>
        <v>3.9477869999999998E-2</v>
      </c>
      <c r="I1648">
        <f t="shared" si="106"/>
        <v>76</v>
      </c>
    </row>
    <row r="1649" spans="2:9" x14ac:dyDescent="0.45">
      <c r="B1649">
        <f>IF('Input and Summary Results'!D1231=0,FALSE,'Input and Summary Results'!$B1231)</f>
        <v>76</v>
      </c>
      <c r="C1649">
        <f>IF(OR(B1649=0,'Input and Summary Results'!D1231=0,'Input and Summary Results'!D1231=""),FALSE,'Input and Summary Results'!$D1231)</f>
        <v>0.98813764800000004</v>
      </c>
      <c r="D1649">
        <f>IF(OR(B1649=0,'Input and Summary Results'!E1231=0),FALSE,'Input and Summary Results'!$E1231)</f>
        <v>3.8760228000000001E-2</v>
      </c>
      <c r="E1649">
        <f t="shared" si="107"/>
        <v>-5.1825537899244586E-3</v>
      </c>
      <c r="F1649">
        <f t="shared" si="108"/>
        <v>1.7023882235483859E-2</v>
      </c>
      <c r="G1649">
        <f>IF('Input and Summary Results'!$J$4="yes",IF(C1649=FALSE,FALSE,IF('Data Transformation'!E1649&lt;$R$10,E1649,$R$10)),IF(C1649=FALSE,FALSE,IF(C1649&lt;$R$10,C1649,$R$10)))</f>
        <v>0.98813764800000004</v>
      </c>
      <c r="H1649">
        <f>IF('Input and Summary Results'!$J$4="yes",'Data Transformation'!F1649,'Data Transformation'!D1649)</f>
        <v>3.8760228000000001E-2</v>
      </c>
      <c r="I1649">
        <f t="shared" si="106"/>
        <v>76</v>
      </c>
    </row>
    <row r="1650" spans="2:9" x14ac:dyDescent="0.45">
      <c r="B1650">
        <f>IF('Input and Summary Results'!D1232=0,FALSE,'Input and Summary Results'!$B1232)</f>
        <v>76</v>
      </c>
      <c r="C1650">
        <f>IF(OR(B1650=0,'Input and Summary Results'!D1232=0,'Input and Summary Results'!D1232=""),FALSE,'Input and Summary Results'!$D1232)</f>
        <v>0.33432480599999997</v>
      </c>
      <c r="D1650">
        <f>IF(OR(B1650=0,'Input and Summary Results'!E1232=0),FALSE,'Input and Summary Results'!$E1232)</f>
        <v>3.6843914999999998E-2</v>
      </c>
      <c r="E1650">
        <f t="shared" si="107"/>
        <v>-0.47583139873127123</v>
      </c>
      <c r="F1650">
        <f t="shared" si="108"/>
        <v>4.782851533308001E-2</v>
      </c>
      <c r="G1650">
        <f>IF('Input and Summary Results'!$J$4="yes",IF(C1650=FALSE,FALSE,IF('Data Transformation'!E1650&lt;$R$10,E1650,$R$10)),IF(C1650=FALSE,FALSE,IF(C1650&lt;$R$10,C1650,$R$10)))</f>
        <v>0.33432480599999997</v>
      </c>
      <c r="H1650">
        <f>IF('Input and Summary Results'!$J$4="yes",'Data Transformation'!F1650,'Data Transformation'!D1650)</f>
        <v>3.6843914999999998E-2</v>
      </c>
      <c r="I1650">
        <f t="shared" si="106"/>
        <v>76</v>
      </c>
    </row>
    <row r="1651" spans="2:9" x14ac:dyDescent="0.45">
      <c r="B1651">
        <f>IF('Input and Summary Results'!D1233=0,FALSE,'Input and Summary Results'!$B1233)</f>
        <v>76</v>
      </c>
      <c r="C1651">
        <f>IF(OR(B1651=0,'Input and Summary Results'!D1233=0,'Input and Summary Results'!D1233=""),FALSE,'Input and Summary Results'!$D1233)</f>
        <v>0.74258189399999996</v>
      </c>
      <c r="D1651">
        <f>IF(OR(B1651=0,'Input and Summary Results'!E1233=0),FALSE,'Input and Summary Results'!$E1233)</f>
        <v>3.5869657999999999E-2</v>
      </c>
      <c r="E1651">
        <f t="shared" si="107"/>
        <v>-0.12925564416419932</v>
      </c>
      <c r="F1651">
        <f t="shared" si="108"/>
        <v>2.096392559229299E-2</v>
      </c>
      <c r="G1651">
        <f>IF('Input and Summary Results'!$J$4="yes",IF(C1651=FALSE,FALSE,IF('Data Transformation'!E1651&lt;$R$10,E1651,$R$10)),IF(C1651=FALSE,FALSE,IF(C1651&lt;$R$10,C1651,$R$10)))</f>
        <v>0.74258189399999996</v>
      </c>
      <c r="H1651">
        <f>IF('Input and Summary Results'!$J$4="yes",'Data Transformation'!F1651,'Data Transformation'!D1651)</f>
        <v>3.5869657999999999E-2</v>
      </c>
      <c r="I1651">
        <f t="shared" si="106"/>
        <v>76</v>
      </c>
    </row>
    <row r="1652" spans="2:9" x14ac:dyDescent="0.45">
      <c r="B1652">
        <f>IF('Input and Summary Results'!D1234=0,FALSE,'Input and Summary Results'!$B1234)</f>
        <v>76</v>
      </c>
      <c r="C1652">
        <f>IF(OR(B1652=0,'Input and Summary Results'!D1234=0,'Input and Summary Results'!D1234=""),FALSE,'Input and Summary Results'!$D1234)</f>
        <v>0.38954673499999998</v>
      </c>
      <c r="D1652">
        <f>IF(OR(B1652=0,'Input and Summary Results'!E1234=0),FALSE,'Input and Summary Results'!$E1234)</f>
        <v>3.3622561000000002E-2</v>
      </c>
      <c r="E1652">
        <f t="shared" si="107"/>
        <v>-0.40944043135461505</v>
      </c>
      <c r="F1652">
        <f t="shared" si="108"/>
        <v>3.7459411574839674E-2</v>
      </c>
      <c r="G1652">
        <f>IF('Input and Summary Results'!$J$4="yes",IF(C1652=FALSE,FALSE,IF('Data Transformation'!E1652&lt;$R$10,E1652,$R$10)),IF(C1652=FALSE,FALSE,IF(C1652&lt;$R$10,C1652,$R$10)))</f>
        <v>0.38954673499999998</v>
      </c>
      <c r="H1652">
        <f>IF('Input and Summary Results'!$J$4="yes",'Data Transformation'!F1652,'Data Transformation'!D1652)</f>
        <v>3.3622561000000002E-2</v>
      </c>
      <c r="I1652">
        <f t="shared" si="106"/>
        <v>76</v>
      </c>
    </row>
    <row r="1653" spans="2:9" x14ac:dyDescent="0.45">
      <c r="B1653">
        <f>IF('Input and Summary Results'!D1235=0,FALSE,'Input and Summary Results'!$B1235)</f>
        <v>76</v>
      </c>
      <c r="C1653">
        <f>IF(OR(B1653=0,'Input and Summary Results'!D1235=0,'Input and Summary Results'!D1235=""),FALSE,'Input and Summary Results'!$D1235)</f>
        <v>0.44966993100000002</v>
      </c>
      <c r="D1653">
        <f>IF(OR(B1653=0,'Input and Summary Results'!E1235=0),FALSE,'Input and Summary Results'!$E1235)</f>
        <v>3.1769455000000002E-2</v>
      </c>
      <c r="E1653">
        <f t="shared" si="107"/>
        <v>-0.34710615231949726</v>
      </c>
      <c r="F1653">
        <f t="shared" si="108"/>
        <v>3.0662364813536978E-2</v>
      </c>
      <c r="G1653">
        <f>IF('Input and Summary Results'!$J$4="yes",IF(C1653=FALSE,FALSE,IF('Data Transformation'!E1653&lt;$R$10,E1653,$R$10)),IF(C1653=FALSE,FALSE,IF(C1653&lt;$R$10,C1653,$R$10)))</f>
        <v>0.44966993100000002</v>
      </c>
      <c r="H1653">
        <f>IF('Input and Summary Results'!$J$4="yes",'Data Transformation'!F1653,'Data Transformation'!D1653)</f>
        <v>3.1769455000000002E-2</v>
      </c>
      <c r="I1653">
        <f t="shared" si="106"/>
        <v>76</v>
      </c>
    </row>
    <row r="1654" spans="2:9" x14ac:dyDescent="0.45">
      <c r="B1654">
        <f>IF('Input and Summary Results'!D1236=0,FALSE,'Input and Summary Results'!$B1236)</f>
        <v>77</v>
      </c>
      <c r="C1654">
        <f>IF(OR(B1654=0,'Input and Summary Results'!D1236=0,'Input and Summary Results'!D1236=""),FALSE,'Input and Summary Results'!$D1236)</f>
        <v>0.95576901999999997</v>
      </c>
      <c r="D1654">
        <f>IF(OR(B1654=0,'Input and Summary Results'!E1236=0),FALSE,'Input and Summary Results'!$E1236)</f>
        <v>9.9184038000000002E-2</v>
      </c>
      <c r="E1654">
        <f t="shared" si="107"/>
        <v>-1.9647050673459943E-2</v>
      </c>
      <c r="F1654">
        <f t="shared" si="108"/>
        <v>4.5037944933599125E-2</v>
      </c>
      <c r="G1654">
        <f>IF('Input and Summary Results'!$J$4="yes",IF(C1654=FALSE,FALSE,IF('Data Transformation'!E1654&lt;$R$10,E1654,$R$10)),IF(C1654=FALSE,FALSE,IF(C1654&lt;$R$10,C1654,$R$10)))</f>
        <v>0.95576901999999997</v>
      </c>
      <c r="H1654">
        <f>IF('Input and Summary Results'!$J$4="yes",'Data Transformation'!F1654,'Data Transformation'!D1654)</f>
        <v>9.9184038000000002E-2</v>
      </c>
      <c r="I1654">
        <f t="shared" si="106"/>
        <v>77</v>
      </c>
    </row>
    <row r="1655" spans="2:9" x14ac:dyDescent="0.45">
      <c r="B1655">
        <f>IF('Input and Summary Results'!D1237=0,FALSE,'Input and Summary Results'!$B1237)</f>
        <v>77</v>
      </c>
      <c r="C1655">
        <f>IF(OR(B1655=0,'Input and Summary Results'!D1237=0,'Input and Summary Results'!D1237=""),FALSE,'Input and Summary Results'!$D1237)</f>
        <v>1.0600388249999999</v>
      </c>
      <c r="D1655">
        <f>IF(OR(B1655=0,'Input and Summary Results'!E1237=0),FALSE,'Input and Summary Results'!$E1237)</f>
        <v>9.7112932999999999E-2</v>
      </c>
      <c r="E1655">
        <f t="shared" si="107"/>
        <v>2.5321772033139671E-2</v>
      </c>
      <c r="F1655">
        <f t="shared" si="108"/>
        <v>3.9759876646027571E-2</v>
      </c>
      <c r="G1655">
        <f>IF('Input and Summary Results'!$J$4="yes",IF(C1655=FALSE,FALSE,IF('Data Transformation'!E1655&lt;$R$10,E1655,$R$10)),IF(C1655=FALSE,FALSE,IF(C1655&lt;$R$10,C1655,$R$10)))</f>
        <v>1.0600388249999999</v>
      </c>
      <c r="H1655">
        <f>IF('Input and Summary Results'!$J$4="yes",'Data Transformation'!F1655,'Data Transformation'!D1655)</f>
        <v>9.7112932999999999E-2</v>
      </c>
      <c r="I1655">
        <f t="shared" si="106"/>
        <v>77</v>
      </c>
    </row>
    <row r="1656" spans="2:9" x14ac:dyDescent="0.45">
      <c r="B1656">
        <f>IF('Input and Summary Results'!D1238=0,FALSE,'Input and Summary Results'!$B1238)</f>
        <v>77</v>
      </c>
      <c r="C1656">
        <f>IF(OR(B1656=0,'Input and Summary Results'!D1238=0,'Input and Summary Results'!D1238=""),FALSE,'Input and Summary Results'!$D1238)</f>
        <v>1.1317299510000001</v>
      </c>
      <c r="D1656">
        <f>IF(OR(B1656=0,'Input and Summary Results'!E1238=0),FALSE,'Input and Summary Results'!$E1238)</f>
        <v>9.5575830000000001E-2</v>
      </c>
      <c r="E1656">
        <f t="shared" si="107"/>
        <v>5.3742809553689257E-2</v>
      </c>
      <c r="F1656">
        <f t="shared" si="108"/>
        <v>3.6651773847063272E-2</v>
      </c>
      <c r="G1656">
        <f>IF('Input and Summary Results'!$J$4="yes",IF(C1656=FALSE,FALSE,IF('Data Transformation'!E1656&lt;$R$10,E1656,$R$10)),IF(C1656=FALSE,FALSE,IF(C1656&lt;$R$10,C1656,$R$10)))</f>
        <v>1.1317299510000001</v>
      </c>
      <c r="H1656">
        <f>IF('Input and Summary Results'!$J$4="yes",'Data Transformation'!F1656,'Data Transformation'!D1656)</f>
        <v>9.5575830000000001E-2</v>
      </c>
      <c r="I1656">
        <f t="shared" si="106"/>
        <v>77</v>
      </c>
    </row>
    <row r="1657" spans="2:9" x14ac:dyDescent="0.45">
      <c r="B1657">
        <f>IF('Input and Summary Results'!D1239=0,FALSE,'Input and Summary Results'!$B1239)</f>
        <v>77</v>
      </c>
      <c r="C1657">
        <f>IF(OR(B1657=0,'Input and Summary Results'!D1239=0,'Input and Summary Results'!D1239=""),FALSE,'Input and Summary Results'!$D1239)</f>
        <v>0.83870334999999996</v>
      </c>
      <c r="D1657">
        <f>IF(OR(B1657=0,'Input and Summary Results'!E1239=0),FALSE,'Input and Summary Results'!$E1239)</f>
        <v>9.2694613999999995E-2</v>
      </c>
      <c r="E1657">
        <f t="shared" si="107"/>
        <v>-7.6391622293607103E-2</v>
      </c>
      <c r="F1657">
        <f t="shared" si="108"/>
        <v>4.7966259436068782E-2</v>
      </c>
      <c r="G1657">
        <f>IF('Input and Summary Results'!$J$4="yes",IF(C1657=FALSE,FALSE,IF('Data Transformation'!E1657&lt;$R$10,E1657,$R$10)),IF(C1657=FALSE,FALSE,IF(C1657&lt;$R$10,C1657,$R$10)))</f>
        <v>0.83870334999999996</v>
      </c>
      <c r="H1657">
        <f>IF('Input and Summary Results'!$J$4="yes",'Data Transformation'!F1657,'Data Transformation'!D1657)</f>
        <v>9.2694613999999995E-2</v>
      </c>
      <c r="I1657">
        <f t="shared" si="106"/>
        <v>77</v>
      </c>
    </row>
    <row r="1658" spans="2:9" x14ac:dyDescent="0.45">
      <c r="B1658">
        <f>IF('Input and Summary Results'!D1240=0,FALSE,'Input and Summary Results'!$B1240)</f>
        <v>77</v>
      </c>
      <c r="C1658">
        <f>IF(OR(B1658=0,'Input and Summary Results'!D1240=0,'Input and Summary Results'!D1240=""),FALSE,'Input and Summary Results'!$D1240)</f>
        <v>0.91764484999999996</v>
      </c>
      <c r="D1658">
        <f>IF(OR(B1658=0,'Input and Summary Results'!E1240=0),FALSE,'Input and Summary Results'!$E1240)</f>
        <v>8.8942885999999999E-2</v>
      </c>
      <c r="E1658">
        <f t="shared" si="107"/>
        <v>-3.7325368394159938E-2</v>
      </c>
      <c r="F1658">
        <f t="shared" si="108"/>
        <v>4.2065525158235237E-2</v>
      </c>
      <c r="G1658">
        <f>IF('Input and Summary Results'!$J$4="yes",IF(C1658=FALSE,FALSE,IF('Data Transformation'!E1658&lt;$R$10,E1658,$R$10)),IF(C1658=FALSE,FALSE,IF(C1658&lt;$R$10,C1658,$R$10)))</f>
        <v>0.91764484999999996</v>
      </c>
      <c r="H1658">
        <f>IF('Input and Summary Results'!$J$4="yes",'Data Transformation'!F1658,'Data Transformation'!D1658)</f>
        <v>8.8942885999999999E-2</v>
      </c>
      <c r="I1658">
        <f t="shared" si="106"/>
        <v>77</v>
      </c>
    </row>
    <row r="1659" spans="2:9" x14ac:dyDescent="0.45">
      <c r="B1659">
        <f>IF('Input and Summary Results'!D1241=0,FALSE,'Input and Summary Results'!$B1241)</f>
        <v>77</v>
      </c>
      <c r="C1659">
        <f>IF(OR(B1659=0,'Input and Summary Results'!D1241=0,'Input and Summary Results'!D1241=""),FALSE,'Input and Summary Results'!$D1241)</f>
        <v>0.97115883300000005</v>
      </c>
      <c r="D1659">
        <f>IF(OR(B1659=0,'Input and Summary Results'!E1241=0),FALSE,'Input and Summary Results'!$E1241)</f>
        <v>8.8629332000000005E-2</v>
      </c>
      <c r="E1659">
        <f t="shared" si="107"/>
        <v>-1.2709735432598721E-2</v>
      </c>
      <c r="F1659">
        <f t="shared" si="108"/>
        <v>3.9607455321368633E-2</v>
      </c>
      <c r="G1659">
        <f>IF('Input and Summary Results'!$J$4="yes",IF(C1659=FALSE,FALSE,IF('Data Transformation'!E1659&lt;$R$10,E1659,$R$10)),IF(C1659=FALSE,FALSE,IF(C1659&lt;$R$10,C1659,$R$10)))</f>
        <v>0.97115883300000005</v>
      </c>
      <c r="H1659">
        <f>IF('Input and Summary Results'!$J$4="yes",'Data Transformation'!F1659,'Data Transformation'!D1659)</f>
        <v>8.8629332000000005E-2</v>
      </c>
      <c r="I1659">
        <f t="shared" si="106"/>
        <v>77</v>
      </c>
    </row>
    <row r="1660" spans="2:9" x14ac:dyDescent="0.45">
      <c r="B1660">
        <f>IF('Input and Summary Results'!D1242=0,FALSE,'Input and Summary Results'!$B1242)</f>
        <v>77</v>
      </c>
      <c r="C1660">
        <f>IF(OR(B1660=0,'Input and Summary Results'!D1242=0,'Input and Summary Results'!D1242=""),FALSE,'Input and Summary Results'!$D1242)</f>
        <v>0.99790919700000003</v>
      </c>
      <c r="D1660">
        <f>IF(OR(B1660=0,'Input and Summary Results'!E1242=0),FALSE,'Input and Summary Results'!$E1242)</f>
        <v>8.1013614999999997E-2</v>
      </c>
      <c r="E1660">
        <f t="shared" si="107"/>
        <v>-9.0897478072129794E-4</v>
      </c>
      <c r="F1660">
        <f t="shared" si="108"/>
        <v>3.5233575375094972E-2</v>
      </c>
      <c r="G1660">
        <f>IF('Input and Summary Results'!$J$4="yes",IF(C1660=FALSE,FALSE,IF('Data Transformation'!E1660&lt;$R$10,E1660,$R$10)),IF(C1660=FALSE,FALSE,IF(C1660&lt;$R$10,C1660,$R$10)))</f>
        <v>0.99790919700000003</v>
      </c>
      <c r="H1660">
        <f>IF('Input and Summary Results'!$J$4="yes",'Data Transformation'!F1660,'Data Transformation'!D1660)</f>
        <v>8.1013614999999997E-2</v>
      </c>
      <c r="I1660">
        <f t="shared" si="106"/>
        <v>77</v>
      </c>
    </row>
    <row r="1661" spans="2:9" x14ac:dyDescent="0.45">
      <c r="B1661">
        <f>IF('Input and Summary Results'!D1243=0,FALSE,'Input and Summary Results'!$B1243)</f>
        <v>77</v>
      </c>
      <c r="C1661">
        <f>IF(OR(B1661=0,'Input and Summary Results'!D1243=0,'Input and Summary Results'!D1243=""),FALSE,'Input and Summary Results'!$D1243)</f>
        <v>0.80252939300000004</v>
      </c>
      <c r="D1661">
        <f>IF(OR(B1661=0,'Input and Summary Results'!E1243=0),FALSE,'Input and Summary Results'!$E1243)</f>
        <v>7.8169700999999994E-2</v>
      </c>
      <c r="E1661">
        <f t="shared" si="107"/>
        <v>-9.5539052401049415E-2</v>
      </c>
      <c r="F1661">
        <f t="shared" si="108"/>
        <v>4.2273405223427117E-2</v>
      </c>
      <c r="G1661">
        <f>IF('Input and Summary Results'!$J$4="yes",IF(C1661=FALSE,FALSE,IF('Data Transformation'!E1661&lt;$R$10,E1661,$R$10)),IF(C1661=FALSE,FALSE,IF(C1661&lt;$R$10,C1661,$R$10)))</f>
        <v>0.80252939300000004</v>
      </c>
      <c r="H1661">
        <f>IF('Input and Summary Results'!$J$4="yes",'Data Transformation'!F1661,'Data Transformation'!D1661)</f>
        <v>7.8169700999999994E-2</v>
      </c>
      <c r="I1661">
        <f t="shared" si="106"/>
        <v>77</v>
      </c>
    </row>
    <row r="1662" spans="2:9" x14ac:dyDescent="0.45">
      <c r="B1662">
        <f>IF('Input and Summary Results'!D1244=0,FALSE,'Input and Summary Results'!$B1244)</f>
        <v>77</v>
      </c>
      <c r="C1662">
        <f>IF(OR(B1662=0,'Input and Summary Results'!D1244=0,'Input and Summary Results'!D1244=""),FALSE,'Input and Summary Results'!$D1244)</f>
        <v>0.915995593</v>
      </c>
      <c r="D1662">
        <f>IF(OR(B1662=0,'Input and Summary Results'!E1244=0),FALSE,'Input and Summary Results'!$E1244)</f>
        <v>7.7977241000000003E-2</v>
      </c>
      <c r="E1662">
        <f t="shared" si="107"/>
        <v>-3.8106615786719339E-2</v>
      </c>
      <c r="F1662">
        <f t="shared" si="108"/>
        <v>3.6945726434297381E-2</v>
      </c>
      <c r="G1662">
        <f>IF('Input and Summary Results'!$J$4="yes",IF(C1662=FALSE,FALSE,IF('Data Transformation'!E1662&lt;$R$10,E1662,$R$10)),IF(C1662=FALSE,FALSE,IF(C1662&lt;$R$10,C1662,$R$10)))</f>
        <v>0.915995593</v>
      </c>
      <c r="H1662">
        <f>IF('Input and Summary Results'!$J$4="yes",'Data Transformation'!F1662,'Data Transformation'!D1662)</f>
        <v>7.7977241000000003E-2</v>
      </c>
      <c r="I1662">
        <f t="shared" si="106"/>
        <v>77</v>
      </c>
    </row>
    <row r="1663" spans="2:9" x14ac:dyDescent="0.45">
      <c r="B1663">
        <f>IF('Input and Summary Results'!D1245=0,FALSE,'Input and Summary Results'!$B1245)</f>
        <v>77</v>
      </c>
      <c r="C1663">
        <f>IF(OR(B1663=0,'Input and Summary Results'!D1245=0,'Input and Summary Results'!D1245=""),FALSE,'Input and Summary Results'!$D1245)</f>
        <v>0.92592640000000004</v>
      </c>
      <c r="D1663">
        <f>IF(OR(B1663=0,'Input and Summary Results'!E1245=0),FALSE,'Input and Summary Results'!$E1245)</f>
        <v>7.7424195000000001E-2</v>
      </c>
      <c r="E1663">
        <f t="shared" si="107"/>
        <v>-3.3423533128231875E-2</v>
      </c>
      <c r="F1663">
        <f t="shared" si="108"/>
        <v>3.6290250099791949E-2</v>
      </c>
      <c r="G1663">
        <f>IF('Input and Summary Results'!$J$4="yes",IF(C1663=FALSE,FALSE,IF('Data Transformation'!E1663&lt;$R$10,E1663,$R$10)),IF(C1663=FALSE,FALSE,IF(C1663&lt;$R$10,C1663,$R$10)))</f>
        <v>0.92592640000000004</v>
      </c>
      <c r="H1663">
        <f>IF('Input and Summary Results'!$J$4="yes",'Data Transformation'!F1663,'Data Transformation'!D1663)</f>
        <v>7.7424195000000001E-2</v>
      </c>
      <c r="I1663">
        <f t="shared" si="106"/>
        <v>77</v>
      </c>
    </row>
    <row r="1664" spans="2:9" x14ac:dyDescent="0.45">
      <c r="B1664">
        <f>IF('Input and Summary Results'!D1246=0,FALSE,'Input and Summary Results'!$B1246)</f>
        <v>77</v>
      </c>
      <c r="C1664">
        <f>IF(OR(B1664=0,'Input and Summary Results'!D1246=0,'Input and Summary Results'!D1246=""),FALSE,'Input and Summary Results'!$D1246)</f>
        <v>0.98096689699999995</v>
      </c>
      <c r="D1664">
        <f>IF(OR(B1664=0,'Input and Summary Results'!E1246=0),FALSE,'Input and Summary Results'!$E1246)</f>
        <v>7.5758747000000001E-2</v>
      </c>
      <c r="E1664">
        <f t="shared" si="107"/>
        <v>-8.3456477605207951E-3</v>
      </c>
      <c r="F1664">
        <f t="shared" si="108"/>
        <v>3.3517233148796052E-2</v>
      </c>
      <c r="G1664">
        <f>IF('Input and Summary Results'!$J$4="yes",IF(C1664=FALSE,FALSE,IF('Data Transformation'!E1664&lt;$R$10,E1664,$R$10)),IF(C1664=FALSE,FALSE,IF(C1664&lt;$R$10,C1664,$R$10)))</f>
        <v>0.98096689699999995</v>
      </c>
      <c r="H1664">
        <f>IF('Input and Summary Results'!$J$4="yes",'Data Transformation'!F1664,'Data Transformation'!D1664)</f>
        <v>7.5758747000000001E-2</v>
      </c>
      <c r="I1664">
        <f t="shared" si="106"/>
        <v>77</v>
      </c>
    </row>
    <row r="1665" spans="2:9" x14ac:dyDescent="0.45">
      <c r="B1665">
        <f>IF('Input and Summary Results'!D1247=0,FALSE,'Input and Summary Results'!$B1247)</f>
        <v>77</v>
      </c>
      <c r="C1665">
        <f>IF(OR(B1665=0,'Input and Summary Results'!D1247=0,'Input and Summary Results'!D1247=""),FALSE,'Input and Summary Results'!$D1247)</f>
        <v>1.0339453240000001</v>
      </c>
      <c r="D1665">
        <f>IF(OR(B1665=0,'Input and Summary Results'!E1247=0),FALSE,'Input and Summary Results'!$E1247)</f>
        <v>6.9098265000000006E-2</v>
      </c>
      <c r="E1665">
        <f t="shared" si="107"/>
        <v>1.4497573464961194E-2</v>
      </c>
      <c r="F1665">
        <f t="shared" si="108"/>
        <v>2.9004093653602132E-2</v>
      </c>
      <c r="G1665">
        <f>IF('Input and Summary Results'!$J$4="yes",IF(C1665=FALSE,FALSE,IF('Data Transformation'!E1665&lt;$R$10,E1665,$R$10)),IF(C1665=FALSE,FALSE,IF(C1665&lt;$R$10,C1665,$R$10)))</f>
        <v>1.0339453240000001</v>
      </c>
      <c r="H1665">
        <f>IF('Input and Summary Results'!$J$4="yes",'Data Transformation'!F1665,'Data Transformation'!D1665)</f>
        <v>6.9098265000000006E-2</v>
      </c>
      <c r="I1665">
        <f t="shared" si="106"/>
        <v>77</v>
      </c>
    </row>
    <row r="1666" spans="2:9" x14ac:dyDescent="0.45">
      <c r="B1666">
        <f>IF('Input and Summary Results'!D1248=0,FALSE,'Input and Summary Results'!$B1248)</f>
        <v>77</v>
      </c>
      <c r="C1666">
        <f>IF(OR(B1666=0,'Input and Summary Results'!D1248=0,'Input and Summary Results'!D1248=""),FALSE,'Input and Summary Results'!$D1248)</f>
        <v>1.108500338</v>
      </c>
      <c r="D1666">
        <f>IF(OR(B1666=0,'Input and Summary Results'!E1248=0),FALSE,'Input and Summary Results'!$E1248)</f>
        <v>6.5007998999999997E-2</v>
      </c>
      <c r="E1666">
        <f t="shared" si="107"/>
        <v>4.4735829874063604E-2</v>
      </c>
      <c r="F1666">
        <f t="shared" si="108"/>
        <v>2.5451928699366799E-2</v>
      </c>
      <c r="G1666">
        <f>IF('Input and Summary Results'!$J$4="yes",IF(C1666=FALSE,FALSE,IF('Data Transformation'!E1666&lt;$R$10,E1666,$R$10)),IF(C1666=FALSE,FALSE,IF(C1666&lt;$R$10,C1666,$R$10)))</f>
        <v>1.108500338</v>
      </c>
      <c r="H1666">
        <f>IF('Input and Summary Results'!$J$4="yes",'Data Transformation'!F1666,'Data Transformation'!D1666)</f>
        <v>6.5007998999999997E-2</v>
      </c>
      <c r="I1666">
        <f t="shared" si="106"/>
        <v>77</v>
      </c>
    </row>
    <row r="1667" spans="2:9" x14ac:dyDescent="0.45">
      <c r="B1667">
        <f>IF('Input and Summary Results'!D1249=0,FALSE,'Input and Summary Results'!$B1249)</f>
        <v>77</v>
      </c>
      <c r="C1667">
        <f>IF(OR(B1667=0,'Input and Summary Results'!D1249=0,'Input and Summary Results'!D1249=""),FALSE,'Input and Summary Results'!$D1249)</f>
        <v>0.96284223000000002</v>
      </c>
      <c r="D1667">
        <f>IF(OR(B1667=0,'Input and Summary Results'!E1249=0),FALSE,'Input and Summary Results'!$E1249)</f>
        <v>6.4729219000000005E-2</v>
      </c>
      <c r="E1667">
        <f t="shared" si="107"/>
        <v>-1.6444869940666147E-2</v>
      </c>
      <c r="F1667">
        <f t="shared" si="108"/>
        <v>2.9176619149743777E-2</v>
      </c>
      <c r="G1667">
        <f>IF('Input and Summary Results'!$J$4="yes",IF(C1667=FALSE,FALSE,IF('Data Transformation'!E1667&lt;$R$10,E1667,$R$10)),IF(C1667=FALSE,FALSE,IF(C1667&lt;$R$10,C1667,$R$10)))</f>
        <v>0.96284223000000002</v>
      </c>
      <c r="H1667">
        <f>IF('Input and Summary Results'!$J$4="yes",'Data Transformation'!F1667,'Data Transformation'!D1667)</f>
        <v>6.4729219000000005E-2</v>
      </c>
      <c r="I1667">
        <f t="shared" si="106"/>
        <v>77</v>
      </c>
    </row>
    <row r="1668" spans="2:9" x14ac:dyDescent="0.45">
      <c r="B1668">
        <f>IF('Input and Summary Results'!D1250=0,FALSE,'Input and Summary Results'!$B1250)</f>
        <v>77</v>
      </c>
      <c r="C1668">
        <f>IF(OR(B1668=0,'Input and Summary Results'!D1250=0,'Input and Summary Results'!D1250=""),FALSE,'Input and Summary Results'!$D1250)</f>
        <v>0.94586623199999997</v>
      </c>
      <c r="D1668">
        <f>IF(OR(B1668=0,'Input and Summary Results'!E1250=0),FALSE,'Input and Summary Results'!$E1250)</f>
        <v>5.2290691E-2</v>
      </c>
      <c r="E1668">
        <f t="shared" si="107"/>
        <v>-2.4170278832930936E-2</v>
      </c>
      <c r="F1668">
        <f t="shared" si="108"/>
        <v>2.39929908968354E-2</v>
      </c>
      <c r="G1668">
        <f>IF('Input and Summary Results'!$J$4="yes",IF(C1668=FALSE,FALSE,IF('Data Transformation'!E1668&lt;$R$10,E1668,$R$10)),IF(C1668=FALSE,FALSE,IF(C1668&lt;$R$10,C1668,$R$10)))</f>
        <v>0.94586623199999997</v>
      </c>
      <c r="H1668">
        <f>IF('Input and Summary Results'!$J$4="yes",'Data Transformation'!F1668,'Data Transformation'!D1668)</f>
        <v>5.2290691E-2</v>
      </c>
      <c r="I1668">
        <f t="shared" si="106"/>
        <v>77</v>
      </c>
    </row>
    <row r="1669" spans="2:9" x14ac:dyDescent="0.45">
      <c r="B1669">
        <f>IF('Input and Summary Results'!D1251=0,FALSE,'Input and Summary Results'!$B1251)</f>
        <v>77</v>
      </c>
      <c r="C1669">
        <f>IF(OR(B1669=0,'Input and Summary Results'!D1251=0,'Input and Summary Results'!D1251=""),FALSE,'Input and Summary Results'!$D1251)</f>
        <v>0.87995910499999996</v>
      </c>
      <c r="D1669">
        <f>IF(OR(B1669=0,'Input and Summary Results'!E1251=0),FALSE,'Input and Summary Results'!$E1251)</f>
        <v>4.9417160000000002E-2</v>
      </c>
      <c r="E1669">
        <f t="shared" si="107"/>
        <v>-5.5537510674296089E-2</v>
      </c>
      <c r="F1669">
        <f t="shared" si="108"/>
        <v>2.4372777459925256E-2</v>
      </c>
      <c r="G1669">
        <f>IF('Input and Summary Results'!$J$4="yes",IF(C1669=FALSE,FALSE,IF('Data Transformation'!E1669&lt;$R$10,E1669,$R$10)),IF(C1669=FALSE,FALSE,IF(C1669&lt;$R$10,C1669,$R$10)))</f>
        <v>0.87995910499999996</v>
      </c>
      <c r="H1669">
        <f>IF('Input and Summary Results'!$J$4="yes",'Data Transformation'!F1669,'Data Transformation'!D1669)</f>
        <v>4.9417160000000002E-2</v>
      </c>
      <c r="I1669">
        <f t="shared" ref="I1669:I1732" si="109">IF(G1669=FALSE,"",B1669)</f>
        <v>77</v>
      </c>
    </row>
    <row r="1670" spans="2:9" x14ac:dyDescent="0.45">
      <c r="B1670">
        <f>IF('Input and Summary Results'!D1252=0,FALSE,'Input and Summary Results'!$B1252)</f>
        <v>78</v>
      </c>
      <c r="C1670">
        <f>IF(OR(B1670=0,'Input and Summary Results'!D1252=0,'Input and Summary Results'!D1252=""),FALSE,'Input and Summary Results'!$D1252)</f>
        <v>1.066164557</v>
      </c>
      <c r="D1670">
        <f>IF(OR(B1670=0,'Input and Summary Results'!E1252=0),FALSE,'Input and Summary Results'!$E1252)</f>
        <v>0.15303951499999999</v>
      </c>
      <c r="E1670">
        <f t="shared" si="107"/>
        <v>2.7824240977190742E-2</v>
      </c>
      <c r="F1670">
        <f t="shared" si="108"/>
        <v>6.2297277726894085E-2</v>
      </c>
      <c r="G1670">
        <f>IF('Input and Summary Results'!$J$4="yes",IF(C1670=FALSE,FALSE,IF('Data Transformation'!E1670&lt;$R$10,E1670,$R$10)),IF(C1670=FALSE,FALSE,IF(C1670&lt;$R$10,C1670,$R$10)))</f>
        <v>1.066164557</v>
      </c>
      <c r="H1670">
        <f>IF('Input and Summary Results'!$J$4="yes",'Data Transformation'!F1670,'Data Transformation'!D1670)</f>
        <v>0.15303951499999999</v>
      </c>
      <c r="I1670">
        <f t="shared" si="109"/>
        <v>78</v>
      </c>
    </row>
    <row r="1671" spans="2:9" x14ac:dyDescent="0.45">
      <c r="B1671">
        <f>IF('Input and Summary Results'!D1253=0,FALSE,'Input and Summary Results'!$B1253)</f>
        <v>78</v>
      </c>
      <c r="C1671">
        <f>IF(OR(B1671=0,'Input and Summary Results'!D1253=0,'Input and Summary Results'!D1253=""),FALSE,'Input and Summary Results'!$D1253)</f>
        <v>0.98246156200000001</v>
      </c>
      <c r="D1671">
        <f>IF(OR(B1671=0,'Input and Summary Results'!E1253=0),FALSE,'Input and Summary Results'!$E1253)</f>
        <v>0.108192233</v>
      </c>
      <c r="E1671">
        <f t="shared" si="107"/>
        <v>-7.6844320343159699E-3</v>
      </c>
      <c r="F1671">
        <f t="shared" si="108"/>
        <v>4.7793655180170806E-2</v>
      </c>
      <c r="G1671">
        <f>IF('Input and Summary Results'!$J$4="yes",IF(C1671=FALSE,FALSE,IF('Data Transformation'!E1671&lt;$R$10,E1671,$R$10)),IF(C1671=FALSE,FALSE,IF(C1671&lt;$R$10,C1671,$R$10)))</f>
        <v>0.98246156200000001</v>
      </c>
      <c r="H1671">
        <f>IF('Input and Summary Results'!$J$4="yes",'Data Transformation'!F1671,'Data Transformation'!D1671)</f>
        <v>0.108192233</v>
      </c>
      <c r="I1671">
        <f t="shared" si="109"/>
        <v>78</v>
      </c>
    </row>
    <row r="1672" spans="2:9" x14ac:dyDescent="0.45">
      <c r="B1672">
        <f>IF('Input and Summary Results'!D1254=0,FALSE,'Input and Summary Results'!$B1254)</f>
        <v>78</v>
      </c>
      <c r="C1672">
        <f>IF(OR(B1672=0,'Input and Summary Results'!D1254=0,'Input and Summary Results'!D1254=""),FALSE,'Input and Summary Results'!$D1254)</f>
        <v>0.91243738600000002</v>
      </c>
      <c r="D1672">
        <f>IF(OR(B1672=0,'Input and Summary Results'!E1254=0),FALSE,'Input and Summary Results'!$E1254)</f>
        <v>8.1436310999999997E-2</v>
      </c>
      <c r="E1672">
        <f t="shared" si="107"/>
        <v>-3.979692834841414E-2</v>
      </c>
      <c r="F1672">
        <f t="shared" si="108"/>
        <v>3.8735106119380337E-2</v>
      </c>
      <c r="G1672">
        <f>IF('Input and Summary Results'!$J$4="yes",IF(C1672=FALSE,FALSE,IF('Data Transformation'!E1672&lt;$R$10,E1672,$R$10)),IF(C1672=FALSE,FALSE,IF(C1672&lt;$R$10,C1672,$R$10)))</f>
        <v>0.91243738600000002</v>
      </c>
      <c r="H1672">
        <f>IF('Input and Summary Results'!$J$4="yes",'Data Transformation'!F1672,'Data Transformation'!D1672)</f>
        <v>8.1436310999999997E-2</v>
      </c>
      <c r="I1672">
        <f t="shared" si="109"/>
        <v>78</v>
      </c>
    </row>
    <row r="1673" spans="2:9" x14ac:dyDescent="0.45">
      <c r="B1673">
        <f>IF('Input and Summary Results'!D1255=0,FALSE,'Input and Summary Results'!$B1255)</f>
        <v>78</v>
      </c>
      <c r="C1673">
        <f>IF(OR(B1673=0,'Input and Summary Results'!D1255=0,'Input and Summary Results'!D1255=""),FALSE,'Input and Summary Results'!$D1255)</f>
        <v>0.78029693300000003</v>
      </c>
      <c r="D1673">
        <f>IF(OR(B1673=0,'Input and Summary Results'!E1255=0),FALSE,'Input and Summary Results'!$E1255)</f>
        <v>7.7769665000000002E-2</v>
      </c>
      <c r="E1673">
        <f t="shared" si="107"/>
        <v>-0.10774010009945098</v>
      </c>
      <c r="F1673">
        <f t="shared" si="108"/>
        <v>4.3255372644146993E-2</v>
      </c>
      <c r="G1673">
        <f>IF('Input and Summary Results'!$J$4="yes",IF(C1673=FALSE,FALSE,IF('Data Transformation'!E1673&lt;$R$10,E1673,$R$10)),IF(C1673=FALSE,FALSE,IF(C1673&lt;$R$10,C1673,$R$10)))</f>
        <v>0.78029693300000003</v>
      </c>
      <c r="H1673">
        <f>IF('Input and Summary Results'!$J$4="yes",'Data Transformation'!F1673,'Data Transformation'!D1673)</f>
        <v>7.7769665000000002E-2</v>
      </c>
      <c r="I1673">
        <f t="shared" si="109"/>
        <v>78</v>
      </c>
    </row>
    <row r="1674" spans="2:9" x14ac:dyDescent="0.45">
      <c r="B1674">
        <f>IF('Input and Summary Results'!D1256=0,FALSE,'Input and Summary Results'!$B1256)</f>
        <v>78</v>
      </c>
      <c r="C1674">
        <f>IF(OR(B1674=0,'Input and Summary Results'!D1256=0,'Input and Summary Results'!D1256=""),FALSE,'Input and Summary Results'!$D1256)</f>
        <v>1.0811772710000001</v>
      </c>
      <c r="D1674">
        <f>IF(OR(B1674=0,'Input and Summary Results'!E1256=0),FALSE,'Input and Summary Results'!$E1256)</f>
        <v>7.4319510000000005E-2</v>
      </c>
      <c r="E1674">
        <f t="shared" si="107"/>
        <v>3.3896907186662287E-2</v>
      </c>
      <c r="F1674">
        <f t="shared" si="108"/>
        <v>2.9832912885938756E-2</v>
      </c>
      <c r="G1674">
        <f>IF('Input and Summary Results'!$J$4="yes",IF(C1674=FALSE,FALSE,IF('Data Transformation'!E1674&lt;$R$10,E1674,$R$10)),IF(C1674=FALSE,FALSE,IF(C1674&lt;$R$10,C1674,$R$10)))</f>
        <v>1.0811772710000001</v>
      </c>
      <c r="H1674">
        <f>IF('Input and Summary Results'!$J$4="yes",'Data Transformation'!F1674,'Data Transformation'!D1674)</f>
        <v>7.4319510000000005E-2</v>
      </c>
      <c r="I1674">
        <f t="shared" si="109"/>
        <v>78</v>
      </c>
    </row>
    <row r="1675" spans="2:9" x14ac:dyDescent="0.45">
      <c r="B1675">
        <f>IF('Input and Summary Results'!D1257=0,FALSE,'Input and Summary Results'!$B1257)</f>
        <v>78</v>
      </c>
      <c r="C1675">
        <f>IF(OR(B1675=0,'Input and Summary Results'!D1257=0,'Input and Summary Results'!D1257=""),FALSE,'Input and Summary Results'!$D1257)</f>
        <v>0.98224053200000006</v>
      </c>
      <c r="D1675">
        <f>IF(OR(B1675=0,'Input and Summary Results'!E1257=0),FALSE,'Input and Summary Results'!$E1257)</f>
        <v>6.9839342999999998E-2</v>
      </c>
      <c r="E1675">
        <f t="shared" si="107"/>
        <v>-7.7821487416307091E-3</v>
      </c>
      <c r="F1675">
        <f t="shared" si="108"/>
        <v>3.0858301886894642E-2</v>
      </c>
      <c r="G1675">
        <f>IF('Input and Summary Results'!$J$4="yes",IF(C1675=FALSE,FALSE,IF('Data Transformation'!E1675&lt;$R$10,E1675,$R$10)),IF(C1675=FALSE,FALSE,IF(C1675&lt;$R$10,C1675,$R$10)))</f>
        <v>0.98224053200000006</v>
      </c>
      <c r="H1675">
        <f>IF('Input and Summary Results'!$J$4="yes",'Data Transformation'!F1675,'Data Transformation'!D1675)</f>
        <v>6.9839342999999998E-2</v>
      </c>
      <c r="I1675">
        <f t="shared" si="109"/>
        <v>78</v>
      </c>
    </row>
    <row r="1676" spans="2:9" x14ac:dyDescent="0.45">
      <c r="B1676">
        <f>IF('Input and Summary Results'!D1258=0,FALSE,'Input and Summary Results'!$B1258)</f>
        <v>78</v>
      </c>
      <c r="C1676">
        <f>IF(OR(B1676=0,'Input and Summary Results'!D1258=0,'Input and Summary Results'!D1258=""),FALSE,'Input and Summary Results'!$D1258)</f>
        <v>0.915733872</v>
      </c>
      <c r="D1676">
        <f>IF(OR(B1676=0,'Input and Summary Results'!E1258=0),FALSE,'Input and Summary Results'!$E1258)</f>
        <v>5.5432505E-2</v>
      </c>
      <c r="E1676">
        <f t="shared" si="107"/>
        <v>-3.8230721435553991E-2</v>
      </c>
      <c r="F1676">
        <f t="shared" si="108"/>
        <v>2.6271505189009763E-2</v>
      </c>
      <c r="G1676">
        <f>IF('Input and Summary Results'!$J$4="yes",IF(C1676=FALSE,FALSE,IF('Data Transformation'!E1676&lt;$R$10,E1676,$R$10)),IF(C1676=FALSE,FALSE,IF(C1676&lt;$R$10,C1676,$R$10)))</f>
        <v>0.915733872</v>
      </c>
      <c r="H1676">
        <f>IF('Input and Summary Results'!$J$4="yes",'Data Transformation'!F1676,'Data Transformation'!D1676)</f>
        <v>5.5432505E-2</v>
      </c>
      <c r="I1676">
        <f t="shared" si="109"/>
        <v>78</v>
      </c>
    </row>
    <row r="1677" spans="2:9" x14ac:dyDescent="0.45">
      <c r="B1677">
        <f>IF('Input and Summary Results'!D1259=0,FALSE,'Input and Summary Results'!$B1259)</f>
        <v>78</v>
      </c>
      <c r="C1677">
        <f>IF(OR(B1677=0,'Input and Summary Results'!D1259=0,'Input and Summary Results'!D1259=""),FALSE,'Input and Summary Results'!$D1259)</f>
        <v>0.939782326</v>
      </c>
      <c r="D1677">
        <f>IF(OR(B1677=0,'Input and Summary Results'!E1259=0),FALSE,'Input and Summary Results'!$E1259)</f>
        <v>5.1236788999999998E-2</v>
      </c>
      <c r="E1677">
        <f t="shared" si="107"/>
        <v>-2.6972726787901333E-2</v>
      </c>
      <c r="F1677">
        <f t="shared" si="108"/>
        <v>2.3661613770336001E-2</v>
      </c>
      <c r="G1677">
        <f>IF('Input and Summary Results'!$J$4="yes",IF(C1677=FALSE,FALSE,IF('Data Transformation'!E1677&lt;$R$10,E1677,$R$10)),IF(C1677=FALSE,FALSE,IF(C1677&lt;$R$10,C1677,$R$10)))</f>
        <v>0.939782326</v>
      </c>
      <c r="H1677">
        <f>IF('Input and Summary Results'!$J$4="yes",'Data Transformation'!F1677,'Data Transformation'!D1677)</f>
        <v>5.1236788999999998E-2</v>
      </c>
      <c r="I1677">
        <f t="shared" si="109"/>
        <v>78</v>
      </c>
    </row>
    <row r="1678" spans="2:9" x14ac:dyDescent="0.45">
      <c r="B1678">
        <f>IF('Input and Summary Results'!D1260=0,FALSE,'Input and Summary Results'!$B1260)</f>
        <v>78</v>
      </c>
      <c r="C1678">
        <f>IF(OR(B1678=0,'Input and Summary Results'!D1260=0,'Input and Summary Results'!D1260=""),FALSE,'Input and Summary Results'!$D1260)</f>
        <v>0.82275797299999998</v>
      </c>
      <c r="D1678">
        <f>IF(OR(B1678=0,'Input and Summary Results'!E1260=0),FALSE,'Input and Summary Results'!$E1260)</f>
        <v>5.0917101999999999E-2</v>
      </c>
      <c r="E1678">
        <f t="shared" si="107"/>
        <v>-8.4727900448810081E-2</v>
      </c>
      <c r="F1678">
        <f t="shared" si="108"/>
        <v>2.6858472349316268E-2</v>
      </c>
      <c r="G1678">
        <f>IF('Input and Summary Results'!$J$4="yes",IF(C1678=FALSE,FALSE,IF('Data Transformation'!E1678&lt;$R$10,E1678,$R$10)),IF(C1678=FALSE,FALSE,IF(C1678&lt;$R$10,C1678,$R$10)))</f>
        <v>0.82275797299999998</v>
      </c>
      <c r="H1678">
        <f>IF('Input and Summary Results'!$J$4="yes",'Data Transformation'!F1678,'Data Transformation'!D1678)</f>
        <v>5.0917101999999999E-2</v>
      </c>
      <c r="I1678">
        <f t="shared" si="109"/>
        <v>78</v>
      </c>
    </row>
    <row r="1679" spans="2:9" x14ac:dyDescent="0.45">
      <c r="B1679">
        <f>IF('Input and Summary Results'!D1261=0,FALSE,'Input and Summary Results'!$B1261)</f>
        <v>78</v>
      </c>
      <c r="C1679">
        <f>IF(OR(B1679=0,'Input and Summary Results'!D1261=0,'Input and Summary Results'!D1261=""),FALSE,'Input and Summary Results'!$D1261)</f>
        <v>0.97441783900000001</v>
      </c>
      <c r="D1679">
        <f>IF(OR(B1679=0,'Input and Summary Results'!E1261=0),FALSE,'Input and Summary Results'!$E1261)</f>
        <v>4.6156249000000003E-2</v>
      </c>
      <c r="E1679">
        <f t="shared" si="107"/>
        <v>-1.1254773861091813E-2</v>
      </c>
      <c r="F1679">
        <f t="shared" si="108"/>
        <v>2.0557723046776034E-2</v>
      </c>
      <c r="G1679">
        <f>IF('Input and Summary Results'!$J$4="yes",IF(C1679=FALSE,FALSE,IF('Data Transformation'!E1679&lt;$R$10,E1679,$R$10)),IF(C1679=FALSE,FALSE,IF(C1679&lt;$R$10,C1679,$R$10)))</f>
        <v>0.97441783900000001</v>
      </c>
      <c r="H1679">
        <f>IF('Input and Summary Results'!$J$4="yes",'Data Transformation'!F1679,'Data Transformation'!D1679)</f>
        <v>4.6156249000000003E-2</v>
      </c>
      <c r="I1679">
        <f t="shared" si="109"/>
        <v>78</v>
      </c>
    </row>
    <row r="1680" spans="2:9" x14ac:dyDescent="0.45">
      <c r="B1680">
        <f>IF('Input and Summary Results'!D1262=0,FALSE,'Input and Summary Results'!$B1262)</f>
        <v>78</v>
      </c>
      <c r="C1680">
        <f>IF(OR(B1680=0,'Input and Summary Results'!D1262=0,'Input and Summary Results'!D1262=""),FALSE,'Input and Summary Results'!$D1262)</f>
        <v>0.97921245899999998</v>
      </c>
      <c r="D1680">
        <f>IF(OR(B1680=0,'Input and Summary Results'!E1262=0),FALSE,'Input and Summary Results'!$E1262)</f>
        <v>4.6017783999999999E-2</v>
      </c>
      <c r="E1680">
        <f t="shared" si="107"/>
        <v>-9.1230694218317632E-3</v>
      </c>
      <c r="F1680">
        <f t="shared" si="108"/>
        <v>2.0395694593587681E-2</v>
      </c>
      <c r="G1680">
        <f>IF('Input and Summary Results'!$J$4="yes",IF(C1680=FALSE,FALSE,IF('Data Transformation'!E1680&lt;$R$10,E1680,$R$10)),IF(C1680=FALSE,FALSE,IF(C1680&lt;$R$10,C1680,$R$10)))</f>
        <v>0.97921245899999998</v>
      </c>
      <c r="H1680">
        <f>IF('Input and Summary Results'!$J$4="yes",'Data Transformation'!F1680,'Data Transformation'!D1680)</f>
        <v>4.6017783999999999E-2</v>
      </c>
      <c r="I1680">
        <f t="shared" si="109"/>
        <v>78</v>
      </c>
    </row>
    <row r="1681" spans="2:9" x14ac:dyDescent="0.45">
      <c r="B1681">
        <f>IF('Input and Summary Results'!D1263=0,FALSE,'Input and Summary Results'!$B1263)</f>
        <v>78</v>
      </c>
      <c r="C1681">
        <f>IF(OR(B1681=0,'Input and Summary Results'!D1263=0,'Input and Summary Results'!D1263=""),FALSE,'Input and Summary Results'!$D1263)</f>
        <v>1.033551044</v>
      </c>
      <c r="D1681">
        <f>IF(OR(B1681=0,'Input and Summary Results'!E1263=0),FALSE,'Input and Summary Results'!$E1263)</f>
        <v>4.5865221999999997E-2</v>
      </c>
      <c r="E1681">
        <f t="shared" si="107"/>
        <v>1.4331930000671771E-2</v>
      </c>
      <c r="F1681">
        <f t="shared" si="108"/>
        <v>1.9259335534085147E-2</v>
      </c>
      <c r="G1681">
        <f>IF('Input and Summary Results'!$J$4="yes",IF(C1681=FALSE,FALSE,IF('Data Transformation'!E1681&lt;$R$10,E1681,$R$10)),IF(C1681=FALSE,FALSE,IF(C1681&lt;$R$10,C1681,$R$10)))</f>
        <v>1.033551044</v>
      </c>
      <c r="H1681">
        <f>IF('Input and Summary Results'!$J$4="yes",'Data Transformation'!F1681,'Data Transformation'!D1681)</f>
        <v>4.5865221999999997E-2</v>
      </c>
      <c r="I1681">
        <f t="shared" si="109"/>
        <v>78</v>
      </c>
    </row>
    <row r="1682" spans="2:9" x14ac:dyDescent="0.45">
      <c r="B1682">
        <f>IF('Input and Summary Results'!D1264=0,FALSE,'Input and Summary Results'!$B1264)</f>
        <v>79</v>
      </c>
      <c r="C1682">
        <f>IF(OR(B1682=0,'Input and Summary Results'!D1264=0,'Input and Summary Results'!D1264=""),FALSE,'Input and Summary Results'!$D1264)</f>
        <v>0.53624123700000004</v>
      </c>
      <c r="D1682">
        <f>IF(OR(B1682=0,'Input and Summary Results'!E1264=0),FALSE,'Input and Summary Results'!$E1264)</f>
        <v>7.2132485999999996E-2</v>
      </c>
      <c r="E1682">
        <f t="shared" si="107"/>
        <v>-0.2706397917837049</v>
      </c>
      <c r="F1682">
        <f t="shared" si="108"/>
        <v>5.8379506766653218E-2</v>
      </c>
      <c r="G1682">
        <f>IF('Input and Summary Results'!$J$4="yes",IF(C1682=FALSE,FALSE,IF('Data Transformation'!E1682&lt;$R$10,E1682,$R$10)),IF(C1682=FALSE,FALSE,IF(C1682&lt;$R$10,C1682,$R$10)))</f>
        <v>0.53624123700000004</v>
      </c>
      <c r="H1682">
        <f>IF('Input and Summary Results'!$J$4="yes",'Data Transformation'!F1682,'Data Transformation'!D1682)</f>
        <v>7.2132485999999996E-2</v>
      </c>
      <c r="I1682">
        <f t="shared" si="109"/>
        <v>79</v>
      </c>
    </row>
    <row r="1683" spans="2:9" x14ac:dyDescent="0.45">
      <c r="B1683">
        <f>IF('Input and Summary Results'!D1265=0,FALSE,'Input and Summary Results'!$B1265)</f>
        <v>79</v>
      </c>
      <c r="C1683">
        <f>IF(OR(B1683=0,'Input and Summary Results'!D1265=0,'Input and Summary Results'!D1265=""),FALSE,'Input and Summary Results'!$D1265)</f>
        <v>0.25785259900000002</v>
      </c>
      <c r="D1683">
        <f>IF(OR(B1683=0,'Input and Summary Results'!E1265=0),FALSE,'Input and Summary Results'!$E1265)</f>
        <v>6.3946407999999996E-2</v>
      </c>
      <c r="E1683">
        <f t="shared" si="107"/>
        <v>-0.58862848680653923</v>
      </c>
      <c r="F1683">
        <f t="shared" si="108"/>
        <v>0.10763025534600097</v>
      </c>
      <c r="G1683">
        <f>IF('Input and Summary Results'!$J$4="yes",IF(C1683=FALSE,FALSE,IF('Data Transformation'!E1683&lt;$R$10,E1683,$R$10)),IF(C1683=FALSE,FALSE,IF(C1683&lt;$R$10,C1683,$R$10)))</f>
        <v>0.25785259900000002</v>
      </c>
      <c r="H1683">
        <f>IF('Input and Summary Results'!$J$4="yes",'Data Transformation'!F1683,'Data Transformation'!D1683)</f>
        <v>6.3946407999999996E-2</v>
      </c>
      <c r="I1683">
        <f t="shared" si="109"/>
        <v>79</v>
      </c>
    </row>
    <row r="1684" spans="2:9" x14ac:dyDescent="0.45">
      <c r="B1684">
        <f>IF('Input and Summary Results'!D1266=0,FALSE,'Input and Summary Results'!$B1266)</f>
        <v>79</v>
      </c>
      <c r="C1684">
        <f>IF(OR(B1684=0,'Input and Summary Results'!D1266=0,'Input and Summary Results'!D1266=""),FALSE,'Input and Summary Results'!$D1266)</f>
        <v>0.14635556299999999</v>
      </c>
      <c r="D1684">
        <f>IF(OR(B1684=0,'Input and Summary Results'!E1266=0),FALSE,'Input and Summary Results'!$E1266)</f>
        <v>6.3205126E-2</v>
      </c>
      <c r="E1684">
        <f t="shared" si="107"/>
        <v>-0.83459076530886134</v>
      </c>
      <c r="F1684">
        <f t="shared" si="108"/>
        <v>0.18742727725354724</v>
      </c>
      <c r="G1684">
        <f>IF('Input and Summary Results'!$J$4="yes",IF(C1684=FALSE,FALSE,IF('Data Transformation'!E1684&lt;$R$10,E1684,$R$10)),IF(C1684=FALSE,FALSE,IF(C1684&lt;$R$10,C1684,$R$10)))</f>
        <v>0.14635556299999999</v>
      </c>
      <c r="H1684">
        <f>IF('Input and Summary Results'!$J$4="yes",'Data Transformation'!F1684,'Data Transformation'!D1684)</f>
        <v>6.3205126E-2</v>
      </c>
      <c r="I1684">
        <f t="shared" si="109"/>
        <v>79</v>
      </c>
    </row>
    <row r="1685" spans="2:9" x14ac:dyDescent="0.45">
      <c r="B1685">
        <f>IF('Input and Summary Results'!D1267=0,FALSE,'Input and Summary Results'!$B1267)</f>
        <v>79</v>
      </c>
      <c r="C1685">
        <f>IF(OR(B1685=0,'Input and Summary Results'!D1267=0,'Input and Summary Results'!D1267=""),FALSE,'Input and Summary Results'!$D1267)</f>
        <v>0.15991524700000001</v>
      </c>
      <c r="D1685">
        <f>IF(OR(B1685=0,'Input and Summary Results'!E1267=0),FALSE,'Input and Summary Results'!$E1267)</f>
        <v>6.0177377999999997E-2</v>
      </c>
      <c r="E1685">
        <f t="shared" si="107"/>
        <v>-0.7961101267960693</v>
      </c>
      <c r="F1685">
        <f t="shared" si="108"/>
        <v>0.16331764820398895</v>
      </c>
      <c r="G1685">
        <f>IF('Input and Summary Results'!$J$4="yes",IF(C1685=FALSE,FALSE,IF('Data Transformation'!E1685&lt;$R$10,E1685,$R$10)),IF(C1685=FALSE,FALSE,IF(C1685&lt;$R$10,C1685,$R$10)))</f>
        <v>0.15991524700000001</v>
      </c>
      <c r="H1685">
        <f>IF('Input and Summary Results'!$J$4="yes",'Data Transformation'!F1685,'Data Transformation'!D1685)</f>
        <v>6.0177377999999997E-2</v>
      </c>
      <c r="I1685">
        <f t="shared" si="109"/>
        <v>79</v>
      </c>
    </row>
    <row r="1686" spans="2:9" x14ac:dyDescent="0.45">
      <c r="B1686">
        <f>IF('Input and Summary Results'!D1268=0,FALSE,'Input and Summary Results'!$B1268)</f>
        <v>79</v>
      </c>
      <c r="C1686">
        <f>IF(OR(B1686=0,'Input and Summary Results'!D1268=0,'Input and Summary Results'!D1268=""),FALSE,'Input and Summary Results'!$D1268)</f>
        <v>0.26045686299999998</v>
      </c>
      <c r="D1686">
        <f>IF(OR(B1686=0,'Input and Summary Results'!E1268=0),FALSE,'Input and Summary Results'!$E1268)</f>
        <v>5.7298122999999999E-2</v>
      </c>
      <c r="E1686">
        <f t="shared" si="107"/>
        <v>-0.58426419448484423</v>
      </c>
      <c r="F1686">
        <f t="shared" si="108"/>
        <v>9.5476022768499674E-2</v>
      </c>
      <c r="G1686">
        <f>IF('Input and Summary Results'!$J$4="yes",IF(C1686=FALSE,FALSE,IF('Data Transformation'!E1686&lt;$R$10,E1686,$R$10)),IF(C1686=FALSE,FALSE,IF(C1686&lt;$R$10,C1686,$R$10)))</f>
        <v>0.26045686299999998</v>
      </c>
      <c r="H1686">
        <f>IF('Input and Summary Results'!$J$4="yes",'Data Transformation'!F1686,'Data Transformation'!D1686)</f>
        <v>5.7298122999999999E-2</v>
      </c>
      <c r="I1686">
        <f t="shared" si="109"/>
        <v>79</v>
      </c>
    </row>
    <row r="1687" spans="2:9" x14ac:dyDescent="0.45">
      <c r="B1687">
        <f>IF('Input and Summary Results'!D1269=0,FALSE,'Input and Summary Results'!$B1269)</f>
        <v>79</v>
      </c>
      <c r="C1687">
        <f>IF(OR(B1687=0,'Input and Summary Results'!D1269=0,'Input and Summary Results'!D1269=""),FALSE,'Input and Summary Results'!$D1269)</f>
        <v>0.16173642499999999</v>
      </c>
      <c r="D1687">
        <f>IF(OR(B1687=0,'Input and Summary Results'!E1269=0),FALSE,'Input and Summary Results'!$E1269)</f>
        <v>5.4445639999999997E-2</v>
      </c>
      <c r="E1687">
        <f t="shared" si="107"/>
        <v>-0.79119216070562981</v>
      </c>
      <c r="F1687">
        <f t="shared" si="108"/>
        <v>0.14609824447399528</v>
      </c>
      <c r="G1687">
        <f>IF('Input and Summary Results'!$J$4="yes",IF(C1687=FALSE,FALSE,IF('Data Transformation'!E1687&lt;$R$10,E1687,$R$10)),IF(C1687=FALSE,FALSE,IF(C1687&lt;$R$10,C1687,$R$10)))</f>
        <v>0.16173642499999999</v>
      </c>
      <c r="H1687">
        <f>IF('Input and Summary Results'!$J$4="yes",'Data Transformation'!F1687,'Data Transformation'!D1687)</f>
        <v>5.4445639999999997E-2</v>
      </c>
      <c r="I1687">
        <f t="shared" si="109"/>
        <v>79</v>
      </c>
    </row>
    <row r="1688" spans="2:9" x14ac:dyDescent="0.45">
      <c r="B1688">
        <f>IF('Input and Summary Results'!D1270=0,FALSE,'Input and Summary Results'!$B1270)</f>
        <v>79</v>
      </c>
      <c r="C1688">
        <f>IF(OR(B1688=0,'Input and Summary Results'!D1270=0,'Input and Summary Results'!D1270=""),FALSE,'Input and Summary Results'!$D1270)</f>
        <v>9.0290012000000003E-2</v>
      </c>
      <c r="D1688">
        <f>IF(OR(B1688=0,'Input and Summary Results'!E1270=0),FALSE,'Input and Summary Results'!$E1270)</f>
        <v>5.3536177999999997E-2</v>
      </c>
      <c r="E1688">
        <f t="shared" si="107"/>
        <v>-1.0443602892568074</v>
      </c>
      <c r="F1688">
        <f t="shared" si="108"/>
        <v>0.25733412519648347</v>
      </c>
      <c r="G1688">
        <f>IF('Input and Summary Results'!$J$4="yes",IF(C1688=FALSE,FALSE,IF('Data Transformation'!E1688&lt;$R$10,E1688,$R$10)),IF(C1688=FALSE,FALSE,IF(C1688&lt;$R$10,C1688,$R$10)))</f>
        <v>9.0290012000000003E-2</v>
      </c>
      <c r="H1688">
        <f>IF('Input and Summary Results'!$J$4="yes",'Data Transformation'!F1688,'Data Transformation'!D1688)</f>
        <v>5.3536177999999997E-2</v>
      </c>
      <c r="I1688">
        <f t="shared" si="109"/>
        <v>79</v>
      </c>
    </row>
    <row r="1689" spans="2:9" x14ac:dyDescent="0.45">
      <c r="B1689">
        <f>IF('Input and Summary Results'!D1271=0,FALSE,'Input and Summary Results'!$B1271)</f>
        <v>79</v>
      </c>
      <c r="C1689">
        <f>IF(OR(B1689=0,'Input and Summary Results'!D1271=0,'Input and Summary Results'!D1271=""),FALSE,'Input and Summary Results'!$D1271)</f>
        <v>0.13320749400000001</v>
      </c>
      <c r="D1689">
        <f>IF(OR(B1689=0,'Input and Summary Results'!E1271=0),FALSE,'Input and Summary Results'!$E1271)</f>
        <v>5.2135806999999999E-2</v>
      </c>
      <c r="E1689">
        <f t="shared" si="107"/>
        <v>-0.8754713418977238</v>
      </c>
      <c r="F1689">
        <f t="shared" si="108"/>
        <v>0.16986236703769833</v>
      </c>
      <c r="G1689">
        <f>IF('Input and Summary Results'!$J$4="yes",IF(C1689=FALSE,FALSE,IF('Data Transformation'!E1689&lt;$R$10,E1689,$R$10)),IF(C1689=FALSE,FALSE,IF(C1689&lt;$R$10,C1689,$R$10)))</f>
        <v>0.13320749400000001</v>
      </c>
      <c r="H1689">
        <f>IF('Input and Summary Results'!$J$4="yes",'Data Transformation'!F1689,'Data Transformation'!D1689)</f>
        <v>5.2135806999999999E-2</v>
      </c>
      <c r="I1689">
        <f t="shared" si="109"/>
        <v>79</v>
      </c>
    </row>
    <row r="1690" spans="2:9" x14ac:dyDescent="0.45">
      <c r="B1690">
        <f>IF('Input and Summary Results'!D1272=0,FALSE,'Input and Summary Results'!$B1272)</f>
        <v>79</v>
      </c>
      <c r="C1690">
        <f>IF(OR(B1690=0,'Input and Summary Results'!D1272=0,'Input and Summary Results'!D1272=""),FALSE,'Input and Summary Results'!$D1272)</f>
        <v>0.41381009200000002</v>
      </c>
      <c r="D1690">
        <f>IF(OR(B1690=0,'Input and Summary Results'!E1272=0),FALSE,'Input and Summary Results'!$E1272)</f>
        <v>5.1653457E-2</v>
      </c>
      <c r="E1690">
        <f t="shared" si="107"/>
        <v>-0.38319892196785343</v>
      </c>
      <c r="F1690">
        <f t="shared" si="108"/>
        <v>5.4173643348456563E-2</v>
      </c>
      <c r="G1690">
        <f>IF('Input and Summary Results'!$J$4="yes",IF(C1690=FALSE,FALSE,IF('Data Transformation'!E1690&lt;$R$10,E1690,$R$10)),IF(C1690=FALSE,FALSE,IF(C1690&lt;$R$10,C1690,$R$10)))</f>
        <v>0.41381009200000002</v>
      </c>
      <c r="H1690">
        <f>IF('Input and Summary Results'!$J$4="yes",'Data Transformation'!F1690,'Data Transformation'!D1690)</f>
        <v>5.1653457E-2</v>
      </c>
      <c r="I1690">
        <f t="shared" si="109"/>
        <v>79</v>
      </c>
    </row>
    <row r="1691" spans="2:9" x14ac:dyDescent="0.45">
      <c r="B1691">
        <f>IF('Input and Summary Results'!D1273=0,FALSE,'Input and Summary Results'!$B1273)</f>
        <v>79</v>
      </c>
      <c r="C1691">
        <f>IF(OR(B1691=0,'Input and Summary Results'!D1273=0,'Input and Summary Results'!D1273=""),FALSE,'Input and Summary Results'!$D1273)</f>
        <v>0.212899437</v>
      </c>
      <c r="D1691">
        <f>IF(OR(B1691=0,'Input and Summary Results'!E1273=0),FALSE,'Input and Summary Results'!$E1273)</f>
        <v>4.7119401999999998E-2</v>
      </c>
      <c r="E1691">
        <f t="shared" si="107"/>
        <v>-0.67182548702629274</v>
      </c>
      <c r="F1691">
        <f t="shared" si="108"/>
        <v>9.605389641307506E-2</v>
      </c>
      <c r="G1691">
        <f>IF('Input and Summary Results'!$J$4="yes",IF(C1691=FALSE,FALSE,IF('Data Transformation'!E1691&lt;$R$10,E1691,$R$10)),IF(C1691=FALSE,FALSE,IF(C1691&lt;$R$10,C1691,$R$10)))</f>
        <v>0.212899437</v>
      </c>
      <c r="H1691">
        <f>IF('Input and Summary Results'!$J$4="yes",'Data Transformation'!F1691,'Data Transformation'!D1691)</f>
        <v>4.7119401999999998E-2</v>
      </c>
      <c r="I1691">
        <f t="shared" si="109"/>
        <v>79</v>
      </c>
    </row>
    <row r="1692" spans="2:9" x14ac:dyDescent="0.45">
      <c r="B1692">
        <f>IF('Input and Summary Results'!D1274=0,FALSE,'Input and Summary Results'!$B1274)</f>
        <v>79</v>
      </c>
      <c r="C1692">
        <f>IF(OR(B1692=0,'Input and Summary Results'!D1274=0,'Input and Summary Results'!D1274=""),FALSE,'Input and Summary Results'!$D1274)</f>
        <v>0.17214349200000001</v>
      </c>
      <c r="D1692">
        <f>IF(OR(B1692=0,'Input and Summary Results'!E1274=0),FALSE,'Input and Summary Results'!$E1274)</f>
        <v>4.4747720999999997E-2</v>
      </c>
      <c r="E1692">
        <f t="shared" si="107"/>
        <v>-0.76410939144269019</v>
      </c>
      <c r="F1692">
        <f t="shared" si="108"/>
        <v>0.11281582991240818</v>
      </c>
      <c r="G1692">
        <f>IF('Input and Summary Results'!$J$4="yes",IF(C1692=FALSE,FALSE,IF('Data Transformation'!E1692&lt;$R$10,E1692,$R$10)),IF(C1692=FALSE,FALSE,IF(C1692&lt;$R$10,C1692,$R$10)))</f>
        <v>0.17214349200000001</v>
      </c>
      <c r="H1692">
        <f>IF('Input and Summary Results'!$J$4="yes",'Data Transformation'!F1692,'Data Transformation'!D1692)</f>
        <v>4.4747720999999997E-2</v>
      </c>
      <c r="I1692">
        <f t="shared" si="109"/>
        <v>79</v>
      </c>
    </row>
    <row r="1693" spans="2:9" x14ac:dyDescent="0.45">
      <c r="B1693">
        <f>IF('Input and Summary Results'!D1275=0,FALSE,'Input and Summary Results'!$B1275)</f>
        <v>79</v>
      </c>
      <c r="C1693">
        <f>IF(OR(B1693=0,'Input and Summary Results'!D1275=0,'Input and Summary Results'!D1275=""),FALSE,'Input and Summary Results'!$D1275)</f>
        <v>0.23651668200000001</v>
      </c>
      <c r="D1693">
        <f>IF(OR(B1693=0,'Input and Summary Results'!E1275=0),FALSE,'Input and Summary Results'!$E1275)</f>
        <v>4.4122966999999999E-2</v>
      </c>
      <c r="E1693">
        <f t="shared" si="107"/>
        <v>-0.62613822217757609</v>
      </c>
      <c r="F1693">
        <f t="shared" si="108"/>
        <v>8.0964131223521904E-2</v>
      </c>
      <c r="G1693">
        <f>IF('Input and Summary Results'!$J$4="yes",IF(C1693=FALSE,FALSE,IF('Data Transformation'!E1693&lt;$R$10,E1693,$R$10)),IF(C1693=FALSE,FALSE,IF(C1693&lt;$R$10,C1693,$R$10)))</f>
        <v>0.23651668200000001</v>
      </c>
      <c r="H1693">
        <f>IF('Input and Summary Results'!$J$4="yes",'Data Transformation'!F1693,'Data Transformation'!D1693)</f>
        <v>4.4122966999999999E-2</v>
      </c>
      <c r="I1693">
        <f t="shared" si="109"/>
        <v>79</v>
      </c>
    </row>
    <row r="1694" spans="2:9" x14ac:dyDescent="0.45">
      <c r="B1694">
        <f>IF('Input and Summary Results'!D1276=0,FALSE,'Input and Summary Results'!$B1276)</f>
        <v>79</v>
      </c>
      <c r="C1694">
        <f>IF(OR(B1694=0,'Input and Summary Results'!D1276=0,'Input and Summary Results'!D1276=""),FALSE,'Input and Summary Results'!$D1276)</f>
        <v>0.215903131</v>
      </c>
      <c r="D1694">
        <f>IF(OR(B1694=0,'Input and Summary Results'!E1276=0),FALSE,'Input and Summary Results'!$E1276)</f>
        <v>4.3782080000000001E-2</v>
      </c>
      <c r="E1694">
        <f t="shared" si="107"/>
        <v>-0.66574105953625029</v>
      </c>
      <c r="F1694">
        <f t="shared" si="108"/>
        <v>8.8009018822427371E-2</v>
      </c>
      <c r="G1694">
        <f>IF('Input and Summary Results'!$J$4="yes",IF(C1694=FALSE,FALSE,IF('Data Transformation'!E1694&lt;$R$10,E1694,$R$10)),IF(C1694=FALSE,FALSE,IF(C1694&lt;$R$10,C1694,$R$10)))</f>
        <v>0.215903131</v>
      </c>
      <c r="H1694">
        <f>IF('Input and Summary Results'!$J$4="yes",'Data Transformation'!F1694,'Data Transformation'!D1694)</f>
        <v>4.3782080000000001E-2</v>
      </c>
      <c r="I1694">
        <f t="shared" si="109"/>
        <v>79</v>
      </c>
    </row>
    <row r="1695" spans="2:9" x14ac:dyDescent="0.45">
      <c r="B1695">
        <f>IF('Input and Summary Results'!D1277=0,FALSE,'Input and Summary Results'!$B1277)</f>
        <v>79</v>
      </c>
      <c r="C1695">
        <f>IF(OR(B1695=0,'Input and Summary Results'!D1277=0,'Input and Summary Results'!D1277=""),FALSE,'Input and Summary Results'!$D1277)</f>
        <v>0.398803301</v>
      </c>
      <c r="D1695">
        <f>IF(OR(B1695=0,'Input and Summary Results'!E1277=0),FALSE,'Input and Summary Results'!$E1277)</f>
        <v>4.3609754000000001E-2</v>
      </c>
      <c r="E1695">
        <f t="shared" si="107"/>
        <v>-0.39924125557564877</v>
      </c>
      <c r="F1695">
        <f t="shared" si="108"/>
        <v>4.7458567139593462E-2</v>
      </c>
      <c r="G1695">
        <f>IF('Input and Summary Results'!$J$4="yes",IF(C1695=FALSE,FALSE,IF('Data Transformation'!E1695&lt;$R$10,E1695,$R$10)),IF(C1695=FALSE,FALSE,IF(C1695&lt;$R$10,C1695,$R$10)))</f>
        <v>0.398803301</v>
      </c>
      <c r="H1695">
        <f>IF('Input and Summary Results'!$J$4="yes",'Data Transformation'!F1695,'Data Transformation'!D1695)</f>
        <v>4.3609754000000001E-2</v>
      </c>
      <c r="I1695">
        <f t="shared" si="109"/>
        <v>79</v>
      </c>
    </row>
    <row r="1696" spans="2:9" x14ac:dyDescent="0.45">
      <c r="B1696">
        <f>IF('Input and Summary Results'!D1278=0,FALSE,'Input and Summary Results'!$B1278)</f>
        <v>79</v>
      </c>
      <c r="C1696">
        <f>IF(OR(B1696=0,'Input and Summary Results'!D1278=0,'Input and Summary Results'!D1278=""),FALSE,'Input and Summary Results'!$D1278)</f>
        <v>0.61088741300000005</v>
      </c>
      <c r="D1696">
        <f>IF(OR(B1696=0,'Input and Summary Results'!E1278=0),FALSE,'Input and Summary Results'!$E1278)</f>
        <v>4.0322849000000001E-2</v>
      </c>
      <c r="E1696">
        <f t="shared" si="107"/>
        <v>-0.21403882317534037</v>
      </c>
      <c r="F1696">
        <f t="shared" si="108"/>
        <v>2.8647040507937257E-2</v>
      </c>
      <c r="G1696">
        <f>IF('Input and Summary Results'!$J$4="yes",IF(C1696=FALSE,FALSE,IF('Data Transformation'!E1696&lt;$R$10,E1696,$R$10)),IF(C1696=FALSE,FALSE,IF(C1696&lt;$R$10,C1696,$R$10)))</f>
        <v>0.61088741300000005</v>
      </c>
      <c r="H1696">
        <f>IF('Input and Summary Results'!$J$4="yes",'Data Transformation'!F1696,'Data Transformation'!D1696)</f>
        <v>4.0322849000000001E-2</v>
      </c>
      <c r="I1696">
        <f t="shared" si="109"/>
        <v>79</v>
      </c>
    </row>
    <row r="1697" spans="2:9" x14ac:dyDescent="0.45">
      <c r="B1697">
        <f>IF('Input and Summary Results'!D1279=0,FALSE,'Input and Summary Results'!$B1279)</f>
        <v>79</v>
      </c>
      <c r="C1697">
        <f>IF(OR(B1697=0,'Input and Summary Results'!D1279=0,'Input and Summary Results'!D1279=""),FALSE,'Input and Summary Results'!$D1279)</f>
        <v>0.23773223800000001</v>
      </c>
      <c r="D1697">
        <f>IF(OR(B1697=0,'Input and Summary Results'!E1279=0),FALSE,'Input and Summary Results'!$E1279)</f>
        <v>3.8617829999999999E-2</v>
      </c>
      <c r="E1697">
        <f t="shared" si="107"/>
        <v>-0.62391192119076377</v>
      </c>
      <c r="F1697">
        <f t="shared" si="108"/>
        <v>7.0500064951224656E-2</v>
      </c>
      <c r="G1697">
        <f>IF('Input and Summary Results'!$J$4="yes",IF(C1697=FALSE,FALSE,IF('Data Transformation'!E1697&lt;$R$10,E1697,$R$10)),IF(C1697=FALSE,FALSE,IF(C1697&lt;$R$10,C1697,$R$10)))</f>
        <v>0.23773223800000001</v>
      </c>
      <c r="H1697">
        <f>IF('Input and Summary Results'!$J$4="yes",'Data Transformation'!F1697,'Data Transformation'!D1697)</f>
        <v>3.8617829999999999E-2</v>
      </c>
      <c r="I1697">
        <f t="shared" si="109"/>
        <v>79</v>
      </c>
    </row>
    <row r="1698" spans="2:9" x14ac:dyDescent="0.45">
      <c r="B1698">
        <f>IF('Input and Summary Results'!D1280=0,FALSE,'Input and Summary Results'!$B1280)</f>
        <v>79</v>
      </c>
      <c r="C1698">
        <f>IF(OR(B1698=0,'Input and Summary Results'!D1280=0,'Input and Summary Results'!D1280=""),FALSE,'Input and Summary Results'!$D1280)</f>
        <v>0.11717701699999999</v>
      </c>
      <c r="D1698">
        <f>IF(OR(B1698=0,'Input and Summary Results'!E1280=0),FALSE,'Input and Summary Results'!$E1280)</f>
        <v>3.3280099E-2</v>
      </c>
      <c r="E1698">
        <f t="shared" si="107"/>
        <v>-0.93115756211386891</v>
      </c>
      <c r="F1698">
        <f t="shared" si="108"/>
        <v>0.1232627637721824</v>
      </c>
      <c r="G1698">
        <f>IF('Input and Summary Results'!$J$4="yes",IF(C1698=FALSE,FALSE,IF('Data Transformation'!E1698&lt;$R$10,E1698,$R$10)),IF(C1698=FALSE,FALSE,IF(C1698&lt;$R$10,C1698,$R$10)))</f>
        <v>0.11717701699999999</v>
      </c>
      <c r="H1698">
        <f>IF('Input and Summary Results'!$J$4="yes",'Data Transformation'!F1698,'Data Transformation'!D1698)</f>
        <v>3.3280099E-2</v>
      </c>
      <c r="I1698">
        <f t="shared" si="109"/>
        <v>79</v>
      </c>
    </row>
    <row r="1699" spans="2:9" x14ac:dyDescent="0.45">
      <c r="B1699">
        <f>IF('Input and Summary Results'!D1281=0,FALSE,'Input and Summary Results'!$B1281)</f>
        <v>79</v>
      </c>
      <c r="C1699">
        <f>IF(OR(B1699=0,'Input and Summary Results'!D1281=0,'Input and Summary Results'!D1281=""),FALSE,'Input and Summary Results'!$D1281)</f>
        <v>0.18270761799999999</v>
      </c>
      <c r="D1699">
        <f>IF(OR(B1699=0,'Input and Summary Results'!E1281=0),FALSE,'Input and Summary Results'!$E1281)</f>
        <v>2.9847342999999998E-2</v>
      </c>
      <c r="E1699">
        <f t="shared" si="107"/>
        <v>-0.73824334434757666</v>
      </c>
      <c r="F1699">
        <f t="shared" si="108"/>
        <v>7.0898778079412098E-2</v>
      </c>
      <c r="G1699">
        <f>IF('Input and Summary Results'!$J$4="yes",IF(C1699=FALSE,FALSE,IF('Data Transformation'!E1699&lt;$R$10,E1699,$R$10)),IF(C1699=FALSE,FALSE,IF(C1699&lt;$R$10,C1699,$R$10)))</f>
        <v>0.18270761799999999</v>
      </c>
      <c r="H1699">
        <f>IF('Input and Summary Results'!$J$4="yes",'Data Transformation'!F1699,'Data Transformation'!D1699)</f>
        <v>2.9847342999999998E-2</v>
      </c>
      <c r="I1699">
        <f t="shared" si="109"/>
        <v>79</v>
      </c>
    </row>
    <row r="1700" spans="2:9" x14ac:dyDescent="0.45">
      <c r="B1700">
        <f>IF('Input and Summary Results'!D1282=0,FALSE,'Input and Summary Results'!$B1282)</f>
        <v>79</v>
      </c>
      <c r="C1700">
        <f>IF(OR(B1700=0,'Input and Summary Results'!D1282=0,'Input and Summary Results'!D1282=""),FALSE,'Input and Summary Results'!$D1282)</f>
        <v>0.15453987599999999</v>
      </c>
      <c r="D1700">
        <f>IF(OR(B1700=0,'Input and Summary Results'!E1282=0),FALSE,'Input and Summary Results'!$E1282)</f>
        <v>2.8994068000000001E-2</v>
      </c>
      <c r="E1700">
        <f t="shared" si="107"/>
        <v>-0.81095944056088376</v>
      </c>
      <c r="F1700">
        <f t="shared" si="108"/>
        <v>8.1425104236527282E-2</v>
      </c>
      <c r="G1700">
        <f>IF('Input and Summary Results'!$J$4="yes",IF(C1700=FALSE,FALSE,IF('Data Transformation'!E1700&lt;$R$10,E1700,$R$10)),IF(C1700=FALSE,FALSE,IF(C1700&lt;$R$10,C1700,$R$10)))</f>
        <v>0.15453987599999999</v>
      </c>
      <c r="H1700">
        <f>IF('Input and Summary Results'!$J$4="yes",'Data Transformation'!F1700,'Data Transformation'!D1700)</f>
        <v>2.8994068000000001E-2</v>
      </c>
      <c r="I1700">
        <f t="shared" si="109"/>
        <v>79</v>
      </c>
    </row>
    <row r="1701" spans="2:9" x14ac:dyDescent="0.45">
      <c r="B1701">
        <f>IF('Input and Summary Results'!D1283=0,FALSE,'Input and Summary Results'!$B1283)</f>
        <v>80</v>
      </c>
      <c r="C1701">
        <f>IF(OR(B1701=0,'Input and Summary Results'!D1283=0,'Input and Summary Results'!D1283=""),FALSE,'Input and Summary Results'!$D1283)</f>
        <v>0.53354966800000003</v>
      </c>
      <c r="D1701">
        <f>IF(OR(B1701=0,'Input and Summary Results'!E1283=0),FALSE,'Input and Summary Results'!$E1283)</f>
        <v>0.173712902</v>
      </c>
      <c r="E1701">
        <f t="shared" si="107"/>
        <v>-0.27282514599715307</v>
      </c>
      <c r="F1701">
        <f t="shared" si="108"/>
        <v>0.14130155820469931</v>
      </c>
      <c r="G1701">
        <f>IF('Input and Summary Results'!$J$4="yes",IF(C1701=FALSE,FALSE,IF('Data Transformation'!E1701&lt;$R$10,E1701,$R$10)),IF(C1701=FALSE,FALSE,IF(C1701&lt;$R$10,C1701,$R$10)))</f>
        <v>0.53354966800000003</v>
      </c>
      <c r="H1701">
        <f>IF('Input and Summary Results'!$J$4="yes",'Data Transformation'!F1701,'Data Transformation'!D1701)</f>
        <v>0.173712902</v>
      </c>
      <c r="I1701">
        <f t="shared" si="109"/>
        <v>80</v>
      </c>
    </row>
    <row r="1702" spans="2:9" x14ac:dyDescent="0.45">
      <c r="B1702">
        <f>IF('Input and Summary Results'!D1284=0,FALSE,'Input and Summary Results'!$B1284)</f>
        <v>80</v>
      </c>
      <c r="C1702">
        <f>IF(OR(B1702=0,'Input and Summary Results'!D1284=0,'Input and Summary Results'!D1284=""),FALSE,'Input and Summary Results'!$D1284)</f>
        <v>0.86001820299999998</v>
      </c>
      <c r="D1702">
        <f>IF(OR(B1702=0,'Input and Summary Results'!E1284=0),FALSE,'Input and Summary Results'!$E1284)</f>
        <v>0.13276568799999999</v>
      </c>
      <c r="E1702">
        <f t="shared" si="107"/>
        <v>-6.5492356455512921E-2</v>
      </c>
      <c r="F1702">
        <f t="shared" si="108"/>
        <v>6.6998940709630542E-2</v>
      </c>
      <c r="G1702">
        <f>IF('Input and Summary Results'!$J$4="yes",IF(C1702=FALSE,FALSE,IF('Data Transformation'!E1702&lt;$R$10,E1702,$R$10)),IF(C1702=FALSE,FALSE,IF(C1702&lt;$R$10,C1702,$R$10)))</f>
        <v>0.86001820299999998</v>
      </c>
      <c r="H1702">
        <f>IF('Input and Summary Results'!$J$4="yes",'Data Transformation'!F1702,'Data Transformation'!D1702)</f>
        <v>0.13276568799999999</v>
      </c>
      <c r="I1702">
        <f t="shared" si="109"/>
        <v>80</v>
      </c>
    </row>
    <row r="1703" spans="2:9" x14ac:dyDescent="0.45">
      <c r="B1703">
        <f>IF('Input and Summary Results'!D1285=0,FALSE,'Input and Summary Results'!$B1285)</f>
        <v>80</v>
      </c>
      <c r="C1703">
        <f>IF(OR(B1703=0,'Input and Summary Results'!D1285=0,'Input and Summary Results'!D1285=""),FALSE,'Input and Summary Results'!$D1285)</f>
        <v>1.0395287630000001</v>
      </c>
      <c r="D1703">
        <f>IF(OR(B1703=0,'Input and Summary Results'!E1285=0),FALSE,'Input and Summary Results'!$E1285)</f>
        <v>0.11202181999999999</v>
      </c>
      <c r="E1703">
        <f t="shared" si="107"/>
        <v>1.6836510444173454E-2</v>
      </c>
      <c r="F1703">
        <f t="shared" si="108"/>
        <v>4.6768758701484815E-2</v>
      </c>
      <c r="G1703">
        <f>IF('Input and Summary Results'!$J$4="yes",IF(C1703=FALSE,FALSE,IF('Data Transformation'!E1703&lt;$R$10,E1703,$R$10)),IF(C1703=FALSE,FALSE,IF(C1703&lt;$R$10,C1703,$R$10)))</f>
        <v>1.0395287630000001</v>
      </c>
      <c r="H1703">
        <f>IF('Input and Summary Results'!$J$4="yes",'Data Transformation'!F1703,'Data Transformation'!D1703)</f>
        <v>0.11202181999999999</v>
      </c>
      <c r="I1703">
        <f t="shared" si="109"/>
        <v>80</v>
      </c>
    </row>
    <row r="1704" spans="2:9" x14ac:dyDescent="0.45">
      <c r="B1704">
        <f>IF('Input and Summary Results'!D1286=0,FALSE,'Input and Summary Results'!$B1286)</f>
        <v>80</v>
      </c>
      <c r="C1704">
        <f>IF(OR(B1704=0,'Input and Summary Results'!D1286=0,'Input and Summary Results'!D1286=""),FALSE,'Input and Summary Results'!$D1286)</f>
        <v>0.53974493599999995</v>
      </c>
      <c r="D1704">
        <f>IF(OR(B1704=0,'Input and Summary Results'!E1286=0),FALSE,'Input and Summary Results'!$E1286)</f>
        <v>0.10592890100000001</v>
      </c>
      <c r="E1704">
        <f t="shared" si="107"/>
        <v>-0.26781142361637789</v>
      </c>
      <c r="F1704">
        <f t="shared" si="108"/>
        <v>8.5175682007695597E-2</v>
      </c>
      <c r="G1704">
        <f>IF('Input and Summary Results'!$J$4="yes",IF(C1704=FALSE,FALSE,IF('Data Transformation'!E1704&lt;$R$10,E1704,$R$10)),IF(C1704=FALSE,FALSE,IF(C1704&lt;$R$10,C1704,$R$10)))</f>
        <v>0.53974493599999995</v>
      </c>
      <c r="H1704">
        <f>IF('Input and Summary Results'!$J$4="yes",'Data Transformation'!F1704,'Data Transformation'!D1704)</f>
        <v>0.10592890100000001</v>
      </c>
      <c r="I1704">
        <f t="shared" si="109"/>
        <v>80</v>
      </c>
    </row>
    <row r="1705" spans="2:9" x14ac:dyDescent="0.45">
      <c r="B1705">
        <f>IF('Input and Summary Results'!D1287=0,FALSE,'Input and Summary Results'!$B1287)</f>
        <v>80</v>
      </c>
      <c r="C1705">
        <f>IF(OR(B1705=0,'Input and Summary Results'!D1287=0,'Input and Summary Results'!D1287=""),FALSE,'Input and Summary Results'!$D1287)</f>
        <v>0.96834516599999998</v>
      </c>
      <c r="D1705">
        <f>IF(OR(B1705=0,'Input and Summary Results'!E1287=0),FALSE,'Input and Summary Results'!$E1287)</f>
        <v>9.3121203E-2</v>
      </c>
      <c r="E1705">
        <f t="shared" si="107"/>
        <v>-1.3969811111616883E-2</v>
      </c>
      <c r="F1705">
        <f t="shared" si="108"/>
        <v>4.173574002433756E-2</v>
      </c>
      <c r="G1705">
        <f>IF('Input and Summary Results'!$J$4="yes",IF(C1705=FALSE,FALSE,IF('Data Transformation'!E1705&lt;$R$10,E1705,$R$10)),IF(C1705=FALSE,FALSE,IF(C1705&lt;$R$10,C1705,$R$10)))</f>
        <v>0.96834516599999998</v>
      </c>
      <c r="H1705">
        <f>IF('Input and Summary Results'!$J$4="yes",'Data Transformation'!F1705,'Data Transformation'!D1705)</f>
        <v>9.3121203E-2</v>
      </c>
      <c r="I1705">
        <f t="shared" si="109"/>
        <v>80</v>
      </c>
    </row>
    <row r="1706" spans="2:9" x14ac:dyDescent="0.45">
      <c r="B1706">
        <f>IF('Input and Summary Results'!D1288=0,FALSE,'Input and Summary Results'!$B1288)</f>
        <v>80</v>
      </c>
      <c r="C1706">
        <f>IF(OR(B1706=0,'Input and Summary Results'!D1288=0,'Input and Summary Results'!D1288=""),FALSE,'Input and Summary Results'!$D1288)</f>
        <v>0.75411112300000005</v>
      </c>
      <c r="D1706">
        <f>IF(OR(B1706=0,'Input and Summary Results'!E1288=0),FALSE,'Input and Summary Results'!$E1288)</f>
        <v>7.1378580999999997E-2</v>
      </c>
      <c r="E1706">
        <f t="shared" ref="E1706:E1769" si="110">IF(C1706=FALSE,FALSE,LOG10(C1706))</f>
        <v>-0.12256465340101722</v>
      </c>
      <c r="F1706">
        <f t="shared" ref="F1706:F1769" si="111">IF(D1706=FALSE, FALSE,0.434*D1706/C1706)</f>
        <v>4.107922984978965E-2</v>
      </c>
      <c r="G1706">
        <f>IF('Input and Summary Results'!$J$4="yes",IF(C1706=FALSE,FALSE,IF('Data Transformation'!E1706&lt;$R$10,E1706,$R$10)),IF(C1706=FALSE,FALSE,IF(C1706&lt;$R$10,C1706,$R$10)))</f>
        <v>0.75411112300000005</v>
      </c>
      <c r="H1706">
        <f>IF('Input and Summary Results'!$J$4="yes",'Data Transformation'!F1706,'Data Transformation'!D1706)</f>
        <v>7.1378580999999997E-2</v>
      </c>
      <c r="I1706">
        <f t="shared" si="109"/>
        <v>80</v>
      </c>
    </row>
    <row r="1707" spans="2:9" x14ac:dyDescent="0.45">
      <c r="B1707">
        <f>IF('Input and Summary Results'!D1289=0,FALSE,'Input and Summary Results'!$B1289)</f>
        <v>80</v>
      </c>
      <c r="C1707">
        <f>IF(OR(B1707=0,'Input and Summary Results'!D1289=0,'Input and Summary Results'!D1289=""),FALSE,'Input and Summary Results'!$D1289)</f>
        <v>0.87471735799999994</v>
      </c>
      <c r="D1707">
        <f>IF(OR(B1707=0,'Input and Summary Results'!E1289=0),FALSE,'Input and Summary Results'!$E1289)</f>
        <v>6.5988569999999996E-2</v>
      </c>
      <c r="E1707">
        <f t="shared" si="110"/>
        <v>-5.8132255195423248E-2</v>
      </c>
      <c r="F1707">
        <f t="shared" si="111"/>
        <v>3.2740906668963121E-2</v>
      </c>
      <c r="G1707">
        <f>IF('Input and Summary Results'!$J$4="yes",IF(C1707=FALSE,FALSE,IF('Data Transformation'!E1707&lt;$R$10,E1707,$R$10)),IF(C1707=FALSE,FALSE,IF(C1707&lt;$R$10,C1707,$R$10)))</f>
        <v>0.87471735799999994</v>
      </c>
      <c r="H1707">
        <f>IF('Input and Summary Results'!$J$4="yes",'Data Transformation'!F1707,'Data Transformation'!D1707)</f>
        <v>6.5988569999999996E-2</v>
      </c>
      <c r="I1707">
        <f t="shared" si="109"/>
        <v>80</v>
      </c>
    </row>
    <row r="1708" spans="2:9" x14ac:dyDescent="0.45">
      <c r="B1708">
        <f>IF('Input and Summary Results'!D1290=0,FALSE,'Input and Summary Results'!$B1290)</f>
        <v>80</v>
      </c>
      <c r="C1708">
        <f>IF(OR(B1708=0,'Input and Summary Results'!D1290=0,'Input and Summary Results'!D1290=""),FALSE,'Input and Summary Results'!$D1290)</f>
        <v>0.99047899399999995</v>
      </c>
      <c r="D1708">
        <f>IF(OR(B1708=0,'Input and Summary Results'!E1290=0),FALSE,'Input and Summary Results'!$E1290)</f>
        <v>6.4274820999999996E-2</v>
      </c>
      <c r="E1708">
        <f t="shared" si="110"/>
        <v>-4.1547305107182296E-3</v>
      </c>
      <c r="F1708">
        <f t="shared" si="111"/>
        <v>2.8163416370241567E-2</v>
      </c>
      <c r="G1708">
        <f>IF('Input and Summary Results'!$J$4="yes",IF(C1708=FALSE,FALSE,IF('Data Transformation'!E1708&lt;$R$10,E1708,$R$10)),IF(C1708=FALSE,FALSE,IF(C1708&lt;$R$10,C1708,$R$10)))</f>
        <v>0.99047899399999995</v>
      </c>
      <c r="H1708">
        <f>IF('Input and Summary Results'!$J$4="yes",'Data Transformation'!F1708,'Data Transformation'!D1708)</f>
        <v>6.4274820999999996E-2</v>
      </c>
      <c r="I1708">
        <f t="shared" si="109"/>
        <v>80</v>
      </c>
    </row>
    <row r="1709" spans="2:9" x14ac:dyDescent="0.45">
      <c r="B1709">
        <f>IF('Input and Summary Results'!D1291=0,FALSE,'Input and Summary Results'!$B1291)</f>
        <v>80</v>
      </c>
      <c r="C1709">
        <f>IF(OR(B1709=0,'Input and Summary Results'!D1291=0,'Input and Summary Results'!D1291=""),FALSE,'Input and Summary Results'!$D1291)</f>
        <v>0.94635670400000005</v>
      </c>
      <c r="D1709">
        <f>IF(OR(B1709=0,'Input and Summary Results'!E1291=0),FALSE,'Input and Summary Results'!$E1291)</f>
        <v>6.4205539000000006E-2</v>
      </c>
      <c r="E1709">
        <f t="shared" si="110"/>
        <v>-2.394513698114804E-2</v>
      </c>
      <c r="F1709">
        <f t="shared" si="111"/>
        <v>2.9444715516064018E-2</v>
      </c>
      <c r="G1709">
        <f>IF('Input and Summary Results'!$J$4="yes",IF(C1709=FALSE,FALSE,IF('Data Transformation'!E1709&lt;$R$10,E1709,$R$10)),IF(C1709=FALSE,FALSE,IF(C1709&lt;$R$10,C1709,$R$10)))</f>
        <v>0.94635670400000005</v>
      </c>
      <c r="H1709">
        <f>IF('Input and Summary Results'!$J$4="yes",'Data Transformation'!F1709,'Data Transformation'!D1709)</f>
        <v>6.4205539000000006E-2</v>
      </c>
      <c r="I1709">
        <f t="shared" si="109"/>
        <v>80</v>
      </c>
    </row>
    <row r="1710" spans="2:9" x14ac:dyDescent="0.45">
      <c r="B1710">
        <f>IF('Input and Summary Results'!D1292=0,FALSE,'Input and Summary Results'!$B1292)</f>
        <v>80</v>
      </c>
      <c r="C1710">
        <f>IF(OR(B1710=0,'Input and Summary Results'!D1292=0,'Input and Summary Results'!D1292=""),FALSE,'Input and Summary Results'!$D1292)</f>
        <v>0.96775220299999998</v>
      </c>
      <c r="D1710">
        <f>IF(OR(B1710=0,'Input and Summary Results'!E1292=0),FALSE,'Input and Summary Results'!$E1292)</f>
        <v>6.1447969999999998E-2</v>
      </c>
      <c r="E1710">
        <f t="shared" si="110"/>
        <v>-1.4235831375936111E-2</v>
      </c>
      <c r="F1710">
        <f t="shared" si="111"/>
        <v>2.755707390520918E-2</v>
      </c>
      <c r="G1710">
        <f>IF('Input and Summary Results'!$J$4="yes",IF(C1710=FALSE,FALSE,IF('Data Transformation'!E1710&lt;$R$10,E1710,$R$10)),IF(C1710=FALSE,FALSE,IF(C1710&lt;$R$10,C1710,$R$10)))</f>
        <v>0.96775220299999998</v>
      </c>
      <c r="H1710">
        <f>IF('Input and Summary Results'!$J$4="yes",'Data Transformation'!F1710,'Data Transformation'!D1710)</f>
        <v>6.1447969999999998E-2</v>
      </c>
      <c r="I1710">
        <f t="shared" si="109"/>
        <v>80</v>
      </c>
    </row>
    <row r="1711" spans="2:9" x14ac:dyDescent="0.45">
      <c r="B1711">
        <f>IF('Input and Summary Results'!D1293=0,FALSE,'Input and Summary Results'!$B1293)</f>
        <v>80</v>
      </c>
      <c r="C1711">
        <f>IF(OR(B1711=0,'Input and Summary Results'!D1293=0,'Input and Summary Results'!D1293=""),FALSE,'Input and Summary Results'!$D1293)</f>
        <v>8.8980886999999995E-2</v>
      </c>
      <c r="D1711">
        <f>IF(OR(B1711=0,'Input and Summary Results'!E1293=0),FALSE,'Input and Summary Results'!$E1293)</f>
        <v>5.9139209999999998E-2</v>
      </c>
      <c r="E1711">
        <f t="shared" si="110"/>
        <v>-1.0507032693310017</v>
      </c>
      <c r="F1711">
        <f t="shared" si="111"/>
        <v>0.28844865459702601</v>
      </c>
      <c r="G1711">
        <f>IF('Input and Summary Results'!$J$4="yes",IF(C1711=FALSE,FALSE,IF('Data Transformation'!E1711&lt;$R$10,E1711,$R$10)),IF(C1711=FALSE,FALSE,IF(C1711&lt;$R$10,C1711,$R$10)))</f>
        <v>8.8980886999999995E-2</v>
      </c>
      <c r="H1711">
        <f>IF('Input and Summary Results'!$J$4="yes",'Data Transformation'!F1711,'Data Transformation'!D1711)</f>
        <v>5.9139209999999998E-2</v>
      </c>
      <c r="I1711">
        <f t="shared" si="109"/>
        <v>80</v>
      </c>
    </row>
    <row r="1712" spans="2:9" x14ac:dyDescent="0.45">
      <c r="B1712">
        <f>IF('Input and Summary Results'!D1294=0,FALSE,'Input and Summary Results'!$B1294)</f>
        <v>80</v>
      </c>
      <c r="C1712">
        <f>IF(OR(B1712=0,'Input and Summary Results'!D1294=0,'Input and Summary Results'!D1294=""),FALSE,'Input and Summary Results'!$D1294)</f>
        <v>0.41724853499999998</v>
      </c>
      <c r="D1712">
        <f>IF(OR(B1712=0,'Input and Summary Results'!E1294=0),FALSE,'Input and Summary Results'!$E1294)</f>
        <v>5.7457726000000001E-2</v>
      </c>
      <c r="E1712">
        <f t="shared" si="110"/>
        <v>-0.37960517949600853</v>
      </c>
      <c r="F1712">
        <f t="shared" si="111"/>
        <v>5.9764507223494509E-2</v>
      </c>
      <c r="G1712">
        <f>IF('Input and Summary Results'!$J$4="yes",IF(C1712=FALSE,FALSE,IF('Data Transformation'!E1712&lt;$R$10,E1712,$R$10)),IF(C1712=FALSE,FALSE,IF(C1712&lt;$R$10,C1712,$R$10)))</f>
        <v>0.41724853499999998</v>
      </c>
      <c r="H1712">
        <f>IF('Input and Summary Results'!$J$4="yes",'Data Transformation'!F1712,'Data Transformation'!D1712)</f>
        <v>5.7457726000000001E-2</v>
      </c>
      <c r="I1712">
        <f t="shared" si="109"/>
        <v>80</v>
      </c>
    </row>
    <row r="1713" spans="2:9" x14ac:dyDescent="0.45">
      <c r="B1713">
        <f>IF('Input and Summary Results'!D1295=0,FALSE,'Input and Summary Results'!$B1295)</f>
        <v>80</v>
      </c>
      <c r="C1713">
        <f>IF(OR(B1713=0,'Input and Summary Results'!D1295=0,'Input and Summary Results'!D1295=""),FALSE,'Input and Summary Results'!$D1295)</f>
        <v>0.82330108599999996</v>
      </c>
      <c r="D1713">
        <f>IF(OR(B1713=0,'Input and Summary Results'!E1295=0),FALSE,'Input and Summary Results'!$E1295)</f>
        <v>5.7305192999999997E-2</v>
      </c>
      <c r="E1713">
        <f t="shared" si="110"/>
        <v>-8.4441311718934736E-2</v>
      </c>
      <c r="F1713">
        <f t="shared" si="111"/>
        <v>3.02082120197762E-2</v>
      </c>
      <c r="G1713">
        <f>IF('Input and Summary Results'!$J$4="yes",IF(C1713=FALSE,FALSE,IF('Data Transformation'!E1713&lt;$R$10,E1713,$R$10)),IF(C1713=FALSE,FALSE,IF(C1713&lt;$R$10,C1713,$R$10)))</f>
        <v>0.82330108599999996</v>
      </c>
      <c r="H1713">
        <f>IF('Input and Summary Results'!$J$4="yes",'Data Transformation'!F1713,'Data Transformation'!D1713)</f>
        <v>5.7305192999999997E-2</v>
      </c>
      <c r="I1713">
        <f t="shared" si="109"/>
        <v>80</v>
      </c>
    </row>
    <row r="1714" spans="2:9" x14ac:dyDescent="0.45">
      <c r="B1714">
        <f>IF('Input and Summary Results'!D1296=0,FALSE,'Input and Summary Results'!$B1296)</f>
        <v>80</v>
      </c>
      <c r="C1714">
        <f>IF(OR(B1714=0,'Input and Summary Results'!D1296=0,'Input and Summary Results'!D1296=""),FALSE,'Input and Summary Results'!$D1296)</f>
        <v>0.99659534599999999</v>
      </c>
      <c r="D1714">
        <f>IF(OR(B1714=0,'Input and Summary Results'!E1296=0),FALSE,'Input and Summary Results'!$E1296)</f>
        <v>5.6647421000000003E-2</v>
      </c>
      <c r="E1714">
        <f t="shared" si="110"/>
        <v>-1.4811452717632032E-3</v>
      </c>
      <c r="F1714">
        <f t="shared" si="111"/>
        <v>2.4668970021459444E-2</v>
      </c>
      <c r="G1714">
        <f>IF('Input and Summary Results'!$J$4="yes",IF(C1714=FALSE,FALSE,IF('Data Transformation'!E1714&lt;$R$10,E1714,$R$10)),IF(C1714=FALSE,FALSE,IF(C1714&lt;$R$10,C1714,$R$10)))</f>
        <v>0.99659534599999999</v>
      </c>
      <c r="H1714">
        <f>IF('Input and Summary Results'!$J$4="yes",'Data Transformation'!F1714,'Data Transformation'!D1714)</f>
        <v>5.6647421000000003E-2</v>
      </c>
      <c r="I1714">
        <f t="shared" si="109"/>
        <v>80</v>
      </c>
    </row>
    <row r="1715" spans="2:9" x14ac:dyDescent="0.45">
      <c r="B1715">
        <f>IF('Input and Summary Results'!D1297=0,FALSE,'Input and Summary Results'!$B1297)</f>
        <v>80</v>
      </c>
      <c r="C1715">
        <f>IF(OR(B1715=0,'Input and Summary Results'!D1297=0,'Input and Summary Results'!D1297=""),FALSE,'Input and Summary Results'!$D1297)</f>
        <v>0.62686485300000006</v>
      </c>
      <c r="D1715">
        <f>IF(OR(B1715=0,'Input and Summary Results'!E1297=0),FALSE,'Input and Summary Results'!$E1297)</f>
        <v>5.6465025000000002E-2</v>
      </c>
      <c r="E1715">
        <f t="shared" si="110"/>
        <v>-0.20282607946086859</v>
      </c>
      <c r="F1715">
        <f t="shared" si="111"/>
        <v>3.9092670027234724E-2</v>
      </c>
      <c r="G1715">
        <f>IF('Input and Summary Results'!$J$4="yes",IF(C1715=FALSE,FALSE,IF('Data Transformation'!E1715&lt;$R$10,E1715,$R$10)),IF(C1715=FALSE,FALSE,IF(C1715&lt;$R$10,C1715,$R$10)))</f>
        <v>0.62686485300000006</v>
      </c>
      <c r="H1715">
        <f>IF('Input and Summary Results'!$J$4="yes",'Data Transformation'!F1715,'Data Transformation'!D1715)</f>
        <v>5.6465025000000002E-2</v>
      </c>
      <c r="I1715">
        <f t="shared" si="109"/>
        <v>80</v>
      </c>
    </row>
    <row r="1716" spans="2:9" x14ac:dyDescent="0.45">
      <c r="B1716">
        <f>IF('Input and Summary Results'!D1298=0,FALSE,'Input and Summary Results'!$B1298)</f>
        <v>80</v>
      </c>
      <c r="C1716">
        <f>IF(OR(B1716=0,'Input and Summary Results'!D1298=0,'Input and Summary Results'!D1298=""),FALSE,'Input and Summary Results'!$D1298)</f>
        <v>0.71481514499999999</v>
      </c>
      <c r="D1716">
        <f>IF(OR(B1716=0,'Input and Summary Results'!E1298=0),FALSE,'Input and Summary Results'!$E1298)</f>
        <v>5.4073058E-2</v>
      </c>
      <c r="E1716">
        <f t="shared" si="110"/>
        <v>-0.14580625454321294</v>
      </c>
      <c r="F1716">
        <f t="shared" si="111"/>
        <v>3.2830456008315266E-2</v>
      </c>
      <c r="G1716">
        <f>IF('Input and Summary Results'!$J$4="yes",IF(C1716=FALSE,FALSE,IF('Data Transformation'!E1716&lt;$R$10,E1716,$R$10)),IF(C1716=FALSE,FALSE,IF(C1716&lt;$R$10,C1716,$R$10)))</f>
        <v>0.71481514499999999</v>
      </c>
      <c r="H1716">
        <f>IF('Input and Summary Results'!$J$4="yes",'Data Transformation'!F1716,'Data Transformation'!D1716)</f>
        <v>5.4073058E-2</v>
      </c>
      <c r="I1716">
        <f t="shared" si="109"/>
        <v>80</v>
      </c>
    </row>
    <row r="1717" spans="2:9" x14ac:dyDescent="0.45">
      <c r="B1717">
        <f>IF('Input and Summary Results'!D1299=0,FALSE,'Input and Summary Results'!$B1299)</f>
        <v>80</v>
      </c>
      <c r="C1717">
        <f>IF(OR(B1717=0,'Input and Summary Results'!D1299=0,'Input and Summary Results'!D1299=""),FALSE,'Input and Summary Results'!$D1299)</f>
        <v>0.51160602799999999</v>
      </c>
      <c r="D1717">
        <f>IF(OR(B1717=0,'Input and Summary Results'!E1299=0),FALSE,'Input and Summary Results'!$E1299)</f>
        <v>5.1516990999999998E-2</v>
      </c>
      <c r="E1717">
        <f t="shared" si="110"/>
        <v>-0.29106434708682782</v>
      </c>
      <c r="F1717">
        <f t="shared" si="111"/>
        <v>4.3702327318942379E-2</v>
      </c>
      <c r="G1717">
        <f>IF('Input and Summary Results'!$J$4="yes",IF(C1717=FALSE,FALSE,IF('Data Transformation'!E1717&lt;$R$10,E1717,$R$10)),IF(C1717=FALSE,FALSE,IF(C1717&lt;$R$10,C1717,$R$10)))</f>
        <v>0.51160602799999999</v>
      </c>
      <c r="H1717">
        <f>IF('Input and Summary Results'!$J$4="yes",'Data Transformation'!F1717,'Data Transformation'!D1717)</f>
        <v>5.1516990999999998E-2</v>
      </c>
      <c r="I1717">
        <f t="shared" si="109"/>
        <v>80</v>
      </c>
    </row>
    <row r="1718" spans="2:9" x14ac:dyDescent="0.45">
      <c r="B1718">
        <f>IF('Input and Summary Results'!D1300=0,FALSE,'Input and Summary Results'!$B1300)</f>
        <v>80</v>
      </c>
      <c r="C1718">
        <f>IF(OR(B1718=0,'Input and Summary Results'!D1300=0,'Input and Summary Results'!D1300=""),FALSE,'Input and Summary Results'!$D1300)</f>
        <v>0.922794208</v>
      </c>
      <c r="D1718">
        <f>IF(OR(B1718=0,'Input and Summary Results'!E1300=0),FALSE,'Input and Summary Results'!$E1300)</f>
        <v>4.7064940999999999E-2</v>
      </c>
      <c r="E1718">
        <f t="shared" si="110"/>
        <v>-3.4895140030369073E-2</v>
      </c>
      <c r="F1718">
        <f t="shared" si="111"/>
        <v>2.2135145861253605E-2</v>
      </c>
      <c r="G1718">
        <f>IF('Input and Summary Results'!$J$4="yes",IF(C1718=FALSE,FALSE,IF('Data Transformation'!E1718&lt;$R$10,E1718,$R$10)),IF(C1718=FALSE,FALSE,IF(C1718&lt;$R$10,C1718,$R$10)))</f>
        <v>0.922794208</v>
      </c>
      <c r="H1718">
        <f>IF('Input and Summary Results'!$J$4="yes",'Data Transformation'!F1718,'Data Transformation'!D1718)</f>
        <v>4.7064940999999999E-2</v>
      </c>
      <c r="I1718">
        <f t="shared" si="109"/>
        <v>80</v>
      </c>
    </row>
    <row r="1719" spans="2:9" x14ac:dyDescent="0.45">
      <c r="B1719">
        <f>IF('Input and Summary Results'!D1301=0,FALSE,'Input and Summary Results'!$B1301)</f>
        <v>81</v>
      </c>
      <c r="C1719">
        <f>IF(OR(B1719=0,'Input and Summary Results'!D1301=0,'Input and Summary Results'!D1301=""),FALSE,'Input and Summary Results'!$D1301)</f>
        <v>1.067051481</v>
      </c>
      <c r="D1719">
        <f>IF(OR(B1719=0,'Input and Summary Results'!E1301=0),FALSE,'Input and Summary Results'!$E1301)</f>
        <v>0.104392019</v>
      </c>
      <c r="E1719">
        <f t="shared" si="110"/>
        <v>2.8185372915448217E-2</v>
      </c>
      <c r="F1719">
        <f t="shared" si="111"/>
        <v>4.2459185009087672E-2</v>
      </c>
      <c r="G1719">
        <f>IF('Input and Summary Results'!$J$4="yes",IF(C1719=FALSE,FALSE,IF('Data Transformation'!E1719&lt;$R$10,E1719,$R$10)),IF(C1719=FALSE,FALSE,IF(C1719&lt;$R$10,C1719,$R$10)))</f>
        <v>1.067051481</v>
      </c>
      <c r="H1719">
        <f>IF('Input and Summary Results'!$J$4="yes",'Data Transformation'!F1719,'Data Transformation'!D1719)</f>
        <v>0.104392019</v>
      </c>
      <c r="I1719">
        <f t="shared" si="109"/>
        <v>81</v>
      </c>
    </row>
    <row r="1720" spans="2:9" x14ac:dyDescent="0.45">
      <c r="B1720">
        <f>IF('Input and Summary Results'!D1302=0,FALSE,'Input and Summary Results'!$B1302)</f>
        <v>81</v>
      </c>
      <c r="C1720">
        <f>IF(OR(B1720=0,'Input and Summary Results'!D1302=0,'Input and Summary Results'!D1302=""),FALSE,'Input and Summary Results'!$D1302)</f>
        <v>0.95447552300000005</v>
      </c>
      <c r="D1720">
        <f>IF(OR(B1720=0,'Input and Summary Results'!E1302=0),FALSE,'Input and Summary Results'!$E1302)</f>
        <v>9.7267530000000005E-2</v>
      </c>
      <c r="E1720">
        <f t="shared" si="110"/>
        <v>-2.0235204370718299E-2</v>
      </c>
      <c r="F1720">
        <f t="shared" si="111"/>
        <v>4.4227543821466861E-2</v>
      </c>
      <c r="G1720">
        <f>IF('Input and Summary Results'!$J$4="yes",IF(C1720=FALSE,FALSE,IF('Data Transformation'!E1720&lt;$R$10,E1720,$R$10)),IF(C1720=FALSE,FALSE,IF(C1720&lt;$R$10,C1720,$R$10)))</f>
        <v>0.95447552300000005</v>
      </c>
      <c r="H1720">
        <f>IF('Input and Summary Results'!$J$4="yes",'Data Transformation'!F1720,'Data Transformation'!D1720)</f>
        <v>9.7267530000000005E-2</v>
      </c>
      <c r="I1720">
        <f t="shared" si="109"/>
        <v>81</v>
      </c>
    </row>
    <row r="1721" spans="2:9" x14ac:dyDescent="0.45">
      <c r="B1721">
        <f>IF('Input and Summary Results'!D1303=0,FALSE,'Input and Summary Results'!$B1303)</f>
        <v>81</v>
      </c>
      <c r="C1721">
        <f>IF(OR(B1721=0,'Input and Summary Results'!D1303=0,'Input and Summary Results'!D1303=""),FALSE,'Input and Summary Results'!$D1303)</f>
        <v>1.0810440640000001</v>
      </c>
      <c r="D1721">
        <f>IF(OR(B1721=0,'Input and Summary Results'!E1303=0),FALSE,'Input and Summary Results'!$E1303)</f>
        <v>8.9598301000000005E-2</v>
      </c>
      <c r="E1721">
        <f t="shared" si="110"/>
        <v>3.3843396415875207E-2</v>
      </c>
      <c r="F1721">
        <f t="shared" si="111"/>
        <v>3.5970469594105277E-2</v>
      </c>
      <c r="G1721">
        <f>IF('Input and Summary Results'!$J$4="yes",IF(C1721=FALSE,FALSE,IF('Data Transformation'!E1721&lt;$R$10,E1721,$R$10)),IF(C1721=FALSE,FALSE,IF(C1721&lt;$R$10,C1721,$R$10)))</f>
        <v>1.0810440640000001</v>
      </c>
      <c r="H1721">
        <f>IF('Input and Summary Results'!$J$4="yes",'Data Transformation'!F1721,'Data Transformation'!D1721)</f>
        <v>8.9598301000000005E-2</v>
      </c>
      <c r="I1721">
        <f t="shared" si="109"/>
        <v>81</v>
      </c>
    </row>
    <row r="1722" spans="2:9" x14ac:dyDescent="0.45">
      <c r="B1722">
        <f>IF('Input and Summary Results'!D1304=0,FALSE,'Input and Summary Results'!$B1304)</f>
        <v>81</v>
      </c>
      <c r="C1722">
        <f>IF(OR(B1722=0,'Input and Summary Results'!D1304=0,'Input and Summary Results'!D1304=""),FALSE,'Input and Summary Results'!$D1304)</f>
        <v>0.95219595199999996</v>
      </c>
      <c r="D1722">
        <f>IF(OR(B1722=0,'Input and Summary Results'!E1304=0),FALSE,'Input and Summary Results'!$E1304)</f>
        <v>7.2108585000000003E-2</v>
      </c>
      <c r="E1722">
        <f t="shared" si="110"/>
        <v>-2.1273669141490988E-2</v>
      </c>
      <c r="F1722">
        <f t="shared" si="111"/>
        <v>3.2866266469908291E-2</v>
      </c>
      <c r="G1722">
        <f>IF('Input and Summary Results'!$J$4="yes",IF(C1722=FALSE,FALSE,IF('Data Transformation'!E1722&lt;$R$10,E1722,$R$10)),IF(C1722=FALSE,FALSE,IF(C1722&lt;$R$10,C1722,$R$10)))</f>
        <v>0.95219595199999996</v>
      </c>
      <c r="H1722">
        <f>IF('Input and Summary Results'!$J$4="yes",'Data Transformation'!F1722,'Data Transformation'!D1722)</f>
        <v>7.2108585000000003E-2</v>
      </c>
      <c r="I1722">
        <f t="shared" si="109"/>
        <v>81</v>
      </c>
    </row>
    <row r="1723" spans="2:9" x14ac:dyDescent="0.45">
      <c r="B1723">
        <f>IF('Input and Summary Results'!D1305=0,FALSE,'Input and Summary Results'!$B1305)</f>
        <v>81</v>
      </c>
      <c r="C1723">
        <f>IF(OR(B1723=0,'Input and Summary Results'!D1305=0,'Input and Summary Results'!D1305=""),FALSE,'Input and Summary Results'!$D1305)</f>
        <v>0.84303971700000002</v>
      </c>
      <c r="D1723">
        <f>IF(OR(B1723=0,'Input and Summary Results'!E1305=0),FALSE,'Input and Summary Results'!$E1305)</f>
        <v>7.1073285E-2</v>
      </c>
      <c r="E1723">
        <f t="shared" si="110"/>
        <v>-7.4151964559575761E-2</v>
      </c>
      <c r="F1723">
        <f t="shared" si="111"/>
        <v>3.6588792992774261E-2</v>
      </c>
      <c r="G1723">
        <f>IF('Input and Summary Results'!$J$4="yes",IF(C1723=FALSE,FALSE,IF('Data Transformation'!E1723&lt;$R$10,E1723,$R$10)),IF(C1723=FALSE,FALSE,IF(C1723&lt;$R$10,C1723,$R$10)))</f>
        <v>0.84303971700000002</v>
      </c>
      <c r="H1723">
        <f>IF('Input and Summary Results'!$J$4="yes",'Data Transformation'!F1723,'Data Transformation'!D1723)</f>
        <v>7.1073285E-2</v>
      </c>
      <c r="I1723">
        <f t="shared" si="109"/>
        <v>81</v>
      </c>
    </row>
    <row r="1724" spans="2:9" x14ac:dyDescent="0.45">
      <c r="B1724">
        <f>IF('Input and Summary Results'!D1306=0,FALSE,'Input and Summary Results'!$B1306)</f>
        <v>81</v>
      </c>
      <c r="C1724">
        <f>IF(OR(B1724=0,'Input and Summary Results'!D1306=0,'Input and Summary Results'!D1306=""),FALSE,'Input and Summary Results'!$D1306)</f>
        <v>0.89524979500000001</v>
      </c>
      <c r="D1724">
        <f>IF(OR(B1724=0,'Input and Summary Results'!E1306=0),FALSE,'Input and Summary Results'!$E1306)</f>
        <v>7.0048297999999995E-2</v>
      </c>
      <c r="E1724">
        <f t="shared" si="110"/>
        <v>-4.8055769763564599E-2</v>
      </c>
      <c r="F1724">
        <f t="shared" si="111"/>
        <v>3.3958076842676065E-2</v>
      </c>
      <c r="G1724">
        <f>IF('Input and Summary Results'!$J$4="yes",IF(C1724=FALSE,FALSE,IF('Data Transformation'!E1724&lt;$R$10,E1724,$R$10)),IF(C1724=FALSE,FALSE,IF(C1724&lt;$R$10,C1724,$R$10)))</f>
        <v>0.89524979500000001</v>
      </c>
      <c r="H1724">
        <f>IF('Input and Summary Results'!$J$4="yes",'Data Transformation'!F1724,'Data Transformation'!D1724)</f>
        <v>7.0048297999999995E-2</v>
      </c>
      <c r="I1724">
        <f t="shared" si="109"/>
        <v>81</v>
      </c>
    </row>
    <row r="1725" spans="2:9" x14ac:dyDescent="0.45">
      <c r="B1725">
        <f>IF('Input and Summary Results'!D1307=0,FALSE,'Input and Summary Results'!$B1307)</f>
        <v>81</v>
      </c>
      <c r="C1725">
        <f>IF(OR(B1725=0,'Input and Summary Results'!D1307=0,'Input and Summary Results'!D1307=""),FALSE,'Input and Summary Results'!$D1307)</f>
        <v>1.009774393</v>
      </c>
      <c r="D1725">
        <f>IF(OR(B1725=0,'Input and Summary Results'!E1307=0),FALSE,'Input and Summary Results'!$E1307)</f>
        <v>6.8817999000000005E-2</v>
      </c>
      <c r="E1725">
        <f t="shared" si="110"/>
        <v>4.2243531689286993E-3</v>
      </c>
      <c r="F1725">
        <f t="shared" si="111"/>
        <v>2.9577905493588807E-2</v>
      </c>
      <c r="G1725">
        <f>IF('Input and Summary Results'!$J$4="yes",IF(C1725=FALSE,FALSE,IF('Data Transformation'!E1725&lt;$R$10,E1725,$R$10)),IF(C1725=FALSE,FALSE,IF(C1725&lt;$R$10,C1725,$R$10)))</f>
        <v>1.009774393</v>
      </c>
      <c r="H1725">
        <f>IF('Input and Summary Results'!$J$4="yes",'Data Transformation'!F1725,'Data Transformation'!D1725)</f>
        <v>6.8817999000000005E-2</v>
      </c>
      <c r="I1725">
        <f t="shared" si="109"/>
        <v>81</v>
      </c>
    </row>
    <row r="1726" spans="2:9" x14ac:dyDescent="0.45">
      <c r="B1726">
        <f>IF('Input and Summary Results'!D1308=0,FALSE,'Input and Summary Results'!$B1308)</f>
        <v>81</v>
      </c>
      <c r="C1726">
        <f>IF(OR(B1726=0,'Input and Summary Results'!D1308=0,'Input and Summary Results'!D1308=""),FALSE,'Input and Summary Results'!$D1308)</f>
        <v>0.96082321599999998</v>
      </c>
      <c r="D1726">
        <f>IF(OR(B1726=0,'Input and Summary Results'!E1308=0),FALSE,'Input and Summary Results'!$E1308)</f>
        <v>5.8738101000000001E-2</v>
      </c>
      <c r="E1726">
        <f t="shared" si="110"/>
        <v>-1.7356511788663972E-2</v>
      </c>
      <c r="F1726">
        <f t="shared" si="111"/>
        <v>2.6531765063012382E-2</v>
      </c>
      <c r="G1726">
        <f>IF('Input and Summary Results'!$J$4="yes",IF(C1726=FALSE,FALSE,IF('Data Transformation'!E1726&lt;$R$10,E1726,$R$10)),IF(C1726=FALSE,FALSE,IF(C1726&lt;$R$10,C1726,$R$10)))</f>
        <v>0.96082321599999998</v>
      </c>
      <c r="H1726">
        <f>IF('Input and Summary Results'!$J$4="yes",'Data Transformation'!F1726,'Data Transformation'!D1726)</f>
        <v>5.8738101000000001E-2</v>
      </c>
      <c r="I1726">
        <f t="shared" si="109"/>
        <v>81</v>
      </c>
    </row>
    <row r="1727" spans="2:9" x14ac:dyDescent="0.45">
      <c r="B1727">
        <f>IF('Input and Summary Results'!D1309=0,FALSE,'Input and Summary Results'!$B1309)</f>
        <v>81</v>
      </c>
      <c r="C1727">
        <f>IF(OR(B1727=0,'Input and Summary Results'!D1309=0,'Input and Summary Results'!D1309=""),FALSE,'Input and Summary Results'!$D1309)</f>
        <v>1.02481416</v>
      </c>
      <c r="D1727">
        <f>IF(OR(B1727=0,'Input and Summary Results'!E1309=0),FALSE,'Input and Summary Results'!$E1309)</f>
        <v>5.5760394999999997E-2</v>
      </c>
      <c r="E1727">
        <f t="shared" si="110"/>
        <v>1.0645117485438005E-2</v>
      </c>
      <c r="F1727">
        <f t="shared" si="111"/>
        <v>2.3614048648586197E-2</v>
      </c>
      <c r="G1727">
        <f>IF('Input and Summary Results'!$J$4="yes",IF(C1727=FALSE,FALSE,IF('Data Transformation'!E1727&lt;$R$10,E1727,$R$10)),IF(C1727=FALSE,FALSE,IF(C1727&lt;$R$10,C1727,$R$10)))</f>
        <v>1.02481416</v>
      </c>
      <c r="H1727">
        <f>IF('Input and Summary Results'!$J$4="yes",'Data Transformation'!F1727,'Data Transformation'!D1727)</f>
        <v>5.5760394999999997E-2</v>
      </c>
      <c r="I1727">
        <f t="shared" si="109"/>
        <v>81</v>
      </c>
    </row>
    <row r="1728" spans="2:9" x14ac:dyDescent="0.45">
      <c r="B1728">
        <f>IF('Input and Summary Results'!D1310=0,FALSE,'Input and Summary Results'!$B1310)</f>
        <v>81</v>
      </c>
      <c r="C1728">
        <f>IF(OR(B1728=0,'Input and Summary Results'!D1310=0,'Input and Summary Results'!D1310=""),FALSE,'Input and Summary Results'!$D1310)</f>
        <v>0.55002593</v>
      </c>
      <c r="D1728">
        <f>IF(OR(B1728=0,'Input and Summary Results'!E1310=0),FALSE,'Input and Summary Results'!$E1310)</f>
        <v>5.5652630000000002E-2</v>
      </c>
      <c r="E1728">
        <f t="shared" si="110"/>
        <v>-0.25961683597763691</v>
      </c>
      <c r="F1728">
        <f t="shared" si="111"/>
        <v>4.3912914105704068E-2</v>
      </c>
      <c r="G1728">
        <f>IF('Input and Summary Results'!$J$4="yes",IF(C1728=FALSE,FALSE,IF('Data Transformation'!E1728&lt;$R$10,E1728,$R$10)),IF(C1728=FALSE,FALSE,IF(C1728&lt;$R$10,C1728,$R$10)))</f>
        <v>0.55002593</v>
      </c>
      <c r="H1728">
        <f>IF('Input and Summary Results'!$J$4="yes",'Data Transformation'!F1728,'Data Transformation'!D1728)</f>
        <v>5.5652630000000002E-2</v>
      </c>
      <c r="I1728">
        <f t="shared" si="109"/>
        <v>81</v>
      </c>
    </row>
    <row r="1729" spans="2:9" x14ac:dyDescent="0.45">
      <c r="B1729">
        <f>IF('Input and Summary Results'!D1311=0,FALSE,'Input and Summary Results'!$B1311)</f>
        <v>81</v>
      </c>
      <c r="C1729">
        <f>IF(OR(B1729=0,'Input and Summary Results'!D1311=0,'Input and Summary Results'!D1311=""),FALSE,'Input and Summary Results'!$D1311)</f>
        <v>1.025298912</v>
      </c>
      <c r="D1729">
        <f>IF(OR(B1729=0,'Input and Summary Results'!E1311=0),FALSE,'Input and Summary Results'!$E1311)</f>
        <v>5.5448593999999997E-2</v>
      </c>
      <c r="E1729">
        <f t="shared" si="110"/>
        <v>1.0850496520858339E-2</v>
      </c>
      <c r="F1729">
        <f t="shared" si="111"/>
        <v>2.3470901523788994E-2</v>
      </c>
      <c r="G1729">
        <f>IF('Input and Summary Results'!$J$4="yes",IF(C1729=FALSE,FALSE,IF('Data Transformation'!E1729&lt;$R$10,E1729,$R$10)),IF(C1729=FALSE,FALSE,IF(C1729&lt;$R$10,C1729,$R$10)))</f>
        <v>1.025298912</v>
      </c>
      <c r="H1729">
        <f>IF('Input and Summary Results'!$J$4="yes",'Data Transformation'!F1729,'Data Transformation'!D1729)</f>
        <v>5.5448593999999997E-2</v>
      </c>
      <c r="I1729">
        <f t="shared" si="109"/>
        <v>81</v>
      </c>
    </row>
    <row r="1730" spans="2:9" x14ac:dyDescent="0.45">
      <c r="B1730">
        <f>IF('Input and Summary Results'!D1312=0,FALSE,'Input and Summary Results'!$B1312)</f>
        <v>81</v>
      </c>
      <c r="C1730">
        <f>IF(OR(B1730=0,'Input and Summary Results'!D1312=0,'Input and Summary Results'!D1312=""),FALSE,'Input and Summary Results'!$D1312)</f>
        <v>0.98994817199999996</v>
      </c>
      <c r="D1730">
        <f>IF(OR(B1730=0,'Input and Summary Results'!E1312=0),FALSE,'Input and Summary Results'!$E1312)</f>
        <v>4.8879165000000002E-2</v>
      </c>
      <c r="E1730">
        <f t="shared" si="110"/>
        <v>-4.3875419717517988E-3</v>
      </c>
      <c r="F1730">
        <f t="shared" si="111"/>
        <v>2.1428957808106341E-2</v>
      </c>
      <c r="G1730">
        <f>IF('Input and Summary Results'!$J$4="yes",IF(C1730=FALSE,FALSE,IF('Data Transformation'!E1730&lt;$R$10,E1730,$R$10)),IF(C1730=FALSE,FALSE,IF(C1730&lt;$R$10,C1730,$R$10)))</f>
        <v>0.98994817199999996</v>
      </c>
      <c r="H1730">
        <f>IF('Input and Summary Results'!$J$4="yes",'Data Transformation'!F1730,'Data Transformation'!D1730)</f>
        <v>4.8879165000000002E-2</v>
      </c>
      <c r="I1730">
        <f t="shared" si="109"/>
        <v>81</v>
      </c>
    </row>
    <row r="1731" spans="2:9" x14ac:dyDescent="0.45">
      <c r="B1731">
        <f>IF('Input and Summary Results'!D1313=0,FALSE,'Input and Summary Results'!$B1313)</f>
        <v>81</v>
      </c>
      <c r="C1731">
        <f>IF(OR(B1731=0,'Input and Summary Results'!D1313=0,'Input and Summary Results'!D1313=""),FALSE,'Input and Summary Results'!$D1313)</f>
        <v>1.006767878</v>
      </c>
      <c r="D1731">
        <f>IF(OR(B1731=0,'Input and Summary Results'!E1313=0),FALSE,'Input and Summary Results'!$E1313)</f>
        <v>4.4610950000000003E-2</v>
      </c>
      <c r="E1731">
        <f t="shared" si="110"/>
        <v>2.9293504699915512E-3</v>
      </c>
      <c r="F1731">
        <f t="shared" si="111"/>
        <v>1.923099924330323E-2</v>
      </c>
      <c r="G1731">
        <f>IF('Input and Summary Results'!$J$4="yes",IF(C1731=FALSE,FALSE,IF('Data Transformation'!E1731&lt;$R$10,E1731,$R$10)),IF(C1731=FALSE,FALSE,IF(C1731&lt;$R$10,C1731,$R$10)))</f>
        <v>1.006767878</v>
      </c>
      <c r="H1731">
        <f>IF('Input and Summary Results'!$J$4="yes",'Data Transformation'!F1731,'Data Transformation'!D1731)</f>
        <v>4.4610950000000003E-2</v>
      </c>
      <c r="I1731">
        <f t="shared" si="109"/>
        <v>81</v>
      </c>
    </row>
    <row r="1732" spans="2:9" x14ac:dyDescent="0.45">
      <c r="B1732">
        <f>IF('Input and Summary Results'!D1314=0,FALSE,'Input and Summary Results'!$B1314)</f>
        <v>81</v>
      </c>
      <c r="C1732">
        <f>IF(OR(B1732=0,'Input and Summary Results'!D1314=0,'Input and Summary Results'!D1314=""),FALSE,'Input and Summary Results'!$D1314)</f>
        <v>0.93332258400000001</v>
      </c>
      <c r="D1732">
        <f>IF(OR(B1732=0,'Input and Summary Results'!E1314=0),FALSE,'Input and Summary Results'!$E1314)</f>
        <v>4.2330660999999999E-2</v>
      </c>
      <c r="E1732">
        <f t="shared" si="110"/>
        <v>-2.9968225237836984E-2</v>
      </c>
      <c r="F1732">
        <f t="shared" si="111"/>
        <v>1.9683984068256513E-2</v>
      </c>
      <c r="G1732">
        <f>IF('Input and Summary Results'!$J$4="yes",IF(C1732=FALSE,FALSE,IF('Data Transformation'!E1732&lt;$R$10,E1732,$R$10)),IF(C1732=FALSE,FALSE,IF(C1732&lt;$R$10,C1732,$R$10)))</f>
        <v>0.93332258400000001</v>
      </c>
      <c r="H1732">
        <f>IF('Input and Summary Results'!$J$4="yes",'Data Transformation'!F1732,'Data Transformation'!D1732)</f>
        <v>4.2330660999999999E-2</v>
      </c>
      <c r="I1732">
        <f t="shared" si="109"/>
        <v>81</v>
      </c>
    </row>
    <row r="1733" spans="2:9" x14ac:dyDescent="0.45">
      <c r="B1733">
        <f>IF('Input and Summary Results'!D1315=0,FALSE,'Input and Summary Results'!$B1315)</f>
        <v>81</v>
      </c>
      <c r="C1733">
        <f>IF(OR(B1733=0,'Input and Summary Results'!D1315=0,'Input and Summary Results'!D1315=""),FALSE,'Input and Summary Results'!$D1315)</f>
        <v>1.0185316879999999</v>
      </c>
      <c r="D1733">
        <f>IF(OR(B1733=0,'Input and Summary Results'!E1315=0),FALSE,'Input and Summary Results'!$E1315)</f>
        <v>3.4539586999999997E-2</v>
      </c>
      <c r="E1733">
        <f t="shared" si="110"/>
        <v>7.9745450784152148E-3</v>
      </c>
      <c r="F1733">
        <f t="shared" si="111"/>
        <v>1.4717441719888836E-2</v>
      </c>
      <c r="G1733">
        <f>IF('Input and Summary Results'!$J$4="yes",IF(C1733=FALSE,FALSE,IF('Data Transformation'!E1733&lt;$R$10,E1733,$R$10)),IF(C1733=FALSE,FALSE,IF(C1733&lt;$R$10,C1733,$R$10)))</f>
        <v>1.0185316879999999</v>
      </c>
      <c r="H1733">
        <f>IF('Input and Summary Results'!$J$4="yes",'Data Transformation'!F1733,'Data Transformation'!D1733)</f>
        <v>3.4539586999999997E-2</v>
      </c>
      <c r="I1733">
        <f t="shared" ref="I1733:I1796" si="112">IF(G1733=FALSE,"",B1733)</f>
        <v>81</v>
      </c>
    </row>
    <row r="1734" spans="2:9" x14ac:dyDescent="0.45">
      <c r="B1734">
        <f>IF('Input and Summary Results'!D1316=0,FALSE,'Input and Summary Results'!$B1316)</f>
        <v>82</v>
      </c>
      <c r="C1734">
        <f>IF(OR(B1734=0,'Input and Summary Results'!D1316=0,'Input and Summary Results'!D1316=""),FALSE,'Input and Summary Results'!$D1316)</f>
        <v>0.31713117299999999</v>
      </c>
      <c r="D1734">
        <f>IF(OR(B1734=0,'Input and Summary Results'!E1316=0),FALSE,'Input and Summary Results'!$E1316)</f>
        <v>8.9882070999999994E-2</v>
      </c>
      <c r="E1734">
        <f t="shared" si="110"/>
        <v>-0.49876106608871634</v>
      </c>
      <c r="F1734">
        <f t="shared" si="111"/>
        <v>0.12300531179254334</v>
      </c>
      <c r="G1734">
        <f>IF('Input and Summary Results'!$J$4="yes",IF(C1734=FALSE,FALSE,IF('Data Transformation'!E1734&lt;$R$10,E1734,$R$10)),IF(C1734=FALSE,FALSE,IF(C1734&lt;$R$10,C1734,$R$10)))</f>
        <v>0.31713117299999999</v>
      </c>
      <c r="H1734">
        <f>IF('Input and Summary Results'!$J$4="yes",'Data Transformation'!F1734,'Data Transformation'!D1734)</f>
        <v>8.9882070999999994E-2</v>
      </c>
      <c r="I1734">
        <f t="shared" si="112"/>
        <v>82</v>
      </c>
    </row>
    <row r="1735" spans="2:9" x14ac:dyDescent="0.45">
      <c r="B1735">
        <f>IF('Input and Summary Results'!D1317=0,FALSE,'Input and Summary Results'!$B1317)</f>
        <v>82</v>
      </c>
      <c r="C1735">
        <f>IF(OR(B1735=0,'Input and Summary Results'!D1317=0,'Input and Summary Results'!D1317=""),FALSE,'Input and Summary Results'!$D1317)</f>
        <v>0.40522566199999999</v>
      </c>
      <c r="D1735">
        <f>IF(OR(B1735=0,'Input and Summary Results'!E1317=0),FALSE,'Input and Summary Results'!$E1317)</f>
        <v>7.0395058999999996E-2</v>
      </c>
      <c r="E1735">
        <f t="shared" si="110"/>
        <v>-0.39230305958002487</v>
      </c>
      <c r="F1735">
        <f t="shared" si="111"/>
        <v>7.5393684238092507E-2</v>
      </c>
      <c r="G1735">
        <f>IF('Input and Summary Results'!$J$4="yes",IF(C1735=FALSE,FALSE,IF('Data Transformation'!E1735&lt;$R$10,E1735,$R$10)),IF(C1735=FALSE,FALSE,IF(C1735&lt;$R$10,C1735,$R$10)))</f>
        <v>0.40522566199999999</v>
      </c>
      <c r="H1735">
        <f>IF('Input and Summary Results'!$J$4="yes",'Data Transformation'!F1735,'Data Transformation'!D1735)</f>
        <v>7.0395058999999996E-2</v>
      </c>
      <c r="I1735">
        <f t="shared" si="112"/>
        <v>82</v>
      </c>
    </row>
    <row r="1736" spans="2:9" x14ac:dyDescent="0.45">
      <c r="B1736">
        <f>IF('Input and Summary Results'!D1318=0,FALSE,'Input and Summary Results'!$B1318)</f>
        <v>82</v>
      </c>
      <c r="C1736">
        <f>IF(OR(B1736=0,'Input and Summary Results'!D1318=0,'Input and Summary Results'!D1318=""),FALSE,'Input and Summary Results'!$D1318)</f>
        <v>1.0324981769999999</v>
      </c>
      <c r="D1736">
        <f>IF(OR(B1736=0,'Input and Summary Results'!E1318=0),FALSE,'Input and Summary Results'!$E1318)</f>
        <v>7.0168068E-2</v>
      </c>
      <c r="E1736">
        <f t="shared" si="110"/>
        <v>1.388929352985317E-2</v>
      </c>
      <c r="F1736">
        <f t="shared" si="111"/>
        <v>2.9494426421636192E-2</v>
      </c>
      <c r="G1736">
        <f>IF('Input and Summary Results'!$J$4="yes",IF(C1736=FALSE,FALSE,IF('Data Transformation'!E1736&lt;$R$10,E1736,$R$10)),IF(C1736=FALSE,FALSE,IF(C1736&lt;$R$10,C1736,$R$10)))</f>
        <v>1.0324981769999999</v>
      </c>
      <c r="H1736">
        <f>IF('Input and Summary Results'!$J$4="yes",'Data Transformation'!F1736,'Data Transformation'!D1736)</f>
        <v>7.0168068E-2</v>
      </c>
      <c r="I1736">
        <f t="shared" si="112"/>
        <v>82</v>
      </c>
    </row>
    <row r="1737" spans="2:9" x14ac:dyDescent="0.45">
      <c r="B1737">
        <f>IF('Input and Summary Results'!D1319=0,FALSE,'Input and Summary Results'!$B1319)</f>
        <v>82</v>
      </c>
      <c r="C1737">
        <f>IF(OR(B1737=0,'Input and Summary Results'!D1319=0,'Input and Summary Results'!D1319=""),FALSE,'Input and Summary Results'!$D1319)</f>
        <v>1.089558078</v>
      </c>
      <c r="D1737">
        <f>IF(OR(B1737=0,'Input and Summary Results'!E1319=0),FALSE,'Input and Summary Results'!$E1319)</f>
        <v>6.8120106999999999E-2</v>
      </c>
      <c r="E1737">
        <f t="shared" si="110"/>
        <v>3.7250384910556746E-2</v>
      </c>
      <c r="F1737">
        <f t="shared" si="111"/>
        <v>2.7134052819165092E-2</v>
      </c>
      <c r="G1737">
        <f>IF('Input and Summary Results'!$J$4="yes",IF(C1737=FALSE,FALSE,IF('Data Transformation'!E1737&lt;$R$10,E1737,$R$10)),IF(C1737=FALSE,FALSE,IF(C1737&lt;$R$10,C1737,$R$10)))</f>
        <v>1.089558078</v>
      </c>
      <c r="H1737">
        <f>IF('Input and Summary Results'!$J$4="yes",'Data Transformation'!F1737,'Data Transformation'!D1737)</f>
        <v>6.8120106999999999E-2</v>
      </c>
      <c r="I1737">
        <f t="shared" si="112"/>
        <v>82</v>
      </c>
    </row>
    <row r="1738" spans="2:9" x14ac:dyDescent="0.45">
      <c r="B1738">
        <f>IF('Input and Summary Results'!D1320=0,FALSE,'Input and Summary Results'!$B1320)</f>
        <v>82</v>
      </c>
      <c r="C1738">
        <f>IF(OR(B1738=0,'Input and Summary Results'!D1320=0,'Input and Summary Results'!D1320=""),FALSE,'Input and Summary Results'!$D1320)</f>
        <v>0.79434971700000001</v>
      </c>
      <c r="D1738">
        <f>IF(OR(B1738=0,'Input and Summary Results'!E1320=0),FALSE,'Input and Summary Results'!$E1320)</f>
        <v>6.7452605999999998E-2</v>
      </c>
      <c r="E1738">
        <f t="shared" si="110"/>
        <v>-9.9988254845743002E-2</v>
      </c>
      <c r="F1738">
        <f t="shared" si="111"/>
        <v>3.6853328423858425E-2</v>
      </c>
      <c r="G1738">
        <f>IF('Input and Summary Results'!$J$4="yes",IF(C1738=FALSE,FALSE,IF('Data Transformation'!E1738&lt;$R$10,E1738,$R$10)),IF(C1738=FALSE,FALSE,IF(C1738&lt;$R$10,C1738,$R$10)))</f>
        <v>0.79434971700000001</v>
      </c>
      <c r="H1738">
        <f>IF('Input and Summary Results'!$J$4="yes",'Data Transformation'!F1738,'Data Transformation'!D1738)</f>
        <v>6.7452605999999998E-2</v>
      </c>
      <c r="I1738">
        <f t="shared" si="112"/>
        <v>82</v>
      </c>
    </row>
    <row r="1739" spans="2:9" x14ac:dyDescent="0.45">
      <c r="B1739">
        <f>IF('Input and Summary Results'!D1321=0,FALSE,'Input and Summary Results'!$B1321)</f>
        <v>82</v>
      </c>
      <c r="C1739">
        <f>IF(OR(B1739=0,'Input and Summary Results'!D1321=0,'Input and Summary Results'!D1321=""),FALSE,'Input and Summary Results'!$D1321)</f>
        <v>0.49962310100000001</v>
      </c>
      <c r="D1739">
        <f>IF(OR(B1739=0,'Input and Summary Results'!E1321=0),FALSE,'Input and Summary Results'!$E1321)</f>
        <v>5.9906801000000003E-2</v>
      </c>
      <c r="E1739">
        <f t="shared" si="110"/>
        <v>-0.30135748942343432</v>
      </c>
      <c r="F1739">
        <f t="shared" si="111"/>
        <v>5.2038329656818649E-2</v>
      </c>
      <c r="G1739">
        <f>IF('Input and Summary Results'!$J$4="yes",IF(C1739=FALSE,FALSE,IF('Data Transformation'!E1739&lt;$R$10,E1739,$R$10)),IF(C1739=FALSE,FALSE,IF(C1739&lt;$R$10,C1739,$R$10)))</f>
        <v>0.49962310100000001</v>
      </c>
      <c r="H1739">
        <f>IF('Input and Summary Results'!$J$4="yes",'Data Transformation'!F1739,'Data Transformation'!D1739)</f>
        <v>5.9906801000000003E-2</v>
      </c>
      <c r="I1739">
        <f t="shared" si="112"/>
        <v>82</v>
      </c>
    </row>
    <row r="1740" spans="2:9" x14ac:dyDescent="0.45">
      <c r="B1740">
        <f>IF('Input and Summary Results'!D1322=0,FALSE,'Input and Summary Results'!$B1322)</f>
        <v>82</v>
      </c>
      <c r="C1740">
        <f>IF(OR(B1740=0,'Input and Summary Results'!D1322=0,'Input and Summary Results'!D1322=""),FALSE,'Input and Summary Results'!$D1322)</f>
        <v>0.95059095900000001</v>
      </c>
      <c r="D1740">
        <f>IF(OR(B1740=0,'Input and Summary Results'!E1322=0),FALSE,'Input and Summary Results'!$E1322)</f>
        <v>5.5012209999999999E-2</v>
      </c>
      <c r="E1740">
        <f t="shared" si="110"/>
        <v>-2.200632056417523E-2</v>
      </c>
      <c r="F1740">
        <f t="shared" si="111"/>
        <v>2.5116269951816362E-2</v>
      </c>
      <c r="G1740">
        <f>IF('Input and Summary Results'!$J$4="yes",IF(C1740=FALSE,FALSE,IF('Data Transformation'!E1740&lt;$R$10,E1740,$R$10)),IF(C1740=FALSE,FALSE,IF(C1740&lt;$R$10,C1740,$R$10)))</f>
        <v>0.95059095900000001</v>
      </c>
      <c r="H1740">
        <f>IF('Input and Summary Results'!$J$4="yes",'Data Transformation'!F1740,'Data Transformation'!D1740)</f>
        <v>5.5012209999999999E-2</v>
      </c>
      <c r="I1740">
        <f t="shared" si="112"/>
        <v>82</v>
      </c>
    </row>
    <row r="1741" spans="2:9" x14ac:dyDescent="0.45">
      <c r="B1741">
        <f>IF('Input and Summary Results'!D1323=0,FALSE,'Input and Summary Results'!$B1323)</f>
        <v>82</v>
      </c>
      <c r="C1741">
        <f>IF(OR(B1741=0,'Input and Summary Results'!D1323=0,'Input and Summary Results'!D1323=""),FALSE,'Input and Summary Results'!$D1323)</f>
        <v>0.57065581600000004</v>
      </c>
      <c r="D1741">
        <f>IF(OR(B1741=0,'Input and Summary Results'!E1323=0),FALSE,'Input and Summary Results'!$E1323)</f>
        <v>5.1813062E-2</v>
      </c>
      <c r="E1741">
        <f t="shared" si="110"/>
        <v>-0.24362575214043142</v>
      </c>
      <c r="F1741">
        <f t="shared" si="111"/>
        <v>3.9405309255623175E-2</v>
      </c>
      <c r="G1741">
        <f>IF('Input and Summary Results'!$J$4="yes",IF(C1741=FALSE,FALSE,IF('Data Transformation'!E1741&lt;$R$10,E1741,$R$10)),IF(C1741=FALSE,FALSE,IF(C1741&lt;$R$10,C1741,$R$10)))</f>
        <v>0.57065581600000004</v>
      </c>
      <c r="H1741">
        <f>IF('Input and Summary Results'!$J$4="yes",'Data Transformation'!F1741,'Data Transformation'!D1741)</f>
        <v>5.1813062E-2</v>
      </c>
      <c r="I1741">
        <f t="shared" si="112"/>
        <v>82</v>
      </c>
    </row>
    <row r="1742" spans="2:9" x14ac:dyDescent="0.45">
      <c r="B1742">
        <f>IF('Input and Summary Results'!D1324=0,FALSE,'Input and Summary Results'!$B1324)</f>
        <v>82</v>
      </c>
      <c r="C1742">
        <f>IF(OR(B1742=0,'Input and Summary Results'!D1324=0,'Input and Summary Results'!D1324=""),FALSE,'Input and Summary Results'!$D1324)</f>
        <v>0.725066294</v>
      </c>
      <c r="D1742">
        <f>IF(OR(B1742=0,'Input and Summary Results'!E1324=0),FALSE,'Input and Summary Results'!$E1324)</f>
        <v>5.0688595000000003E-2</v>
      </c>
      <c r="E1742">
        <f t="shared" si="110"/>
        <v>-0.13962228335709789</v>
      </c>
      <c r="F1742">
        <f t="shared" si="111"/>
        <v>3.0340467364215942E-2</v>
      </c>
      <c r="G1742">
        <f>IF('Input and Summary Results'!$J$4="yes",IF(C1742=FALSE,FALSE,IF('Data Transformation'!E1742&lt;$R$10,E1742,$R$10)),IF(C1742=FALSE,FALSE,IF(C1742&lt;$R$10,C1742,$R$10)))</f>
        <v>0.725066294</v>
      </c>
      <c r="H1742">
        <f>IF('Input and Summary Results'!$J$4="yes",'Data Transformation'!F1742,'Data Transformation'!D1742)</f>
        <v>5.0688595000000003E-2</v>
      </c>
      <c r="I1742">
        <f t="shared" si="112"/>
        <v>82</v>
      </c>
    </row>
    <row r="1743" spans="2:9" x14ac:dyDescent="0.45">
      <c r="B1743">
        <f>IF('Input and Summary Results'!D1325=0,FALSE,'Input and Summary Results'!$B1325)</f>
        <v>82</v>
      </c>
      <c r="C1743">
        <f>IF(OR(B1743=0,'Input and Summary Results'!D1325=0,'Input and Summary Results'!D1325=""),FALSE,'Input and Summary Results'!$D1325)</f>
        <v>0.30020765500000002</v>
      </c>
      <c r="D1743">
        <f>IF(OR(B1743=0,'Input and Summary Results'!E1325=0),FALSE,'Input and Summary Results'!$E1325)</f>
        <v>5.0029692000000001E-2</v>
      </c>
      <c r="E1743">
        <f t="shared" si="110"/>
        <v>-0.52257823786932212</v>
      </c>
      <c r="F1743">
        <f t="shared" si="111"/>
        <v>7.2326224752663273E-2</v>
      </c>
      <c r="G1743">
        <f>IF('Input and Summary Results'!$J$4="yes",IF(C1743=FALSE,FALSE,IF('Data Transformation'!E1743&lt;$R$10,E1743,$R$10)),IF(C1743=FALSE,FALSE,IF(C1743&lt;$R$10,C1743,$R$10)))</f>
        <v>0.30020765500000002</v>
      </c>
      <c r="H1743">
        <f>IF('Input and Summary Results'!$J$4="yes",'Data Transformation'!F1743,'Data Transformation'!D1743)</f>
        <v>5.0029692000000001E-2</v>
      </c>
      <c r="I1743">
        <f t="shared" si="112"/>
        <v>82</v>
      </c>
    </row>
    <row r="1744" spans="2:9" x14ac:dyDescent="0.45">
      <c r="B1744">
        <f>IF('Input and Summary Results'!D1326=0,FALSE,'Input and Summary Results'!$B1326)</f>
        <v>82</v>
      </c>
      <c r="C1744">
        <f>IF(OR(B1744=0,'Input and Summary Results'!D1326=0,'Input and Summary Results'!D1326=""),FALSE,'Input and Summary Results'!$D1326)</f>
        <v>0.55097160099999998</v>
      </c>
      <c r="D1744">
        <f>IF(OR(B1744=0,'Input and Summary Results'!E1326=0),FALSE,'Input and Summary Results'!$E1326)</f>
        <v>4.6260519E-2</v>
      </c>
      <c r="E1744">
        <f t="shared" si="110"/>
        <v>-0.2588707856252434</v>
      </c>
      <c r="F1744">
        <f t="shared" si="111"/>
        <v>3.6439383099892295E-2</v>
      </c>
      <c r="G1744">
        <f>IF('Input and Summary Results'!$J$4="yes",IF(C1744=FALSE,FALSE,IF('Data Transformation'!E1744&lt;$R$10,E1744,$R$10)),IF(C1744=FALSE,FALSE,IF(C1744&lt;$R$10,C1744,$R$10)))</f>
        <v>0.55097160099999998</v>
      </c>
      <c r="H1744">
        <f>IF('Input and Summary Results'!$J$4="yes",'Data Transformation'!F1744,'Data Transformation'!D1744)</f>
        <v>4.6260519E-2</v>
      </c>
      <c r="I1744">
        <f t="shared" si="112"/>
        <v>82</v>
      </c>
    </row>
    <row r="1745" spans="2:9" x14ac:dyDescent="0.45">
      <c r="B1745">
        <f>IF('Input and Summary Results'!D1327=0,FALSE,'Input and Summary Results'!$B1327)</f>
        <v>82</v>
      </c>
      <c r="C1745">
        <f>IF(OR(B1745=0,'Input and Summary Results'!D1327=0,'Input and Summary Results'!D1327=""),FALSE,'Input and Summary Results'!$D1327)</f>
        <v>0.829019846</v>
      </c>
      <c r="D1745">
        <f>IF(OR(B1745=0,'Input and Summary Results'!E1327=0),FALSE,'Input and Summary Results'!$E1327)</f>
        <v>4.5743011E-2</v>
      </c>
      <c r="E1745">
        <f t="shared" si="110"/>
        <v>-8.1435072700484806E-2</v>
      </c>
      <c r="F1745">
        <f t="shared" si="111"/>
        <v>2.3946913779914501E-2</v>
      </c>
      <c r="G1745">
        <f>IF('Input and Summary Results'!$J$4="yes",IF(C1745=FALSE,FALSE,IF('Data Transformation'!E1745&lt;$R$10,E1745,$R$10)),IF(C1745=FALSE,FALSE,IF(C1745&lt;$R$10,C1745,$R$10)))</f>
        <v>0.829019846</v>
      </c>
      <c r="H1745">
        <f>IF('Input and Summary Results'!$J$4="yes",'Data Transformation'!F1745,'Data Transformation'!D1745)</f>
        <v>4.5743011E-2</v>
      </c>
      <c r="I1745">
        <f t="shared" si="112"/>
        <v>82</v>
      </c>
    </row>
    <row r="1746" spans="2:9" x14ac:dyDescent="0.45">
      <c r="B1746">
        <f>IF('Input and Summary Results'!D1328=0,FALSE,'Input and Summary Results'!$B1328)</f>
        <v>82</v>
      </c>
      <c r="C1746">
        <f>IF(OR(B1746=0,'Input and Summary Results'!D1328=0,'Input and Summary Results'!D1328=""),FALSE,'Input and Summary Results'!$D1328)</f>
        <v>0.61966763599999997</v>
      </c>
      <c r="D1746">
        <f>IF(OR(B1746=0,'Input and Summary Results'!E1328=0),FALSE,'Input and Summary Results'!$E1328)</f>
        <v>4.1417357000000002E-2</v>
      </c>
      <c r="E1746">
        <f t="shared" si="110"/>
        <v>-0.20784118558931008</v>
      </c>
      <c r="F1746">
        <f t="shared" si="111"/>
        <v>2.9007700085856999E-2</v>
      </c>
      <c r="G1746">
        <f>IF('Input and Summary Results'!$J$4="yes",IF(C1746=FALSE,FALSE,IF('Data Transformation'!E1746&lt;$R$10,E1746,$R$10)),IF(C1746=FALSE,FALSE,IF(C1746&lt;$R$10,C1746,$R$10)))</f>
        <v>0.61966763599999997</v>
      </c>
      <c r="H1746">
        <f>IF('Input and Summary Results'!$J$4="yes",'Data Transformation'!F1746,'Data Transformation'!D1746)</f>
        <v>4.1417357000000002E-2</v>
      </c>
      <c r="I1746">
        <f t="shared" si="112"/>
        <v>82</v>
      </c>
    </row>
    <row r="1747" spans="2:9" x14ac:dyDescent="0.45">
      <c r="B1747">
        <f>IF('Input and Summary Results'!D1329=0,FALSE,'Input and Summary Results'!$B1329)</f>
        <v>82</v>
      </c>
      <c r="C1747">
        <f>IF(OR(B1747=0,'Input and Summary Results'!D1329=0,'Input and Summary Results'!D1329=""),FALSE,'Input and Summary Results'!$D1329)</f>
        <v>0.134776812</v>
      </c>
      <c r="D1747">
        <f>IF(OR(B1747=0,'Input and Summary Results'!E1329=0),FALSE,'Input and Summary Results'!$E1329)</f>
        <v>4.0347108999999999E-2</v>
      </c>
      <c r="E1747">
        <f t="shared" si="110"/>
        <v>-0.87038482060998323</v>
      </c>
      <c r="F1747">
        <f t="shared" si="111"/>
        <v>0.12992327868684117</v>
      </c>
      <c r="G1747">
        <f>IF('Input and Summary Results'!$J$4="yes",IF(C1747=FALSE,FALSE,IF('Data Transformation'!E1747&lt;$R$10,E1747,$R$10)),IF(C1747=FALSE,FALSE,IF(C1747&lt;$R$10,C1747,$R$10)))</f>
        <v>0.134776812</v>
      </c>
      <c r="H1747">
        <f>IF('Input and Summary Results'!$J$4="yes",'Data Transformation'!F1747,'Data Transformation'!D1747)</f>
        <v>4.0347108999999999E-2</v>
      </c>
      <c r="I1747">
        <f t="shared" si="112"/>
        <v>82</v>
      </c>
    </row>
    <row r="1748" spans="2:9" x14ac:dyDescent="0.45">
      <c r="B1748">
        <f>IF('Input and Summary Results'!D1330=0,FALSE,'Input and Summary Results'!$B1330)</f>
        <v>82</v>
      </c>
      <c r="C1748">
        <f>IF(OR(B1748=0,'Input and Summary Results'!D1330=0,'Input and Summary Results'!D1330=""),FALSE,'Input and Summary Results'!$D1330)</f>
        <v>0.53154385500000001</v>
      </c>
      <c r="D1748">
        <f>IF(OR(B1748=0,'Input and Summary Results'!E1330=0),FALSE,'Input and Summary Results'!$E1330)</f>
        <v>3.9618069999999998E-2</v>
      </c>
      <c r="E1748">
        <f t="shared" si="110"/>
        <v>-0.27446089821728226</v>
      </c>
      <c r="F1748">
        <f t="shared" si="111"/>
        <v>3.2347739924488444E-2</v>
      </c>
      <c r="G1748">
        <f>IF('Input and Summary Results'!$J$4="yes",IF(C1748=FALSE,FALSE,IF('Data Transformation'!E1748&lt;$R$10,E1748,$R$10)),IF(C1748=FALSE,FALSE,IF(C1748&lt;$R$10,C1748,$R$10)))</f>
        <v>0.53154385500000001</v>
      </c>
      <c r="H1748">
        <f>IF('Input and Summary Results'!$J$4="yes",'Data Transformation'!F1748,'Data Transformation'!D1748)</f>
        <v>3.9618069999999998E-2</v>
      </c>
      <c r="I1748">
        <f t="shared" si="112"/>
        <v>82</v>
      </c>
    </row>
    <row r="1749" spans="2:9" x14ac:dyDescent="0.45">
      <c r="B1749">
        <f>IF('Input and Summary Results'!D1331=0,FALSE,'Input and Summary Results'!$B1331)</f>
        <v>82</v>
      </c>
      <c r="C1749">
        <f>IF(OR(B1749=0,'Input and Summary Results'!D1331=0,'Input and Summary Results'!D1331=""),FALSE,'Input and Summary Results'!$D1331)</f>
        <v>0.90583597500000002</v>
      </c>
      <c r="D1749">
        <f>IF(OR(B1749=0,'Input and Summary Results'!E1331=0),FALSE,'Input and Summary Results'!$E1331)</f>
        <v>3.8512613000000001E-2</v>
      </c>
      <c r="E1749">
        <f t="shared" si="110"/>
        <v>-4.2950435437411061E-2</v>
      </c>
      <c r="F1749">
        <f t="shared" si="111"/>
        <v>1.8451987449493824E-2</v>
      </c>
      <c r="G1749">
        <f>IF('Input and Summary Results'!$J$4="yes",IF(C1749=FALSE,FALSE,IF('Data Transformation'!E1749&lt;$R$10,E1749,$R$10)),IF(C1749=FALSE,FALSE,IF(C1749&lt;$R$10,C1749,$R$10)))</f>
        <v>0.90583597500000002</v>
      </c>
      <c r="H1749">
        <f>IF('Input and Summary Results'!$J$4="yes",'Data Transformation'!F1749,'Data Transformation'!D1749)</f>
        <v>3.8512613000000001E-2</v>
      </c>
      <c r="I1749">
        <f t="shared" si="112"/>
        <v>82</v>
      </c>
    </row>
    <row r="1750" spans="2:9" x14ac:dyDescent="0.45">
      <c r="B1750">
        <f>IF('Input and Summary Results'!D1332=0,FALSE,'Input and Summary Results'!$B1332)</f>
        <v>82</v>
      </c>
      <c r="C1750">
        <f>IF(OR(B1750=0,'Input and Summary Results'!D1332=0,'Input and Summary Results'!D1332=""),FALSE,'Input and Summary Results'!$D1332)</f>
        <v>0.90399364000000004</v>
      </c>
      <c r="D1750">
        <f>IF(OR(B1750=0,'Input and Summary Results'!E1332=0),FALSE,'Input and Summary Results'!$E1332)</f>
        <v>3.5798816999999997E-2</v>
      </c>
      <c r="E1750">
        <f t="shared" si="110"/>
        <v>-4.3834624970014141E-2</v>
      </c>
      <c r="F1750">
        <f t="shared" si="111"/>
        <v>1.7186721112329946E-2</v>
      </c>
      <c r="G1750">
        <f>IF('Input and Summary Results'!$J$4="yes",IF(C1750=FALSE,FALSE,IF('Data Transformation'!E1750&lt;$R$10,E1750,$R$10)),IF(C1750=FALSE,FALSE,IF(C1750&lt;$R$10,C1750,$R$10)))</f>
        <v>0.90399364000000004</v>
      </c>
      <c r="H1750">
        <f>IF('Input and Summary Results'!$J$4="yes",'Data Transformation'!F1750,'Data Transformation'!D1750)</f>
        <v>3.5798816999999997E-2</v>
      </c>
      <c r="I1750">
        <f t="shared" si="112"/>
        <v>82</v>
      </c>
    </row>
    <row r="1751" spans="2:9" x14ac:dyDescent="0.45">
      <c r="B1751">
        <f>IF('Input and Summary Results'!D1333=0,FALSE,'Input and Summary Results'!$B1333)</f>
        <v>82</v>
      </c>
      <c r="C1751">
        <f>IF(OR(B1751=0,'Input and Summary Results'!D1333=0,'Input and Summary Results'!D1333=""),FALSE,'Input and Summary Results'!$D1333)</f>
        <v>0.43309556900000001</v>
      </c>
      <c r="D1751">
        <f>IF(OR(B1751=0,'Input and Summary Results'!E1333=0),FALSE,'Input and Summary Results'!$E1333)</f>
        <v>3.4248015999999999E-2</v>
      </c>
      <c r="E1751">
        <f t="shared" si="110"/>
        <v>-0.36341625951350409</v>
      </c>
      <c r="F1751">
        <f t="shared" si="111"/>
        <v>3.4319535935958746E-2</v>
      </c>
      <c r="G1751">
        <f>IF('Input and Summary Results'!$J$4="yes",IF(C1751=FALSE,FALSE,IF('Data Transformation'!E1751&lt;$R$10,E1751,$R$10)),IF(C1751=FALSE,FALSE,IF(C1751&lt;$R$10,C1751,$R$10)))</f>
        <v>0.43309556900000001</v>
      </c>
      <c r="H1751">
        <f>IF('Input and Summary Results'!$J$4="yes",'Data Transformation'!F1751,'Data Transformation'!D1751)</f>
        <v>3.4248015999999999E-2</v>
      </c>
      <c r="I1751">
        <f t="shared" si="112"/>
        <v>82</v>
      </c>
    </row>
    <row r="1752" spans="2:9" x14ac:dyDescent="0.45">
      <c r="B1752">
        <f>IF('Input and Summary Results'!D1334=0,FALSE,'Input and Summary Results'!$B1334)</f>
        <v>82</v>
      </c>
      <c r="C1752">
        <f>IF(OR(B1752=0,'Input and Summary Results'!D1334=0,'Input and Summary Results'!D1334=""),FALSE,'Input and Summary Results'!$D1334)</f>
        <v>0.83057560500000005</v>
      </c>
      <c r="D1752">
        <f>IF(OR(B1752=0,'Input and Summary Results'!E1334=0),FALSE,'Input and Summary Results'!$E1334)</f>
        <v>3.0331002999999999E-2</v>
      </c>
      <c r="E1752">
        <f t="shared" si="110"/>
        <v>-8.0620828787749996E-2</v>
      </c>
      <c r="F1752">
        <f t="shared" si="111"/>
        <v>1.5848834498335643E-2</v>
      </c>
      <c r="G1752">
        <f>IF('Input and Summary Results'!$J$4="yes",IF(C1752=FALSE,FALSE,IF('Data Transformation'!E1752&lt;$R$10,E1752,$R$10)),IF(C1752=FALSE,FALSE,IF(C1752&lt;$R$10,C1752,$R$10)))</f>
        <v>0.83057560500000005</v>
      </c>
      <c r="H1752">
        <f>IF('Input and Summary Results'!$J$4="yes",'Data Transformation'!F1752,'Data Transformation'!D1752)</f>
        <v>3.0331002999999999E-2</v>
      </c>
      <c r="I1752">
        <f t="shared" si="112"/>
        <v>82</v>
      </c>
    </row>
    <row r="1753" spans="2:9" x14ac:dyDescent="0.45">
      <c r="B1753">
        <f>IF('Input and Summary Results'!D1335=0,FALSE,'Input and Summary Results'!$B1335)</f>
        <v>83</v>
      </c>
      <c r="C1753">
        <f>IF(OR(B1753=0,'Input and Summary Results'!D1335=0,'Input and Summary Results'!D1335=""),FALSE,'Input and Summary Results'!$D1335)</f>
        <v>0.35802626999999998</v>
      </c>
      <c r="D1753">
        <f>IF(OR(B1753=0,'Input and Summary Results'!E1335=0),FALSE,'Input and Summary Results'!$E1335)</f>
        <v>0.108155734</v>
      </c>
      <c r="E1753">
        <f t="shared" si="110"/>
        <v>-0.4460851060447637</v>
      </c>
      <c r="F1753">
        <f t="shared" si="111"/>
        <v>0.13110654856695292</v>
      </c>
      <c r="G1753">
        <f>IF('Input and Summary Results'!$J$4="yes",IF(C1753=FALSE,FALSE,IF('Data Transformation'!E1753&lt;$R$10,E1753,$R$10)),IF(C1753=FALSE,FALSE,IF(C1753&lt;$R$10,C1753,$R$10)))</f>
        <v>0.35802626999999998</v>
      </c>
      <c r="H1753">
        <f>IF('Input and Summary Results'!$J$4="yes",'Data Transformation'!F1753,'Data Transformation'!D1753)</f>
        <v>0.108155734</v>
      </c>
      <c r="I1753">
        <f t="shared" si="112"/>
        <v>83</v>
      </c>
    </row>
    <row r="1754" spans="2:9" x14ac:dyDescent="0.45">
      <c r="B1754">
        <f>IF('Input and Summary Results'!D1336=0,FALSE,'Input and Summary Results'!$B1336)</f>
        <v>83</v>
      </c>
      <c r="C1754">
        <f>IF(OR(B1754=0,'Input and Summary Results'!D1336=0,'Input and Summary Results'!D1336=""),FALSE,'Input and Summary Results'!$D1336)</f>
        <v>0.19407353999999999</v>
      </c>
      <c r="D1754">
        <f>IF(OR(B1754=0,'Input and Summary Results'!E1336=0),FALSE,'Input and Summary Results'!$E1336)</f>
        <v>0.100502832</v>
      </c>
      <c r="E1754">
        <f t="shared" si="110"/>
        <v>-0.7120336723155366</v>
      </c>
      <c r="F1754">
        <f t="shared" si="111"/>
        <v>0.22475103555075052</v>
      </c>
      <c r="G1754">
        <f>IF('Input and Summary Results'!$J$4="yes",IF(C1754=FALSE,FALSE,IF('Data Transformation'!E1754&lt;$R$10,E1754,$R$10)),IF(C1754=FALSE,FALSE,IF(C1754&lt;$R$10,C1754,$R$10)))</f>
        <v>0.19407353999999999</v>
      </c>
      <c r="H1754">
        <f>IF('Input and Summary Results'!$J$4="yes",'Data Transformation'!F1754,'Data Transformation'!D1754)</f>
        <v>0.100502832</v>
      </c>
      <c r="I1754">
        <f t="shared" si="112"/>
        <v>83</v>
      </c>
    </row>
    <row r="1755" spans="2:9" x14ac:dyDescent="0.45">
      <c r="B1755">
        <f>IF('Input and Summary Results'!D1337=0,FALSE,'Input and Summary Results'!$B1337)</f>
        <v>83</v>
      </c>
      <c r="C1755">
        <f>IF(OR(B1755=0,'Input and Summary Results'!D1337=0,'Input and Summary Results'!D1337=""),FALSE,'Input and Summary Results'!$D1337)</f>
        <v>0.173363453</v>
      </c>
      <c r="D1755">
        <f>IF(OR(B1755=0,'Input and Summary Results'!E1337=0),FALSE,'Input and Summary Results'!$E1337)</f>
        <v>9.6535265999999995E-2</v>
      </c>
      <c r="E1755">
        <f t="shared" si="110"/>
        <v>-0.76104245145801552</v>
      </c>
      <c r="F1755">
        <f t="shared" si="111"/>
        <v>0.24166746058063343</v>
      </c>
      <c r="G1755">
        <f>IF('Input and Summary Results'!$J$4="yes",IF(C1755=FALSE,FALSE,IF('Data Transformation'!E1755&lt;$R$10,E1755,$R$10)),IF(C1755=FALSE,FALSE,IF(C1755&lt;$R$10,C1755,$R$10)))</f>
        <v>0.173363453</v>
      </c>
      <c r="H1755">
        <f>IF('Input and Summary Results'!$J$4="yes",'Data Transformation'!F1755,'Data Transformation'!D1755)</f>
        <v>9.6535265999999995E-2</v>
      </c>
      <c r="I1755">
        <f t="shared" si="112"/>
        <v>83</v>
      </c>
    </row>
    <row r="1756" spans="2:9" x14ac:dyDescent="0.45">
      <c r="B1756">
        <f>IF('Input and Summary Results'!D1338=0,FALSE,'Input and Summary Results'!$B1338)</f>
        <v>83</v>
      </c>
      <c r="C1756">
        <f>IF(OR(B1756=0,'Input and Summary Results'!D1338=0,'Input and Summary Results'!D1338=""),FALSE,'Input and Summary Results'!$D1338)</f>
        <v>0.204205787</v>
      </c>
      <c r="D1756">
        <f>IF(OR(B1756=0,'Input and Summary Results'!E1338=0),FALSE,'Input and Summary Results'!$E1338)</f>
        <v>9.1591635000000005E-2</v>
      </c>
      <c r="E1756">
        <f t="shared" si="110"/>
        <v>-0.68993195457744017</v>
      </c>
      <c r="F1756">
        <f t="shared" si="111"/>
        <v>0.19466034814184771</v>
      </c>
      <c r="G1756">
        <f>IF('Input and Summary Results'!$J$4="yes",IF(C1756=FALSE,FALSE,IF('Data Transformation'!E1756&lt;$R$10,E1756,$R$10)),IF(C1756=FALSE,FALSE,IF(C1756&lt;$R$10,C1756,$R$10)))</f>
        <v>0.204205787</v>
      </c>
      <c r="H1756">
        <f>IF('Input and Summary Results'!$J$4="yes",'Data Transformation'!F1756,'Data Transformation'!D1756)</f>
        <v>9.1591635000000005E-2</v>
      </c>
      <c r="I1756">
        <f t="shared" si="112"/>
        <v>83</v>
      </c>
    </row>
    <row r="1757" spans="2:9" x14ac:dyDescent="0.45">
      <c r="B1757">
        <f>IF('Input and Summary Results'!D1339=0,FALSE,'Input and Summary Results'!$B1339)</f>
        <v>83</v>
      </c>
      <c r="C1757">
        <f>IF(OR(B1757=0,'Input and Summary Results'!D1339=0,'Input and Summary Results'!D1339=""),FALSE,'Input and Summary Results'!$D1339)</f>
        <v>6.7062135999999994E-2</v>
      </c>
      <c r="D1757">
        <f>IF(OR(B1757=0,'Input and Summary Results'!E1339=0),FALSE,'Input and Summary Results'!$E1339)</f>
        <v>8.1811835999999999E-2</v>
      </c>
      <c r="E1757">
        <f t="shared" si="110"/>
        <v>-1.1735226179480605</v>
      </c>
      <c r="F1757">
        <f t="shared" si="111"/>
        <v>0.52945430822543438</v>
      </c>
      <c r="G1757">
        <f>IF('Input and Summary Results'!$J$4="yes",IF(C1757=FALSE,FALSE,IF('Data Transformation'!E1757&lt;$R$10,E1757,$R$10)),IF(C1757=FALSE,FALSE,IF(C1757&lt;$R$10,C1757,$R$10)))</f>
        <v>6.7062135999999994E-2</v>
      </c>
      <c r="H1757">
        <f>IF('Input and Summary Results'!$J$4="yes",'Data Transformation'!F1757,'Data Transformation'!D1757)</f>
        <v>8.1811835999999999E-2</v>
      </c>
      <c r="I1757">
        <f t="shared" si="112"/>
        <v>83</v>
      </c>
    </row>
    <row r="1758" spans="2:9" x14ac:dyDescent="0.45">
      <c r="B1758">
        <f>IF('Input and Summary Results'!D1340=0,FALSE,'Input and Summary Results'!$B1340)</f>
        <v>83</v>
      </c>
      <c r="C1758">
        <f>IF(OR(B1758=0,'Input and Summary Results'!D1340=0,'Input and Summary Results'!D1340=""),FALSE,'Input and Summary Results'!$D1340)</f>
        <v>0.34436736600000001</v>
      </c>
      <c r="D1758">
        <f>IF(OR(B1758=0,'Input and Summary Results'!E1340=0),FALSE,'Input and Summary Results'!$E1340)</f>
        <v>7.556512E-2</v>
      </c>
      <c r="E1758">
        <f t="shared" si="110"/>
        <v>-0.46297801121850729</v>
      </c>
      <c r="F1758">
        <f t="shared" si="111"/>
        <v>9.5233362153137352E-2</v>
      </c>
      <c r="G1758">
        <f>IF('Input and Summary Results'!$J$4="yes",IF(C1758=FALSE,FALSE,IF('Data Transformation'!E1758&lt;$R$10,E1758,$R$10)),IF(C1758=FALSE,FALSE,IF(C1758&lt;$R$10,C1758,$R$10)))</f>
        <v>0.34436736600000001</v>
      </c>
      <c r="H1758">
        <f>IF('Input and Summary Results'!$J$4="yes",'Data Transformation'!F1758,'Data Transformation'!D1758)</f>
        <v>7.556512E-2</v>
      </c>
      <c r="I1758">
        <f t="shared" si="112"/>
        <v>83</v>
      </c>
    </row>
    <row r="1759" spans="2:9" x14ac:dyDescent="0.45">
      <c r="B1759">
        <f>IF('Input and Summary Results'!D1341=0,FALSE,'Input and Summary Results'!$B1341)</f>
        <v>83</v>
      </c>
      <c r="C1759">
        <f>IF(OR(B1759=0,'Input and Summary Results'!D1341=0,'Input and Summary Results'!D1341=""),FALSE,'Input and Summary Results'!$D1341)</f>
        <v>0.227942854</v>
      </c>
      <c r="D1759">
        <f>IF(OR(B1759=0,'Input and Summary Results'!E1341=0),FALSE,'Input and Summary Results'!$E1341)</f>
        <v>7.1093751999999996E-2</v>
      </c>
      <c r="E1759">
        <f t="shared" si="110"/>
        <v>-0.64217401836447108</v>
      </c>
      <c r="F1759">
        <f t="shared" si="111"/>
        <v>0.13536150761716792</v>
      </c>
      <c r="G1759">
        <f>IF('Input and Summary Results'!$J$4="yes",IF(C1759=FALSE,FALSE,IF('Data Transformation'!E1759&lt;$R$10,E1759,$R$10)),IF(C1759=FALSE,FALSE,IF(C1759&lt;$R$10,C1759,$R$10)))</f>
        <v>0.227942854</v>
      </c>
      <c r="H1759">
        <f>IF('Input and Summary Results'!$J$4="yes",'Data Transformation'!F1759,'Data Transformation'!D1759)</f>
        <v>7.1093751999999996E-2</v>
      </c>
      <c r="I1759">
        <f t="shared" si="112"/>
        <v>83</v>
      </c>
    </row>
    <row r="1760" spans="2:9" x14ac:dyDescent="0.45">
      <c r="B1760">
        <f>IF('Input and Summary Results'!D1342=0,FALSE,'Input and Summary Results'!$B1342)</f>
        <v>83</v>
      </c>
      <c r="C1760">
        <f>IF(OR(B1760=0,'Input and Summary Results'!D1342=0,'Input and Summary Results'!D1342=""),FALSE,'Input and Summary Results'!$D1342)</f>
        <v>0.20891499899999999</v>
      </c>
      <c r="D1760">
        <f>IF(OR(B1760=0,'Input and Summary Results'!E1342=0),FALSE,'Input and Summary Results'!$E1342)</f>
        <v>7.0267324000000006E-2</v>
      </c>
      <c r="E1760">
        <f t="shared" si="110"/>
        <v>-0.68003037883685957</v>
      </c>
      <c r="F1760">
        <f t="shared" si="111"/>
        <v>0.14597333251309544</v>
      </c>
      <c r="G1760">
        <f>IF('Input and Summary Results'!$J$4="yes",IF(C1760=FALSE,FALSE,IF('Data Transformation'!E1760&lt;$R$10,E1760,$R$10)),IF(C1760=FALSE,FALSE,IF(C1760&lt;$R$10,C1760,$R$10)))</f>
        <v>0.20891499899999999</v>
      </c>
      <c r="H1760">
        <f>IF('Input and Summary Results'!$J$4="yes",'Data Transformation'!F1760,'Data Transformation'!D1760)</f>
        <v>7.0267324000000006E-2</v>
      </c>
      <c r="I1760">
        <f t="shared" si="112"/>
        <v>83</v>
      </c>
    </row>
    <row r="1761" spans="2:9" x14ac:dyDescent="0.45">
      <c r="B1761">
        <f>IF('Input and Summary Results'!D1343=0,FALSE,'Input and Summary Results'!$B1343)</f>
        <v>83</v>
      </c>
      <c r="C1761">
        <f>IF(OR(B1761=0,'Input and Summary Results'!D1343=0,'Input and Summary Results'!D1343=""),FALSE,'Input and Summary Results'!$D1343)</f>
        <v>0.161185935</v>
      </c>
      <c r="D1761">
        <f>IF(OR(B1761=0,'Input and Summary Results'!E1343=0),FALSE,'Input and Summary Results'!$E1343)</f>
        <v>6.4540678000000004E-2</v>
      </c>
      <c r="E1761">
        <f t="shared" si="110"/>
        <v>-0.79267285718592817</v>
      </c>
      <c r="F1761">
        <f t="shared" si="111"/>
        <v>0.1737785263459867</v>
      </c>
      <c r="G1761">
        <f>IF('Input and Summary Results'!$J$4="yes",IF(C1761=FALSE,FALSE,IF('Data Transformation'!E1761&lt;$R$10,E1761,$R$10)),IF(C1761=FALSE,FALSE,IF(C1761&lt;$R$10,C1761,$R$10)))</f>
        <v>0.161185935</v>
      </c>
      <c r="H1761">
        <f>IF('Input and Summary Results'!$J$4="yes",'Data Transformation'!F1761,'Data Transformation'!D1761)</f>
        <v>6.4540678000000004E-2</v>
      </c>
      <c r="I1761">
        <f t="shared" si="112"/>
        <v>83</v>
      </c>
    </row>
    <row r="1762" spans="2:9" x14ac:dyDescent="0.45">
      <c r="B1762">
        <f>IF('Input and Summary Results'!D1344=0,FALSE,'Input and Summary Results'!$B1344)</f>
        <v>83</v>
      </c>
      <c r="C1762">
        <f>IF(OR(B1762=0,'Input and Summary Results'!D1344=0,'Input and Summary Results'!D1344=""),FALSE,'Input and Summary Results'!$D1344)</f>
        <v>0.23905534000000001</v>
      </c>
      <c r="D1762">
        <f>IF(OR(B1762=0,'Input and Summary Results'!E1344=0),FALSE,'Input and Summary Results'!$E1344)</f>
        <v>6.1152980000000003E-2</v>
      </c>
      <c r="E1762">
        <f t="shared" si="110"/>
        <v>-0.62150155062273738</v>
      </c>
      <c r="F1762">
        <f t="shared" si="111"/>
        <v>0.11102196386828256</v>
      </c>
      <c r="G1762">
        <f>IF('Input and Summary Results'!$J$4="yes",IF(C1762=FALSE,FALSE,IF('Data Transformation'!E1762&lt;$R$10,E1762,$R$10)),IF(C1762=FALSE,FALSE,IF(C1762&lt;$R$10,C1762,$R$10)))</f>
        <v>0.23905534000000001</v>
      </c>
      <c r="H1762">
        <f>IF('Input and Summary Results'!$J$4="yes",'Data Transformation'!F1762,'Data Transformation'!D1762)</f>
        <v>6.1152980000000003E-2</v>
      </c>
      <c r="I1762">
        <f t="shared" si="112"/>
        <v>83</v>
      </c>
    </row>
    <row r="1763" spans="2:9" x14ac:dyDescent="0.45">
      <c r="B1763">
        <f>IF('Input and Summary Results'!D1345=0,FALSE,'Input and Summary Results'!$B1345)</f>
        <v>83</v>
      </c>
      <c r="C1763">
        <f>IF(OR(B1763=0,'Input and Summary Results'!D1345=0,'Input and Summary Results'!D1345=""),FALSE,'Input and Summary Results'!$D1345)</f>
        <v>0.144717191</v>
      </c>
      <c r="D1763">
        <f>IF(OR(B1763=0,'Input and Summary Results'!E1345=0),FALSE,'Input and Summary Results'!$E1345)</f>
        <v>5.8291191999999999E-2</v>
      </c>
      <c r="E1763">
        <f t="shared" si="110"/>
        <v>-0.83947987584033223</v>
      </c>
      <c r="F1763">
        <f t="shared" si="111"/>
        <v>0.17481252333041761</v>
      </c>
      <c r="G1763">
        <f>IF('Input and Summary Results'!$J$4="yes",IF(C1763=FALSE,FALSE,IF('Data Transformation'!E1763&lt;$R$10,E1763,$R$10)),IF(C1763=FALSE,FALSE,IF(C1763&lt;$R$10,C1763,$R$10)))</f>
        <v>0.144717191</v>
      </c>
      <c r="H1763">
        <f>IF('Input and Summary Results'!$J$4="yes",'Data Transformation'!F1763,'Data Transformation'!D1763)</f>
        <v>5.8291191999999999E-2</v>
      </c>
      <c r="I1763">
        <f t="shared" si="112"/>
        <v>83</v>
      </c>
    </row>
    <row r="1764" spans="2:9" x14ac:dyDescent="0.45">
      <c r="B1764">
        <f>IF('Input and Summary Results'!D1346=0,FALSE,'Input and Summary Results'!$B1346)</f>
        <v>83</v>
      </c>
      <c r="C1764">
        <f>IF(OR(B1764=0,'Input and Summary Results'!D1346=0,'Input and Summary Results'!D1346=""),FALSE,'Input and Summary Results'!$D1346)</f>
        <v>5.2003697000000002E-2</v>
      </c>
      <c r="D1764">
        <f>IF(OR(B1764=0,'Input and Summary Results'!E1346=0),FALSE,'Input and Summary Results'!$E1346)</f>
        <v>5.4418634E-2</v>
      </c>
      <c r="E1764">
        <f t="shared" si="110"/>
        <v>-1.283965780795455</v>
      </c>
      <c r="F1764">
        <f t="shared" si="111"/>
        <v>0.45415400285868135</v>
      </c>
      <c r="G1764">
        <f>IF('Input and Summary Results'!$J$4="yes",IF(C1764=FALSE,FALSE,IF('Data Transformation'!E1764&lt;$R$10,E1764,$R$10)),IF(C1764=FALSE,FALSE,IF(C1764&lt;$R$10,C1764,$R$10)))</f>
        <v>5.2003697000000002E-2</v>
      </c>
      <c r="H1764">
        <f>IF('Input and Summary Results'!$J$4="yes",'Data Transformation'!F1764,'Data Transformation'!D1764)</f>
        <v>5.4418634E-2</v>
      </c>
      <c r="I1764">
        <f t="shared" si="112"/>
        <v>83</v>
      </c>
    </row>
    <row r="1765" spans="2:9" x14ac:dyDescent="0.45">
      <c r="B1765">
        <f>IF('Input and Summary Results'!D1347=0,FALSE,'Input and Summary Results'!$B1347)</f>
        <v>83</v>
      </c>
      <c r="C1765">
        <f>IF(OR(B1765=0,'Input and Summary Results'!D1347=0,'Input and Summary Results'!D1347=""),FALSE,'Input and Summary Results'!$D1347)</f>
        <v>0.19360805</v>
      </c>
      <c r="D1765">
        <f>IF(OR(B1765=0,'Input and Summary Results'!E1347=0),FALSE,'Input and Summary Results'!$E1347)</f>
        <v>5.1733207000000003E-2</v>
      </c>
      <c r="E1765">
        <f t="shared" si="110"/>
        <v>-0.71307658918724792</v>
      </c>
      <c r="F1765">
        <f t="shared" si="111"/>
        <v>0.11596734659535077</v>
      </c>
      <c r="G1765">
        <f>IF('Input and Summary Results'!$J$4="yes",IF(C1765=FALSE,FALSE,IF('Data Transformation'!E1765&lt;$R$10,E1765,$R$10)),IF(C1765=FALSE,FALSE,IF(C1765&lt;$R$10,C1765,$R$10)))</f>
        <v>0.19360805</v>
      </c>
      <c r="H1765">
        <f>IF('Input and Summary Results'!$J$4="yes",'Data Transformation'!F1765,'Data Transformation'!D1765)</f>
        <v>5.1733207000000003E-2</v>
      </c>
      <c r="I1765">
        <f t="shared" si="112"/>
        <v>83</v>
      </c>
    </row>
    <row r="1766" spans="2:9" x14ac:dyDescent="0.45">
      <c r="B1766">
        <f>IF('Input and Summary Results'!D1348=0,FALSE,'Input and Summary Results'!$B1348)</f>
        <v>83</v>
      </c>
      <c r="C1766">
        <f>IF(OR(B1766=0,'Input and Summary Results'!D1348=0,'Input and Summary Results'!D1348=""),FALSE,'Input and Summary Results'!$D1348)</f>
        <v>0.29902810600000002</v>
      </c>
      <c r="D1766">
        <f>IF(OR(B1766=0,'Input and Summary Results'!E1348=0),FALSE,'Input and Summary Results'!$E1348)</f>
        <v>4.9771439000000001E-2</v>
      </c>
      <c r="E1766">
        <f t="shared" si="110"/>
        <v>-0.52428798991286418</v>
      </c>
      <c r="F1766">
        <f t="shared" si="111"/>
        <v>7.2236703147897416E-2</v>
      </c>
      <c r="G1766">
        <f>IF('Input and Summary Results'!$J$4="yes",IF(C1766=FALSE,FALSE,IF('Data Transformation'!E1766&lt;$R$10,E1766,$R$10)),IF(C1766=FALSE,FALSE,IF(C1766&lt;$R$10,C1766,$R$10)))</f>
        <v>0.29902810600000002</v>
      </c>
      <c r="H1766">
        <f>IF('Input and Summary Results'!$J$4="yes",'Data Transformation'!F1766,'Data Transformation'!D1766)</f>
        <v>4.9771439000000001E-2</v>
      </c>
      <c r="I1766">
        <f t="shared" si="112"/>
        <v>83</v>
      </c>
    </row>
    <row r="1767" spans="2:9" x14ac:dyDescent="0.45">
      <c r="B1767">
        <f>IF('Input and Summary Results'!D1349=0,FALSE,'Input and Summary Results'!$B1349)</f>
        <v>83</v>
      </c>
      <c r="C1767">
        <f>IF(OR(B1767=0,'Input and Summary Results'!D1349=0,'Input and Summary Results'!D1349=""),FALSE,'Input and Summary Results'!$D1349)</f>
        <v>0.44485716800000003</v>
      </c>
      <c r="D1767">
        <f>IF(OR(B1767=0,'Input and Summary Results'!E1349=0),FALSE,'Input and Summary Results'!$E1349)</f>
        <v>4.8727687999999998E-2</v>
      </c>
      <c r="E1767">
        <f t="shared" si="110"/>
        <v>-0.35177940723628937</v>
      </c>
      <c r="F1767">
        <f t="shared" si="111"/>
        <v>4.7538441803864552E-2</v>
      </c>
      <c r="G1767">
        <f>IF('Input and Summary Results'!$J$4="yes",IF(C1767=FALSE,FALSE,IF('Data Transformation'!E1767&lt;$R$10,E1767,$R$10)),IF(C1767=FALSE,FALSE,IF(C1767&lt;$R$10,C1767,$R$10)))</f>
        <v>0.44485716800000003</v>
      </c>
      <c r="H1767">
        <f>IF('Input and Summary Results'!$J$4="yes",'Data Transformation'!F1767,'Data Transformation'!D1767)</f>
        <v>4.8727687999999998E-2</v>
      </c>
      <c r="I1767">
        <f t="shared" si="112"/>
        <v>83</v>
      </c>
    </row>
    <row r="1768" spans="2:9" x14ac:dyDescent="0.45">
      <c r="B1768">
        <f>IF('Input and Summary Results'!D1350=0,FALSE,'Input and Summary Results'!$B1350)</f>
        <v>83</v>
      </c>
      <c r="C1768">
        <f>IF(OR(B1768=0,'Input and Summary Results'!D1350=0,'Input and Summary Results'!D1350=""),FALSE,'Input and Summary Results'!$D1350)</f>
        <v>0.53934030099999997</v>
      </c>
      <c r="D1768">
        <f>IF(OR(B1768=0,'Input and Summary Results'!E1350=0),FALSE,'Input and Summary Results'!$E1350)</f>
        <v>4.8175511999999997E-2</v>
      </c>
      <c r="E1768">
        <f t="shared" si="110"/>
        <v>-0.26813712681367113</v>
      </c>
      <c r="F1768">
        <f t="shared" si="111"/>
        <v>3.8766196720760163E-2</v>
      </c>
      <c r="G1768">
        <f>IF('Input and Summary Results'!$J$4="yes",IF(C1768=FALSE,FALSE,IF('Data Transformation'!E1768&lt;$R$10,E1768,$R$10)),IF(C1768=FALSE,FALSE,IF(C1768&lt;$R$10,C1768,$R$10)))</f>
        <v>0.53934030099999997</v>
      </c>
      <c r="H1768">
        <f>IF('Input and Summary Results'!$J$4="yes",'Data Transformation'!F1768,'Data Transformation'!D1768)</f>
        <v>4.8175511999999997E-2</v>
      </c>
      <c r="I1768">
        <f t="shared" si="112"/>
        <v>83</v>
      </c>
    </row>
    <row r="1769" spans="2:9" x14ac:dyDescent="0.45">
      <c r="B1769">
        <f>IF('Input and Summary Results'!D1351=0,FALSE,'Input and Summary Results'!$B1351)</f>
        <v>83</v>
      </c>
      <c r="C1769">
        <f>IF(OR(B1769=0,'Input and Summary Results'!D1351=0,'Input and Summary Results'!D1351=""),FALSE,'Input and Summary Results'!$D1351)</f>
        <v>0.14466188699999999</v>
      </c>
      <c r="D1769">
        <f>IF(OR(B1769=0,'Input and Summary Results'!E1351=0),FALSE,'Input and Summary Results'!$E1351)</f>
        <v>4.6892363999999999E-2</v>
      </c>
      <c r="E1769">
        <f t="shared" si="110"/>
        <v>-0.8396458741736299</v>
      </c>
      <c r="F1769">
        <f t="shared" si="111"/>
        <v>0.14068174000799535</v>
      </c>
      <c r="G1769">
        <f>IF('Input and Summary Results'!$J$4="yes",IF(C1769=FALSE,FALSE,IF('Data Transformation'!E1769&lt;$R$10,E1769,$R$10)),IF(C1769=FALSE,FALSE,IF(C1769&lt;$R$10,C1769,$R$10)))</f>
        <v>0.14466188699999999</v>
      </c>
      <c r="H1769">
        <f>IF('Input and Summary Results'!$J$4="yes",'Data Transformation'!F1769,'Data Transformation'!D1769)</f>
        <v>4.6892363999999999E-2</v>
      </c>
      <c r="I1769">
        <f t="shared" si="112"/>
        <v>83</v>
      </c>
    </row>
    <row r="1770" spans="2:9" x14ac:dyDescent="0.45">
      <c r="B1770">
        <f>IF('Input and Summary Results'!D1352=0,FALSE,'Input and Summary Results'!$B1352)</f>
        <v>83</v>
      </c>
      <c r="C1770">
        <f>IF(OR(B1770=0,'Input and Summary Results'!D1352=0,'Input and Summary Results'!D1352=""),FALSE,'Input and Summary Results'!$D1352)</f>
        <v>0.13298602800000001</v>
      </c>
      <c r="D1770">
        <f>IF(OR(B1770=0,'Input and Summary Results'!E1352=0),FALSE,'Input and Summary Results'!$E1352)</f>
        <v>3.4926722E-2</v>
      </c>
      <c r="E1770">
        <f t="shared" ref="E1770:E1833" si="113">IF(C1770=FALSE,FALSE,LOG10(C1770))</f>
        <v>-0.87619398520773517</v>
      </c>
      <c r="F1770">
        <f t="shared" ref="F1770:F1833" si="114">IF(D1770=FALSE, FALSE,0.434*D1770/C1770)</f>
        <v>0.11398338288590738</v>
      </c>
      <c r="G1770">
        <f>IF('Input and Summary Results'!$J$4="yes",IF(C1770=FALSE,FALSE,IF('Data Transformation'!E1770&lt;$R$10,E1770,$R$10)),IF(C1770=FALSE,FALSE,IF(C1770&lt;$R$10,C1770,$R$10)))</f>
        <v>0.13298602800000001</v>
      </c>
      <c r="H1770">
        <f>IF('Input and Summary Results'!$J$4="yes",'Data Transformation'!F1770,'Data Transformation'!D1770)</f>
        <v>3.4926722E-2</v>
      </c>
      <c r="I1770">
        <f t="shared" si="112"/>
        <v>83</v>
      </c>
    </row>
    <row r="1771" spans="2:9" x14ac:dyDescent="0.45">
      <c r="B1771">
        <f>IF('Input and Summary Results'!D1353=0,FALSE,'Input and Summary Results'!$B1353)</f>
        <v>84</v>
      </c>
      <c r="C1771">
        <f>IF(OR(B1771=0,'Input and Summary Results'!D1353=0,'Input and Summary Results'!D1353=""),FALSE,'Input and Summary Results'!$D1353)</f>
        <v>0.28425286</v>
      </c>
      <c r="D1771">
        <f>IF(OR(B1771=0,'Input and Summary Results'!E1353=0),FALSE,'Input and Summary Results'!$E1353)</f>
        <v>0.14035977499999999</v>
      </c>
      <c r="E1771">
        <f t="shared" si="113"/>
        <v>-0.54629515697982434</v>
      </c>
      <c r="F1771">
        <f t="shared" si="114"/>
        <v>0.21430265415799157</v>
      </c>
      <c r="G1771">
        <f>IF('Input and Summary Results'!$J$4="yes",IF(C1771=FALSE,FALSE,IF('Data Transformation'!E1771&lt;$R$10,E1771,$R$10)),IF(C1771=FALSE,FALSE,IF(C1771&lt;$R$10,C1771,$R$10)))</f>
        <v>0.28425286</v>
      </c>
      <c r="H1771">
        <f>IF('Input and Summary Results'!$J$4="yes",'Data Transformation'!F1771,'Data Transformation'!D1771)</f>
        <v>0.14035977499999999</v>
      </c>
      <c r="I1771">
        <f t="shared" si="112"/>
        <v>84</v>
      </c>
    </row>
    <row r="1772" spans="2:9" x14ac:dyDescent="0.45">
      <c r="B1772">
        <f>IF('Input and Summary Results'!D1354=0,FALSE,'Input and Summary Results'!$B1354)</f>
        <v>84</v>
      </c>
      <c r="C1772">
        <f>IF(OR(B1772=0,'Input and Summary Results'!D1354=0,'Input and Summary Results'!D1354=""),FALSE,'Input and Summary Results'!$D1354)</f>
        <v>0.39898604399999998</v>
      </c>
      <c r="D1772">
        <f>IF(OR(B1772=0,'Input and Summary Results'!E1354=0),FALSE,'Input and Summary Results'!$E1354)</f>
        <v>0.12965827299999999</v>
      </c>
      <c r="E1772">
        <f t="shared" si="113"/>
        <v>-0.3990422950896711</v>
      </c>
      <c r="F1772">
        <f t="shared" si="114"/>
        <v>0.14103673882387724</v>
      </c>
      <c r="G1772">
        <f>IF('Input and Summary Results'!$J$4="yes",IF(C1772=FALSE,FALSE,IF('Data Transformation'!E1772&lt;$R$10,E1772,$R$10)),IF(C1772=FALSE,FALSE,IF(C1772&lt;$R$10,C1772,$R$10)))</f>
        <v>0.39898604399999998</v>
      </c>
      <c r="H1772">
        <f>IF('Input and Summary Results'!$J$4="yes",'Data Transformation'!F1772,'Data Transformation'!D1772)</f>
        <v>0.12965827299999999</v>
      </c>
      <c r="I1772">
        <f t="shared" si="112"/>
        <v>84</v>
      </c>
    </row>
    <row r="1773" spans="2:9" x14ac:dyDescent="0.45">
      <c r="B1773">
        <f>IF('Input and Summary Results'!D1355=0,FALSE,'Input and Summary Results'!$B1355)</f>
        <v>84</v>
      </c>
      <c r="C1773">
        <f>IF(OR(B1773=0,'Input and Summary Results'!D1355=0,'Input and Summary Results'!D1355=""),FALSE,'Input and Summary Results'!$D1355)</f>
        <v>0.99185897700000003</v>
      </c>
      <c r="D1773">
        <f>IF(OR(B1773=0,'Input and Summary Results'!E1355=0),FALSE,'Input and Summary Results'!$E1355)</f>
        <v>0.103241213</v>
      </c>
      <c r="E1773">
        <f t="shared" si="113"/>
        <v>-3.5500716608148925E-3</v>
      </c>
      <c r="F1773">
        <f t="shared" si="114"/>
        <v>4.5174452700446746E-2</v>
      </c>
      <c r="G1773">
        <f>IF('Input and Summary Results'!$J$4="yes",IF(C1773=FALSE,FALSE,IF('Data Transformation'!E1773&lt;$R$10,E1773,$R$10)),IF(C1773=FALSE,FALSE,IF(C1773&lt;$R$10,C1773,$R$10)))</f>
        <v>0.99185897700000003</v>
      </c>
      <c r="H1773">
        <f>IF('Input and Summary Results'!$J$4="yes",'Data Transformation'!F1773,'Data Transformation'!D1773)</f>
        <v>0.103241213</v>
      </c>
      <c r="I1773">
        <f t="shared" si="112"/>
        <v>84</v>
      </c>
    </row>
    <row r="1774" spans="2:9" x14ac:dyDescent="0.45">
      <c r="B1774">
        <f>IF('Input and Summary Results'!D1356=0,FALSE,'Input and Summary Results'!$B1356)</f>
        <v>84</v>
      </c>
      <c r="C1774">
        <f>IF(OR(B1774=0,'Input and Summary Results'!D1356=0,'Input and Summary Results'!D1356=""),FALSE,'Input and Summary Results'!$D1356)</f>
        <v>0.86803699499999998</v>
      </c>
      <c r="D1774">
        <f>IF(OR(B1774=0,'Input and Summary Results'!E1356=0),FALSE,'Input and Summary Results'!$E1356)</f>
        <v>9.1310178000000006E-2</v>
      </c>
      <c r="E1774">
        <f t="shared" si="113"/>
        <v>-6.1461765166851347E-2</v>
      </c>
      <c r="F1774">
        <f t="shared" si="114"/>
        <v>4.5653143218855552E-2</v>
      </c>
      <c r="G1774">
        <f>IF('Input and Summary Results'!$J$4="yes",IF(C1774=FALSE,FALSE,IF('Data Transformation'!E1774&lt;$R$10,E1774,$R$10)),IF(C1774=FALSE,FALSE,IF(C1774&lt;$R$10,C1774,$R$10)))</f>
        <v>0.86803699499999998</v>
      </c>
      <c r="H1774">
        <f>IF('Input and Summary Results'!$J$4="yes",'Data Transformation'!F1774,'Data Transformation'!D1774)</f>
        <v>9.1310178000000006E-2</v>
      </c>
      <c r="I1774">
        <f t="shared" si="112"/>
        <v>84</v>
      </c>
    </row>
    <row r="1775" spans="2:9" x14ac:dyDescent="0.45">
      <c r="B1775">
        <f>IF('Input and Summary Results'!D1357=0,FALSE,'Input and Summary Results'!$B1357)</f>
        <v>84</v>
      </c>
      <c r="C1775">
        <f>IF(OR(B1775=0,'Input and Summary Results'!D1357=0,'Input and Summary Results'!D1357=""),FALSE,'Input and Summary Results'!$D1357)</f>
        <v>0.74053425699999997</v>
      </c>
      <c r="D1775">
        <f>IF(OR(B1775=0,'Input and Summary Results'!E1357=0),FALSE,'Input and Summary Results'!$E1357)</f>
        <v>8.5548390000000002E-2</v>
      </c>
      <c r="E1775">
        <f t="shared" si="113"/>
        <v>-0.13045484628262025</v>
      </c>
      <c r="F1775">
        <f t="shared" si="114"/>
        <v>5.0136777480639903E-2</v>
      </c>
      <c r="G1775">
        <f>IF('Input and Summary Results'!$J$4="yes",IF(C1775=FALSE,FALSE,IF('Data Transformation'!E1775&lt;$R$10,E1775,$R$10)),IF(C1775=FALSE,FALSE,IF(C1775&lt;$R$10,C1775,$R$10)))</f>
        <v>0.74053425699999997</v>
      </c>
      <c r="H1775">
        <f>IF('Input and Summary Results'!$J$4="yes",'Data Transformation'!F1775,'Data Transformation'!D1775)</f>
        <v>8.5548390000000002E-2</v>
      </c>
      <c r="I1775">
        <f t="shared" si="112"/>
        <v>84</v>
      </c>
    </row>
    <row r="1776" spans="2:9" x14ac:dyDescent="0.45">
      <c r="B1776">
        <f>IF('Input and Summary Results'!D1358=0,FALSE,'Input and Summary Results'!$B1358)</f>
        <v>84</v>
      </c>
      <c r="C1776">
        <f>IF(OR(B1776=0,'Input and Summary Results'!D1358=0,'Input and Summary Results'!D1358=""),FALSE,'Input and Summary Results'!$D1358)</f>
        <v>0.92203422700000004</v>
      </c>
      <c r="D1776">
        <f>IF(OR(B1776=0,'Input and Summary Results'!E1358=0),FALSE,'Input and Summary Results'!$E1358)</f>
        <v>7.2672162999999998E-2</v>
      </c>
      <c r="E1776">
        <f t="shared" si="113"/>
        <v>-3.5252957122799078E-2</v>
      </c>
      <c r="F1776">
        <f t="shared" si="114"/>
        <v>3.420666805897217E-2</v>
      </c>
      <c r="G1776">
        <f>IF('Input and Summary Results'!$J$4="yes",IF(C1776=FALSE,FALSE,IF('Data Transformation'!E1776&lt;$R$10,E1776,$R$10)),IF(C1776=FALSE,FALSE,IF(C1776&lt;$R$10,C1776,$R$10)))</f>
        <v>0.92203422700000004</v>
      </c>
      <c r="H1776">
        <f>IF('Input and Summary Results'!$J$4="yes",'Data Transformation'!F1776,'Data Transformation'!D1776)</f>
        <v>7.2672162999999998E-2</v>
      </c>
      <c r="I1776">
        <f t="shared" si="112"/>
        <v>84</v>
      </c>
    </row>
    <row r="1777" spans="2:9" x14ac:dyDescent="0.45">
      <c r="B1777">
        <f>IF('Input and Summary Results'!D1359=0,FALSE,'Input and Summary Results'!$B1359)</f>
        <v>84</v>
      </c>
      <c r="C1777">
        <f>IF(OR(B1777=0,'Input and Summary Results'!D1359=0,'Input and Summary Results'!D1359=""),FALSE,'Input and Summary Results'!$D1359)</f>
        <v>0.95212642199999997</v>
      </c>
      <c r="D1777">
        <f>IF(OR(B1777=0,'Input and Summary Results'!E1359=0),FALSE,'Input and Summary Results'!$E1359)</f>
        <v>7.0341525000000002E-2</v>
      </c>
      <c r="E1777">
        <f t="shared" si="113"/>
        <v>-2.1305382779635895E-2</v>
      </c>
      <c r="F1777">
        <f t="shared" si="114"/>
        <v>3.2063202054485158E-2</v>
      </c>
      <c r="G1777">
        <f>IF('Input and Summary Results'!$J$4="yes",IF(C1777=FALSE,FALSE,IF('Data Transformation'!E1777&lt;$R$10,E1777,$R$10)),IF(C1777=FALSE,FALSE,IF(C1777&lt;$R$10,C1777,$R$10)))</f>
        <v>0.95212642199999997</v>
      </c>
      <c r="H1777">
        <f>IF('Input and Summary Results'!$J$4="yes",'Data Transformation'!F1777,'Data Transformation'!D1777)</f>
        <v>7.0341525000000002E-2</v>
      </c>
      <c r="I1777">
        <f t="shared" si="112"/>
        <v>84</v>
      </c>
    </row>
    <row r="1778" spans="2:9" x14ac:dyDescent="0.45">
      <c r="B1778">
        <f>IF('Input and Summary Results'!D1360=0,FALSE,'Input and Summary Results'!$B1360)</f>
        <v>84</v>
      </c>
      <c r="C1778">
        <f>IF(OR(B1778=0,'Input and Summary Results'!D1360=0,'Input and Summary Results'!D1360=""),FALSE,'Input and Summary Results'!$D1360)</f>
        <v>0.61580127500000004</v>
      </c>
      <c r="D1778">
        <f>IF(OR(B1778=0,'Input and Summary Results'!E1360=0),FALSE,'Input and Summary Results'!$E1360)</f>
        <v>6.3590253999999999E-2</v>
      </c>
      <c r="E1778">
        <f t="shared" si="113"/>
        <v>-0.21055941623682978</v>
      </c>
      <c r="F1778">
        <f t="shared" si="114"/>
        <v>4.4816682518236096E-2</v>
      </c>
      <c r="G1778">
        <f>IF('Input and Summary Results'!$J$4="yes",IF(C1778=FALSE,FALSE,IF('Data Transformation'!E1778&lt;$R$10,E1778,$R$10)),IF(C1778=FALSE,FALSE,IF(C1778&lt;$R$10,C1778,$R$10)))</f>
        <v>0.61580127500000004</v>
      </c>
      <c r="H1778">
        <f>IF('Input and Summary Results'!$J$4="yes",'Data Transformation'!F1778,'Data Transformation'!D1778)</f>
        <v>6.3590253999999999E-2</v>
      </c>
      <c r="I1778">
        <f t="shared" si="112"/>
        <v>84</v>
      </c>
    </row>
    <row r="1779" spans="2:9" x14ac:dyDescent="0.45">
      <c r="B1779">
        <f>IF('Input and Summary Results'!D1361=0,FALSE,'Input and Summary Results'!$B1361)</f>
        <v>84</v>
      </c>
      <c r="C1779">
        <f>IF(OR(B1779=0,'Input and Summary Results'!D1361=0,'Input and Summary Results'!D1361=""),FALSE,'Input and Summary Results'!$D1361)</f>
        <v>1.1082176640000001</v>
      </c>
      <c r="D1779">
        <f>IF(OR(B1779=0,'Input and Summary Results'!E1361=0),FALSE,'Input and Summary Results'!$E1361)</f>
        <v>6.1831944999999999E-2</v>
      </c>
      <c r="E1779">
        <f t="shared" si="113"/>
        <v>4.4625068145298687E-2</v>
      </c>
      <c r="F1779">
        <f t="shared" si="114"/>
        <v>2.4214615054177657E-2</v>
      </c>
      <c r="G1779">
        <f>IF('Input and Summary Results'!$J$4="yes",IF(C1779=FALSE,FALSE,IF('Data Transformation'!E1779&lt;$R$10,E1779,$R$10)),IF(C1779=FALSE,FALSE,IF(C1779&lt;$R$10,C1779,$R$10)))</f>
        <v>1.1082176640000001</v>
      </c>
      <c r="H1779">
        <f>IF('Input and Summary Results'!$J$4="yes",'Data Transformation'!F1779,'Data Transformation'!D1779)</f>
        <v>6.1831944999999999E-2</v>
      </c>
      <c r="I1779">
        <f t="shared" si="112"/>
        <v>84</v>
      </c>
    </row>
    <row r="1780" spans="2:9" x14ac:dyDescent="0.45">
      <c r="B1780">
        <f>IF('Input and Summary Results'!D1362=0,FALSE,'Input and Summary Results'!$B1362)</f>
        <v>84</v>
      </c>
      <c r="C1780">
        <f>IF(OR(B1780=0,'Input and Summary Results'!D1362=0,'Input and Summary Results'!D1362=""),FALSE,'Input and Summary Results'!$D1362)</f>
        <v>0.40217409500000001</v>
      </c>
      <c r="D1780">
        <f>IF(OR(B1780=0,'Input and Summary Results'!E1362=0),FALSE,'Input and Summary Results'!$E1362)</f>
        <v>6.1532096000000001E-2</v>
      </c>
      <c r="E1780">
        <f t="shared" si="113"/>
        <v>-0.39558590678969585</v>
      </c>
      <c r="F1780">
        <f t="shared" si="114"/>
        <v>6.6401416689953641E-2</v>
      </c>
      <c r="G1780">
        <f>IF('Input and Summary Results'!$J$4="yes",IF(C1780=FALSE,FALSE,IF('Data Transformation'!E1780&lt;$R$10,E1780,$R$10)),IF(C1780=FALSE,FALSE,IF(C1780&lt;$R$10,C1780,$R$10)))</f>
        <v>0.40217409500000001</v>
      </c>
      <c r="H1780">
        <f>IF('Input and Summary Results'!$J$4="yes",'Data Transformation'!F1780,'Data Transformation'!D1780)</f>
        <v>6.1532096000000001E-2</v>
      </c>
      <c r="I1780">
        <f t="shared" si="112"/>
        <v>84</v>
      </c>
    </row>
    <row r="1781" spans="2:9" x14ac:dyDescent="0.45">
      <c r="B1781">
        <f>IF('Input and Summary Results'!D1363=0,FALSE,'Input and Summary Results'!$B1363)</f>
        <v>84</v>
      </c>
      <c r="C1781">
        <f>IF(OR(B1781=0,'Input and Summary Results'!D1363=0,'Input and Summary Results'!D1363=""),FALSE,'Input and Summary Results'!$D1363)</f>
        <v>0.42445519700000001</v>
      </c>
      <c r="D1781">
        <f>IF(OR(B1781=0,'Input and Summary Results'!E1363=0),FALSE,'Input and Summary Results'!$E1363)</f>
        <v>5.5008709000000003E-2</v>
      </c>
      <c r="E1781">
        <f t="shared" si="113"/>
        <v>-0.37216814457799474</v>
      </c>
      <c r="F1781">
        <f t="shared" si="114"/>
        <v>5.6245700075619527E-2</v>
      </c>
      <c r="G1781">
        <f>IF('Input and Summary Results'!$J$4="yes",IF(C1781=FALSE,FALSE,IF('Data Transformation'!E1781&lt;$R$10,E1781,$R$10)),IF(C1781=FALSE,FALSE,IF(C1781&lt;$R$10,C1781,$R$10)))</f>
        <v>0.42445519700000001</v>
      </c>
      <c r="H1781">
        <f>IF('Input and Summary Results'!$J$4="yes",'Data Transformation'!F1781,'Data Transformation'!D1781)</f>
        <v>5.5008709000000003E-2</v>
      </c>
      <c r="I1781">
        <f t="shared" si="112"/>
        <v>84</v>
      </c>
    </row>
    <row r="1782" spans="2:9" x14ac:dyDescent="0.45">
      <c r="B1782">
        <f>IF('Input and Summary Results'!D1364=0,FALSE,'Input and Summary Results'!$B1364)</f>
        <v>84</v>
      </c>
      <c r="C1782">
        <f>IF(OR(B1782=0,'Input and Summary Results'!D1364=0,'Input and Summary Results'!D1364=""),FALSE,'Input and Summary Results'!$D1364)</f>
        <v>0.87108326199999997</v>
      </c>
      <c r="D1782">
        <f>IF(OR(B1782=0,'Input and Summary Results'!E1364=0),FALSE,'Input and Summary Results'!$E1364)</f>
        <v>3.8968234999999997E-2</v>
      </c>
      <c r="E1782">
        <f t="shared" si="113"/>
        <v>-5.9940331216309539E-2</v>
      </c>
      <c r="F1782">
        <f t="shared" si="114"/>
        <v>1.9415152061548851E-2</v>
      </c>
      <c r="G1782">
        <f>IF('Input and Summary Results'!$J$4="yes",IF(C1782=FALSE,FALSE,IF('Data Transformation'!E1782&lt;$R$10,E1782,$R$10)),IF(C1782=FALSE,FALSE,IF(C1782&lt;$R$10,C1782,$R$10)))</f>
        <v>0.87108326199999997</v>
      </c>
      <c r="H1782">
        <f>IF('Input and Summary Results'!$J$4="yes",'Data Transformation'!F1782,'Data Transformation'!D1782)</f>
        <v>3.8968234999999997E-2</v>
      </c>
      <c r="I1782">
        <f t="shared" si="112"/>
        <v>84</v>
      </c>
    </row>
    <row r="1783" spans="2:9" x14ac:dyDescent="0.45">
      <c r="B1783">
        <f>IF('Input and Summary Results'!D1365=0,FALSE,'Input and Summary Results'!$B1365)</f>
        <v>85</v>
      </c>
      <c r="C1783">
        <f>IF(OR(B1783=0,'Input and Summary Results'!D1365=0,'Input and Summary Results'!D1365=""),FALSE,'Input and Summary Results'!$D1365)</f>
        <v>0.96524536500000002</v>
      </c>
      <c r="D1783">
        <f>IF(OR(B1783=0,'Input and Summary Results'!E1365=0),FALSE,'Input and Summary Results'!$E1365)</f>
        <v>8.8836129999999999E-2</v>
      </c>
      <c r="E1783">
        <f t="shared" si="113"/>
        <v>-1.536227513230653E-2</v>
      </c>
      <c r="F1783">
        <f t="shared" si="114"/>
        <v>3.9943087859323725E-2</v>
      </c>
      <c r="G1783">
        <f>IF('Input and Summary Results'!$J$4="yes",IF(C1783=FALSE,FALSE,IF('Data Transformation'!E1783&lt;$R$10,E1783,$R$10)),IF(C1783=FALSE,FALSE,IF(C1783&lt;$R$10,C1783,$R$10)))</f>
        <v>0.96524536500000002</v>
      </c>
      <c r="H1783">
        <f>IF('Input and Summary Results'!$J$4="yes",'Data Transformation'!F1783,'Data Transformation'!D1783)</f>
        <v>8.8836129999999999E-2</v>
      </c>
      <c r="I1783">
        <f t="shared" si="112"/>
        <v>85</v>
      </c>
    </row>
    <row r="1784" spans="2:9" x14ac:dyDescent="0.45">
      <c r="B1784">
        <f>IF('Input and Summary Results'!D1366=0,FALSE,'Input and Summary Results'!$B1366)</f>
        <v>85</v>
      </c>
      <c r="C1784">
        <f>IF(OR(B1784=0,'Input and Summary Results'!D1366=0,'Input and Summary Results'!D1366=""),FALSE,'Input and Summary Results'!$D1366)</f>
        <v>0.96933644600000002</v>
      </c>
      <c r="D1784">
        <f>IF(OR(B1784=0,'Input and Summary Results'!E1366=0),FALSE,'Input and Summary Results'!$E1366)</f>
        <v>7.8385508000000007E-2</v>
      </c>
      <c r="E1784">
        <f t="shared" si="113"/>
        <v>-1.3525457953789875E-2</v>
      </c>
      <c r="F1784">
        <f t="shared" si="114"/>
        <v>3.5095462068285836E-2</v>
      </c>
      <c r="G1784">
        <f>IF('Input and Summary Results'!$J$4="yes",IF(C1784=FALSE,FALSE,IF('Data Transformation'!E1784&lt;$R$10,E1784,$R$10)),IF(C1784=FALSE,FALSE,IF(C1784&lt;$R$10,C1784,$R$10)))</f>
        <v>0.96933644600000002</v>
      </c>
      <c r="H1784">
        <f>IF('Input and Summary Results'!$J$4="yes",'Data Transformation'!F1784,'Data Transformation'!D1784)</f>
        <v>7.8385508000000007E-2</v>
      </c>
      <c r="I1784">
        <f t="shared" si="112"/>
        <v>85</v>
      </c>
    </row>
    <row r="1785" spans="2:9" x14ac:dyDescent="0.45">
      <c r="B1785">
        <f>IF('Input and Summary Results'!D1367=0,FALSE,'Input and Summary Results'!$B1367)</f>
        <v>85</v>
      </c>
      <c r="C1785">
        <f>IF(OR(B1785=0,'Input and Summary Results'!D1367=0,'Input and Summary Results'!D1367=""),FALSE,'Input and Summary Results'!$D1367)</f>
        <v>0.99756255100000002</v>
      </c>
      <c r="D1785">
        <f>IF(OR(B1785=0,'Input and Summary Results'!E1367=0),FALSE,'Input and Summary Results'!$E1367)</f>
        <v>7.5293727000000005E-2</v>
      </c>
      <c r="E1785">
        <f t="shared" si="113"/>
        <v>-1.0598628568256978E-3</v>
      </c>
      <c r="F1785">
        <f t="shared" si="114"/>
        <v>3.275732181931116E-2</v>
      </c>
      <c r="G1785">
        <f>IF('Input and Summary Results'!$J$4="yes",IF(C1785=FALSE,FALSE,IF('Data Transformation'!E1785&lt;$R$10,E1785,$R$10)),IF(C1785=FALSE,FALSE,IF(C1785&lt;$R$10,C1785,$R$10)))</f>
        <v>0.99756255100000002</v>
      </c>
      <c r="H1785">
        <f>IF('Input and Summary Results'!$J$4="yes",'Data Transformation'!F1785,'Data Transformation'!D1785)</f>
        <v>7.5293727000000005E-2</v>
      </c>
      <c r="I1785">
        <f t="shared" si="112"/>
        <v>85</v>
      </c>
    </row>
    <row r="1786" spans="2:9" x14ac:dyDescent="0.45">
      <c r="B1786">
        <f>IF('Input and Summary Results'!D1368=0,FALSE,'Input and Summary Results'!$B1368)</f>
        <v>85</v>
      </c>
      <c r="C1786">
        <f>IF(OR(B1786=0,'Input and Summary Results'!D1368=0,'Input and Summary Results'!D1368=""),FALSE,'Input and Summary Results'!$D1368)</f>
        <v>0.95160086099999996</v>
      </c>
      <c r="D1786">
        <f>IF(OR(B1786=0,'Input and Summary Results'!E1368=0),FALSE,'Input and Summary Results'!$E1368)</f>
        <v>7.3250684999999996E-2</v>
      </c>
      <c r="E1786">
        <f t="shared" si="113"/>
        <v>-2.154517368880695E-2</v>
      </c>
      <c r="F1786">
        <f t="shared" si="114"/>
        <v>3.3407701267306862E-2</v>
      </c>
      <c r="G1786">
        <f>IF('Input and Summary Results'!$J$4="yes",IF(C1786=FALSE,FALSE,IF('Data Transformation'!E1786&lt;$R$10,E1786,$R$10)),IF(C1786=FALSE,FALSE,IF(C1786&lt;$R$10,C1786,$R$10)))</f>
        <v>0.95160086099999996</v>
      </c>
      <c r="H1786">
        <f>IF('Input and Summary Results'!$J$4="yes",'Data Transformation'!F1786,'Data Transformation'!D1786)</f>
        <v>7.3250684999999996E-2</v>
      </c>
      <c r="I1786">
        <f t="shared" si="112"/>
        <v>85</v>
      </c>
    </row>
    <row r="1787" spans="2:9" x14ac:dyDescent="0.45">
      <c r="B1787">
        <f>IF('Input and Summary Results'!D1369=0,FALSE,'Input and Summary Results'!$B1369)</f>
        <v>85</v>
      </c>
      <c r="C1787">
        <f>IF(OR(B1787=0,'Input and Summary Results'!D1369=0,'Input and Summary Results'!D1369=""),FALSE,'Input and Summary Results'!$D1369)</f>
        <v>0.83395913600000005</v>
      </c>
      <c r="D1787">
        <f>IF(OR(B1787=0,'Input and Summary Results'!E1369=0),FALSE,'Input and Summary Results'!$E1369)</f>
        <v>7.1645797999999997E-2</v>
      </c>
      <c r="E1787">
        <f t="shared" si="113"/>
        <v>-7.8855229271737465E-2</v>
      </c>
      <c r="F1787">
        <f t="shared" si="114"/>
        <v>3.7285131836483645E-2</v>
      </c>
      <c r="G1787">
        <f>IF('Input and Summary Results'!$J$4="yes",IF(C1787=FALSE,FALSE,IF('Data Transformation'!E1787&lt;$R$10,E1787,$R$10)),IF(C1787=FALSE,FALSE,IF(C1787&lt;$R$10,C1787,$R$10)))</f>
        <v>0.83395913600000005</v>
      </c>
      <c r="H1787">
        <f>IF('Input and Summary Results'!$J$4="yes",'Data Transformation'!F1787,'Data Transformation'!D1787)</f>
        <v>7.1645797999999997E-2</v>
      </c>
      <c r="I1787">
        <f t="shared" si="112"/>
        <v>85</v>
      </c>
    </row>
    <row r="1788" spans="2:9" x14ac:dyDescent="0.45">
      <c r="B1788">
        <f>IF('Input and Summary Results'!D1370=0,FALSE,'Input and Summary Results'!$B1370)</f>
        <v>85</v>
      </c>
      <c r="C1788">
        <f>IF(OR(B1788=0,'Input and Summary Results'!D1370=0,'Input and Summary Results'!D1370=""),FALSE,'Input and Summary Results'!$D1370)</f>
        <v>0.94843756300000004</v>
      </c>
      <c r="D1788">
        <f>IF(OR(B1788=0,'Input and Summary Results'!E1370=0),FALSE,'Input and Summary Results'!$E1370)</f>
        <v>7.0228183E-2</v>
      </c>
      <c r="E1788">
        <f t="shared" si="113"/>
        <v>-2.2991254060601683E-2</v>
      </c>
      <c r="F1788">
        <f t="shared" si="114"/>
        <v>3.2136044175213672E-2</v>
      </c>
      <c r="G1788">
        <f>IF('Input and Summary Results'!$J$4="yes",IF(C1788=FALSE,FALSE,IF('Data Transformation'!E1788&lt;$R$10,E1788,$R$10)),IF(C1788=FALSE,FALSE,IF(C1788&lt;$R$10,C1788,$R$10)))</f>
        <v>0.94843756300000004</v>
      </c>
      <c r="H1788">
        <f>IF('Input and Summary Results'!$J$4="yes",'Data Transformation'!F1788,'Data Transformation'!D1788)</f>
        <v>7.0228183E-2</v>
      </c>
      <c r="I1788">
        <f t="shared" si="112"/>
        <v>85</v>
      </c>
    </row>
    <row r="1789" spans="2:9" x14ac:dyDescent="0.45">
      <c r="B1789">
        <f>IF('Input and Summary Results'!D1371=0,FALSE,'Input and Summary Results'!$B1371)</f>
        <v>85</v>
      </c>
      <c r="C1789">
        <f>IF(OR(B1789=0,'Input and Summary Results'!D1371=0,'Input and Summary Results'!D1371=""),FALSE,'Input and Summary Results'!$D1371)</f>
        <v>1.0639500639999999</v>
      </c>
      <c r="D1789">
        <f>IF(OR(B1789=0,'Input and Summary Results'!E1371=0),FALSE,'Input and Summary Results'!$E1371)</f>
        <v>6.7206218999999998E-2</v>
      </c>
      <c r="E1789">
        <f t="shared" si="113"/>
        <v>2.6921245028415329E-2</v>
      </c>
      <c r="F1789">
        <f t="shared" si="114"/>
        <v>2.7414349632484257E-2</v>
      </c>
      <c r="G1789">
        <f>IF('Input and Summary Results'!$J$4="yes",IF(C1789=FALSE,FALSE,IF('Data Transformation'!E1789&lt;$R$10,E1789,$R$10)),IF(C1789=FALSE,FALSE,IF(C1789&lt;$R$10,C1789,$R$10)))</f>
        <v>1.0639500639999999</v>
      </c>
      <c r="H1789">
        <f>IF('Input and Summary Results'!$J$4="yes",'Data Transformation'!F1789,'Data Transformation'!D1789)</f>
        <v>6.7206218999999998E-2</v>
      </c>
      <c r="I1789">
        <f t="shared" si="112"/>
        <v>85</v>
      </c>
    </row>
    <row r="1790" spans="2:9" x14ac:dyDescent="0.45">
      <c r="B1790">
        <f>IF('Input and Summary Results'!D1372=0,FALSE,'Input and Summary Results'!$B1372)</f>
        <v>85</v>
      </c>
      <c r="C1790">
        <f>IF(OR(B1790=0,'Input and Summary Results'!D1372=0,'Input and Summary Results'!D1372=""),FALSE,'Input and Summary Results'!$D1372)</f>
        <v>0.79487171000000001</v>
      </c>
      <c r="D1790">
        <f>IF(OR(B1790=0,'Input and Summary Results'!E1372=0),FALSE,'Input and Summary Results'!$E1372)</f>
        <v>6.1051663999999999E-2</v>
      </c>
      <c r="E1790">
        <f t="shared" si="113"/>
        <v>-9.9702959563672061E-2</v>
      </c>
      <c r="F1790">
        <f t="shared" si="114"/>
        <v>3.3334212103233611E-2</v>
      </c>
      <c r="G1790">
        <f>IF('Input and Summary Results'!$J$4="yes",IF(C1790=FALSE,FALSE,IF('Data Transformation'!E1790&lt;$R$10,E1790,$R$10)),IF(C1790=FALSE,FALSE,IF(C1790&lt;$R$10,C1790,$R$10)))</f>
        <v>0.79487171000000001</v>
      </c>
      <c r="H1790">
        <f>IF('Input and Summary Results'!$J$4="yes",'Data Transformation'!F1790,'Data Transformation'!D1790)</f>
        <v>6.1051663999999999E-2</v>
      </c>
      <c r="I1790">
        <f t="shared" si="112"/>
        <v>85</v>
      </c>
    </row>
    <row r="1791" spans="2:9" x14ac:dyDescent="0.45">
      <c r="B1791">
        <f>IF('Input and Summary Results'!D1373=0,FALSE,'Input and Summary Results'!$B1373)</f>
        <v>85</v>
      </c>
      <c r="C1791">
        <f>IF(OR(B1791=0,'Input and Summary Results'!D1373=0,'Input and Summary Results'!D1373=""),FALSE,'Input and Summary Results'!$D1373)</f>
        <v>0.95855756299999995</v>
      </c>
      <c r="D1791">
        <f>IF(OR(B1791=0,'Input and Summary Results'!E1373=0),FALSE,'Input and Summary Results'!$E1373)</f>
        <v>6.0425253999999998E-2</v>
      </c>
      <c r="E1791">
        <f t="shared" si="113"/>
        <v>-1.838180188594795E-2</v>
      </c>
      <c r="F1791">
        <f t="shared" si="114"/>
        <v>2.7358357232011115E-2</v>
      </c>
      <c r="G1791">
        <f>IF('Input and Summary Results'!$J$4="yes",IF(C1791=FALSE,FALSE,IF('Data Transformation'!E1791&lt;$R$10,E1791,$R$10)),IF(C1791=FALSE,FALSE,IF(C1791&lt;$R$10,C1791,$R$10)))</f>
        <v>0.95855756299999995</v>
      </c>
      <c r="H1791">
        <f>IF('Input and Summary Results'!$J$4="yes",'Data Transformation'!F1791,'Data Transformation'!D1791)</f>
        <v>6.0425253999999998E-2</v>
      </c>
      <c r="I1791">
        <f t="shared" si="112"/>
        <v>85</v>
      </c>
    </row>
    <row r="1792" spans="2:9" x14ac:dyDescent="0.45">
      <c r="B1792">
        <f>IF('Input and Summary Results'!D1374=0,FALSE,'Input and Summary Results'!$B1374)</f>
        <v>85</v>
      </c>
      <c r="C1792">
        <f>IF(OR(B1792=0,'Input and Summary Results'!D1374=0,'Input and Summary Results'!D1374=""),FALSE,'Input and Summary Results'!$D1374)</f>
        <v>0.95168086600000001</v>
      </c>
      <c r="D1792">
        <f>IF(OR(B1792=0,'Input and Summary Results'!E1374=0),FALSE,'Input and Summary Results'!$E1374)</f>
        <v>5.0725185999999998E-2</v>
      </c>
      <c r="E1792">
        <f t="shared" si="113"/>
        <v>-2.1508662299502622E-2</v>
      </c>
      <c r="F1792">
        <f t="shared" si="114"/>
        <v>2.3132471725033084E-2</v>
      </c>
      <c r="G1792">
        <f>IF('Input and Summary Results'!$J$4="yes",IF(C1792=FALSE,FALSE,IF('Data Transformation'!E1792&lt;$R$10,E1792,$R$10)),IF(C1792=FALSE,FALSE,IF(C1792&lt;$R$10,C1792,$R$10)))</f>
        <v>0.95168086600000001</v>
      </c>
      <c r="H1792">
        <f>IF('Input and Summary Results'!$J$4="yes",'Data Transformation'!F1792,'Data Transformation'!D1792)</f>
        <v>5.0725185999999998E-2</v>
      </c>
      <c r="I1792">
        <f t="shared" si="112"/>
        <v>85</v>
      </c>
    </row>
    <row r="1793" spans="2:9" x14ac:dyDescent="0.45">
      <c r="B1793">
        <f>IF('Input and Summary Results'!D1375=0,FALSE,'Input and Summary Results'!$B1375)</f>
        <v>85</v>
      </c>
      <c r="C1793">
        <f>IF(OR(B1793=0,'Input and Summary Results'!D1375=0,'Input and Summary Results'!D1375=""),FALSE,'Input and Summary Results'!$D1375)</f>
        <v>0.88361405000000004</v>
      </c>
      <c r="D1793">
        <f>IF(OR(B1793=0,'Input and Summary Results'!E1375=0),FALSE,'Input and Summary Results'!$E1375)</f>
        <v>5.0683101000000001E-2</v>
      </c>
      <c r="E1793">
        <f t="shared" si="113"/>
        <v>-5.373738719969838E-2</v>
      </c>
      <c r="F1793">
        <f t="shared" si="114"/>
        <v>2.489374838935619E-2</v>
      </c>
      <c r="G1793">
        <f>IF('Input and Summary Results'!$J$4="yes",IF(C1793=FALSE,FALSE,IF('Data Transformation'!E1793&lt;$R$10,E1793,$R$10)),IF(C1793=FALSE,FALSE,IF(C1793&lt;$R$10,C1793,$R$10)))</f>
        <v>0.88361405000000004</v>
      </c>
      <c r="H1793">
        <f>IF('Input and Summary Results'!$J$4="yes",'Data Transformation'!F1793,'Data Transformation'!D1793)</f>
        <v>5.0683101000000001E-2</v>
      </c>
      <c r="I1793">
        <f t="shared" si="112"/>
        <v>85</v>
      </c>
    </row>
    <row r="1794" spans="2:9" x14ac:dyDescent="0.45">
      <c r="B1794">
        <f>IF('Input and Summary Results'!D1376=0,FALSE,'Input and Summary Results'!$B1376)</f>
        <v>85</v>
      </c>
      <c r="C1794">
        <f>IF(OR(B1794=0,'Input and Summary Results'!D1376=0,'Input and Summary Results'!D1376=""),FALSE,'Input and Summary Results'!$D1376)</f>
        <v>0.84945394200000002</v>
      </c>
      <c r="D1794">
        <f>IF(OR(B1794=0,'Input and Summary Results'!E1376=0),FALSE,'Input and Summary Results'!$E1376)</f>
        <v>5.0058943000000002E-2</v>
      </c>
      <c r="E1794">
        <f t="shared" si="113"/>
        <v>-7.0860163913851415E-2</v>
      </c>
      <c r="F1794">
        <f t="shared" si="114"/>
        <v>2.5575937891168205E-2</v>
      </c>
      <c r="G1794">
        <f>IF('Input and Summary Results'!$J$4="yes",IF(C1794=FALSE,FALSE,IF('Data Transformation'!E1794&lt;$R$10,E1794,$R$10)),IF(C1794=FALSE,FALSE,IF(C1794&lt;$R$10,C1794,$R$10)))</f>
        <v>0.84945394200000002</v>
      </c>
      <c r="H1794">
        <f>IF('Input and Summary Results'!$J$4="yes",'Data Transformation'!F1794,'Data Transformation'!D1794)</f>
        <v>5.0058943000000002E-2</v>
      </c>
      <c r="I1794">
        <f t="shared" si="112"/>
        <v>85</v>
      </c>
    </row>
    <row r="1795" spans="2:9" x14ac:dyDescent="0.45">
      <c r="B1795">
        <f>IF('Input and Summary Results'!D1377=0,FALSE,'Input and Summary Results'!$B1377)</f>
        <v>85</v>
      </c>
      <c r="C1795">
        <f>IF(OR(B1795=0,'Input and Summary Results'!D1377=0,'Input and Summary Results'!D1377=""),FALSE,'Input and Summary Results'!$D1377)</f>
        <v>0.32325016200000001</v>
      </c>
      <c r="D1795">
        <f>IF(OR(B1795=0,'Input and Summary Results'!E1377=0),FALSE,'Input and Summary Results'!$E1377)</f>
        <v>4.8667257999999998E-2</v>
      </c>
      <c r="E1795">
        <f t="shared" si="113"/>
        <v>-0.49046124879656</v>
      </c>
      <c r="F1795">
        <f t="shared" si="114"/>
        <v>6.5341312874577923E-2</v>
      </c>
      <c r="G1795">
        <f>IF('Input and Summary Results'!$J$4="yes",IF(C1795=FALSE,FALSE,IF('Data Transformation'!E1795&lt;$R$10,E1795,$R$10)),IF(C1795=FALSE,FALSE,IF(C1795&lt;$R$10,C1795,$R$10)))</f>
        <v>0.32325016200000001</v>
      </c>
      <c r="H1795">
        <f>IF('Input and Summary Results'!$J$4="yes",'Data Transformation'!F1795,'Data Transformation'!D1795)</f>
        <v>4.8667257999999998E-2</v>
      </c>
      <c r="I1795">
        <f t="shared" si="112"/>
        <v>85</v>
      </c>
    </row>
    <row r="1796" spans="2:9" x14ac:dyDescent="0.45">
      <c r="B1796">
        <f>IF('Input and Summary Results'!D1378=0,FALSE,'Input and Summary Results'!$B1378)</f>
        <v>85</v>
      </c>
      <c r="C1796">
        <f>IF(OR(B1796=0,'Input and Summary Results'!D1378=0,'Input and Summary Results'!D1378=""),FALSE,'Input and Summary Results'!$D1378)</f>
        <v>1.006882238</v>
      </c>
      <c r="D1796">
        <f>IF(OR(B1796=0,'Input and Summary Results'!E1378=0),FALSE,'Input and Summary Results'!$E1378)</f>
        <v>4.5003194000000003E-2</v>
      </c>
      <c r="E1796">
        <f t="shared" si="113"/>
        <v>2.9786797120572015E-3</v>
      </c>
      <c r="F1796">
        <f t="shared" si="114"/>
        <v>1.9397885332445405E-2</v>
      </c>
      <c r="G1796">
        <f>IF('Input and Summary Results'!$J$4="yes",IF(C1796=FALSE,FALSE,IF('Data Transformation'!E1796&lt;$R$10,E1796,$R$10)),IF(C1796=FALSE,FALSE,IF(C1796&lt;$R$10,C1796,$R$10)))</f>
        <v>1.006882238</v>
      </c>
      <c r="H1796">
        <f>IF('Input and Summary Results'!$J$4="yes",'Data Transformation'!F1796,'Data Transformation'!D1796)</f>
        <v>4.5003194000000003E-2</v>
      </c>
      <c r="I1796">
        <f t="shared" si="112"/>
        <v>85</v>
      </c>
    </row>
    <row r="1797" spans="2:9" x14ac:dyDescent="0.45">
      <c r="B1797">
        <f>IF('Input and Summary Results'!D1379=0,FALSE,'Input and Summary Results'!$B1379)</f>
        <v>85</v>
      </c>
      <c r="C1797">
        <f>IF(OR(B1797=0,'Input and Summary Results'!D1379=0,'Input and Summary Results'!D1379=""),FALSE,'Input and Summary Results'!$D1379)</f>
        <v>0.96391221199999999</v>
      </c>
      <c r="D1797">
        <f>IF(OR(B1797=0,'Input and Summary Results'!E1379=0),FALSE,'Input and Summary Results'!$E1379)</f>
        <v>4.4660478000000003E-2</v>
      </c>
      <c r="E1797">
        <f t="shared" si="113"/>
        <v>-1.5962517528781483E-2</v>
      </c>
      <c r="F1797">
        <f t="shared" si="114"/>
        <v>2.0108311950715281E-2</v>
      </c>
      <c r="G1797">
        <f>IF('Input and Summary Results'!$J$4="yes",IF(C1797=FALSE,FALSE,IF('Data Transformation'!E1797&lt;$R$10,E1797,$R$10)),IF(C1797=FALSE,FALSE,IF(C1797&lt;$R$10,C1797,$R$10)))</f>
        <v>0.96391221199999999</v>
      </c>
      <c r="H1797">
        <f>IF('Input and Summary Results'!$J$4="yes",'Data Transformation'!F1797,'Data Transformation'!D1797)</f>
        <v>4.4660478000000003E-2</v>
      </c>
      <c r="I1797">
        <f t="shared" ref="I1797:I1860" si="115">IF(G1797=FALSE,"",B1797)</f>
        <v>85</v>
      </c>
    </row>
    <row r="1798" spans="2:9" x14ac:dyDescent="0.45">
      <c r="B1798">
        <f>IF('Input and Summary Results'!D1380=0,FALSE,'Input and Summary Results'!$B1380)</f>
        <v>85</v>
      </c>
      <c r="C1798">
        <f>IF(OR(B1798=0,'Input and Summary Results'!D1380=0,'Input and Summary Results'!D1380=""),FALSE,'Input and Summary Results'!$D1380)</f>
        <v>0.30660696199999998</v>
      </c>
      <c r="D1798">
        <f>IF(OR(B1798=0,'Input and Summary Results'!E1380=0),FALSE,'Input and Summary Results'!$E1380)</f>
        <v>4.3020466E-2</v>
      </c>
      <c r="E1798">
        <f t="shared" si="113"/>
        <v>-0.51341798802092808</v>
      </c>
      <c r="F1798">
        <f t="shared" si="114"/>
        <v>6.0895167292385234E-2</v>
      </c>
      <c r="G1798">
        <f>IF('Input and Summary Results'!$J$4="yes",IF(C1798=FALSE,FALSE,IF('Data Transformation'!E1798&lt;$R$10,E1798,$R$10)),IF(C1798=FALSE,FALSE,IF(C1798&lt;$R$10,C1798,$R$10)))</f>
        <v>0.30660696199999998</v>
      </c>
      <c r="H1798">
        <f>IF('Input and Summary Results'!$J$4="yes",'Data Transformation'!F1798,'Data Transformation'!D1798)</f>
        <v>4.3020466E-2</v>
      </c>
      <c r="I1798">
        <f t="shared" si="115"/>
        <v>85</v>
      </c>
    </row>
    <row r="1799" spans="2:9" x14ac:dyDescent="0.45">
      <c r="B1799">
        <f>IF('Input and Summary Results'!D1381=0,FALSE,'Input and Summary Results'!$B1381)</f>
        <v>85</v>
      </c>
      <c r="C1799">
        <f>IF(OR(B1799=0,'Input and Summary Results'!D1381=0,'Input and Summary Results'!D1381=""),FALSE,'Input and Summary Results'!$D1381)</f>
        <v>0.86975312800000004</v>
      </c>
      <c r="D1799">
        <f>IF(OR(B1799=0,'Input and Summary Results'!E1381=0),FALSE,'Input and Summary Results'!$E1381)</f>
        <v>3.9324091999999998E-2</v>
      </c>
      <c r="E1799">
        <f t="shared" si="113"/>
        <v>-6.0604000670978111E-2</v>
      </c>
      <c r="F1799">
        <f t="shared" si="114"/>
        <v>1.962241396848417E-2</v>
      </c>
      <c r="G1799">
        <f>IF('Input and Summary Results'!$J$4="yes",IF(C1799=FALSE,FALSE,IF('Data Transformation'!E1799&lt;$R$10,E1799,$R$10)),IF(C1799=FALSE,FALSE,IF(C1799&lt;$R$10,C1799,$R$10)))</f>
        <v>0.86975312800000004</v>
      </c>
      <c r="H1799">
        <f>IF('Input and Summary Results'!$J$4="yes",'Data Transformation'!F1799,'Data Transformation'!D1799)</f>
        <v>3.9324091999999998E-2</v>
      </c>
      <c r="I1799">
        <f t="shared" si="115"/>
        <v>85</v>
      </c>
    </row>
    <row r="1800" spans="2:9" x14ac:dyDescent="0.45">
      <c r="B1800">
        <f>IF('Input and Summary Results'!D1382=0,FALSE,'Input and Summary Results'!$B1382)</f>
        <v>86</v>
      </c>
      <c r="C1800">
        <f>IF(OR(B1800=0,'Input and Summary Results'!D1382=0,'Input and Summary Results'!D1382=""),FALSE,'Input and Summary Results'!$D1382)</f>
        <v>0.60175858299999996</v>
      </c>
      <c r="D1800">
        <f>IF(OR(B1800=0,'Input and Summary Results'!E1382=0),FALSE,'Input and Summary Results'!$E1382)</f>
        <v>0.15964071299999999</v>
      </c>
      <c r="E1800">
        <f t="shared" si="113"/>
        <v>-0.22057770658188189</v>
      </c>
      <c r="F1800">
        <f t="shared" si="114"/>
        <v>0.11513598874916256</v>
      </c>
      <c r="G1800">
        <f>IF('Input and Summary Results'!$J$4="yes",IF(C1800=FALSE,FALSE,IF('Data Transformation'!E1800&lt;$R$10,E1800,$R$10)),IF(C1800=FALSE,FALSE,IF(C1800&lt;$R$10,C1800,$R$10)))</f>
        <v>0.60175858299999996</v>
      </c>
      <c r="H1800">
        <f>IF('Input and Summary Results'!$J$4="yes",'Data Transformation'!F1800,'Data Transformation'!D1800)</f>
        <v>0.15964071299999999</v>
      </c>
      <c r="I1800">
        <f t="shared" si="115"/>
        <v>86</v>
      </c>
    </row>
    <row r="1801" spans="2:9" x14ac:dyDescent="0.45">
      <c r="B1801">
        <f>IF('Input and Summary Results'!D1383=0,FALSE,'Input and Summary Results'!$B1383)</f>
        <v>86</v>
      </c>
      <c r="C1801">
        <f>IF(OR(B1801=0,'Input and Summary Results'!D1383=0,'Input and Summary Results'!D1383=""),FALSE,'Input and Summary Results'!$D1383)</f>
        <v>0.69169947600000004</v>
      </c>
      <c r="D1801">
        <f>IF(OR(B1801=0,'Input and Summary Results'!E1383=0),FALSE,'Input and Summary Results'!$E1383)</f>
        <v>0.14751396899999999</v>
      </c>
      <c r="E1801">
        <f t="shared" si="113"/>
        <v>-0.16008255332290164</v>
      </c>
      <c r="F1801">
        <f t="shared" si="114"/>
        <v>9.2556181936445464E-2</v>
      </c>
      <c r="G1801">
        <f>IF('Input and Summary Results'!$J$4="yes",IF(C1801=FALSE,FALSE,IF('Data Transformation'!E1801&lt;$R$10,E1801,$R$10)),IF(C1801=FALSE,FALSE,IF(C1801&lt;$R$10,C1801,$R$10)))</f>
        <v>0.69169947600000004</v>
      </c>
      <c r="H1801">
        <f>IF('Input and Summary Results'!$J$4="yes",'Data Transformation'!F1801,'Data Transformation'!D1801)</f>
        <v>0.14751396899999999</v>
      </c>
      <c r="I1801">
        <f t="shared" si="115"/>
        <v>86</v>
      </c>
    </row>
    <row r="1802" spans="2:9" x14ac:dyDescent="0.45">
      <c r="B1802">
        <f>IF('Input and Summary Results'!D1384=0,FALSE,'Input and Summary Results'!$B1384)</f>
        <v>86</v>
      </c>
      <c r="C1802">
        <f>IF(OR(B1802=0,'Input and Summary Results'!D1384=0,'Input and Summary Results'!D1384=""),FALSE,'Input and Summary Results'!$D1384)</f>
        <v>0.15528847300000001</v>
      </c>
      <c r="D1802">
        <f>IF(OR(B1802=0,'Input and Summary Results'!E1384=0),FALSE,'Input and Summary Results'!$E1384)</f>
        <v>0.13036144999999999</v>
      </c>
      <c r="E1802">
        <f t="shared" si="113"/>
        <v>-0.80886078057723121</v>
      </c>
      <c r="F1802">
        <f t="shared" si="114"/>
        <v>0.36433399213089041</v>
      </c>
      <c r="G1802">
        <f>IF('Input and Summary Results'!$J$4="yes",IF(C1802=FALSE,FALSE,IF('Data Transformation'!E1802&lt;$R$10,E1802,$R$10)),IF(C1802=FALSE,FALSE,IF(C1802&lt;$R$10,C1802,$R$10)))</f>
        <v>0.15528847300000001</v>
      </c>
      <c r="H1802">
        <f>IF('Input and Summary Results'!$J$4="yes",'Data Transformation'!F1802,'Data Transformation'!D1802)</f>
        <v>0.13036144999999999</v>
      </c>
      <c r="I1802">
        <f t="shared" si="115"/>
        <v>86</v>
      </c>
    </row>
    <row r="1803" spans="2:9" x14ac:dyDescent="0.45">
      <c r="B1803">
        <f>IF('Input and Summary Results'!D1385=0,FALSE,'Input and Summary Results'!$B1385)</f>
        <v>86</v>
      </c>
      <c r="C1803">
        <f>IF(OR(B1803=0,'Input and Summary Results'!D1385=0,'Input and Summary Results'!D1385=""),FALSE,'Input and Summary Results'!$D1385)</f>
        <v>1.1169907E-2</v>
      </c>
      <c r="D1803">
        <f>IF(OR(B1803=0,'Input and Summary Results'!E1385=0),FALSE,'Input and Summary Results'!$E1385)</f>
        <v>0.12567840799999999</v>
      </c>
      <c r="E1803">
        <f t="shared" si="113"/>
        <v>-1.9519504427800898</v>
      </c>
      <c r="F1803">
        <f t="shared" si="114"/>
        <v>4.8831587471587721</v>
      </c>
      <c r="G1803">
        <f>IF('Input and Summary Results'!$J$4="yes",IF(C1803=FALSE,FALSE,IF('Data Transformation'!E1803&lt;$R$10,E1803,$R$10)),IF(C1803=FALSE,FALSE,IF(C1803&lt;$R$10,C1803,$R$10)))</f>
        <v>1.1169907E-2</v>
      </c>
      <c r="H1803">
        <f>IF('Input and Summary Results'!$J$4="yes",'Data Transformation'!F1803,'Data Transformation'!D1803)</f>
        <v>0.12567840799999999</v>
      </c>
      <c r="I1803">
        <f t="shared" si="115"/>
        <v>86</v>
      </c>
    </row>
    <row r="1804" spans="2:9" x14ac:dyDescent="0.45">
      <c r="B1804">
        <f>IF('Input and Summary Results'!D1386=0,FALSE,'Input and Summary Results'!$B1386)</f>
        <v>86</v>
      </c>
      <c r="C1804">
        <f>IF(OR(B1804=0,'Input and Summary Results'!D1386=0,'Input and Summary Results'!D1386=""),FALSE,'Input and Summary Results'!$D1386)</f>
        <v>0.80239724899999998</v>
      </c>
      <c r="D1804">
        <f>IF(OR(B1804=0,'Input and Summary Results'!E1386=0),FALSE,'Input and Summary Results'!$E1386)</f>
        <v>0.10809759300000001</v>
      </c>
      <c r="E1804">
        <f t="shared" si="113"/>
        <v>-9.5610568953450603E-2</v>
      </c>
      <c r="F1804">
        <f t="shared" si="114"/>
        <v>5.8467742032350868E-2</v>
      </c>
      <c r="G1804">
        <f>IF('Input and Summary Results'!$J$4="yes",IF(C1804=FALSE,FALSE,IF('Data Transformation'!E1804&lt;$R$10,E1804,$R$10)),IF(C1804=FALSE,FALSE,IF(C1804&lt;$R$10,C1804,$R$10)))</f>
        <v>0.80239724899999998</v>
      </c>
      <c r="H1804">
        <f>IF('Input and Summary Results'!$J$4="yes",'Data Transformation'!F1804,'Data Transformation'!D1804)</f>
        <v>0.10809759300000001</v>
      </c>
      <c r="I1804">
        <f t="shared" si="115"/>
        <v>86</v>
      </c>
    </row>
    <row r="1805" spans="2:9" x14ac:dyDescent="0.45">
      <c r="B1805">
        <f>IF('Input and Summary Results'!D1387=0,FALSE,'Input and Summary Results'!$B1387)</f>
        <v>86</v>
      </c>
      <c r="C1805">
        <f>IF(OR(B1805=0,'Input and Summary Results'!D1387=0,'Input and Summary Results'!D1387=""),FALSE,'Input and Summary Results'!$D1387)</f>
        <v>0.56919491600000005</v>
      </c>
      <c r="D1805">
        <f>IF(OR(B1805=0,'Input and Summary Results'!E1387=0),FALSE,'Input and Summary Results'!$E1387)</f>
        <v>8.3796272000000005E-2</v>
      </c>
      <c r="E1805">
        <f t="shared" si="113"/>
        <v>-0.24473898765136284</v>
      </c>
      <c r="F1805">
        <f t="shared" si="114"/>
        <v>6.3893019817485505E-2</v>
      </c>
      <c r="G1805">
        <f>IF('Input and Summary Results'!$J$4="yes",IF(C1805=FALSE,FALSE,IF('Data Transformation'!E1805&lt;$R$10,E1805,$R$10)),IF(C1805=FALSE,FALSE,IF(C1805&lt;$R$10,C1805,$R$10)))</f>
        <v>0.56919491600000005</v>
      </c>
      <c r="H1805">
        <f>IF('Input and Summary Results'!$J$4="yes",'Data Transformation'!F1805,'Data Transformation'!D1805)</f>
        <v>8.3796272000000005E-2</v>
      </c>
      <c r="I1805">
        <f t="shared" si="115"/>
        <v>86</v>
      </c>
    </row>
    <row r="1806" spans="2:9" x14ac:dyDescent="0.45">
      <c r="B1806">
        <f>IF('Input and Summary Results'!D1388=0,FALSE,'Input and Summary Results'!$B1388)</f>
        <v>86</v>
      </c>
      <c r="C1806">
        <f>IF(OR(B1806=0,'Input and Summary Results'!D1388=0,'Input and Summary Results'!D1388=""),FALSE,'Input and Summary Results'!$D1388)</f>
        <v>0.33154127500000002</v>
      </c>
      <c r="D1806">
        <f>IF(OR(B1806=0,'Input and Summary Results'!E1388=0),FALSE,'Input and Summary Results'!$E1388)</f>
        <v>7.8915537999999993E-2</v>
      </c>
      <c r="E1806">
        <f t="shared" si="113"/>
        <v>-0.47946239670450924</v>
      </c>
      <c r="F1806">
        <f t="shared" si="114"/>
        <v>0.10330340767375042</v>
      </c>
      <c r="G1806">
        <f>IF('Input and Summary Results'!$J$4="yes",IF(C1806=FALSE,FALSE,IF('Data Transformation'!E1806&lt;$R$10,E1806,$R$10)),IF(C1806=FALSE,FALSE,IF(C1806&lt;$R$10,C1806,$R$10)))</f>
        <v>0.33154127500000002</v>
      </c>
      <c r="H1806">
        <f>IF('Input and Summary Results'!$J$4="yes",'Data Transformation'!F1806,'Data Transformation'!D1806)</f>
        <v>7.8915537999999993E-2</v>
      </c>
      <c r="I1806">
        <f t="shared" si="115"/>
        <v>86</v>
      </c>
    </row>
    <row r="1807" spans="2:9" x14ac:dyDescent="0.45">
      <c r="B1807">
        <f>IF('Input and Summary Results'!D1389=0,FALSE,'Input and Summary Results'!$B1389)</f>
        <v>86</v>
      </c>
      <c r="C1807">
        <f>IF(OR(B1807=0,'Input and Summary Results'!D1389=0,'Input and Summary Results'!D1389=""),FALSE,'Input and Summary Results'!$D1389)</f>
        <v>6.1813730999999997E-2</v>
      </c>
      <c r="D1807">
        <f>IF(OR(B1807=0,'Input and Summary Results'!E1389=0),FALSE,'Input and Summary Results'!$E1389)</f>
        <v>7.8559038999999997E-2</v>
      </c>
      <c r="E1807">
        <f t="shared" si="113"/>
        <v>-1.2089150421417167</v>
      </c>
      <c r="F1807">
        <f t="shared" si="114"/>
        <v>0.55157037723543978</v>
      </c>
      <c r="G1807">
        <f>IF('Input and Summary Results'!$J$4="yes",IF(C1807=FALSE,FALSE,IF('Data Transformation'!E1807&lt;$R$10,E1807,$R$10)),IF(C1807=FALSE,FALSE,IF(C1807&lt;$R$10,C1807,$R$10)))</f>
        <v>6.1813730999999997E-2</v>
      </c>
      <c r="H1807">
        <f>IF('Input and Summary Results'!$J$4="yes",'Data Transformation'!F1807,'Data Transformation'!D1807)</f>
        <v>7.8559038999999997E-2</v>
      </c>
      <c r="I1807">
        <f t="shared" si="115"/>
        <v>86</v>
      </c>
    </row>
    <row r="1808" spans="2:9" x14ac:dyDescent="0.45">
      <c r="B1808">
        <f>IF('Input and Summary Results'!D1390=0,FALSE,'Input and Summary Results'!$B1390)</f>
        <v>86</v>
      </c>
      <c r="C1808">
        <f>IF(OR(B1808=0,'Input and Summary Results'!D1390=0,'Input and Summary Results'!D1390=""),FALSE,'Input and Summary Results'!$D1390)</f>
        <v>0.150272928</v>
      </c>
      <c r="D1808">
        <f>IF(OR(B1808=0,'Input and Summary Results'!E1390=0),FALSE,'Input and Summary Results'!$E1390)</f>
        <v>7.7579090000000003E-2</v>
      </c>
      <c r="E1808">
        <f t="shared" si="113"/>
        <v>-0.82311925147693144</v>
      </c>
      <c r="F1808">
        <f t="shared" si="114"/>
        <v>0.22405449543113978</v>
      </c>
      <c r="G1808">
        <f>IF('Input and Summary Results'!$J$4="yes",IF(C1808=FALSE,FALSE,IF('Data Transformation'!E1808&lt;$R$10,E1808,$R$10)),IF(C1808=FALSE,FALSE,IF(C1808&lt;$R$10,C1808,$R$10)))</f>
        <v>0.150272928</v>
      </c>
      <c r="H1808">
        <f>IF('Input and Summary Results'!$J$4="yes",'Data Transformation'!F1808,'Data Transformation'!D1808)</f>
        <v>7.7579090000000003E-2</v>
      </c>
      <c r="I1808">
        <f t="shared" si="115"/>
        <v>86</v>
      </c>
    </row>
    <row r="1809" spans="2:9" x14ac:dyDescent="0.45">
      <c r="B1809">
        <f>IF('Input and Summary Results'!D1391=0,FALSE,'Input and Summary Results'!$B1391)</f>
        <v>86</v>
      </c>
      <c r="C1809">
        <f>IF(OR(B1809=0,'Input and Summary Results'!D1391=0,'Input and Summary Results'!D1391=""),FALSE,'Input and Summary Results'!$D1391)</f>
        <v>0.39050754700000001</v>
      </c>
      <c r="D1809">
        <f>IF(OR(B1809=0,'Input and Summary Results'!E1391=0),FALSE,'Input and Summary Results'!$E1391)</f>
        <v>7.3422148000000007E-2</v>
      </c>
      <c r="E1809">
        <f t="shared" si="113"/>
        <v>-0.40837056847353653</v>
      </c>
      <c r="F1809">
        <f t="shared" si="114"/>
        <v>8.1599478619039337E-2</v>
      </c>
      <c r="G1809">
        <f>IF('Input and Summary Results'!$J$4="yes",IF(C1809=FALSE,FALSE,IF('Data Transformation'!E1809&lt;$R$10,E1809,$R$10)),IF(C1809=FALSE,FALSE,IF(C1809&lt;$R$10,C1809,$R$10)))</f>
        <v>0.39050754700000001</v>
      </c>
      <c r="H1809">
        <f>IF('Input and Summary Results'!$J$4="yes",'Data Transformation'!F1809,'Data Transformation'!D1809)</f>
        <v>7.3422148000000007E-2</v>
      </c>
      <c r="I1809">
        <f t="shared" si="115"/>
        <v>86</v>
      </c>
    </row>
    <row r="1810" spans="2:9" x14ac:dyDescent="0.45">
      <c r="B1810">
        <f>IF('Input and Summary Results'!D1392=0,FALSE,'Input and Summary Results'!$B1392)</f>
        <v>86</v>
      </c>
      <c r="C1810">
        <f>IF(OR(B1810=0,'Input and Summary Results'!D1392=0,'Input and Summary Results'!D1392=""),FALSE,'Input and Summary Results'!$D1392)</f>
        <v>0.76051206299999996</v>
      </c>
      <c r="D1810">
        <f>IF(OR(B1810=0,'Input and Summary Results'!E1392=0),FALSE,'Input and Summary Results'!$E1392)</f>
        <v>5.5695832000000001E-2</v>
      </c>
      <c r="E1810">
        <f t="shared" si="113"/>
        <v>-0.11889389291566901</v>
      </c>
      <c r="F1810">
        <f t="shared" si="114"/>
        <v>3.1783836528047289E-2</v>
      </c>
      <c r="G1810">
        <f>IF('Input and Summary Results'!$J$4="yes",IF(C1810=FALSE,FALSE,IF('Data Transformation'!E1810&lt;$R$10,E1810,$R$10)),IF(C1810=FALSE,FALSE,IF(C1810&lt;$R$10,C1810,$R$10)))</f>
        <v>0.76051206299999996</v>
      </c>
      <c r="H1810">
        <f>IF('Input and Summary Results'!$J$4="yes",'Data Transformation'!F1810,'Data Transformation'!D1810)</f>
        <v>5.5695832000000001E-2</v>
      </c>
      <c r="I1810">
        <f t="shared" si="115"/>
        <v>86</v>
      </c>
    </row>
    <row r="1811" spans="2:9" x14ac:dyDescent="0.45">
      <c r="B1811">
        <f>IF('Input and Summary Results'!D1393=0,FALSE,'Input and Summary Results'!$B1393)</f>
        <v>86</v>
      </c>
      <c r="C1811">
        <f>IF(OR(B1811=0,'Input and Summary Results'!D1393=0,'Input and Summary Results'!D1393=""),FALSE,'Input and Summary Results'!$D1393)</f>
        <v>0.80116950200000003</v>
      </c>
      <c r="D1811">
        <f>IF(OR(B1811=0,'Input and Summary Results'!E1393=0),FALSE,'Input and Summary Results'!$E1393)</f>
        <v>5.3246943999999997E-2</v>
      </c>
      <c r="E1811">
        <f t="shared" si="113"/>
        <v>-9.6275591287105597E-2</v>
      </c>
      <c r="F1811">
        <f t="shared" si="114"/>
        <v>2.8844300286408053E-2</v>
      </c>
      <c r="G1811">
        <f>IF('Input and Summary Results'!$J$4="yes",IF(C1811=FALSE,FALSE,IF('Data Transformation'!E1811&lt;$R$10,E1811,$R$10)),IF(C1811=FALSE,FALSE,IF(C1811&lt;$R$10,C1811,$R$10)))</f>
        <v>0.80116950200000003</v>
      </c>
      <c r="H1811">
        <f>IF('Input and Summary Results'!$J$4="yes",'Data Transformation'!F1811,'Data Transformation'!D1811)</f>
        <v>5.3246943999999997E-2</v>
      </c>
      <c r="I1811">
        <f t="shared" si="115"/>
        <v>86</v>
      </c>
    </row>
    <row r="1812" spans="2:9" x14ac:dyDescent="0.45">
      <c r="B1812">
        <f>IF('Input and Summary Results'!D1394=0,FALSE,'Input and Summary Results'!$B1394)</f>
        <v>86</v>
      </c>
      <c r="C1812">
        <f>IF(OR(B1812=0,'Input and Summary Results'!D1394=0,'Input and Summary Results'!D1394=""),FALSE,'Input and Summary Results'!$D1394)</f>
        <v>0.81113279000000005</v>
      </c>
      <c r="D1812">
        <f>IF(OR(B1812=0,'Input and Summary Results'!E1394=0),FALSE,'Input and Summary Results'!$E1394)</f>
        <v>4.4990308E-2</v>
      </c>
      <c r="E1812">
        <f t="shared" si="113"/>
        <v>-9.0908041912840354E-2</v>
      </c>
      <c r="F1812">
        <f t="shared" si="114"/>
        <v>2.4072252919278482E-2</v>
      </c>
      <c r="G1812">
        <f>IF('Input and Summary Results'!$J$4="yes",IF(C1812=FALSE,FALSE,IF('Data Transformation'!E1812&lt;$R$10,E1812,$R$10)),IF(C1812=FALSE,FALSE,IF(C1812&lt;$R$10,C1812,$R$10)))</f>
        <v>0.81113279000000005</v>
      </c>
      <c r="H1812">
        <f>IF('Input and Summary Results'!$J$4="yes",'Data Transformation'!F1812,'Data Transformation'!D1812)</f>
        <v>4.4990308E-2</v>
      </c>
      <c r="I1812">
        <f t="shared" si="115"/>
        <v>86</v>
      </c>
    </row>
    <row r="1813" spans="2:9" x14ac:dyDescent="0.45">
      <c r="B1813">
        <f>IF('Input and Summary Results'!D1395=0,FALSE,'Input and Summary Results'!$B1395)</f>
        <v>86</v>
      </c>
      <c r="C1813">
        <f>IF(OR(B1813=0,'Input and Summary Results'!D1395=0,'Input and Summary Results'!D1395=""),FALSE,'Input and Summary Results'!$D1395)</f>
        <v>0.58429808800000005</v>
      </c>
      <c r="D1813">
        <f>IF(OR(B1813=0,'Input and Summary Results'!E1395=0),FALSE,'Input and Summary Results'!$E1395)</f>
        <v>4.1901593000000001E-2</v>
      </c>
      <c r="E1813">
        <f t="shared" si="113"/>
        <v>-0.23336553483025615</v>
      </c>
      <c r="F1813">
        <f t="shared" si="114"/>
        <v>3.1123311432092172E-2</v>
      </c>
      <c r="G1813">
        <f>IF('Input and Summary Results'!$J$4="yes",IF(C1813=FALSE,FALSE,IF('Data Transformation'!E1813&lt;$R$10,E1813,$R$10)),IF(C1813=FALSE,FALSE,IF(C1813&lt;$R$10,C1813,$R$10)))</f>
        <v>0.58429808800000005</v>
      </c>
      <c r="H1813">
        <f>IF('Input and Summary Results'!$J$4="yes",'Data Transformation'!F1813,'Data Transformation'!D1813)</f>
        <v>4.1901593000000001E-2</v>
      </c>
      <c r="I1813">
        <f t="shared" si="115"/>
        <v>86</v>
      </c>
    </row>
    <row r="1814" spans="2:9" x14ac:dyDescent="0.45">
      <c r="B1814">
        <f>IF('Input and Summary Results'!D1396=0,FALSE,'Input and Summary Results'!$B1396)</f>
        <v>86</v>
      </c>
      <c r="C1814">
        <f>IF(OR(B1814=0,'Input and Summary Results'!D1396=0,'Input and Summary Results'!D1396=""),FALSE,'Input and Summary Results'!$D1396)</f>
        <v>0.21247597900000001</v>
      </c>
      <c r="D1814">
        <f>IF(OR(B1814=0,'Input and Summary Results'!E1396=0),FALSE,'Input and Summary Results'!$E1396)</f>
        <v>3.5954374999999997E-2</v>
      </c>
      <c r="E1814">
        <f t="shared" si="113"/>
        <v>-0.67269016103682955</v>
      </c>
      <c r="F1814">
        <f t="shared" si="114"/>
        <v>7.343982516724866E-2</v>
      </c>
      <c r="G1814">
        <f>IF('Input and Summary Results'!$J$4="yes",IF(C1814=FALSE,FALSE,IF('Data Transformation'!E1814&lt;$R$10,E1814,$R$10)),IF(C1814=FALSE,FALSE,IF(C1814&lt;$R$10,C1814,$R$10)))</f>
        <v>0.21247597900000001</v>
      </c>
      <c r="H1814">
        <f>IF('Input and Summary Results'!$J$4="yes",'Data Transformation'!F1814,'Data Transformation'!D1814)</f>
        <v>3.5954374999999997E-2</v>
      </c>
      <c r="I1814">
        <f t="shared" si="115"/>
        <v>86</v>
      </c>
    </row>
    <row r="1815" spans="2:9" x14ac:dyDescent="0.45">
      <c r="B1815">
        <f>IF('Input and Summary Results'!D1397=0,FALSE,'Input and Summary Results'!$B1397)</f>
        <v>87</v>
      </c>
      <c r="C1815">
        <f>IF(OR(B1815=0,'Input and Summary Results'!D1397=0,'Input and Summary Results'!D1397=""),FALSE,'Input and Summary Results'!$D1397)</f>
        <v>0.85246345800000001</v>
      </c>
      <c r="D1815">
        <f>IF(OR(B1815=0,'Input and Summary Results'!E1397=0),FALSE,'Input and Summary Results'!$E1397)</f>
        <v>0.107560797</v>
      </c>
      <c r="E1815">
        <f t="shared" si="113"/>
        <v>-6.9324228557279474E-2</v>
      </c>
      <c r="F1815">
        <f t="shared" si="114"/>
        <v>5.4760571212660709E-2</v>
      </c>
      <c r="G1815">
        <f>IF('Input and Summary Results'!$J$4="yes",IF(C1815=FALSE,FALSE,IF('Data Transformation'!E1815&lt;$R$10,E1815,$R$10)),IF(C1815=FALSE,FALSE,IF(C1815&lt;$R$10,C1815,$R$10)))</f>
        <v>0.85246345800000001</v>
      </c>
      <c r="H1815">
        <f>IF('Input and Summary Results'!$J$4="yes",'Data Transformation'!F1815,'Data Transformation'!D1815)</f>
        <v>0.107560797</v>
      </c>
      <c r="I1815">
        <f t="shared" si="115"/>
        <v>87</v>
      </c>
    </row>
    <row r="1816" spans="2:9" x14ac:dyDescent="0.45">
      <c r="B1816">
        <f>IF('Input and Summary Results'!D1398=0,FALSE,'Input and Summary Results'!$B1398)</f>
        <v>87</v>
      </c>
      <c r="C1816">
        <f>IF(OR(B1816=0,'Input and Summary Results'!D1398=0,'Input and Summary Results'!D1398=""),FALSE,'Input and Summary Results'!$D1398)</f>
        <v>0.74545547300000004</v>
      </c>
      <c r="D1816">
        <f>IF(OR(B1816=0,'Input and Summary Results'!E1398=0),FALSE,'Input and Summary Results'!$E1398)</f>
        <v>9.9658592000000004E-2</v>
      </c>
      <c r="E1816">
        <f t="shared" si="113"/>
        <v>-0.127578292395991</v>
      </c>
      <c r="F1816">
        <f t="shared" si="114"/>
        <v>5.8020673929641942E-2</v>
      </c>
      <c r="G1816">
        <f>IF('Input and Summary Results'!$J$4="yes",IF(C1816=FALSE,FALSE,IF('Data Transformation'!E1816&lt;$R$10,E1816,$R$10)),IF(C1816=FALSE,FALSE,IF(C1816&lt;$R$10,C1816,$R$10)))</f>
        <v>0.74545547300000004</v>
      </c>
      <c r="H1816">
        <f>IF('Input and Summary Results'!$J$4="yes",'Data Transformation'!F1816,'Data Transformation'!D1816)</f>
        <v>9.9658592000000004E-2</v>
      </c>
      <c r="I1816">
        <f t="shared" si="115"/>
        <v>87</v>
      </c>
    </row>
    <row r="1817" spans="2:9" x14ac:dyDescent="0.45">
      <c r="B1817">
        <f>IF('Input and Summary Results'!D1399=0,FALSE,'Input and Summary Results'!$B1399)</f>
        <v>87</v>
      </c>
      <c r="C1817">
        <f>IF(OR(B1817=0,'Input and Summary Results'!D1399=0,'Input and Summary Results'!D1399=""),FALSE,'Input and Summary Results'!$D1399)</f>
        <v>0.30944900600000003</v>
      </c>
      <c r="D1817">
        <f>IF(OR(B1817=0,'Input and Summary Results'!E1399=0),FALSE,'Input and Summary Results'!$E1399)</f>
        <v>9.5523680999999999E-2</v>
      </c>
      <c r="E1817">
        <f t="shared" si="113"/>
        <v>-0.50941090799268385</v>
      </c>
      <c r="F1817">
        <f t="shared" si="114"/>
        <v>0.13397127394230504</v>
      </c>
      <c r="G1817">
        <f>IF('Input and Summary Results'!$J$4="yes",IF(C1817=FALSE,FALSE,IF('Data Transformation'!E1817&lt;$R$10,E1817,$R$10)),IF(C1817=FALSE,FALSE,IF(C1817&lt;$R$10,C1817,$R$10)))</f>
        <v>0.30944900600000003</v>
      </c>
      <c r="H1817">
        <f>IF('Input and Summary Results'!$J$4="yes",'Data Transformation'!F1817,'Data Transformation'!D1817)</f>
        <v>9.5523680999999999E-2</v>
      </c>
      <c r="I1817">
        <f t="shared" si="115"/>
        <v>87</v>
      </c>
    </row>
    <row r="1818" spans="2:9" x14ac:dyDescent="0.45">
      <c r="B1818">
        <f>IF('Input and Summary Results'!D1400=0,FALSE,'Input and Summary Results'!$B1400)</f>
        <v>87</v>
      </c>
      <c r="C1818">
        <f>IF(OR(B1818=0,'Input and Summary Results'!D1400=0,'Input and Summary Results'!D1400=""),FALSE,'Input and Summary Results'!$D1400)</f>
        <v>0.386625634</v>
      </c>
      <c r="D1818">
        <f>IF(OR(B1818=0,'Input and Summary Results'!E1400=0),FALSE,'Input and Summary Results'!$E1400)</f>
        <v>9.0859506000000007E-2</v>
      </c>
      <c r="E1818">
        <f t="shared" si="113"/>
        <v>-0.41270935481941246</v>
      </c>
      <c r="F1818">
        <f t="shared" si="114"/>
        <v>0.10199278613792069</v>
      </c>
      <c r="G1818">
        <f>IF('Input and Summary Results'!$J$4="yes",IF(C1818=FALSE,FALSE,IF('Data Transformation'!E1818&lt;$R$10,E1818,$R$10)),IF(C1818=FALSE,FALSE,IF(C1818&lt;$R$10,C1818,$R$10)))</f>
        <v>0.386625634</v>
      </c>
      <c r="H1818">
        <f>IF('Input and Summary Results'!$J$4="yes",'Data Transformation'!F1818,'Data Transformation'!D1818)</f>
        <v>9.0859506000000007E-2</v>
      </c>
      <c r="I1818">
        <f t="shared" si="115"/>
        <v>87</v>
      </c>
    </row>
    <row r="1819" spans="2:9" x14ac:dyDescent="0.45">
      <c r="B1819">
        <f>IF('Input and Summary Results'!D1401=0,FALSE,'Input and Summary Results'!$B1401)</f>
        <v>87</v>
      </c>
      <c r="C1819">
        <f>IF(OR(B1819=0,'Input and Summary Results'!D1401=0,'Input and Summary Results'!D1401=""),FALSE,'Input and Summary Results'!$D1401)</f>
        <v>0.194085022</v>
      </c>
      <c r="D1819">
        <f>IF(OR(B1819=0,'Input and Summary Results'!E1401=0),FALSE,'Input and Summary Results'!$E1401)</f>
        <v>8.0698504000000004E-2</v>
      </c>
      <c r="E1819">
        <f t="shared" si="113"/>
        <v>-0.7120079788503868</v>
      </c>
      <c r="F1819">
        <f t="shared" si="114"/>
        <v>0.18045262006874493</v>
      </c>
      <c r="G1819">
        <f>IF('Input and Summary Results'!$J$4="yes",IF(C1819=FALSE,FALSE,IF('Data Transformation'!E1819&lt;$R$10,E1819,$R$10)),IF(C1819=FALSE,FALSE,IF(C1819&lt;$R$10,C1819,$R$10)))</f>
        <v>0.194085022</v>
      </c>
      <c r="H1819">
        <f>IF('Input and Summary Results'!$J$4="yes",'Data Transformation'!F1819,'Data Transformation'!D1819)</f>
        <v>8.0698504000000004E-2</v>
      </c>
      <c r="I1819">
        <f t="shared" si="115"/>
        <v>87</v>
      </c>
    </row>
    <row r="1820" spans="2:9" x14ac:dyDescent="0.45">
      <c r="B1820">
        <f>IF('Input and Summary Results'!D1402=0,FALSE,'Input and Summary Results'!$B1402)</f>
        <v>87</v>
      </c>
      <c r="C1820">
        <f>IF(OR(B1820=0,'Input and Summary Results'!D1402=0,'Input and Summary Results'!D1402=""),FALSE,'Input and Summary Results'!$D1402)</f>
        <v>1.0578201730000001</v>
      </c>
      <c r="D1820">
        <f>IF(OR(B1820=0,'Input and Summary Results'!E1402=0),FALSE,'Input and Summary Results'!$E1402)</f>
        <v>7.2155498999999998E-2</v>
      </c>
      <c r="E1820">
        <f t="shared" si="113"/>
        <v>2.4411844909327025E-2</v>
      </c>
      <c r="F1820">
        <f t="shared" si="114"/>
        <v>2.9603790289977762E-2</v>
      </c>
      <c r="G1820">
        <f>IF('Input and Summary Results'!$J$4="yes",IF(C1820=FALSE,FALSE,IF('Data Transformation'!E1820&lt;$R$10,E1820,$R$10)),IF(C1820=FALSE,FALSE,IF(C1820&lt;$R$10,C1820,$R$10)))</f>
        <v>1.0578201730000001</v>
      </c>
      <c r="H1820">
        <f>IF('Input and Summary Results'!$J$4="yes",'Data Transformation'!F1820,'Data Transformation'!D1820)</f>
        <v>7.2155498999999998E-2</v>
      </c>
      <c r="I1820">
        <f t="shared" si="115"/>
        <v>87</v>
      </c>
    </row>
    <row r="1821" spans="2:9" x14ac:dyDescent="0.45">
      <c r="B1821">
        <f>IF('Input and Summary Results'!D1403=0,FALSE,'Input and Summary Results'!$B1403)</f>
        <v>87</v>
      </c>
      <c r="C1821">
        <f>IF(OR(B1821=0,'Input and Summary Results'!D1403=0,'Input and Summary Results'!D1403=""),FALSE,'Input and Summary Results'!$D1403)</f>
        <v>0.57380758300000001</v>
      </c>
      <c r="D1821">
        <f>IF(OR(B1821=0,'Input and Summary Results'!E1403=0),FALSE,'Input and Summary Results'!$E1403)</f>
        <v>7.0914538999999999E-2</v>
      </c>
      <c r="E1821">
        <f t="shared" si="113"/>
        <v>-0.24123371675001409</v>
      </c>
      <c r="F1821">
        <f t="shared" si="114"/>
        <v>5.3636290000022534E-2</v>
      </c>
      <c r="G1821">
        <f>IF('Input and Summary Results'!$J$4="yes",IF(C1821=FALSE,FALSE,IF('Data Transformation'!E1821&lt;$R$10,E1821,$R$10)),IF(C1821=FALSE,FALSE,IF(C1821&lt;$R$10,C1821,$R$10)))</f>
        <v>0.57380758300000001</v>
      </c>
      <c r="H1821">
        <f>IF('Input and Summary Results'!$J$4="yes",'Data Transformation'!F1821,'Data Transformation'!D1821)</f>
        <v>7.0914538999999999E-2</v>
      </c>
      <c r="I1821">
        <f t="shared" si="115"/>
        <v>87</v>
      </c>
    </row>
    <row r="1822" spans="2:9" x14ac:dyDescent="0.45">
      <c r="B1822">
        <f>IF('Input and Summary Results'!D1404=0,FALSE,'Input and Summary Results'!$B1404)</f>
        <v>87</v>
      </c>
      <c r="C1822">
        <f>IF(OR(B1822=0,'Input and Summary Results'!D1404=0,'Input and Summary Results'!D1404=""),FALSE,'Input and Summary Results'!$D1404)</f>
        <v>0.91772466200000002</v>
      </c>
      <c r="D1822">
        <f>IF(OR(B1822=0,'Input and Summary Results'!E1404=0),FALSE,'Input and Summary Results'!$E1404)</f>
        <v>6.7728768999999994E-2</v>
      </c>
      <c r="E1822">
        <f t="shared" si="113"/>
        <v>-3.7287597350253068E-2</v>
      </c>
      <c r="F1822">
        <f t="shared" si="114"/>
        <v>3.2029525807817941E-2</v>
      </c>
      <c r="G1822">
        <f>IF('Input and Summary Results'!$J$4="yes",IF(C1822=FALSE,FALSE,IF('Data Transformation'!E1822&lt;$R$10,E1822,$R$10)),IF(C1822=FALSE,FALSE,IF(C1822&lt;$R$10,C1822,$R$10)))</f>
        <v>0.91772466200000002</v>
      </c>
      <c r="H1822">
        <f>IF('Input and Summary Results'!$J$4="yes",'Data Transformation'!F1822,'Data Transformation'!D1822)</f>
        <v>6.7728768999999994E-2</v>
      </c>
      <c r="I1822">
        <f t="shared" si="115"/>
        <v>87</v>
      </c>
    </row>
    <row r="1823" spans="2:9" x14ac:dyDescent="0.45">
      <c r="B1823">
        <f>IF('Input and Summary Results'!D1405=0,FALSE,'Input and Summary Results'!$B1405)</f>
        <v>87</v>
      </c>
      <c r="C1823">
        <f>IF(OR(B1823=0,'Input and Summary Results'!D1405=0,'Input and Summary Results'!D1405=""),FALSE,'Input and Summary Results'!$D1405)</f>
        <v>0.16576745500000001</v>
      </c>
      <c r="D1823">
        <f>IF(OR(B1823=0,'Input and Summary Results'!E1405=0),FALSE,'Input and Summary Results'!$E1405)</f>
        <v>6.6802004999999998E-2</v>
      </c>
      <c r="E1823">
        <f t="shared" si="113"/>
        <v>-0.78050073012647347</v>
      </c>
      <c r="F1823">
        <f t="shared" si="114"/>
        <v>0.17489603233638351</v>
      </c>
      <c r="G1823">
        <f>IF('Input and Summary Results'!$J$4="yes",IF(C1823=FALSE,FALSE,IF('Data Transformation'!E1823&lt;$R$10,E1823,$R$10)),IF(C1823=FALSE,FALSE,IF(C1823&lt;$R$10,C1823,$R$10)))</f>
        <v>0.16576745500000001</v>
      </c>
      <c r="H1823">
        <f>IF('Input and Summary Results'!$J$4="yes",'Data Transformation'!F1823,'Data Transformation'!D1823)</f>
        <v>6.6802004999999998E-2</v>
      </c>
      <c r="I1823">
        <f t="shared" si="115"/>
        <v>87</v>
      </c>
    </row>
    <row r="1824" spans="2:9" x14ac:dyDescent="0.45">
      <c r="B1824">
        <f>IF('Input and Summary Results'!D1406=0,FALSE,'Input and Summary Results'!$B1406)</f>
        <v>87</v>
      </c>
      <c r="C1824">
        <f>IF(OR(B1824=0,'Input and Summary Results'!D1406=0,'Input and Summary Results'!D1406=""),FALSE,'Input and Summary Results'!$D1406)</f>
        <v>0.99368355900000005</v>
      </c>
      <c r="D1824">
        <f>IF(OR(B1824=0,'Input and Summary Results'!E1406=0),FALSE,'Input and Summary Results'!$E1406)</f>
        <v>6.6325488000000002E-2</v>
      </c>
      <c r="E1824">
        <f t="shared" si="113"/>
        <v>-2.7518957435941314E-3</v>
      </c>
      <c r="F1824">
        <f t="shared" si="114"/>
        <v>2.8968237957935256E-2</v>
      </c>
      <c r="G1824">
        <f>IF('Input and Summary Results'!$J$4="yes",IF(C1824=FALSE,FALSE,IF('Data Transformation'!E1824&lt;$R$10,E1824,$R$10)),IF(C1824=FALSE,FALSE,IF(C1824&lt;$R$10,C1824,$R$10)))</f>
        <v>0.99368355900000005</v>
      </c>
      <c r="H1824">
        <f>IF('Input and Summary Results'!$J$4="yes",'Data Transformation'!F1824,'Data Transformation'!D1824)</f>
        <v>6.6325488000000002E-2</v>
      </c>
      <c r="I1824">
        <f t="shared" si="115"/>
        <v>87</v>
      </c>
    </row>
    <row r="1825" spans="2:9" x14ac:dyDescent="0.45">
      <c r="B1825">
        <f>IF('Input and Summary Results'!D1407=0,FALSE,'Input and Summary Results'!$B1407)</f>
        <v>87</v>
      </c>
      <c r="C1825">
        <f>IF(OR(B1825=0,'Input and Summary Results'!D1407=0,'Input and Summary Results'!D1407=""),FALSE,'Input and Summary Results'!$D1407)</f>
        <v>0.183388633</v>
      </c>
      <c r="D1825">
        <f>IF(OR(B1825=0,'Input and Summary Results'!E1407=0),FALSE,'Input and Summary Results'!$E1407)</f>
        <v>6.5124256000000005E-2</v>
      </c>
      <c r="E1825">
        <f t="shared" si="113"/>
        <v>-0.73662758675959839</v>
      </c>
      <c r="F1825">
        <f t="shared" si="114"/>
        <v>0.15412038707982517</v>
      </c>
      <c r="G1825">
        <f>IF('Input and Summary Results'!$J$4="yes",IF(C1825=FALSE,FALSE,IF('Data Transformation'!E1825&lt;$R$10,E1825,$R$10)),IF(C1825=FALSE,FALSE,IF(C1825&lt;$R$10,C1825,$R$10)))</f>
        <v>0.183388633</v>
      </c>
      <c r="H1825">
        <f>IF('Input and Summary Results'!$J$4="yes",'Data Transformation'!F1825,'Data Transformation'!D1825)</f>
        <v>6.5124256000000005E-2</v>
      </c>
      <c r="I1825">
        <f t="shared" si="115"/>
        <v>87</v>
      </c>
    </row>
    <row r="1826" spans="2:9" x14ac:dyDescent="0.45">
      <c r="B1826">
        <f>IF('Input and Summary Results'!D1408=0,FALSE,'Input and Summary Results'!$B1408)</f>
        <v>87</v>
      </c>
      <c r="C1826">
        <f>IF(OR(B1826=0,'Input and Summary Results'!D1408=0,'Input and Summary Results'!D1408=""),FALSE,'Input and Summary Results'!$D1408)</f>
        <v>0.34582640100000001</v>
      </c>
      <c r="D1826">
        <f>IF(OR(B1826=0,'Input and Summary Results'!E1408=0),FALSE,'Input and Summary Results'!$E1408)</f>
        <v>5.9277297999999999E-2</v>
      </c>
      <c r="E1826">
        <f t="shared" si="113"/>
        <v>-0.46114185498648746</v>
      </c>
      <c r="F1826">
        <f t="shared" si="114"/>
        <v>7.4390929257017596E-2</v>
      </c>
      <c r="G1826">
        <f>IF('Input and Summary Results'!$J$4="yes",IF(C1826=FALSE,FALSE,IF('Data Transformation'!E1826&lt;$R$10,E1826,$R$10)),IF(C1826=FALSE,FALSE,IF(C1826&lt;$R$10,C1826,$R$10)))</f>
        <v>0.34582640100000001</v>
      </c>
      <c r="H1826">
        <f>IF('Input and Summary Results'!$J$4="yes",'Data Transformation'!F1826,'Data Transformation'!D1826)</f>
        <v>5.9277297999999999E-2</v>
      </c>
      <c r="I1826">
        <f t="shared" si="115"/>
        <v>87</v>
      </c>
    </row>
    <row r="1827" spans="2:9" x14ac:dyDescent="0.45">
      <c r="B1827">
        <f>IF('Input and Summary Results'!D1409=0,FALSE,'Input and Summary Results'!$B1409)</f>
        <v>87</v>
      </c>
      <c r="C1827">
        <f>IF(OR(B1827=0,'Input and Summary Results'!D1409=0,'Input and Summary Results'!D1409=""),FALSE,'Input and Summary Results'!$D1409)</f>
        <v>0.35159473600000002</v>
      </c>
      <c r="D1827">
        <f>IF(OR(B1827=0,'Input and Summary Results'!E1409=0),FALSE,'Input and Summary Results'!$E1409)</f>
        <v>5.8642290999999999E-2</v>
      </c>
      <c r="E1827">
        <f t="shared" si="113"/>
        <v>-0.45395763571222003</v>
      </c>
      <c r="F1827">
        <f t="shared" si="114"/>
        <v>7.2386619275210076E-2</v>
      </c>
      <c r="G1827">
        <f>IF('Input and Summary Results'!$J$4="yes",IF(C1827=FALSE,FALSE,IF('Data Transformation'!E1827&lt;$R$10,E1827,$R$10)),IF(C1827=FALSE,FALSE,IF(C1827&lt;$R$10,C1827,$R$10)))</f>
        <v>0.35159473600000002</v>
      </c>
      <c r="H1827">
        <f>IF('Input and Summary Results'!$J$4="yes",'Data Transformation'!F1827,'Data Transformation'!D1827)</f>
        <v>5.8642290999999999E-2</v>
      </c>
      <c r="I1827">
        <f t="shared" si="115"/>
        <v>87</v>
      </c>
    </row>
    <row r="1828" spans="2:9" x14ac:dyDescent="0.45">
      <c r="B1828">
        <f>IF('Input and Summary Results'!D1410=0,FALSE,'Input and Summary Results'!$B1410)</f>
        <v>87</v>
      </c>
      <c r="C1828">
        <f>IF(OR(B1828=0,'Input and Summary Results'!D1410=0,'Input and Summary Results'!D1410=""),FALSE,'Input and Summary Results'!$D1410)</f>
        <v>0.273322499</v>
      </c>
      <c r="D1828">
        <f>IF(OR(B1828=0,'Input and Summary Results'!E1410=0),FALSE,'Input and Summary Results'!$E1410)</f>
        <v>5.8146906999999998E-2</v>
      </c>
      <c r="E1828">
        <f t="shared" si="113"/>
        <v>-0.56332461715706017</v>
      </c>
      <c r="F1828">
        <f t="shared" si="114"/>
        <v>9.2329602320810028E-2</v>
      </c>
      <c r="G1828">
        <f>IF('Input and Summary Results'!$J$4="yes",IF(C1828=FALSE,FALSE,IF('Data Transformation'!E1828&lt;$R$10,E1828,$R$10)),IF(C1828=FALSE,FALSE,IF(C1828&lt;$R$10,C1828,$R$10)))</f>
        <v>0.273322499</v>
      </c>
      <c r="H1828">
        <f>IF('Input and Summary Results'!$J$4="yes",'Data Transformation'!F1828,'Data Transformation'!D1828)</f>
        <v>5.8146906999999998E-2</v>
      </c>
      <c r="I1828">
        <f t="shared" si="115"/>
        <v>87</v>
      </c>
    </row>
    <row r="1829" spans="2:9" x14ac:dyDescent="0.45">
      <c r="B1829">
        <f>IF('Input and Summary Results'!D1411=0,FALSE,'Input and Summary Results'!$B1411)</f>
        <v>87</v>
      </c>
      <c r="C1829">
        <f>IF(OR(B1829=0,'Input and Summary Results'!D1411=0,'Input and Summary Results'!D1411=""),FALSE,'Input and Summary Results'!$D1411)</f>
        <v>0.64559629500000004</v>
      </c>
      <c r="D1829">
        <f>IF(OR(B1829=0,'Input and Summary Results'!E1411=0),FALSE,'Input and Summary Results'!$E1411)</f>
        <v>5.8069479E-2</v>
      </c>
      <c r="E1829">
        <f t="shared" si="113"/>
        <v>-0.19003897064297567</v>
      </c>
      <c r="F1829">
        <f t="shared" si="114"/>
        <v>3.90370175312112E-2</v>
      </c>
      <c r="G1829">
        <f>IF('Input and Summary Results'!$J$4="yes",IF(C1829=FALSE,FALSE,IF('Data Transformation'!E1829&lt;$R$10,E1829,$R$10)),IF(C1829=FALSE,FALSE,IF(C1829&lt;$R$10,C1829,$R$10)))</f>
        <v>0.64559629500000004</v>
      </c>
      <c r="H1829">
        <f>IF('Input and Summary Results'!$J$4="yes",'Data Transformation'!F1829,'Data Transformation'!D1829)</f>
        <v>5.8069479E-2</v>
      </c>
      <c r="I1829">
        <f t="shared" si="115"/>
        <v>87</v>
      </c>
    </row>
    <row r="1830" spans="2:9" x14ac:dyDescent="0.45">
      <c r="B1830">
        <f>IF('Input and Summary Results'!D1412=0,FALSE,'Input and Summary Results'!$B1412)</f>
        <v>87</v>
      </c>
      <c r="C1830">
        <f>IF(OR(B1830=0,'Input and Summary Results'!D1412=0,'Input and Summary Results'!D1412=""),FALSE,'Input and Summary Results'!$D1412)</f>
        <v>0.344315129</v>
      </c>
      <c r="D1830">
        <f>IF(OR(B1830=0,'Input and Summary Results'!E1412=0),FALSE,'Input and Summary Results'!$E1412)</f>
        <v>4.6089579999999998E-2</v>
      </c>
      <c r="E1830">
        <f t="shared" si="113"/>
        <v>-0.46304389423734221</v>
      </c>
      <c r="F1830">
        <f t="shared" si="114"/>
        <v>5.8094681398678821E-2</v>
      </c>
      <c r="G1830">
        <f>IF('Input and Summary Results'!$J$4="yes",IF(C1830=FALSE,FALSE,IF('Data Transformation'!E1830&lt;$R$10,E1830,$R$10)),IF(C1830=FALSE,FALSE,IF(C1830&lt;$R$10,C1830,$R$10)))</f>
        <v>0.344315129</v>
      </c>
      <c r="H1830">
        <f>IF('Input and Summary Results'!$J$4="yes",'Data Transformation'!F1830,'Data Transformation'!D1830)</f>
        <v>4.6089579999999998E-2</v>
      </c>
      <c r="I1830">
        <f t="shared" si="115"/>
        <v>87</v>
      </c>
    </row>
    <row r="1831" spans="2:9" x14ac:dyDescent="0.45">
      <c r="B1831">
        <f>IF('Input and Summary Results'!D1413=0,FALSE,'Input and Summary Results'!$B1413)</f>
        <v>87</v>
      </c>
      <c r="C1831">
        <f>IF(OR(B1831=0,'Input and Summary Results'!D1413=0,'Input and Summary Results'!D1413=""),FALSE,'Input and Summary Results'!$D1413)</f>
        <v>0.43301569899999998</v>
      </c>
      <c r="D1831">
        <f>IF(OR(B1831=0,'Input and Summary Results'!E1413=0),FALSE,'Input and Summary Results'!$E1413)</f>
        <v>3.8995683000000003E-2</v>
      </c>
      <c r="E1831">
        <f t="shared" si="113"/>
        <v>-0.36349635799888241</v>
      </c>
      <c r="F1831">
        <f t="shared" si="114"/>
        <v>3.9084325259071039E-2</v>
      </c>
      <c r="G1831">
        <f>IF('Input and Summary Results'!$J$4="yes",IF(C1831=FALSE,FALSE,IF('Data Transformation'!E1831&lt;$R$10,E1831,$R$10)),IF(C1831=FALSE,FALSE,IF(C1831&lt;$R$10,C1831,$R$10)))</f>
        <v>0.43301569899999998</v>
      </c>
      <c r="H1831">
        <f>IF('Input and Summary Results'!$J$4="yes",'Data Transformation'!F1831,'Data Transformation'!D1831)</f>
        <v>3.8995683000000003E-2</v>
      </c>
      <c r="I1831">
        <f t="shared" si="115"/>
        <v>87</v>
      </c>
    </row>
    <row r="1832" spans="2:9" x14ac:dyDescent="0.45">
      <c r="B1832">
        <f>IF('Input and Summary Results'!D1414=0,FALSE,'Input and Summary Results'!$B1414)</f>
        <v>88</v>
      </c>
      <c r="C1832">
        <f>IF(OR(B1832=0,'Input and Summary Results'!D1414=0,'Input and Summary Results'!D1414=""),FALSE,'Input and Summary Results'!$D1414)</f>
        <v>0.55012956099999999</v>
      </c>
      <c r="D1832">
        <f>IF(OR(B1832=0,'Input and Summary Results'!E1414=0),FALSE,'Input and Summary Results'!$E1414)</f>
        <v>0.113248511</v>
      </c>
      <c r="E1832">
        <f t="shared" si="113"/>
        <v>-0.25953501777656368</v>
      </c>
      <c r="F1832">
        <f t="shared" si="114"/>
        <v>8.9342324532893078E-2</v>
      </c>
      <c r="G1832">
        <f>IF('Input and Summary Results'!$J$4="yes",IF(C1832=FALSE,FALSE,IF('Data Transformation'!E1832&lt;$R$10,E1832,$R$10)),IF(C1832=FALSE,FALSE,IF(C1832&lt;$R$10,C1832,$R$10)))</f>
        <v>0.55012956099999999</v>
      </c>
      <c r="H1832">
        <f>IF('Input and Summary Results'!$J$4="yes",'Data Transformation'!F1832,'Data Transformation'!D1832)</f>
        <v>0.113248511</v>
      </c>
      <c r="I1832">
        <f t="shared" si="115"/>
        <v>88</v>
      </c>
    </row>
    <row r="1833" spans="2:9" x14ac:dyDescent="0.45">
      <c r="B1833">
        <f>IF('Input and Summary Results'!D1415=0,FALSE,'Input and Summary Results'!$B1415)</f>
        <v>88</v>
      </c>
      <c r="C1833">
        <f>IF(OR(B1833=0,'Input and Summary Results'!D1415=0,'Input and Summary Results'!D1415=""),FALSE,'Input and Summary Results'!$D1415)</f>
        <v>1.034361275</v>
      </c>
      <c r="D1833">
        <f>IF(OR(B1833=0,'Input and Summary Results'!E1415=0),FALSE,'Input and Summary Results'!$E1415)</f>
        <v>9.3035951000000006E-2</v>
      </c>
      <c r="E1833">
        <f t="shared" si="113"/>
        <v>1.467225281527104E-2</v>
      </c>
      <c r="F1833">
        <f t="shared" si="114"/>
        <v>3.9036266834332138E-2</v>
      </c>
      <c r="G1833">
        <f>IF('Input and Summary Results'!$J$4="yes",IF(C1833=FALSE,FALSE,IF('Data Transformation'!E1833&lt;$R$10,E1833,$R$10)),IF(C1833=FALSE,FALSE,IF(C1833&lt;$R$10,C1833,$R$10)))</f>
        <v>1.034361275</v>
      </c>
      <c r="H1833">
        <f>IF('Input and Summary Results'!$J$4="yes",'Data Transformation'!F1833,'Data Transformation'!D1833)</f>
        <v>9.3035951000000006E-2</v>
      </c>
      <c r="I1833">
        <f t="shared" si="115"/>
        <v>88</v>
      </c>
    </row>
    <row r="1834" spans="2:9" x14ac:dyDescent="0.45">
      <c r="B1834">
        <f>IF('Input and Summary Results'!D1416=0,FALSE,'Input and Summary Results'!$B1416)</f>
        <v>88</v>
      </c>
      <c r="C1834">
        <f>IF(OR(B1834=0,'Input and Summary Results'!D1416=0,'Input and Summary Results'!D1416=""),FALSE,'Input and Summary Results'!$D1416)</f>
        <v>0.92368405799999997</v>
      </c>
      <c r="D1834">
        <f>IF(OR(B1834=0,'Input and Summary Results'!E1416=0),FALSE,'Input and Summary Results'!$E1416)</f>
        <v>9.1744503000000005E-2</v>
      </c>
      <c r="E1834">
        <f t="shared" ref="E1834:E1897" si="116">IF(C1834=FALSE,FALSE,LOG10(C1834))</f>
        <v>-3.4476551865260302E-2</v>
      </c>
      <c r="F1834">
        <f t="shared" ref="F1834:F1897" si="117">IF(D1834=FALSE, FALSE,0.434*D1834/C1834)</f>
        <v>4.3106854510636151E-2</v>
      </c>
      <c r="G1834">
        <f>IF('Input and Summary Results'!$J$4="yes",IF(C1834=FALSE,FALSE,IF('Data Transformation'!E1834&lt;$R$10,E1834,$R$10)),IF(C1834=FALSE,FALSE,IF(C1834&lt;$R$10,C1834,$R$10)))</f>
        <v>0.92368405799999997</v>
      </c>
      <c r="H1834">
        <f>IF('Input and Summary Results'!$J$4="yes",'Data Transformation'!F1834,'Data Transformation'!D1834)</f>
        <v>9.1744503000000005E-2</v>
      </c>
      <c r="I1834">
        <f t="shared" si="115"/>
        <v>88</v>
      </c>
    </row>
    <row r="1835" spans="2:9" x14ac:dyDescent="0.45">
      <c r="B1835">
        <f>IF('Input and Summary Results'!D1417=0,FALSE,'Input and Summary Results'!$B1417)</f>
        <v>88</v>
      </c>
      <c r="C1835">
        <f>IF(OR(B1835=0,'Input and Summary Results'!D1417=0,'Input and Summary Results'!D1417=""),FALSE,'Input and Summary Results'!$D1417)</f>
        <v>0.86872148800000004</v>
      </c>
      <c r="D1835">
        <f>IF(OR(B1835=0,'Input and Summary Results'!E1417=0),FALSE,'Input and Summary Results'!$E1417)</f>
        <v>8.2950649000000001E-2</v>
      </c>
      <c r="E1835">
        <f t="shared" si="116"/>
        <v>-6.1119435993160137E-2</v>
      </c>
      <c r="F1835">
        <f t="shared" si="117"/>
        <v>4.1440878536205844E-2</v>
      </c>
      <c r="G1835">
        <f>IF('Input and Summary Results'!$J$4="yes",IF(C1835=FALSE,FALSE,IF('Data Transformation'!E1835&lt;$R$10,E1835,$R$10)),IF(C1835=FALSE,FALSE,IF(C1835&lt;$R$10,C1835,$R$10)))</f>
        <v>0.86872148800000004</v>
      </c>
      <c r="H1835">
        <f>IF('Input and Summary Results'!$J$4="yes",'Data Transformation'!F1835,'Data Transformation'!D1835)</f>
        <v>8.2950649000000001E-2</v>
      </c>
      <c r="I1835">
        <f t="shared" si="115"/>
        <v>88</v>
      </c>
    </row>
    <row r="1836" spans="2:9" x14ac:dyDescent="0.45">
      <c r="B1836">
        <f>IF('Input and Summary Results'!D1418=0,FALSE,'Input and Summary Results'!$B1418)</f>
        <v>88</v>
      </c>
      <c r="C1836">
        <f>IF(OR(B1836=0,'Input and Summary Results'!D1418=0,'Input and Summary Results'!D1418=""),FALSE,'Input and Summary Results'!$D1418)</f>
        <v>0.966961234</v>
      </c>
      <c r="D1836">
        <f>IF(OR(B1836=0,'Input and Summary Results'!E1418=0),FALSE,'Input and Summary Results'!$E1418)</f>
        <v>8.0326829000000002E-2</v>
      </c>
      <c r="E1836">
        <f t="shared" si="116"/>
        <v>-1.4590936669180668E-2</v>
      </c>
      <c r="F1836">
        <f t="shared" si="117"/>
        <v>3.605299008915594E-2</v>
      </c>
      <c r="G1836">
        <f>IF('Input and Summary Results'!$J$4="yes",IF(C1836=FALSE,FALSE,IF('Data Transformation'!E1836&lt;$R$10,E1836,$R$10)),IF(C1836=FALSE,FALSE,IF(C1836&lt;$R$10,C1836,$R$10)))</f>
        <v>0.966961234</v>
      </c>
      <c r="H1836">
        <f>IF('Input and Summary Results'!$J$4="yes",'Data Transformation'!F1836,'Data Transformation'!D1836)</f>
        <v>8.0326829000000002E-2</v>
      </c>
      <c r="I1836">
        <f t="shared" si="115"/>
        <v>88</v>
      </c>
    </row>
    <row r="1837" spans="2:9" x14ac:dyDescent="0.45">
      <c r="B1837">
        <f>IF('Input and Summary Results'!D1419=0,FALSE,'Input and Summary Results'!$B1419)</f>
        <v>88</v>
      </c>
      <c r="C1837">
        <f>IF(OR(B1837=0,'Input and Summary Results'!D1419=0,'Input and Summary Results'!D1419=""),FALSE,'Input and Summary Results'!$D1419)</f>
        <v>0.904726735</v>
      </c>
      <c r="D1837">
        <f>IF(OR(B1837=0,'Input and Summary Results'!E1419=0),FALSE,'Input and Summary Results'!$E1419)</f>
        <v>7.2315819000000003E-2</v>
      </c>
      <c r="E1837">
        <f t="shared" si="116"/>
        <v>-4.3482575935740383E-2</v>
      </c>
      <c r="F1837">
        <f t="shared" si="117"/>
        <v>3.4690105013863666E-2</v>
      </c>
      <c r="G1837">
        <f>IF('Input and Summary Results'!$J$4="yes",IF(C1837=FALSE,FALSE,IF('Data Transformation'!E1837&lt;$R$10,E1837,$R$10)),IF(C1837=FALSE,FALSE,IF(C1837&lt;$R$10,C1837,$R$10)))</f>
        <v>0.904726735</v>
      </c>
      <c r="H1837">
        <f>IF('Input and Summary Results'!$J$4="yes",'Data Transformation'!F1837,'Data Transformation'!D1837)</f>
        <v>7.2315819000000003E-2</v>
      </c>
      <c r="I1837">
        <f t="shared" si="115"/>
        <v>88</v>
      </c>
    </row>
    <row r="1838" spans="2:9" x14ac:dyDescent="0.45">
      <c r="B1838">
        <f>IF('Input and Summary Results'!D1420=0,FALSE,'Input and Summary Results'!$B1420)</f>
        <v>88</v>
      </c>
      <c r="C1838">
        <f>IF(OR(B1838=0,'Input and Summary Results'!D1420=0,'Input and Summary Results'!D1420=""),FALSE,'Input and Summary Results'!$D1420)</f>
        <v>0.96343307499999997</v>
      </c>
      <c r="D1838">
        <f>IF(OR(B1838=0,'Input and Summary Results'!E1420=0),FALSE,'Input and Summary Results'!$E1420)</f>
        <v>6.4248900999999997E-2</v>
      </c>
      <c r="E1838">
        <f t="shared" si="116"/>
        <v>-1.6178448281683869E-2</v>
      </c>
      <c r="F1838">
        <f t="shared" si="117"/>
        <v>2.8942355994992178E-2</v>
      </c>
      <c r="G1838">
        <f>IF('Input and Summary Results'!$J$4="yes",IF(C1838=FALSE,FALSE,IF('Data Transformation'!E1838&lt;$R$10,E1838,$R$10)),IF(C1838=FALSE,FALSE,IF(C1838&lt;$R$10,C1838,$R$10)))</f>
        <v>0.96343307499999997</v>
      </c>
      <c r="H1838">
        <f>IF('Input and Summary Results'!$J$4="yes",'Data Transformation'!F1838,'Data Transformation'!D1838)</f>
        <v>6.4248900999999997E-2</v>
      </c>
      <c r="I1838">
        <f t="shared" si="115"/>
        <v>88</v>
      </c>
    </row>
    <row r="1839" spans="2:9" x14ac:dyDescent="0.45">
      <c r="B1839">
        <f>IF('Input and Summary Results'!D1421=0,FALSE,'Input and Summary Results'!$B1421)</f>
        <v>88</v>
      </c>
      <c r="C1839">
        <f>IF(OR(B1839=0,'Input and Summary Results'!D1421=0,'Input and Summary Results'!D1421=""),FALSE,'Input and Summary Results'!$D1421)</f>
        <v>0.98950261100000003</v>
      </c>
      <c r="D1839">
        <f>IF(OR(B1839=0,'Input and Summary Results'!E1421=0),FALSE,'Input and Summary Results'!$E1421)</f>
        <v>5.624092E-2</v>
      </c>
      <c r="E1839">
        <f t="shared" si="116"/>
        <v>-4.583055483460427E-3</v>
      </c>
      <c r="F1839">
        <f t="shared" si="117"/>
        <v>2.4667503661594682E-2</v>
      </c>
      <c r="G1839">
        <f>IF('Input and Summary Results'!$J$4="yes",IF(C1839=FALSE,FALSE,IF('Data Transformation'!E1839&lt;$R$10,E1839,$R$10)),IF(C1839=FALSE,FALSE,IF(C1839&lt;$R$10,C1839,$R$10)))</f>
        <v>0.98950261100000003</v>
      </c>
      <c r="H1839">
        <f>IF('Input and Summary Results'!$J$4="yes",'Data Transformation'!F1839,'Data Transformation'!D1839)</f>
        <v>5.624092E-2</v>
      </c>
      <c r="I1839">
        <f t="shared" si="115"/>
        <v>88</v>
      </c>
    </row>
    <row r="1840" spans="2:9" x14ac:dyDescent="0.45">
      <c r="B1840">
        <f>IF('Input and Summary Results'!D1422=0,FALSE,'Input and Summary Results'!$B1422)</f>
        <v>88</v>
      </c>
      <c r="C1840">
        <f>IF(OR(B1840=0,'Input and Summary Results'!D1422=0,'Input and Summary Results'!D1422=""),FALSE,'Input and Summary Results'!$D1422)</f>
        <v>0.97632048999999999</v>
      </c>
      <c r="D1840">
        <f>IF(OR(B1840=0,'Input and Summary Results'!E1422=0),FALSE,'Input and Summary Results'!$E1422)</f>
        <v>5.3155235000000002E-2</v>
      </c>
      <c r="E1840">
        <f t="shared" si="116"/>
        <v>-1.0407596072017205E-2</v>
      </c>
      <c r="F1840">
        <f t="shared" si="117"/>
        <v>2.362889258833439E-2</v>
      </c>
      <c r="G1840">
        <f>IF('Input and Summary Results'!$J$4="yes",IF(C1840=FALSE,FALSE,IF('Data Transformation'!E1840&lt;$R$10,E1840,$R$10)),IF(C1840=FALSE,FALSE,IF(C1840&lt;$R$10,C1840,$R$10)))</f>
        <v>0.97632048999999999</v>
      </c>
      <c r="H1840">
        <f>IF('Input and Summary Results'!$J$4="yes",'Data Transformation'!F1840,'Data Transformation'!D1840)</f>
        <v>5.3155235000000002E-2</v>
      </c>
      <c r="I1840">
        <f t="shared" si="115"/>
        <v>88</v>
      </c>
    </row>
    <row r="1841" spans="2:9" x14ac:dyDescent="0.45">
      <c r="B1841">
        <f>IF('Input and Summary Results'!D1423=0,FALSE,'Input and Summary Results'!$B1423)</f>
        <v>88</v>
      </c>
      <c r="C1841">
        <f>IF(OR(B1841=0,'Input and Summary Results'!D1423=0,'Input and Summary Results'!D1423=""),FALSE,'Input and Summary Results'!$D1423)</f>
        <v>0.94445492099999995</v>
      </c>
      <c r="D1841">
        <f>IF(OR(B1841=0,'Input and Summary Results'!E1423=0),FALSE,'Input and Summary Results'!$E1423)</f>
        <v>5.2308515999999999E-2</v>
      </c>
      <c r="E1841">
        <f t="shared" si="116"/>
        <v>-2.4818766199704544E-2</v>
      </c>
      <c r="F1841">
        <f t="shared" si="117"/>
        <v>2.4037034949177846E-2</v>
      </c>
      <c r="G1841">
        <f>IF('Input and Summary Results'!$J$4="yes",IF(C1841=FALSE,FALSE,IF('Data Transformation'!E1841&lt;$R$10,E1841,$R$10)),IF(C1841=FALSE,FALSE,IF(C1841&lt;$R$10,C1841,$R$10)))</f>
        <v>0.94445492099999995</v>
      </c>
      <c r="H1841">
        <f>IF('Input and Summary Results'!$J$4="yes",'Data Transformation'!F1841,'Data Transformation'!D1841)</f>
        <v>5.2308515999999999E-2</v>
      </c>
      <c r="I1841">
        <f t="shared" si="115"/>
        <v>88</v>
      </c>
    </row>
    <row r="1842" spans="2:9" x14ac:dyDescent="0.45">
      <c r="B1842">
        <f>IF('Input and Summary Results'!D1424=0,FALSE,'Input and Summary Results'!$B1424)</f>
        <v>88</v>
      </c>
      <c r="C1842">
        <f>IF(OR(B1842=0,'Input and Summary Results'!D1424=0,'Input and Summary Results'!D1424=""),FALSE,'Input and Summary Results'!$D1424)</f>
        <v>1.063898019</v>
      </c>
      <c r="D1842">
        <f>IF(OR(B1842=0,'Input and Summary Results'!E1424=0),FALSE,'Input and Summary Results'!$E1424)</f>
        <v>4.9809525E-2</v>
      </c>
      <c r="E1842">
        <f t="shared" si="116"/>
        <v>2.6900000225747605E-2</v>
      </c>
      <c r="F1842">
        <f t="shared" si="117"/>
        <v>2.03189906024254E-2</v>
      </c>
      <c r="G1842">
        <f>IF('Input and Summary Results'!$J$4="yes",IF(C1842=FALSE,FALSE,IF('Data Transformation'!E1842&lt;$R$10,E1842,$R$10)),IF(C1842=FALSE,FALSE,IF(C1842&lt;$R$10,C1842,$R$10)))</f>
        <v>1.063898019</v>
      </c>
      <c r="H1842">
        <f>IF('Input and Summary Results'!$J$4="yes",'Data Transformation'!F1842,'Data Transformation'!D1842)</f>
        <v>4.9809525E-2</v>
      </c>
      <c r="I1842">
        <f t="shared" si="115"/>
        <v>88</v>
      </c>
    </row>
    <row r="1843" spans="2:9" x14ac:dyDescent="0.45">
      <c r="B1843">
        <f>IF('Input and Summary Results'!D1425=0,FALSE,'Input and Summary Results'!$B1425)</f>
        <v>88</v>
      </c>
      <c r="C1843">
        <f>IF(OR(B1843=0,'Input and Summary Results'!D1425=0,'Input and Summary Results'!D1425=""),FALSE,'Input and Summary Results'!$D1425)</f>
        <v>1.0275772409999999</v>
      </c>
      <c r="D1843">
        <f>IF(OR(B1843=0,'Input and Summary Results'!E1425=0),FALSE,'Input and Summary Results'!$E1425)</f>
        <v>4.9315811000000001E-2</v>
      </c>
      <c r="E1843">
        <f t="shared" si="116"/>
        <v>1.1814476853971335E-2</v>
      </c>
      <c r="F1843">
        <f t="shared" si="117"/>
        <v>2.0828664863355027E-2</v>
      </c>
      <c r="G1843">
        <f>IF('Input and Summary Results'!$J$4="yes",IF(C1843=FALSE,FALSE,IF('Data Transformation'!E1843&lt;$R$10,E1843,$R$10)),IF(C1843=FALSE,FALSE,IF(C1843&lt;$R$10,C1843,$R$10)))</f>
        <v>1.0275772409999999</v>
      </c>
      <c r="H1843">
        <f>IF('Input and Summary Results'!$J$4="yes",'Data Transformation'!F1843,'Data Transformation'!D1843)</f>
        <v>4.9315811000000001E-2</v>
      </c>
      <c r="I1843">
        <f t="shared" si="115"/>
        <v>88</v>
      </c>
    </row>
    <row r="1844" spans="2:9" x14ac:dyDescent="0.45">
      <c r="B1844">
        <f>IF('Input and Summary Results'!D1426=0,FALSE,'Input and Summary Results'!$B1426)</f>
        <v>88</v>
      </c>
      <c r="C1844">
        <f>IF(OR(B1844=0,'Input and Summary Results'!D1426=0,'Input and Summary Results'!D1426=""),FALSE,'Input and Summary Results'!$D1426)</f>
        <v>0.85064694699999999</v>
      </c>
      <c r="D1844">
        <f>IF(OR(B1844=0,'Input and Summary Results'!E1426=0),FALSE,'Input and Summary Results'!$E1426)</f>
        <v>4.5401166E-2</v>
      </c>
      <c r="E1844">
        <f t="shared" si="116"/>
        <v>-7.0250652352768561E-2</v>
      </c>
      <c r="F1844">
        <f t="shared" si="117"/>
        <v>2.316367103119692E-2</v>
      </c>
      <c r="G1844">
        <f>IF('Input and Summary Results'!$J$4="yes",IF(C1844=FALSE,FALSE,IF('Data Transformation'!E1844&lt;$R$10,E1844,$R$10)),IF(C1844=FALSE,FALSE,IF(C1844&lt;$R$10,C1844,$R$10)))</f>
        <v>0.85064694699999999</v>
      </c>
      <c r="H1844">
        <f>IF('Input and Summary Results'!$J$4="yes",'Data Transformation'!F1844,'Data Transformation'!D1844)</f>
        <v>4.5401166E-2</v>
      </c>
      <c r="I1844">
        <f t="shared" si="115"/>
        <v>88</v>
      </c>
    </row>
    <row r="1845" spans="2:9" x14ac:dyDescent="0.45">
      <c r="B1845">
        <f>IF('Input and Summary Results'!D1427=0,FALSE,'Input and Summary Results'!$B1427)</f>
        <v>88</v>
      </c>
      <c r="C1845">
        <f>IF(OR(B1845=0,'Input and Summary Results'!D1427=0,'Input and Summary Results'!D1427=""),FALSE,'Input and Summary Results'!$D1427)</f>
        <v>0.91435866200000004</v>
      </c>
      <c r="D1845">
        <f>IF(OR(B1845=0,'Input and Summary Results'!E1427=0),FALSE,'Input and Summary Results'!$E1427)</f>
        <v>4.3930515000000003E-2</v>
      </c>
      <c r="E1845">
        <f t="shared" si="116"/>
        <v>-3.8883416548808995E-2</v>
      </c>
      <c r="F1845">
        <f t="shared" si="117"/>
        <v>2.0851602661363537E-2</v>
      </c>
      <c r="G1845">
        <f>IF('Input and Summary Results'!$J$4="yes",IF(C1845=FALSE,FALSE,IF('Data Transformation'!E1845&lt;$R$10,E1845,$R$10)),IF(C1845=FALSE,FALSE,IF(C1845&lt;$R$10,C1845,$R$10)))</f>
        <v>0.91435866200000004</v>
      </c>
      <c r="H1845">
        <f>IF('Input and Summary Results'!$J$4="yes",'Data Transformation'!F1845,'Data Transformation'!D1845)</f>
        <v>4.3930515000000003E-2</v>
      </c>
      <c r="I1845">
        <f t="shared" si="115"/>
        <v>88</v>
      </c>
    </row>
    <row r="1846" spans="2:9" x14ac:dyDescent="0.45">
      <c r="B1846">
        <f>IF('Input and Summary Results'!D1428=0,FALSE,'Input and Summary Results'!$B1428)</f>
        <v>89</v>
      </c>
      <c r="C1846">
        <f>IF(OR(B1846=0,'Input and Summary Results'!D1428=0,'Input and Summary Results'!D1428=""),FALSE,'Input and Summary Results'!$D1428)</f>
        <v>1.0604960080000001</v>
      </c>
      <c r="D1846">
        <f>IF(OR(B1846=0,'Input and Summary Results'!E1428=0),FALSE,'Input and Summary Results'!$E1428)</f>
        <v>8.4045660999999994E-2</v>
      </c>
      <c r="E1846">
        <f t="shared" si="116"/>
        <v>2.5509038051227721E-2</v>
      </c>
      <c r="F1846">
        <f t="shared" si="117"/>
        <v>3.4395053445594861E-2</v>
      </c>
      <c r="G1846">
        <f>IF('Input and Summary Results'!$J$4="yes",IF(C1846=FALSE,FALSE,IF('Data Transformation'!E1846&lt;$R$10,E1846,$R$10)),IF(C1846=FALSE,FALSE,IF(C1846&lt;$R$10,C1846,$R$10)))</f>
        <v>1.0604960080000001</v>
      </c>
      <c r="H1846">
        <f>IF('Input and Summary Results'!$J$4="yes",'Data Transformation'!F1846,'Data Transformation'!D1846)</f>
        <v>8.4045660999999994E-2</v>
      </c>
      <c r="I1846">
        <f t="shared" si="115"/>
        <v>89</v>
      </c>
    </row>
    <row r="1847" spans="2:9" x14ac:dyDescent="0.45">
      <c r="B1847">
        <f>IF('Input and Summary Results'!D1429=0,FALSE,'Input and Summary Results'!$B1429)</f>
        <v>89</v>
      </c>
      <c r="C1847">
        <f>IF(OR(B1847=0,'Input and Summary Results'!D1429=0,'Input and Summary Results'!D1429=""),FALSE,'Input and Summary Results'!$D1429)</f>
        <v>1.0221651300000001</v>
      </c>
      <c r="D1847">
        <f>IF(OR(B1847=0,'Input and Summary Results'!E1429=0),FALSE,'Input and Summary Results'!$E1429)</f>
        <v>7.1568449000000006E-2</v>
      </c>
      <c r="E1847">
        <f t="shared" si="116"/>
        <v>9.5210614099747702E-3</v>
      </c>
      <c r="F1847">
        <f t="shared" si="117"/>
        <v>3.0387171264588137E-2</v>
      </c>
      <c r="G1847">
        <f>IF('Input and Summary Results'!$J$4="yes",IF(C1847=FALSE,FALSE,IF('Data Transformation'!E1847&lt;$R$10,E1847,$R$10)),IF(C1847=FALSE,FALSE,IF(C1847&lt;$R$10,C1847,$R$10)))</f>
        <v>1.0221651300000001</v>
      </c>
      <c r="H1847">
        <f>IF('Input and Summary Results'!$J$4="yes",'Data Transformation'!F1847,'Data Transformation'!D1847)</f>
        <v>7.1568449000000006E-2</v>
      </c>
      <c r="I1847">
        <f t="shared" si="115"/>
        <v>89</v>
      </c>
    </row>
    <row r="1848" spans="2:9" x14ac:dyDescent="0.45">
      <c r="B1848">
        <f>IF('Input and Summary Results'!D1430=0,FALSE,'Input and Summary Results'!$B1430)</f>
        <v>89</v>
      </c>
      <c r="C1848">
        <f>IF(OR(B1848=0,'Input and Summary Results'!D1430=0,'Input and Summary Results'!D1430=""),FALSE,'Input and Summary Results'!$D1430)</f>
        <v>0.98616621000000004</v>
      </c>
      <c r="D1848">
        <f>IF(OR(B1848=0,'Input and Summary Results'!E1430=0),FALSE,'Input and Summary Results'!$E1430)</f>
        <v>6.8710467999999997E-2</v>
      </c>
      <c r="E1848">
        <f t="shared" si="116"/>
        <v>-6.0498822165110473E-3</v>
      </c>
      <c r="F1848">
        <f t="shared" si="117"/>
        <v>3.0238658361656904E-2</v>
      </c>
      <c r="G1848">
        <f>IF('Input and Summary Results'!$J$4="yes",IF(C1848=FALSE,FALSE,IF('Data Transformation'!E1848&lt;$R$10,E1848,$R$10)),IF(C1848=FALSE,FALSE,IF(C1848&lt;$R$10,C1848,$R$10)))</f>
        <v>0.98616621000000004</v>
      </c>
      <c r="H1848">
        <f>IF('Input and Summary Results'!$J$4="yes",'Data Transformation'!F1848,'Data Transformation'!D1848)</f>
        <v>6.8710467999999997E-2</v>
      </c>
      <c r="I1848">
        <f t="shared" si="115"/>
        <v>89</v>
      </c>
    </row>
    <row r="1849" spans="2:9" x14ac:dyDescent="0.45">
      <c r="B1849">
        <f>IF('Input and Summary Results'!D1431=0,FALSE,'Input and Summary Results'!$B1431)</f>
        <v>89</v>
      </c>
      <c r="C1849">
        <f>IF(OR(B1849=0,'Input and Summary Results'!D1431=0,'Input and Summary Results'!D1431=""),FALSE,'Input and Summary Results'!$D1431)</f>
        <v>1.0010043390000001</v>
      </c>
      <c r="D1849">
        <f>IF(OR(B1849=0,'Input and Summary Results'!E1431=0),FALSE,'Input and Summary Results'!$E1431)</f>
        <v>6.8364626999999997E-2</v>
      </c>
      <c r="E1849">
        <f t="shared" si="116"/>
        <v>4.3595999647437825E-4</v>
      </c>
      <c r="F1849">
        <f t="shared" si="117"/>
        <v>2.9640479028932559E-2</v>
      </c>
      <c r="G1849">
        <f>IF('Input and Summary Results'!$J$4="yes",IF(C1849=FALSE,FALSE,IF('Data Transformation'!E1849&lt;$R$10,E1849,$R$10)),IF(C1849=FALSE,FALSE,IF(C1849&lt;$R$10,C1849,$R$10)))</f>
        <v>1.0010043390000001</v>
      </c>
      <c r="H1849">
        <f>IF('Input and Summary Results'!$J$4="yes",'Data Transformation'!F1849,'Data Transformation'!D1849)</f>
        <v>6.8364626999999997E-2</v>
      </c>
      <c r="I1849">
        <f t="shared" si="115"/>
        <v>89</v>
      </c>
    </row>
    <row r="1850" spans="2:9" x14ac:dyDescent="0.45">
      <c r="B1850">
        <f>IF('Input and Summary Results'!D1432=0,FALSE,'Input and Summary Results'!$B1432)</f>
        <v>89</v>
      </c>
      <c r="C1850">
        <f>IF(OR(B1850=0,'Input and Summary Results'!D1432=0,'Input and Summary Results'!D1432=""),FALSE,'Input and Summary Results'!$D1432)</f>
        <v>1.069498879</v>
      </c>
      <c r="D1850">
        <f>IF(OR(B1850=0,'Input and Summary Results'!E1432=0),FALSE,'Input and Summary Results'!$E1432)</f>
        <v>6.2456981000000002E-2</v>
      </c>
      <c r="E1850">
        <f t="shared" si="116"/>
        <v>2.9180333700095304E-2</v>
      </c>
      <c r="F1850">
        <f t="shared" si="117"/>
        <v>2.5344888420401984E-2</v>
      </c>
      <c r="G1850">
        <f>IF('Input and Summary Results'!$J$4="yes",IF(C1850=FALSE,FALSE,IF('Data Transformation'!E1850&lt;$R$10,E1850,$R$10)),IF(C1850=FALSE,FALSE,IF(C1850&lt;$R$10,C1850,$R$10)))</f>
        <v>1.069498879</v>
      </c>
      <c r="H1850">
        <f>IF('Input and Summary Results'!$J$4="yes",'Data Transformation'!F1850,'Data Transformation'!D1850)</f>
        <v>6.2456981000000002E-2</v>
      </c>
      <c r="I1850">
        <f t="shared" si="115"/>
        <v>89</v>
      </c>
    </row>
    <row r="1851" spans="2:9" x14ac:dyDescent="0.45">
      <c r="B1851">
        <f>IF('Input and Summary Results'!D1433=0,FALSE,'Input and Summary Results'!$B1433)</f>
        <v>89</v>
      </c>
      <c r="C1851">
        <f>IF(OR(B1851=0,'Input and Summary Results'!D1433=0,'Input and Summary Results'!D1433=""),FALSE,'Input and Summary Results'!$D1433)</f>
        <v>0.96687668599999999</v>
      </c>
      <c r="D1851">
        <f>IF(OR(B1851=0,'Input and Summary Results'!E1433=0),FALSE,'Input and Summary Results'!$E1433)</f>
        <v>6.0387021999999999E-2</v>
      </c>
      <c r="E1851">
        <f t="shared" si="116"/>
        <v>-1.462891165095097E-2</v>
      </c>
      <c r="F1851">
        <f t="shared" si="117"/>
        <v>2.7105801523070336E-2</v>
      </c>
      <c r="G1851">
        <f>IF('Input and Summary Results'!$J$4="yes",IF(C1851=FALSE,FALSE,IF('Data Transformation'!E1851&lt;$R$10,E1851,$R$10)),IF(C1851=FALSE,FALSE,IF(C1851&lt;$R$10,C1851,$R$10)))</f>
        <v>0.96687668599999999</v>
      </c>
      <c r="H1851">
        <f>IF('Input and Summary Results'!$J$4="yes",'Data Transformation'!F1851,'Data Transformation'!D1851)</f>
        <v>6.0387021999999999E-2</v>
      </c>
      <c r="I1851">
        <f t="shared" si="115"/>
        <v>89</v>
      </c>
    </row>
    <row r="1852" spans="2:9" x14ac:dyDescent="0.45">
      <c r="B1852">
        <f>IF('Input and Summary Results'!D1434=0,FALSE,'Input and Summary Results'!$B1434)</f>
        <v>89</v>
      </c>
      <c r="C1852">
        <f>IF(OR(B1852=0,'Input and Summary Results'!D1434=0,'Input and Summary Results'!D1434=""),FALSE,'Input and Summary Results'!$D1434)</f>
        <v>1.0527393300000001</v>
      </c>
      <c r="D1852">
        <f>IF(OR(B1852=0,'Input and Summary Results'!E1434=0),FALSE,'Input and Summary Results'!$E1434)</f>
        <v>5.6604025000000002E-2</v>
      </c>
      <c r="E1852">
        <f t="shared" si="116"/>
        <v>2.2320848339174911E-2</v>
      </c>
      <c r="F1852">
        <f t="shared" si="117"/>
        <v>2.3335450809081105E-2</v>
      </c>
      <c r="G1852">
        <f>IF('Input and Summary Results'!$J$4="yes",IF(C1852=FALSE,FALSE,IF('Data Transformation'!E1852&lt;$R$10,E1852,$R$10)),IF(C1852=FALSE,FALSE,IF(C1852&lt;$R$10,C1852,$R$10)))</f>
        <v>1.0527393300000001</v>
      </c>
      <c r="H1852">
        <f>IF('Input and Summary Results'!$J$4="yes",'Data Transformation'!F1852,'Data Transformation'!D1852)</f>
        <v>5.6604025000000002E-2</v>
      </c>
      <c r="I1852">
        <f t="shared" si="115"/>
        <v>89</v>
      </c>
    </row>
    <row r="1853" spans="2:9" x14ac:dyDescent="0.45">
      <c r="B1853">
        <f>IF('Input and Summary Results'!D1435=0,FALSE,'Input and Summary Results'!$B1435)</f>
        <v>89</v>
      </c>
      <c r="C1853">
        <f>IF(OR(B1853=0,'Input and Summary Results'!D1435=0,'Input and Summary Results'!D1435=""),FALSE,'Input and Summary Results'!$D1435)</f>
        <v>0.99615645600000002</v>
      </c>
      <c r="D1853">
        <f>IF(OR(B1853=0,'Input and Summary Results'!E1435=0),FALSE,'Input and Summary Results'!$E1435)</f>
        <v>5.4988501000000002E-2</v>
      </c>
      <c r="E1853">
        <f t="shared" si="116"/>
        <v>-1.6724460730502887E-3</v>
      </c>
      <c r="F1853">
        <f t="shared" si="117"/>
        <v>2.3957089561842886E-2</v>
      </c>
      <c r="G1853">
        <f>IF('Input and Summary Results'!$J$4="yes",IF(C1853=FALSE,FALSE,IF('Data Transformation'!E1853&lt;$R$10,E1853,$R$10)),IF(C1853=FALSE,FALSE,IF(C1853&lt;$R$10,C1853,$R$10)))</f>
        <v>0.99615645600000002</v>
      </c>
      <c r="H1853">
        <f>IF('Input and Summary Results'!$J$4="yes",'Data Transformation'!F1853,'Data Transformation'!D1853)</f>
        <v>5.4988501000000002E-2</v>
      </c>
      <c r="I1853">
        <f t="shared" si="115"/>
        <v>89</v>
      </c>
    </row>
    <row r="1854" spans="2:9" x14ac:dyDescent="0.45">
      <c r="B1854">
        <f>IF('Input and Summary Results'!D1436=0,FALSE,'Input and Summary Results'!$B1436)</f>
        <v>89</v>
      </c>
      <c r="C1854">
        <f>IF(OR(B1854=0,'Input and Summary Results'!D1436=0,'Input and Summary Results'!D1436=""),FALSE,'Input and Summary Results'!$D1436)</f>
        <v>0.90382580700000004</v>
      </c>
      <c r="D1854">
        <f>IF(OR(B1854=0,'Input and Summary Results'!E1436=0),FALSE,'Input and Summary Results'!$E1436)</f>
        <v>5.4308649000000001E-2</v>
      </c>
      <c r="E1854">
        <f t="shared" si="116"/>
        <v>-4.3915262387773567E-2</v>
      </c>
      <c r="F1854">
        <f t="shared" si="117"/>
        <v>2.6077982597370111E-2</v>
      </c>
      <c r="G1854">
        <f>IF('Input and Summary Results'!$J$4="yes",IF(C1854=FALSE,FALSE,IF('Data Transformation'!E1854&lt;$R$10,E1854,$R$10)),IF(C1854=FALSE,FALSE,IF(C1854&lt;$R$10,C1854,$R$10)))</f>
        <v>0.90382580700000004</v>
      </c>
      <c r="H1854">
        <f>IF('Input and Summary Results'!$J$4="yes",'Data Transformation'!F1854,'Data Transformation'!D1854)</f>
        <v>5.4308649000000001E-2</v>
      </c>
      <c r="I1854">
        <f t="shared" si="115"/>
        <v>89</v>
      </c>
    </row>
    <row r="1855" spans="2:9" x14ac:dyDescent="0.45">
      <c r="B1855">
        <f>IF('Input and Summary Results'!D1437=0,FALSE,'Input and Summary Results'!$B1437)</f>
        <v>89</v>
      </c>
      <c r="C1855">
        <f>IF(OR(B1855=0,'Input and Summary Results'!D1437=0,'Input and Summary Results'!D1437=""),FALSE,'Input and Summary Results'!$D1437)</f>
        <v>0.82843985600000003</v>
      </c>
      <c r="D1855">
        <f>IF(OR(B1855=0,'Input and Summary Results'!E1437=0),FALSE,'Input and Summary Results'!$E1437)</f>
        <v>5.2249821000000002E-2</v>
      </c>
      <c r="E1855">
        <f t="shared" si="116"/>
        <v>-8.1739015495035025E-2</v>
      </c>
      <c r="F1855">
        <f t="shared" si="117"/>
        <v>2.7372442489053787E-2</v>
      </c>
      <c r="G1855">
        <f>IF('Input and Summary Results'!$J$4="yes",IF(C1855=FALSE,FALSE,IF('Data Transformation'!E1855&lt;$R$10,E1855,$R$10)),IF(C1855=FALSE,FALSE,IF(C1855&lt;$R$10,C1855,$R$10)))</f>
        <v>0.82843985600000003</v>
      </c>
      <c r="H1855">
        <f>IF('Input and Summary Results'!$J$4="yes",'Data Transformation'!F1855,'Data Transformation'!D1855)</f>
        <v>5.2249821000000002E-2</v>
      </c>
      <c r="I1855">
        <f t="shared" si="115"/>
        <v>89</v>
      </c>
    </row>
    <row r="1856" spans="2:9" x14ac:dyDescent="0.45">
      <c r="B1856">
        <f>IF('Input and Summary Results'!D1438=0,FALSE,'Input and Summary Results'!$B1438)</f>
        <v>89</v>
      </c>
      <c r="C1856">
        <f>IF(OR(B1856=0,'Input and Summary Results'!D1438=0,'Input and Summary Results'!D1438=""),FALSE,'Input and Summary Results'!$D1438)</f>
        <v>1.0381510439999999</v>
      </c>
      <c r="D1856">
        <f>IF(OR(B1856=0,'Input and Summary Results'!E1438=0),FALSE,'Input and Summary Results'!$E1438)</f>
        <v>4.6749235E-2</v>
      </c>
      <c r="E1856">
        <f t="shared" si="116"/>
        <v>1.6260545037959182E-2</v>
      </c>
      <c r="F1856">
        <f t="shared" si="117"/>
        <v>1.9543560744133878E-2</v>
      </c>
      <c r="G1856">
        <f>IF('Input and Summary Results'!$J$4="yes",IF(C1856=FALSE,FALSE,IF('Data Transformation'!E1856&lt;$R$10,E1856,$R$10)),IF(C1856=FALSE,FALSE,IF(C1856&lt;$R$10,C1856,$R$10)))</f>
        <v>1.0381510439999999</v>
      </c>
      <c r="H1856">
        <f>IF('Input and Summary Results'!$J$4="yes",'Data Transformation'!F1856,'Data Transformation'!D1856)</f>
        <v>4.6749235E-2</v>
      </c>
      <c r="I1856">
        <f t="shared" si="115"/>
        <v>89</v>
      </c>
    </row>
    <row r="1857" spans="2:9" x14ac:dyDescent="0.45">
      <c r="B1857">
        <f>IF('Input and Summary Results'!D1439=0,FALSE,'Input and Summary Results'!$B1439)</f>
        <v>89</v>
      </c>
      <c r="C1857">
        <f>IF(OR(B1857=0,'Input and Summary Results'!D1439=0,'Input and Summary Results'!D1439=""),FALSE,'Input and Summary Results'!$D1439)</f>
        <v>1.0031871480000001</v>
      </c>
      <c r="D1857">
        <f>IF(OR(B1857=0,'Input and Summary Results'!E1439=0),FALSE,'Input and Summary Results'!$E1439)</f>
        <v>4.4960134999999998E-2</v>
      </c>
      <c r="E1857">
        <f t="shared" si="116"/>
        <v>1.3819597023167203E-3</v>
      </c>
      <c r="F1857">
        <f t="shared" si="117"/>
        <v>1.9450706310284588E-2</v>
      </c>
      <c r="G1857">
        <f>IF('Input and Summary Results'!$J$4="yes",IF(C1857=FALSE,FALSE,IF('Data Transformation'!E1857&lt;$R$10,E1857,$R$10)),IF(C1857=FALSE,FALSE,IF(C1857&lt;$R$10,C1857,$R$10)))</f>
        <v>1.0031871480000001</v>
      </c>
      <c r="H1857">
        <f>IF('Input and Summary Results'!$J$4="yes",'Data Transformation'!F1857,'Data Transformation'!D1857)</f>
        <v>4.4960134999999998E-2</v>
      </c>
      <c r="I1857">
        <f t="shared" si="115"/>
        <v>89</v>
      </c>
    </row>
    <row r="1858" spans="2:9" x14ac:dyDescent="0.45">
      <c r="B1858">
        <f>IF('Input and Summary Results'!D1440=0,FALSE,'Input and Summary Results'!$B1440)</f>
        <v>89</v>
      </c>
      <c r="C1858">
        <f>IF(OR(B1858=0,'Input and Summary Results'!D1440=0,'Input and Summary Results'!D1440=""),FALSE,'Input and Summary Results'!$D1440)</f>
        <v>1.0728227100000001</v>
      </c>
      <c r="D1858">
        <f>IF(OR(B1858=0,'Input and Summary Results'!E1440=0),FALSE,'Input and Summary Results'!$E1440)</f>
        <v>4.2759231000000002E-2</v>
      </c>
      <c r="E1858">
        <f t="shared" si="116"/>
        <v>3.0527958284344979E-2</v>
      </c>
      <c r="F1858">
        <f t="shared" si="117"/>
        <v>1.7297831301501809E-2</v>
      </c>
      <c r="G1858">
        <f>IF('Input and Summary Results'!$J$4="yes",IF(C1858=FALSE,FALSE,IF('Data Transformation'!E1858&lt;$R$10,E1858,$R$10)),IF(C1858=FALSE,FALSE,IF(C1858&lt;$R$10,C1858,$R$10)))</f>
        <v>1.0728227100000001</v>
      </c>
      <c r="H1858">
        <f>IF('Input and Summary Results'!$J$4="yes",'Data Transformation'!F1858,'Data Transformation'!D1858)</f>
        <v>4.2759231000000002E-2</v>
      </c>
      <c r="I1858">
        <f t="shared" si="115"/>
        <v>89</v>
      </c>
    </row>
    <row r="1859" spans="2:9" x14ac:dyDescent="0.45">
      <c r="B1859">
        <f>IF('Input and Summary Results'!D1441=0,FALSE,'Input and Summary Results'!$B1441)</f>
        <v>89</v>
      </c>
      <c r="C1859">
        <f>IF(OR(B1859=0,'Input and Summary Results'!D1441=0,'Input and Summary Results'!D1441=""),FALSE,'Input and Summary Results'!$D1441)</f>
        <v>0.71773014700000004</v>
      </c>
      <c r="D1859">
        <f>IF(OR(B1859=0,'Input and Summary Results'!E1441=0),FALSE,'Input and Summary Results'!$E1441)</f>
        <v>4.0481189000000001E-2</v>
      </c>
      <c r="E1859">
        <f t="shared" si="116"/>
        <v>-0.14403881160414123</v>
      </c>
      <c r="F1859">
        <f t="shared" si="117"/>
        <v>2.4478330887221324E-2</v>
      </c>
      <c r="G1859">
        <f>IF('Input and Summary Results'!$J$4="yes",IF(C1859=FALSE,FALSE,IF('Data Transformation'!E1859&lt;$R$10,E1859,$R$10)),IF(C1859=FALSE,FALSE,IF(C1859&lt;$R$10,C1859,$R$10)))</f>
        <v>0.71773014700000004</v>
      </c>
      <c r="H1859">
        <f>IF('Input and Summary Results'!$J$4="yes",'Data Transformation'!F1859,'Data Transformation'!D1859)</f>
        <v>4.0481189000000001E-2</v>
      </c>
      <c r="I1859">
        <f t="shared" si="115"/>
        <v>89</v>
      </c>
    </row>
    <row r="1860" spans="2:9" x14ac:dyDescent="0.45">
      <c r="B1860">
        <f>IF('Input and Summary Results'!D1442=0,FALSE,'Input and Summary Results'!$B1442)</f>
        <v>89</v>
      </c>
      <c r="C1860">
        <f>IF(OR(B1860=0,'Input and Summary Results'!D1442=0,'Input and Summary Results'!D1442=""),FALSE,'Input and Summary Results'!$D1442)</f>
        <v>1.008603441</v>
      </c>
      <c r="D1860">
        <f>IF(OR(B1860=0,'Input and Summary Results'!E1442=0),FALSE,'Input and Summary Results'!$E1442)</f>
        <v>4.0099013000000003E-2</v>
      </c>
      <c r="E1860">
        <f t="shared" si="116"/>
        <v>3.720445485580441E-3</v>
      </c>
      <c r="F1860">
        <f t="shared" si="117"/>
        <v>1.7254523368218415E-2</v>
      </c>
      <c r="G1860">
        <f>IF('Input and Summary Results'!$J$4="yes",IF(C1860=FALSE,FALSE,IF('Data Transformation'!E1860&lt;$R$10,E1860,$R$10)),IF(C1860=FALSE,FALSE,IF(C1860&lt;$R$10,C1860,$R$10)))</f>
        <v>1.008603441</v>
      </c>
      <c r="H1860">
        <f>IF('Input and Summary Results'!$J$4="yes",'Data Transformation'!F1860,'Data Transformation'!D1860)</f>
        <v>4.0099013000000003E-2</v>
      </c>
      <c r="I1860">
        <f t="shared" si="115"/>
        <v>89</v>
      </c>
    </row>
    <row r="1861" spans="2:9" x14ac:dyDescent="0.45">
      <c r="B1861">
        <f>IF('Input and Summary Results'!D1443=0,FALSE,'Input and Summary Results'!$B1443)</f>
        <v>89</v>
      </c>
      <c r="C1861">
        <f>IF(OR(B1861=0,'Input and Summary Results'!D1443=0,'Input and Summary Results'!D1443=""),FALSE,'Input and Summary Results'!$D1443)</f>
        <v>0.23420061</v>
      </c>
      <c r="D1861">
        <f>IF(OR(B1861=0,'Input and Summary Results'!E1443=0),FALSE,'Input and Summary Results'!$E1443)</f>
        <v>4.0067054999999997E-2</v>
      </c>
      <c r="E1861">
        <f t="shared" si="116"/>
        <v>-0.63041197809675154</v>
      </c>
      <c r="F1861">
        <f t="shared" si="117"/>
        <v>7.4248747131785864E-2</v>
      </c>
      <c r="G1861">
        <f>IF('Input and Summary Results'!$J$4="yes",IF(C1861=FALSE,FALSE,IF('Data Transformation'!E1861&lt;$R$10,E1861,$R$10)),IF(C1861=FALSE,FALSE,IF(C1861&lt;$R$10,C1861,$R$10)))</f>
        <v>0.23420061</v>
      </c>
      <c r="H1861">
        <f>IF('Input and Summary Results'!$J$4="yes",'Data Transformation'!F1861,'Data Transformation'!D1861)</f>
        <v>4.0067054999999997E-2</v>
      </c>
      <c r="I1861">
        <f t="shared" ref="I1861:I1924" si="118">IF(G1861=FALSE,"",B1861)</f>
        <v>89</v>
      </c>
    </row>
    <row r="1862" spans="2:9" x14ac:dyDescent="0.45">
      <c r="B1862">
        <f>IF('Input and Summary Results'!D1444=0,FALSE,'Input and Summary Results'!$B1444)</f>
        <v>89</v>
      </c>
      <c r="C1862">
        <f>IF(OR(B1862=0,'Input and Summary Results'!D1444=0,'Input and Summary Results'!D1444=""),FALSE,'Input and Summary Results'!$D1444)</f>
        <v>1.03026869</v>
      </c>
      <c r="D1862">
        <f>IF(OR(B1862=0,'Input and Summary Results'!E1444=0),FALSE,'Input and Summary Results'!$E1444)</f>
        <v>3.9321071999999999E-2</v>
      </c>
      <c r="E1862">
        <f t="shared" si="116"/>
        <v>1.2950501760316056E-2</v>
      </c>
      <c r="F1862">
        <f t="shared" si="117"/>
        <v>1.6563975411113385E-2</v>
      </c>
      <c r="G1862">
        <f>IF('Input and Summary Results'!$J$4="yes",IF(C1862=FALSE,FALSE,IF('Data Transformation'!E1862&lt;$R$10,E1862,$R$10)),IF(C1862=FALSE,FALSE,IF(C1862&lt;$R$10,C1862,$R$10)))</f>
        <v>1.03026869</v>
      </c>
      <c r="H1862">
        <f>IF('Input and Summary Results'!$J$4="yes",'Data Transformation'!F1862,'Data Transformation'!D1862)</f>
        <v>3.9321071999999999E-2</v>
      </c>
      <c r="I1862">
        <f t="shared" si="118"/>
        <v>89</v>
      </c>
    </row>
    <row r="1863" spans="2:9" x14ac:dyDescent="0.45">
      <c r="B1863">
        <f>IF('Input and Summary Results'!D1445=0,FALSE,'Input and Summary Results'!$B1445)</f>
        <v>89</v>
      </c>
      <c r="C1863">
        <f>IF(OR(B1863=0,'Input and Summary Results'!D1445=0,'Input and Summary Results'!D1445=""),FALSE,'Input and Summary Results'!$D1445)</f>
        <v>0.84521118799999995</v>
      </c>
      <c r="D1863">
        <f>IF(OR(B1863=0,'Input and Summary Results'!E1445=0),FALSE,'Input and Summary Results'!$E1445)</f>
        <v>3.6816310999999997E-2</v>
      </c>
      <c r="E1863">
        <f t="shared" si="116"/>
        <v>-7.3034762856703656E-2</v>
      </c>
      <c r="F1863">
        <f t="shared" si="117"/>
        <v>1.8904481153176594E-2</v>
      </c>
      <c r="G1863">
        <f>IF('Input and Summary Results'!$J$4="yes",IF(C1863=FALSE,FALSE,IF('Data Transformation'!E1863&lt;$R$10,E1863,$R$10)),IF(C1863=FALSE,FALSE,IF(C1863&lt;$R$10,C1863,$R$10)))</f>
        <v>0.84521118799999995</v>
      </c>
      <c r="H1863">
        <f>IF('Input and Summary Results'!$J$4="yes",'Data Transformation'!F1863,'Data Transformation'!D1863)</f>
        <v>3.6816310999999997E-2</v>
      </c>
      <c r="I1863">
        <f t="shared" si="118"/>
        <v>89</v>
      </c>
    </row>
    <row r="1864" spans="2:9" x14ac:dyDescent="0.45">
      <c r="B1864">
        <f>IF('Input and Summary Results'!D1446=0,FALSE,'Input and Summary Results'!$B1446)</f>
        <v>89</v>
      </c>
      <c r="C1864">
        <f>IF(OR(B1864=0,'Input and Summary Results'!D1446=0,'Input and Summary Results'!D1446=""),FALSE,'Input and Summary Results'!$D1446)</f>
        <v>0.94857655699999999</v>
      </c>
      <c r="D1864">
        <f>IF(OR(B1864=0,'Input and Summary Results'!E1446=0),FALSE,'Input and Summary Results'!$E1446)</f>
        <v>3.2665112000000003E-2</v>
      </c>
      <c r="E1864">
        <f t="shared" si="116"/>
        <v>-2.292761264993505E-2</v>
      </c>
      <c r="F1864">
        <f t="shared" si="117"/>
        <v>1.494519182809617E-2</v>
      </c>
      <c r="G1864">
        <f>IF('Input and Summary Results'!$J$4="yes",IF(C1864=FALSE,FALSE,IF('Data Transformation'!E1864&lt;$R$10,E1864,$R$10)),IF(C1864=FALSE,FALSE,IF(C1864&lt;$R$10,C1864,$R$10)))</f>
        <v>0.94857655699999999</v>
      </c>
      <c r="H1864">
        <f>IF('Input and Summary Results'!$J$4="yes",'Data Transformation'!F1864,'Data Transformation'!D1864)</f>
        <v>3.2665112000000003E-2</v>
      </c>
      <c r="I1864">
        <f t="shared" si="118"/>
        <v>89</v>
      </c>
    </row>
    <row r="1865" spans="2:9" x14ac:dyDescent="0.45">
      <c r="B1865">
        <f>IF('Input and Summary Results'!D1447=0,FALSE,'Input and Summary Results'!$B1447)</f>
        <v>90</v>
      </c>
      <c r="C1865">
        <f>IF(OR(B1865=0,'Input and Summary Results'!D1447=0,'Input and Summary Results'!D1447=""),FALSE,'Input and Summary Results'!$D1447)</f>
        <v>0.20531233500000001</v>
      </c>
      <c r="D1865">
        <f>IF(OR(B1865=0,'Input and Summary Results'!E1447=0),FALSE,'Input and Summary Results'!$E1447)</f>
        <v>6.5839081999999993E-2</v>
      </c>
      <c r="E1865">
        <f t="shared" si="116"/>
        <v>-0.68758495778231477</v>
      </c>
      <c r="F1865">
        <f t="shared" si="117"/>
        <v>0.13917411044981781</v>
      </c>
      <c r="G1865">
        <f>IF('Input and Summary Results'!$J$4="yes",IF(C1865=FALSE,FALSE,IF('Data Transformation'!E1865&lt;$R$10,E1865,$R$10)),IF(C1865=FALSE,FALSE,IF(C1865&lt;$R$10,C1865,$R$10)))</f>
        <v>0.20531233500000001</v>
      </c>
      <c r="H1865">
        <f>IF('Input and Summary Results'!$J$4="yes",'Data Transformation'!F1865,'Data Transformation'!D1865)</f>
        <v>6.5839081999999993E-2</v>
      </c>
      <c r="I1865">
        <f t="shared" si="118"/>
        <v>90</v>
      </c>
    </row>
    <row r="1866" spans="2:9" x14ac:dyDescent="0.45">
      <c r="B1866">
        <f>IF('Input and Summary Results'!D1448=0,FALSE,'Input and Summary Results'!$B1448)</f>
        <v>90</v>
      </c>
      <c r="C1866">
        <f>IF(OR(B1866=0,'Input and Summary Results'!D1448=0,'Input and Summary Results'!D1448=""),FALSE,'Input and Summary Results'!$D1448)</f>
        <v>0.24339867100000001</v>
      </c>
      <c r="D1866">
        <f>IF(OR(B1866=0,'Input and Summary Results'!E1448=0),FALSE,'Input and Summary Results'!$E1448)</f>
        <v>6.2536666000000005E-2</v>
      </c>
      <c r="E1866">
        <f t="shared" si="116"/>
        <v>-0.6136817974245331</v>
      </c>
      <c r="F1866">
        <f t="shared" si="117"/>
        <v>0.11150805767546693</v>
      </c>
      <c r="G1866">
        <f>IF('Input and Summary Results'!$J$4="yes",IF(C1866=FALSE,FALSE,IF('Data Transformation'!E1866&lt;$R$10,E1866,$R$10)),IF(C1866=FALSE,FALSE,IF(C1866&lt;$R$10,C1866,$R$10)))</f>
        <v>0.24339867100000001</v>
      </c>
      <c r="H1866">
        <f>IF('Input and Summary Results'!$J$4="yes",'Data Transformation'!F1866,'Data Transformation'!D1866)</f>
        <v>6.2536666000000005E-2</v>
      </c>
      <c r="I1866">
        <f t="shared" si="118"/>
        <v>90</v>
      </c>
    </row>
    <row r="1867" spans="2:9" x14ac:dyDescent="0.45">
      <c r="B1867">
        <f>IF('Input and Summary Results'!D1449=0,FALSE,'Input and Summary Results'!$B1449)</f>
        <v>90</v>
      </c>
      <c r="C1867">
        <f>IF(OR(B1867=0,'Input and Summary Results'!D1449=0,'Input and Summary Results'!D1449=""),FALSE,'Input and Summary Results'!$D1449)</f>
        <v>0.88029791800000001</v>
      </c>
      <c r="D1867">
        <f>IF(OR(B1867=0,'Input and Summary Results'!E1449=0),FALSE,'Input and Summary Results'!$E1449)</f>
        <v>6.0996518999999999E-2</v>
      </c>
      <c r="E1867">
        <f t="shared" si="116"/>
        <v>-5.5370325296034133E-2</v>
      </c>
      <c r="F1867">
        <f t="shared" si="117"/>
        <v>3.0072193407141512E-2</v>
      </c>
      <c r="G1867">
        <f>IF('Input and Summary Results'!$J$4="yes",IF(C1867=FALSE,FALSE,IF('Data Transformation'!E1867&lt;$R$10,E1867,$R$10)),IF(C1867=FALSE,FALSE,IF(C1867&lt;$R$10,C1867,$R$10)))</f>
        <v>0.88029791800000001</v>
      </c>
      <c r="H1867">
        <f>IF('Input and Summary Results'!$J$4="yes",'Data Transformation'!F1867,'Data Transformation'!D1867)</f>
        <v>6.0996518999999999E-2</v>
      </c>
      <c r="I1867">
        <f t="shared" si="118"/>
        <v>90</v>
      </c>
    </row>
    <row r="1868" spans="2:9" x14ac:dyDescent="0.45">
      <c r="B1868">
        <f>IF('Input and Summary Results'!D1450=0,FALSE,'Input and Summary Results'!$B1450)</f>
        <v>90</v>
      </c>
      <c r="C1868">
        <f>IF(OR(B1868=0,'Input and Summary Results'!D1450=0,'Input and Summary Results'!D1450=""),FALSE,'Input and Summary Results'!$D1450)</f>
        <v>0.145700142</v>
      </c>
      <c r="D1868">
        <f>IF(OR(B1868=0,'Input and Summary Results'!E1450=0),FALSE,'Input and Summary Results'!$E1450)</f>
        <v>5.9095160000000001E-2</v>
      </c>
      <c r="E1868">
        <f t="shared" si="116"/>
        <v>-0.83654002496448909</v>
      </c>
      <c r="F1868">
        <f t="shared" si="117"/>
        <v>0.1760279646124161</v>
      </c>
      <c r="G1868">
        <f>IF('Input and Summary Results'!$J$4="yes",IF(C1868=FALSE,FALSE,IF('Data Transformation'!E1868&lt;$R$10,E1868,$R$10)),IF(C1868=FALSE,FALSE,IF(C1868&lt;$R$10,C1868,$R$10)))</f>
        <v>0.145700142</v>
      </c>
      <c r="H1868">
        <f>IF('Input and Summary Results'!$J$4="yes",'Data Transformation'!F1868,'Data Transformation'!D1868)</f>
        <v>5.9095160000000001E-2</v>
      </c>
      <c r="I1868">
        <f t="shared" si="118"/>
        <v>90</v>
      </c>
    </row>
    <row r="1869" spans="2:9" x14ac:dyDescent="0.45">
      <c r="B1869">
        <f>IF('Input and Summary Results'!D1451=0,FALSE,'Input and Summary Results'!$B1451)</f>
        <v>90</v>
      </c>
      <c r="C1869">
        <f>IF(OR(B1869=0,'Input and Summary Results'!D1451=0,'Input and Summary Results'!D1451=""),FALSE,'Input and Summary Results'!$D1451)</f>
        <v>0.15437131300000001</v>
      </c>
      <c r="D1869">
        <f>IF(OR(B1869=0,'Input and Summary Results'!E1451=0),FALSE,'Input and Summary Results'!$E1451)</f>
        <v>5.7075006999999997E-2</v>
      </c>
      <c r="E1869">
        <f t="shared" si="116"/>
        <v>-0.81143340194930613</v>
      </c>
      <c r="F1869">
        <f t="shared" si="117"/>
        <v>0.16046085607887522</v>
      </c>
      <c r="G1869">
        <f>IF('Input and Summary Results'!$J$4="yes",IF(C1869=FALSE,FALSE,IF('Data Transformation'!E1869&lt;$R$10,E1869,$R$10)),IF(C1869=FALSE,FALSE,IF(C1869&lt;$R$10,C1869,$R$10)))</f>
        <v>0.15437131300000001</v>
      </c>
      <c r="H1869">
        <f>IF('Input and Summary Results'!$J$4="yes",'Data Transformation'!F1869,'Data Transformation'!D1869)</f>
        <v>5.7075006999999997E-2</v>
      </c>
      <c r="I1869">
        <f t="shared" si="118"/>
        <v>90</v>
      </c>
    </row>
    <row r="1870" spans="2:9" x14ac:dyDescent="0.45">
      <c r="B1870">
        <f>IF('Input and Summary Results'!D1452=0,FALSE,'Input and Summary Results'!$B1452)</f>
        <v>90</v>
      </c>
      <c r="C1870">
        <f>IF(OR(B1870=0,'Input and Summary Results'!D1452=0,'Input and Summary Results'!D1452=""),FALSE,'Input and Summary Results'!$D1452)</f>
        <v>0.144020594</v>
      </c>
      <c r="D1870">
        <f>IF(OR(B1870=0,'Input and Summary Results'!E1452=0),FALSE,'Input and Summary Results'!$E1452)</f>
        <v>5.5943355E-2</v>
      </c>
      <c r="E1870">
        <f t="shared" si="116"/>
        <v>-0.84157540220285354</v>
      </c>
      <c r="F1870">
        <f t="shared" si="117"/>
        <v>0.16858294633891038</v>
      </c>
      <c r="G1870">
        <f>IF('Input and Summary Results'!$J$4="yes",IF(C1870=FALSE,FALSE,IF('Data Transformation'!E1870&lt;$R$10,E1870,$R$10)),IF(C1870=FALSE,FALSE,IF(C1870&lt;$R$10,C1870,$R$10)))</f>
        <v>0.144020594</v>
      </c>
      <c r="H1870">
        <f>IF('Input and Summary Results'!$J$4="yes",'Data Transformation'!F1870,'Data Transformation'!D1870)</f>
        <v>5.5943355E-2</v>
      </c>
      <c r="I1870">
        <f t="shared" si="118"/>
        <v>90</v>
      </c>
    </row>
    <row r="1871" spans="2:9" x14ac:dyDescent="0.45">
      <c r="B1871">
        <f>IF('Input and Summary Results'!D1453=0,FALSE,'Input and Summary Results'!$B1453)</f>
        <v>90</v>
      </c>
      <c r="C1871">
        <f>IF(OR(B1871=0,'Input and Summary Results'!D1453=0,'Input and Summary Results'!D1453=""),FALSE,'Input and Summary Results'!$D1453)</f>
        <v>0.164427711</v>
      </c>
      <c r="D1871">
        <f>IF(OR(B1871=0,'Input and Summary Results'!E1453=0),FALSE,'Input and Summary Results'!$E1453)</f>
        <v>5.5572396000000003E-2</v>
      </c>
      <c r="E1871">
        <f t="shared" si="116"/>
        <v>-0.78402498898438544</v>
      </c>
      <c r="F1871">
        <f t="shared" si="117"/>
        <v>0.14668099262173637</v>
      </c>
      <c r="G1871">
        <f>IF('Input and Summary Results'!$J$4="yes",IF(C1871=FALSE,FALSE,IF('Data Transformation'!E1871&lt;$R$10,E1871,$R$10)),IF(C1871=FALSE,FALSE,IF(C1871&lt;$R$10,C1871,$R$10)))</f>
        <v>0.164427711</v>
      </c>
      <c r="H1871">
        <f>IF('Input and Summary Results'!$J$4="yes",'Data Transformation'!F1871,'Data Transformation'!D1871)</f>
        <v>5.5572396000000003E-2</v>
      </c>
      <c r="I1871">
        <f t="shared" si="118"/>
        <v>90</v>
      </c>
    </row>
    <row r="1872" spans="2:9" x14ac:dyDescent="0.45">
      <c r="B1872">
        <f>IF('Input and Summary Results'!D1454=0,FALSE,'Input and Summary Results'!$B1454)</f>
        <v>90</v>
      </c>
      <c r="C1872">
        <f>IF(OR(B1872=0,'Input and Summary Results'!D1454=0,'Input and Summary Results'!D1454=""),FALSE,'Input and Summary Results'!$D1454)</f>
        <v>0.226830167</v>
      </c>
      <c r="D1872">
        <f>IF(OR(B1872=0,'Input and Summary Results'!E1454=0),FALSE,'Input and Summary Results'!$E1454)</f>
        <v>5.5222461E-2</v>
      </c>
      <c r="E1872">
        <f t="shared" si="116"/>
        <v>-0.64429918747579251</v>
      </c>
      <c r="F1872">
        <f t="shared" si="117"/>
        <v>0.10565855675625369</v>
      </c>
      <c r="G1872">
        <f>IF('Input and Summary Results'!$J$4="yes",IF(C1872=FALSE,FALSE,IF('Data Transformation'!E1872&lt;$R$10,E1872,$R$10)),IF(C1872=FALSE,FALSE,IF(C1872&lt;$R$10,C1872,$R$10)))</f>
        <v>0.226830167</v>
      </c>
      <c r="H1872">
        <f>IF('Input and Summary Results'!$J$4="yes",'Data Transformation'!F1872,'Data Transformation'!D1872)</f>
        <v>5.5222461E-2</v>
      </c>
      <c r="I1872">
        <f t="shared" si="118"/>
        <v>90</v>
      </c>
    </row>
    <row r="1873" spans="2:9" x14ac:dyDescent="0.45">
      <c r="B1873">
        <f>IF('Input and Summary Results'!D1455=0,FALSE,'Input and Summary Results'!$B1455)</f>
        <v>90</v>
      </c>
      <c r="C1873">
        <f>IF(OR(B1873=0,'Input and Summary Results'!D1455=0,'Input and Summary Results'!D1455=""),FALSE,'Input and Summary Results'!$D1455)</f>
        <v>0.22241688500000001</v>
      </c>
      <c r="D1873">
        <f>IF(OR(B1873=0,'Input and Summary Results'!E1455=0),FALSE,'Input and Summary Results'!$E1455)</f>
        <v>5.4074339999999999E-2</v>
      </c>
      <c r="E1873">
        <f t="shared" si="116"/>
        <v>-0.65283224593902911</v>
      </c>
      <c r="F1873">
        <f t="shared" si="117"/>
        <v>0.1055147569394293</v>
      </c>
      <c r="G1873">
        <f>IF('Input and Summary Results'!$J$4="yes",IF(C1873=FALSE,FALSE,IF('Data Transformation'!E1873&lt;$R$10,E1873,$R$10)),IF(C1873=FALSE,FALSE,IF(C1873&lt;$R$10,C1873,$R$10)))</f>
        <v>0.22241688500000001</v>
      </c>
      <c r="H1873">
        <f>IF('Input and Summary Results'!$J$4="yes",'Data Transformation'!F1873,'Data Transformation'!D1873)</f>
        <v>5.4074339999999999E-2</v>
      </c>
      <c r="I1873">
        <f t="shared" si="118"/>
        <v>90</v>
      </c>
    </row>
    <row r="1874" spans="2:9" x14ac:dyDescent="0.45">
      <c r="B1874">
        <f>IF('Input and Summary Results'!D1456=0,FALSE,'Input and Summary Results'!$B1456)</f>
        <v>90</v>
      </c>
      <c r="C1874">
        <f>IF(OR(B1874=0,'Input and Summary Results'!D1456=0,'Input and Summary Results'!D1456=""),FALSE,'Input and Summary Results'!$D1456)</f>
        <v>0.23596455799999999</v>
      </c>
      <c r="D1874">
        <f>IF(OR(B1874=0,'Input and Summary Results'!E1456=0),FALSE,'Input and Summary Results'!$E1456)</f>
        <v>4.8839355000000001E-2</v>
      </c>
      <c r="E1874">
        <f t="shared" si="116"/>
        <v>-0.62715322338977852</v>
      </c>
      <c r="F1874">
        <f t="shared" si="117"/>
        <v>8.9828236281145238E-2</v>
      </c>
      <c r="G1874">
        <f>IF('Input and Summary Results'!$J$4="yes",IF(C1874=FALSE,FALSE,IF('Data Transformation'!E1874&lt;$R$10,E1874,$R$10)),IF(C1874=FALSE,FALSE,IF(C1874&lt;$R$10,C1874,$R$10)))</f>
        <v>0.23596455799999999</v>
      </c>
      <c r="H1874">
        <f>IF('Input and Summary Results'!$J$4="yes",'Data Transformation'!F1874,'Data Transformation'!D1874)</f>
        <v>4.8839355000000001E-2</v>
      </c>
      <c r="I1874">
        <f t="shared" si="118"/>
        <v>90</v>
      </c>
    </row>
    <row r="1875" spans="2:9" x14ac:dyDescent="0.45">
      <c r="B1875">
        <f>IF('Input and Summary Results'!D1457=0,FALSE,'Input and Summary Results'!$B1457)</f>
        <v>90</v>
      </c>
      <c r="C1875">
        <f>IF(OR(B1875=0,'Input and Summary Results'!D1457=0,'Input and Summary Results'!D1457=""),FALSE,'Input and Summary Results'!$D1457)</f>
        <v>0.98317077900000005</v>
      </c>
      <c r="D1875">
        <f>IF(OR(B1875=0,'Input and Summary Results'!E1457=0),FALSE,'Input and Summary Results'!$E1457)</f>
        <v>4.600013E-2</v>
      </c>
      <c r="E1875">
        <f t="shared" si="116"/>
        <v>-7.3710376761613539E-3</v>
      </c>
      <c r="F1875">
        <f t="shared" si="117"/>
        <v>2.0305786996950608E-2</v>
      </c>
      <c r="G1875">
        <f>IF('Input and Summary Results'!$J$4="yes",IF(C1875=FALSE,FALSE,IF('Data Transformation'!E1875&lt;$R$10,E1875,$R$10)),IF(C1875=FALSE,FALSE,IF(C1875&lt;$R$10,C1875,$R$10)))</f>
        <v>0.98317077900000005</v>
      </c>
      <c r="H1875">
        <f>IF('Input and Summary Results'!$J$4="yes",'Data Transformation'!F1875,'Data Transformation'!D1875)</f>
        <v>4.600013E-2</v>
      </c>
      <c r="I1875">
        <f t="shared" si="118"/>
        <v>90</v>
      </c>
    </row>
    <row r="1876" spans="2:9" x14ac:dyDescent="0.45">
      <c r="B1876">
        <f>IF('Input and Summary Results'!D1458=0,FALSE,'Input and Summary Results'!$B1458)</f>
        <v>90</v>
      </c>
      <c r="C1876">
        <f>IF(OR(B1876=0,'Input and Summary Results'!D1458=0,'Input and Summary Results'!D1458=""),FALSE,'Input and Summary Results'!$D1458)</f>
        <v>0.15100909900000001</v>
      </c>
      <c r="D1876">
        <f>IF(OR(B1876=0,'Input and Summary Results'!E1458=0),FALSE,'Input and Summary Results'!$E1458)</f>
        <v>4.4245581999999999E-2</v>
      </c>
      <c r="E1876">
        <f t="shared" si="116"/>
        <v>-0.82099688365758583</v>
      </c>
      <c r="F1876">
        <f t="shared" si="117"/>
        <v>0.12716175856396572</v>
      </c>
      <c r="G1876">
        <f>IF('Input and Summary Results'!$J$4="yes",IF(C1876=FALSE,FALSE,IF('Data Transformation'!E1876&lt;$R$10,E1876,$R$10)),IF(C1876=FALSE,FALSE,IF(C1876&lt;$R$10,C1876,$R$10)))</f>
        <v>0.15100909900000001</v>
      </c>
      <c r="H1876">
        <f>IF('Input and Summary Results'!$J$4="yes",'Data Transformation'!F1876,'Data Transformation'!D1876)</f>
        <v>4.4245581999999999E-2</v>
      </c>
      <c r="I1876">
        <f t="shared" si="118"/>
        <v>90</v>
      </c>
    </row>
    <row r="1877" spans="2:9" x14ac:dyDescent="0.45">
      <c r="B1877">
        <f>IF('Input and Summary Results'!D1459=0,FALSE,'Input and Summary Results'!$B1459)</f>
        <v>90</v>
      </c>
      <c r="C1877">
        <f>IF(OR(B1877=0,'Input and Summary Results'!D1459=0,'Input and Summary Results'!D1459=""),FALSE,'Input and Summary Results'!$D1459)</f>
        <v>0.57945086300000004</v>
      </c>
      <c r="D1877">
        <f>IF(OR(B1877=0,'Input and Summary Results'!E1459=0),FALSE,'Input and Summary Results'!$E1459)</f>
        <v>4.2759975999999998E-2</v>
      </c>
      <c r="E1877">
        <f t="shared" si="116"/>
        <v>-0.2369833859863846</v>
      </c>
      <c r="F1877">
        <f t="shared" si="117"/>
        <v>3.2026580283132648E-2</v>
      </c>
      <c r="G1877">
        <f>IF('Input and Summary Results'!$J$4="yes",IF(C1877=FALSE,FALSE,IF('Data Transformation'!E1877&lt;$R$10,E1877,$R$10)),IF(C1877=FALSE,FALSE,IF(C1877&lt;$R$10,C1877,$R$10)))</f>
        <v>0.57945086300000004</v>
      </c>
      <c r="H1877">
        <f>IF('Input and Summary Results'!$J$4="yes",'Data Transformation'!F1877,'Data Transformation'!D1877)</f>
        <v>4.2759975999999998E-2</v>
      </c>
      <c r="I1877">
        <f t="shared" si="118"/>
        <v>90</v>
      </c>
    </row>
    <row r="1878" spans="2:9" x14ac:dyDescent="0.45">
      <c r="B1878">
        <f>IF('Input and Summary Results'!D1460=0,FALSE,'Input and Summary Results'!$B1460)</f>
        <v>90</v>
      </c>
      <c r="C1878">
        <f>IF(OR(B1878=0,'Input and Summary Results'!D1460=0,'Input and Summary Results'!D1460=""),FALSE,'Input and Summary Results'!$D1460)</f>
        <v>0.11731169399999999</v>
      </c>
      <c r="D1878">
        <f>IF(OR(B1878=0,'Input and Summary Results'!E1460=0),FALSE,'Input and Summary Results'!$E1460)</f>
        <v>4.1039817999999999E-2</v>
      </c>
      <c r="E1878">
        <f t="shared" si="116"/>
        <v>-0.93065869388161016</v>
      </c>
      <c r="F1878">
        <f t="shared" si="117"/>
        <v>0.15182869162216683</v>
      </c>
      <c r="G1878">
        <f>IF('Input and Summary Results'!$J$4="yes",IF(C1878=FALSE,FALSE,IF('Data Transformation'!E1878&lt;$R$10,E1878,$R$10)),IF(C1878=FALSE,FALSE,IF(C1878&lt;$R$10,C1878,$R$10)))</f>
        <v>0.11731169399999999</v>
      </c>
      <c r="H1878">
        <f>IF('Input and Summary Results'!$J$4="yes",'Data Transformation'!F1878,'Data Transformation'!D1878)</f>
        <v>4.1039817999999999E-2</v>
      </c>
      <c r="I1878">
        <f t="shared" si="118"/>
        <v>90</v>
      </c>
    </row>
    <row r="1879" spans="2:9" x14ac:dyDescent="0.45">
      <c r="B1879">
        <f>IF('Input and Summary Results'!D1461=0,FALSE,'Input and Summary Results'!$B1461)</f>
        <v>90</v>
      </c>
      <c r="C1879">
        <f>IF(OR(B1879=0,'Input and Summary Results'!D1461=0,'Input and Summary Results'!D1461=""),FALSE,'Input and Summary Results'!$D1461)</f>
        <v>0.111255913</v>
      </c>
      <c r="D1879">
        <f>IF(OR(B1879=0,'Input and Summary Results'!E1461=0),FALSE,'Input and Summary Results'!$E1461)</f>
        <v>4.1032544999999997E-2</v>
      </c>
      <c r="E1879">
        <f t="shared" si="116"/>
        <v>-0.95367689796474731</v>
      </c>
      <c r="F1879">
        <f t="shared" si="117"/>
        <v>0.16006452196387977</v>
      </c>
      <c r="G1879">
        <f>IF('Input and Summary Results'!$J$4="yes",IF(C1879=FALSE,FALSE,IF('Data Transformation'!E1879&lt;$R$10,E1879,$R$10)),IF(C1879=FALSE,FALSE,IF(C1879&lt;$R$10,C1879,$R$10)))</f>
        <v>0.111255913</v>
      </c>
      <c r="H1879">
        <f>IF('Input and Summary Results'!$J$4="yes",'Data Transformation'!F1879,'Data Transformation'!D1879)</f>
        <v>4.1032544999999997E-2</v>
      </c>
      <c r="I1879">
        <f t="shared" si="118"/>
        <v>90</v>
      </c>
    </row>
    <row r="1880" spans="2:9" x14ac:dyDescent="0.45">
      <c r="B1880">
        <f>IF('Input and Summary Results'!D1462=0,FALSE,'Input and Summary Results'!$B1462)</f>
        <v>90</v>
      </c>
      <c r="C1880">
        <f>IF(OR(B1880=0,'Input and Summary Results'!D1462=0,'Input and Summary Results'!D1462=""),FALSE,'Input and Summary Results'!$D1462)</f>
        <v>0.183021024</v>
      </c>
      <c r="D1880">
        <f>IF(OR(B1880=0,'Input and Summary Results'!E1462=0),FALSE,'Input and Summary Results'!$E1462)</f>
        <v>3.4079644999999999E-2</v>
      </c>
      <c r="E1880">
        <f t="shared" si="116"/>
        <v>-0.73749901910704774</v>
      </c>
      <c r="F1880">
        <f t="shared" si="117"/>
        <v>8.081348036824447E-2</v>
      </c>
      <c r="G1880">
        <f>IF('Input and Summary Results'!$J$4="yes",IF(C1880=FALSE,FALSE,IF('Data Transformation'!E1880&lt;$R$10,E1880,$R$10)),IF(C1880=FALSE,FALSE,IF(C1880&lt;$R$10,C1880,$R$10)))</f>
        <v>0.183021024</v>
      </c>
      <c r="H1880">
        <f>IF('Input and Summary Results'!$J$4="yes",'Data Transformation'!F1880,'Data Transformation'!D1880)</f>
        <v>3.4079644999999999E-2</v>
      </c>
      <c r="I1880">
        <f t="shared" si="118"/>
        <v>90</v>
      </c>
    </row>
    <row r="1881" spans="2:9" x14ac:dyDescent="0.45">
      <c r="B1881">
        <f>IF('Input and Summary Results'!D1463=0,FALSE,'Input and Summary Results'!$B1463)</f>
        <v>90</v>
      </c>
      <c r="C1881">
        <f>IF(OR(B1881=0,'Input and Summary Results'!D1463=0,'Input and Summary Results'!D1463=""),FALSE,'Input and Summary Results'!$D1463)</f>
        <v>0.32451553100000002</v>
      </c>
      <c r="D1881">
        <f>IF(OR(B1881=0,'Input and Summary Results'!E1463=0),FALSE,'Input and Summary Results'!$E1463)</f>
        <v>3.3435963999999999E-2</v>
      </c>
      <c r="E1881">
        <f t="shared" si="116"/>
        <v>-0.48876451345162236</v>
      </c>
      <c r="F1881">
        <f t="shared" si="117"/>
        <v>4.4716529687449685E-2</v>
      </c>
      <c r="G1881">
        <f>IF('Input and Summary Results'!$J$4="yes",IF(C1881=FALSE,FALSE,IF('Data Transformation'!E1881&lt;$R$10,E1881,$R$10)),IF(C1881=FALSE,FALSE,IF(C1881&lt;$R$10,C1881,$R$10)))</f>
        <v>0.32451553100000002</v>
      </c>
      <c r="H1881">
        <f>IF('Input and Summary Results'!$J$4="yes",'Data Transformation'!F1881,'Data Transformation'!D1881)</f>
        <v>3.3435963999999999E-2</v>
      </c>
      <c r="I1881">
        <f t="shared" si="118"/>
        <v>90</v>
      </c>
    </row>
    <row r="1882" spans="2:9" x14ac:dyDescent="0.45">
      <c r="B1882">
        <f>IF('Input and Summary Results'!D1464=0,FALSE,'Input and Summary Results'!$B1464)</f>
        <v>90</v>
      </c>
      <c r="C1882">
        <f>IF(OR(B1882=0,'Input and Summary Results'!D1464=0,'Input and Summary Results'!D1464=""),FALSE,'Input and Summary Results'!$D1464)</f>
        <v>0.19026046599999999</v>
      </c>
      <c r="D1882">
        <f>IF(OR(B1882=0,'Input and Summary Results'!E1464=0),FALSE,'Input and Summary Results'!$E1464)</f>
        <v>3.2639880000000003E-2</v>
      </c>
      <c r="E1882">
        <f t="shared" si="116"/>
        <v>-0.7206514438818109</v>
      </c>
      <c r="F1882">
        <f t="shared" si="117"/>
        <v>7.4454290046782515E-2</v>
      </c>
      <c r="G1882">
        <f>IF('Input and Summary Results'!$J$4="yes",IF(C1882=FALSE,FALSE,IF('Data Transformation'!E1882&lt;$R$10,E1882,$R$10)),IF(C1882=FALSE,FALSE,IF(C1882&lt;$R$10,C1882,$R$10)))</f>
        <v>0.19026046599999999</v>
      </c>
      <c r="H1882">
        <f>IF('Input and Summary Results'!$J$4="yes",'Data Transformation'!F1882,'Data Transformation'!D1882)</f>
        <v>3.2639880000000003E-2</v>
      </c>
      <c r="I1882">
        <f t="shared" si="118"/>
        <v>90</v>
      </c>
    </row>
    <row r="1883" spans="2:9" x14ac:dyDescent="0.45">
      <c r="B1883">
        <f>IF('Input and Summary Results'!D1465=0,FALSE,'Input and Summary Results'!$B1465)</f>
        <v>90</v>
      </c>
      <c r="C1883">
        <f>IF(OR(B1883=0,'Input and Summary Results'!D1465=0,'Input and Summary Results'!D1465=""),FALSE,'Input and Summary Results'!$D1465)</f>
        <v>0.29527190599999997</v>
      </c>
      <c r="D1883">
        <f>IF(OR(B1883=0,'Input and Summary Results'!E1465=0),FALSE,'Input and Summary Results'!$E1465)</f>
        <v>3.0639227000000002E-2</v>
      </c>
      <c r="E1883">
        <f t="shared" si="116"/>
        <v>-0.52977787253915076</v>
      </c>
      <c r="F1883">
        <f t="shared" si="117"/>
        <v>4.5034506323808544E-2</v>
      </c>
      <c r="G1883">
        <f>IF('Input and Summary Results'!$J$4="yes",IF(C1883=FALSE,FALSE,IF('Data Transformation'!E1883&lt;$R$10,E1883,$R$10)),IF(C1883=FALSE,FALSE,IF(C1883&lt;$R$10,C1883,$R$10)))</f>
        <v>0.29527190599999997</v>
      </c>
      <c r="H1883">
        <f>IF('Input and Summary Results'!$J$4="yes",'Data Transformation'!F1883,'Data Transformation'!D1883)</f>
        <v>3.0639227000000002E-2</v>
      </c>
      <c r="I1883">
        <f t="shared" si="118"/>
        <v>90</v>
      </c>
    </row>
    <row r="1884" spans="2:9" x14ac:dyDescent="0.45">
      <c r="B1884">
        <f>IF('Input and Summary Results'!D1466=0,FALSE,'Input and Summary Results'!$B1466)</f>
        <v>91</v>
      </c>
      <c r="C1884">
        <f>IF(OR(B1884=0,'Input and Summary Results'!D1466=0,'Input and Summary Results'!D1466=""),FALSE,'Input and Summary Results'!$D1466)</f>
        <v>0.45841595699999999</v>
      </c>
      <c r="D1884">
        <f>IF(OR(B1884=0,'Input and Summary Results'!E1466=0),FALSE,'Input and Summary Results'!$E1466)</f>
        <v>0.103708393</v>
      </c>
      <c r="E1884">
        <f t="shared" si="116"/>
        <v>-0.33874027342192187</v>
      </c>
      <c r="F1884">
        <f t="shared" si="117"/>
        <v>9.8184720393579145E-2</v>
      </c>
      <c r="G1884">
        <f>IF('Input and Summary Results'!$J$4="yes",IF(C1884=FALSE,FALSE,IF('Data Transformation'!E1884&lt;$R$10,E1884,$R$10)),IF(C1884=FALSE,FALSE,IF(C1884&lt;$R$10,C1884,$R$10)))</f>
        <v>0.45841595699999999</v>
      </c>
      <c r="H1884">
        <f>IF('Input and Summary Results'!$J$4="yes",'Data Transformation'!F1884,'Data Transformation'!D1884)</f>
        <v>0.103708393</v>
      </c>
      <c r="I1884">
        <f t="shared" si="118"/>
        <v>91</v>
      </c>
    </row>
    <row r="1885" spans="2:9" x14ac:dyDescent="0.45">
      <c r="B1885">
        <f>IF('Input and Summary Results'!D1467=0,FALSE,'Input and Summary Results'!$B1467)</f>
        <v>91</v>
      </c>
      <c r="C1885">
        <f>IF(OR(B1885=0,'Input and Summary Results'!D1467=0,'Input and Summary Results'!D1467=""),FALSE,'Input and Summary Results'!$D1467)</f>
        <v>0.84781206099999995</v>
      </c>
      <c r="D1885">
        <f>IF(OR(B1885=0,'Input and Summary Results'!E1467=0),FALSE,'Input and Summary Results'!$E1467)</f>
        <v>8.6534521000000003E-2</v>
      </c>
      <c r="E1885">
        <f t="shared" si="116"/>
        <v>-7.1700409437427531E-2</v>
      </c>
      <c r="F1885">
        <f t="shared" si="117"/>
        <v>4.4297532249898013E-2</v>
      </c>
      <c r="G1885">
        <f>IF('Input and Summary Results'!$J$4="yes",IF(C1885=FALSE,FALSE,IF('Data Transformation'!E1885&lt;$R$10,E1885,$R$10)),IF(C1885=FALSE,FALSE,IF(C1885&lt;$R$10,C1885,$R$10)))</f>
        <v>0.84781206099999995</v>
      </c>
      <c r="H1885">
        <f>IF('Input and Summary Results'!$J$4="yes",'Data Transformation'!F1885,'Data Transformation'!D1885)</f>
        <v>8.6534521000000003E-2</v>
      </c>
      <c r="I1885">
        <f t="shared" si="118"/>
        <v>91</v>
      </c>
    </row>
    <row r="1886" spans="2:9" x14ac:dyDescent="0.45">
      <c r="B1886">
        <f>IF('Input and Summary Results'!D1468=0,FALSE,'Input and Summary Results'!$B1468)</f>
        <v>91</v>
      </c>
      <c r="C1886">
        <f>IF(OR(B1886=0,'Input and Summary Results'!D1468=0,'Input and Summary Results'!D1468=""),FALSE,'Input and Summary Results'!$D1468)</f>
        <v>0.39094636100000002</v>
      </c>
      <c r="D1886">
        <f>IF(OR(B1886=0,'Input and Summary Results'!E1468=0),FALSE,'Input and Summary Results'!$E1468)</f>
        <v>7.8903491000000006E-2</v>
      </c>
      <c r="E1886">
        <f t="shared" si="116"/>
        <v>-0.40788282500751327</v>
      </c>
      <c r="F1886">
        <f t="shared" si="117"/>
        <v>8.7592873371188637E-2</v>
      </c>
      <c r="G1886">
        <f>IF('Input and Summary Results'!$J$4="yes",IF(C1886=FALSE,FALSE,IF('Data Transformation'!E1886&lt;$R$10,E1886,$R$10)),IF(C1886=FALSE,FALSE,IF(C1886&lt;$R$10,C1886,$R$10)))</f>
        <v>0.39094636100000002</v>
      </c>
      <c r="H1886">
        <f>IF('Input and Summary Results'!$J$4="yes",'Data Transformation'!F1886,'Data Transformation'!D1886)</f>
        <v>7.8903491000000006E-2</v>
      </c>
      <c r="I1886">
        <f t="shared" si="118"/>
        <v>91</v>
      </c>
    </row>
    <row r="1887" spans="2:9" x14ac:dyDescent="0.45">
      <c r="B1887">
        <f>IF('Input and Summary Results'!D1469=0,FALSE,'Input and Summary Results'!$B1469)</f>
        <v>91</v>
      </c>
      <c r="C1887">
        <f>IF(OR(B1887=0,'Input and Summary Results'!D1469=0,'Input and Summary Results'!D1469=""),FALSE,'Input and Summary Results'!$D1469)</f>
        <v>0.46192198899999998</v>
      </c>
      <c r="D1887">
        <f>IF(OR(B1887=0,'Input and Summary Results'!E1469=0),FALSE,'Input and Summary Results'!$E1469)</f>
        <v>7.3071220000000006E-2</v>
      </c>
      <c r="E1887">
        <f t="shared" si="116"/>
        <v>-0.33543136342121599</v>
      </c>
      <c r="F1887">
        <f t="shared" si="117"/>
        <v>6.8654253824664765E-2</v>
      </c>
      <c r="G1887">
        <f>IF('Input and Summary Results'!$J$4="yes",IF(C1887=FALSE,FALSE,IF('Data Transformation'!E1887&lt;$R$10,E1887,$R$10)),IF(C1887=FALSE,FALSE,IF(C1887&lt;$R$10,C1887,$R$10)))</f>
        <v>0.46192198899999998</v>
      </c>
      <c r="H1887">
        <f>IF('Input and Summary Results'!$J$4="yes",'Data Transformation'!F1887,'Data Transformation'!D1887)</f>
        <v>7.3071220000000006E-2</v>
      </c>
      <c r="I1887">
        <f t="shared" si="118"/>
        <v>91</v>
      </c>
    </row>
    <row r="1888" spans="2:9" x14ac:dyDescent="0.45">
      <c r="B1888">
        <f>IF('Input and Summary Results'!D1470=0,FALSE,'Input and Summary Results'!$B1470)</f>
        <v>91</v>
      </c>
      <c r="C1888">
        <f>IF(OR(B1888=0,'Input and Summary Results'!D1470=0,'Input and Summary Results'!D1470=""),FALSE,'Input and Summary Results'!$D1470)</f>
        <v>1.0123372209999999</v>
      </c>
      <c r="D1888">
        <f>IF(OR(B1888=0,'Input and Summary Results'!E1470=0),FALSE,'Input and Summary Results'!$E1470)</f>
        <v>7.0077873999999998E-2</v>
      </c>
      <c r="E1888">
        <f t="shared" si="116"/>
        <v>5.3252050177718278E-3</v>
      </c>
      <c r="F1888">
        <f t="shared" si="117"/>
        <v>3.004314835520604E-2</v>
      </c>
      <c r="G1888">
        <f>IF('Input and Summary Results'!$J$4="yes",IF(C1888=FALSE,FALSE,IF('Data Transformation'!E1888&lt;$R$10,E1888,$R$10)),IF(C1888=FALSE,FALSE,IF(C1888&lt;$R$10,C1888,$R$10)))</f>
        <v>1.0123372209999999</v>
      </c>
      <c r="H1888">
        <f>IF('Input and Summary Results'!$J$4="yes",'Data Transformation'!F1888,'Data Transformation'!D1888)</f>
        <v>7.0077873999999998E-2</v>
      </c>
      <c r="I1888">
        <f t="shared" si="118"/>
        <v>91</v>
      </c>
    </row>
    <row r="1889" spans="2:9" x14ac:dyDescent="0.45">
      <c r="B1889">
        <f>IF('Input and Summary Results'!D1471=0,FALSE,'Input and Summary Results'!$B1471)</f>
        <v>91</v>
      </c>
      <c r="C1889">
        <f>IF(OR(B1889=0,'Input and Summary Results'!D1471=0,'Input and Summary Results'!D1471=""),FALSE,'Input and Summary Results'!$D1471)</f>
        <v>0.80240097300000002</v>
      </c>
      <c r="D1889">
        <f>IF(OR(B1889=0,'Input and Summary Results'!E1471=0),FALSE,'Input and Summary Results'!$E1471)</f>
        <v>6.2141466999999999E-2</v>
      </c>
      <c r="E1889">
        <f t="shared" si="116"/>
        <v>-9.5608553357186279E-2</v>
      </c>
      <c r="F1889">
        <f t="shared" si="117"/>
        <v>3.3610872351222836E-2</v>
      </c>
      <c r="G1889">
        <f>IF('Input and Summary Results'!$J$4="yes",IF(C1889=FALSE,FALSE,IF('Data Transformation'!E1889&lt;$R$10,E1889,$R$10)),IF(C1889=FALSE,FALSE,IF(C1889&lt;$R$10,C1889,$R$10)))</f>
        <v>0.80240097300000002</v>
      </c>
      <c r="H1889">
        <f>IF('Input and Summary Results'!$J$4="yes",'Data Transformation'!F1889,'Data Transformation'!D1889)</f>
        <v>6.2141466999999999E-2</v>
      </c>
      <c r="I1889">
        <f t="shared" si="118"/>
        <v>91</v>
      </c>
    </row>
    <row r="1890" spans="2:9" x14ac:dyDescent="0.45">
      <c r="B1890">
        <f>IF('Input and Summary Results'!D1472=0,FALSE,'Input and Summary Results'!$B1472)</f>
        <v>91</v>
      </c>
      <c r="C1890">
        <f>IF(OR(B1890=0,'Input and Summary Results'!D1472=0,'Input and Summary Results'!D1472=""),FALSE,'Input and Summary Results'!$D1472)</f>
        <v>0.59761588099999996</v>
      </c>
      <c r="D1890">
        <f>IF(OR(B1890=0,'Input and Summary Results'!E1472=0),FALSE,'Input and Summary Results'!$E1472)</f>
        <v>6.0887657999999997E-2</v>
      </c>
      <c r="E1890">
        <f t="shared" si="116"/>
        <v>-0.223577870130031</v>
      </c>
      <c r="F1890">
        <f t="shared" si="117"/>
        <v>4.4217773342606334E-2</v>
      </c>
      <c r="G1890">
        <f>IF('Input and Summary Results'!$J$4="yes",IF(C1890=FALSE,FALSE,IF('Data Transformation'!E1890&lt;$R$10,E1890,$R$10)),IF(C1890=FALSE,FALSE,IF(C1890&lt;$R$10,C1890,$R$10)))</f>
        <v>0.59761588099999996</v>
      </c>
      <c r="H1890">
        <f>IF('Input and Summary Results'!$J$4="yes",'Data Transformation'!F1890,'Data Transformation'!D1890)</f>
        <v>6.0887657999999997E-2</v>
      </c>
      <c r="I1890">
        <f t="shared" si="118"/>
        <v>91</v>
      </c>
    </row>
    <row r="1891" spans="2:9" x14ac:dyDescent="0.45">
      <c r="B1891">
        <f>IF('Input and Summary Results'!D1473=0,FALSE,'Input and Summary Results'!$B1473)</f>
        <v>91</v>
      </c>
      <c r="C1891">
        <f>IF(OR(B1891=0,'Input and Summary Results'!D1473=0,'Input and Summary Results'!D1473=""),FALSE,'Input and Summary Results'!$D1473)</f>
        <v>0.96688652600000002</v>
      </c>
      <c r="D1891">
        <f>IF(OR(B1891=0,'Input and Summary Results'!E1473=0),FALSE,'Input and Summary Results'!$E1473)</f>
        <v>5.9056176000000002E-2</v>
      </c>
      <c r="E1891">
        <f t="shared" si="116"/>
        <v>-1.4624491815393584E-2</v>
      </c>
      <c r="F1891">
        <f t="shared" si="117"/>
        <v>2.6508157570498608E-2</v>
      </c>
      <c r="G1891">
        <f>IF('Input and Summary Results'!$J$4="yes",IF(C1891=FALSE,FALSE,IF('Data Transformation'!E1891&lt;$R$10,E1891,$R$10)),IF(C1891=FALSE,FALSE,IF(C1891&lt;$R$10,C1891,$R$10)))</f>
        <v>0.96688652600000002</v>
      </c>
      <c r="H1891">
        <f>IF('Input and Summary Results'!$J$4="yes",'Data Transformation'!F1891,'Data Transformation'!D1891)</f>
        <v>5.9056176000000002E-2</v>
      </c>
      <c r="I1891">
        <f t="shared" si="118"/>
        <v>91</v>
      </c>
    </row>
    <row r="1892" spans="2:9" x14ac:dyDescent="0.45">
      <c r="B1892">
        <f>IF('Input and Summary Results'!D1474=0,FALSE,'Input and Summary Results'!$B1474)</f>
        <v>91</v>
      </c>
      <c r="C1892">
        <f>IF(OR(B1892=0,'Input and Summary Results'!D1474=0,'Input and Summary Results'!D1474=""),FALSE,'Input and Summary Results'!$D1474)</f>
        <v>0.89264301899999998</v>
      </c>
      <c r="D1892">
        <f>IF(OR(B1892=0,'Input and Summary Results'!E1474=0),FALSE,'Input and Summary Results'!$E1474)</f>
        <v>5.7904085000000001E-2</v>
      </c>
      <c r="E1892">
        <f t="shared" si="116"/>
        <v>-4.9322187107725055E-2</v>
      </c>
      <c r="F1892">
        <f t="shared" si="117"/>
        <v>2.815276919787349E-2</v>
      </c>
      <c r="G1892">
        <f>IF('Input and Summary Results'!$J$4="yes",IF(C1892=FALSE,FALSE,IF('Data Transformation'!E1892&lt;$R$10,E1892,$R$10)),IF(C1892=FALSE,FALSE,IF(C1892&lt;$R$10,C1892,$R$10)))</f>
        <v>0.89264301899999998</v>
      </c>
      <c r="H1892">
        <f>IF('Input and Summary Results'!$J$4="yes",'Data Transformation'!F1892,'Data Transformation'!D1892)</f>
        <v>5.7904085000000001E-2</v>
      </c>
      <c r="I1892">
        <f t="shared" si="118"/>
        <v>91</v>
      </c>
    </row>
    <row r="1893" spans="2:9" x14ac:dyDescent="0.45">
      <c r="B1893">
        <f>IF('Input and Summary Results'!D1475=0,FALSE,'Input and Summary Results'!$B1475)</f>
        <v>91</v>
      </c>
      <c r="C1893">
        <f>IF(OR(B1893=0,'Input and Summary Results'!D1475=0,'Input and Summary Results'!D1475=""),FALSE,'Input and Summary Results'!$D1475)</f>
        <v>0.98174226099999995</v>
      </c>
      <c r="D1893">
        <f>IF(OR(B1893=0,'Input and Summary Results'!E1475=0),FALSE,'Input and Summary Results'!$E1475)</f>
        <v>5.7716582000000002E-2</v>
      </c>
      <c r="E1893">
        <f t="shared" si="116"/>
        <v>-8.0025135546082839E-3</v>
      </c>
      <c r="F1893">
        <f t="shared" si="117"/>
        <v>2.5514839875065743E-2</v>
      </c>
      <c r="G1893">
        <f>IF('Input and Summary Results'!$J$4="yes",IF(C1893=FALSE,FALSE,IF('Data Transformation'!E1893&lt;$R$10,E1893,$R$10)),IF(C1893=FALSE,FALSE,IF(C1893&lt;$R$10,C1893,$R$10)))</f>
        <v>0.98174226099999995</v>
      </c>
      <c r="H1893">
        <f>IF('Input and Summary Results'!$J$4="yes",'Data Transformation'!F1893,'Data Transformation'!D1893)</f>
        <v>5.7716582000000002E-2</v>
      </c>
      <c r="I1893">
        <f t="shared" si="118"/>
        <v>91</v>
      </c>
    </row>
    <row r="1894" spans="2:9" x14ac:dyDescent="0.45">
      <c r="B1894">
        <f>IF('Input and Summary Results'!D1476=0,FALSE,'Input and Summary Results'!$B1476)</f>
        <v>91</v>
      </c>
      <c r="C1894">
        <f>IF(OR(B1894=0,'Input and Summary Results'!D1476=0,'Input and Summary Results'!D1476=""),FALSE,'Input and Summary Results'!$D1476)</f>
        <v>0.95896703999999999</v>
      </c>
      <c r="D1894">
        <f>IF(OR(B1894=0,'Input and Summary Results'!E1476=0),FALSE,'Input and Summary Results'!$E1476)</f>
        <v>5.2743802999999999E-2</v>
      </c>
      <c r="E1894">
        <f t="shared" si="116"/>
        <v>-1.8196319411312431E-2</v>
      </c>
      <c r="F1894">
        <f t="shared" si="117"/>
        <v>2.3870278692790108E-2</v>
      </c>
      <c r="G1894">
        <f>IF('Input and Summary Results'!$J$4="yes",IF(C1894=FALSE,FALSE,IF('Data Transformation'!E1894&lt;$R$10,E1894,$R$10)),IF(C1894=FALSE,FALSE,IF(C1894&lt;$R$10,C1894,$R$10)))</f>
        <v>0.95896703999999999</v>
      </c>
      <c r="H1894">
        <f>IF('Input and Summary Results'!$J$4="yes",'Data Transformation'!F1894,'Data Transformation'!D1894)</f>
        <v>5.2743802999999999E-2</v>
      </c>
      <c r="I1894">
        <f t="shared" si="118"/>
        <v>91</v>
      </c>
    </row>
    <row r="1895" spans="2:9" x14ac:dyDescent="0.45">
      <c r="B1895">
        <f>IF('Input and Summary Results'!D1477=0,FALSE,'Input and Summary Results'!$B1477)</f>
        <v>91</v>
      </c>
      <c r="C1895">
        <f>IF(OR(B1895=0,'Input and Summary Results'!D1477=0,'Input and Summary Results'!D1477=""),FALSE,'Input and Summary Results'!$D1477)</f>
        <v>0.94554863600000005</v>
      </c>
      <c r="D1895">
        <f>IF(OR(B1895=0,'Input and Summary Results'!E1477=0),FALSE,'Input and Summary Results'!$E1477)</f>
        <v>5.2303108000000001E-2</v>
      </c>
      <c r="E1895">
        <f t="shared" si="116"/>
        <v>-2.4316127524198428E-2</v>
      </c>
      <c r="F1895">
        <f t="shared" si="117"/>
        <v>2.4006749106029061E-2</v>
      </c>
      <c r="G1895">
        <f>IF('Input and Summary Results'!$J$4="yes",IF(C1895=FALSE,FALSE,IF('Data Transformation'!E1895&lt;$R$10,E1895,$R$10)),IF(C1895=FALSE,FALSE,IF(C1895&lt;$R$10,C1895,$R$10)))</f>
        <v>0.94554863600000005</v>
      </c>
      <c r="H1895">
        <f>IF('Input and Summary Results'!$J$4="yes",'Data Transformation'!F1895,'Data Transformation'!D1895)</f>
        <v>5.2303108000000001E-2</v>
      </c>
      <c r="I1895">
        <f t="shared" si="118"/>
        <v>91</v>
      </c>
    </row>
    <row r="1896" spans="2:9" x14ac:dyDescent="0.45">
      <c r="B1896">
        <f>IF('Input and Summary Results'!D1478=0,FALSE,'Input and Summary Results'!$B1478)</f>
        <v>91</v>
      </c>
      <c r="C1896">
        <f>IF(OR(B1896=0,'Input and Summary Results'!D1478=0,'Input and Summary Results'!D1478=""),FALSE,'Input and Summary Results'!$D1478)</f>
        <v>0.93310714400000005</v>
      </c>
      <c r="D1896">
        <f>IF(OR(B1896=0,'Input and Summary Results'!E1478=0),FALSE,'Input and Summary Results'!$E1478)</f>
        <v>5.1179229E-2</v>
      </c>
      <c r="E1896">
        <f t="shared" si="116"/>
        <v>-3.0068485539302525E-2</v>
      </c>
      <c r="F1896">
        <f t="shared" si="117"/>
        <v>2.3804110309115799E-2</v>
      </c>
      <c r="G1896">
        <f>IF('Input and Summary Results'!$J$4="yes",IF(C1896=FALSE,FALSE,IF('Data Transformation'!E1896&lt;$R$10,E1896,$R$10)),IF(C1896=FALSE,FALSE,IF(C1896&lt;$R$10,C1896,$R$10)))</f>
        <v>0.93310714400000005</v>
      </c>
      <c r="H1896">
        <f>IF('Input and Summary Results'!$J$4="yes",'Data Transformation'!F1896,'Data Transformation'!D1896)</f>
        <v>5.1179229E-2</v>
      </c>
      <c r="I1896">
        <f t="shared" si="118"/>
        <v>91</v>
      </c>
    </row>
    <row r="1897" spans="2:9" x14ac:dyDescent="0.45">
      <c r="B1897">
        <f>IF('Input and Summary Results'!D1479=0,FALSE,'Input and Summary Results'!$B1479)</f>
        <v>91</v>
      </c>
      <c r="C1897">
        <f>IF(OR(B1897=0,'Input and Summary Results'!D1479=0,'Input and Summary Results'!D1479=""),FALSE,'Input and Summary Results'!$D1479)</f>
        <v>0.93078021399999999</v>
      </c>
      <c r="D1897">
        <f>IF(OR(B1897=0,'Input and Summary Results'!E1479=0),FALSE,'Input and Summary Results'!$E1479)</f>
        <v>4.8069082999999999E-2</v>
      </c>
      <c r="E1897">
        <f t="shared" si="116"/>
        <v>-3.1152857273952211E-2</v>
      </c>
      <c r="F1897">
        <f t="shared" si="117"/>
        <v>2.2413435210817664E-2</v>
      </c>
      <c r="G1897">
        <f>IF('Input and Summary Results'!$J$4="yes",IF(C1897=FALSE,FALSE,IF('Data Transformation'!E1897&lt;$R$10,E1897,$R$10)),IF(C1897=FALSE,FALSE,IF(C1897&lt;$R$10,C1897,$R$10)))</f>
        <v>0.93078021399999999</v>
      </c>
      <c r="H1897">
        <f>IF('Input and Summary Results'!$J$4="yes",'Data Transformation'!F1897,'Data Transformation'!D1897)</f>
        <v>4.8069082999999999E-2</v>
      </c>
      <c r="I1897">
        <f t="shared" si="118"/>
        <v>91</v>
      </c>
    </row>
    <row r="1898" spans="2:9" x14ac:dyDescent="0.45">
      <c r="B1898">
        <f>IF('Input and Summary Results'!D1480=0,FALSE,'Input and Summary Results'!$B1480)</f>
        <v>91</v>
      </c>
      <c r="C1898">
        <f>IF(OR(B1898=0,'Input and Summary Results'!D1480=0,'Input and Summary Results'!D1480=""),FALSE,'Input and Summary Results'!$D1480)</f>
        <v>0.970984073</v>
      </c>
      <c r="D1898">
        <f>IF(OR(B1898=0,'Input and Summary Results'!E1480=0),FALSE,'Input and Summary Results'!$E1480)</f>
        <v>4.3588155000000003E-2</v>
      </c>
      <c r="E1898">
        <f t="shared" ref="E1898:E1961" si="119">IF(C1898=FALSE,FALSE,LOG10(C1898))</f>
        <v>-1.278789374281143E-2</v>
      </c>
      <c r="F1898">
        <f t="shared" ref="F1898:F1961" si="120">IF(D1898=FALSE, FALSE,0.434*D1898/C1898)</f>
        <v>1.9482563922549531E-2</v>
      </c>
      <c r="G1898">
        <f>IF('Input and Summary Results'!$J$4="yes",IF(C1898=FALSE,FALSE,IF('Data Transformation'!E1898&lt;$R$10,E1898,$R$10)),IF(C1898=FALSE,FALSE,IF(C1898&lt;$R$10,C1898,$R$10)))</f>
        <v>0.970984073</v>
      </c>
      <c r="H1898">
        <f>IF('Input and Summary Results'!$J$4="yes",'Data Transformation'!F1898,'Data Transformation'!D1898)</f>
        <v>4.3588155000000003E-2</v>
      </c>
      <c r="I1898">
        <f t="shared" si="118"/>
        <v>91</v>
      </c>
    </row>
    <row r="1899" spans="2:9" x14ac:dyDescent="0.45">
      <c r="B1899">
        <f>IF('Input and Summary Results'!D1481=0,FALSE,'Input and Summary Results'!$B1481)</f>
        <v>91</v>
      </c>
      <c r="C1899">
        <f>IF(OR(B1899=0,'Input and Summary Results'!D1481=0,'Input and Summary Results'!D1481=""),FALSE,'Input and Summary Results'!$D1481)</f>
        <v>0.18111264499999999</v>
      </c>
      <c r="D1899">
        <f>IF(OR(B1899=0,'Input and Summary Results'!E1481=0),FALSE,'Input and Summary Results'!$E1481)</f>
        <v>4.0988754000000002E-2</v>
      </c>
      <c r="E1899">
        <f t="shared" si="119"/>
        <v>-0.74205122686976333</v>
      </c>
      <c r="F1899">
        <f t="shared" si="120"/>
        <v>9.8221298882803024E-2</v>
      </c>
      <c r="G1899">
        <f>IF('Input and Summary Results'!$J$4="yes",IF(C1899=FALSE,FALSE,IF('Data Transformation'!E1899&lt;$R$10,E1899,$R$10)),IF(C1899=FALSE,FALSE,IF(C1899&lt;$R$10,C1899,$R$10)))</f>
        <v>0.18111264499999999</v>
      </c>
      <c r="H1899">
        <f>IF('Input and Summary Results'!$J$4="yes",'Data Transformation'!F1899,'Data Transformation'!D1899)</f>
        <v>4.0988754000000002E-2</v>
      </c>
      <c r="I1899">
        <f t="shared" si="118"/>
        <v>91</v>
      </c>
    </row>
    <row r="1900" spans="2:9" x14ac:dyDescent="0.45">
      <c r="B1900">
        <f>IF('Input and Summary Results'!D1482=0,FALSE,'Input and Summary Results'!$B1482)</f>
        <v>92</v>
      </c>
      <c r="C1900">
        <f>IF(OR(B1900=0,'Input and Summary Results'!D1482=0,'Input and Summary Results'!D1482=""),FALSE,'Input and Summary Results'!$D1482)</f>
        <v>0.96661080600000004</v>
      </c>
      <c r="D1900">
        <f>IF(OR(B1900=0,'Input and Summary Results'!E1482=0),FALSE,'Input and Summary Results'!$E1482)</f>
        <v>0.108919979</v>
      </c>
      <c r="E1900">
        <f t="shared" si="119"/>
        <v>-1.4748354076158295E-2</v>
      </c>
      <c r="F1900">
        <f t="shared" si="120"/>
        <v>4.8904140728176379E-2</v>
      </c>
      <c r="G1900">
        <f>IF('Input and Summary Results'!$J$4="yes",IF(C1900=FALSE,FALSE,IF('Data Transformation'!E1900&lt;$R$10,E1900,$R$10)),IF(C1900=FALSE,FALSE,IF(C1900&lt;$R$10,C1900,$R$10)))</f>
        <v>0.96661080600000004</v>
      </c>
      <c r="H1900">
        <f>IF('Input and Summary Results'!$J$4="yes",'Data Transformation'!F1900,'Data Transformation'!D1900)</f>
        <v>0.108919979</v>
      </c>
      <c r="I1900">
        <f t="shared" si="118"/>
        <v>92</v>
      </c>
    </row>
    <row r="1901" spans="2:9" x14ac:dyDescent="0.45">
      <c r="B1901">
        <f>IF('Input and Summary Results'!D1483=0,FALSE,'Input and Summary Results'!$B1483)</f>
        <v>92</v>
      </c>
      <c r="C1901">
        <f>IF(OR(B1901=0,'Input and Summary Results'!D1483=0,'Input and Summary Results'!D1483=""),FALSE,'Input and Summary Results'!$D1483)</f>
        <v>0.86850602600000004</v>
      </c>
      <c r="D1901">
        <f>IF(OR(B1901=0,'Input and Summary Results'!E1483=0),FALSE,'Input and Summary Results'!$E1483)</f>
        <v>0.105229984</v>
      </c>
      <c r="E1901">
        <f t="shared" si="119"/>
        <v>-6.1227163918703045E-2</v>
      </c>
      <c r="F1901">
        <f t="shared" si="120"/>
        <v>5.2584336422324372E-2</v>
      </c>
      <c r="G1901">
        <f>IF('Input and Summary Results'!$J$4="yes",IF(C1901=FALSE,FALSE,IF('Data Transformation'!E1901&lt;$R$10,E1901,$R$10)),IF(C1901=FALSE,FALSE,IF(C1901&lt;$R$10,C1901,$R$10)))</f>
        <v>0.86850602600000004</v>
      </c>
      <c r="H1901">
        <f>IF('Input and Summary Results'!$J$4="yes",'Data Transformation'!F1901,'Data Transformation'!D1901)</f>
        <v>0.105229984</v>
      </c>
      <c r="I1901">
        <f t="shared" si="118"/>
        <v>92</v>
      </c>
    </row>
    <row r="1902" spans="2:9" x14ac:dyDescent="0.45">
      <c r="B1902">
        <f>IF('Input and Summary Results'!D1484=0,FALSE,'Input and Summary Results'!$B1484)</f>
        <v>92</v>
      </c>
      <c r="C1902">
        <f>IF(OR(B1902=0,'Input and Summary Results'!D1484=0,'Input and Summary Results'!D1484=""),FALSE,'Input and Summary Results'!$D1484)</f>
        <v>0.94121109700000005</v>
      </c>
      <c r="D1902">
        <f>IF(OR(B1902=0,'Input and Summary Results'!E1484=0),FALSE,'Input and Summary Results'!$E1484)</f>
        <v>9.5530935999999997E-2</v>
      </c>
      <c r="E1902">
        <f t="shared" si="119"/>
        <v>-2.6312961077980715E-2</v>
      </c>
      <c r="F1902">
        <f t="shared" si="120"/>
        <v>4.4050082235696376E-2</v>
      </c>
      <c r="G1902">
        <f>IF('Input and Summary Results'!$J$4="yes",IF(C1902=FALSE,FALSE,IF('Data Transformation'!E1902&lt;$R$10,E1902,$R$10)),IF(C1902=FALSE,FALSE,IF(C1902&lt;$R$10,C1902,$R$10)))</f>
        <v>0.94121109700000005</v>
      </c>
      <c r="H1902">
        <f>IF('Input and Summary Results'!$J$4="yes",'Data Transformation'!F1902,'Data Transformation'!D1902)</f>
        <v>9.5530935999999997E-2</v>
      </c>
      <c r="I1902">
        <f t="shared" si="118"/>
        <v>92</v>
      </c>
    </row>
    <row r="1903" spans="2:9" x14ac:dyDescent="0.45">
      <c r="B1903">
        <f>IF('Input and Summary Results'!D1485=0,FALSE,'Input and Summary Results'!$B1485)</f>
        <v>92</v>
      </c>
      <c r="C1903">
        <f>IF(OR(B1903=0,'Input and Summary Results'!D1485=0,'Input and Summary Results'!D1485=""),FALSE,'Input and Summary Results'!$D1485)</f>
        <v>0.85171753800000005</v>
      </c>
      <c r="D1903">
        <f>IF(OR(B1903=0,'Input and Summary Results'!E1485=0),FALSE,'Input and Summary Results'!$E1485)</f>
        <v>8.7903756999999999E-2</v>
      </c>
      <c r="E1903">
        <f t="shared" si="119"/>
        <v>-6.9704409959829017E-2</v>
      </c>
      <c r="F1903">
        <f t="shared" si="120"/>
        <v>4.4792115737788171E-2</v>
      </c>
      <c r="G1903">
        <f>IF('Input and Summary Results'!$J$4="yes",IF(C1903=FALSE,FALSE,IF('Data Transformation'!E1903&lt;$R$10,E1903,$R$10)),IF(C1903=FALSE,FALSE,IF(C1903&lt;$R$10,C1903,$R$10)))</f>
        <v>0.85171753800000005</v>
      </c>
      <c r="H1903">
        <f>IF('Input and Summary Results'!$J$4="yes",'Data Transformation'!F1903,'Data Transformation'!D1903)</f>
        <v>8.7903756999999999E-2</v>
      </c>
      <c r="I1903">
        <f t="shared" si="118"/>
        <v>92</v>
      </c>
    </row>
    <row r="1904" spans="2:9" x14ac:dyDescent="0.45">
      <c r="B1904">
        <f>IF('Input and Summary Results'!D1486=0,FALSE,'Input and Summary Results'!$B1486)</f>
        <v>92</v>
      </c>
      <c r="C1904">
        <f>IF(OR(B1904=0,'Input and Summary Results'!D1486=0,'Input and Summary Results'!D1486=""),FALSE,'Input and Summary Results'!$D1486)</f>
        <v>0.94074406799999999</v>
      </c>
      <c r="D1904">
        <f>IF(OR(B1904=0,'Input and Summary Results'!E1486=0),FALSE,'Input and Summary Results'!$E1486)</f>
        <v>8.2644550999999997E-2</v>
      </c>
      <c r="E1904">
        <f t="shared" si="119"/>
        <v>-2.6528511507156311E-2</v>
      </c>
      <c r="F1904">
        <f t="shared" si="120"/>
        <v>3.8126985174888176E-2</v>
      </c>
      <c r="G1904">
        <f>IF('Input and Summary Results'!$J$4="yes",IF(C1904=FALSE,FALSE,IF('Data Transformation'!E1904&lt;$R$10,E1904,$R$10)),IF(C1904=FALSE,FALSE,IF(C1904&lt;$R$10,C1904,$R$10)))</f>
        <v>0.94074406799999999</v>
      </c>
      <c r="H1904">
        <f>IF('Input and Summary Results'!$J$4="yes",'Data Transformation'!F1904,'Data Transformation'!D1904)</f>
        <v>8.2644550999999997E-2</v>
      </c>
      <c r="I1904">
        <f t="shared" si="118"/>
        <v>92</v>
      </c>
    </row>
    <row r="1905" spans="2:9" x14ac:dyDescent="0.45">
      <c r="B1905">
        <f>IF('Input and Summary Results'!D1487=0,FALSE,'Input and Summary Results'!$B1487)</f>
        <v>92</v>
      </c>
      <c r="C1905">
        <f>IF(OR(B1905=0,'Input and Summary Results'!D1487=0,'Input and Summary Results'!D1487=""),FALSE,'Input and Summary Results'!$D1487)</f>
        <v>0.91133683899999995</v>
      </c>
      <c r="D1905">
        <f>IF(OR(B1905=0,'Input and Summary Results'!E1487=0),FALSE,'Input and Summary Results'!$E1487)</f>
        <v>7.6167257000000002E-2</v>
      </c>
      <c r="E1905">
        <f t="shared" si="119"/>
        <v>-4.0321073871077258E-2</v>
      </c>
      <c r="F1905">
        <f t="shared" si="120"/>
        <v>3.6272636113637895E-2</v>
      </c>
      <c r="G1905">
        <f>IF('Input and Summary Results'!$J$4="yes",IF(C1905=FALSE,FALSE,IF('Data Transformation'!E1905&lt;$R$10,E1905,$R$10)),IF(C1905=FALSE,FALSE,IF(C1905&lt;$R$10,C1905,$R$10)))</f>
        <v>0.91133683899999995</v>
      </c>
      <c r="H1905">
        <f>IF('Input and Summary Results'!$J$4="yes",'Data Transformation'!F1905,'Data Transformation'!D1905)</f>
        <v>7.6167257000000002E-2</v>
      </c>
      <c r="I1905">
        <f t="shared" si="118"/>
        <v>92</v>
      </c>
    </row>
    <row r="1906" spans="2:9" x14ac:dyDescent="0.45">
      <c r="B1906">
        <f>IF('Input and Summary Results'!D1488=0,FALSE,'Input and Summary Results'!$B1488)</f>
        <v>92</v>
      </c>
      <c r="C1906">
        <f>IF(OR(B1906=0,'Input and Summary Results'!D1488=0,'Input and Summary Results'!D1488=""),FALSE,'Input and Summary Results'!$D1488)</f>
        <v>0.85657396699999999</v>
      </c>
      <c r="D1906">
        <f>IF(OR(B1906=0,'Input and Summary Results'!E1488=0),FALSE,'Input and Summary Results'!$E1488)</f>
        <v>6.0143472000000003E-2</v>
      </c>
      <c r="E1906">
        <f t="shared" si="119"/>
        <v>-6.7235128818799769E-2</v>
      </c>
      <c r="F1906">
        <f t="shared" si="120"/>
        <v>3.0472869657034538E-2</v>
      </c>
      <c r="G1906">
        <f>IF('Input and Summary Results'!$J$4="yes",IF(C1906=FALSE,FALSE,IF('Data Transformation'!E1906&lt;$R$10,E1906,$R$10)),IF(C1906=FALSE,FALSE,IF(C1906&lt;$R$10,C1906,$R$10)))</f>
        <v>0.85657396699999999</v>
      </c>
      <c r="H1906">
        <f>IF('Input and Summary Results'!$J$4="yes",'Data Transformation'!F1906,'Data Transformation'!D1906)</f>
        <v>6.0143472000000003E-2</v>
      </c>
      <c r="I1906">
        <f t="shared" si="118"/>
        <v>92</v>
      </c>
    </row>
    <row r="1907" spans="2:9" x14ac:dyDescent="0.45">
      <c r="B1907">
        <f>IF('Input and Summary Results'!D1489=0,FALSE,'Input and Summary Results'!$B1489)</f>
        <v>92</v>
      </c>
      <c r="C1907">
        <f>IF(OR(B1907=0,'Input and Summary Results'!D1489=0,'Input and Summary Results'!D1489=""),FALSE,'Input and Summary Results'!$D1489)</f>
        <v>0.98988600599999998</v>
      </c>
      <c r="D1907">
        <f>IF(OR(B1907=0,'Input and Summary Results'!E1489=0),FALSE,'Input and Summary Results'!$E1489)</f>
        <v>5.9450464000000001E-2</v>
      </c>
      <c r="E1907">
        <f t="shared" si="119"/>
        <v>-4.4148153172378669E-3</v>
      </c>
      <c r="F1907">
        <f t="shared" si="120"/>
        <v>2.6065123882557443E-2</v>
      </c>
      <c r="G1907">
        <f>IF('Input and Summary Results'!$J$4="yes",IF(C1907=FALSE,FALSE,IF('Data Transformation'!E1907&lt;$R$10,E1907,$R$10)),IF(C1907=FALSE,FALSE,IF(C1907&lt;$R$10,C1907,$R$10)))</f>
        <v>0.98988600599999998</v>
      </c>
      <c r="H1907">
        <f>IF('Input and Summary Results'!$J$4="yes",'Data Transformation'!F1907,'Data Transformation'!D1907)</f>
        <v>5.9450464000000001E-2</v>
      </c>
      <c r="I1907">
        <f t="shared" si="118"/>
        <v>92</v>
      </c>
    </row>
    <row r="1908" spans="2:9" x14ac:dyDescent="0.45">
      <c r="B1908">
        <f>IF('Input and Summary Results'!D1490=0,FALSE,'Input and Summary Results'!$B1490)</f>
        <v>92</v>
      </c>
      <c r="C1908">
        <f>IF(OR(B1908=0,'Input and Summary Results'!D1490=0,'Input and Summary Results'!D1490=""),FALSE,'Input and Summary Results'!$D1490)</f>
        <v>0.99537160000000002</v>
      </c>
      <c r="D1908">
        <f>IF(OR(B1908=0,'Input and Summary Results'!E1490=0),FALSE,'Input and Summary Results'!$E1490)</f>
        <v>5.8494488999999997E-2</v>
      </c>
      <c r="E1908">
        <f t="shared" si="119"/>
        <v>-2.0147547304737159E-3</v>
      </c>
      <c r="F1908">
        <f t="shared" si="120"/>
        <v>2.5504653966418166E-2</v>
      </c>
      <c r="G1908">
        <f>IF('Input and Summary Results'!$J$4="yes",IF(C1908=FALSE,FALSE,IF('Data Transformation'!E1908&lt;$R$10,E1908,$R$10)),IF(C1908=FALSE,FALSE,IF(C1908&lt;$R$10,C1908,$R$10)))</f>
        <v>0.99537160000000002</v>
      </c>
      <c r="H1908">
        <f>IF('Input and Summary Results'!$J$4="yes",'Data Transformation'!F1908,'Data Transformation'!D1908)</f>
        <v>5.8494488999999997E-2</v>
      </c>
      <c r="I1908">
        <f t="shared" si="118"/>
        <v>92</v>
      </c>
    </row>
    <row r="1909" spans="2:9" x14ac:dyDescent="0.45">
      <c r="B1909">
        <f>IF('Input and Summary Results'!D1491=0,FALSE,'Input and Summary Results'!$B1491)</f>
        <v>92</v>
      </c>
      <c r="C1909">
        <f>IF(OR(B1909=0,'Input and Summary Results'!D1491=0,'Input and Summary Results'!D1491=""),FALSE,'Input and Summary Results'!$D1491)</f>
        <v>0.99564497100000005</v>
      </c>
      <c r="D1909">
        <f>IF(OR(B1909=0,'Input and Summary Results'!E1491=0),FALSE,'Input and Summary Results'!$E1491)</f>
        <v>5.6375962000000002E-2</v>
      </c>
      <c r="E1909">
        <f t="shared" si="119"/>
        <v>-1.8954955346561658E-3</v>
      </c>
      <c r="F1909">
        <f t="shared" si="120"/>
        <v>2.4574188812931795E-2</v>
      </c>
      <c r="G1909">
        <f>IF('Input and Summary Results'!$J$4="yes",IF(C1909=FALSE,FALSE,IF('Data Transformation'!E1909&lt;$R$10,E1909,$R$10)),IF(C1909=FALSE,FALSE,IF(C1909&lt;$R$10,C1909,$R$10)))</f>
        <v>0.99564497100000005</v>
      </c>
      <c r="H1909">
        <f>IF('Input and Summary Results'!$J$4="yes",'Data Transformation'!F1909,'Data Transformation'!D1909)</f>
        <v>5.6375962000000002E-2</v>
      </c>
      <c r="I1909">
        <f t="shared" si="118"/>
        <v>92</v>
      </c>
    </row>
    <row r="1910" spans="2:9" x14ac:dyDescent="0.45">
      <c r="B1910">
        <f>IF('Input and Summary Results'!D1492=0,FALSE,'Input and Summary Results'!$B1492)</f>
        <v>92</v>
      </c>
      <c r="C1910">
        <f>IF(OR(B1910=0,'Input and Summary Results'!D1492=0,'Input and Summary Results'!D1492=""),FALSE,'Input and Summary Results'!$D1492)</f>
        <v>0.85344249000000005</v>
      </c>
      <c r="D1910">
        <f>IF(OR(B1910=0,'Input and Summary Results'!E1492=0),FALSE,'Input and Summary Results'!$E1492)</f>
        <v>5.2200141999999998E-2</v>
      </c>
      <c r="E1910">
        <f t="shared" si="119"/>
        <v>-6.8825738892727237E-2</v>
      </c>
      <c r="F1910">
        <f t="shared" si="120"/>
        <v>2.6545270353248988E-2</v>
      </c>
      <c r="G1910">
        <f>IF('Input and Summary Results'!$J$4="yes",IF(C1910=FALSE,FALSE,IF('Data Transformation'!E1910&lt;$R$10,E1910,$R$10)),IF(C1910=FALSE,FALSE,IF(C1910&lt;$R$10,C1910,$R$10)))</f>
        <v>0.85344249000000005</v>
      </c>
      <c r="H1910">
        <f>IF('Input and Summary Results'!$J$4="yes",'Data Transformation'!F1910,'Data Transformation'!D1910)</f>
        <v>5.2200141999999998E-2</v>
      </c>
      <c r="I1910">
        <f t="shared" si="118"/>
        <v>92</v>
      </c>
    </row>
    <row r="1911" spans="2:9" x14ac:dyDescent="0.45">
      <c r="B1911">
        <f>IF('Input and Summary Results'!D1493=0,FALSE,'Input and Summary Results'!$B1493)</f>
        <v>92</v>
      </c>
      <c r="C1911">
        <f>IF(OR(B1911=0,'Input and Summary Results'!D1493=0,'Input and Summary Results'!D1493=""),FALSE,'Input and Summary Results'!$D1493)</f>
        <v>0.95815602300000002</v>
      </c>
      <c r="D1911">
        <f>IF(OR(B1911=0,'Input and Summary Results'!E1493=0),FALSE,'Input and Summary Results'!$E1493)</f>
        <v>5.0477513000000002E-2</v>
      </c>
      <c r="E1911">
        <f t="shared" si="119"/>
        <v>-1.8563766066812835E-2</v>
      </c>
      <c r="F1911">
        <f t="shared" si="120"/>
        <v>2.2863959643449425E-2</v>
      </c>
      <c r="G1911">
        <f>IF('Input and Summary Results'!$J$4="yes",IF(C1911=FALSE,FALSE,IF('Data Transformation'!E1911&lt;$R$10,E1911,$R$10)),IF(C1911=FALSE,FALSE,IF(C1911&lt;$R$10,C1911,$R$10)))</f>
        <v>0.95815602300000002</v>
      </c>
      <c r="H1911">
        <f>IF('Input and Summary Results'!$J$4="yes",'Data Transformation'!F1911,'Data Transformation'!D1911)</f>
        <v>5.0477513000000002E-2</v>
      </c>
      <c r="I1911">
        <f t="shared" si="118"/>
        <v>92</v>
      </c>
    </row>
    <row r="1912" spans="2:9" x14ac:dyDescent="0.45">
      <c r="B1912">
        <f>IF('Input and Summary Results'!D1494=0,FALSE,'Input and Summary Results'!$B1494)</f>
        <v>92</v>
      </c>
      <c r="C1912">
        <f>IF(OR(B1912=0,'Input and Summary Results'!D1494=0,'Input and Summary Results'!D1494=""),FALSE,'Input and Summary Results'!$D1494)</f>
        <v>0.990486376</v>
      </c>
      <c r="D1912">
        <f>IF(OR(B1912=0,'Input and Summary Results'!E1494=0),FALSE,'Input and Summary Results'!$E1494)</f>
        <v>4.0795926000000003E-2</v>
      </c>
      <c r="E1912">
        <f t="shared" si="119"/>
        <v>-4.1514937435197718E-3</v>
      </c>
      <c r="F1912">
        <f t="shared" si="120"/>
        <v>1.7875492599405528E-2</v>
      </c>
      <c r="G1912">
        <f>IF('Input and Summary Results'!$J$4="yes",IF(C1912=FALSE,FALSE,IF('Data Transformation'!E1912&lt;$R$10,E1912,$R$10)),IF(C1912=FALSE,FALSE,IF(C1912&lt;$R$10,C1912,$R$10)))</f>
        <v>0.990486376</v>
      </c>
      <c r="H1912">
        <f>IF('Input and Summary Results'!$J$4="yes",'Data Transformation'!F1912,'Data Transformation'!D1912)</f>
        <v>4.0795926000000003E-2</v>
      </c>
      <c r="I1912">
        <f t="shared" si="118"/>
        <v>92</v>
      </c>
    </row>
    <row r="1913" spans="2:9" x14ac:dyDescent="0.45">
      <c r="B1913">
        <f>IF('Input and Summary Results'!D1495=0,FALSE,'Input and Summary Results'!$B1495)</f>
        <v>92</v>
      </c>
      <c r="C1913">
        <f>IF(OR(B1913=0,'Input and Summary Results'!D1495=0,'Input and Summary Results'!D1495=""),FALSE,'Input and Summary Results'!$D1495)</f>
        <v>0.93193379799999998</v>
      </c>
      <c r="D1913">
        <f>IF(OR(B1913=0,'Input and Summary Results'!E1495=0),FALSE,'Input and Summary Results'!$E1495)</f>
        <v>4.0352875000000003E-2</v>
      </c>
      <c r="E1913">
        <f t="shared" si="119"/>
        <v>-3.0614937629353783E-2</v>
      </c>
      <c r="F1913">
        <f t="shared" si="120"/>
        <v>1.8792265918013206E-2</v>
      </c>
      <c r="G1913">
        <f>IF('Input and Summary Results'!$J$4="yes",IF(C1913=FALSE,FALSE,IF('Data Transformation'!E1913&lt;$R$10,E1913,$R$10)),IF(C1913=FALSE,FALSE,IF(C1913&lt;$R$10,C1913,$R$10)))</f>
        <v>0.93193379799999998</v>
      </c>
      <c r="H1913">
        <f>IF('Input and Summary Results'!$J$4="yes",'Data Transformation'!F1913,'Data Transformation'!D1913)</f>
        <v>4.0352875000000003E-2</v>
      </c>
      <c r="I1913">
        <f t="shared" si="118"/>
        <v>92</v>
      </c>
    </row>
    <row r="1914" spans="2:9" x14ac:dyDescent="0.45">
      <c r="B1914">
        <f>IF('Input and Summary Results'!D1496=0,FALSE,'Input and Summary Results'!$B1496)</f>
        <v>93</v>
      </c>
      <c r="C1914">
        <f>IF(OR(B1914=0,'Input and Summary Results'!D1496=0,'Input and Summary Results'!D1496=""),FALSE,'Input and Summary Results'!$D1496)</f>
        <v>0.36967325299999998</v>
      </c>
      <c r="D1914">
        <f>IF(OR(B1914=0,'Input and Summary Results'!E1496=0),FALSE,'Input and Summary Results'!$E1496)</f>
        <v>9.6077864999999998E-2</v>
      </c>
      <c r="E1914">
        <f t="shared" si="119"/>
        <v>-0.43218197083540483</v>
      </c>
      <c r="F1914">
        <f t="shared" si="120"/>
        <v>0.11279634940210294</v>
      </c>
      <c r="G1914">
        <f>IF('Input and Summary Results'!$J$4="yes",IF(C1914=FALSE,FALSE,IF('Data Transformation'!E1914&lt;$R$10,E1914,$R$10)),IF(C1914=FALSE,FALSE,IF(C1914&lt;$R$10,C1914,$R$10)))</f>
        <v>0.36967325299999998</v>
      </c>
      <c r="H1914">
        <f>IF('Input and Summary Results'!$J$4="yes",'Data Transformation'!F1914,'Data Transformation'!D1914)</f>
        <v>9.6077864999999998E-2</v>
      </c>
      <c r="I1914">
        <f t="shared" si="118"/>
        <v>93</v>
      </c>
    </row>
    <row r="1915" spans="2:9" x14ac:dyDescent="0.45">
      <c r="B1915">
        <f>IF('Input and Summary Results'!D1497=0,FALSE,'Input and Summary Results'!$B1497)</f>
        <v>93</v>
      </c>
      <c r="C1915">
        <f>IF(OR(B1915=0,'Input and Summary Results'!D1497=0,'Input and Summary Results'!D1497=""),FALSE,'Input and Summary Results'!$D1497)</f>
        <v>0.19114125200000001</v>
      </c>
      <c r="D1915">
        <f>IF(OR(B1915=0,'Input and Summary Results'!E1497=0),FALSE,'Input and Summary Results'!$E1497)</f>
        <v>9.3502361000000006E-2</v>
      </c>
      <c r="E1915">
        <f t="shared" si="119"/>
        <v>-0.7186455736327424</v>
      </c>
      <c r="F1915">
        <f t="shared" si="120"/>
        <v>0.21230385513013172</v>
      </c>
      <c r="G1915">
        <f>IF('Input and Summary Results'!$J$4="yes",IF(C1915=FALSE,FALSE,IF('Data Transformation'!E1915&lt;$R$10,E1915,$R$10)),IF(C1915=FALSE,FALSE,IF(C1915&lt;$R$10,C1915,$R$10)))</f>
        <v>0.19114125200000001</v>
      </c>
      <c r="H1915">
        <f>IF('Input and Summary Results'!$J$4="yes",'Data Transformation'!F1915,'Data Transformation'!D1915)</f>
        <v>9.3502361000000006E-2</v>
      </c>
      <c r="I1915">
        <f t="shared" si="118"/>
        <v>93</v>
      </c>
    </row>
    <row r="1916" spans="2:9" x14ac:dyDescent="0.45">
      <c r="B1916">
        <f>IF('Input and Summary Results'!D1498=0,FALSE,'Input and Summary Results'!$B1498)</f>
        <v>93</v>
      </c>
      <c r="C1916">
        <f>IF(OR(B1916=0,'Input and Summary Results'!D1498=0,'Input and Summary Results'!D1498=""),FALSE,'Input and Summary Results'!$D1498)</f>
        <v>0.16843738999999999</v>
      </c>
      <c r="D1916">
        <f>IF(OR(B1916=0,'Input and Summary Results'!E1498=0),FALSE,'Input and Summary Results'!$E1498)</f>
        <v>9.1902224000000005E-2</v>
      </c>
      <c r="E1916">
        <f t="shared" si="119"/>
        <v>-0.77356149675414609</v>
      </c>
      <c r="F1916">
        <f t="shared" si="120"/>
        <v>0.23679757336539115</v>
      </c>
      <c r="G1916">
        <f>IF('Input and Summary Results'!$J$4="yes",IF(C1916=FALSE,FALSE,IF('Data Transformation'!E1916&lt;$R$10,E1916,$R$10)),IF(C1916=FALSE,FALSE,IF(C1916&lt;$R$10,C1916,$R$10)))</f>
        <v>0.16843738999999999</v>
      </c>
      <c r="H1916">
        <f>IF('Input and Summary Results'!$J$4="yes",'Data Transformation'!F1916,'Data Transformation'!D1916)</f>
        <v>9.1902224000000005E-2</v>
      </c>
      <c r="I1916">
        <f t="shared" si="118"/>
        <v>93</v>
      </c>
    </row>
    <row r="1917" spans="2:9" x14ac:dyDescent="0.45">
      <c r="B1917">
        <f>IF('Input and Summary Results'!D1499=0,FALSE,'Input and Summary Results'!$B1499)</f>
        <v>93</v>
      </c>
      <c r="C1917">
        <f>IF(OR(B1917=0,'Input and Summary Results'!D1499=0,'Input and Summary Results'!D1499=""),FALSE,'Input and Summary Results'!$D1499)</f>
        <v>0.16422935899999999</v>
      </c>
      <c r="D1917">
        <f>IF(OR(B1917=0,'Input and Summary Results'!E1499=0),FALSE,'Input and Summary Results'!$E1499)</f>
        <v>8.4065010999999995E-2</v>
      </c>
      <c r="E1917">
        <f t="shared" si="119"/>
        <v>-0.78454920219868451</v>
      </c>
      <c r="F1917">
        <f t="shared" si="120"/>
        <v>0.22215403504071399</v>
      </c>
      <c r="G1917">
        <f>IF('Input and Summary Results'!$J$4="yes",IF(C1917=FALSE,FALSE,IF('Data Transformation'!E1917&lt;$R$10,E1917,$R$10)),IF(C1917=FALSE,FALSE,IF(C1917&lt;$R$10,C1917,$R$10)))</f>
        <v>0.16422935899999999</v>
      </c>
      <c r="H1917">
        <f>IF('Input and Summary Results'!$J$4="yes",'Data Transformation'!F1917,'Data Transformation'!D1917)</f>
        <v>8.4065010999999995E-2</v>
      </c>
      <c r="I1917">
        <f t="shared" si="118"/>
        <v>93</v>
      </c>
    </row>
    <row r="1918" spans="2:9" x14ac:dyDescent="0.45">
      <c r="B1918">
        <f>IF('Input and Summary Results'!D1500=0,FALSE,'Input and Summary Results'!$B1500)</f>
        <v>93</v>
      </c>
      <c r="C1918">
        <f>IF(OR(B1918=0,'Input and Summary Results'!D1500=0,'Input and Summary Results'!D1500=""),FALSE,'Input and Summary Results'!$D1500)</f>
        <v>0.153574453</v>
      </c>
      <c r="D1918">
        <f>IF(OR(B1918=0,'Input and Summary Results'!E1500=0),FALSE,'Input and Summary Results'!$E1500)</f>
        <v>8.047725E-2</v>
      </c>
      <c r="E1918">
        <f t="shared" si="119"/>
        <v>-0.81368102287152566</v>
      </c>
      <c r="F1918">
        <f t="shared" si="120"/>
        <v>0.22742797267199125</v>
      </c>
      <c r="G1918">
        <f>IF('Input and Summary Results'!$J$4="yes",IF(C1918=FALSE,FALSE,IF('Data Transformation'!E1918&lt;$R$10,E1918,$R$10)),IF(C1918=FALSE,FALSE,IF(C1918&lt;$R$10,C1918,$R$10)))</f>
        <v>0.153574453</v>
      </c>
      <c r="H1918">
        <f>IF('Input and Summary Results'!$J$4="yes",'Data Transformation'!F1918,'Data Transformation'!D1918)</f>
        <v>8.047725E-2</v>
      </c>
      <c r="I1918">
        <f t="shared" si="118"/>
        <v>93</v>
      </c>
    </row>
    <row r="1919" spans="2:9" x14ac:dyDescent="0.45">
      <c r="B1919">
        <f>IF('Input and Summary Results'!D1501=0,FALSE,'Input and Summary Results'!$B1501)</f>
        <v>93</v>
      </c>
      <c r="C1919">
        <f>IF(OR(B1919=0,'Input and Summary Results'!D1501=0,'Input and Summary Results'!D1501=""),FALSE,'Input and Summary Results'!$D1501)</f>
        <v>0.21247909800000001</v>
      </c>
      <c r="D1919">
        <f>IF(OR(B1919=0,'Input and Summary Results'!E1501=0),FALSE,'Input and Summary Results'!$E1501)</f>
        <v>7.9048399000000005E-2</v>
      </c>
      <c r="E1919">
        <f t="shared" si="119"/>
        <v>-0.67268378594184941</v>
      </c>
      <c r="F1919">
        <f t="shared" si="120"/>
        <v>0.16146061183862895</v>
      </c>
      <c r="G1919">
        <f>IF('Input and Summary Results'!$J$4="yes",IF(C1919=FALSE,FALSE,IF('Data Transformation'!E1919&lt;$R$10,E1919,$R$10)),IF(C1919=FALSE,FALSE,IF(C1919&lt;$R$10,C1919,$R$10)))</f>
        <v>0.21247909800000001</v>
      </c>
      <c r="H1919">
        <f>IF('Input and Summary Results'!$J$4="yes",'Data Transformation'!F1919,'Data Transformation'!D1919)</f>
        <v>7.9048399000000005E-2</v>
      </c>
      <c r="I1919">
        <f t="shared" si="118"/>
        <v>93</v>
      </c>
    </row>
    <row r="1920" spans="2:9" x14ac:dyDescent="0.45">
      <c r="B1920">
        <f>IF('Input and Summary Results'!D1502=0,FALSE,'Input and Summary Results'!$B1502)</f>
        <v>93</v>
      </c>
      <c r="C1920">
        <f>IF(OR(B1920=0,'Input and Summary Results'!D1502=0,'Input and Summary Results'!D1502=""),FALSE,'Input and Summary Results'!$D1502)</f>
        <v>4.3320582000000003E-2</v>
      </c>
      <c r="D1920">
        <f>IF(OR(B1920=0,'Input and Summary Results'!E1502=0),FALSE,'Input and Summary Results'!$E1502)</f>
        <v>7.5527679E-2</v>
      </c>
      <c r="E1920">
        <f t="shared" si="119"/>
        <v>-1.363305717381653</v>
      </c>
      <c r="F1920">
        <f t="shared" si="120"/>
        <v>0.756661410643098</v>
      </c>
      <c r="G1920">
        <f>IF('Input and Summary Results'!$J$4="yes",IF(C1920=FALSE,FALSE,IF('Data Transformation'!E1920&lt;$R$10,E1920,$R$10)),IF(C1920=FALSE,FALSE,IF(C1920&lt;$R$10,C1920,$R$10)))</f>
        <v>4.3320582000000003E-2</v>
      </c>
      <c r="H1920">
        <f>IF('Input and Summary Results'!$J$4="yes",'Data Transformation'!F1920,'Data Transformation'!D1920)</f>
        <v>7.5527679E-2</v>
      </c>
      <c r="I1920">
        <f t="shared" si="118"/>
        <v>93</v>
      </c>
    </row>
    <row r="1921" spans="2:9" x14ac:dyDescent="0.45">
      <c r="B1921">
        <f>IF('Input and Summary Results'!D1503=0,FALSE,'Input and Summary Results'!$B1503)</f>
        <v>93</v>
      </c>
      <c r="C1921">
        <f>IF(OR(B1921=0,'Input and Summary Results'!D1503=0,'Input and Summary Results'!D1503=""),FALSE,'Input and Summary Results'!$D1503)</f>
        <v>0.18654531399999999</v>
      </c>
      <c r="D1921">
        <f>IF(OR(B1921=0,'Input and Summary Results'!E1503=0),FALSE,'Input and Summary Results'!$E1503)</f>
        <v>7.5343959000000002E-2</v>
      </c>
      <c r="E1921">
        <f t="shared" si="119"/>
        <v>-0.72921565592094251</v>
      </c>
      <c r="F1921">
        <f t="shared" si="120"/>
        <v>0.17528866045919547</v>
      </c>
      <c r="G1921">
        <f>IF('Input and Summary Results'!$J$4="yes",IF(C1921=FALSE,FALSE,IF('Data Transformation'!E1921&lt;$R$10,E1921,$R$10)),IF(C1921=FALSE,FALSE,IF(C1921&lt;$R$10,C1921,$R$10)))</f>
        <v>0.18654531399999999</v>
      </c>
      <c r="H1921">
        <f>IF('Input and Summary Results'!$J$4="yes",'Data Transformation'!F1921,'Data Transformation'!D1921)</f>
        <v>7.5343959000000002E-2</v>
      </c>
      <c r="I1921">
        <f t="shared" si="118"/>
        <v>93</v>
      </c>
    </row>
    <row r="1922" spans="2:9" x14ac:dyDescent="0.45">
      <c r="B1922">
        <f>IF('Input and Summary Results'!D1504=0,FALSE,'Input and Summary Results'!$B1504)</f>
        <v>93</v>
      </c>
      <c r="C1922">
        <f>IF(OR(B1922=0,'Input and Summary Results'!D1504=0,'Input and Summary Results'!D1504=""),FALSE,'Input and Summary Results'!$D1504)</f>
        <v>0.196886336</v>
      </c>
      <c r="D1922">
        <f>IF(OR(B1922=0,'Input and Summary Results'!E1504=0),FALSE,'Input and Summary Results'!$E1504)</f>
        <v>7.3841228999999994E-2</v>
      </c>
      <c r="E1922">
        <f t="shared" si="119"/>
        <v>-0.70578442304783418</v>
      </c>
      <c r="F1922">
        <f t="shared" si="120"/>
        <v>0.16276951482300933</v>
      </c>
      <c r="G1922">
        <f>IF('Input and Summary Results'!$J$4="yes",IF(C1922=FALSE,FALSE,IF('Data Transformation'!E1922&lt;$R$10,E1922,$R$10)),IF(C1922=FALSE,FALSE,IF(C1922&lt;$R$10,C1922,$R$10)))</f>
        <v>0.196886336</v>
      </c>
      <c r="H1922">
        <f>IF('Input and Summary Results'!$J$4="yes",'Data Transformation'!F1922,'Data Transformation'!D1922)</f>
        <v>7.3841228999999994E-2</v>
      </c>
      <c r="I1922">
        <f t="shared" si="118"/>
        <v>93</v>
      </c>
    </row>
    <row r="1923" spans="2:9" x14ac:dyDescent="0.45">
      <c r="B1923">
        <f>IF('Input and Summary Results'!D1505=0,FALSE,'Input and Summary Results'!$B1505)</f>
        <v>93</v>
      </c>
      <c r="C1923">
        <f>IF(OR(B1923=0,'Input and Summary Results'!D1505=0,'Input and Summary Results'!D1505=""),FALSE,'Input and Summary Results'!$D1505)</f>
        <v>0.22603241900000001</v>
      </c>
      <c r="D1923">
        <f>IF(OR(B1923=0,'Input and Summary Results'!E1505=0),FALSE,'Input and Summary Results'!$E1505)</f>
        <v>7.1871553000000005E-2</v>
      </c>
      <c r="E1923">
        <f t="shared" si="119"/>
        <v>-0.6458292671221445</v>
      </c>
      <c r="F1923">
        <f t="shared" si="120"/>
        <v>0.13799902748463708</v>
      </c>
      <c r="G1923">
        <f>IF('Input and Summary Results'!$J$4="yes",IF(C1923=FALSE,FALSE,IF('Data Transformation'!E1923&lt;$R$10,E1923,$R$10)),IF(C1923=FALSE,FALSE,IF(C1923&lt;$R$10,C1923,$R$10)))</f>
        <v>0.22603241900000001</v>
      </c>
      <c r="H1923">
        <f>IF('Input and Summary Results'!$J$4="yes",'Data Transformation'!F1923,'Data Transformation'!D1923)</f>
        <v>7.1871553000000005E-2</v>
      </c>
      <c r="I1923">
        <f t="shared" si="118"/>
        <v>93</v>
      </c>
    </row>
    <row r="1924" spans="2:9" x14ac:dyDescent="0.45">
      <c r="B1924">
        <f>IF('Input and Summary Results'!D1506=0,FALSE,'Input and Summary Results'!$B1506)</f>
        <v>93</v>
      </c>
      <c r="C1924">
        <f>IF(OR(B1924=0,'Input and Summary Results'!D1506=0,'Input and Summary Results'!D1506=""),FALSE,'Input and Summary Results'!$D1506)</f>
        <v>0.275777349</v>
      </c>
      <c r="D1924">
        <f>IF(OR(B1924=0,'Input and Summary Results'!E1506=0),FALSE,'Input and Summary Results'!$E1506)</f>
        <v>7.0489956000000006E-2</v>
      </c>
      <c r="E1924">
        <f t="shared" si="119"/>
        <v>-0.5594414075158195</v>
      </c>
      <c r="F1924">
        <f t="shared" si="120"/>
        <v>0.11093239170995151</v>
      </c>
      <c r="G1924">
        <f>IF('Input and Summary Results'!$J$4="yes",IF(C1924=FALSE,FALSE,IF('Data Transformation'!E1924&lt;$R$10,E1924,$R$10)),IF(C1924=FALSE,FALSE,IF(C1924&lt;$R$10,C1924,$R$10)))</f>
        <v>0.275777349</v>
      </c>
      <c r="H1924">
        <f>IF('Input and Summary Results'!$J$4="yes",'Data Transformation'!F1924,'Data Transformation'!D1924)</f>
        <v>7.0489956000000006E-2</v>
      </c>
      <c r="I1924">
        <f t="shared" si="118"/>
        <v>93</v>
      </c>
    </row>
    <row r="1925" spans="2:9" x14ac:dyDescent="0.45">
      <c r="B1925">
        <f>IF('Input and Summary Results'!D1507=0,FALSE,'Input and Summary Results'!$B1507)</f>
        <v>93</v>
      </c>
      <c r="C1925">
        <f>IF(OR(B1925=0,'Input and Summary Results'!D1507=0,'Input and Summary Results'!D1507=""),FALSE,'Input and Summary Results'!$D1507)</f>
        <v>0.15193439</v>
      </c>
      <c r="D1925">
        <f>IF(OR(B1925=0,'Input and Summary Results'!E1507=0),FALSE,'Input and Summary Results'!$E1507)</f>
        <v>7.0105875999999998E-2</v>
      </c>
      <c r="E1925">
        <f t="shared" si="119"/>
        <v>-0.81834391345248803</v>
      </c>
      <c r="F1925">
        <f t="shared" si="120"/>
        <v>0.20025716484595751</v>
      </c>
      <c r="G1925">
        <f>IF('Input and Summary Results'!$J$4="yes",IF(C1925=FALSE,FALSE,IF('Data Transformation'!E1925&lt;$R$10,E1925,$R$10)),IF(C1925=FALSE,FALSE,IF(C1925&lt;$R$10,C1925,$R$10)))</f>
        <v>0.15193439</v>
      </c>
      <c r="H1925">
        <f>IF('Input and Summary Results'!$J$4="yes",'Data Transformation'!F1925,'Data Transformation'!D1925)</f>
        <v>7.0105875999999998E-2</v>
      </c>
      <c r="I1925">
        <f t="shared" ref="I1925:I1988" si="121">IF(G1925=FALSE,"",B1925)</f>
        <v>93</v>
      </c>
    </row>
    <row r="1926" spans="2:9" x14ac:dyDescent="0.45">
      <c r="B1926">
        <f>IF('Input and Summary Results'!D1508=0,FALSE,'Input and Summary Results'!$B1508)</f>
        <v>93</v>
      </c>
      <c r="C1926">
        <f>IF(OR(B1926=0,'Input and Summary Results'!D1508=0,'Input and Summary Results'!D1508=""),FALSE,'Input and Summary Results'!$D1508)</f>
        <v>6.5424545000000001E-2</v>
      </c>
      <c r="D1926">
        <f>IF(OR(B1926=0,'Input and Summary Results'!E1508=0),FALSE,'Input and Summary Results'!$E1508)</f>
        <v>6.4241726999999998E-2</v>
      </c>
      <c r="E1926">
        <f t="shared" si="119"/>
        <v>-1.1842592890117558</v>
      </c>
      <c r="F1926">
        <f t="shared" si="120"/>
        <v>0.42615366324672183</v>
      </c>
      <c r="G1926">
        <f>IF('Input and Summary Results'!$J$4="yes",IF(C1926=FALSE,FALSE,IF('Data Transformation'!E1926&lt;$R$10,E1926,$R$10)),IF(C1926=FALSE,FALSE,IF(C1926&lt;$R$10,C1926,$R$10)))</f>
        <v>6.5424545000000001E-2</v>
      </c>
      <c r="H1926">
        <f>IF('Input and Summary Results'!$J$4="yes",'Data Transformation'!F1926,'Data Transformation'!D1926)</f>
        <v>6.4241726999999998E-2</v>
      </c>
      <c r="I1926">
        <f t="shared" si="121"/>
        <v>93</v>
      </c>
    </row>
    <row r="1927" spans="2:9" x14ac:dyDescent="0.45">
      <c r="B1927">
        <f>IF('Input and Summary Results'!D1509=0,FALSE,'Input and Summary Results'!$B1509)</f>
        <v>93</v>
      </c>
      <c r="C1927">
        <f>IF(OR(B1927=0,'Input and Summary Results'!D1509=0,'Input and Summary Results'!D1509=""),FALSE,'Input and Summary Results'!$D1509)</f>
        <v>0.17512673500000001</v>
      </c>
      <c r="D1927">
        <f>IF(OR(B1927=0,'Input and Summary Results'!E1509=0),FALSE,'Input and Summary Results'!$E1509)</f>
        <v>6.3026735E-2</v>
      </c>
      <c r="E1927">
        <f t="shared" si="119"/>
        <v>-0.75664754908122345</v>
      </c>
      <c r="F1927">
        <f t="shared" si="120"/>
        <v>0.15619318769347237</v>
      </c>
      <c r="G1927">
        <f>IF('Input and Summary Results'!$J$4="yes",IF(C1927=FALSE,FALSE,IF('Data Transformation'!E1927&lt;$R$10,E1927,$R$10)),IF(C1927=FALSE,FALSE,IF(C1927&lt;$R$10,C1927,$R$10)))</f>
        <v>0.17512673500000001</v>
      </c>
      <c r="H1927">
        <f>IF('Input and Summary Results'!$J$4="yes",'Data Transformation'!F1927,'Data Transformation'!D1927)</f>
        <v>6.3026735E-2</v>
      </c>
      <c r="I1927">
        <f t="shared" si="121"/>
        <v>93</v>
      </c>
    </row>
    <row r="1928" spans="2:9" x14ac:dyDescent="0.45">
      <c r="B1928">
        <f>IF('Input and Summary Results'!D1510=0,FALSE,'Input and Summary Results'!$B1510)</f>
        <v>93</v>
      </c>
      <c r="C1928">
        <f>IF(OR(B1928=0,'Input and Summary Results'!D1510=0,'Input and Summary Results'!D1510=""),FALSE,'Input and Summary Results'!$D1510)</f>
        <v>0.278016561</v>
      </c>
      <c r="D1928">
        <f>IF(OR(B1928=0,'Input and Summary Results'!E1510=0),FALSE,'Input and Summary Results'!$E1510)</f>
        <v>6.0145166E-2</v>
      </c>
      <c r="E1928">
        <f t="shared" si="119"/>
        <v>-0.55592933308662817</v>
      </c>
      <c r="F1928">
        <f t="shared" si="120"/>
        <v>9.3890097590265495E-2</v>
      </c>
      <c r="G1928">
        <f>IF('Input and Summary Results'!$J$4="yes",IF(C1928=FALSE,FALSE,IF('Data Transformation'!E1928&lt;$R$10,E1928,$R$10)),IF(C1928=FALSE,FALSE,IF(C1928&lt;$R$10,C1928,$R$10)))</f>
        <v>0.278016561</v>
      </c>
      <c r="H1928">
        <f>IF('Input and Summary Results'!$J$4="yes",'Data Transformation'!F1928,'Data Transformation'!D1928)</f>
        <v>6.0145166E-2</v>
      </c>
      <c r="I1928">
        <f t="shared" si="121"/>
        <v>93</v>
      </c>
    </row>
    <row r="1929" spans="2:9" x14ac:dyDescent="0.45">
      <c r="B1929">
        <f>IF('Input and Summary Results'!D1511=0,FALSE,'Input and Summary Results'!$B1511)</f>
        <v>93</v>
      </c>
      <c r="C1929">
        <f>IF(OR(B1929=0,'Input and Summary Results'!D1511=0,'Input and Summary Results'!D1511=""),FALSE,'Input and Summary Results'!$D1511)</f>
        <v>7.1227174000000004E-2</v>
      </c>
      <c r="D1929">
        <f>IF(OR(B1929=0,'Input and Summary Results'!E1511=0),FALSE,'Input and Summary Results'!$E1511)</f>
        <v>5.9414254999999999E-2</v>
      </c>
      <c r="E1929">
        <f t="shared" si="119"/>
        <v>-1.1473542863244319</v>
      </c>
      <c r="F1929">
        <f t="shared" si="120"/>
        <v>0.36202175689295207</v>
      </c>
      <c r="G1929">
        <f>IF('Input and Summary Results'!$J$4="yes",IF(C1929=FALSE,FALSE,IF('Data Transformation'!E1929&lt;$R$10,E1929,$R$10)),IF(C1929=FALSE,FALSE,IF(C1929&lt;$R$10,C1929,$R$10)))</f>
        <v>7.1227174000000004E-2</v>
      </c>
      <c r="H1929">
        <f>IF('Input and Summary Results'!$J$4="yes",'Data Transformation'!F1929,'Data Transformation'!D1929)</f>
        <v>5.9414254999999999E-2</v>
      </c>
      <c r="I1929">
        <f t="shared" si="121"/>
        <v>93</v>
      </c>
    </row>
    <row r="1930" spans="2:9" x14ac:dyDescent="0.45">
      <c r="B1930">
        <f>IF('Input and Summary Results'!D1512=0,FALSE,'Input and Summary Results'!$B1512)</f>
        <v>93</v>
      </c>
      <c r="C1930">
        <f>IF(OR(B1930=0,'Input and Summary Results'!D1512=0,'Input and Summary Results'!D1512=""),FALSE,'Input and Summary Results'!$D1512)</f>
        <v>0.106964738</v>
      </c>
      <c r="D1930">
        <f>IF(OR(B1930=0,'Input and Summary Results'!E1512=0),FALSE,'Input and Summary Results'!$E1512)</f>
        <v>4.6526508000000001E-2</v>
      </c>
      <c r="E1930">
        <f t="shared" si="119"/>
        <v>-0.97075936825839448</v>
      </c>
      <c r="F1930">
        <f t="shared" si="120"/>
        <v>0.18877720685858176</v>
      </c>
      <c r="G1930">
        <f>IF('Input and Summary Results'!$J$4="yes",IF(C1930=FALSE,FALSE,IF('Data Transformation'!E1930&lt;$R$10,E1930,$R$10)),IF(C1930=FALSE,FALSE,IF(C1930&lt;$R$10,C1930,$R$10)))</f>
        <v>0.106964738</v>
      </c>
      <c r="H1930">
        <f>IF('Input and Summary Results'!$J$4="yes",'Data Transformation'!F1930,'Data Transformation'!D1930)</f>
        <v>4.6526508000000001E-2</v>
      </c>
      <c r="I1930">
        <f t="shared" si="121"/>
        <v>93</v>
      </c>
    </row>
    <row r="1931" spans="2:9" x14ac:dyDescent="0.45">
      <c r="B1931">
        <f>IF('Input and Summary Results'!D1513=0,FALSE,'Input and Summary Results'!$B1513)</f>
        <v>93</v>
      </c>
      <c r="C1931">
        <f>IF(OR(B1931=0,'Input and Summary Results'!D1513=0,'Input and Summary Results'!D1513=""),FALSE,'Input and Summary Results'!$D1513)</f>
        <v>0.159544776</v>
      </c>
      <c r="D1931">
        <f>IF(OR(B1931=0,'Input and Summary Results'!E1513=0),FALSE,'Input and Summary Results'!$E1513)</f>
        <v>4.5289256E-2</v>
      </c>
      <c r="E1931">
        <f t="shared" si="119"/>
        <v>-0.79711741141102954</v>
      </c>
      <c r="F1931">
        <f t="shared" si="120"/>
        <v>0.12319762261598588</v>
      </c>
      <c r="G1931">
        <f>IF('Input and Summary Results'!$J$4="yes",IF(C1931=FALSE,FALSE,IF('Data Transformation'!E1931&lt;$R$10,E1931,$R$10)),IF(C1931=FALSE,FALSE,IF(C1931&lt;$R$10,C1931,$R$10)))</f>
        <v>0.159544776</v>
      </c>
      <c r="H1931">
        <f>IF('Input and Summary Results'!$J$4="yes",'Data Transformation'!F1931,'Data Transformation'!D1931)</f>
        <v>4.5289256E-2</v>
      </c>
      <c r="I1931">
        <f t="shared" si="121"/>
        <v>93</v>
      </c>
    </row>
    <row r="1932" spans="2:9" x14ac:dyDescent="0.45">
      <c r="B1932">
        <f>IF('Input and Summary Results'!D1514=0,FALSE,'Input and Summary Results'!$B1514)</f>
        <v>94</v>
      </c>
      <c r="C1932">
        <f>IF(OR(B1932=0,'Input and Summary Results'!D1514=0,'Input and Summary Results'!D1514=""),FALSE,'Input and Summary Results'!$D1514)</f>
        <v>1.2596940109999999</v>
      </c>
      <c r="D1932">
        <f>IF(OR(B1932=0,'Input and Summary Results'!E1514=0),FALSE,'Input and Summary Results'!$E1514)</f>
        <v>0.105982727</v>
      </c>
      <c r="E1932">
        <f t="shared" si="119"/>
        <v>0.10026506458358039</v>
      </c>
      <c r="F1932">
        <f t="shared" si="120"/>
        <v>3.6514028896180883E-2</v>
      </c>
      <c r="G1932">
        <f>IF('Input and Summary Results'!$J$4="yes",IF(C1932=FALSE,FALSE,IF('Data Transformation'!E1932&lt;$R$10,E1932,$R$10)),IF(C1932=FALSE,FALSE,IF(C1932&lt;$R$10,C1932,$R$10)))</f>
        <v>1.2596940109999999</v>
      </c>
      <c r="H1932">
        <f>IF('Input and Summary Results'!$J$4="yes",'Data Transformation'!F1932,'Data Transformation'!D1932)</f>
        <v>0.105982727</v>
      </c>
      <c r="I1932">
        <f t="shared" si="121"/>
        <v>94</v>
      </c>
    </row>
    <row r="1933" spans="2:9" x14ac:dyDescent="0.45">
      <c r="B1933">
        <f>IF('Input and Summary Results'!D1515=0,FALSE,'Input and Summary Results'!$B1515)</f>
        <v>94</v>
      </c>
      <c r="C1933">
        <f>IF(OR(B1933=0,'Input and Summary Results'!D1515=0,'Input and Summary Results'!D1515=""),FALSE,'Input and Summary Results'!$D1515)</f>
        <v>0.81444177299999998</v>
      </c>
      <c r="D1933">
        <f>IF(OR(B1933=0,'Input and Summary Results'!E1515=0),FALSE,'Input and Summary Results'!$E1515)</f>
        <v>0.10222447</v>
      </c>
      <c r="E1933">
        <f t="shared" si="119"/>
        <v>-8.9139959321983209E-2</v>
      </c>
      <c r="F1933">
        <f t="shared" si="120"/>
        <v>5.44734092120297E-2</v>
      </c>
      <c r="G1933">
        <f>IF('Input and Summary Results'!$J$4="yes",IF(C1933=FALSE,FALSE,IF('Data Transformation'!E1933&lt;$R$10,E1933,$R$10)),IF(C1933=FALSE,FALSE,IF(C1933&lt;$R$10,C1933,$R$10)))</f>
        <v>0.81444177299999998</v>
      </c>
      <c r="H1933">
        <f>IF('Input and Summary Results'!$J$4="yes",'Data Transformation'!F1933,'Data Transformation'!D1933)</f>
        <v>0.10222447</v>
      </c>
      <c r="I1933">
        <f t="shared" si="121"/>
        <v>94</v>
      </c>
    </row>
    <row r="1934" spans="2:9" x14ac:dyDescent="0.45">
      <c r="B1934">
        <f>IF('Input and Summary Results'!D1516=0,FALSE,'Input and Summary Results'!$B1516)</f>
        <v>94</v>
      </c>
      <c r="C1934">
        <f>IF(OR(B1934=0,'Input and Summary Results'!D1516=0,'Input and Summary Results'!D1516=""),FALSE,'Input and Summary Results'!$D1516)</f>
        <v>1.10822971</v>
      </c>
      <c r="D1934">
        <f>IF(OR(B1934=0,'Input and Summary Results'!E1516=0),FALSE,'Input and Summary Results'!$E1516)</f>
        <v>7.2558668000000007E-2</v>
      </c>
      <c r="E1934">
        <f t="shared" si="119"/>
        <v>4.4629788772903384E-2</v>
      </c>
      <c r="F1934">
        <f t="shared" si="120"/>
        <v>2.841510350051886E-2</v>
      </c>
      <c r="G1934">
        <f>IF('Input and Summary Results'!$J$4="yes",IF(C1934=FALSE,FALSE,IF('Data Transformation'!E1934&lt;$R$10,E1934,$R$10)),IF(C1934=FALSE,FALSE,IF(C1934&lt;$R$10,C1934,$R$10)))</f>
        <v>1.10822971</v>
      </c>
      <c r="H1934">
        <f>IF('Input and Summary Results'!$J$4="yes",'Data Transformation'!F1934,'Data Transformation'!D1934)</f>
        <v>7.2558668000000007E-2</v>
      </c>
      <c r="I1934">
        <f t="shared" si="121"/>
        <v>94</v>
      </c>
    </row>
    <row r="1935" spans="2:9" x14ac:dyDescent="0.45">
      <c r="B1935">
        <f>IF('Input and Summary Results'!D1517=0,FALSE,'Input and Summary Results'!$B1517)</f>
        <v>94</v>
      </c>
      <c r="C1935">
        <f>IF(OR(B1935=0,'Input and Summary Results'!D1517=0,'Input and Summary Results'!D1517=""),FALSE,'Input and Summary Results'!$D1517)</f>
        <v>0.94981529600000003</v>
      </c>
      <c r="D1935">
        <f>IF(OR(B1935=0,'Input and Summary Results'!E1517=0),FALSE,'Input and Summary Results'!$E1517)</f>
        <v>7.1273061999999998E-2</v>
      </c>
      <c r="E1935">
        <f t="shared" si="119"/>
        <v>-2.236084073957097E-2</v>
      </c>
      <c r="F1935">
        <f t="shared" si="120"/>
        <v>3.2566867514418299E-2</v>
      </c>
      <c r="G1935">
        <f>IF('Input and Summary Results'!$J$4="yes",IF(C1935=FALSE,FALSE,IF('Data Transformation'!E1935&lt;$R$10,E1935,$R$10)),IF(C1935=FALSE,FALSE,IF(C1935&lt;$R$10,C1935,$R$10)))</f>
        <v>0.94981529600000003</v>
      </c>
      <c r="H1935">
        <f>IF('Input and Summary Results'!$J$4="yes",'Data Transformation'!F1935,'Data Transformation'!D1935)</f>
        <v>7.1273061999999998E-2</v>
      </c>
      <c r="I1935">
        <f t="shared" si="121"/>
        <v>94</v>
      </c>
    </row>
    <row r="1936" spans="2:9" x14ac:dyDescent="0.45">
      <c r="B1936">
        <f>IF('Input and Summary Results'!D1518=0,FALSE,'Input and Summary Results'!$B1518)</f>
        <v>94</v>
      </c>
      <c r="C1936">
        <f>IF(OR(B1936=0,'Input and Summary Results'!D1518=0,'Input and Summary Results'!D1518=""),FALSE,'Input and Summary Results'!$D1518)</f>
        <v>1.1372091980000001</v>
      </c>
      <c r="D1936">
        <f>IF(OR(B1936=0,'Input and Summary Results'!E1518=0),FALSE,'Input and Summary Results'!$E1518)</f>
        <v>7.0499614000000002E-2</v>
      </c>
      <c r="E1936">
        <f t="shared" si="119"/>
        <v>5.5840363702619945E-2</v>
      </c>
      <c r="F1936">
        <f t="shared" si="120"/>
        <v>2.6905192580055089E-2</v>
      </c>
      <c r="G1936">
        <f>IF('Input and Summary Results'!$J$4="yes",IF(C1936=FALSE,FALSE,IF('Data Transformation'!E1936&lt;$R$10,E1936,$R$10)),IF(C1936=FALSE,FALSE,IF(C1936&lt;$R$10,C1936,$R$10)))</f>
        <v>1.1372091980000001</v>
      </c>
      <c r="H1936">
        <f>IF('Input and Summary Results'!$J$4="yes",'Data Transformation'!F1936,'Data Transformation'!D1936)</f>
        <v>7.0499614000000002E-2</v>
      </c>
      <c r="I1936">
        <f t="shared" si="121"/>
        <v>94</v>
      </c>
    </row>
    <row r="1937" spans="2:9" x14ac:dyDescent="0.45">
      <c r="B1937">
        <f>IF('Input and Summary Results'!D1519=0,FALSE,'Input and Summary Results'!$B1519)</f>
        <v>94</v>
      </c>
      <c r="C1937">
        <f>IF(OR(B1937=0,'Input and Summary Results'!D1519=0,'Input and Summary Results'!D1519=""),FALSE,'Input and Summary Results'!$D1519)</f>
        <v>0.87247303300000001</v>
      </c>
      <c r="D1937">
        <f>IF(OR(B1937=0,'Input and Summary Results'!E1519=0),FALSE,'Input and Summary Results'!$E1519)</f>
        <v>5.8415580000000002E-2</v>
      </c>
      <c r="E1937">
        <f t="shared" si="119"/>
        <v>-5.9247987635587113E-2</v>
      </c>
      <c r="F1937">
        <f t="shared" si="120"/>
        <v>2.9058046221584481E-2</v>
      </c>
      <c r="G1937">
        <f>IF('Input and Summary Results'!$J$4="yes",IF(C1937=FALSE,FALSE,IF('Data Transformation'!E1937&lt;$R$10,E1937,$R$10)),IF(C1937=FALSE,FALSE,IF(C1937&lt;$R$10,C1937,$R$10)))</f>
        <v>0.87247303300000001</v>
      </c>
      <c r="H1937">
        <f>IF('Input and Summary Results'!$J$4="yes",'Data Transformation'!F1937,'Data Transformation'!D1937)</f>
        <v>5.8415580000000002E-2</v>
      </c>
      <c r="I1937">
        <f t="shared" si="121"/>
        <v>94</v>
      </c>
    </row>
    <row r="1938" spans="2:9" x14ac:dyDescent="0.45">
      <c r="B1938">
        <f>IF('Input and Summary Results'!D1520=0,FALSE,'Input and Summary Results'!$B1520)</f>
        <v>94</v>
      </c>
      <c r="C1938">
        <f>IF(OR(B1938=0,'Input and Summary Results'!D1520=0,'Input and Summary Results'!D1520=""),FALSE,'Input and Summary Results'!$D1520)</f>
        <v>0.98264531899999996</v>
      </c>
      <c r="D1938">
        <f>IF(OR(B1938=0,'Input and Summary Results'!E1520=0),FALSE,'Input and Summary Results'!$E1520)</f>
        <v>5.6099650000000001E-2</v>
      </c>
      <c r="E1938">
        <f t="shared" si="119"/>
        <v>-7.6032103439180711E-3</v>
      </c>
      <c r="F1938">
        <f t="shared" si="120"/>
        <v>2.4777249358677301E-2</v>
      </c>
      <c r="G1938">
        <f>IF('Input and Summary Results'!$J$4="yes",IF(C1938=FALSE,FALSE,IF('Data Transformation'!E1938&lt;$R$10,E1938,$R$10)),IF(C1938=FALSE,FALSE,IF(C1938&lt;$R$10,C1938,$R$10)))</f>
        <v>0.98264531899999996</v>
      </c>
      <c r="H1938">
        <f>IF('Input and Summary Results'!$J$4="yes",'Data Transformation'!F1938,'Data Transformation'!D1938)</f>
        <v>5.6099650000000001E-2</v>
      </c>
      <c r="I1938">
        <f t="shared" si="121"/>
        <v>94</v>
      </c>
    </row>
    <row r="1939" spans="2:9" x14ac:dyDescent="0.45">
      <c r="B1939">
        <f>IF('Input and Summary Results'!D1521=0,FALSE,'Input and Summary Results'!$B1521)</f>
        <v>94</v>
      </c>
      <c r="C1939">
        <f>IF(OR(B1939=0,'Input and Summary Results'!D1521=0,'Input and Summary Results'!D1521=""),FALSE,'Input and Summary Results'!$D1521)</f>
        <v>0.87880474600000003</v>
      </c>
      <c r="D1939">
        <f>IF(OR(B1939=0,'Input and Summary Results'!E1521=0),FALSE,'Input and Summary Results'!$E1521)</f>
        <v>4.7533961999999999E-2</v>
      </c>
      <c r="E1939">
        <f t="shared" si="119"/>
        <v>-5.6107606330446917E-2</v>
      </c>
      <c r="F1939">
        <f t="shared" si="120"/>
        <v>2.3474770251183875E-2</v>
      </c>
      <c r="G1939">
        <f>IF('Input and Summary Results'!$J$4="yes",IF(C1939=FALSE,FALSE,IF('Data Transformation'!E1939&lt;$R$10,E1939,$R$10)),IF(C1939=FALSE,FALSE,IF(C1939&lt;$R$10,C1939,$R$10)))</f>
        <v>0.87880474600000003</v>
      </c>
      <c r="H1939">
        <f>IF('Input and Summary Results'!$J$4="yes",'Data Transformation'!F1939,'Data Transformation'!D1939)</f>
        <v>4.7533961999999999E-2</v>
      </c>
      <c r="I1939">
        <f t="shared" si="121"/>
        <v>94</v>
      </c>
    </row>
    <row r="1940" spans="2:9" x14ac:dyDescent="0.45">
      <c r="B1940">
        <f>IF('Input and Summary Results'!D1522=0,FALSE,'Input and Summary Results'!$B1522)</f>
        <v>94</v>
      </c>
      <c r="C1940">
        <f>IF(OR(B1940=0,'Input and Summary Results'!D1522=0,'Input and Summary Results'!D1522=""),FALSE,'Input and Summary Results'!$D1522)</f>
        <v>1.007223607</v>
      </c>
      <c r="D1940">
        <f>IF(OR(B1940=0,'Input and Summary Results'!E1522=0),FALSE,'Input and Summary Results'!$E1522)</f>
        <v>4.4139006000000001E-2</v>
      </c>
      <c r="E1940">
        <f t="shared" si="119"/>
        <v>3.1258960808299777E-3</v>
      </c>
      <c r="F1940">
        <f t="shared" si="120"/>
        <v>1.9018943232532871E-2</v>
      </c>
      <c r="G1940">
        <f>IF('Input and Summary Results'!$J$4="yes",IF(C1940=FALSE,FALSE,IF('Data Transformation'!E1940&lt;$R$10,E1940,$R$10)),IF(C1940=FALSE,FALSE,IF(C1940&lt;$R$10,C1940,$R$10)))</f>
        <v>1.007223607</v>
      </c>
      <c r="H1940">
        <f>IF('Input and Summary Results'!$J$4="yes",'Data Transformation'!F1940,'Data Transformation'!D1940)</f>
        <v>4.4139006000000001E-2</v>
      </c>
      <c r="I1940">
        <f t="shared" si="121"/>
        <v>94</v>
      </c>
    </row>
    <row r="1941" spans="2:9" x14ac:dyDescent="0.45">
      <c r="B1941">
        <f>IF('Input and Summary Results'!D1523=0,FALSE,'Input and Summary Results'!$B1523)</f>
        <v>95</v>
      </c>
      <c r="C1941">
        <f>IF(OR(B1941=0,'Input and Summary Results'!D1523=0,'Input and Summary Results'!D1523=""),FALSE,'Input and Summary Results'!$D1523)</f>
        <v>0.76481295599999999</v>
      </c>
      <c r="D1941">
        <f>IF(OR(B1941=0,'Input and Summary Results'!E1523=0),FALSE,'Input and Summary Results'!$E1523)</f>
        <v>0.132168973</v>
      </c>
      <c r="E1941">
        <f t="shared" si="119"/>
        <v>-0.11644476368220646</v>
      </c>
      <c r="F1941">
        <f t="shared" si="120"/>
        <v>7.5000474079312013E-2</v>
      </c>
      <c r="G1941">
        <f>IF('Input and Summary Results'!$J$4="yes",IF(C1941=FALSE,FALSE,IF('Data Transformation'!E1941&lt;$R$10,E1941,$R$10)),IF(C1941=FALSE,FALSE,IF(C1941&lt;$R$10,C1941,$R$10)))</f>
        <v>0.76481295599999999</v>
      </c>
      <c r="H1941">
        <f>IF('Input and Summary Results'!$J$4="yes",'Data Transformation'!F1941,'Data Transformation'!D1941)</f>
        <v>0.132168973</v>
      </c>
      <c r="I1941">
        <f t="shared" si="121"/>
        <v>95</v>
      </c>
    </row>
    <row r="1942" spans="2:9" x14ac:dyDescent="0.45">
      <c r="B1942">
        <f>IF('Input and Summary Results'!D1524=0,FALSE,'Input and Summary Results'!$B1524)</f>
        <v>95</v>
      </c>
      <c r="C1942">
        <f>IF(OR(B1942=0,'Input and Summary Results'!D1524=0,'Input and Summary Results'!D1524=""),FALSE,'Input and Summary Results'!$D1524)</f>
        <v>0.21780728999999999</v>
      </c>
      <c r="D1942">
        <f>IF(OR(B1942=0,'Input and Summary Results'!E1524=0),FALSE,'Input and Summary Results'!$E1524)</f>
        <v>0.112949377</v>
      </c>
      <c r="E1942">
        <f t="shared" si="119"/>
        <v>-0.66192758852060463</v>
      </c>
      <c r="F1942">
        <f t="shared" si="120"/>
        <v>0.22506147346124183</v>
      </c>
      <c r="G1942">
        <f>IF('Input and Summary Results'!$J$4="yes",IF(C1942=FALSE,FALSE,IF('Data Transformation'!E1942&lt;$R$10,E1942,$R$10)),IF(C1942=FALSE,FALSE,IF(C1942&lt;$R$10,C1942,$R$10)))</f>
        <v>0.21780728999999999</v>
      </c>
      <c r="H1942">
        <f>IF('Input and Summary Results'!$J$4="yes",'Data Transformation'!F1942,'Data Transformation'!D1942)</f>
        <v>0.112949377</v>
      </c>
      <c r="I1942">
        <f t="shared" si="121"/>
        <v>95</v>
      </c>
    </row>
    <row r="1943" spans="2:9" x14ac:dyDescent="0.45">
      <c r="B1943">
        <f>IF('Input and Summary Results'!D1525=0,FALSE,'Input and Summary Results'!$B1525)</f>
        <v>95</v>
      </c>
      <c r="C1943">
        <f>IF(OR(B1943=0,'Input and Summary Results'!D1525=0,'Input and Summary Results'!D1525=""),FALSE,'Input and Summary Results'!$D1525)</f>
        <v>5.8238223999999998E-2</v>
      </c>
      <c r="D1943">
        <f>IF(OR(B1943=0,'Input and Summary Results'!E1525=0),FALSE,'Input and Summary Results'!$E1525)</f>
        <v>0.104706357</v>
      </c>
      <c r="E1943">
        <f t="shared" si="119"/>
        <v>-1.2347918774924165</v>
      </c>
      <c r="F1943">
        <f t="shared" si="120"/>
        <v>0.78028751251068373</v>
      </c>
      <c r="G1943">
        <f>IF('Input and Summary Results'!$J$4="yes",IF(C1943=FALSE,FALSE,IF('Data Transformation'!E1943&lt;$R$10,E1943,$R$10)),IF(C1943=FALSE,FALSE,IF(C1943&lt;$R$10,C1943,$R$10)))</f>
        <v>5.8238223999999998E-2</v>
      </c>
      <c r="H1943">
        <f>IF('Input and Summary Results'!$J$4="yes",'Data Transformation'!F1943,'Data Transformation'!D1943)</f>
        <v>0.104706357</v>
      </c>
      <c r="I1943">
        <f t="shared" si="121"/>
        <v>95</v>
      </c>
    </row>
    <row r="1944" spans="2:9" x14ac:dyDescent="0.45">
      <c r="B1944">
        <f>IF('Input and Summary Results'!D1526=0,FALSE,'Input and Summary Results'!$B1526)</f>
        <v>95</v>
      </c>
      <c r="C1944">
        <f>IF(OR(B1944=0,'Input and Summary Results'!D1526=0,'Input and Summary Results'!D1526=""),FALSE,'Input and Summary Results'!$D1526)</f>
        <v>4.7710655999999997E-2</v>
      </c>
      <c r="D1944">
        <f>IF(OR(B1944=0,'Input and Summary Results'!E1526=0),FALSE,'Input and Summary Results'!$E1526)</f>
        <v>8.6945611000000006E-2</v>
      </c>
      <c r="E1944">
        <f t="shared" si="119"/>
        <v>-1.3213846120467851</v>
      </c>
      <c r="F1944">
        <f t="shared" si="120"/>
        <v>0.79090078270984165</v>
      </c>
      <c r="G1944">
        <f>IF('Input and Summary Results'!$J$4="yes",IF(C1944=FALSE,FALSE,IF('Data Transformation'!E1944&lt;$R$10,E1944,$R$10)),IF(C1944=FALSE,FALSE,IF(C1944&lt;$R$10,C1944,$R$10)))</f>
        <v>4.7710655999999997E-2</v>
      </c>
      <c r="H1944">
        <f>IF('Input and Summary Results'!$J$4="yes",'Data Transformation'!F1944,'Data Transformation'!D1944)</f>
        <v>8.6945611000000006E-2</v>
      </c>
      <c r="I1944">
        <f t="shared" si="121"/>
        <v>95</v>
      </c>
    </row>
    <row r="1945" spans="2:9" x14ac:dyDescent="0.45">
      <c r="B1945">
        <f>IF('Input and Summary Results'!D1527=0,FALSE,'Input and Summary Results'!$B1527)</f>
        <v>95</v>
      </c>
      <c r="C1945">
        <f>IF(OR(B1945=0,'Input and Summary Results'!D1527=0,'Input and Summary Results'!D1527=""),FALSE,'Input and Summary Results'!$D1527)</f>
        <v>0.30796120500000002</v>
      </c>
      <c r="D1945">
        <f>IF(OR(B1945=0,'Input and Summary Results'!E1527=0),FALSE,'Input and Summary Results'!$E1527)</f>
        <v>7.7868089000000001E-2</v>
      </c>
      <c r="E1945">
        <f t="shared" si="119"/>
        <v>-0.51150398971907396</v>
      </c>
      <c r="F1945">
        <f t="shared" si="120"/>
        <v>0.1097370385532814</v>
      </c>
      <c r="G1945">
        <f>IF('Input and Summary Results'!$J$4="yes",IF(C1945=FALSE,FALSE,IF('Data Transformation'!E1945&lt;$R$10,E1945,$R$10)),IF(C1945=FALSE,FALSE,IF(C1945&lt;$R$10,C1945,$R$10)))</f>
        <v>0.30796120500000002</v>
      </c>
      <c r="H1945">
        <f>IF('Input and Summary Results'!$J$4="yes",'Data Transformation'!F1945,'Data Transformation'!D1945)</f>
        <v>7.7868089000000001E-2</v>
      </c>
      <c r="I1945">
        <f t="shared" si="121"/>
        <v>95</v>
      </c>
    </row>
    <row r="1946" spans="2:9" x14ac:dyDescent="0.45">
      <c r="B1946">
        <f>IF('Input and Summary Results'!D1528=0,FALSE,'Input and Summary Results'!$B1528)</f>
        <v>95</v>
      </c>
      <c r="C1946">
        <f>IF(OR(B1946=0,'Input and Summary Results'!D1528=0,'Input and Summary Results'!D1528=""),FALSE,'Input and Summary Results'!$D1528)</f>
        <v>0.17970981599999999</v>
      </c>
      <c r="D1946">
        <f>IF(OR(B1946=0,'Input and Summary Results'!E1528=0),FALSE,'Input and Summary Results'!$E1528)</f>
        <v>7.4404287999999999E-2</v>
      </c>
      <c r="E1946">
        <f t="shared" si="119"/>
        <v>-0.74542820047474456</v>
      </c>
      <c r="F1946">
        <f t="shared" si="120"/>
        <v>0.1796866844045959</v>
      </c>
      <c r="G1946">
        <f>IF('Input and Summary Results'!$J$4="yes",IF(C1946=FALSE,FALSE,IF('Data Transformation'!E1946&lt;$R$10,E1946,$R$10)),IF(C1946=FALSE,FALSE,IF(C1946&lt;$R$10,C1946,$R$10)))</f>
        <v>0.17970981599999999</v>
      </c>
      <c r="H1946">
        <f>IF('Input and Summary Results'!$J$4="yes",'Data Transformation'!F1946,'Data Transformation'!D1946)</f>
        <v>7.4404287999999999E-2</v>
      </c>
      <c r="I1946">
        <f t="shared" si="121"/>
        <v>95</v>
      </c>
    </row>
    <row r="1947" spans="2:9" x14ac:dyDescent="0.45">
      <c r="B1947">
        <f>IF('Input and Summary Results'!D1529=0,FALSE,'Input and Summary Results'!$B1529)</f>
        <v>95</v>
      </c>
      <c r="C1947">
        <f>IF(OR(B1947=0,'Input and Summary Results'!D1529=0,'Input and Summary Results'!D1529=""),FALSE,'Input and Summary Results'!$D1529)</f>
        <v>0.16714943500000001</v>
      </c>
      <c r="D1947">
        <f>IF(OR(B1947=0,'Input and Summary Results'!E1529=0),FALSE,'Input and Summary Results'!$E1529)</f>
        <v>7.2331068999999998E-2</v>
      </c>
      <c r="E1947">
        <f t="shared" si="119"/>
        <v>-0.77689508707498423</v>
      </c>
      <c r="F1947">
        <f t="shared" si="120"/>
        <v>0.18780610264102893</v>
      </c>
      <c r="G1947">
        <f>IF('Input and Summary Results'!$J$4="yes",IF(C1947=FALSE,FALSE,IF('Data Transformation'!E1947&lt;$R$10,E1947,$R$10)),IF(C1947=FALSE,FALSE,IF(C1947&lt;$R$10,C1947,$R$10)))</f>
        <v>0.16714943500000001</v>
      </c>
      <c r="H1947">
        <f>IF('Input and Summary Results'!$J$4="yes",'Data Transformation'!F1947,'Data Transformation'!D1947)</f>
        <v>7.2331068999999998E-2</v>
      </c>
      <c r="I1947">
        <f t="shared" si="121"/>
        <v>95</v>
      </c>
    </row>
    <row r="1948" spans="2:9" x14ac:dyDescent="0.45">
      <c r="B1948">
        <f>IF('Input and Summary Results'!D1530=0,FALSE,'Input and Summary Results'!$B1530)</f>
        <v>95</v>
      </c>
      <c r="C1948">
        <f>IF(OR(B1948=0,'Input and Summary Results'!D1530=0,'Input and Summary Results'!D1530=""),FALSE,'Input and Summary Results'!$D1530)</f>
        <v>0.213884406</v>
      </c>
      <c r="D1948">
        <f>IF(OR(B1948=0,'Input and Summary Results'!E1530=0),FALSE,'Input and Summary Results'!$E1530)</f>
        <v>6.8793071999999997E-2</v>
      </c>
      <c r="E1948">
        <f t="shared" si="119"/>
        <v>-0.6698208780513204</v>
      </c>
      <c r="F1948">
        <f t="shared" si="120"/>
        <v>0.13959032267177066</v>
      </c>
      <c r="G1948">
        <f>IF('Input and Summary Results'!$J$4="yes",IF(C1948=FALSE,FALSE,IF('Data Transformation'!E1948&lt;$R$10,E1948,$R$10)),IF(C1948=FALSE,FALSE,IF(C1948&lt;$R$10,C1948,$R$10)))</f>
        <v>0.213884406</v>
      </c>
      <c r="H1948">
        <f>IF('Input and Summary Results'!$J$4="yes",'Data Transformation'!F1948,'Data Transformation'!D1948)</f>
        <v>6.8793071999999997E-2</v>
      </c>
      <c r="I1948">
        <f t="shared" si="121"/>
        <v>95</v>
      </c>
    </row>
    <row r="1949" spans="2:9" x14ac:dyDescent="0.45">
      <c r="B1949">
        <f>IF('Input and Summary Results'!D1531=0,FALSE,'Input and Summary Results'!$B1531)</f>
        <v>95</v>
      </c>
      <c r="C1949">
        <f>IF(OR(B1949=0,'Input and Summary Results'!D1531=0,'Input and Summary Results'!D1531=""),FALSE,'Input and Summary Results'!$D1531)</f>
        <v>0.22229090900000001</v>
      </c>
      <c r="D1949">
        <f>IF(OR(B1949=0,'Input and Summary Results'!E1531=0),FALSE,'Input and Summary Results'!$E1531)</f>
        <v>6.8515369000000007E-2</v>
      </c>
      <c r="E1949">
        <f t="shared" si="119"/>
        <v>-0.65307829821809338</v>
      </c>
      <c r="F1949">
        <f t="shared" si="120"/>
        <v>0.13376916887770701</v>
      </c>
      <c r="G1949">
        <f>IF('Input and Summary Results'!$J$4="yes",IF(C1949=FALSE,FALSE,IF('Data Transformation'!E1949&lt;$R$10,E1949,$R$10)),IF(C1949=FALSE,FALSE,IF(C1949&lt;$R$10,C1949,$R$10)))</f>
        <v>0.22229090900000001</v>
      </c>
      <c r="H1949">
        <f>IF('Input and Summary Results'!$J$4="yes",'Data Transformation'!F1949,'Data Transformation'!D1949)</f>
        <v>6.8515369000000007E-2</v>
      </c>
      <c r="I1949">
        <f t="shared" si="121"/>
        <v>95</v>
      </c>
    </row>
    <row r="1950" spans="2:9" x14ac:dyDescent="0.45">
      <c r="B1950">
        <f>IF('Input and Summary Results'!D1532=0,FALSE,'Input and Summary Results'!$B1532)</f>
        <v>95</v>
      </c>
      <c r="C1950">
        <f>IF(OR(B1950=0,'Input and Summary Results'!D1532=0,'Input and Summary Results'!D1532=""),FALSE,'Input and Summary Results'!$D1532)</f>
        <v>6.9376663000000005E-2</v>
      </c>
      <c r="D1950">
        <f>IF(OR(B1950=0,'Input and Summary Results'!E1532=0),FALSE,'Input and Summary Results'!$E1532)</f>
        <v>6.6316033999999996E-2</v>
      </c>
      <c r="E1950">
        <f t="shared" si="119"/>
        <v>-1.1587865934466774</v>
      </c>
      <c r="F1950">
        <f t="shared" si="120"/>
        <v>0.4148536051092569</v>
      </c>
      <c r="G1950">
        <f>IF('Input and Summary Results'!$J$4="yes",IF(C1950=FALSE,FALSE,IF('Data Transformation'!E1950&lt;$R$10,E1950,$R$10)),IF(C1950=FALSE,FALSE,IF(C1950&lt;$R$10,C1950,$R$10)))</f>
        <v>6.9376663000000005E-2</v>
      </c>
      <c r="H1950">
        <f>IF('Input and Summary Results'!$J$4="yes",'Data Transformation'!F1950,'Data Transformation'!D1950)</f>
        <v>6.6316033999999996E-2</v>
      </c>
      <c r="I1950">
        <f t="shared" si="121"/>
        <v>95</v>
      </c>
    </row>
    <row r="1951" spans="2:9" x14ac:dyDescent="0.45">
      <c r="B1951">
        <f>IF('Input and Summary Results'!D1533=0,FALSE,'Input and Summary Results'!$B1533)</f>
        <v>95</v>
      </c>
      <c r="C1951">
        <f>IF(OR(B1951=0,'Input and Summary Results'!D1533=0,'Input and Summary Results'!D1533=""),FALSE,'Input and Summary Results'!$D1533)</f>
        <v>9.8473033000000001E-2</v>
      </c>
      <c r="D1951">
        <f>IF(OR(B1951=0,'Input and Summary Results'!E1533=0),FALSE,'Input and Summary Results'!$E1533)</f>
        <v>6.5570404999999998E-2</v>
      </c>
      <c r="E1951">
        <f t="shared" si="119"/>
        <v>-1.0066826854695974</v>
      </c>
      <c r="F1951">
        <f t="shared" si="120"/>
        <v>0.28898831388690954</v>
      </c>
      <c r="G1951">
        <f>IF('Input and Summary Results'!$J$4="yes",IF(C1951=FALSE,FALSE,IF('Data Transformation'!E1951&lt;$R$10,E1951,$R$10)),IF(C1951=FALSE,FALSE,IF(C1951&lt;$R$10,C1951,$R$10)))</f>
        <v>9.8473033000000001E-2</v>
      </c>
      <c r="H1951">
        <f>IF('Input and Summary Results'!$J$4="yes",'Data Transformation'!F1951,'Data Transformation'!D1951)</f>
        <v>6.5570404999999998E-2</v>
      </c>
      <c r="I1951">
        <f t="shared" si="121"/>
        <v>95</v>
      </c>
    </row>
    <row r="1952" spans="2:9" x14ac:dyDescent="0.45">
      <c r="B1952">
        <f>IF('Input and Summary Results'!D1534=0,FALSE,'Input and Summary Results'!$B1534)</f>
        <v>95</v>
      </c>
      <c r="C1952">
        <f>IF(OR(B1952=0,'Input and Summary Results'!D1534=0,'Input and Summary Results'!D1534=""),FALSE,'Input and Summary Results'!$D1534)</f>
        <v>0.11881356899999999</v>
      </c>
      <c r="D1952">
        <f>IF(OR(B1952=0,'Input and Summary Results'!E1534=0),FALSE,'Input and Summary Results'!$E1534)</f>
        <v>6.2335228999999999E-2</v>
      </c>
      <c r="E1952">
        <f t="shared" si="119"/>
        <v>-0.92513395830000211</v>
      </c>
      <c r="F1952">
        <f t="shared" si="120"/>
        <v>0.2276969677259674</v>
      </c>
      <c r="G1952">
        <f>IF('Input and Summary Results'!$J$4="yes",IF(C1952=FALSE,FALSE,IF('Data Transformation'!E1952&lt;$R$10,E1952,$R$10)),IF(C1952=FALSE,FALSE,IF(C1952&lt;$R$10,C1952,$R$10)))</f>
        <v>0.11881356899999999</v>
      </c>
      <c r="H1952">
        <f>IF('Input and Summary Results'!$J$4="yes",'Data Transformation'!F1952,'Data Transformation'!D1952)</f>
        <v>6.2335228999999999E-2</v>
      </c>
      <c r="I1952">
        <f t="shared" si="121"/>
        <v>95</v>
      </c>
    </row>
    <row r="1953" spans="2:9" x14ac:dyDescent="0.45">
      <c r="B1953">
        <f>IF('Input and Summary Results'!D1535=0,FALSE,'Input and Summary Results'!$B1535)</f>
        <v>95</v>
      </c>
      <c r="C1953">
        <f>IF(OR(B1953=0,'Input and Summary Results'!D1535=0,'Input and Summary Results'!D1535=""),FALSE,'Input and Summary Results'!$D1535)</f>
        <v>0.222954767</v>
      </c>
      <c r="D1953">
        <f>IF(OR(B1953=0,'Input and Summary Results'!E1535=0),FALSE,'Input and Summary Results'!$E1535)</f>
        <v>6.0648553000000001E-2</v>
      </c>
      <c r="E1953">
        <f t="shared" si="119"/>
        <v>-0.65178323755674794</v>
      </c>
      <c r="F1953">
        <f t="shared" si="120"/>
        <v>0.11805745333985167</v>
      </c>
      <c r="G1953">
        <f>IF('Input and Summary Results'!$J$4="yes",IF(C1953=FALSE,FALSE,IF('Data Transformation'!E1953&lt;$R$10,E1953,$R$10)),IF(C1953=FALSE,FALSE,IF(C1953&lt;$R$10,C1953,$R$10)))</f>
        <v>0.222954767</v>
      </c>
      <c r="H1953">
        <f>IF('Input and Summary Results'!$J$4="yes",'Data Transformation'!F1953,'Data Transformation'!D1953)</f>
        <v>6.0648553000000001E-2</v>
      </c>
      <c r="I1953">
        <f t="shared" si="121"/>
        <v>95</v>
      </c>
    </row>
    <row r="1954" spans="2:9" x14ac:dyDescent="0.45">
      <c r="B1954">
        <f>IF('Input and Summary Results'!D1536=0,FALSE,'Input and Summary Results'!$B1536)</f>
        <v>95</v>
      </c>
      <c r="C1954">
        <f>IF(OR(B1954=0,'Input and Summary Results'!D1536=0,'Input and Summary Results'!D1536=""),FALSE,'Input and Summary Results'!$D1536)</f>
        <v>0.18471010099999999</v>
      </c>
      <c r="D1954">
        <f>IF(OR(B1954=0,'Input and Summary Results'!E1536=0),FALSE,'Input and Summary Results'!$E1536)</f>
        <v>5.9853528000000003E-2</v>
      </c>
      <c r="E1954">
        <f t="shared" si="119"/>
        <v>-0.73350935421535324</v>
      </c>
      <c r="F1954">
        <f t="shared" si="120"/>
        <v>0.14063351712422054</v>
      </c>
      <c r="G1954">
        <f>IF('Input and Summary Results'!$J$4="yes",IF(C1954=FALSE,FALSE,IF('Data Transformation'!E1954&lt;$R$10,E1954,$R$10)),IF(C1954=FALSE,FALSE,IF(C1954&lt;$R$10,C1954,$R$10)))</f>
        <v>0.18471010099999999</v>
      </c>
      <c r="H1954">
        <f>IF('Input and Summary Results'!$J$4="yes",'Data Transformation'!F1954,'Data Transformation'!D1954)</f>
        <v>5.9853528000000003E-2</v>
      </c>
      <c r="I1954">
        <f t="shared" si="121"/>
        <v>95</v>
      </c>
    </row>
    <row r="1955" spans="2:9" x14ac:dyDescent="0.45">
      <c r="B1955">
        <f>IF('Input and Summary Results'!D1537=0,FALSE,'Input and Summary Results'!$B1537)</f>
        <v>95</v>
      </c>
      <c r="C1955">
        <f>IF(OR(B1955=0,'Input and Summary Results'!D1537=0,'Input and Summary Results'!D1537=""),FALSE,'Input and Summary Results'!$D1537)</f>
        <v>0.160647496</v>
      </c>
      <c r="D1955">
        <f>IF(OR(B1955=0,'Input and Summary Results'!E1537=0),FALSE,'Input and Summary Results'!$E1537)</f>
        <v>5.4362406000000002E-2</v>
      </c>
      <c r="E1955">
        <f t="shared" si="119"/>
        <v>-0.79412603937394977</v>
      </c>
      <c r="F1955">
        <f t="shared" si="120"/>
        <v>0.14686369094728996</v>
      </c>
      <c r="G1955">
        <f>IF('Input and Summary Results'!$J$4="yes",IF(C1955=FALSE,FALSE,IF('Data Transformation'!E1955&lt;$R$10,E1955,$R$10)),IF(C1955=FALSE,FALSE,IF(C1955&lt;$R$10,C1955,$R$10)))</f>
        <v>0.160647496</v>
      </c>
      <c r="H1955">
        <f>IF('Input and Summary Results'!$J$4="yes",'Data Transformation'!F1955,'Data Transformation'!D1955)</f>
        <v>5.4362406000000002E-2</v>
      </c>
      <c r="I1955">
        <f t="shared" si="121"/>
        <v>95</v>
      </c>
    </row>
    <row r="1956" spans="2:9" x14ac:dyDescent="0.45">
      <c r="B1956">
        <f>IF('Input and Summary Results'!D1538=0,FALSE,'Input and Summary Results'!$B1538)</f>
        <v>95</v>
      </c>
      <c r="C1956">
        <f>IF(OR(B1956=0,'Input and Summary Results'!D1538=0,'Input and Summary Results'!D1538=""),FALSE,'Input and Summary Results'!$D1538)</f>
        <v>0.124868541</v>
      </c>
      <c r="D1956">
        <f>IF(OR(B1956=0,'Input and Summary Results'!E1538=0),FALSE,'Input and Summary Results'!$E1538)</f>
        <v>5.2069729000000002E-2</v>
      </c>
      <c r="E1956">
        <f t="shared" si="119"/>
        <v>-0.90354696267472145</v>
      </c>
      <c r="F1956">
        <f t="shared" si="120"/>
        <v>0.18097642692886112</v>
      </c>
      <c r="G1956">
        <f>IF('Input and Summary Results'!$J$4="yes",IF(C1956=FALSE,FALSE,IF('Data Transformation'!E1956&lt;$R$10,E1956,$R$10)),IF(C1956=FALSE,FALSE,IF(C1956&lt;$R$10,C1956,$R$10)))</f>
        <v>0.124868541</v>
      </c>
      <c r="H1956">
        <f>IF('Input and Summary Results'!$J$4="yes",'Data Transformation'!F1956,'Data Transformation'!D1956)</f>
        <v>5.2069729000000002E-2</v>
      </c>
      <c r="I1956">
        <f t="shared" si="121"/>
        <v>95</v>
      </c>
    </row>
    <row r="1957" spans="2:9" x14ac:dyDescent="0.45">
      <c r="B1957">
        <f>IF('Input and Summary Results'!D1539=0,FALSE,'Input and Summary Results'!$B1539)</f>
        <v>95</v>
      </c>
      <c r="C1957">
        <f>IF(OR(B1957=0,'Input and Summary Results'!D1539=0,'Input and Summary Results'!D1539=""),FALSE,'Input and Summary Results'!$D1539)</f>
        <v>0.11524432</v>
      </c>
      <c r="D1957">
        <f>IF(OR(B1957=0,'Input and Summary Results'!E1539=0),FALSE,'Input and Summary Results'!$E1539)</f>
        <v>5.0607665000000003E-2</v>
      </c>
      <c r="E1957">
        <f t="shared" si="119"/>
        <v>-0.93838047030661031</v>
      </c>
      <c r="F1957">
        <f t="shared" si="120"/>
        <v>0.19058402713469957</v>
      </c>
      <c r="G1957">
        <f>IF('Input and Summary Results'!$J$4="yes",IF(C1957=FALSE,FALSE,IF('Data Transformation'!E1957&lt;$R$10,E1957,$R$10)),IF(C1957=FALSE,FALSE,IF(C1957&lt;$R$10,C1957,$R$10)))</f>
        <v>0.11524432</v>
      </c>
      <c r="H1957">
        <f>IF('Input and Summary Results'!$J$4="yes",'Data Transformation'!F1957,'Data Transformation'!D1957)</f>
        <v>5.0607665000000003E-2</v>
      </c>
      <c r="I1957">
        <f t="shared" si="121"/>
        <v>95</v>
      </c>
    </row>
    <row r="1958" spans="2:9" x14ac:dyDescent="0.45">
      <c r="B1958">
        <f>IF('Input and Summary Results'!D1540=0,FALSE,'Input and Summary Results'!$B1540)</f>
        <v>95</v>
      </c>
      <c r="C1958">
        <f>IF(OR(B1958=0,'Input and Summary Results'!D1540=0,'Input and Summary Results'!D1540=""),FALSE,'Input and Summary Results'!$D1540)</f>
        <v>0.137909435</v>
      </c>
      <c r="D1958">
        <f>IF(OR(B1958=0,'Input and Summary Results'!E1540=0),FALSE,'Input and Summary Results'!$E1540)</f>
        <v>4.6224369000000001E-2</v>
      </c>
      <c r="E1958">
        <f t="shared" si="119"/>
        <v>-0.86040602078377981</v>
      </c>
      <c r="F1958">
        <f t="shared" si="120"/>
        <v>0.1454677567637051</v>
      </c>
      <c r="G1958">
        <f>IF('Input and Summary Results'!$J$4="yes",IF(C1958=FALSE,FALSE,IF('Data Transformation'!E1958&lt;$R$10,E1958,$R$10)),IF(C1958=FALSE,FALSE,IF(C1958&lt;$R$10,C1958,$R$10)))</f>
        <v>0.137909435</v>
      </c>
      <c r="H1958">
        <f>IF('Input and Summary Results'!$J$4="yes",'Data Transformation'!F1958,'Data Transformation'!D1958)</f>
        <v>4.6224369000000001E-2</v>
      </c>
      <c r="I1958">
        <f t="shared" si="121"/>
        <v>95</v>
      </c>
    </row>
    <row r="1959" spans="2:9" x14ac:dyDescent="0.45">
      <c r="B1959">
        <f>IF('Input and Summary Results'!D1541=0,FALSE,'Input and Summary Results'!$B1541)</f>
        <v>95</v>
      </c>
      <c r="C1959">
        <f>IF(OR(B1959=0,'Input and Summary Results'!D1541=0,'Input and Summary Results'!D1541=""),FALSE,'Input and Summary Results'!$D1541)</f>
        <v>0.123854642</v>
      </c>
      <c r="D1959">
        <f>IF(OR(B1959=0,'Input and Summary Results'!E1541=0),FALSE,'Input and Summary Results'!$E1541)</f>
        <v>4.1790240999999999E-2</v>
      </c>
      <c r="E1959">
        <f t="shared" si="119"/>
        <v>-0.90708771166833102</v>
      </c>
      <c r="F1959">
        <f t="shared" si="120"/>
        <v>0.1464375036827445</v>
      </c>
      <c r="G1959">
        <f>IF('Input and Summary Results'!$J$4="yes",IF(C1959=FALSE,FALSE,IF('Data Transformation'!E1959&lt;$R$10,E1959,$R$10)),IF(C1959=FALSE,FALSE,IF(C1959&lt;$R$10,C1959,$R$10)))</f>
        <v>0.123854642</v>
      </c>
      <c r="H1959">
        <f>IF('Input and Summary Results'!$J$4="yes",'Data Transformation'!F1959,'Data Transformation'!D1959)</f>
        <v>4.1790240999999999E-2</v>
      </c>
      <c r="I1959">
        <f t="shared" si="121"/>
        <v>95</v>
      </c>
    </row>
    <row r="1960" spans="2:9" x14ac:dyDescent="0.45">
      <c r="B1960">
        <f>IF('Input and Summary Results'!D1542=0,FALSE,'Input and Summary Results'!$B1542)</f>
        <v>96</v>
      </c>
      <c r="C1960">
        <f>IF(OR(B1960=0,'Input and Summary Results'!D1542=0,'Input and Summary Results'!D1542=""),FALSE,'Input and Summary Results'!$D1542)</f>
        <v>0.92363068999999998</v>
      </c>
      <c r="D1960">
        <f>IF(OR(B1960=0,'Input and Summary Results'!E1542=0),FALSE,'Input and Summary Results'!$E1542)</f>
        <v>0.12854438700000001</v>
      </c>
      <c r="E1960">
        <f t="shared" si="119"/>
        <v>-3.4501644966413482E-2</v>
      </c>
      <c r="F1960">
        <f t="shared" si="120"/>
        <v>6.0401050508618333E-2</v>
      </c>
      <c r="G1960">
        <f>IF('Input and Summary Results'!$J$4="yes",IF(C1960=FALSE,FALSE,IF('Data Transformation'!E1960&lt;$R$10,E1960,$R$10)),IF(C1960=FALSE,FALSE,IF(C1960&lt;$R$10,C1960,$R$10)))</f>
        <v>0.92363068999999998</v>
      </c>
      <c r="H1960">
        <f>IF('Input and Summary Results'!$J$4="yes",'Data Transformation'!F1960,'Data Transformation'!D1960)</f>
        <v>0.12854438700000001</v>
      </c>
      <c r="I1960">
        <f t="shared" si="121"/>
        <v>96</v>
      </c>
    </row>
    <row r="1961" spans="2:9" x14ac:dyDescent="0.45">
      <c r="B1961">
        <f>IF('Input and Summary Results'!D1543=0,FALSE,'Input and Summary Results'!$B1543)</f>
        <v>96</v>
      </c>
      <c r="C1961">
        <f>IF(OR(B1961=0,'Input and Summary Results'!D1543=0,'Input and Summary Results'!D1543=""),FALSE,'Input and Summary Results'!$D1543)</f>
        <v>0.89418998800000005</v>
      </c>
      <c r="D1961">
        <f>IF(OR(B1961=0,'Input and Summary Results'!E1543=0),FALSE,'Input and Summary Results'!$E1543)</f>
        <v>0.119181074</v>
      </c>
      <c r="E1961">
        <f t="shared" si="119"/>
        <v>-4.8570197116941674E-2</v>
      </c>
      <c r="F1961">
        <f t="shared" si="120"/>
        <v>5.7845185933797318E-2</v>
      </c>
      <c r="G1961">
        <f>IF('Input and Summary Results'!$J$4="yes",IF(C1961=FALSE,FALSE,IF('Data Transformation'!E1961&lt;$R$10,E1961,$R$10)),IF(C1961=FALSE,FALSE,IF(C1961&lt;$R$10,C1961,$R$10)))</f>
        <v>0.89418998800000005</v>
      </c>
      <c r="H1961">
        <f>IF('Input and Summary Results'!$J$4="yes",'Data Transformation'!F1961,'Data Transformation'!D1961)</f>
        <v>0.119181074</v>
      </c>
      <c r="I1961">
        <f t="shared" si="121"/>
        <v>96</v>
      </c>
    </row>
    <row r="1962" spans="2:9" x14ac:dyDescent="0.45">
      <c r="B1962">
        <f>IF('Input and Summary Results'!D1544=0,FALSE,'Input and Summary Results'!$B1544)</f>
        <v>96</v>
      </c>
      <c r="C1962">
        <f>IF(OR(B1962=0,'Input and Summary Results'!D1544=0,'Input and Summary Results'!D1544=""),FALSE,'Input and Summary Results'!$D1544)</f>
        <v>0.38433880399999998</v>
      </c>
      <c r="D1962">
        <f>IF(OR(B1962=0,'Input and Summary Results'!E1544=0),FALSE,'Input and Summary Results'!$E1544)</f>
        <v>0.112372401</v>
      </c>
      <c r="E1962">
        <f t="shared" ref="E1962:E2025" si="122">IF(C1962=FALSE,FALSE,LOG10(C1962))</f>
        <v>-0.41528576564672454</v>
      </c>
      <c r="F1962">
        <f t="shared" ref="F1962:F2025" si="123">IF(D1962=FALSE, FALSE,0.434*D1962/C1962)</f>
        <v>0.1268922667355753</v>
      </c>
      <c r="G1962">
        <f>IF('Input and Summary Results'!$J$4="yes",IF(C1962=FALSE,FALSE,IF('Data Transformation'!E1962&lt;$R$10,E1962,$R$10)),IF(C1962=FALSE,FALSE,IF(C1962&lt;$R$10,C1962,$R$10)))</f>
        <v>0.38433880399999998</v>
      </c>
      <c r="H1962">
        <f>IF('Input and Summary Results'!$J$4="yes",'Data Transformation'!F1962,'Data Transformation'!D1962)</f>
        <v>0.112372401</v>
      </c>
      <c r="I1962">
        <f t="shared" si="121"/>
        <v>96</v>
      </c>
    </row>
    <row r="1963" spans="2:9" x14ac:dyDescent="0.45">
      <c r="B1963">
        <f>IF('Input and Summary Results'!D1545=0,FALSE,'Input and Summary Results'!$B1545)</f>
        <v>96</v>
      </c>
      <c r="C1963">
        <f>IF(OR(B1963=0,'Input and Summary Results'!D1545=0,'Input and Summary Results'!D1545=""),FALSE,'Input and Summary Results'!$D1545)</f>
        <v>1.027221216</v>
      </c>
      <c r="D1963">
        <f>IF(OR(B1963=0,'Input and Summary Results'!E1545=0),FALSE,'Input and Summary Results'!$E1545)</f>
        <v>8.3893381000000003E-2</v>
      </c>
      <c r="E1963">
        <f t="shared" si="122"/>
        <v>1.1663980639668583E-2</v>
      </c>
      <c r="F1963">
        <f t="shared" si="123"/>
        <v>3.5444874762010366E-2</v>
      </c>
      <c r="G1963">
        <f>IF('Input and Summary Results'!$J$4="yes",IF(C1963=FALSE,FALSE,IF('Data Transformation'!E1963&lt;$R$10,E1963,$R$10)),IF(C1963=FALSE,FALSE,IF(C1963&lt;$R$10,C1963,$R$10)))</f>
        <v>1.027221216</v>
      </c>
      <c r="H1963">
        <f>IF('Input and Summary Results'!$J$4="yes",'Data Transformation'!F1963,'Data Transformation'!D1963)</f>
        <v>8.3893381000000003E-2</v>
      </c>
      <c r="I1963">
        <f t="shared" si="121"/>
        <v>96</v>
      </c>
    </row>
    <row r="1964" spans="2:9" x14ac:dyDescent="0.45">
      <c r="B1964">
        <f>IF('Input and Summary Results'!D1546=0,FALSE,'Input and Summary Results'!$B1546)</f>
        <v>96</v>
      </c>
      <c r="C1964">
        <f>IF(OR(B1964=0,'Input and Summary Results'!D1546=0,'Input and Summary Results'!D1546=""),FALSE,'Input and Summary Results'!$D1546)</f>
        <v>0.429360994</v>
      </c>
      <c r="D1964">
        <f>IF(OR(B1964=0,'Input and Summary Results'!E1546=0),FALSE,'Input and Summary Results'!$E1546)</f>
        <v>6.3251899E-2</v>
      </c>
      <c r="E1964">
        <f t="shared" si="122"/>
        <v>-0.36717741229849604</v>
      </c>
      <c r="F1964">
        <f t="shared" si="123"/>
        <v>6.3935300480508953E-2</v>
      </c>
      <c r="G1964">
        <f>IF('Input and Summary Results'!$J$4="yes",IF(C1964=FALSE,FALSE,IF('Data Transformation'!E1964&lt;$R$10,E1964,$R$10)),IF(C1964=FALSE,FALSE,IF(C1964&lt;$R$10,C1964,$R$10)))</f>
        <v>0.429360994</v>
      </c>
      <c r="H1964">
        <f>IF('Input and Summary Results'!$J$4="yes",'Data Transformation'!F1964,'Data Transformation'!D1964)</f>
        <v>6.3251899E-2</v>
      </c>
      <c r="I1964">
        <f t="shared" si="121"/>
        <v>96</v>
      </c>
    </row>
    <row r="1965" spans="2:9" x14ac:dyDescent="0.45">
      <c r="B1965">
        <f>IF('Input and Summary Results'!D1547=0,FALSE,'Input and Summary Results'!$B1547)</f>
        <v>96</v>
      </c>
      <c r="C1965">
        <f>IF(OR(B1965=0,'Input and Summary Results'!D1547=0,'Input and Summary Results'!D1547=""),FALSE,'Input and Summary Results'!$D1547)</f>
        <v>1.0479778829999999</v>
      </c>
      <c r="D1965">
        <f>IF(OR(B1965=0,'Input and Summary Results'!E1547=0),FALSE,'Input and Summary Results'!$E1547)</f>
        <v>6.3121997999999999E-2</v>
      </c>
      <c r="E1965">
        <f t="shared" si="122"/>
        <v>2.03521171969323E-2</v>
      </c>
      <c r="F1965">
        <f t="shared" si="123"/>
        <v>2.6140768403983581E-2</v>
      </c>
      <c r="G1965">
        <f>IF('Input and Summary Results'!$J$4="yes",IF(C1965=FALSE,FALSE,IF('Data Transformation'!E1965&lt;$R$10,E1965,$R$10)),IF(C1965=FALSE,FALSE,IF(C1965&lt;$R$10,C1965,$R$10)))</f>
        <v>1.0479778829999999</v>
      </c>
      <c r="H1965">
        <f>IF('Input and Summary Results'!$J$4="yes",'Data Transformation'!F1965,'Data Transformation'!D1965)</f>
        <v>6.3121997999999999E-2</v>
      </c>
      <c r="I1965">
        <f t="shared" si="121"/>
        <v>96</v>
      </c>
    </row>
    <row r="1966" spans="2:9" x14ac:dyDescent="0.45">
      <c r="B1966">
        <f>IF('Input and Summary Results'!D1548=0,FALSE,'Input and Summary Results'!$B1548)</f>
        <v>96</v>
      </c>
      <c r="C1966">
        <f>IF(OR(B1966=0,'Input and Summary Results'!D1548=0,'Input and Summary Results'!D1548=""),FALSE,'Input and Summary Results'!$D1548)</f>
        <v>1.0087531000000001</v>
      </c>
      <c r="D1966">
        <f>IF(OR(B1966=0,'Input and Summary Results'!E1548=0),FALSE,'Input and Summary Results'!$E1548)</f>
        <v>6.1814532999999998E-2</v>
      </c>
      <c r="E1966">
        <f t="shared" si="122"/>
        <v>3.7848823629151838E-3</v>
      </c>
      <c r="F1966">
        <f t="shared" si="123"/>
        <v>2.659472106901084E-2</v>
      </c>
      <c r="G1966">
        <f>IF('Input and Summary Results'!$J$4="yes",IF(C1966=FALSE,FALSE,IF('Data Transformation'!E1966&lt;$R$10,E1966,$R$10)),IF(C1966=FALSE,FALSE,IF(C1966&lt;$R$10,C1966,$R$10)))</f>
        <v>1.0087531000000001</v>
      </c>
      <c r="H1966">
        <f>IF('Input and Summary Results'!$J$4="yes",'Data Transformation'!F1966,'Data Transformation'!D1966)</f>
        <v>6.1814532999999998E-2</v>
      </c>
      <c r="I1966">
        <f t="shared" si="121"/>
        <v>96</v>
      </c>
    </row>
    <row r="1967" spans="2:9" x14ac:dyDescent="0.45">
      <c r="B1967">
        <f>IF('Input and Summary Results'!D1549=0,FALSE,'Input and Summary Results'!$B1549)</f>
        <v>96</v>
      </c>
      <c r="C1967">
        <f>IF(OR(B1967=0,'Input and Summary Results'!D1549=0,'Input and Summary Results'!D1549=""),FALSE,'Input and Summary Results'!$D1549)</f>
        <v>0.69152218099999996</v>
      </c>
      <c r="D1967">
        <f>IF(OR(B1967=0,'Input and Summary Results'!E1549=0),FALSE,'Input and Summary Results'!$E1549)</f>
        <v>5.9819691000000001E-2</v>
      </c>
      <c r="E1967">
        <f t="shared" si="122"/>
        <v>-0.16019388506818061</v>
      </c>
      <c r="F1967">
        <f t="shared" si="123"/>
        <v>3.7542896825749107E-2</v>
      </c>
      <c r="G1967">
        <f>IF('Input and Summary Results'!$J$4="yes",IF(C1967=FALSE,FALSE,IF('Data Transformation'!E1967&lt;$R$10,E1967,$R$10)),IF(C1967=FALSE,FALSE,IF(C1967&lt;$R$10,C1967,$R$10)))</f>
        <v>0.69152218099999996</v>
      </c>
      <c r="H1967">
        <f>IF('Input and Summary Results'!$J$4="yes",'Data Transformation'!F1967,'Data Transformation'!D1967)</f>
        <v>5.9819691000000001E-2</v>
      </c>
      <c r="I1967">
        <f t="shared" si="121"/>
        <v>96</v>
      </c>
    </row>
    <row r="1968" spans="2:9" x14ac:dyDescent="0.45">
      <c r="B1968">
        <f>IF('Input and Summary Results'!D1550=0,FALSE,'Input and Summary Results'!$B1550)</f>
        <v>96</v>
      </c>
      <c r="C1968">
        <f>IF(OR(B1968=0,'Input and Summary Results'!D1550=0,'Input and Summary Results'!D1550=""),FALSE,'Input and Summary Results'!$D1550)</f>
        <v>0.70280816099999999</v>
      </c>
      <c r="D1968">
        <f>IF(OR(B1968=0,'Input and Summary Results'!E1550=0),FALSE,'Input and Summary Results'!$E1550)</f>
        <v>5.6711836000000002E-2</v>
      </c>
      <c r="E1968">
        <f t="shared" si="122"/>
        <v>-0.15316320412510823</v>
      </c>
      <c r="F1968">
        <f t="shared" si="123"/>
        <v>3.5020846640396369E-2</v>
      </c>
      <c r="G1968">
        <f>IF('Input and Summary Results'!$J$4="yes",IF(C1968=FALSE,FALSE,IF('Data Transformation'!E1968&lt;$R$10,E1968,$R$10)),IF(C1968=FALSE,FALSE,IF(C1968&lt;$R$10,C1968,$R$10)))</f>
        <v>0.70280816099999999</v>
      </c>
      <c r="H1968">
        <f>IF('Input and Summary Results'!$J$4="yes",'Data Transformation'!F1968,'Data Transformation'!D1968)</f>
        <v>5.6711836000000002E-2</v>
      </c>
      <c r="I1968">
        <f t="shared" si="121"/>
        <v>96</v>
      </c>
    </row>
    <row r="1969" spans="2:9" x14ac:dyDescent="0.45">
      <c r="B1969">
        <f>IF('Input and Summary Results'!D1551=0,FALSE,'Input and Summary Results'!$B1551)</f>
        <v>96</v>
      </c>
      <c r="C1969">
        <f>IF(OR(B1969=0,'Input and Summary Results'!D1551=0,'Input and Summary Results'!D1551=""),FALSE,'Input and Summary Results'!$D1551)</f>
        <v>0.659411148</v>
      </c>
      <c r="D1969">
        <f>IF(OR(B1969=0,'Input and Summary Results'!E1551=0),FALSE,'Input and Summary Results'!$E1551)</f>
        <v>4.7448218E-2</v>
      </c>
      <c r="E1969">
        <f t="shared" si="122"/>
        <v>-0.18084371495149679</v>
      </c>
      <c r="F1969">
        <f t="shared" si="123"/>
        <v>3.1228660107517622E-2</v>
      </c>
      <c r="G1969">
        <f>IF('Input and Summary Results'!$J$4="yes",IF(C1969=FALSE,FALSE,IF('Data Transformation'!E1969&lt;$R$10,E1969,$R$10)),IF(C1969=FALSE,FALSE,IF(C1969&lt;$R$10,C1969,$R$10)))</f>
        <v>0.659411148</v>
      </c>
      <c r="H1969">
        <f>IF('Input and Summary Results'!$J$4="yes",'Data Transformation'!F1969,'Data Transformation'!D1969)</f>
        <v>4.7448218E-2</v>
      </c>
      <c r="I1969">
        <f t="shared" si="121"/>
        <v>96</v>
      </c>
    </row>
    <row r="1970" spans="2:9" x14ac:dyDescent="0.45">
      <c r="B1970">
        <f>IF('Input and Summary Results'!D1552=0,FALSE,'Input and Summary Results'!$B1552)</f>
        <v>97</v>
      </c>
      <c r="C1970">
        <f>IF(OR(B1970=0,'Input and Summary Results'!D1552=0,'Input and Summary Results'!D1552=""),FALSE,'Input and Summary Results'!$D1552)</f>
        <v>0.85697769199999996</v>
      </c>
      <c r="D1970">
        <f>IF(OR(B1970=0,'Input and Summary Results'!E1552=0),FALSE,'Input and Summary Results'!$E1552)</f>
        <v>0.11996213999999999</v>
      </c>
      <c r="E1970">
        <f t="shared" si="122"/>
        <v>-6.7030483056263454E-2</v>
      </c>
      <c r="F1970">
        <f t="shared" si="123"/>
        <v>6.0752536788320509E-2</v>
      </c>
      <c r="G1970">
        <f>IF('Input and Summary Results'!$J$4="yes",IF(C1970=FALSE,FALSE,IF('Data Transformation'!E1970&lt;$R$10,E1970,$R$10)),IF(C1970=FALSE,FALSE,IF(C1970&lt;$R$10,C1970,$R$10)))</f>
        <v>0.85697769199999996</v>
      </c>
      <c r="H1970">
        <f>IF('Input and Summary Results'!$J$4="yes",'Data Transformation'!F1970,'Data Transformation'!D1970)</f>
        <v>0.11996213999999999</v>
      </c>
      <c r="I1970">
        <f t="shared" si="121"/>
        <v>97</v>
      </c>
    </row>
    <row r="1971" spans="2:9" x14ac:dyDescent="0.45">
      <c r="B1971">
        <f>IF('Input and Summary Results'!D1553=0,FALSE,'Input and Summary Results'!$B1553)</f>
        <v>97</v>
      </c>
      <c r="C1971">
        <f>IF(OR(B1971=0,'Input and Summary Results'!D1553=0,'Input and Summary Results'!D1553=""),FALSE,'Input and Summary Results'!$D1553)</f>
        <v>0.83896268399999996</v>
      </c>
      <c r="D1971">
        <f>IF(OR(B1971=0,'Input and Summary Results'!E1553=0),FALSE,'Input and Summary Results'!$E1553)</f>
        <v>0.112465726</v>
      </c>
      <c r="E1971">
        <f t="shared" si="122"/>
        <v>-7.6257355611461269E-2</v>
      </c>
      <c r="F1971">
        <f t="shared" si="123"/>
        <v>5.8179137183174169E-2</v>
      </c>
      <c r="G1971">
        <f>IF('Input and Summary Results'!$J$4="yes",IF(C1971=FALSE,FALSE,IF('Data Transformation'!E1971&lt;$R$10,E1971,$R$10)),IF(C1971=FALSE,FALSE,IF(C1971&lt;$R$10,C1971,$R$10)))</f>
        <v>0.83896268399999996</v>
      </c>
      <c r="H1971">
        <f>IF('Input and Summary Results'!$J$4="yes",'Data Transformation'!F1971,'Data Transformation'!D1971)</f>
        <v>0.112465726</v>
      </c>
      <c r="I1971">
        <f t="shared" si="121"/>
        <v>97</v>
      </c>
    </row>
    <row r="1972" spans="2:9" x14ac:dyDescent="0.45">
      <c r="B1972">
        <f>IF('Input and Summary Results'!D1554=0,FALSE,'Input and Summary Results'!$B1554)</f>
        <v>97</v>
      </c>
      <c r="C1972">
        <f>IF(OR(B1972=0,'Input and Summary Results'!D1554=0,'Input and Summary Results'!D1554=""),FALSE,'Input and Summary Results'!$D1554)</f>
        <v>0.76448916700000002</v>
      </c>
      <c r="D1972">
        <f>IF(OR(B1972=0,'Input and Summary Results'!E1554=0),FALSE,'Input and Summary Results'!$E1554)</f>
        <v>9.4206915000000002E-2</v>
      </c>
      <c r="E1972">
        <f t="shared" si="122"/>
        <v>-0.11662866426795375</v>
      </c>
      <c r="F1972">
        <f t="shared" si="123"/>
        <v>5.3481204018159749E-2</v>
      </c>
      <c r="G1972">
        <f>IF('Input and Summary Results'!$J$4="yes",IF(C1972=FALSE,FALSE,IF('Data Transformation'!E1972&lt;$R$10,E1972,$R$10)),IF(C1972=FALSE,FALSE,IF(C1972&lt;$R$10,C1972,$R$10)))</f>
        <v>0.76448916700000002</v>
      </c>
      <c r="H1972">
        <f>IF('Input and Summary Results'!$J$4="yes",'Data Transformation'!F1972,'Data Transformation'!D1972)</f>
        <v>9.4206915000000002E-2</v>
      </c>
      <c r="I1972">
        <f t="shared" si="121"/>
        <v>97</v>
      </c>
    </row>
    <row r="1973" spans="2:9" x14ac:dyDescent="0.45">
      <c r="B1973">
        <f>IF('Input and Summary Results'!D1555=0,FALSE,'Input and Summary Results'!$B1555)</f>
        <v>97</v>
      </c>
      <c r="C1973">
        <f>IF(OR(B1973=0,'Input and Summary Results'!D1555=0,'Input and Summary Results'!D1555=""),FALSE,'Input and Summary Results'!$D1555)</f>
        <v>0.94118805500000002</v>
      </c>
      <c r="D1973">
        <f>IF(OR(B1973=0,'Input and Summary Results'!E1555=0),FALSE,'Input and Summary Results'!$E1555)</f>
        <v>9.0135816999999993E-2</v>
      </c>
      <c r="E1973">
        <f t="shared" si="122"/>
        <v>-2.6323593268759059E-2</v>
      </c>
      <c r="F1973">
        <f t="shared" si="123"/>
        <v>4.1563367034019569E-2</v>
      </c>
      <c r="G1973">
        <f>IF('Input and Summary Results'!$J$4="yes",IF(C1973=FALSE,FALSE,IF('Data Transformation'!E1973&lt;$R$10,E1973,$R$10)),IF(C1973=FALSE,FALSE,IF(C1973&lt;$R$10,C1973,$R$10)))</f>
        <v>0.94118805500000002</v>
      </c>
      <c r="H1973">
        <f>IF('Input and Summary Results'!$J$4="yes",'Data Transformation'!F1973,'Data Transformation'!D1973)</f>
        <v>9.0135816999999993E-2</v>
      </c>
      <c r="I1973">
        <f t="shared" si="121"/>
        <v>97</v>
      </c>
    </row>
    <row r="1974" spans="2:9" x14ac:dyDescent="0.45">
      <c r="B1974">
        <f>IF('Input and Summary Results'!D1556=0,FALSE,'Input and Summary Results'!$B1556)</f>
        <v>97</v>
      </c>
      <c r="C1974">
        <f>IF(OR(B1974=0,'Input and Summary Results'!D1556=0,'Input and Summary Results'!D1556=""),FALSE,'Input and Summary Results'!$D1556)</f>
        <v>0.887651156</v>
      </c>
      <c r="D1974">
        <f>IF(OR(B1974=0,'Input and Summary Results'!E1556=0),FALSE,'Input and Summary Results'!$E1556)</f>
        <v>8.4223269000000003E-2</v>
      </c>
      <c r="E1974">
        <f t="shared" si="122"/>
        <v>-5.175767700298619E-2</v>
      </c>
      <c r="F1974">
        <f t="shared" si="123"/>
        <v>4.1179351256317179E-2</v>
      </c>
      <c r="G1974">
        <f>IF('Input and Summary Results'!$J$4="yes",IF(C1974=FALSE,FALSE,IF('Data Transformation'!E1974&lt;$R$10,E1974,$R$10)),IF(C1974=FALSE,FALSE,IF(C1974&lt;$R$10,C1974,$R$10)))</f>
        <v>0.887651156</v>
      </c>
      <c r="H1974">
        <f>IF('Input and Summary Results'!$J$4="yes",'Data Transformation'!F1974,'Data Transformation'!D1974)</f>
        <v>8.4223269000000003E-2</v>
      </c>
      <c r="I1974">
        <f t="shared" si="121"/>
        <v>97</v>
      </c>
    </row>
    <row r="1975" spans="2:9" x14ac:dyDescent="0.45">
      <c r="B1975">
        <f>IF('Input and Summary Results'!D1557=0,FALSE,'Input and Summary Results'!$B1557)</f>
        <v>97</v>
      </c>
      <c r="C1975">
        <f>IF(OR(B1975=0,'Input and Summary Results'!D1557=0,'Input and Summary Results'!D1557=""),FALSE,'Input and Summary Results'!$D1557)</f>
        <v>0.76104832300000003</v>
      </c>
      <c r="D1975">
        <f>IF(OR(B1975=0,'Input and Summary Results'!E1557=0),FALSE,'Input and Summary Results'!$E1557)</f>
        <v>8.1578745999999994E-2</v>
      </c>
      <c r="E1975">
        <f t="shared" si="122"/>
        <v>-0.11858776669070768</v>
      </c>
      <c r="F1975">
        <f t="shared" si="123"/>
        <v>4.6521586992577864E-2</v>
      </c>
      <c r="G1975">
        <f>IF('Input and Summary Results'!$J$4="yes",IF(C1975=FALSE,FALSE,IF('Data Transformation'!E1975&lt;$R$10,E1975,$R$10)),IF(C1975=FALSE,FALSE,IF(C1975&lt;$R$10,C1975,$R$10)))</f>
        <v>0.76104832300000003</v>
      </c>
      <c r="H1975">
        <f>IF('Input and Summary Results'!$J$4="yes",'Data Transformation'!F1975,'Data Transformation'!D1975)</f>
        <v>8.1578745999999994E-2</v>
      </c>
      <c r="I1975">
        <f t="shared" si="121"/>
        <v>97</v>
      </c>
    </row>
    <row r="1976" spans="2:9" x14ac:dyDescent="0.45">
      <c r="B1976">
        <f>IF('Input and Summary Results'!D1558=0,FALSE,'Input and Summary Results'!$B1558)</f>
        <v>97</v>
      </c>
      <c r="C1976">
        <f>IF(OR(B1976=0,'Input and Summary Results'!D1558=0,'Input and Summary Results'!D1558=""),FALSE,'Input and Summary Results'!$D1558)</f>
        <v>1.135309409</v>
      </c>
      <c r="D1976">
        <f>IF(OR(B1976=0,'Input and Summary Results'!E1558=0),FALSE,'Input and Summary Results'!$E1558)</f>
        <v>7.9870128999999998E-2</v>
      </c>
      <c r="E1976">
        <f t="shared" si="122"/>
        <v>5.5114237131736001E-2</v>
      </c>
      <c r="F1976">
        <f t="shared" si="123"/>
        <v>3.0532325118781786E-2</v>
      </c>
      <c r="G1976">
        <f>IF('Input and Summary Results'!$J$4="yes",IF(C1976=FALSE,FALSE,IF('Data Transformation'!E1976&lt;$R$10,E1976,$R$10)),IF(C1976=FALSE,FALSE,IF(C1976&lt;$R$10,C1976,$R$10)))</f>
        <v>1.135309409</v>
      </c>
      <c r="H1976">
        <f>IF('Input and Summary Results'!$J$4="yes",'Data Transformation'!F1976,'Data Transformation'!D1976)</f>
        <v>7.9870128999999998E-2</v>
      </c>
      <c r="I1976">
        <f t="shared" si="121"/>
        <v>97</v>
      </c>
    </row>
    <row r="1977" spans="2:9" x14ac:dyDescent="0.45">
      <c r="B1977">
        <f>IF('Input and Summary Results'!D1559=0,FALSE,'Input and Summary Results'!$B1559)</f>
        <v>97</v>
      </c>
      <c r="C1977">
        <f>IF(OR(B1977=0,'Input and Summary Results'!D1559=0,'Input and Summary Results'!D1559=""),FALSE,'Input and Summary Results'!$D1559)</f>
        <v>0.95742833299999996</v>
      </c>
      <c r="D1977">
        <f>IF(OR(B1977=0,'Input and Summary Results'!E1559=0),FALSE,'Input and Summary Results'!$E1559)</f>
        <v>7.9026712999999998E-2</v>
      </c>
      <c r="E1977">
        <f t="shared" si="122"/>
        <v>-1.8893724667433366E-2</v>
      </c>
      <c r="F1977">
        <f t="shared" si="123"/>
        <v>3.5822622184714478E-2</v>
      </c>
      <c r="G1977">
        <f>IF('Input and Summary Results'!$J$4="yes",IF(C1977=FALSE,FALSE,IF('Data Transformation'!E1977&lt;$R$10,E1977,$R$10)),IF(C1977=FALSE,FALSE,IF(C1977&lt;$R$10,C1977,$R$10)))</f>
        <v>0.95742833299999996</v>
      </c>
      <c r="H1977">
        <f>IF('Input and Summary Results'!$J$4="yes",'Data Transformation'!F1977,'Data Transformation'!D1977)</f>
        <v>7.9026712999999998E-2</v>
      </c>
      <c r="I1977">
        <f t="shared" si="121"/>
        <v>97</v>
      </c>
    </row>
    <row r="1978" spans="2:9" x14ac:dyDescent="0.45">
      <c r="B1978">
        <f>IF('Input and Summary Results'!D1560=0,FALSE,'Input and Summary Results'!$B1560)</f>
        <v>97</v>
      </c>
      <c r="C1978">
        <f>IF(OR(B1978=0,'Input and Summary Results'!D1560=0,'Input and Summary Results'!D1560=""),FALSE,'Input and Summary Results'!$D1560)</f>
        <v>1.121722565</v>
      </c>
      <c r="D1978">
        <f>IF(OR(B1978=0,'Input and Summary Results'!E1560=0),FALSE,'Input and Summary Results'!$E1560)</f>
        <v>7.5569285E-2</v>
      </c>
      <c r="E1978">
        <f t="shared" si="122"/>
        <v>4.9885456395603253E-2</v>
      </c>
      <c r="F1978">
        <f t="shared" si="123"/>
        <v>2.9238129563703658E-2</v>
      </c>
      <c r="G1978">
        <f>IF('Input and Summary Results'!$J$4="yes",IF(C1978=FALSE,FALSE,IF('Data Transformation'!E1978&lt;$R$10,E1978,$R$10)),IF(C1978=FALSE,FALSE,IF(C1978&lt;$R$10,C1978,$R$10)))</f>
        <v>1.121722565</v>
      </c>
      <c r="H1978">
        <f>IF('Input and Summary Results'!$J$4="yes",'Data Transformation'!F1978,'Data Transformation'!D1978)</f>
        <v>7.5569285E-2</v>
      </c>
      <c r="I1978">
        <f t="shared" si="121"/>
        <v>97</v>
      </c>
    </row>
    <row r="1979" spans="2:9" x14ac:dyDescent="0.45">
      <c r="B1979">
        <f>IF('Input and Summary Results'!D1561=0,FALSE,'Input and Summary Results'!$B1561)</f>
        <v>97</v>
      </c>
      <c r="C1979">
        <f>IF(OR(B1979=0,'Input and Summary Results'!D1561=0,'Input and Summary Results'!D1561=""),FALSE,'Input and Summary Results'!$D1561)</f>
        <v>0.98598407799999999</v>
      </c>
      <c r="D1979">
        <f>IF(OR(B1979=0,'Input and Summary Results'!E1561=0),FALSE,'Input and Summary Results'!$E1561)</f>
        <v>7.4961327999999994E-2</v>
      </c>
      <c r="E1979">
        <f t="shared" si="122"/>
        <v>-6.1300981344197371E-3</v>
      </c>
      <c r="F1979">
        <f t="shared" si="123"/>
        <v>3.2995681246690473E-2</v>
      </c>
      <c r="G1979">
        <f>IF('Input and Summary Results'!$J$4="yes",IF(C1979=FALSE,FALSE,IF('Data Transformation'!E1979&lt;$R$10,E1979,$R$10)),IF(C1979=FALSE,FALSE,IF(C1979&lt;$R$10,C1979,$R$10)))</f>
        <v>0.98598407799999999</v>
      </c>
      <c r="H1979">
        <f>IF('Input and Summary Results'!$J$4="yes",'Data Transformation'!F1979,'Data Transformation'!D1979)</f>
        <v>7.4961327999999994E-2</v>
      </c>
      <c r="I1979">
        <f t="shared" si="121"/>
        <v>97</v>
      </c>
    </row>
    <row r="1980" spans="2:9" x14ac:dyDescent="0.45">
      <c r="B1980">
        <f>IF('Input and Summary Results'!D1562=0,FALSE,'Input and Summary Results'!$B1562)</f>
        <v>97</v>
      </c>
      <c r="C1980">
        <f>IF(OR(B1980=0,'Input and Summary Results'!D1562=0,'Input and Summary Results'!D1562=""),FALSE,'Input and Summary Results'!$D1562)</f>
        <v>0.55274026600000004</v>
      </c>
      <c r="D1980">
        <f>IF(OR(B1980=0,'Input and Summary Results'!E1562=0),FALSE,'Input and Summary Results'!$E1562)</f>
        <v>7.2760034000000001E-2</v>
      </c>
      <c r="E1980">
        <f t="shared" si="122"/>
        <v>-0.25747889679937963</v>
      </c>
      <c r="F1980">
        <f t="shared" si="123"/>
        <v>5.7129644244155717E-2</v>
      </c>
      <c r="G1980">
        <f>IF('Input and Summary Results'!$J$4="yes",IF(C1980=FALSE,FALSE,IF('Data Transformation'!E1980&lt;$R$10,E1980,$R$10)),IF(C1980=FALSE,FALSE,IF(C1980&lt;$R$10,C1980,$R$10)))</f>
        <v>0.55274026600000004</v>
      </c>
      <c r="H1980">
        <f>IF('Input and Summary Results'!$J$4="yes",'Data Transformation'!F1980,'Data Transformation'!D1980)</f>
        <v>7.2760034000000001E-2</v>
      </c>
      <c r="I1980">
        <f t="shared" si="121"/>
        <v>97</v>
      </c>
    </row>
    <row r="1981" spans="2:9" x14ac:dyDescent="0.45">
      <c r="B1981">
        <f>IF('Input and Summary Results'!D1563=0,FALSE,'Input and Summary Results'!$B1563)</f>
        <v>97</v>
      </c>
      <c r="C1981">
        <f>IF(OR(B1981=0,'Input and Summary Results'!D1563=0,'Input and Summary Results'!D1563=""),FALSE,'Input and Summary Results'!$D1563)</f>
        <v>0.98081903400000003</v>
      </c>
      <c r="D1981">
        <f>IF(OR(B1981=0,'Input and Summary Results'!E1563=0),FALSE,'Input and Summary Results'!$E1563)</f>
        <v>7.2049964999999994E-2</v>
      </c>
      <c r="E1981">
        <f t="shared" si="122"/>
        <v>-8.4111147251722251E-3</v>
      </c>
      <c r="F1981">
        <f t="shared" si="123"/>
        <v>3.1881196965025449E-2</v>
      </c>
      <c r="G1981">
        <f>IF('Input and Summary Results'!$J$4="yes",IF(C1981=FALSE,FALSE,IF('Data Transformation'!E1981&lt;$R$10,E1981,$R$10)),IF(C1981=FALSE,FALSE,IF(C1981&lt;$R$10,C1981,$R$10)))</f>
        <v>0.98081903400000003</v>
      </c>
      <c r="H1981">
        <f>IF('Input and Summary Results'!$J$4="yes",'Data Transformation'!F1981,'Data Transformation'!D1981)</f>
        <v>7.2049964999999994E-2</v>
      </c>
      <c r="I1981">
        <f t="shared" si="121"/>
        <v>97</v>
      </c>
    </row>
    <row r="1982" spans="2:9" x14ac:dyDescent="0.45">
      <c r="B1982">
        <f>IF('Input and Summary Results'!D1564=0,FALSE,'Input and Summary Results'!$B1564)</f>
        <v>97</v>
      </c>
      <c r="C1982">
        <f>IF(OR(B1982=0,'Input and Summary Results'!D1564=0,'Input and Summary Results'!D1564=""),FALSE,'Input and Summary Results'!$D1564)</f>
        <v>0.91127118699999998</v>
      </c>
      <c r="D1982">
        <f>IF(OR(B1982=0,'Input and Summary Results'!E1564=0),FALSE,'Input and Summary Results'!$E1564)</f>
        <v>6.1007922999999999E-2</v>
      </c>
      <c r="E1982">
        <f t="shared" si="122"/>
        <v>-4.0352361236140395E-2</v>
      </c>
      <c r="F1982">
        <f t="shared" si="123"/>
        <v>2.9055498472596829E-2</v>
      </c>
      <c r="G1982">
        <f>IF('Input and Summary Results'!$J$4="yes",IF(C1982=FALSE,FALSE,IF('Data Transformation'!E1982&lt;$R$10,E1982,$R$10)),IF(C1982=FALSE,FALSE,IF(C1982&lt;$R$10,C1982,$R$10)))</f>
        <v>0.91127118699999998</v>
      </c>
      <c r="H1982">
        <f>IF('Input and Summary Results'!$J$4="yes",'Data Transformation'!F1982,'Data Transformation'!D1982)</f>
        <v>6.1007922999999999E-2</v>
      </c>
      <c r="I1982">
        <f t="shared" si="121"/>
        <v>97</v>
      </c>
    </row>
    <row r="1983" spans="2:9" x14ac:dyDescent="0.45">
      <c r="B1983">
        <f>IF('Input and Summary Results'!D1565=0,FALSE,'Input and Summary Results'!$B1565)</f>
        <v>97</v>
      </c>
      <c r="C1983">
        <f>IF(OR(B1983=0,'Input and Summary Results'!D1565=0,'Input and Summary Results'!D1565=""),FALSE,'Input and Summary Results'!$D1565)</f>
        <v>0.66705973900000004</v>
      </c>
      <c r="D1983">
        <f>IF(OR(B1983=0,'Input and Summary Results'!E1565=0),FALSE,'Input and Summary Results'!$E1565)</f>
        <v>5.9490543E-2</v>
      </c>
      <c r="E1983">
        <f t="shared" si="122"/>
        <v>-0.17583527079666092</v>
      </c>
      <c r="F1983">
        <f t="shared" si="123"/>
        <v>3.8705522388003094E-2</v>
      </c>
      <c r="G1983">
        <f>IF('Input and Summary Results'!$J$4="yes",IF(C1983=FALSE,FALSE,IF('Data Transformation'!E1983&lt;$R$10,E1983,$R$10)),IF(C1983=FALSE,FALSE,IF(C1983&lt;$R$10,C1983,$R$10)))</f>
        <v>0.66705973900000004</v>
      </c>
      <c r="H1983">
        <f>IF('Input and Summary Results'!$J$4="yes",'Data Transformation'!F1983,'Data Transformation'!D1983)</f>
        <v>5.9490543E-2</v>
      </c>
      <c r="I1983">
        <f t="shared" si="121"/>
        <v>97</v>
      </c>
    </row>
    <row r="1984" spans="2:9" x14ac:dyDescent="0.45">
      <c r="B1984">
        <f>IF('Input and Summary Results'!D1566=0,FALSE,'Input and Summary Results'!$B1566)</f>
        <v>98</v>
      </c>
      <c r="C1984">
        <f>IF(OR(B1984=0,'Input and Summary Results'!D1566=0,'Input and Summary Results'!D1566=""),FALSE,'Input and Summary Results'!$D1566)</f>
        <v>0.53980795999999998</v>
      </c>
      <c r="D1984">
        <f>IF(OR(B1984=0,'Input and Summary Results'!E1566=0),FALSE,'Input and Summary Results'!$E1566)</f>
        <v>9.4514466000000005E-2</v>
      </c>
      <c r="E1984">
        <f t="shared" si="122"/>
        <v>-0.26776071563243381</v>
      </c>
      <c r="F1984">
        <f t="shared" si="123"/>
        <v>7.5988650193302087E-2</v>
      </c>
      <c r="G1984">
        <f>IF('Input and Summary Results'!$J$4="yes",IF(C1984=FALSE,FALSE,IF('Data Transformation'!E1984&lt;$R$10,E1984,$R$10)),IF(C1984=FALSE,FALSE,IF(C1984&lt;$R$10,C1984,$R$10)))</f>
        <v>0.53980795999999998</v>
      </c>
      <c r="H1984">
        <f>IF('Input and Summary Results'!$J$4="yes",'Data Transformation'!F1984,'Data Transformation'!D1984)</f>
        <v>9.4514466000000005E-2</v>
      </c>
      <c r="I1984">
        <f t="shared" si="121"/>
        <v>98</v>
      </c>
    </row>
    <row r="1985" spans="2:9" x14ac:dyDescent="0.45">
      <c r="B1985">
        <f>IF('Input and Summary Results'!D1567=0,FALSE,'Input and Summary Results'!$B1567)</f>
        <v>98</v>
      </c>
      <c r="C1985">
        <f>IF(OR(B1985=0,'Input and Summary Results'!D1567=0,'Input and Summary Results'!D1567=""),FALSE,'Input and Summary Results'!$D1567)</f>
        <v>0.93963823800000001</v>
      </c>
      <c r="D1985">
        <f>IF(OR(B1985=0,'Input and Summary Results'!E1567=0),FALSE,'Input and Summary Results'!$E1567)</f>
        <v>9.3964964999999998E-2</v>
      </c>
      <c r="E1985">
        <f t="shared" si="122"/>
        <v>-2.7039318188069785E-2</v>
      </c>
      <c r="F1985">
        <f t="shared" si="123"/>
        <v>4.3400527097323172E-2</v>
      </c>
      <c r="G1985">
        <f>IF('Input and Summary Results'!$J$4="yes",IF(C1985=FALSE,FALSE,IF('Data Transformation'!E1985&lt;$R$10,E1985,$R$10)),IF(C1985=FALSE,FALSE,IF(C1985&lt;$R$10,C1985,$R$10)))</f>
        <v>0.93963823800000001</v>
      </c>
      <c r="H1985">
        <f>IF('Input and Summary Results'!$J$4="yes",'Data Transformation'!F1985,'Data Transformation'!D1985)</f>
        <v>9.3964964999999998E-2</v>
      </c>
      <c r="I1985">
        <f t="shared" si="121"/>
        <v>98</v>
      </c>
    </row>
    <row r="1986" spans="2:9" x14ac:dyDescent="0.45">
      <c r="B1986">
        <f>IF('Input and Summary Results'!D1568=0,FALSE,'Input and Summary Results'!$B1568)</f>
        <v>98</v>
      </c>
      <c r="C1986">
        <f>IF(OR(B1986=0,'Input and Summary Results'!D1568=0,'Input and Summary Results'!D1568=""),FALSE,'Input and Summary Results'!$D1568)</f>
        <v>1.0945488130000001</v>
      </c>
      <c r="D1986">
        <f>IF(OR(B1986=0,'Input and Summary Results'!E1568=0),FALSE,'Input and Summary Results'!$E1568)</f>
        <v>8.9056857000000003E-2</v>
      </c>
      <c r="E1986">
        <f t="shared" si="122"/>
        <v>3.9235134331390573E-2</v>
      </c>
      <c r="F1986">
        <f t="shared" si="123"/>
        <v>3.5311970995669059E-2</v>
      </c>
      <c r="G1986">
        <f>IF('Input and Summary Results'!$J$4="yes",IF(C1986=FALSE,FALSE,IF('Data Transformation'!E1986&lt;$R$10,E1986,$R$10)),IF(C1986=FALSE,FALSE,IF(C1986&lt;$R$10,C1986,$R$10)))</f>
        <v>1.0945488130000001</v>
      </c>
      <c r="H1986">
        <f>IF('Input and Summary Results'!$J$4="yes",'Data Transformation'!F1986,'Data Transformation'!D1986)</f>
        <v>8.9056857000000003E-2</v>
      </c>
      <c r="I1986">
        <f t="shared" si="121"/>
        <v>98</v>
      </c>
    </row>
    <row r="1987" spans="2:9" x14ac:dyDescent="0.45">
      <c r="B1987">
        <f>IF('Input and Summary Results'!D1569=0,FALSE,'Input and Summary Results'!$B1569)</f>
        <v>98</v>
      </c>
      <c r="C1987">
        <f>IF(OR(B1987=0,'Input and Summary Results'!D1569=0,'Input and Summary Results'!D1569=""),FALSE,'Input and Summary Results'!$D1569)</f>
        <v>0.50510915599999995</v>
      </c>
      <c r="D1987">
        <f>IF(OR(B1987=0,'Input and Summary Results'!E1569=0),FALSE,'Input and Summary Results'!$E1569)</f>
        <v>8.2944509999999999E-2</v>
      </c>
      <c r="E1987">
        <f t="shared" si="122"/>
        <v>-0.29661475905796048</v>
      </c>
      <c r="F1987">
        <f t="shared" si="123"/>
        <v>7.1267600106619339E-2</v>
      </c>
      <c r="G1987">
        <f>IF('Input and Summary Results'!$J$4="yes",IF(C1987=FALSE,FALSE,IF('Data Transformation'!E1987&lt;$R$10,E1987,$R$10)),IF(C1987=FALSE,FALSE,IF(C1987&lt;$R$10,C1987,$R$10)))</f>
        <v>0.50510915599999995</v>
      </c>
      <c r="H1987">
        <f>IF('Input and Summary Results'!$J$4="yes",'Data Transformation'!F1987,'Data Transformation'!D1987)</f>
        <v>8.2944509999999999E-2</v>
      </c>
      <c r="I1987">
        <f t="shared" si="121"/>
        <v>98</v>
      </c>
    </row>
    <row r="1988" spans="2:9" x14ac:dyDescent="0.45">
      <c r="B1988">
        <f>IF('Input and Summary Results'!D1570=0,FALSE,'Input and Summary Results'!$B1570)</f>
        <v>98</v>
      </c>
      <c r="C1988">
        <f>IF(OR(B1988=0,'Input and Summary Results'!D1570=0,'Input and Summary Results'!D1570=""),FALSE,'Input and Summary Results'!$D1570)</f>
        <v>0.93053120899999997</v>
      </c>
      <c r="D1988">
        <f>IF(OR(B1988=0,'Input and Summary Results'!E1570=0),FALSE,'Input and Summary Results'!$E1570)</f>
        <v>7.6816658999999995E-2</v>
      </c>
      <c r="E1988">
        <f t="shared" si="122"/>
        <v>-3.1269056526559993E-2</v>
      </c>
      <c r="F1988">
        <f t="shared" si="123"/>
        <v>3.5827309910247185E-2</v>
      </c>
      <c r="G1988">
        <f>IF('Input and Summary Results'!$J$4="yes",IF(C1988=FALSE,FALSE,IF('Data Transformation'!E1988&lt;$R$10,E1988,$R$10)),IF(C1988=FALSE,FALSE,IF(C1988&lt;$R$10,C1988,$R$10)))</f>
        <v>0.93053120899999997</v>
      </c>
      <c r="H1988">
        <f>IF('Input and Summary Results'!$J$4="yes",'Data Transformation'!F1988,'Data Transformation'!D1988)</f>
        <v>7.6816658999999995E-2</v>
      </c>
      <c r="I1988">
        <f t="shared" si="121"/>
        <v>98</v>
      </c>
    </row>
    <row r="1989" spans="2:9" x14ac:dyDescent="0.45">
      <c r="B1989">
        <f>IF('Input and Summary Results'!D1571=0,FALSE,'Input and Summary Results'!$B1571)</f>
        <v>98</v>
      </c>
      <c r="C1989">
        <f>IF(OR(B1989=0,'Input and Summary Results'!D1571=0,'Input and Summary Results'!D1571=""),FALSE,'Input and Summary Results'!$D1571)</f>
        <v>0.71659864699999998</v>
      </c>
      <c r="D1989">
        <f>IF(OR(B1989=0,'Input and Summary Results'!E1571=0),FALSE,'Input and Summary Results'!$E1571)</f>
        <v>7.6542763E-2</v>
      </c>
      <c r="E1989">
        <f t="shared" si="122"/>
        <v>-0.14472401615454225</v>
      </c>
      <c r="F1989">
        <f t="shared" si="123"/>
        <v>4.6357273044083769E-2</v>
      </c>
      <c r="G1989">
        <f>IF('Input and Summary Results'!$J$4="yes",IF(C1989=FALSE,FALSE,IF('Data Transformation'!E1989&lt;$R$10,E1989,$R$10)),IF(C1989=FALSE,FALSE,IF(C1989&lt;$R$10,C1989,$R$10)))</f>
        <v>0.71659864699999998</v>
      </c>
      <c r="H1989">
        <f>IF('Input and Summary Results'!$J$4="yes",'Data Transformation'!F1989,'Data Transformation'!D1989)</f>
        <v>7.6542763E-2</v>
      </c>
      <c r="I1989">
        <f t="shared" ref="I1989:I2052" si="124">IF(G1989=FALSE,"",B1989)</f>
        <v>98</v>
      </c>
    </row>
    <row r="1990" spans="2:9" x14ac:dyDescent="0.45">
      <c r="B1990">
        <f>IF('Input and Summary Results'!D1572=0,FALSE,'Input and Summary Results'!$B1572)</f>
        <v>98</v>
      </c>
      <c r="C1990">
        <f>IF(OR(B1990=0,'Input and Summary Results'!D1572=0,'Input and Summary Results'!D1572=""),FALSE,'Input and Summary Results'!$D1572)</f>
        <v>1.2306480099999999</v>
      </c>
      <c r="D1990">
        <f>IF(OR(B1990=0,'Input and Summary Results'!E1572=0),FALSE,'Input and Summary Results'!$E1572)</f>
        <v>7.3508847000000002E-2</v>
      </c>
      <c r="E1990">
        <f t="shared" si="122"/>
        <v>9.0133853764655589E-2</v>
      </c>
      <c r="F1990">
        <f t="shared" si="123"/>
        <v>2.5923610438373847E-2</v>
      </c>
      <c r="G1990">
        <f>IF('Input and Summary Results'!$J$4="yes",IF(C1990=FALSE,FALSE,IF('Data Transformation'!E1990&lt;$R$10,E1990,$R$10)),IF(C1990=FALSE,FALSE,IF(C1990&lt;$R$10,C1990,$R$10)))</f>
        <v>1.2306480099999999</v>
      </c>
      <c r="H1990">
        <f>IF('Input and Summary Results'!$J$4="yes",'Data Transformation'!F1990,'Data Transformation'!D1990)</f>
        <v>7.3508847000000002E-2</v>
      </c>
      <c r="I1990">
        <f t="shared" si="124"/>
        <v>98</v>
      </c>
    </row>
    <row r="1991" spans="2:9" x14ac:dyDescent="0.45">
      <c r="B1991">
        <f>IF('Input and Summary Results'!D1573=0,FALSE,'Input and Summary Results'!$B1573)</f>
        <v>98</v>
      </c>
      <c r="C1991">
        <f>IF(OR(B1991=0,'Input and Summary Results'!D1573=0,'Input and Summary Results'!D1573=""),FALSE,'Input and Summary Results'!$D1573)</f>
        <v>0.76558500200000001</v>
      </c>
      <c r="D1991">
        <f>IF(OR(B1991=0,'Input and Summary Results'!E1573=0),FALSE,'Input and Summary Results'!$E1573)</f>
        <v>7.2339614999999996E-2</v>
      </c>
      <c r="E1991">
        <f t="shared" si="122"/>
        <v>-0.11600658308445237</v>
      </c>
      <c r="F1991">
        <f t="shared" si="123"/>
        <v>4.1008369845259844E-2</v>
      </c>
      <c r="G1991">
        <f>IF('Input and Summary Results'!$J$4="yes",IF(C1991=FALSE,FALSE,IF('Data Transformation'!E1991&lt;$R$10,E1991,$R$10)),IF(C1991=FALSE,FALSE,IF(C1991&lt;$R$10,C1991,$R$10)))</f>
        <v>0.76558500200000001</v>
      </c>
      <c r="H1991">
        <f>IF('Input and Summary Results'!$J$4="yes",'Data Transformation'!F1991,'Data Transformation'!D1991)</f>
        <v>7.2339614999999996E-2</v>
      </c>
      <c r="I1991">
        <f t="shared" si="124"/>
        <v>98</v>
      </c>
    </row>
    <row r="1992" spans="2:9" x14ac:dyDescent="0.45">
      <c r="B1992">
        <f>IF('Input and Summary Results'!D1574=0,FALSE,'Input and Summary Results'!$B1574)</f>
        <v>98</v>
      </c>
      <c r="C1992">
        <f>IF(OR(B1992=0,'Input and Summary Results'!D1574=0,'Input and Summary Results'!D1574=""),FALSE,'Input and Summary Results'!$D1574)</f>
        <v>0.25204858600000002</v>
      </c>
      <c r="D1992">
        <f>IF(OR(B1992=0,'Input and Summary Results'!E1574=0),FALSE,'Input and Summary Results'!$E1574)</f>
        <v>6.3568449999999999E-2</v>
      </c>
      <c r="E1992">
        <f t="shared" si="122"/>
        <v>-0.59851573462384666</v>
      </c>
      <c r="F1992">
        <f t="shared" si="123"/>
        <v>0.10945789356659988</v>
      </c>
      <c r="G1992">
        <f>IF('Input and Summary Results'!$J$4="yes",IF(C1992=FALSE,FALSE,IF('Data Transformation'!E1992&lt;$R$10,E1992,$R$10)),IF(C1992=FALSE,FALSE,IF(C1992&lt;$R$10,C1992,$R$10)))</f>
        <v>0.25204858600000002</v>
      </c>
      <c r="H1992">
        <f>IF('Input and Summary Results'!$J$4="yes",'Data Transformation'!F1992,'Data Transformation'!D1992)</f>
        <v>6.3568449999999999E-2</v>
      </c>
      <c r="I1992">
        <f t="shared" si="124"/>
        <v>98</v>
      </c>
    </row>
    <row r="1993" spans="2:9" x14ac:dyDescent="0.45">
      <c r="B1993">
        <f>IF('Input and Summary Results'!D1575=0,FALSE,'Input and Summary Results'!$B1575)</f>
        <v>98</v>
      </c>
      <c r="C1993">
        <f>IF(OR(B1993=0,'Input and Summary Results'!D1575=0,'Input and Summary Results'!D1575=""),FALSE,'Input and Summary Results'!$D1575)</f>
        <v>0.81282283499999997</v>
      </c>
      <c r="D1993">
        <f>IF(OR(B1993=0,'Input and Summary Results'!E1575=0),FALSE,'Input and Summary Results'!$E1575)</f>
        <v>6.0262122000000001E-2</v>
      </c>
      <c r="E1993">
        <f t="shared" si="122"/>
        <v>-9.0004104057215581E-2</v>
      </c>
      <c r="F1993">
        <f t="shared" si="123"/>
        <v>3.2176459397821912E-2</v>
      </c>
      <c r="G1993">
        <f>IF('Input and Summary Results'!$J$4="yes",IF(C1993=FALSE,FALSE,IF('Data Transformation'!E1993&lt;$R$10,E1993,$R$10)),IF(C1993=FALSE,FALSE,IF(C1993&lt;$R$10,C1993,$R$10)))</f>
        <v>0.81282283499999997</v>
      </c>
      <c r="H1993">
        <f>IF('Input and Summary Results'!$J$4="yes",'Data Transformation'!F1993,'Data Transformation'!D1993)</f>
        <v>6.0262122000000001E-2</v>
      </c>
      <c r="I1993">
        <f t="shared" si="124"/>
        <v>98</v>
      </c>
    </row>
    <row r="1994" spans="2:9" x14ac:dyDescent="0.45">
      <c r="B1994">
        <f>IF('Input and Summary Results'!D1576=0,FALSE,'Input and Summary Results'!$B1576)</f>
        <v>98</v>
      </c>
      <c r="C1994">
        <f>IF(OR(B1994=0,'Input and Summary Results'!D1576=0,'Input and Summary Results'!D1576=""),FALSE,'Input and Summary Results'!$D1576)</f>
        <v>0.92115288399999995</v>
      </c>
      <c r="D1994">
        <f>IF(OR(B1994=0,'Input and Summary Results'!E1576=0),FALSE,'Input and Summary Results'!$E1576)</f>
        <v>5.9120016999999997E-2</v>
      </c>
      <c r="E1994">
        <f t="shared" si="122"/>
        <v>-3.5668283845139231E-2</v>
      </c>
      <c r="F1994">
        <f t="shared" si="123"/>
        <v>2.785432019338931E-2</v>
      </c>
      <c r="G1994">
        <f>IF('Input and Summary Results'!$J$4="yes",IF(C1994=FALSE,FALSE,IF('Data Transformation'!E1994&lt;$R$10,E1994,$R$10)),IF(C1994=FALSE,FALSE,IF(C1994&lt;$R$10,C1994,$R$10)))</f>
        <v>0.92115288399999995</v>
      </c>
      <c r="H1994">
        <f>IF('Input and Summary Results'!$J$4="yes",'Data Transformation'!F1994,'Data Transformation'!D1994)</f>
        <v>5.9120016999999997E-2</v>
      </c>
      <c r="I1994">
        <f t="shared" si="124"/>
        <v>98</v>
      </c>
    </row>
    <row r="1995" spans="2:9" x14ac:dyDescent="0.45">
      <c r="B1995">
        <f>IF('Input and Summary Results'!D1577=0,FALSE,'Input and Summary Results'!$B1577)</f>
        <v>98</v>
      </c>
      <c r="C1995">
        <f>IF(OR(B1995=0,'Input and Summary Results'!D1577=0,'Input and Summary Results'!D1577=""),FALSE,'Input and Summary Results'!$D1577)</f>
        <v>0.71482428899999995</v>
      </c>
      <c r="D1995">
        <f>IF(OR(B1995=0,'Input and Summary Results'!E1577=0),FALSE,'Input and Summary Results'!$E1577)</f>
        <v>5.8113022E-2</v>
      </c>
      <c r="E1995">
        <f t="shared" si="122"/>
        <v>-0.14580069903229442</v>
      </c>
      <c r="F1995">
        <f t="shared" si="123"/>
        <v>3.5282868721882507E-2</v>
      </c>
      <c r="G1995">
        <f>IF('Input and Summary Results'!$J$4="yes",IF(C1995=FALSE,FALSE,IF('Data Transformation'!E1995&lt;$R$10,E1995,$R$10)),IF(C1995=FALSE,FALSE,IF(C1995&lt;$R$10,C1995,$R$10)))</f>
        <v>0.71482428899999995</v>
      </c>
      <c r="H1995">
        <f>IF('Input and Summary Results'!$J$4="yes",'Data Transformation'!F1995,'Data Transformation'!D1995)</f>
        <v>5.8113022E-2</v>
      </c>
      <c r="I1995">
        <f t="shared" si="124"/>
        <v>98</v>
      </c>
    </row>
    <row r="1996" spans="2:9" x14ac:dyDescent="0.45">
      <c r="B1996">
        <f>IF('Input and Summary Results'!D1578=0,FALSE,'Input and Summary Results'!$B1578)</f>
        <v>98</v>
      </c>
      <c r="C1996">
        <f>IF(OR(B1996=0,'Input and Summary Results'!D1578=0,'Input and Summary Results'!D1578=""),FALSE,'Input and Summary Results'!$D1578)</f>
        <v>0.97584207999999995</v>
      </c>
      <c r="D1996">
        <f>IF(OR(B1996=0,'Input and Summary Results'!E1578=0),FALSE,'Input and Summary Results'!$E1578)</f>
        <v>5.3856881000000002E-2</v>
      </c>
      <c r="E1996">
        <f t="shared" si="122"/>
        <v>-1.0620458289989925E-2</v>
      </c>
      <c r="F1996">
        <f t="shared" si="123"/>
        <v>2.3952529649059612E-2</v>
      </c>
      <c r="G1996">
        <f>IF('Input and Summary Results'!$J$4="yes",IF(C1996=FALSE,FALSE,IF('Data Transformation'!E1996&lt;$R$10,E1996,$R$10)),IF(C1996=FALSE,FALSE,IF(C1996&lt;$R$10,C1996,$R$10)))</f>
        <v>0.97584207999999995</v>
      </c>
      <c r="H1996">
        <f>IF('Input and Summary Results'!$J$4="yes",'Data Transformation'!F1996,'Data Transformation'!D1996)</f>
        <v>5.3856881000000002E-2</v>
      </c>
      <c r="I1996">
        <f t="shared" si="124"/>
        <v>98</v>
      </c>
    </row>
    <row r="1997" spans="2:9" x14ac:dyDescent="0.45">
      <c r="B1997">
        <f>IF('Input and Summary Results'!D1579=0,FALSE,'Input and Summary Results'!$B1579)</f>
        <v>98</v>
      </c>
      <c r="C1997">
        <f>IF(OR(B1997=0,'Input and Summary Results'!D1579=0,'Input and Summary Results'!D1579=""),FALSE,'Input and Summary Results'!$D1579)</f>
        <v>0.92397919299999998</v>
      </c>
      <c r="D1997">
        <f>IF(OR(B1997=0,'Input and Summary Results'!E1579=0),FALSE,'Input and Summary Results'!$E1579)</f>
        <v>5.1725805E-2</v>
      </c>
      <c r="E1997">
        <f t="shared" si="122"/>
        <v>-3.4337808506114877E-2</v>
      </c>
      <c r="F1997">
        <f t="shared" si="123"/>
        <v>2.4296000970662552E-2</v>
      </c>
      <c r="G1997">
        <f>IF('Input and Summary Results'!$J$4="yes",IF(C1997=FALSE,FALSE,IF('Data Transformation'!E1997&lt;$R$10,E1997,$R$10)),IF(C1997=FALSE,FALSE,IF(C1997&lt;$R$10,C1997,$R$10)))</f>
        <v>0.92397919299999998</v>
      </c>
      <c r="H1997">
        <f>IF('Input and Summary Results'!$J$4="yes",'Data Transformation'!F1997,'Data Transformation'!D1997)</f>
        <v>5.1725805E-2</v>
      </c>
      <c r="I1997">
        <f t="shared" si="124"/>
        <v>98</v>
      </c>
    </row>
    <row r="1998" spans="2:9" x14ac:dyDescent="0.45">
      <c r="B1998">
        <f>IF('Input and Summary Results'!D1580=0,FALSE,'Input and Summary Results'!$B1580)</f>
        <v>99</v>
      </c>
      <c r="C1998">
        <f>IF(OR(B1998=0,'Input and Summary Results'!D1580=0,'Input and Summary Results'!D1580=""),FALSE,'Input and Summary Results'!$D1580)</f>
        <v>0.96878560499999999</v>
      </c>
      <c r="D1998">
        <f>IF(OR(B1998=0,'Input and Summary Results'!E1580=0),FALSE,'Input and Summary Results'!$E1580)</f>
        <v>0.125558857</v>
      </c>
      <c r="E1998">
        <f t="shared" si="122"/>
        <v>-1.3772322915698788E-2</v>
      </c>
      <c r="F1998">
        <f t="shared" si="123"/>
        <v>5.6248300611361782E-2</v>
      </c>
      <c r="G1998">
        <f>IF('Input and Summary Results'!$J$4="yes",IF(C1998=FALSE,FALSE,IF('Data Transformation'!E1998&lt;$R$10,E1998,$R$10)),IF(C1998=FALSE,FALSE,IF(C1998&lt;$R$10,C1998,$R$10)))</f>
        <v>0.96878560499999999</v>
      </c>
      <c r="H1998">
        <f>IF('Input and Summary Results'!$J$4="yes",'Data Transformation'!F1998,'Data Transformation'!D1998)</f>
        <v>0.125558857</v>
      </c>
      <c r="I1998">
        <f t="shared" si="124"/>
        <v>99</v>
      </c>
    </row>
    <row r="1999" spans="2:9" x14ac:dyDescent="0.45">
      <c r="B1999">
        <f>IF('Input and Summary Results'!D1581=0,FALSE,'Input and Summary Results'!$B1581)</f>
        <v>99</v>
      </c>
      <c r="C1999">
        <f>IF(OR(B1999=0,'Input and Summary Results'!D1581=0,'Input and Summary Results'!D1581=""),FALSE,'Input and Summary Results'!$D1581)</f>
        <v>0.73185877499999996</v>
      </c>
      <c r="D1999">
        <f>IF(OR(B1999=0,'Input and Summary Results'!E1581=0),FALSE,'Input and Summary Results'!$E1581)</f>
        <v>0.10183990900000001</v>
      </c>
      <c r="E1999">
        <f t="shared" si="122"/>
        <v>-0.13557271560211193</v>
      </c>
      <c r="F1999">
        <f t="shared" si="123"/>
        <v>6.0392143970672489E-2</v>
      </c>
      <c r="G1999">
        <f>IF('Input and Summary Results'!$J$4="yes",IF(C1999=FALSE,FALSE,IF('Data Transformation'!E1999&lt;$R$10,E1999,$R$10)),IF(C1999=FALSE,FALSE,IF(C1999&lt;$R$10,C1999,$R$10)))</f>
        <v>0.73185877499999996</v>
      </c>
      <c r="H1999">
        <f>IF('Input and Summary Results'!$J$4="yes",'Data Transformation'!F1999,'Data Transformation'!D1999)</f>
        <v>0.10183990900000001</v>
      </c>
      <c r="I1999">
        <f t="shared" si="124"/>
        <v>99</v>
      </c>
    </row>
    <row r="2000" spans="2:9" x14ac:dyDescent="0.45">
      <c r="B2000">
        <f>IF('Input and Summary Results'!D1582=0,FALSE,'Input and Summary Results'!$B1582)</f>
        <v>99</v>
      </c>
      <c r="C2000">
        <f>IF(OR(B2000=0,'Input and Summary Results'!D1582=0,'Input and Summary Results'!D1582=""),FALSE,'Input and Summary Results'!$D1582)</f>
        <v>0.95862990199999998</v>
      </c>
      <c r="D2000">
        <f>IF(OR(B2000=0,'Input and Summary Results'!E1582=0),FALSE,'Input and Summary Results'!$E1582)</f>
        <v>8.7525780999999997E-2</v>
      </c>
      <c r="E2000">
        <f t="shared" si="122"/>
        <v>-1.8349028430962606E-2</v>
      </c>
      <c r="F2000">
        <f t="shared" si="123"/>
        <v>3.9625499762472462E-2</v>
      </c>
      <c r="G2000">
        <f>IF('Input and Summary Results'!$J$4="yes",IF(C2000=FALSE,FALSE,IF('Data Transformation'!E2000&lt;$R$10,E2000,$R$10)),IF(C2000=FALSE,FALSE,IF(C2000&lt;$R$10,C2000,$R$10)))</f>
        <v>0.95862990199999998</v>
      </c>
      <c r="H2000">
        <f>IF('Input and Summary Results'!$J$4="yes",'Data Transformation'!F2000,'Data Transformation'!D2000)</f>
        <v>8.7525780999999997E-2</v>
      </c>
      <c r="I2000">
        <f t="shared" si="124"/>
        <v>99</v>
      </c>
    </row>
    <row r="2001" spans="2:9" x14ac:dyDescent="0.45">
      <c r="B2001">
        <f>IF('Input and Summary Results'!D1583=0,FALSE,'Input and Summary Results'!$B1583)</f>
        <v>99</v>
      </c>
      <c r="C2001">
        <f>IF(OR(B2001=0,'Input and Summary Results'!D1583=0,'Input and Summary Results'!D1583=""),FALSE,'Input and Summary Results'!$D1583)</f>
        <v>0.92264237000000004</v>
      </c>
      <c r="D2001">
        <f>IF(OR(B2001=0,'Input and Summary Results'!E1583=0),FALSE,'Input and Summary Results'!$E1583)</f>
        <v>8.6376395999999994E-2</v>
      </c>
      <c r="E2001">
        <f t="shared" si="122"/>
        <v>-3.4966605402279582E-2</v>
      </c>
      <c r="F2001">
        <f t="shared" si="123"/>
        <v>4.0630429604051235E-2</v>
      </c>
      <c r="G2001">
        <f>IF('Input and Summary Results'!$J$4="yes",IF(C2001=FALSE,FALSE,IF('Data Transformation'!E2001&lt;$R$10,E2001,$R$10)),IF(C2001=FALSE,FALSE,IF(C2001&lt;$R$10,C2001,$R$10)))</f>
        <v>0.92264237000000004</v>
      </c>
      <c r="H2001">
        <f>IF('Input and Summary Results'!$J$4="yes",'Data Transformation'!F2001,'Data Transformation'!D2001)</f>
        <v>8.6376395999999994E-2</v>
      </c>
      <c r="I2001">
        <f t="shared" si="124"/>
        <v>99</v>
      </c>
    </row>
    <row r="2002" spans="2:9" x14ac:dyDescent="0.45">
      <c r="B2002">
        <f>IF('Input and Summary Results'!D1584=0,FALSE,'Input and Summary Results'!$B1584)</f>
        <v>99</v>
      </c>
      <c r="C2002">
        <f>IF(OR(B2002=0,'Input and Summary Results'!D1584=0,'Input and Summary Results'!D1584=""),FALSE,'Input and Summary Results'!$D1584)</f>
        <v>0.74662530800000004</v>
      </c>
      <c r="D2002">
        <f>IF(OR(B2002=0,'Input and Summary Results'!E1584=0),FALSE,'Input and Summary Results'!$E1584)</f>
        <v>8.2835334999999996E-2</v>
      </c>
      <c r="E2002">
        <f t="shared" si="122"/>
        <v>-0.12689729308843717</v>
      </c>
      <c r="F2002">
        <f t="shared" si="123"/>
        <v>4.8150705587922546E-2</v>
      </c>
      <c r="G2002">
        <f>IF('Input and Summary Results'!$J$4="yes",IF(C2002=FALSE,FALSE,IF('Data Transformation'!E2002&lt;$R$10,E2002,$R$10)),IF(C2002=FALSE,FALSE,IF(C2002&lt;$R$10,C2002,$R$10)))</f>
        <v>0.74662530800000004</v>
      </c>
      <c r="H2002">
        <f>IF('Input and Summary Results'!$J$4="yes",'Data Transformation'!F2002,'Data Transformation'!D2002)</f>
        <v>8.2835334999999996E-2</v>
      </c>
      <c r="I2002">
        <f t="shared" si="124"/>
        <v>99</v>
      </c>
    </row>
    <row r="2003" spans="2:9" x14ac:dyDescent="0.45">
      <c r="B2003">
        <f>IF('Input and Summary Results'!D1585=0,FALSE,'Input and Summary Results'!$B1585)</f>
        <v>99</v>
      </c>
      <c r="C2003">
        <f>IF(OR(B2003=0,'Input and Summary Results'!D1585=0,'Input and Summary Results'!D1585=""),FALSE,'Input and Summary Results'!$D1585)</f>
        <v>0.84879392200000003</v>
      </c>
      <c r="D2003">
        <f>IF(OR(B2003=0,'Input and Summary Results'!E1585=0),FALSE,'Input and Summary Results'!$E1585)</f>
        <v>7.7496731999999999E-2</v>
      </c>
      <c r="E2003">
        <f t="shared" si="122"/>
        <v>-7.1197738969241517E-2</v>
      </c>
      <c r="F2003">
        <f t="shared" si="123"/>
        <v>3.9625144356299949E-2</v>
      </c>
      <c r="G2003">
        <f>IF('Input and Summary Results'!$J$4="yes",IF(C2003=FALSE,FALSE,IF('Data Transformation'!E2003&lt;$R$10,E2003,$R$10)),IF(C2003=FALSE,FALSE,IF(C2003&lt;$R$10,C2003,$R$10)))</f>
        <v>0.84879392200000003</v>
      </c>
      <c r="H2003">
        <f>IF('Input and Summary Results'!$J$4="yes",'Data Transformation'!F2003,'Data Transformation'!D2003)</f>
        <v>7.7496731999999999E-2</v>
      </c>
      <c r="I2003">
        <f t="shared" si="124"/>
        <v>99</v>
      </c>
    </row>
    <row r="2004" spans="2:9" x14ac:dyDescent="0.45">
      <c r="B2004">
        <f>IF('Input and Summary Results'!D1586=0,FALSE,'Input and Summary Results'!$B1586)</f>
        <v>99</v>
      </c>
      <c r="C2004">
        <f>IF(OR(B2004=0,'Input and Summary Results'!D1586=0,'Input and Summary Results'!D1586=""),FALSE,'Input and Summary Results'!$D1586)</f>
        <v>0.88364528099999995</v>
      </c>
      <c r="D2004">
        <f>IF(OR(B2004=0,'Input and Summary Results'!E1586=0),FALSE,'Input and Summary Results'!$E1586)</f>
        <v>7.7123827000000006E-2</v>
      </c>
      <c r="E2004">
        <f t="shared" si="122"/>
        <v>-5.3722037498918448E-2</v>
      </c>
      <c r="F2004">
        <f t="shared" si="123"/>
        <v>3.7879159927296666E-2</v>
      </c>
      <c r="G2004">
        <f>IF('Input and Summary Results'!$J$4="yes",IF(C2004=FALSE,FALSE,IF('Data Transformation'!E2004&lt;$R$10,E2004,$R$10)),IF(C2004=FALSE,FALSE,IF(C2004&lt;$R$10,C2004,$R$10)))</f>
        <v>0.88364528099999995</v>
      </c>
      <c r="H2004">
        <f>IF('Input and Summary Results'!$J$4="yes",'Data Transformation'!F2004,'Data Transformation'!D2004)</f>
        <v>7.7123827000000006E-2</v>
      </c>
      <c r="I2004">
        <f t="shared" si="124"/>
        <v>99</v>
      </c>
    </row>
    <row r="2005" spans="2:9" x14ac:dyDescent="0.45">
      <c r="B2005">
        <f>IF('Input and Summary Results'!D1587=0,FALSE,'Input and Summary Results'!$B1587)</f>
        <v>99</v>
      </c>
      <c r="C2005">
        <f>IF(OR(B2005=0,'Input and Summary Results'!D1587=0,'Input and Summary Results'!D1587=""),FALSE,'Input and Summary Results'!$D1587)</f>
        <v>1.0252972060000001</v>
      </c>
      <c r="D2005">
        <f>IF(OR(B2005=0,'Input and Summary Results'!E1587=0),FALSE,'Input and Summary Results'!$E1587)</f>
        <v>7.7019053000000004E-2</v>
      </c>
      <c r="E2005">
        <f t="shared" si="122"/>
        <v>1.0849773895491409E-2</v>
      </c>
      <c r="F2005">
        <f t="shared" si="123"/>
        <v>3.2601541100854219E-2</v>
      </c>
      <c r="G2005">
        <f>IF('Input and Summary Results'!$J$4="yes",IF(C2005=FALSE,FALSE,IF('Data Transformation'!E2005&lt;$R$10,E2005,$R$10)),IF(C2005=FALSE,FALSE,IF(C2005&lt;$R$10,C2005,$R$10)))</f>
        <v>1.0252972060000001</v>
      </c>
      <c r="H2005">
        <f>IF('Input and Summary Results'!$J$4="yes",'Data Transformation'!F2005,'Data Transformation'!D2005)</f>
        <v>7.7019053000000004E-2</v>
      </c>
      <c r="I2005">
        <f t="shared" si="124"/>
        <v>99</v>
      </c>
    </row>
    <row r="2006" spans="2:9" x14ac:dyDescent="0.45">
      <c r="B2006">
        <f>IF('Input and Summary Results'!D1588=0,FALSE,'Input and Summary Results'!$B1588)</f>
        <v>99</v>
      </c>
      <c r="C2006">
        <f>IF(OR(B2006=0,'Input and Summary Results'!D1588=0,'Input and Summary Results'!D1588=""),FALSE,'Input and Summary Results'!$D1588)</f>
        <v>0.74474707799999995</v>
      </c>
      <c r="D2006">
        <f>IF(OR(B2006=0,'Input and Summary Results'!E1588=0),FALSE,'Input and Summary Results'!$E1588)</f>
        <v>7.1932350000000006E-2</v>
      </c>
      <c r="E2006">
        <f t="shared" si="122"/>
        <v>-0.12799119205513509</v>
      </c>
      <c r="F2006">
        <f t="shared" si="123"/>
        <v>4.1918445633700091E-2</v>
      </c>
      <c r="G2006">
        <f>IF('Input and Summary Results'!$J$4="yes",IF(C2006=FALSE,FALSE,IF('Data Transformation'!E2006&lt;$R$10,E2006,$R$10)),IF(C2006=FALSE,FALSE,IF(C2006&lt;$R$10,C2006,$R$10)))</f>
        <v>0.74474707799999995</v>
      </c>
      <c r="H2006">
        <f>IF('Input and Summary Results'!$J$4="yes",'Data Transformation'!F2006,'Data Transformation'!D2006)</f>
        <v>7.1932350000000006E-2</v>
      </c>
      <c r="I2006">
        <f t="shared" si="124"/>
        <v>99</v>
      </c>
    </row>
    <row r="2007" spans="2:9" x14ac:dyDescent="0.45">
      <c r="B2007">
        <f>IF('Input and Summary Results'!D1589=0,FALSE,'Input and Summary Results'!$B1589)</f>
        <v>99</v>
      </c>
      <c r="C2007">
        <f>IF(OR(B2007=0,'Input and Summary Results'!D1589=0,'Input and Summary Results'!D1589=""),FALSE,'Input and Summary Results'!$D1589)</f>
        <v>0.90796666599999998</v>
      </c>
      <c r="D2007">
        <f>IF(OR(B2007=0,'Input and Summary Results'!E1589=0),FALSE,'Input and Summary Results'!$E1589)</f>
        <v>7.0376739999999993E-2</v>
      </c>
      <c r="E2007">
        <f t="shared" si="122"/>
        <v>-4.1930095353361972E-2</v>
      </c>
      <c r="F2007">
        <f t="shared" si="123"/>
        <v>3.3639456495201329E-2</v>
      </c>
      <c r="G2007">
        <f>IF('Input and Summary Results'!$J$4="yes",IF(C2007=FALSE,FALSE,IF('Data Transformation'!E2007&lt;$R$10,E2007,$R$10)),IF(C2007=FALSE,FALSE,IF(C2007&lt;$R$10,C2007,$R$10)))</f>
        <v>0.90796666599999998</v>
      </c>
      <c r="H2007">
        <f>IF('Input and Summary Results'!$J$4="yes",'Data Transformation'!F2007,'Data Transformation'!D2007)</f>
        <v>7.0376739999999993E-2</v>
      </c>
      <c r="I2007">
        <f t="shared" si="124"/>
        <v>99</v>
      </c>
    </row>
    <row r="2008" spans="2:9" x14ac:dyDescent="0.45">
      <c r="B2008">
        <f>IF('Input and Summary Results'!D1590=0,FALSE,'Input and Summary Results'!$B1590)</f>
        <v>99</v>
      </c>
      <c r="C2008">
        <f>IF(OR(B2008=0,'Input and Summary Results'!D1590=0,'Input and Summary Results'!D1590=""),FALSE,'Input and Summary Results'!$D1590)</f>
        <v>0.98412852100000003</v>
      </c>
      <c r="D2008">
        <f>IF(OR(B2008=0,'Input and Summary Results'!E1590=0),FALSE,'Input and Summary Results'!$E1590)</f>
        <v>6.6626538999999999E-2</v>
      </c>
      <c r="E2008">
        <f t="shared" si="122"/>
        <v>-6.9481817349764012E-3</v>
      </c>
      <c r="F2008">
        <f t="shared" si="123"/>
        <v>2.9382257813865349E-2</v>
      </c>
      <c r="G2008">
        <f>IF('Input and Summary Results'!$J$4="yes",IF(C2008=FALSE,FALSE,IF('Data Transformation'!E2008&lt;$R$10,E2008,$R$10)),IF(C2008=FALSE,FALSE,IF(C2008&lt;$R$10,C2008,$R$10)))</f>
        <v>0.98412852100000003</v>
      </c>
      <c r="H2008">
        <f>IF('Input and Summary Results'!$J$4="yes",'Data Transformation'!F2008,'Data Transformation'!D2008)</f>
        <v>6.6626538999999999E-2</v>
      </c>
      <c r="I2008">
        <f t="shared" si="124"/>
        <v>99</v>
      </c>
    </row>
    <row r="2009" spans="2:9" x14ac:dyDescent="0.45">
      <c r="B2009">
        <f>IF('Input and Summary Results'!D1591=0,FALSE,'Input and Summary Results'!$B1591)</f>
        <v>99</v>
      </c>
      <c r="C2009">
        <f>IF(OR(B2009=0,'Input and Summary Results'!D1591=0,'Input and Summary Results'!D1591=""),FALSE,'Input and Summary Results'!$D1591)</f>
        <v>0.15111112700000001</v>
      </c>
      <c r="D2009">
        <f>IF(OR(B2009=0,'Input and Summary Results'!E1591=0),FALSE,'Input and Summary Results'!$E1591)</f>
        <v>5.5839640000000003E-2</v>
      </c>
      <c r="E2009">
        <f t="shared" si="122"/>
        <v>-0.82070355540432227</v>
      </c>
      <c r="F2009">
        <f t="shared" si="123"/>
        <v>0.16037471390177641</v>
      </c>
      <c r="G2009">
        <f>IF('Input and Summary Results'!$J$4="yes",IF(C2009=FALSE,FALSE,IF('Data Transformation'!E2009&lt;$R$10,E2009,$R$10)),IF(C2009=FALSE,FALSE,IF(C2009&lt;$R$10,C2009,$R$10)))</f>
        <v>0.15111112700000001</v>
      </c>
      <c r="H2009">
        <f>IF('Input and Summary Results'!$J$4="yes",'Data Transformation'!F2009,'Data Transformation'!D2009)</f>
        <v>5.5839640000000003E-2</v>
      </c>
      <c r="I2009">
        <f t="shared" si="124"/>
        <v>99</v>
      </c>
    </row>
    <row r="2010" spans="2:9" x14ac:dyDescent="0.45">
      <c r="B2010">
        <f>IF('Input and Summary Results'!D1592=0,FALSE,'Input and Summary Results'!$B1592)</f>
        <v>99</v>
      </c>
      <c r="C2010">
        <f>IF(OR(B2010=0,'Input and Summary Results'!D1592=0,'Input and Summary Results'!D1592=""),FALSE,'Input and Summary Results'!$D1592)</f>
        <v>0.88959120800000002</v>
      </c>
      <c r="D2010">
        <f>IF(OR(B2010=0,'Input and Summary Results'!E1592=0),FALSE,'Input and Summary Results'!$E1592)</f>
        <v>5.4362470000000003E-2</v>
      </c>
      <c r="E2010">
        <f t="shared" si="122"/>
        <v>-5.0809517956209971E-2</v>
      </c>
      <c r="F2010">
        <f t="shared" si="123"/>
        <v>2.6521521084997054E-2</v>
      </c>
      <c r="G2010">
        <f>IF('Input and Summary Results'!$J$4="yes",IF(C2010=FALSE,FALSE,IF('Data Transformation'!E2010&lt;$R$10,E2010,$R$10)),IF(C2010=FALSE,FALSE,IF(C2010&lt;$R$10,C2010,$R$10)))</f>
        <v>0.88959120800000002</v>
      </c>
      <c r="H2010">
        <f>IF('Input and Summary Results'!$J$4="yes",'Data Transformation'!F2010,'Data Transformation'!D2010)</f>
        <v>5.4362470000000003E-2</v>
      </c>
      <c r="I2010">
        <f t="shared" si="124"/>
        <v>99</v>
      </c>
    </row>
    <row r="2011" spans="2:9" x14ac:dyDescent="0.45">
      <c r="B2011">
        <f>IF('Input and Summary Results'!D1593=0,FALSE,'Input and Summary Results'!$B1593)</f>
        <v>99</v>
      </c>
      <c r="C2011">
        <f>IF(OR(B2011=0,'Input and Summary Results'!D1593=0,'Input and Summary Results'!D1593=""),FALSE,'Input and Summary Results'!$D1593)</f>
        <v>0.89994759000000002</v>
      </c>
      <c r="D2011">
        <f>IF(OR(B2011=0,'Input and Summary Results'!E1593=0),FALSE,'Input and Summary Results'!$E1593)</f>
        <v>4.3833623000000002E-2</v>
      </c>
      <c r="E2011">
        <f t="shared" si="122"/>
        <v>-4.5782781712405796E-2</v>
      </c>
      <c r="F2011">
        <f t="shared" si="123"/>
        <v>2.1138778072620875E-2</v>
      </c>
      <c r="G2011">
        <f>IF('Input and Summary Results'!$J$4="yes",IF(C2011=FALSE,FALSE,IF('Data Transformation'!E2011&lt;$R$10,E2011,$R$10)),IF(C2011=FALSE,FALSE,IF(C2011&lt;$R$10,C2011,$R$10)))</f>
        <v>0.89994759000000002</v>
      </c>
      <c r="H2011">
        <f>IF('Input and Summary Results'!$J$4="yes",'Data Transformation'!F2011,'Data Transformation'!D2011)</f>
        <v>4.3833623000000002E-2</v>
      </c>
      <c r="I2011">
        <f t="shared" si="124"/>
        <v>99</v>
      </c>
    </row>
    <row r="2012" spans="2:9" x14ac:dyDescent="0.45">
      <c r="B2012">
        <f>IF('Input and Summary Results'!D1594=0,FALSE,'Input and Summary Results'!$B1594)</f>
        <v>100</v>
      </c>
      <c r="C2012">
        <f>IF(OR(B2012=0,'Input and Summary Results'!D1594=0,'Input and Summary Results'!D1594=""),FALSE,'Input and Summary Results'!$D1594)</f>
        <v>0.93439583400000004</v>
      </c>
      <c r="D2012">
        <f>IF(OR(B2012=0,'Input and Summary Results'!E1594=0),FALSE,'Input and Summary Results'!$E1594)</f>
        <v>0.120462113</v>
      </c>
      <c r="E2012">
        <f t="shared" si="122"/>
        <v>-2.9469106527528578E-2</v>
      </c>
      <c r="F2012">
        <f t="shared" si="123"/>
        <v>5.5951188072184833E-2</v>
      </c>
      <c r="G2012">
        <f>IF('Input and Summary Results'!$J$4="yes",IF(C2012=FALSE,FALSE,IF('Data Transformation'!E2012&lt;$R$10,E2012,$R$10)),IF(C2012=FALSE,FALSE,IF(C2012&lt;$R$10,C2012,$R$10)))</f>
        <v>0.93439583400000004</v>
      </c>
      <c r="H2012">
        <f>IF('Input and Summary Results'!$J$4="yes",'Data Transformation'!F2012,'Data Transformation'!D2012)</f>
        <v>0.120462113</v>
      </c>
      <c r="I2012">
        <f t="shared" si="124"/>
        <v>100</v>
      </c>
    </row>
    <row r="2013" spans="2:9" x14ac:dyDescent="0.45">
      <c r="B2013">
        <f>IF('Input and Summary Results'!D1595=0,FALSE,'Input and Summary Results'!$B1595)</f>
        <v>100</v>
      </c>
      <c r="C2013">
        <f>IF(OR(B2013=0,'Input and Summary Results'!D1595=0,'Input and Summary Results'!D1595=""),FALSE,'Input and Summary Results'!$D1595)</f>
        <v>0.86466538100000001</v>
      </c>
      <c r="D2013">
        <f>IF(OR(B2013=0,'Input and Summary Results'!E1595=0),FALSE,'Input and Summary Results'!$E1595)</f>
        <v>0.103038727</v>
      </c>
      <c r="E2013">
        <f t="shared" si="122"/>
        <v>-6.3151928721432313E-2</v>
      </c>
      <c r="F2013">
        <f t="shared" si="123"/>
        <v>5.1718050127416856E-2</v>
      </c>
      <c r="G2013">
        <f>IF('Input and Summary Results'!$J$4="yes",IF(C2013=FALSE,FALSE,IF('Data Transformation'!E2013&lt;$R$10,E2013,$R$10)),IF(C2013=FALSE,FALSE,IF(C2013&lt;$R$10,C2013,$R$10)))</f>
        <v>0.86466538100000001</v>
      </c>
      <c r="H2013">
        <f>IF('Input and Summary Results'!$J$4="yes",'Data Transformation'!F2013,'Data Transformation'!D2013)</f>
        <v>0.103038727</v>
      </c>
      <c r="I2013">
        <f t="shared" si="124"/>
        <v>100</v>
      </c>
    </row>
    <row r="2014" spans="2:9" x14ac:dyDescent="0.45">
      <c r="B2014">
        <f>IF('Input and Summary Results'!D1596=0,FALSE,'Input and Summary Results'!$B1596)</f>
        <v>100</v>
      </c>
      <c r="C2014">
        <f>IF(OR(B2014=0,'Input and Summary Results'!D1596=0,'Input and Summary Results'!D1596=""),FALSE,'Input and Summary Results'!$D1596)</f>
        <v>0.17820726100000001</v>
      </c>
      <c r="D2014">
        <f>IF(OR(B2014=0,'Input and Summary Results'!E1596=0),FALSE,'Input and Summary Results'!$E1596)</f>
        <v>8.2765727999999997E-2</v>
      </c>
      <c r="E2014">
        <f t="shared" si="122"/>
        <v>-0.74907460474364551</v>
      </c>
      <c r="F2014">
        <f t="shared" si="123"/>
        <v>0.20156488433992595</v>
      </c>
      <c r="G2014">
        <f>IF('Input and Summary Results'!$J$4="yes",IF(C2014=FALSE,FALSE,IF('Data Transformation'!E2014&lt;$R$10,E2014,$R$10)),IF(C2014=FALSE,FALSE,IF(C2014&lt;$R$10,C2014,$R$10)))</f>
        <v>0.17820726100000001</v>
      </c>
      <c r="H2014">
        <f>IF('Input and Summary Results'!$J$4="yes",'Data Transformation'!F2014,'Data Transformation'!D2014)</f>
        <v>8.2765727999999997E-2</v>
      </c>
      <c r="I2014">
        <f t="shared" si="124"/>
        <v>100</v>
      </c>
    </row>
    <row r="2015" spans="2:9" x14ac:dyDescent="0.45">
      <c r="B2015">
        <f>IF('Input and Summary Results'!D1597=0,FALSE,'Input and Summary Results'!$B1597)</f>
        <v>100</v>
      </c>
      <c r="C2015">
        <f>IF(OR(B2015=0,'Input and Summary Results'!D1597=0,'Input and Summary Results'!D1597=""),FALSE,'Input and Summary Results'!$D1597)</f>
        <v>0.51477327100000003</v>
      </c>
      <c r="D2015">
        <f>IF(OR(B2015=0,'Input and Summary Results'!E1597=0),FALSE,'Input and Summary Results'!$E1597)</f>
        <v>8.2395353000000005E-2</v>
      </c>
      <c r="E2015">
        <f t="shared" si="122"/>
        <v>-0.28838401141523085</v>
      </c>
      <c r="F2015">
        <f t="shared" si="123"/>
        <v>6.9466666621080253E-2</v>
      </c>
      <c r="G2015">
        <f>IF('Input and Summary Results'!$J$4="yes",IF(C2015=FALSE,FALSE,IF('Data Transformation'!E2015&lt;$R$10,E2015,$R$10)),IF(C2015=FALSE,FALSE,IF(C2015&lt;$R$10,C2015,$R$10)))</f>
        <v>0.51477327100000003</v>
      </c>
      <c r="H2015">
        <f>IF('Input and Summary Results'!$J$4="yes",'Data Transformation'!F2015,'Data Transformation'!D2015)</f>
        <v>8.2395353000000005E-2</v>
      </c>
      <c r="I2015">
        <f t="shared" si="124"/>
        <v>100</v>
      </c>
    </row>
    <row r="2016" spans="2:9" x14ac:dyDescent="0.45">
      <c r="B2016">
        <f>IF('Input and Summary Results'!D1598=0,FALSE,'Input and Summary Results'!$B1598)</f>
        <v>100</v>
      </c>
      <c r="C2016">
        <f>IF(OR(B2016=0,'Input and Summary Results'!D1598=0,'Input and Summary Results'!D1598=""),FALSE,'Input and Summary Results'!$D1598)</f>
        <v>0.57315928800000004</v>
      </c>
      <c r="D2016">
        <f>IF(OR(B2016=0,'Input and Summary Results'!E1598=0),FALSE,'Input and Summary Results'!$E1598)</f>
        <v>8.1206199000000007E-2</v>
      </c>
      <c r="E2016">
        <f t="shared" si="122"/>
        <v>-0.24172466549186097</v>
      </c>
      <c r="F2016">
        <f t="shared" si="123"/>
        <v>6.1489870449416846E-2</v>
      </c>
      <c r="G2016">
        <f>IF('Input and Summary Results'!$J$4="yes",IF(C2016=FALSE,FALSE,IF('Data Transformation'!E2016&lt;$R$10,E2016,$R$10)),IF(C2016=FALSE,FALSE,IF(C2016&lt;$R$10,C2016,$R$10)))</f>
        <v>0.57315928800000004</v>
      </c>
      <c r="H2016">
        <f>IF('Input and Summary Results'!$J$4="yes",'Data Transformation'!F2016,'Data Transformation'!D2016)</f>
        <v>8.1206199000000007E-2</v>
      </c>
      <c r="I2016">
        <f t="shared" si="124"/>
        <v>100</v>
      </c>
    </row>
    <row r="2017" spans="2:9" x14ac:dyDescent="0.45">
      <c r="B2017">
        <f>IF('Input and Summary Results'!D1599=0,FALSE,'Input and Summary Results'!$B1599)</f>
        <v>100</v>
      </c>
      <c r="C2017">
        <f>IF(OR(B2017=0,'Input and Summary Results'!D1599=0,'Input and Summary Results'!D1599=""),FALSE,'Input and Summary Results'!$D1599)</f>
        <v>0.30614003400000001</v>
      </c>
      <c r="D2017">
        <f>IF(OR(B2017=0,'Input and Summary Results'!E1599=0),FALSE,'Input and Summary Results'!$E1599)</f>
        <v>6.3259309999999999E-2</v>
      </c>
      <c r="E2017">
        <f t="shared" si="122"/>
        <v>-0.51407987390342402</v>
      </c>
      <c r="F2017">
        <f t="shared" si="123"/>
        <v>8.9679680835208886E-2</v>
      </c>
      <c r="G2017">
        <f>IF('Input and Summary Results'!$J$4="yes",IF(C2017=FALSE,FALSE,IF('Data Transformation'!E2017&lt;$R$10,E2017,$R$10)),IF(C2017=FALSE,FALSE,IF(C2017&lt;$R$10,C2017,$R$10)))</f>
        <v>0.30614003400000001</v>
      </c>
      <c r="H2017">
        <f>IF('Input and Summary Results'!$J$4="yes",'Data Transformation'!F2017,'Data Transformation'!D2017)</f>
        <v>6.3259309999999999E-2</v>
      </c>
      <c r="I2017">
        <f t="shared" si="124"/>
        <v>100</v>
      </c>
    </row>
    <row r="2018" spans="2:9" x14ac:dyDescent="0.45">
      <c r="B2018">
        <f>IF('Input and Summary Results'!D1600=0,FALSE,'Input and Summary Results'!$B1600)</f>
        <v>100</v>
      </c>
      <c r="C2018">
        <f>IF(OR(B2018=0,'Input and Summary Results'!D1600=0,'Input and Summary Results'!D1600=""),FALSE,'Input and Summary Results'!$D1600)</f>
        <v>0.54089428799999995</v>
      </c>
      <c r="D2018">
        <f>IF(OR(B2018=0,'Input and Summary Results'!E1600=0),FALSE,'Input and Summary Results'!$E1600)</f>
        <v>6.1473883E-2</v>
      </c>
      <c r="E2018">
        <f t="shared" si="122"/>
        <v>-0.26688760480895984</v>
      </c>
      <c r="F2018">
        <f t="shared" si="123"/>
        <v>4.9325100696940627E-2</v>
      </c>
      <c r="G2018">
        <f>IF('Input and Summary Results'!$J$4="yes",IF(C2018=FALSE,FALSE,IF('Data Transformation'!E2018&lt;$R$10,E2018,$R$10)),IF(C2018=FALSE,FALSE,IF(C2018&lt;$R$10,C2018,$R$10)))</f>
        <v>0.54089428799999995</v>
      </c>
      <c r="H2018">
        <f>IF('Input and Summary Results'!$J$4="yes",'Data Transformation'!F2018,'Data Transformation'!D2018)</f>
        <v>6.1473883E-2</v>
      </c>
      <c r="I2018">
        <f t="shared" si="124"/>
        <v>100</v>
      </c>
    </row>
    <row r="2019" spans="2:9" x14ac:dyDescent="0.45">
      <c r="B2019">
        <f>IF('Input and Summary Results'!D1601=0,FALSE,'Input and Summary Results'!$B1601)</f>
        <v>100</v>
      </c>
      <c r="C2019">
        <f>IF(OR(B2019=0,'Input and Summary Results'!D1601=0,'Input and Summary Results'!D1601=""),FALSE,'Input and Summary Results'!$D1601)</f>
        <v>0.71545285999999997</v>
      </c>
      <c r="D2019">
        <f>IF(OR(B2019=0,'Input and Summary Results'!E1601=0),FALSE,'Input and Summary Results'!$E1601)</f>
        <v>5.5877044000000001E-2</v>
      </c>
      <c r="E2019">
        <f t="shared" si="122"/>
        <v>-0.14541897590324929</v>
      </c>
      <c r="F2019">
        <f t="shared" si="123"/>
        <v>3.3895506541129772E-2</v>
      </c>
      <c r="G2019">
        <f>IF('Input and Summary Results'!$J$4="yes",IF(C2019=FALSE,FALSE,IF('Data Transformation'!E2019&lt;$R$10,E2019,$R$10)),IF(C2019=FALSE,FALSE,IF(C2019&lt;$R$10,C2019,$R$10)))</f>
        <v>0.71545285999999997</v>
      </c>
      <c r="H2019">
        <f>IF('Input and Summary Results'!$J$4="yes",'Data Transformation'!F2019,'Data Transformation'!D2019)</f>
        <v>5.5877044000000001E-2</v>
      </c>
      <c r="I2019">
        <f t="shared" si="124"/>
        <v>100</v>
      </c>
    </row>
    <row r="2020" spans="2:9" x14ac:dyDescent="0.45">
      <c r="B2020">
        <f>IF('Input and Summary Results'!D1602=0,FALSE,'Input and Summary Results'!$B1602)</f>
        <v>100</v>
      </c>
      <c r="C2020">
        <f>IF(OR(B2020=0,'Input and Summary Results'!D1602=0,'Input and Summary Results'!D1602=""),FALSE,'Input and Summary Results'!$D1602)</f>
        <v>0.14596675100000001</v>
      </c>
      <c r="D2020">
        <f>IF(OR(B2020=0,'Input and Summary Results'!E1602=0),FALSE,'Input and Summary Results'!$E1602)</f>
        <v>5.2895005000000002E-2</v>
      </c>
      <c r="E2020">
        <f t="shared" si="122"/>
        <v>-0.83574605861072437</v>
      </c>
      <c r="F2020">
        <f t="shared" si="123"/>
        <v>0.15727165270671811</v>
      </c>
      <c r="G2020">
        <f>IF('Input and Summary Results'!$J$4="yes",IF(C2020=FALSE,FALSE,IF('Data Transformation'!E2020&lt;$R$10,E2020,$R$10)),IF(C2020=FALSE,FALSE,IF(C2020&lt;$R$10,C2020,$R$10)))</f>
        <v>0.14596675100000001</v>
      </c>
      <c r="H2020">
        <f>IF('Input and Summary Results'!$J$4="yes",'Data Transformation'!F2020,'Data Transformation'!D2020)</f>
        <v>5.2895005000000002E-2</v>
      </c>
      <c r="I2020">
        <f t="shared" si="124"/>
        <v>100</v>
      </c>
    </row>
    <row r="2021" spans="2:9" x14ac:dyDescent="0.45">
      <c r="B2021">
        <f>IF('Input and Summary Results'!D1603=0,FALSE,'Input and Summary Results'!$B1603)</f>
        <v>100</v>
      </c>
      <c r="C2021">
        <f>IF(OR(B2021=0,'Input and Summary Results'!D1603=0,'Input and Summary Results'!D1603=""),FALSE,'Input and Summary Results'!$D1603)</f>
        <v>0.45849854699999998</v>
      </c>
      <c r="D2021">
        <f>IF(OR(B2021=0,'Input and Summary Results'!E1603=0),FALSE,'Input and Summary Results'!$E1603)</f>
        <v>4.9208341000000003E-2</v>
      </c>
      <c r="E2021">
        <f t="shared" si="122"/>
        <v>-0.33866203628814134</v>
      </c>
      <c r="F2021">
        <f t="shared" si="123"/>
        <v>4.6579035274456393E-2</v>
      </c>
      <c r="G2021">
        <f>IF('Input and Summary Results'!$J$4="yes",IF(C2021=FALSE,FALSE,IF('Data Transformation'!E2021&lt;$R$10,E2021,$R$10)),IF(C2021=FALSE,FALSE,IF(C2021&lt;$R$10,C2021,$R$10)))</f>
        <v>0.45849854699999998</v>
      </c>
      <c r="H2021">
        <f>IF('Input and Summary Results'!$J$4="yes",'Data Transformation'!F2021,'Data Transformation'!D2021)</f>
        <v>4.9208341000000003E-2</v>
      </c>
      <c r="I2021">
        <f t="shared" si="124"/>
        <v>100</v>
      </c>
    </row>
    <row r="2022" spans="2:9" x14ac:dyDescent="0.45">
      <c r="B2022">
        <f>IF('Input and Summary Results'!D1604=0,FALSE,'Input and Summary Results'!$B1604)</f>
        <v>100</v>
      </c>
      <c r="C2022">
        <f>IF(OR(B2022=0,'Input and Summary Results'!D1604=0,'Input and Summary Results'!D1604=""),FALSE,'Input and Summary Results'!$D1604)</f>
        <v>0.16743756700000001</v>
      </c>
      <c r="D2022">
        <f>IF(OR(B2022=0,'Input and Summary Results'!E1604=0),FALSE,'Input and Summary Results'!$E1604)</f>
        <v>4.7205256000000001E-2</v>
      </c>
      <c r="E2022">
        <f t="shared" si="122"/>
        <v>-0.77614709526511361</v>
      </c>
      <c r="F2022">
        <f t="shared" si="123"/>
        <v>0.12235653844635713</v>
      </c>
      <c r="G2022">
        <f>IF('Input and Summary Results'!$J$4="yes",IF(C2022=FALSE,FALSE,IF('Data Transformation'!E2022&lt;$R$10,E2022,$R$10)),IF(C2022=FALSE,FALSE,IF(C2022&lt;$R$10,C2022,$R$10)))</f>
        <v>0.16743756700000001</v>
      </c>
      <c r="H2022">
        <f>IF('Input and Summary Results'!$J$4="yes",'Data Transformation'!F2022,'Data Transformation'!D2022)</f>
        <v>4.7205256000000001E-2</v>
      </c>
      <c r="I2022">
        <f t="shared" si="124"/>
        <v>100</v>
      </c>
    </row>
    <row r="2023" spans="2:9" x14ac:dyDescent="0.45">
      <c r="B2023">
        <f>IF('Input and Summary Results'!D1605=0,FALSE,'Input and Summary Results'!$B1605)</f>
        <v>100</v>
      </c>
      <c r="C2023">
        <f>IF(OR(B2023=0,'Input and Summary Results'!D1605=0,'Input and Summary Results'!D1605=""),FALSE,'Input and Summary Results'!$D1605)</f>
        <v>0.52613125199999999</v>
      </c>
      <c r="D2023">
        <f>IF(OR(B2023=0,'Input and Summary Results'!E1605=0),FALSE,'Input and Summary Results'!$E1605)</f>
        <v>4.6398103000000003E-2</v>
      </c>
      <c r="E2023">
        <f t="shared" si="122"/>
        <v>-0.27890590050651393</v>
      </c>
      <c r="F2023">
        <f t="shared" si="123"/>
        <v>3.8273295162477829E-2</v>
      </c>
      <c r="G2023">
        <f>IF('Input and Summary Results'!$J$4="yes",IF(C2023=FALSE,FALSE,IF('Data Transformation'!E2023&lt;$R$10,E2023,$R$10)),IF(C2023=FALSE,FALSE,IF(C2023&lt;$R$10,C2023,$R$10)))</f>
        <v>0.52613125199999999</v>
      </c>
      <c r="H2023">
        <f>IF('Input and Summary Results'!$J$4="yes",'Data Transformation'!F2023,'Data Transformation'!D2023)</f>
        <v>4.6398103000000003E-2</v>
      </c>
      <c r="I2023">
        <f t="shared" si="124"/>
        <v>100</v>
      </c>
    </row>
    <row r="2024" spans="2:9" x14ac:dyDescent="0.45">
      <c r="B2024">
        <f>IF('Input and Summary Results'!D1606=0,FALSE,'Input and Summary Results'!$B1606)</f>
        <v>100</v>
      </c>
      <c r="C2024">
        <f>IF(OR(B2024=0,'Input and Summary Results'!D1606=0,'Input and Summary Results'!D1606=""),FALSE,'Input and Summary Results'!$D1606)</f>
        <v>0.207525293</v>
      </c>
      <c r="D2024">
        <f>IF(OR(B2024=0,'Input and Summary Results'!E1606=0),FALSE,'Input and Summary Results'!$E1606)</f>
        <v>4.3718304999999999E-2</v>
      </c>
      <c r="E2024">
        <f t="shared" si="122"/>
        <v>-0.68292896429691852</v>
      </c>
      <c r="F2024">
        <f t="shared" si="123"/>
        <v>9.1428587309596035E-2</v>
      </c>
      <c r="G2024">
        <f>IF('Input and Summary Results'!$J$4="yes",IF(C2024=FALSE,FALSE,IF('Data Transformation'!E2024&lt;$R$10,E2024,$R$10)),IF(C2024=FALSE,FALSE,IF(C2024&lt;$R$10,C2024,$R$10)))</f>
        <v>0.207525293</v>
      </c>
      <c r="H2024">
        <f>IF('Input and Summary Results'!$J$4="yes",'Data Transformation'!F2024,'Data Transformation'!D2024)</f>
        <v>4.3718304999999999E-2</v>
      </c>
      <c r="I2024">
        <f t="shared" si="124"/>
        <v>100</v>
      </c>
    </row>
    <row r="2025" spans="2:9" x14ac:dyDescent="0.45">
      <c r="B2025">
        <f>IF('Input and Summary Results'!D1607=0,FALSE,'Input and Summary Results'!$B1607)</f>
        <v>101</v>
      </c>
      <c r="C2025">
        <f>IF(OR(B2025=0,'Input and Summary Results'!D1607=0,'Input and Summary Results'!D1607=""),FALSE,'Input and Summary Results'!$D1607)</f>
        <v>0.403992093</v>
      </c>
      <c r="D2025">
        <f>IF(OR(B2025=0,'Input and Summary Results'!E1607=0),FALSE,'Input and Summary Results'!$E1607)</f>
        <v>0.108718252</v>
      </c>
      <c r="E2025">
        <f t="shared" si="122"/>
        <v>-0.3936271348895764</v>
      </c>
      <c r="F2025">
        <f t="shared" si="123"/>
        <v>0.11679367538512692</v>
      </c>
      <c r="G2025">
        <f>IF('Input and Summary Results'!$J$4="yes",IF(C2025=FALSE,FALSE,IF('Data Transformation'!E2025&lt;$R$10,E2025,$R$10)),IF(C2025=FALSE,FALSE,IF(C2025&lt;$R$10,C2025,$R$10)))</f>
        <v>0.403992093</v>
      </c>
      <c r="H2025">
        <f>IF('Input and Summary Results'!$J$4="yes",'Data Transformation'!F2025,'Data Transformation'!D2025)</f>
        <v>0.108718252</v>
      </c>
      <c r="I2025">
        <f t="shared" si="124"/>
        <v>101</v>
      </c>
    </row>
    <row r="2026" spans="2:9" x14ac:dyDescent="0.45">
      <c r="B2026">
        <f>IF('Input and Summary Results'!D1608=0,FALSE,'Input and Summary Results'!$B1608)</f>
        <v>101</v>
      </c>
      <c r="C2026">
        <f>IF(OR(B2026=0,'Input and Summary Results'!D1608=0,'Input and Summary Results'!D1608=""),FALSE,'Input and Summary Results'!$D1608)</f>
        <v>0.162865916</v>
      </c>
      <c r="D2026">
        <f>IF(OR(B2026=0,'Input and Summary Results'!E1608=0),FALSE,'Input and Summary Results'!$E1608)</f>
        <v>0.106915939</v>
      </c>
      <c r="E2026">
        <f t="shared" ref="E2026:E2089" si="125">IF(C2026=FALSE,FALSE,LOG10(C2026))</f>
        <v>-0.78816979378798979</v>
      </c>
      <c r="F2026">
        <f t="shared" ref="F2026:F2089" si="126">IF(D2026=FALSE, FALSE,0.434*D2026/C2026)</f>
        <v>0.28490625089414046</v>
      </c>
      <c r="G2026">
        <f>IF('Input and Summary Results'!$J$4="yes",IF(C2026=FALSE,FALSE,IF('Data Transformation'!E2026&lt;$R$10,E2026,$R$10)),IF(C2026=FALSE,FALSE,IF(C2026&lt;$R$10,C2026,$R$10)))</f>
        <v>0.162865916</v>
      </c>
      <c r="H2026">
        <f>IF('Input and Summary Results'!$J$4="yes",'Data Transformation'!F2026,'Data Transformation'!D2026)</f>
        <v>0.106915939</v>
      </c>
      <c r="I2026">
        <f t="shared" si="124"/>
        <v>101</v>
      </c>
    </row>
    <row r="2027" spans="2:9" x14ac:dyDescent="0.45">
      <c r="B2027">
        <f>IF('Input and Summary Results'!D1609=0,FALSE,'Input and Summary Results'!$B1609)</f>
        <v>101</v>
      </c>
      <c r="C2027">
        <f>IF(OR(B2027=0,'Input and Summary Results'!D1609=0,'Input and Summary Results'!D1609=""),FALSE,'Input and Summary Results'!$D1609)</f>
        <v>0.23244133</v>
      </c>
      <c r="D2027">
        <f>IF(OR(B2027=0,'Input and Summary Results'!E1609=0),FALSE,'Input and Summary Results'!$E1609)</f>
        <v>9.9996020000000005E-2</v>
      </c>
      <c r="E2027">
        <f t="shared" si="125"/>
        <v>-0.63368664824785559</v>
      </c>
      <c r="F2027">
        <f t="shared" si="126"/>
        <v>0.18670635157697643</v>
      </c>
      <c r="G2027">
        <f>IF('Input and Summary Results'!$J$4="yes",IF(C2027=FALSE,FALSE,IF('Data Transformation'!E2027&lt;$R$10,E2027,$R$10)),IF(C2027=FALSE,FALSE,IF(C2027&lt;$R$10,C2027,$R$10)))</f>
        <v>0.23244133</v>
      </c>
      <c r="H2027">
        <f>IF('Input and Summary Results'!$J$4="yes",'Data Transformation'!F2027,'Data Transformation'!D2027)</f>
        <v>9.9996020000000005E-2</v>
      </c>
      <c r="I2027">
        <f t="shared" si="124"/>
        <v>101</v>
      </c>
    </row>
    <row r="2028" spans="2:9" x14ac:dyDescent="0.45">
      <c r="B2028">
        <f>IF('Input and Summary Results'!D1610=0,FALSE,'Input and Summary Results'!$B1610)</f>
        <v>101</v>
      </c>
      <c r="C2028">
        <f>IF(OR(B2028=0,'Input and Summary Results'!D1610=0,'Input and Summary Results'!D1610=""),FALSE,'Input and Summary Results'!$D1610)</f>
        <v>0.16769226500000001</v>
      </c>
      <c r="D2028">
        <f>IF(OR(B2028=0,'Input and Summary Results'!E1610=0),FALSE,'Input and Summary Results'!$E1610)</f>
        <v>9.8485413999999993E-2</v>
      </c>
      <c r="E2028">
        <f t="shared" si="125"/>
        <v>-0.77548696926804295</v>
      </c>
      <c r="F2028">
        <f t="shared" si="126"/>
        <v>0.25488754461036112</v>
      </c>
      <c r="G2028">
        <f>IF('Input and Summary Results'!$J$4="yes",IF(C2028=FALSE,FALSE,IF('Data Transformation'!E2028&lt;$R$10,E2028,$R$10)),IF(C2028=FALSE,FALSE,IF(C2028&lt;$R$10,C2028,$R$10)))</f>
        <v>0.16769226500000001</v>
      </c>
      <c r="H2028">
        <f>IF('Input and Summary Results'!$J$4="yes",'Data Transformation'!F2028,'Data Transformation'!D2028)</f>
        <v>9.8485413999999993E-2</v>
      </c>
      <c r="I2028">
        <f t="shared" si="124"/>
        <v>101</v>
      </c>
    </row>
    <row r="2029" spans="2:9" x14ac:dyDescent="0.45">
      <c r="B2029">
        <f>IF('Input and Summary Results'!D1611=0,FALSE,'Input and Summary Results'!$B1611)</f>
        <v>101</v>
      </c>
      <c r="C2029">
        <f>IF(OR(B2029=0,'Input and Summary Results'!D1611=0,'Input and Summary Results'!D1611=""),FALSE,'Input and Summary Results'!$D1611)</f>
        <v>0.16161305000000001</v>
      </c>
      <c r="D2029">
        <f>IF(OR(B2029=0,'Input and Summary Results'!E1611=0),FALSE,'Input and Summary Results'!$E1611)</f>
        <v>9.6902485999999996E-2</v>
      </c>
      <c r="E2029">
        <f t="shared" si="125"/>
        <v>-0.7915235735480658</v>
      </c>
      <c r="F2029">
        <f t="shared" si="126"/>
        <v>0.26022452347752856</v>
      </c>
      <c r="G2029">
        <f>IF('Input and Summary Results'!$J$4="yes",IF(C2029=FALSE,FALSE,IF('Data Transformation'!E2029&lt;$R$10,E2029,$R$10)),IF(C2029=FALSE,FALSE,IF(C2029&lt;$R$10,C2029,$R$10)))</f>
        <v>0.16161305000000001</v>
      </c>
      <c r="H2029">
        <f>IF('Input and Summary Results'!$J$4="yes",'Data Transformation'!F2029,'Data Transformation'!D2029)</f>
        <v>9.6902485999999996E-2</v>
      </c>
      <c r="I2029">
        <f t="shared" si="124"/>
        <v>101</v>
      </c>
    </row>
    <row r="2030" spans="2:9" x14ac:dyDescent="0.45">
      <c r="B2030">
        <f>IF('Input and Summary Results'!D1612=0,FALSE,'Input and Summary Results'!$B1612)</f>
        <v>101</v>
      </c>
      <c r="C2030">
        <f>IF(OR(B2030=0,'Input and Summary Results'!D1612=0,'Input and Summary Results'!D1612=""),FALSE,'Input and Summary Results'!$D1612)</f>
        <v>0.18271739200000001</v>
      </c>
      <c r="D2030">
        <f>IF(OR(B2030=0,'Input and Summary Results'!E1612=0),FALSE,'Input and Summary Results'!$E1612)</f>
        <v>9.1481111000000004E-2</v>
      </c>
      <c r="E2030">
        <f t="shared" si="125"/>
        <v>-0.7382201122526133</v>
      </c>
      <c r="F2030">
        <f t="shared" si="126"/>
        <v>0.21729076657355093</v>
      </c>
      <c r="G2030">
        <f>IF('Input and Summary Results'!$J$4="yes",IF(C2030=FALSE,FALSE,IF('Data Transformation'!E2030&lt;$R$10,E2030,$R$10)),IF(C2030=FALSE,FALSE,IF(C2030&lt;$R$10,C2030,$R$10)))</f>
        <v>0.18271739200000001</v>
      </c>
      <c r="H2030">
        <f>IF('Input and Summary Results'!$J$4="yes",'Data Transformation'!F2030,'Data Transformation'!D2030)</f>
        <v>9.1481111000000004E-2</v>
      </c>
      <c r="I2030">
        <f t="shared" si="124"/>
        <v>101</v>
      </c>
    </row>
    <row r="2031" spans="2:9" x14ac:dyDescent="0.45">
      <c r="B2031">
        <f>IF('Input and Summary Results'!D1613=0,FALSE,'Input and Summary Results'!$B1613)</f>
        <v>101</v>
      </c>
      <c r="C2031">
        <f>IF(OR(B2031=0,'Input and Summary Results'!D1613=0,'Input and Summary Results'!D1613=""),FALSE,'Input and Summary Results'!$D1613)</f>
        <v>0.769463903</v>
      </c>
      <c r="D2031">
        <f>IF(OR(B2031=0,'Input and Summary Results'!E1613=0),FALSE,'Input and Summary Results'!$E1613)</f>
        <v>7.3778195000000005E-2</v>
      </c>
      <c r="E2031">
        <f t="shared" si="125"/>
        <v>-0.11381174892622557</v>
      </c>
      <c r="F2031">
        <f t="shared" si="126"/>
        <v>4.1613045790921274E-2</v>
      </c>
      <c r="G2031">
        <f>IF('Input and Summary Results'!$J$4="yes",IF(C2031=FALSE,FALSE,IF('Data Transformation'!E2031&lt;$R$10,E2031,$R$10)),IF(C2031=FALSE,FALSE,IF(C2031&lt;$R$10,C2031,$R$10)))</f>
        <v>0.769463903</v>
      </c>
      <c r="H2031">
        <f>IF('Input and Summary Results'!$J$4="yes",'Data Transformation'!F2031,'Data Transformation'!D2031)</f>
        <v>7.3778195000000005E-2</v>
      </c>
      <c r="I2031">
        <f t="shared" si="124"/>
        <v>101</v>
      </c>
    </row>
    <row r="2032" spans="2:9" x14ac:dyDescent="0.45">
      <c r="B2032">
        <f>IF('Input and Summary Results'!D1614=0,FALSE,'Input and Summary Results'!$B1614)</f>
        <v>101</v>
      </c>
      <c r="C2032">
        <f>IF(OR(B2032=0,'Input and Summary Results'!D1614=0,'Input and Summary Results'!D1614=""),FALSE,'Input and Summary Results'!$D1614)</f>
        <v>0.16659289899999999</v>
      </c>
      <c r="D2032">
        <f>IF(OR(B2032=0,'Input and Summary Results'!E1614=0),FALSE,'Input and Summary Results'!$E1614)</f>
        <v>6.8805898000000004E-2</v>
      </c>
      <c r="E2032">
        <f t="shared" si="125"/>
        <v>-0.77834351427881709</v>
      </c>
      <c r="F2032">
        <f t="shared" si="126"/>
        <v>0.17924989547123496</v>
      </c>
      <c r="G2032">
        <f>IF('Input and Summary Results'!$J$4="yes",IF(C2032=FALSE,FALSE,IF('Data Transformation'!E2032&lt;$R$10,E2032,$R$10)),IF(C2032=FALSE,FALSE,IF(C2032&lt;$R$10,C2032,$R$10)))</f>
        <v>0.16659289899999999</v>
      </c>
      <c r="H2032">
        <f>IF('Input and Summary Results'!$J$4="yes",'Data Transformation'!F2032,'Data Transformation'!D2032)</f>
        <v>6.8805898000000004E-2</v>
      </c>
      <c r="I2032">
        <f t="shared" si="124"/>
        <v>101</v>
      </c>
    </row>
    <row r="2033" spans="2:9" x14ac:dyDescent="0.45">
      <c r="B2033">
        <f>IF('Input and Summary Results'!D1615=0,FALSE,'Input and Summary Results'!$B1615)</f>
        <v>101</v>
      </c>
      <c r="C2033">
        <f>IF(OR(B2033=0,'Input and Summary Results'!D1615=0,'Input and Summary Results'!D1615=""),FALSE,'Input and Summary Results'!$D1615)</f>
        <v>0.32712595300000002</v>
      </c>
      <c r="D2033">
        <f>IF(OR(B2033=0,'Input and Summary Results'!E1615=0),FALSE,'Input and Summary Results'!$E1615)</f>
        <v>6.6280167000000001E-2</v>
      </c>
      <c r="E2033">
        <f t="shared" si="125"/>
        <v>-0.48528499914139883</v>
      </c>
      <c r="F2033">
        <f t="shared" si="126"/>
        <v>8.7934302412257692E-2</v>
      </c>
      <c r="G2033">
        <f>IF('Input and Summary Results'!$J$4="yes",IF(C2033=FALSE,FALSE,IF('Data Transformation'!E2033&lt;$R$10,E2033,$R$10)),IF(C2033=FALSE,FALSE,IF(C2033&lt;$R$10,C2033,$R$10)))</f>
        <v>0.32712595300000002</v>
      </c>
      <c r="H2033">
        <f>IF('Input and Summary Results'!$J$4="yes",'Data Transformation'!F2033,'Data Transformation'!D2033)</f>
        <v>6.6280167000000001E-2</v>
      </c>
      <c r="I2033">
        <f t="shared" si="124"/>
        <v>101</v>
      </c>
    </row>
    <row r="2034" spans="2:9" x14ac:dyDescent="0.45">
      <c r="B2034">
        <f>IF('Input and Summary Results'!D1616=0,FALSE,'Input and Summary Results'!$B1616)</f>
        <v>101</v>
      </c>
      <c r="C2034">
        <f>IF(OR(B2034=0,'Input and Summary Results'!D1616=0,'Input and Summary Results'!D1616=""),FALSE,'Input and Summary Results'!$D1616)</f>
        <v>0.41411601799999997</v>
      </c>
      <c r="D2034">
        <f>IF(OR(B2034=0,'Input and Summary Results'!E1616=0),FALSE,'Input and Summary Results'!$E1616)</f>
        <v>6.4849472000000005E-2</v>
      </c>
      <c r="E2034">
        <f t="shared" si="125"/>
        <v>-0.38287797067011609</v>
      </c>
      <c r="F2034">
        <f t="shared" si="126"/>
        <v>6.7963250936118116E-2</v>
      </c>
      <c r="G2034">
        <f>IF('Input and Summary Results'!$J$4="yes",IF(C2034=FALSE,FALSE,IF('Data Transformation'!E2034&lt;$R$10,E2034,$R$10)),IF(C2034=FALSE,FALSE,IF(C2034&lt;$R$10,C2034,$R$10)))</f>
        <v>0.41411601799999997</v>
      </c>
      <c r="H2034">
        <f>IF('Input and Summary Results'!$J$4="yes",'Data Transformation'!F2034,'Data Transformation'!D2034)</f>
        <v>6.4849472000000005E-2</v>
      </c>
      <c r="I2034">
        <f t="shared" si="124"/>
        <v>101</v>
      </c>
    </row>
    <row r="2035" spans="2:9" x14ac:dyDescent="0.45">
      <c r="B2035">
        <f>IF('Input and Summary Results'!D1617=0,FALSE,'Input and Summary Results'!$B1617)</f>
        <v>101</v>
      </c>
      <c r="C2035">
        <f>IF(OR(B2035=0,'Input and Summary Results'!D1617=0,'Input and Summary Results'!D1617=""),FALSE,'Input and Summary Results'!$D1617)</f>
        <v>0.93530551699999998</v>
      </c>
      <c r="D2035">
        <f>IF(OR(B2035=0,'Input and Summary Results'!E1617=0),FALSE,'Input and Summary Results'!$E1617)</f>
        <v>5.5705565999999998E-2</v>
      </c>
      <c r="E2035">
        <f t="shared" si="125"/>
        <v>-2.9046503914396161E-2</v>
      </c>
      <c r="F2035">
        <f t="shared" si="126"/>
        <v>2.584846898107199E-2</v>
      </c>
      <c r="G2035">
        <f>IF('Input and Summary Results'!$J$4="yes",IF(C2035=FALSE,FALSE,IF('Data Transformation'!E2035&lt;$R$10,E2035,$R$10)),IF(C2035=FALSE,FALSE,IF(C2035&lt;$R$10,C2035,$R$10)))</f>
        <v>0.93530551699999998</v>
      </c>
      <c r="H2035">
        <f>IF('Input and Summary Results'!$J$4="yes",'Data Transformation'!F2035,'Data Transformation'!D2035)</f>
        <v>5.5705565999999998E-2</v>
      </c>
      <c r="I2035">
        <f t="shared" si="124"/>
        <v>101</v>
      </c>
    </row>
    <row r="2036" spans="2:9" x14ac:dyDescent="0.45">
      <c r="B2036">
        <f>IF('Input and Summary Results'!D1618=0,FALSE,'Input and Summary Results'!$B1618)</f>
        <v>101</v>
      </c>
      <c r="C2036">
        <f>IF(OR(B2036=0,'Input and Summary Results'!D1618=0,'Input and Summary Results'!D1618=""),FALSE,'Input and Summary Results'!$D1618)</f>
        <v>0.21766739199999999</v>
      </c>
      <c r="D2036">
        <f>IF(OR(B2036=0,'Input and Summary Results'!E1618=0),FALSE,'Input and Summary Results'!$E1618)</f>
        <v>5.5618981999999997E-2</v>
      </c>
      <c r="E2036">
        <f t="shared" si="125"/>
        <v>-0.66220662624211069</v>
      </c>
      <c r="F2036">
        <f t="shared" si="126"/>
        <v>0.11089689625169029</v>
      </c>
      <c r="G2036">
        <f>IF('Input and Summary Results'!$J$4="yes",IF(C2036=FALSE,FALSE,IF('Data Transformation'!E2036&lt;$R$10,E2036,$R$10)),IF(C2036=FALSE,FALSE,IF(C2036&lt;$R$10,C2036,$R$10)))</f>
        <v>0.21766739199999999</v>
      </c>
      <c r="H2036">
        <f>IF('Input and Summary Results'!$J$4="yes",'Data Transformation'!F2036,'Data Transformation'!D2036)</f>
        <v>5.5618981999999997E-2</v>
      </c>
      <c r="I2036">
        <f t="shared" si="124"/>
        <v>101</v>
      </c>
    </row>
    <row r="2037" spans="2:9" x14ac:dyDescent="0.45">
      <c r="B2037">
        <f>IF('Input and Summary Results'!D1619=0,FALSE,'Input and Summary Results'!$B1619)</f>
        <v>101</v>
      </c>
      <c r="C2037">
        <f>IF(OR(B2037=0,'Input and Summary Results'!D1619=0,'Input and Summary Results'!D1619=""),FALSE,'Input and Summary Results'!$D1619)</f>
        <v>0.26426369</v>
      </c>
      <c r="D2037">
        <f>IF(OR(B2037=0,'Input and Summary Results'!E1619=0),FALSE,'Input and Summary Results'!$E1619)</f>
        <v>5.4219623000000002E-2</v>
      </c>
      <c r="E2037">
        <f t="shared" si="125"/>
        <v>-0.57796250510869684</v>
      </c>
      <c r="F2037">
        <f t="shared" si="126"/>
        <v>8.9044833900563489E-2</v>
      </c>
      <c r="G2037">
        <f>IF('Input and Summary Results'!$J$4="yes",IF(C2037=FALSE,FALSE,IF('Data Transformation'!E2037&lt;$R$10,E2037,$R$10)),IF(C2037=FALSE,FALSE,IF(C2037&lt;$R$10,C2037,$R$10)))</f>
        <v>0.26426369</v>
      </c>
      <c r="H2037">
        <f>IF('Input and Summary Results'!$J$4="yes",'Data Transformation'!F2037,'Data Transformation'!D2037)</f>
        <v>5.4219623000000002E-2</v>
      </c>
      <c r="I2037">
        <f t="shared" si="124"/>
        <v>101</v>
      </c>
    </row>
    <row r="2038" spans="2:9" x14ac:dyDescent="0.45">
      <c r="B2038">
        <f>IF('Input and Summary Results'!D1620=0,FALSE,'Input and Summary Results'!$B1620)</f>
        <v>101</v>
      </c>
      <c r="C2038">
        <f>IF(OR(B2038=0,'Input and Summary Results'!D1620=0,'Input and Summary Results'!D1620=""),FALSE,'Input and Summary Results'!$D1620)</f>
        <v>0.78281946700000005</v>
      </c>
      <c r="D2038">
        <f>IF(OR(B2038=0,'Input and Summary Results'!E1620=0),FALSE,'Input and Summary Results'!$E1620)</f>
        <v>4.7541353000000001E-2</v>
      </c>
      <c r="E2038">
        <f t="shared" si="125"/>
        <v>-0.10633838293028958</v>
      </c>
      <c r="F2038">
        <f t="shared" si="126"/>
        <v>2.6357222925321042E-2</v>
      </c>
      <c r="G2038">
        <f>IF('Input and Summary Results'!$J$4="yes",IF(C2038=FALSE,FALSE,IF('Data Transformation'!E2038&lt;$R$10,E2038,$R$10)),IF(C2038=FALSE,FALSE,IF(C2038&lt;$R$10,C2038,$R$10)))</f>
        <v>0.78281946700000005</v>
      </c>
      <c r="H2038">
        <f>IF('Input and Summary Results'!$J$4="yes",'Data Transformation'!F2038,'Data Transformation'!D2038)</f>
        <v>4.7541353000000001E-2</v>
      </c>
      <c r="I2038">
        <f t="shared" si="124"/>
        <v>101</v>
      </c>
    </row>
    <row r="2039" spans="2:9" x14ac:dyDescent="0.45">
      <c r="B2039">
        <f>IF('Input and Summary Results'!D1621=0,FALSE,'Input and Summary Results'!$B1621)</f>
        <v>102</v>
      </c>
      <c r="C2039">
        <f>IF(OR(B2039=0,'Input and Summary Results'!D1621=0,'Input and Summary Results'!D1621=""),FALSE,'Input and Summary Results'!$D1621)</f>
        <v>0.99448695799999998</v>
      </c>
      <c r="D2039">
        <f>IF(OR(B2039=0,'Input and Summary Results'!E1621=0),FALSE,'Input and Summary Results'!$E1621)</f>
        <v>8.6219816000000005E-2</v>
      </c>
      <c r="E2039">
        <f t="shared" si="125"/>
        <v>-2.400907970187128E-3</v>
      </c>
      <c r="F2039">
        <f t="shared" si="126"/>
        <v>3.7626838484894447E-2</v>
      </c>
      <c r="G2039">
        <f>IF('Input and Summary Results'!$J$4="yes",IF(C2039=FALSE,FALSE,IF('Data Transformation'!E2039&lt;$R$10,E2039,$R$10)),IF(C2039=FALSE,FALSE,IF(C2039&lt;$R$10,C2039,$R$10)))</f>
        <v>0.99448695799999998</v>
      </c>
      <c r="H2039">
        <f>IF('Input and Summary Results'!$J$4="yes",'Data Transformation'!F2039,'Data Transformation'!D2039)</f>
        <v>8.6219816000000005E-2</v>
      </c>
      <c r="I2039">
        <f t="shared" si="124"/>
        <v>102</v>
      </c>
    </row>
    <row r="2040" spans="2:9" x14ac:dyDescent="0.45">
      <c r="B2040">
        <f>IF('Input and Summary Results'!D1622=0,FALSE,'Input and Summary Results'!$B1622)</f>
        <v>102</v>
      </c>
      <c r="C2040">
        <f>IF(OR(B2040=0,'Input and Summary Results'!D1622=0,'Input and Summary Results'!D1622=""),FALSE,'Input and Summary Results'!$D1622)</f>
        <v>0.49289712000000002</v>
      </c>
      <c r="D2040">
        <f>IF(OR(B2040=0,'Input and Summary Results'!E1622=0),FALSE,'Input and Summary Results'!$E1622)</f>
        <v>8.0741452000000005E-2</v>
      </c>
      <c r="E2040">
        <f t="shared" si="125"/>
        <v>-0.30724371942239492</v>
      </c>
      <c r="F2040">
        <f t="shared" si="126"/>
        <v>7.1093517787241281E-2</v>
      </c>
      <c r="G2040">
        <f>IF('Input and Summary Results'!$J$4="yes",IF(C2040=FALSE,FALSE,IF('Data Transformation'!E2040&lt;$R$10,E2040,$R$10)),IF(C2040=FALSE,FALSE,IF(C2040&lt;$R$10,C2040,$R$10)))</f>
        <v>0.49289712000000002</v>
      </c>
      <c r="H2040">
        <f>IF('Input and Summary Results'!$J$4="yes",'Data Transformation'!F2040,'Data Transformation'!D2040)</f>
        <v>8.0741452000000005E-2</v>
      </c>
      <c r="I2040">
        <f t="shared" si="124"/>
        <v>102</v>
      </c>
    </row>
    <row r="2041" spans="2:9" x14ac:dyDescent="0.45">
      <c r="B2041">
        <f>IF('Input and Summary Results'!D1623=0,FALSE,'Input and Summary Results'!$B1623)</f>
        <v>102</v>
      </c>
      <c r="C2041">
        <f>IF(OR(B2041=0,'Input and Summary Results'!D1623=0,'Input and Summary Results'!D1623=""),FALSE,'Input and Summary Results'!$D1623)</f>
        <v>0.83781432899999997</v>
      </c>
      <c r="D2041">
        <f>IF(OR(B2041=0,'Input and Summary Results'!E1623=0),FALSE,'Input and Summary Results'!$E1623)</f>
        <v>7.8691094000000003E-2</v>
      </c>
      <c r="E2041">
        <f t="shared" si="125"/>
        <v>-7.6852216244535115E-2</v>
      </c>
      <c r="F2041">
        <f t="shared" si="126"/>
        <v>4.0763130462047763E-2</v>
      </c>
      <c r="G2041">
        <f>IF('Input and Summary Results'!$J$4="yes",IF(C2041=FALSE,FALSE,IF('Data Transformation'!E2041&lt;$R$10,E2041,$R$10)),IF(C2041=FALSE,FALSE,IF(C2041&lt;$R$10,C2041,$R$10)))</f>
        <v>0.83781432899999997</v>
      </c>
      <c r="H2041">
        <f>IF('Input and Summary Results'!$J$4="yes",'Data Transformation'!F2041,'Data Transformation'!D2041)</f>
        <v>7.8691094000000003E-2</v>
      </c>
      <c r="I2041">
        <f t="shared" si="124"/>
        <v>102</v>
      </c>
    </row>
    <row r="2042" spans="2:9" x14ac:dyDescent="0.45">
      <c r="B2042">
        <f>IF('Input and Summary Results'!D1624=0,FALSE,'Input and Summary Results'!$B1624)</f>
        <v>102</v>
      </c>
      <c r="C2042">
        <f>IF(OR(B2042=0,'Input and Summary Results'!D1624=0,'Input and Summary Results'!D1624=""),FALSE,'Input and Summary Results'!$D1624)</f>
        <v>8.5689227000000007E-2</v>
      </c>
      <c r="D2042">
        <f>IF(OR(B2042=0,'Input and Summary Results'!E1624=0),FALSE,'Input and Summary Results'!$E1624)</f>
        <v>6.5109558999999997E-2</v>
      </c>
      <c r="E2042">
        <f t="shared" si="125"/>
        <v>-1.0670737749093053</v>
      </c>
      <c r="F2042">
        <f t="shared" si="126"/>
        <v>0.32976780857178223</v>
      </c>
      <c r="G2042">
        <f>IF('Input and Summary Results'!$J$4="yes",IF(C2042=FALSE,FALSE,IF('Data Transformation'!E2042&lt;$R$10,E2042,$R$10)),IF(C2042=FALSE,FALSE,IF(C2042&lt;$R$10,C2042,$R$10)))</f>
        <v>8.5689227000000007E-2</v>
      </c>
      <c r="H2042">
        <f>IF('Input and Summary Results'!$J$4="yes",'Data Transformation'!F2042,'Data Transformation'!D2042)</f>
        <v>6.5109558999999997E-2</v>
      </c>
      <c r="I2042">
        <f t="shared" si="124"/>
        <v>102</v>
      </c>
    </row>
    <row r="2043" spans="2:9" x14ac:dyDescent="0.45">
      <c r="B2043">
        <f>IF('Input and Summary Results'!D1625=0,FALSE,'Input and Summary Results'!$B1625)</f>
        <v>102</v>
      </c>
      <c r="C2043">
        <f>IF(OR(B2043=0,'Input and Summary Results'!D1625=0,'Input and Summary Results'!D1625=""),FALSE,'Input and Summary Results'!$D1625)</f>
        <v>0.25180168400000003</v>
      </c>
      <c r="D2043">
        <f>IF(OR(B2043=0,'Input and Summary Results'!E1625=0),FALSE,'Input and Summary Results'!$E1625)</f>
        <v>6.3685137000000003E-2</v>
      </c>
      <c r="E2043">
        <f t="shared" si="125"/>
        <v>-0.59894136974260437</v>
      </c>
      <c r="F2043">
        <f t="shared" si="126"/>
        <v>0.1097663407922244</v>
      </c>
      <c r="G2043">
        <f>IF('Input and Summary Results'!$J$4="yes",IF(C2043=FALSE,FALSE,IF('Data Transformation'!E2043&lt;$R$10,E2043,$R$10)),IF(C2043=FALSE,FALSE,IF(C2043&lt;$R$10,C2043,$R$10)))</f>
        <v>0.25180168400000003</v>
      </c>
      <c r="H2043">
        <f>IF('Input and Summary Results'!$J$4="yes",'Data Transformation'!F2043,'Data Transformation'!D2043)</f>
        <v>6.3685137000000003E-2</v>
      </c>
      <c r="I2043">
        <f t="shared" si="124"/>
        <v>102</v>
      </c>
    </row>
    <row r="2044" spans="2:9" x14ac:dyDescent="0.45">
      <c r="B2044">
        <f>IF('Input and Summary Results'!D1626=0,FALSE,'Input and Summary Results'!$B1626)</f>
        <v>102</v>
      </c>
      <c r="C2044">
        <f>IF(OR(B2044=0,'Input and Summary Results'!D1626=0,'Input and Summary Results'!D1626=""),FALSE,'Input and Summary Results'!$D1626)</f>
        <v>0.223879414</v>
      </c>
      <c r="D2044">
        <f>IF(OR(B2044=0,'Input and Summary Results'!E1626=0),FALSE,'Input and Summary Results'!$E1626)</f>
        <v>5.6965214E-2</v>
      </c>
      <c r="E2044">
        <f t="shared" si="125"/>
        <v>-0.64998583852115677</v>
      </c>
      <c r="F2044">
        <f t="shared" si="126"/>
        <v>0.11042954970393123</v>
      </c>
      <c r="G2044">
        <f>IF('Input and Summary Results'!$J$4="yes",IF(C2044=FALSE,FALSE,IF('Data Transformation'!E2044&lt;$R$10,E2044,$R$10)),IF(C2044=FALSE,FALSE,IF(C2044&lt;$R$10,C2044,$R$10)))</f>
        <v>0.223879414</v>
      </c>
      <c r="H2044">
        <f>IF('Input and Summary Results'!$J$4="yes",'Data Transformation'!F2044,'Data Transformation'!D2044)</f>
        <v>5.6965214E-2</v>
      </c>
      <c r="I2044">
        <f t="shared" si="124"/>
        <v>102</v>
      </c>
    </row>
    <row r="2045" spans="2:9" x14ac:dyDescent="0.45">
      <c r="B2045">
        <f>IF('Input and Summary Results'!D1627=0,FALSE,'Input and Summary Results'!$B1627)</f>
        <v>102</v>
      </c>
      <c r="C2045">
        <f>IF(OR(B2045=0,'Input and Summary Results'!D1627=0,'Input and Summary Results'!D1627=""),FALSE,'Input and Summary Results'!$D1627)</f>
        <v>0.92781572400000001</v>
      </c>
      <c r="D2045">
        <f>IF(OR(B2045=0,'Input and Summary Results'!E1627=0),FALSE,'Input and Summary Results'!$E1627)</f>
        <v>5.6563268999999999E-2</v>
      </c>
      <c r="E2045">
        <f t="shared" si="125"/>
        <v>-3.2538271622639926E-2</v>
      </c>
      <c r="F2045">
        <f t="shared" si="126"/>
        <v>2.6458334463406872E-2</v>
      </c>
      <c r="G2045">
        <f>IF('Input and Summary Results'!$J$4="yes",IF(C2045=FALSE,FALSE,IF('Data Transformation'!E2045&lt;$R$10,E2045,$R$10)),IF(C2045=FALSE,FALSE,IF(C2045&lt;$R$10,C2045,$R$10)))</f>
        <v>0.92781572400000001</v>
      </c>
      <c r="H2045">
        <f>IF('Input and Summary Results'!$J$4="yes",'Data Transformation'!F2045,'Data Transformation'!D2045)</f>
        <v>5.6563268999999999E-2</v>
      </c>
      <c r="I2045">
        <f t="shared" si="124"/>
        <v>102</v>
      </c>
    </row>
    <row r="2046" spans="2:9" x14ac:dyDescent="0.45">
      <c r="B2046">
        <f>IF('Input and Summary Results'!D1628=0,FALSE,'Input and Summary Results'!$B1628)</f>
        <v>102</v>
      </c>
      <c r="C2046">
        <f>IF(OR(B2046=0,'Input and Summary Results'!D1628=0,'Input and Summary Results'!D1628=""),FALSE,'Input and Summary Results'!$D1628)</f>
        <v>0.95537302000000002</v>
      </c>
      <c r="D2046">
        <f>IF(OR(B2046=0,'Input and Summary Results'!E1628=0),FALSE,'Input and Summary Results'!$E1628)</f>
        <v>5.6447782000000002E-2</v>
      </c>
      <c r="E2046">
        <f t="shared" si="125"/>
        <v>-1.9827027476539381E-2</v>
      </c>
      <c r="F2046">
        <f t="shared" si="126"/>
        <v>2.5642693351336215E-2</v>
      </c>
      <c r="G2046">
        <f>IF('Input and Summary Results'!$J$4="yes",IF(C2046=FALSE,FALSE,IF('Data Transformation'!E2046&lt;$R$10,E2046,$R$10)),IF(C2046=FALSE,FALSE,IF(C2046&lt;$R$10,C2046,$R$10)))</f>
        <v>0.95537302000000002</v>
      </c>
      <c r="H2046">
        <f>IF('Input and Summary Results'!$J$4="yes",'Data Transformation'!F2046,'Data Transformation'!D2046)</f>
        <v>5.6447782000000002E-2</v>
      </c>
      <c r="I2046">
        <f t="shared" si="124"/>
        <v>102</v>
      </c>
    </row>
    <row r="2047" spans="2:9" x14ac:dyDescent="0.45">
      <c r="B2047">
        <f>IF('Input and Summary Results'!D1629=0,FALSE,'Input and Summary Results'!$B1629)</f>
        <v>102</v>
      </c>
      <c r="C2047">
        <f>IF(OR(B2047=0,'Input and Summary Results'!D1629=0,'Input and Summary Results'!D1629=""),FALSE,'Input and Summary Results'!$D1629)</f>
        <v>0.76217978600000003</v>
      </c>
      <c r="D2047">
        <f>IF(OR(B2047=0,'Input and Summary Results'!E1629=0),FALSE,'Input and Summary Results'!$E1629)</f>
        <v>5.3050080999999999E-2</v>
      </c>
      <c r="E2047">
        <f t="shared" si="125"/>
        <v>-0.11794257346606773</v>
      </c>
      <c r="F2047">
        <f t="shared" si="126"/>
        <v>3.0207748325143852E-2</v>
      </c>
      <c r="G2047">
        <f>IF('Input and Summary Results'!$J$4="yes",IF(C2047=FALSE,FALSE,IF('Data Transformation'!E2047&lt;$R$10,E2047,$R$10)),IF(C2047=FALSE,FALSE,IF(C2047&lt;$R$10,C2047,$R$10)))</f>
        <v>0.76217978600000003</v>
      </c>
      <c r="H2047">
        <f>IF('Input and Summary Results'!$J$4="yes",'Data Transformation'!F2047,'Data Transformation'!D2047)</f>
        <v>5.3050080999999999E-2</v>
      </c>
      <c r="I2047">
        <f t="shared" si="124"/>
        <v>102</v>
      </c>
    </row>
    <row r="2048" spans="2:9" x14ac:dyDescent="0.45">
      <c r="B2048">
        <f>IF('Input and Summary Results'!D1630=0,FALSE,'Input and Summary Results'!$B1630)</f>
        <v>102</v>
      </c>
      <c r="C2048">
        <f>IF(OR(B2048=0,'Input and Summary Results'!D1630=0,'Input and Summary Results'!D1630=""),FALSE,'Input and Summary Results'!$D1630)</f>
        <v>0.28654403499999997</v>
      </c>
      <c r="D2048">
        <f>IF(OR(B2048=0,'Input and Summary Results'!E1630=0),FALSE,'Input and Summary Results'!$E1630)</f>
        <v>5.1172677E-2</v>
      </c>
      <c r="E2048">
        <f t="shared" si="125"/>
        <v>-0.54280862783979766</v>
      </c>
      <c r="F2048">
        <f t="shared" si="126"/>
        <v>7.750620883802381E-2</v>
      </c>
      <c r="G2048">
        <f>IF('Input and Summary Results'!$J$4="yes",IF(C2048=FALSE,FALSE,IF('Data Transformation'!E2048&lt;$R$10,E2048,$R$10)),IF(C2048=FALSE,FALSE,IF(C2048&lt;$R$10,C2048,$R$10)))</f>
        <v>0.28654403499999997</v>
      </c>
      <c r="H2048">
        <f>IF('Input and Summary Results'!$J$4="yes",'Data Transformation'!F2048,'Data Transformation'!D2048)</f>
        <v>5.1172677E-2</v>
      </c>
      <c r="I2048">
        <f t="shared" si="124"/>
        <v>102</v>
      </c>
    </row>
    <row r="2049" spans="2:9" x14ac:dyDescent="0.45">
      <c r="B2049">
        <f>IF('Input and Summary Results'!D1631=0,FALSE,'Input and Summary Results'!$B1631)</f>
        <v>102</v>
      </c>
      <c r="C2049">
        <f>IF(OR(B2049=0,'Input and Summary Results'!D1631=0,'Input and Summary Results'!D1631=""),FALSE,'Input and Summary Results'!$D1631)</f>
        <v>0.78986138299999997</v>
      </c>
      <c r="D2049">
        <f>IF(OR(B2049=0,'Input and Summary Results'!E1631=0),FALSE,'Input and Summary Results'!$E1631)</f>
        <v>5.0720744999999998E-2</v>
      </c>
      <c r="E2049">
        <f t="shared" si="125"/>
        <v>-0.1024491186846871</v>
      </c>
      <c r="F2049">
        <f t="shared" si="126"/>
        <v>2.7869198069150319E-2</v>
      </c>
      <c r="G2049">
        <f>IF('Input and Summary Results'!$J$4="yes",IF(C2049=FALSE,FALSE,IF('Data Transformation'!E2049&lt;$R$10,E2049,$R$10)),IF(C2049=FALSE,FALSE,IF(C2049&lt;$R$10,C2049,$R$10)))</f>
        <v>0.78986138299999997</v>
      </c>
      <c r="H2049">
        <f>IF('Input and Summary Results'!$J$4="yes",'Data Transformation'!F2049,'Data Transformation'!D2049)</f>
        <v>5.0720744999999998E-2</v>
      </c>
      <c r="I2049">
        <f t="shared" si="124"/>
        <v>102</v>
      </c>
    </row>
    <row r="2050" spans="2:9" x14ac:dyDescent="0.45">
      <c r="B2050">
        <f>IF('Input and Summary Results'!D1632=0,FALSE,'Input and Summary Results'!$B1632)</f>
        <v>102</v>
      </c>
      <c r="C2050">
        <f>IF(OR(B2050=0,'Input and Summary Results'!D1632=0,'Input and Summary Results'!D1632=""),FALSE,'Input and Summary Results'!$D1632)</f>
        <v>0.53052704799999995</v>
      </c>
      <c r="D2050">
        <f>IF(OR(B2050=0,'Input and Summary Results'!E1632=0),FALSE,'Input and Summary Results'!$E1632)</f>
        <v>4.9492833999999999E-2</v>
      </c>
      <c r="E2050">
        <f t="shared" si="125"/>
        <v>-0.27529246944841551</v>
      </c>
      <c r="F2050">
        <f t="shared" si="126"/>
        <v>4.0487831934254183E-2</v>
      </c>
      <c r="G2050">
        <f>IF('Input and Summary Results'!$J$4="yes",IF(C2050=FALSE,FALSE,IF('Data Transformation'!E2050&lt;$R$10,E2050,$R$10)),IF(C2050=FALSE,FALSE,IF(C2050&lt;$R$10,C2050,$R$10)))</f>
        <v>0.53052704799999995</v>
      </c>
      <c r="H2050">
        <f>IF('Input and Summary Results'!$J$4="yes",'Data Transformation'!F2050,'Data Transformation'!D2050)</f>
        <v>4.9492833999999999E-2</v>
      </c>
      <c r="I2050">
        <f t="shared" si="124"/>
        <v>102</v>
      </c>
    </row>
    <row r="2051" spans="2:9" x14ac:dyDescent="0.45">
      <c r="B2051">
        <f>IF('Input and Summary Results'!D1633=0,FALSE,'Input and Summary Results'!$B1633)</f>
        <v>102</v>
      </c>
      <c r="C2051">
        <f>IF(OR(B2051=0,'Input and Summary Results'!D1633=0,'Input and Summary Results'!D1633=""),FALSE,'Input and Summary Results'!$D1633)</f>
        <v>0.47059847199999999</v>
      </c>
      <c r="D2051">
        <f>IF(OR(B2051=0,'Input and Summary Results'!E1633=0),FALSE,'Input and Summary Results'!$E1633)</f>
        <v>4.3748629999999997E-2</v>
      </c>
      <c r="E2051">
        <f t="shared" si="125"/>
        <v>-0.3273494872812166</v>
      </c>
      <c r="F2051">
        <f t="shared" si="126"/>
        <v>4.0346296364515179E-2</v>
      </c>
      <c r="G2051">
        <f>IF('Input and Summary Results'!$J$4="yes",IF(C2051=FALSE,FALSE,IF('Data Transformation'!E2051&lt;$R$10,E2051,$R$10)),IF(C2051=FALSE,FALSE,IF(C2051&lt;$R$10,C2051,$R$10)))</f>
        <v>0.47059847199999999</v>
      </c>
      <c r="H2051">
        <f>IF('Input and Summary Results'!$J$4="yes",'Data Transformation'!F2051,'Data Transformation'!D2051)</f>
        <v>4.3748629999999997E-2</v>
      </c>
      <c r="I2051">
        <f t="shared" si="124"/>
        <v>102</v>
      </c>
    </row>
    <row r="2052" spans="2:9" x14ac:dyDescent="0.45">
      <c r="B2052">
        <f>IF('Input and Summary Results'!D1634=0,FALSE,'Input and Summary Results'!$B1634)</f>
        <v>102</v>
      </c>
      <c r="C2052">
        <f>IF(OR(B2052=0,'Input and Summary Results'!D1634=0,'Input and Summary Results'!D1634=""),FALSE,'Input and Summary Results'!$D1634)</f>
        <v>0.140019746</v>
      </c>
      <c r="D2052">
        <f>IF(OR(B2052=0,'Input and Summary Results'!E1634=0),FALSE,'Input and Summary Results'!$E1634)</f>
        <v>3.9929791999999999E-2</v>
      </c>
      <c r="E2052">
        <f t="shared" si="125"/>
        <v>-0.85381071450651591</v>
      </c>
      <c r="F2052">
        <f t="shared" si="126"/>
        <v>0.12376489904502469</v>
      </c>
      <c r="G2052">
        <f>IF('Input and Summary Results'!$J$4="yes",IF(C2052=FALSE,FALSE,IF('Data Transformation'!E2052&lt;$R$10,E2052,$R$10)),IF(C2052=FALSE,FALSE,IF(C2052&lt;$R$10,C2052,$R$10)))</f>
        <v>0.140019746</v>
      </c>
      <c r="H2052">
        <f>IF('Input and Summary Results'!$J$4="yes",'Data Transformation'!F2052,'Data Transformation'!D2052)</f>
        <v>3.9929791999999999E-2</v>
      </c>
      <c r="I2052">
        <f t="shared" si="124"/>
        <v>102</v>
      </c>
    </row>
    <row r="2053" spans="2:9" x14ac:dyDescent="0.45">
      <c r="B2053">
        <f>IF('Input and Summary Results'!D1635=0,FALSE,'Input and Summary Results'!$B1635)</f>
        <v>102</v>
      </c>
      <c r="C2053">
        <f>IF(OR(B2053=0,'Input and Summary Results'!D1635=0,'Input and Summary Results'!D1635=""),FALSE,'Input and Summary Results'!$D1635)</f>
        <v>0.60686178899999998</v>
      </c>
      <c r="D2053">
        <f>IF(OR(B2053=0,'Input and Summary Results'!E1635=0),FALSE,'Input and Summary Results'!$E1635)</f>
        <v>3.6073376999999997E-2</v>
      </c>
      <c r="E2053">
        <f t="shared" si="125"/>
        <v>-0.21691020696312152</v>
      </c>
      <c r="F2053">
        <f t="shared" si="126"/>
        <v>2.5798041501011362E-2</v>
      </c>
      <c r="G2053">
        <f>IF('Input and Summary Results'!$J$4="yes",IF(C2053=FALSE,FALSE,IF('Data Transformation'!E2053&lt;$R$10,E2053,$R$10)),IF(C2053=FALSE,FALSE,IF(C2053&lt;$R$10,C2053,$R$10)))</f>
        <v>0.60686178899999998</v>
      </c>
      <c r="H2053">
        <f>IF('Input and Summary Results'!$J$4="yes",'Data Transformation'!F2053,'Data Transformation'!D2053)</f>
        <v>3.6073376999999997E-2</v>
      </c>
      <c r="I2053">
        <f t="shared" ref="I2053:I2116" si="127">IF(G2053=FALSE,"",B2053)</f>
        <v>102</v>
      </c>
    </row>
    <row r="2054" spans="2:9" x14ac:dyDescent="0.45">
      <c r="B2054">
        <f>IF('Input and Summary Results'!D1636=0,FALSE,'Input and Summary Results'!$B1636)</f>
        <v>102</v>
      </c>
      <c r="C2054">
        <f>IF(OR(B2054=0,'Input and Summary Results'!D1636=0,'Input and Summary Results'!D1636=""),FALSE,'Input and Summary Results'!$D1636)</f>
        <v>0.34708655300000002</v>
      </c>
      <c r="D2054">
        <f>IF(OR(B2054=0,'Input and Summary Results'!E1636=0),FALSE,'Input and Summary Results'!$E1636)</f>
        <v>3.3709777000000003E-2</v>
      </c>
      <c r="E2054">
        <f t="shared" si="125"/>
        <v>-0.45956221165565214</v>
      </c>
      <c r="F2054">
        <f t="shared" si="126"/>
        <v>4.2150994014452645E-2</v>
      </c>
      <c r="G2054">
        <f>IF('Input and Summary Results'!$J$4="yes",IF(C2054=FALSE,FALSE,IF('Data Transformation'!E2054&lt;$R$10,E2054,$R$10)),IF(C2054=FALSE,FALSE,IF(C2054&lt;$R$10,C2054,$R$10)))</f>
        <v>0.34708655300000002</v>
      </c>
      <c r="H2054">
        <f>IF('Input and Summary Results'!$J$4="yes",'Data Transformation'!F2054,'Data Transformation'!D2054)</f>
        <v>3.3709777000000003E-2</v>
      </c>
      <c r="I2054">
        <f t="shared" si="127"/>
        <v>102</v>
      </c>
    </row>
    <row r="2055" spans="2:9" x14ac:dyDescent="0.45">
      <c r="B2055">
        <f>IF('Input and Summary Results'!D1637=0,FALSE,'Input and Summary Results'!$B1637)</f>
        <v>102</v>
      </c>
      <c r="C2055">
        <f>IF(OR(B2055=0,'Input and Summary Results'!D1637=0,'Input and Summary Results'!D1637=""),FALSE,'Input and Summary Results'!$D1637)</f>
        <v>0.12749880399999999</v>
      </c>
      <c r="D2055">
        <f>IF(OR(B2055=0,'Input and Summary Results'!E1637=0),FALSE,'Input and Summary Results'!$E1637)</f>
        <v>3.0110133000000001E-2</v>
      </c>
      <c r="E2055">
        <f t="shared" si="125"/>
        <v>-0.89449388910168515</v>
      </c>
      <c r="F2055">
        <f t="shared" si="126"/>
        <v>0.10249349258209513</v>
      </c>
      <c r="G2055">
        <f>IF('Input and Summary Results'!$J$4="yes",IF(C2055=FALSE,FALSE,IF('Data Transformation'!E2055&lt;$R$10,E2055,$R$10)),IF(C2055=FALSE,FALSE,IF(C2055&lt;$R$10,C2055,$R$10)))</f>
        <v>0.12749880399999999</v>
      </c>
      <c r="H2055">
        <f>IF('Input and Summary Results'!$J$4="yes",'Data Transformation'!F2055,'Data Transformation'!D2055)</f>
        <v>3.0110133000000001E-2</v>
      </c>
      <c r="I2055">
        <f t="shared" si="127"/>
        <v>102</v>
      </c>
    </row>
    <row r="2056" spans="2:9" x14ac:dyDescent="0.45">
      <c r="B2056">
        <f>IF('Input and Summary Results'!D1638=0,FALSE,'Input and Summary Results'!$B1638)</f>
        <v>102</v>
      </c>
      <c r="C2056">
        <f>IF(OR(B2056=0,'Input and Summary Results'!D1638=0,'Input and Summary Results'!D1638=""),FALSE,'Input and Summary Results'!$D1638)</f>
        <v>0.55520124400000004</v>
      </c>
      <c r="D2056">
        <f>IF(OR(B2056=0,'Input and Summary Results'!E1638=0),FALSE,'Input and Summary Results'!$E1638)</f>
        <v>2.9706854000000001E-2</v>
      </c>
      <c r="E2056">
        <f t="shared" si="125"/>
        <v>-0.25554956945930696</v>
      </c>
      <c r="F2056">
        <f t="shared" si="126"/>
        <v>2.3221804301288632E-2</v>
      </c>
      <c r="G2056">
        <f>IF('Input and Summary Results'!$J$4="yes",IF(C2056=FALSE,FALSE,IF('Data Transformation'!E2056&lt;$R$10,E2056,$R$10)),IF(C2056=FALSE,FALSE,IF(C2056&lt;$R$10,C2056,$R$10)))</f>
        <v>0.55520124400000004</v>
      </c>
      <c r="H2056">
        <f>IF('Input and Summary Results'!$J$4="yes",'Data Transformation'!F2056,'Data Transformation'!D2056)</f>
        <v>2.9706854000000001E-2</v>
      </c>
      <c r="I2056">
        <f t="shared" si="127"/>
        <v>102</v>
      </c>
    </row>
    <row r="2057" spans="2:9" x14ac:dyDescent="0.45">
      <c r="B2057">
        <f>IF('Input and Summary Results'!D1639=0,FALSE,'Input and Summary Results'!$B1639)</f>
        <v>103</v>
      </c>
      <c r="C2057">
        <f>IF(OR(B2057=0,'Input and Summary Results'!D1639=0,'Input and Summary Results'!D1639=""),FALSE,'Input and Summary Results'!$D1639)</f>
        <v>0.34201821900000001</v>
      </c>
      <c r="D2057">
        <f>IF(OR(B2057=0,'Input and Summary Results'!E1639=0),FALSE,'Input and Summary Results'!$E1639)</f>
        <v>0.15964398099999999</v>
      </c>
      <c r="E2057">
        <f t="shared" si="125"/>
        <v>-0.46595075885492176</v>
      </c>
      <c r="F2057">
        <f t="shared" si="126"/>
        <v>0.20257835373968774</v>
      </c>
      <c r="G2057">
        <f>IF('Input and Summary Results'!$J$4="yes",IF(C2057=FALSE,FALSE,IF('Data Transformation'!E2057&lt;$R$10,E2057,$R$10)),IF(C2057=FALSE,FALSE,IF(C2057&lt;$R$10,C2057,$R$10)))</f>
        <v>0.34201821900000001</v>
      </c>
      <c r="H2057">
        <f>IF('Input and Summary Results'!$J$4="yes",'Data Transformation'!F2057,'Data Transformation'!D2057)</f>
        <v>0.15964398099999999</v>
      </c>
      <c r="I2057">
        <f t="shared" si="127"/>
        <v>103</v>
      </c>
    </row>
    <row r="2058" spans="2:9" x14ac:dyDescent="0.45">
      <c r="B2058">
        <f>IF('Input and Summary Results'!D1640=0,FALSE,'Input and Summary Results'!$B1640)</f>
        <v>103</v>
      </c>
      <c r="C2058">
        <f>IF(OR(B2058=0,'Input and Summary Results'!D1640=0,'Input and Summary Results'!D1640=""),FALSE,'Input and Summary Results'!$D1640)</f>
        <v>0.87460340599999997</v>
      </c>
      <c r="D2058">
        <f>IF(OR(B2058=0,'Input and Summary Results'!E1640=0),FALSE,'Input and Summary Results'!$E1640)</f>
        <v>0.10689101500000001</v>
      </c>
      <c r="E2058">
        <f t="shared" si="125"/>
        <v>-5.8188835698999582E-2</v>
      </c>
      <c r="F2058">
        <f t="shared" si="126"/>
        <v>5.3041984734735877E-2</v>
      </c>
      <c r="G2058">
        <f>IF('Input and Summary Results'!$J$4="yes",IF(C2058=FALSE,FALSE,IF('Data Transformation'!E2058&lt;$R$10,E2058,$R$10)),IF(C2058=FALSE,FALSE,IF(C2058&lt;$R$10,C2058,$R$10)))</f>
        <v>0.87460340599999997</v>
      </c>
      <c r="H2058">
        <f>IF('Input and Summary Results'!$J$4="yes",'Data Transformation'!F2058,'Data Transformation'!D2058)</f>
        <v>0.10689101500000001</v>
      </c>
      <c r="I2058">
        <f t="shared" si="127"/>
        <v>103</v>
      </c>
    </row>
    <row r="2059" spans="2:9" x14ac:dyDescent="0.45">
      <c r="B2059">
        <f>IF('Input and Summary Results'!D1641=0,FALSE,'Input and Summary Results'!$B1641)</f>
        <v>103</v>
      </c>
      <c r="C2059">
        <f>IF(OR(B2059=0,'Input and Summary Results'!D1641=0,'Input and Summary Results'!D1641=""),FALSE,'Input and Summary Results'!$D1641)</f>
        <v>0.248265184</v>
      </c>
      <c r="D2059">
        <f>IF(OR(B2059=0,'Input and Summary Results'!E1641=0),FALSE,'Input and Summary Results'!$E1641)</f>
        <v>9.3732266999999994E-2</v>
      </c>
      <c r="E2059">
        <f t="shared" si="125"/>
        <v>-0.60508418039248768</v>
      </c>
      <c r="F2059">
        <f t="shared" si="126"/>
        <v>0.16385625733973233</v>
      </c>
      <c r="G2059">
        <f>IF('Input and Summary Results'!$J$4="yes",IF(C2059=FALSE,FALSE,IF('Data Transformation'!E2059&lt;$R$10,E2059,$R$10)),IF(C2059=FALSE,FALSE,IF(C2059&lt;$R$10,C2059,$R$10)))</f>
        <v>0.248265184</v>
      </c>
      <c r="H2059">
        <f>IF('Input and Summary Results'!$J$4="yes",'Data Transformation'!F2059,'Data Transformation'!D2059)</f>
        <v>9.3732266999999994E-2</v>
      </c>
      <c r="I2059">
        <f t="shared" si="127"/>
        <v>103</v>
      </c>
    </row>
    <row r="2060" spans="2:9" x14ac:dyDescent="0.45">
      <c r="B2060">
        <f>IF('Input and Summary Results'!D1642=0,FALSE,'Input and Summary Results'!$B1642)</f>
        <v>103</v>
      </c>
      <c r="C2060">
        <f>IF(OR(B2060=0,'Input and Summary Results'!D1642=0,'Input and Summary Results'!D1642=""),FALSE,'Input and Summary Results'!$D1642)</f>
        <v>0.177135183</v>
      </c>
      <c r="D2060">
        <f>IF(OR(B2060=0,'Input and Summary Results'!E1642=0),FALSE,'Input and Summary Results'!$E1642)</f>
        <v>9.0045025000000001E-2</v>
      </c>
      <c r="E2060">
        <f t="shared" si="125"/>
        <v>-0.75169516966704875</v>
      </c>
      <c r="F2060">
        <f t="shared" si="126"/>
        <v>0.22061986889414281</v>
      </c>
      <c r="G2060">
        <f>IF('Input and Summary Results'!$J$4="yes",IF(C2060=FALSE,FALSE,IF('Data Transformation'!E2060&lt;$R$10,E2060,$R$10)),IF(C2060=FALSE,FALSE,IF(C2060&lt;$R$10,C2060,$R$10)))</f>
        <v>0.177135183</v>
      </c>
      <c r="H2060">
        <f>IF('Input and Summary Results'!$J$4="yes",'Data Transformation'!F2060,'Data Transformation'!D2060)</f>
        <v>9.0045025000000001E-2</v>
      </c>
      <c r="I2060">
        <f t="shared" si="127"/>
        <v>103</v>
      </c>
    </row>
    <row r="2061" spans="2:9" x14ac:dyDescent="0.45">
      <c r="B2061">
        <f>IF('Input and Summary Results'!D1643=0,FALSE,'Input and Summary Results'!$B1643)</f>
        <v>103</v>
      </c>
      <c r="C2061">
        <f>IF(OR(B2061=0,'Input and Summary Results'!D1643=0,'Input and Summary Results'!D1643=""),FALSE,'Input and Summary Results'!$D1643)</f>
        <v>0.68975375299999997</v>
      </c>
      <c r="D2061">
        <f>IF(OR(B2061=0,'Input and Summary Results'!E1643=0),FALSE,'Input and Summary Results'!$E1643)</f>
        <v>8.7104776999999994E-2</v>
      </c>
      <c r="E2061">
        <f t="shared" si="125"/>
        <v>-0.16130592781469741</v>
      </c>
      <c r="F2061">
        <f t="shared" si="126"/>
        <v>5.4807201923263764E-2</v>
      </c>
      <c r="G2061">
        <f>IF('Input and Summary Results'!$J$4="yes",IF(C2061=FALSE,FALSE,IF('Data Transformation'!E2061&lt;$R$10,E2061,$R$10)),IF(C2061=FALSE,FALSE,IF(C2061&lt;$R$10,C2061,$R$10)))</f>
        <v>0.68975375299999997</v>
      </c>
      <c r="H2061">
        <f>IF('Input and Summary Results'!$J$4="yes",'Data Transformation'!F2061,'Data Transformation'!D2061)</f>
        <v>8.7104776999999994E-2</v>
      </c>
      <c r="I2061">
        <f t="shared" si="127"/>
        <v>103</v>
      </c>
    </row>
    <row r="2062" spans="2:9" x14ac:dyDescent="0.45">
      <c r="B2062">
        <f>IF('Input and Summary Results'!D1644=0,FALSE,'Input and Summary Results'!$B1644)</f>
        <v>103</v>
      </c>
      <c r="C2062">
        <f>IF(OR(B2062=0,'Input and Summary Results'!D1644=0,'Input and Summary Results'!D1644=""),FALSE,'Input and Summary Results'!$D1644)</f>
        <v>0.176028198</v>
      </c>
      <c r="D2062">
        <f>IF(OR(B2062=0,'Input and Summary Results'!E1644=0),FALSE,'Input and Summary Results'!$E1644)</f>
        <v>8.3146127E-2</v>
      </c>
      <c r="E2062">
        <f t="shared" si="125"/>
        <v>-0.75441775687400603</v>
      </c>
      <c r="F2062">
        <f t="shared" si="126"/>
        <v>0.20499794651081982</v>
      </c>
      <c r="G2062">
        <f>IF('Input and Summary Results'!$J$4="yes",IF(C2062=FALSE,FALSE,IF('Data Transformation'!E2062&lt;$R$10,E2062,$R$10)),IF(C2062=FALSE,FALSE,IF(C2062&lt;$R$10,C2062,$R$10)))</f>
        <v>0.176028198</v>
      </c>
      <c r="H2062">
        <f>IF('Input and Summary Results'!$J$4="yes",'Data Transformation'!F2062,'Data Transformation'!D2062)</f>
        <v>8.3146127E-2</v>
      </c>
      <c r="I2062">
        <f t="shared" si="127"/>
        <v>103</v>
      </c>
    </row>
    <row r="2063" spans="2:9" x14ac:dyDescent="0.45">
      <c r="B2063">
        <f>IF('Input and Summary Results'!D1645=0,FALSE,'Input and Summary Results'!$B1645)</f>
        <v>103</v>
      </c>
      <c r="C2063">
        <f>IF(OR(B2063=0,'Input and Summary Results'!D1645=0,'Input and Summary Results'!D1645=""),FALSE,'Input and Summary Results'!$D1645)</f>
        <v>0.17749780000000001</v>
      </c>
      <c r="D2063">
        <f>IF(OR(B2063=0,'Input and Summary Results'!E1645=0),FALSE,'Input and Summary Results'!$E1645)</f>
        <v>7.351017E-2</v>
      </c>
      <c r="E2063">
        <f t="shared" si="125"/>
        <v>-0.75080702544709166</v>
      </c>
      <c r="F2063">
        <f t="shared" si="126"/>
        <v>0.17973977018306705</v>
      </c>
      <c r="G2063">
        <f>IF('Input and Summary Results'!$J$4="yes",IF(C2063=FALSE,FALSE,IF('Data Transformation'!E2063&lt;$R$10,E2063,$R$10)),IF(C2063=FALSE,FALSE,IF(C2063&lt;$R$10,C2063,$R$10)))</f>
        <v>0.17749780000000001</v>
      </c>
      <c r="H2063">
        <f>IF('Input and Summary Results'!$J$4="yes",'Data Transformation'!F2063,'Data Transformation'!D2063)</f>
        <v>7.351017E-2</v>
      </c>
      <c r="I2063">
        <f t="shared" si="127"/>
        <v>103</v>
      </c>
    </row>
    <row r="2064" spans="2:9" x14ac:dyDescent="0.45">
      <c r="B2064">
        <f>IF('Input and Summary Results'!D1646=0,FALSE,'Input and Summary Results'!$B1646)</f>
        <v>103</v>
      </c>
      <c r="C2064">
        <f>IF(OR(B2064=0,'Input and Summary Results'!D1646=0,'Input and Summary Results'!D1646=""),FALSE,'Input and Summary Results'!$D1646)</f>
        <v>0.123140294</v>
      </c>
      <c r="D2064">
        <f>IF(OR(B2064=0,'Input and Summary Results'!E1646=0),FALSE,'Input and Summary Results'!$E1646)</f>
        <v>6.6483486999999994E-2</v>
      </c>
      <c r="E2064">
        <f t="shared" si="125"/>
        <v>-0.90959981385623712</v>
      </c>
      <c r="F2064">
        <f t="shared" si="126"/>
        <v>0.23431674897576579</v>
      </c>
      <c r="G2064">
        <f>IF('Input and Summary Results'!$J$4="yes",IF(C2064=FALSE,FALSE,IF('Data Transformation'!E2064&lt;$R$10,E2064,$R$10)),IF(C2064=FALSE,FALSE,IF(C2064&lt;$R$10,C2064,$R$10)))</f>
        <v>0.123140294</v>
      </c>
      <c r="H2064">
        <f>IF('Input and Summary Results'!$J$4="yes",'Data Transformation'!F2064,'Data Transformation'!D2064)</f>
        <v>6.6483486999999994E-2</v>
      </c>
      <c r="I2064">
        <f t="shared" si="127"/>
        <v>103</v>
      </c>
    </row>
    <row r="2065" spans="2:9" x14ac:dyDescent="0.45">
      <c r="B2065">
        <f>IF('Input and Summary Results'!D1647=0,FALSE,'Input and Summary Results'!$B1647)</f>
        <v>103</v>
      </c>
      <c r="C2065">
        <f>IF(OR(B2065=0,'Input and Summary Results'!D1647=0,'Input and Summary Results'!D1647=""),FALSE,'Input and Summary Results'!$D1647)</f>
        <v>0.15905118900000001</v>
      </c>
      <c r="D2065">
        <f>IF(OR(B2065=0,'Input and Summary Results'!E1647=0),FALSE,'Input and Summary Results'!$E1647)</f>
        <v>5.1049338E-2</v>
      </c>
      <c r="E2065">
        <f t="shared" si="125"/>
        <v>-0.79846307994103227</v>
      </c>
      <c r="F2065">
        <f t="shared" si="126"/>
        <v>0.13929737231954925</v>
      </c>
      <c r="G2065">
        <f>IF('Input and Summary Results'!$J$4="yes",IF(C2065=FALSE,FALSE,IF('Data Transformation'!E2065&lt;$R$10,E2065,$R$10)),IF(C2065=FALSE,FALSE,IF(C2065&lt;$R$10,C2065,$R$10)))</f>
        <v>0.15905118900000001</v>
      </c>
      <c r="H2065">
        <f>IF('Input and Summary Results'!$J$4="yes",'Data Transformation'!F2065,'Data Transformation'!D2065)</f>
        <v>5.1049338E-2</v>
      </c>
      <c r="I2065">
        <f t="shared" si="127"/>
        <v>103</v>
      </c>
    </row>
    <row r="2066" spans="2:9" x14ac:dyDescent="0.45">
      <c r="B2066">
        <f>IF('Input and Summary Results'!D1648=0,FALSE,'Input and Summary Results'!$B1648)</f>
        <v>103</v>
      </c>
      <c r="C2066">
        <f>IF(OR(B2066=0,'Input and Summary Results'!D1648=0,'Input and Summary Results'!D1648=""),FALSE,'Input and Summary Results'!$D1648)</f>
        <v>0.253624774</v>
      </c>
      <c r="D2066">
        <f>IF(OR(B2066=0,'Input and Summary Results'!E1648=0),FALSE,'Input and Summary Results'!$E1648)</f>
        <v>4.6377012000000002E-2</v>
      </c>
      <c r="E2066">
        <f t="shared" si="125"/>
        <v>-0.59580832694961439</v>
      </c>
      <c r="F2066">
        <f t="shared" si="126"/>
        <v>7.9359846794777228E-2</v>
      </c>
      <c r="G2066">
        <f>IF('Input and Summary Results'!$J$4="yes",IF(C2066=FALSE,FALSE,IF('Data Transformation'!E2066&lt;$R$10,E2066,$R$10)),IF(C2066=FALSE,FALSE,IF(C2066&lt;$R$10,C2066,$R$10)))</f>
        <v>0.253624774</v>
      </c>
      <c r="H2066">
        <f>IF('Input and Summary Results'!$J$4="yes",'Data Transformation'!F2066,'Data Transformation'!D2066)</f>
        <v>4.6377012000000002E-2</v>
      </c>
      <c r="I2066">
        <f t="shared" si="127"/>
        <v>103</v>
      </c>
    </row>
    <row r="2067" spans="2:9" x14ac:dyDescent="0.45">
      <c r="B2067">
        <f>IF('Input and Summary Results'!D1649=0,FALSE,'Input and Summary Results'!$B1649)</f>
        <v>103</v>
      </c>
      <c r="C2067">
        <f>IF(OR(B2067=0,'Input and Summary Results'!D1649=0,'Input and Summary Results'!D1649=""),FALSE,'Input and Summary Results'!$D1649)</f>
        <v>0.47405236299999998</v>
      </c>
      <c r="D2067">
        <f>IF(OR(B2067=0,'Input and Summary Results'!E1649=0),FALSE,'Input and Summary Results'!$E1649)</f>
        <v>4.4029487999999999E-2</v>
      </c>
      <c r="E2067">
        <f t="shared" si="125"/>
        <v>-0.32417368426273757</v>
      </c>
      <c r="F2067">
        <f t="shared" si="126"/>
        <v>4.0309466386944263E-2</v>
      </c>
      <c r="G2067">
        <f>IF('Input and Summary Results'!$J$4="yes",IF(C2067=FALSE,FALSE,IF('Data Transformation'!E2067&lt;$R$10,E2067,$R$10)),IF(C2067=FALSE,FALSE,IF(C2067&lt;$R$10,C2067,$R$10)))</f>
        <v>0.47405236299999998</v>
      </c>
      <c r="H2067">
        <f>IF('Input and Summary Results'!$J$4="yes",'Data Transformation'!F2067,'Data Transformation'!D2067)</f>
        <v>4.4029487999999999E-2</v>
      </c>
      <c r="I2067">
        <f t="shared" si="127"/>
        <v>103</v>
      </c>
    </row>
    <row r="2068" spans="2:9" x14ac:dyDescent="0.45">
      <c r="B2068">
        <f>IF('Input and Summary Results'!D1650=0,FALSE,'Input and Summary Results'!$B1650)</f>
        <v>103</v>
      </c>
      <c r="C2068">
        <f>IF(OR(B2068=0,'Input and Summary Results'!D1650=0,'Input and Summary Results'!D1650=""),FALSE,'Input and Summary Results'!$D1650)</f>
        <v>0.11693079100000001</v>
      </c>
      <c r="D2068">
        <f>IF(OR(B2068=0,'Input and Summary Results'!E1650=0),FALSE,'Input and Summary Results'!$E1650)</f>
        <v>4.2297510000000003E-2</v>
      </c>
      <c r="E2068">
        <f t="shared" si="125"/>
        <v>-0.93207111244305474</v>
      </c>
      <c r="F2068">
        <f t="shared" si="126"/>
        <v>0.15699132096010537</v>
      </c>
      <c r="G2068">
        <f>IF('Input and Summary Results'!$J$4="yes",IF(C2068=FALSE,FALSE,IF('Data Transformation'!E2068&lt;$R$10,E2068,$R$10)),IF(C2068=FALSE,FALSE,IF(C2068&lt;$R$10,C2068,$R$10)))</f>
        <v>0.11693079100000001</v>
      </c>
      <c r="H2068">
        <f>IF('Input and Summary Results'!$J$4="yes",'Data Transformation'!F2068,'Data Transformation'!D2068)</f>
        <v>4.2297510000000003E-2</v>
      </c>
      <c r="I2068">
        <f t="shared" si="127"/>
        <v>103</v>
      </c>
    </row>
    <row r="2069" spans="2:9" x14ac:dyDescent="0.45">
      <c r="B2069">
        <f>IF('Input and Summary Results'!D1651=0,FALSE,'Input and Summary Results'!$B1651)</f>
        <v>103</v>
      </c>
      <c r="C2069">
        <f>IF(OR(B2069=0,'Input and Summary Results'!D1651=0,'Input and Summary Results'!D1651=""),FALSE,'Input and Summary Results'!$D1651)</f>
        <v>0.14997886999999999</v>
      </c>
      <c r="D2069">
        <f>IF(OR(B2069=0,'Input and Summary Results'!E1651=0),FALSE,'Input and Summary Results'!$E1651)</f>
        <v>3.8688499000000001E-2</v>
      </c>
      <c r="E2069">
        <f t="shared" si="125"/>
        <v>-0.8239699228696844</v>
      </c>
      <c r="F2069">
        <f t="shared" si="126"/>
        <v>0.11195449442978203</v>
      </c>
      <c r="G2069">
        <f>IF('Input and Summary Results'!$J$4="yes",IF(C2069=FALSE,FALSE,IF('Data Transformation'!E2069&lt;$R$10,E2069,$R$10)),IF(C2069=FALSE,FALSE,IF(C2069&lt;$R$10,C2069,$R$10)))</f>
        <v>0.14997886999999999</v>
      </c>
      <c r="H2069">
        <f>IF('Input and Summary Results'!$J$4="yes",'Data Transformation'!F2069,'Data Transformation'!D2069)</f>
        <v>3.8688499000000001E-2</v>
      </c>
      <c r="I2069">
        <f t="shared" si="127"/>
        <v>103</v>
      </c>
    </row>
    <row r="2070" spans="2:9" x14ac:dyDescent="0.45">
      <c r="B2070">
        <f>IF('Input and Summary Results'!D1652=0,FALSE,'Input and Summary Results'!$B1652)</f>
        <v>104</v>
      </c>
      <c r="C2070">
        <f>IF(OR(B2070=0,'Input and Summary Results'!D1652=0,'Input and Summary Results'!D1652=""),FALSE,'Input and Summary Results'!$D1652)</f>
        <v>0.625657982</v>
      </c>
      <c r="D2070">
        <f>IF(OR(B2070=0,'Input and Summary Results'!E1652=0),FALSE,'Input and Summary Results'!$E1652)</f>
        <v>0.123334295</v>
      </c>
      <c r="E2070">
        <f t="shared" si="125"/>
        <v>-0.20366301043447108</v>
      </c>
      <c r="F2070">
        <f t="shared" si="126"/>
        <v>8.5553266433033376E-2</v>
      </c>
      <c r="G2070">
        <f>IF('Input and Summary Results'!$J$4="yes",IF(C2070=FALSE,FALSE,IF('Data Transformation'!E2070&lt;$R$10,E2070,$R$10)),IF(C2070=FALSE,FALSE,IF(C2070&lt;$R$10,C2070,$R$10)))</f>
        <v>0.625657982</v>
      </c>
      <c r="H2070">
        <f>IF('Input and Summary Results'!$J$4="yes",'Data Transformation'!F2070,'Data Transformation'!D2070)</f>
        <v>0.123334295</v>
      </c>
      <c r="I2070">
        <f t="shared" si="127"/>
        <v>104</v>
      </c>
    </row>
    <row r="2071" spans="2:9" x14ac:dyDescent="0.45">
      <c r="B2071">
        <f>IF('Input and Summary Results'!D1653=0,FALSE,'Input and Summary Results'!$B1653)</f>
        <v>104</v>
      </c>
      <c r="C2071">
        <f>IF(OR(B2071=0,'Input and Summary Results'!D1653=0,'Input and Summary Results'!D1653=""),FALSE,'Input and Summary Results'!$D1653)</f>
        <v>-5.7144486000000001E-2</v>
      </c>
      <c r="D2071">
        <f>IF(OR(B2071=0,'Input and Summary Results'!E1653=0),FALSE,'Input and Summary Results'!$E1653)</f>
        <v>0.110049487</v>
      </c>
      <c r="E2071" t="e">
        <f t="shared" si="125"/>
        <v>#NUM!</v>
      </c>
      <c r="F2071">
        <f t="shared" si="126"/>
        <v>-0.83580202922815683</v>
      </c>
      <c r="G2071">
        <f>IF('Input and Summary Results'!$J$4="yes",IF(C2071=FALSE,FALSE,IF('Data Transformation'!E2071&lt;$R$10,E2071,$R$10)),IF(C2071=FALSE,FALSE,IF(C2071&lt;$R$10,C2071,$R$10)))</f>
        <v>-5.7144486000000001E-2</v>
      </c>
      <c r="H2071">
        <f>IF('Input and Summary Results'!$J$4="yes",'Data Transformation'!F2071,'Data Transformation'!D2071)</f>
        <v>0.110049487</v>
      </c>
      <c r="I2071">
        <f t="shared" si="127"/>
        <v>104</v>
      </c>
    </row>
    <row r="2072" spans="2:9" x14ac:dyDescent="0.45">
      <c r="B2072">
        <f>IF('Input and Summary Results'!D1654=0,FALSE,'Input and Summary Results'!$B1654)</f>
        <v>104</v>
      </c>
      <c r="C2072">
        <f>IF(OR(B2072=0,'Input and Summary Results'!D1654=0,'Input and Summary Results'!D1654=""),FALSE,'Input and Summary Results'!$D1654)</f>
        <v>0.23362417299999999</v>
      </c>
      <c r="D2072">
        <f>IF(OR(B2072=0,'Input and Summary Results'!E1654=0),FALSE,'Input and Summary Results'!$E1654)</f>
        <v>9.0486783000000001E-2</v>
      </c>
      <c r="E2072">
        <f t="shared" si="125"/>
        <v>-0.63148222295788303</v>
      </c>
      <c r="F2072">
        <f t="shared" si="126"/>
        <v>0.16809589229450159</v>
      </c>
      <c r="G2072">
        <f>IF('Input and Summary Results'!$J$4="yes",IF(C2072=FALSE,FALSE,IF('Data Transformation'!E2072&lt;$R$10,E2072,$R$10)),IF(C2072=FALSE,FALSE,IF(C2072&lt;$R$10,C2072,$R$10)))</f>
        <v>0.23362417299999999</v>
      </c>
      <c r="H2072">
        <f>IF('Input and Summary Results'!$J$4="yes",'Data Transformation'!F2072,'Data Transformation'!D2072)</f>
        <v>9.0486783000000001E-2</v>
      </c>
      <c r="I2072">
        <f t="shared" si="127"/>
        <v>104</v>
      </c>
    </row>
    <row r="2073" spans="2:9" x14ac:dyDescent="0.45">
      <c r="B2073">
        <f>IF('Input and Summary Results'!D1655=0,FALSE,'Input and Summary Results'!$B1655)</f>
        <v>104</v>
      </c>
      <c r="C2073">
        <f>IF(OR(B2073=0,'Input and Summary Results'!D1655=0,'Input and Summary Results'!D1655=""),FALSE,'Input and Summary Results'!$D1655)</f>
        <v>0.12802547</v>
      </c>
      <c r="D2073">
        <f>IF(OR(B2073=0,'Input and Summary Results'!E1655=0),FALSE,'Input and Summary Results'!$E1655)</f>
        <v>8.1512787000000003E-2</v>
      </c>
      <c r="E2073">
        <f t="shared" si="125"/>
        <v>-0.8927036211328413</v>
      </c>
      <c r="F2073">
        <f t="shared" si="126"/>
        <v>0.27632430920191114</v>
      </c>
      <c r="G2073">
        <f>IF('Input and Summary Results'!$J$4="yes",IF(C2073=FALSE,FALSE,IF('Data Transformation'!E2073&lt;$R$10,E2073,$R$10)),IF(C2073=FALSE,FALSE,IF(C2073&lt;$R$10,C2073,$R$10)))</f>
        <v>0.12802547</v>
      </c>
      <c r="H2073">
        <f>IF('Input and Summary Results'!$J$4="yes",'Data Transformation'!F2073,'Data Transformation'!D2073)</f>
        <v>8.1512787000000003E-2</v>
      </c>
      <c r="I2073">
        <f t="shared" si="127"/>
        <v>104</v>
      </c>
    </row>
    <row r="2074" spans="2:9" x14ac:dyDescent="0.45">
      <c r="B2074">
        <f>IF('Input and Summary Results'!D1656=0,FALSE,'Input and Summary Results'!$B1656)</f>
        <v>104</v>
      </c>
      <c r="C2074">
        <f>IF(OR(B2074=0,'Input and Summary Results'!D1656=0,'Input and Summary Results'!D1656=""),FALSE,'Input and Summary Results'!$D1656)</f>
        <v>0.28084215299999998</v>
      </c>
      <c r="D2074">
        <f>IF(OR(B2074=0,'Input and Summary Results'!E1656=0),FALSE,'Input and Summary Results'!$E1656)</f>
        <v>7.9150383000000005E-2</v>
      </c>
      <c r="E2074">
        <f t="shared" si="125"/>
        <v>-0.55153770622404752</v>
      </c>
      <c r="F2074">
        <f t="shared" si="126"/>
        <v>0.12231520751088959</v>
      </c>
      <c r="G2074">
        <f>IF('Input and Summary Results'!$J$4="yes",IF(C2074=FALSE,FALSE,IF('Data Transformation'!E2074&lt;$R$10,E2074,$R$10)),IF(C2074=FALSE,FALSE,IF(C2074&lt;$R$10,C2074,$R$10)))</f>
        <v>0.28084215299999998</v>
      </c>
      <c r="H2074">
        <f>IF('Input and Summary Results'!$J$4="yes",'Data Transformation'!F2074,'Data Transformation'!D2074)</f>
        <v>7.9150383000000005E-2</v>
      </c>
      <c r="I2074">
        <f t="shared" si="127"/>
        <v>104</v>
      </c>
    </row>
    <row r="2075" spans="2:9" x14ac:dyDescent="0.45">
      <c r="B2075">
        <f>IF('Input and Summary Results'!D1657=0,FALSE,'Input and Summary Results'!$B1657)</f>
        <v>104</v>
      </c>
      <c r="C2075">
        <f>IF(OR(B2075=0,'Input and Summary Results'!D1657=0,'Input and Summary Results'!D1657=""),FALSE,'Input and Summary Results'!$D1657)</f>
        <v>0.111258421</v>
      </c>
      <c r="D2075">
        <f>IF(OR(B2075=0,'Input and Summary Results'!E1657=0),FALSE,'Input and Summary Results'!$E1657)</f>
        <v>7.9019231999999995E-2</v>
      </c>
      <c r="E2075">
        <f t="shared" si="125"/>
        <v>-0.95366710793872</v>
      </c>
      <c r="F2075">
        <f t="shared" si="126"/>
        <v>0.30824045838292097</v>
      </c>
      <c r="G2075">
        <f>IF('Input and Summary Results'!$J$4="yes",IF(C2075=FALSE,FALSE,IF('Data Transformation'!E2075&lt;$R$10,E2075,$R$10)),IF(C2075=FALSE,FALSE,IF(C2075&lt;$R$10,C2075,$R$10)))</f>
        <v>0.111258421</v>
      </c>
      <c r="H2075">
        <f>IF('Input and Summary Results'!$J$4="yes",'Data Transformation'!F2075,'Data Transformation'!D2075)</f>
        <v>7.9019231999999995E-2</v>
      </c>
      <c r="I2075">
        <f t="shared" si="127"/>
        <v>104</v>
      </c>
    </row>
    <row r="2076" spans="2:9" x14ac:dyDescent="0.45">
      <c r="B2076">
        <f>IF('Input and Summary Results'!D1658=0,FALSE,'Input and Summary Results'!$B1658)</f>
        <v>104</v>
      </c>
      <c r="C2076">
        <f>IF(OR(B2076=0,'Input and Summary Results'!D1658=0,'Input and Summary Results'!D1658=""),FALSE,'Input and Summary Results'!$D1658)</f>
        <v>0.10502681899999999</v>
      </c>
      <c r="D2076">
        <f>IF(OR(B2076=0,'Input and Summary Results'!E1658=0),FALSE,'Input and Summary Results'!$E1658)</f>
        <v>7.6567653999999999E-2</v>
      </c>
      <c r="E2076">
        <f t="shared" si="125"/>
        <v>-0.97869978801114121</v>
      </c>
      <c r="F2076">
        <f t="shared" si="126"/>
        <v>0.31639882224748711</v>
      </c>
      <c r="G2076">
        <f>IF('Input and Summary Results'!$J$4="yes",IF(C2076=FALSE,FALSE,IF('Data Transformation'!E2076&lt;$R$10,E2076,$R$10)),IF(C2076=FALSE,FALSE,IF(C2076&lt;$R$10,C2076,$R$10)))</f>
        <v>0.10502681899999999</v>
      </c>
      <c r="H2076">
        <f>IF('Input and Summary Results'!$J$4="yes",'Data Transformation'!F2076,'Data Transformation'!D2076)</f>
        <v>7.6567653999999999E-2</v>
      </c>
      <c r="I2076">
        <f t="shared" si="127"/>
        <v>104</v>
      </c>
    </row>
    <row r="2077" spans="2:9" x14ac:dyDescent="0.45">
      <c r="B2077">
        <f>IF('Input and Summary Results'!D1659=0,FALSE,'Input and Summary Results'!$B1659)</f>
        <v>104</v>
      </c>
      <c r="C2077">
        <f>IF(OR(B2077=0,'Input and Summary Results'!D1659=0,'Input and Summary Results'!D1659=""),FALSE,'Input and Summary Results'!$D1659)</f>
        <v>0.196650992</v>
      </c>
      <c r="D2077">
        <f>IF(OR(B2077=0,'Input and Summary Results'!E1659=0),FALSE,'Input and Summary Results'!$E1659)</f>
        <v>7.3472327000000004E-2</v>
      </c>
      <c r="E2077">
        <f t="shared" si="125"/>
        <v>-0.70630385846328902</v>
      </c>
      <c r="F2077">
        <f t="shared" si="126"/>
        <v>0.16215016051381018</v>
      </c>
      <c r="G2077">
        <f>IF('Input and Summary Results'!$J$4="yes",IF(C2077=FALSE,FALSE,IF('Data Transformation'!E2077&lt;$R$10,E2077,$R$10)),IF(C2077=FALSE,FALSE,IF(C2077&lt;$R$10,C2077,$R$10)))</f>
        <v>0.196650992</v>
      </c>
      <c r="H2077">
        <f>IF('Input and Summary Results'!$J$4="yes",'Data Transformation'!F2077,'Data Transformation'!D2077)</f>
        <v>7.3472327000000004E-2</v>
      </c>
      <c r="I2077">
        <f t="shared" si="127"/>
        <v>104</v>
      </c>
    </row>
    <row r="2078" spans="2:9" x14ac:dyDescent="0.45">
      <c r="B2078">
        <f>IF('Input and Summary Results'!D1660=0,FALSE,'Input and Summary Results'!$B1660)</f>
        <v>104</v>
      </c>
      <c r="C2078">
        <f>IF(OR(B2078=0,'Input and Summary Results'!D1660=0,'Input and Summary Results'!D1660=""),FALSE,'Input and Summary Results'!$D1660)</f>
        <v>0.21409056200000001</v>
      </c>
      <c r="D2078">
        <f>IF(OR(B2078=0,'Input and Summary Results'!E1660=0),FALSE,'Input and Summary Results'!$E1660)</f>
        <v>7.3091650999999994E-2</v>
      </c>
      <c r="E2078">
        <f t="shared" si="125"/>
        <v>-0.66940247778574147</v>
      </c>
      <c r="F2078">
        <f t="shared" si="126"/>
        <v>0.14816989706440209</v>
      </c>
      <c r="G2078">
        <f>IF('Input and Summary Results'!$J$4="yes",IF(C2078=FALSE,FALSE,IF('Data Transformation'!E2078&lt;$R$10,E2078,$R$10)),IF(C2078=FALSE,FALSE,IF(C2078&lt;$R$10,C2078,$R$10)))</f>
        <v>0.21409056200000001</v>
      </c>
      <c r="H2078">
        <f>IF('Input and Summary Results'!$J$4="yes",'Data Transformation'!F2078,'Data Transformation'!D2078)</f>
        <v>7.3091650999999994E-2</v>
      </c>
      <c r="I2078">
        <f t="shared" si="127"/>
        <v>104</v>
      </c>
    </row>
    <row r="2079" spans="2:9" x14ac:dyDescent="0.45">
      <c r="B2079">
        <f>IF('Input and Summary Results'!D1661=0,FALSE,'Input and Summary Results'!$B1661)</f>
        <v>104</v>
      </c>
      <c r="C2079">
        <f>IF(OR(B2079=0,'Input and Summary Results'!D1661=0,'Input and Summary Results'!D1661=""),FALSE,'Input and Summary Results'!$D1661)</f>
        <v>0.15990035699999999</v>
      </c>
      <c r="D2079">
        <f>IF(OR(B2079=0,'Input and Summary Results'!E1661=0),FALSE,'Input and Summary Results'!$E1661)</f>
        <v>6.8710109000000005E-2</v>
      </c>
      <c r="E2079">
        <f t="shared" si="125"/>
        <v>-0.79615056662926897</v>
      </c>
      <c r="F2079">
        <f t="shared" si="126"/>
        <v>0.1864923122466825</v>
      </c>
      <c r="G2079">
        <f>IF('Input and Summary Results'!$J$4="yes",IF(C2079=FALSE,FALSE,IF('Data Transformation'!E2079&lt;$R$10,E2079,$R$10)),IF(C2079=FALSE,FALSE,IF(C2079&lt;$R$10,C2079,$R$10)))</f>
        <v>0.15990035699999999</v>
      </c>
      <c r="H2079">
        <f>IF('Input and Summary Results'!$J$4="yes",'Data Transformation'!F2079,'Data Transformation'!D2079)</f>
        <v>6.8710109000000005E-2</v>
      </c>
      <c r="I2079">
        <f t="shared" si="127"/>
        <v>104</v>
      </c>
    </row>
    <row r="2080" spans="2:9" x14ac:dyDescent="0.45">
      <c r="B2080">
        <f>IF('Input and Summary Results'!D1662=0,FALSE,'Input and Summary Results'!$B1662)</f>
        <v>104</v>
      </c>
      <c r="C2080">
        <f>IF(OR(B2080=0,'Input and Summary Results'!D1662=0,'Input and Summary Results'!D1662=""),FALSE,'Input and Summary Results'!$D1662)</f>
        <v>0.24337869000000001</v>
      </c>
      <c r="D2080">
        <f>IF(OR(B2080=0,'Input and Summary Results'!E1662=0),FALSE,'Input and Summary Results'!$E1662)</f>
        <v>6.8385371E-2</v>
      </c>
      <c r="E2080">
        <f t="shared" si="125"/>
        <v>-0.61371745084124063</v>
      </c>
      <c r="F2080">
        <f t="shared" si="126"/>
        <v>0.12194679416673661</v>
      </c>
      <c r="G2080">
        <f>IF('Input and Summary Results'!$J$4="yes",IF(C2080=FALSE,FALSE,IF('Data Transformation'!E2080&lt;$R$10,E2080,$R$10)),IF(C2080=FALSE,FALSE,IF(C2080&lt;$R$10,C2080,$R$10)))</f>
        <v>0.24337869000000001</v>
      </c>
      <c r="H2080">
        <f>IF('Input and Summary Results'!$J$4="yes",'Data Transformation'!F2080,'Data Transformation'!D2080)</f>
        <v>6.8385371E-2</v>
      </c>
      <c r="I2080">
        <f t="shared" si="127"/>
        <v>104</v>
      </c>
    </row>
    <row r="2081" spans="2:9" x14ac:dyDescent="0.45">
      <c r="B2081">
        <f>IF('Input and Summary Results'!D1663=0,FALSE,'Input and Summary Results'!$B1663)</f>
        <v>104</v>
      </c>
      <c r="C2081">
        <f>IF(OR(B2081=0,'Input and Summary Results'!D1663=0,'Input and Summary Results'!D1663=""),FALSE,'Input and Summary Results'!$D1663)</f>
        <v>0.213929482</v>
      </c>
      <c r="D2081">
        <f>IF(OR(B2081=0,'Input and Summary Results'!E1663=0),FALSE,'Input and Summary Results'!$E1663)</f>
        <v>6.2707504999999997E-2</v>
      </c>
      <c r="E2081">
        <f t="shared" si="125"/>
        <v>-0.66972936041391862</v>
      </c>
      <c r="F2081">
        <f t="shared" si="126"/>
        <v>0.12721508468851431</v>
      </c>
      <c r="G2081">
        <f>IF('Input and Summary Results'!$J$4="yes",IF(C2081=FALSE,FALSE,IF('Data Transformation'!E2081&lt;$R$10,E2081,$R$10)),IF(C2081=FALSE,FALSE,IF(C2081&lt;$R$10,C2081,$R$10)))</f>
        <v>0.213929482</v>
      </c>
      <c r="H2081">
        <f>IF('Input and Summary Results'!$J$4="yes",'Data Transformation'!F2081,'Data Transformation'!D2081)</f>
        <v>6.2707504999999997E-2</v>
      </c>
      <c r="I2081">
        <f t="shared" si="127"/>
        <v>104</v>
      </c>
    </row>
    <row r="2082" spans="2:9" x14ac:dyDescent="0.45">
      <c r="B2082">
        <f>IF('Input and Summary Results'!D1664=0,FALSE,'Input and Summary Results'!$B1664)</f>
        <v>104</v>
      </c>
      <c r="C2082">
        <f>IF(OR(B2082=0,'Input and Summary Results'!D1664=0,'Input and Summary Results'!D1664=""),FALSE,'Input and Summary Results'!$D1664)</f>
        <v>0.57962369700000005</v>
      </c>
      <c r="D2082">
        <f>IF(OR(B2082=0,'Input and Summary Results'!E1664=0),FALSE,'Input and Summary Results'!$E1664)</f>
        <v>5.8612450000000003E-2</v>
      </c>
      <c r="E2082">
        <f t="shared" si="125"/>
        <v>-0.23685386739347961</v>
      </c>
      <c r="F2082">
        <f t="shared" si="126"/>
        <v>4.3886755202832917E-2</v>
      </c>
      <c r="G2082">
        <f>IF('Input and Summary Results'!$J$4="yes",IF(C2082=FALSE,FALSE,IF('Data Transformation'!E2082&lt;$R$10,E2082,$R$10)),IF(C2082=FALSE,FALSE,IF(C2082&lt;$R$10,C2082,$R$10)))</f>
        <v>0.57962369700000005</v>
      </c>
      <c r="H2082">
        <f>IF('Input and Summary Results'!$J$4="yes",'Data Transformation'!F2082,'Data Transformation'!D2082)</f>
        <v>5.8612450000000003E-2</v>
      </c>
      <c r="I2082">
        <f t="shared" si="127"/>
        <v>104</v>
      </c>
    </row>
    <row r="2083" spans="2:9" x14ac:dyDescent="0.45">
      <c r="B2083">
        <f>IF('Input and Summary Results'!D1665=0,FALSE,'Input and Summary Results'!$B1665)</f>
        <v>104</v>
      </c>
      <c r="C2083">
        <f>IF(OR(B2083=0,'Input and Summary Results'!D1665=0,'Input and Summary Results'!D1665=""),FALSE,'Input and Summary Results'!$D1665)</f>
        <v>0.20065841700000001</v>
      </c>
      <c r="D2083">
        <f>IF(OR(B2083=0,'Input and Summary Results'!E1665=0),FALSE,'Input and Summary Results'!$E1665)</f>
        <v>5.5365101E-2</v>
      </c>
      <c r="E2083">
        <f t="shared" si="125"/>
        <v>-0.69754261823771502</v>
      </c>
      <c r="F2083">
        <f t="shared" si="126"/>
        <v>0.1197480484160303</v>
      </c>
      <c r="G2083">
        <f>IF('Input and Summary Results'!$J$4="yes",IF(C2083=FALSE,FALSE,IF('Data Transformation'!E2083&lt;$R$10,E2083,$R$10)),IF(C2083=FALSE,FALSE,IF(C2083&lt;$R$10,C2083,$R$10)))</f>
        <v>0.20065841700000001</v>
      </c>
      <c r="H2083">
        <f>IF('Input and Summary Results'!$J$4="yes",'Data Transformation'!F2083,'Data Transformation'!D2083)</f>
        <v>5.5365101E-2</v>
      </c>
      <c r="I2083">
        <f t="shared" si="127"/>
        <v>104</v>
      </c>
    </row>
    <row r="2084" spans="2:9" x14ac:dyDescent="0.45">
      <c r="B2084">
        <f>IF('Input and Summary Results'!D1666=0,FALSE,'Input and Summary Results'!$B1666)</f>
        <v>104</v>
      </c>
      <c r="C2084">
        <f>IF(OR(B2084=0,'Input and Summary Results'!D1666=0,'Input and Summary Results'!D1666=""),FALSE,'Input and Summary Results'!$D1666)</f>
        <v>8.0966748000000005E-2</v>
      </c>
      <c r="D2084">
        <f>IF(OR(B2084=0,'Input and Summary Results'!E1666=0),FALSE,'Input and Summary Results'!$E1666)</f>
        <v>5.4276600000000001E-2</v>
      </c>
      <c r="E2084">
        <f t="shared" si="125"/>
        <v>-1.0916933036535177</v>
      </c>
      <c r="F2084">
        <f t="shared" si="126"/>
        <v>0.29093479708484771</v>
      </c>
      <c r="G2084">
        <f>IF('Input and Summary Results'!$J$4="yes",IF(C2084=FALSE,FALSE,IF('Data Transformation'!E2084&lt;$R$10,E2084,$R$10)),IF(C2084=FALSE,FALSE,IF(C2084&lt;$R$10,C2084,$R$10)))</f>
        <v>8.0966748000000005E-2</v>
      </c>
      <c r="H2084">
        <f>IF('Input and Summary Results'!$J$4="yes",'Data Transformation'!F2084,'Data Transformation'!D2084)</f>
        <v>5.4276600000000001E-2</v>
      </c>
      <c r="I2084">
        <f t="shared" si="127"/>
        <v>104</v>
      </c>
    </row>
    <row r="2085" spans="2:9" x14ac:dyDescent="0.45">
      <c r="B2085">
        <f>IF('Input and Summary Results'!D1667=0,FALSE,'Input and Summary Results'!$B1667)</f>
        <v>104</v>
      </c>
      <c r="C2085">
        <f>IF(OR(B2085=0,'Input and Summary Results'!D1667=0,'Input and Summary Results'!D1667=""),FALSE,'Input and Summary Results'!$D1667)</f>
        <v>0.21741093</v>
      </c>
      <c r="D2085">
        <f>IF(OR(B2085=0,'Input and Summary Results'!E1667=0),FALSE,'Input and Summary Results'!$E1667)</f>
        <v>5.0605723999999998E-2</v>
      </c>
      <c r="E2085">
        <f t="shared" si="125"/>
        <v>-0.66271862621400579</v>
      </c>
      <c r="F2085">
        <f t="shared" si="126"/>
        <v>0.10102014749672428</v>
      </c>
      <c r="G2085">
        <f>IF('Input and Summary Results'!$J$4="yes",IF(C2085=FALSE,FALSE,IF('Data Transformation'!E2085&lt;$R$10,E2085,$R$10)),IF(C2085=FALSE,FALSE,IF(C2085&lt;$R$10,C2085,$R$10)))</f>
        <v>0.21741093</v>
      </c>
      <c r="H2085">
        <f>IF('Input and Summary Results'!$J$4="yes",'Data Transformation'!F2085,'Data Transformation'!D2085)</f>
        <v>5.0605723999999998E-2</v>
      </c>
      <c r="I2085">
        <f t="shared" si="127"/>
        <v>104</v>
      </c>
    </row>
    <row r="2086" spans="2:9" x14ac:dyDescent="0.45">
      <c r="B2086">
        <f>IF('Input and Summary Results'!D1668=0,FALSE,'Input and Summary Results'!$B1668)</f>
        <v>104</v>
      </c>
      <c r="C2086">
        <f>IF(OR(B2086=0,'Input and Summary Results'!D1668=0,'Input and Summary Results'!D1668=""),FALSE,'Input and Summary Results'!$D1668)</f>
        <v>0.181733645</v>
      </c>
      <c r="D2086">
        <f>IF(OR(B2086=0,'Input and Summary Results'!E1668=0),FALSE,'Input and Summary Results'!$E1668)</f>
        <v>4.9917130999999997E-2</v>
      </c>
      <c r="E2086">
        <f t="shared" si="125"/>
        <v>-0.74056466275696708</v>
      </c>
      <c r="F2086">
        <f t="shared" si="126"/>
        <v>0.11920761757681136</v>
      </c>
      <c r="G2086">
        <f>IF('Input and Summary Results'!$J$4="yes",IF(C2086=FALSE,FALSE,IF('Data Transformation'!E2086&lt;$R$10,E2086,$R$10)),IF(C2086=FALSE,FALSE,IF(C2086&lt;$R$10,C2086,$R$10)))</f>
        <v>0.181733645</v>
      </c>
      <c r="H2086">
        <f>IF('Input and Summary Results'!$J$4="yes",'Data Transformation'!F2086,'Data Transformation'!D2086)</f>
        <v>4.9917130999999997E-2</v>
      </c>
      <c r="I2086">
        <f t="shared" si="127"/>
        <v>104</v>
      </c>
    </row>
    <row r="2087" spans="2:9" x14ac:dyDescent="0.45">
      <c r="B2087">
        <f>IF('Input and Summary Results'!D1669=0,FALSE,'Input and Summary Results'!$B1669)</f>
        <v>104</v>
      </c>
      <c r="C2087">
        <f>IF(OR(B2087=0,'Input and Summary Results'!D1669=0,'Input and Summary Results'!D1669=""),FALSE,'Input and Summary Results'!$D1669)</f>
        <v>0.14489064099999999</v>
      </c>
      <c r="D2087">
        <f>IF(OR(B2087=0,'Input and Summary Results'!E1669=0),FALSE,'Input and Summary Results'!$E1669)</f>
        <v>4.6583987E-2</v>
      </c>
      <c r="E2087">
        <f t="shared" si="125"/>
        <v>-0.83895966624259732</v>
      </c>
      <c r="F2087">
        <f t="shared" si="126"/>
        <v>0.13953593012263643</v>
      </c>
      <c r="G2087">
        <f>IF('Input and Summary Results'!$J$4="yes",IF(C2087=FALSE,FALSE,IF('Data Transformation'!E2087&lt;$R$10,E2087,$R$10)),IF(C2087=FALSE,FALSE,IF(C2087&lt;$R$10,C2087,$R$10)))</f>
        <v>0.14489064099999999</v>
      </c>
      <c r="H2087">
        <f>IF('Input and Summary Results'!$J$4="yes",'Data Transformation'!F2087,'Data Transformation'!D2087)</f>
        <v>4.6583987E-2</v>
      </c>
      <c r="I2087">
        <f t="shared" si="127"/>
        <v>104</v>
      </c>
    </row>
    <row r="2088" spans="2:9" x14ac:dyDescent="0.45">
      <c r="B2088">
        <f>IF('Input and Summary Results'!D1670=0,FALSE,'Input and Summary Results'!$B1670)</f>
        <v>104</v>
      </c>
      <c r="C2088">
        <f>IF(OR(B2088=0,'Input and Summary Results'!D1670=0,'Input and Summary Results'!D1670=""),FALSE,'Input and Summary Results'!$D1670)</f>
        <v>0.17546472900000001</v>
      </c>
      <c r="D2088">
        <f>IF(OR(B2088=0,'Input and Summary Results'!E1670=0),FALSE,'Input and Summary Results'!$E1670)</f>
        <v>4.0610473000000001E-2</v>
      </c>
      <c r="E2088">
        <f t="shared" si="125"/>
        <v>-0.75581017002516648</v>
      </c>
      <c r="F2088">
        <f t="shared" si="126"/>
        <v>0.10044722596072284</v>
      </c>
      <c r="G2088">
        <f>IF('Input and Summary Results'!$J$4="yes",IF(C2088=FALSE,FALSE,IF('Data Transformation'!E2088&lt;$R$10,E2088,$R$10)),IF(C2088=FALSE,FALSE,IF(C2088&lt;$R$10,C2088,$R$10)))</f>
        <v>0.17546472900000001</v>
      </c>
      <c r="H2088">
        <f>IF('Input and Summary Results'!$J$4="yes",'Data Transformation'!F2088,'Data Transformation'!D2088)</f>
        <v>4.0610473000000001E-2</v>
      </c>
      <c r="I2088">
        <f t="shared" si="127"/>
        <v>104</v>
      </c>
    </row>
    <row r="2089" spans="2:9" x14ac:dyDescent="0.45">
      <c r="B2089">
        <f>IF('Input and Summary Results'!D1671=0,FALSE,'Input and Summary Results'!$B1671)</f>
        <v>105</v>
      </c>
      <c r="C2089">
        <f>IF(OR(B2089=0,'Input and Summary Results'!D1671=0,'Input and Summary Results'!D1671=""),FALSE,'Input and Summary Results'!$D1671)</f>
        <v>0.61900156100000003</v>
      </c>
      <c r="D2089">
        <f>IF(OR(B2089=0,'Input and Summary Results'!E1671=0),FALSE,'Input and Summary Results'!$E1671)</f>
        <v>0.107809077</v>
      </c>
      <c r="E2089">
        <f t="shared" si="125"/>
        <v>-0.20830825577336917</v>
      </c>
      <c r="F2089">
        <f t="shared" si="126"/>
        <v>7.558807984653855E-2</v>
      </c>
      <c r="G2089">
        <f>IF('Input and Summary Results'!$J$4="yes",IF(C2089=FALSE,FALSE,IF('Data Transformation'!E2089&lt;$R$10,E2089,$R$10)),IF(C2089=FALSE,FALSE,IF(C2089&lt;$R$10,C2089,$R$10)))</f>
        <v>0.61900156100000003</v>
      </c>
      <c r="H2089">
        <f>IF('Input and Summary Results'!$J$4="yes",'Data Transformation'!F2089,'Data Transformation'!D2089)</f>
        <v>0.107809077</v>
      </c>
      <c r="I2089">
        <f t="shared" si="127"/>
        <v>105</v>
      </c>
    </row>
    <row r="2090" spans="2:9" x14ac:dyDescent="0.45">
      <c r="B2090">
        <f>IF('Input and Summary Results'!D1672=0,FALSE,'Input and Summary Results'!$B1672)</f>
        <v>105</v>
      </c>
      <c r="C2090">
        <f>IF(OR(B2090=0,'Input and Summary Results'!D1672=0,'Input and Summary Results'!D1672=""),FALSE,'Input and Summary Results'!$D1672)</f>
        <v>0.92824407600000003</v>
      </c>
      <c r="D2090">
        <f>IF(OR(B2090=0,'Input and Summary Results'!E1672=0),FALSE,'Input and Summary Results'!$E1672)</f>
        <v>9.5219101E-2</v>
      </c>
      <c r="E2090">
        <f t="shared" ref="E2090:E2153" si="128">IF(C2090=FALSE,FALSE,LOG10(C2090))</f>
        <v>-3.233781373522162E-2</v>
      </c>
      <c r="F2090">
        <f t="shared" ref="F2090:F2153" si="129">IF(D2090=FALSE, FALSE,0.434*D2090/C2090)</f>
        <v>4.4519637563515138E-2</v>
      </c>
      <c r="G2090">
        <f>IF('Input and Summary Results'!$J$4="yes",IF(C2090=FALSE,FALSE,IF('Data Transformation'!E2090&lt;$R$10,E2090,$R$10)),IF(C2090=FALSE,FALSE,IF(C2090&lt;$R$10,C2090,$R$10)))</f>
        <v>0.92824407600000003</v>
      </c>
      <c r="H2090">
        <f>IF('Input and Summary Results'!$J$4="yes",'Data Transformation'!F2090,'Data Transformation'!D2090)</f>
        <v>9.5219101E-2</v>
      </c>
      <c r="I2090">
        <f t="shared" si="127"/>
        <v>105</v>
      </c>
    </row>
    <row r="2091" spans="2:9" x14ac:dyDescent="0.45">
      <c r="B2091">
        <f>IF('Input and Summary Results'!D1673=0,FALSE,'Input and Summary Results'!$B1673)</f>
        <v>105</v>
      </c>
      <c r="C2091">
        <f>IF(OR(B2091=0,'Input and Summary Results'!D1673=0,'Input and Summary Results'!D1673=""),FALSE,'Input and Summary Results'!$D1673)</f>
        <v>0.93100726599999994</v>
      </c>
      <c r="D2091">
        <f>IF(OR(B2091=0,'Input and Summary Results'!E1673=0),FALSE,'Input and Summary Results'!$E1673)</f>
        <v>9.4073332999999995E-2</v>
      </c>
      <c r="E2091">
        <f t="shared" si="128"/>
        <v>-3.1046929575701786E-2</v>
      </c>
      <c r="F2091">
        <f t="shared" si="129"/>
        <v>4.3853391926159252E-2</v>
      </c>
      <c r="G2091">
        <f>IF('Input and Summary Results'!$J$4="yes",IF(C2091=FALSE,FALSE,IF('Data Transformation'!E2091&lt;$R$10,E2091,$R$10)),IF(C2091=FALSE,FALSE,IF(C2091&lt;$R$10,C2091,$R$10)))</f>
        <v>0.93100726599999994</v>
      </c>
      <c r="H2091">
        <f>IF('Input and Summary Results'!$J$4="yes",'Data Transformation'!F2091,'Data Transformation'!D2091)</f>
        <v>9.4073332999999995E-2</v>
      </c>
      <c r="I2091">
        <f t="shared" si="127"/>
        <v>105</v>
      </c>
    </row>
    <row r="2092" spans="2:9" x14ac:dyDescent="0.45">
      <c r="B2092">
        <f>IF('Input and Summary Results'!D1674=0,FALSE,'Input and Summary Results'!$B1674)</f>
        <v>105</v>
      </c>
      <c r="C2092">
        <f>IF(OR(B2092=0,'Input and Summary Results'!D1674=0,'Input and Summary Results'!D1674=""),FALSE,'Input and Summary Results'!$D1674)</f>
        <v>1.0691782190000001</v>
      </c>
      <c r="D2092">
        <f>IF(OR(B2092=0,'Input and Summary Results'!E1674=0),FALSE,'Input and Summary Results'!$E1674)</f>
        <v>8.2838273000000004E-2</v>
      </c>
      <c r="E2092">
        <f t="shared" si="128"/>
        <v>2.9050102848751917E-2</v>
      </c>
      <c r="F2092">
        <f t="shared" si="129"/>
        <v>3.3625648038009645E-2</v>
      </c>
      <c r="G2092">
        <f>IF('Input and Summary Results'!$J$4="yes",IF(C2092=FALSE,FALSE,IF('Data Transformation'!E2092&lt;$R$10,E2092,$R$10)),IF(C2092=FALSE,FALSE,IF(C2092&lt;$R$10,C2092,$R$10)))</f>
        <v>1.0691782190000001</v>
      </c>
      <c r="H2092">
        <f>IF('Input and Summary Results'!$J$4="yes",'Data Transformation'!F2092,'Data Transformation'!D2092)</f>
        <v>8.2838273000000004E-2</v>
      </c>
      <c r="I2092">
        <f t="shared" si="127"/>
        <v>105</v>
      </c>
    </row>
    <row r="2093" spans="2:9" x14ac:dyDescent="0.45">
      <c r="B2093">
        <f>IF('Input and Summary Results'!D1675=0,FALSE,'Input and Summary Results'!$B1675)</f>
        <v>105</v>
      </c>
      <c r="C2093">
        <f>IF(OR(B2093=0,'Input and Summary Results'!D1675=0,'Input and Summary Results'!D1675=""),FALSE,'Input and Summary Results'!$D1675)</f>
        <v>1.0107122289999999</v>
      </c>
      <c r="D2093">
        <f>IF(OR(B2093=0,'Input and Summary Results'!E1675=0),FALSE,'Input and Summary Results'!$E1675)</f>
        <v>6.1862079E-2</v>
      </c>
      <c r="E2093">
        <f t="shared" si="128"/>
        <v>4.6275204302663594E-3</v>
      </c>
      <c r="F2093">
        <f t="shared" si="129"/>
        <v>2.6563587058369312E-2</v>
      </c>
      <c r="G2093">
        <f>IF('Input and Summary Results'!$J$4="yes",IF(C2093=FALSE,FALSE,IF('Data Transformation'!E2093&lt;$R$10,E2093,$R$10)),IF(C2093=FALSE,FALSE,IF(C2093&lt;$R$10,C2093,$R$10)))</f>
        <v>1.0107122289999999</v>
      </c>
      <c r="H2093">
        <f>IF('Input and Summary Results'!$J$4="yes",'Data Transformation'!F2093,'Data Transformation'!D2093)</f>
        <v>6.1862079E-2</v>
      </c>
      <c r="I2093">
        <f t="shared" si="127"/>
        <v>105</v>
      </c>
    </row>
    <row r="2094" spans="2:9" x14ac:dyDescent="0.45">
      <c r="B2094">
        <f>IF('Input and Summary Results'!D1676=0,FALSE,'Input and Summary Results'!$B1676)</f>
        <v>105</v>
      </c>
      <c r="C2094">
        <f>IF(OR(B2094=0,'Input and Summary Results'!D1676=0,'Input and Summary Results'!D1676=""),FALSE,'Input and Summary Results'!$D1676)</f>
        <v>0.118811157</v>
      </c>
      <c r="D2094">
        <f>IF(OR(B2094=0,'Input and Summary Results'!E1676=0),FALSE,'Input and Summary Results'!$E1676)</f>
        <v>5.9593497000000002E-2</v>
      </c>
      <c r="E2094">
        <f t="shared" si="128"/>
        <v>-0.92514277487652608</v>
      </c>
      <c r="F2094">
        <f t="shared" si="129"/>
        <v>0.21768643914476821</v>
      </c>
      <c r="G2094">
        <f>IF('Input and Summary Results'!$J$4="yes",IF(C2094=FALSE,FALSE,IF('Data Transformation'!E2094&lt;$R$10,E2094,$R$10)),IF(C2094=FALSE,FALSE,IF(C2094&lt;$R$10,C2094,$R$10)))</f>
        <v>0.118811157</v>
      </c>
      <c r="H2094">
        <f>IF('Input and Summary Results'!$J$4="yes",'Data Transformation'!F2094,'Data Transformation'!D2094)</f>
        <v>5.9593497000000002E-2</v>
      </c>
      <c r="I2094">
        <f t="shared" si="127"/>
        <v>105</v>
      </c>
    </row>
    <row r="2095" spans="2:9" x14ac:dyDescent="0.45">
      <c r="B2095">
        <f>IF('Input and Summary Results'!D1677=0,FALSE,'Input and Summary Results'!$B1677)</f>
        <v>106</v>
      </c>
      <c r="C2095">
        <f>IF(OR(B2095=0,'Input and Summary Results'!D1677=0,'Input and Summary Results'!D1677=""),FALSE,'Input and Summary Results'!$D1677)</f>
        <v>0.123857316</v>
      </c>
      <c r="D2095">
        <f>IF(OR(B2095=0,'Input and Summary Results'!E1677=0),FALSE,'Input and Summary Results'!$E1677)</f>
        <v>7.8176778000000002E-2</v>
      </c>
      <c r="E2095">
        <f t="shared" si="128"/>
        <v>-0.90707833542784566</v>
      </c>
      <c r="F2095">
        <f t="shared" si="129"/>
        <v>0.27393393259062709</v>
      </c>
      <c r="G2095">
        <f>IF('Input and Summary Results'!$J$4="yes",IF(C2095=FALSE,FALSE,IF('Data Transformation'!E2095&lt;$R$10,E2095,$R$10)),IF(C2095=FALSE,FALSE,IF(C2095&lt;$R$10,C2095,$R$10)))</f>
        <v>0.123857316</v>
      </c>
      <c r="H2095">
        <f>IF('Input and Summary Results'!$J$4="yes",'Data Transformation'!F2095,'Data Transformation'!D2095)</f>
        <v>7.8176778000000002E-2</v>
      </c>
      <c r="I2095">
        <f t="shared" si="127"/>
        <v>106</v>
      </c>
    </row>
    <row r="2096" spans="2:9" x14ac:dyDescent="0.45">
      <c r="B2096">
        <f>IF('Input and Summary Results'!D1678=0,FALSE,'Input and Summary Results'!$B1678)</f>
        <v>106</v>
      </c>
      <c r="C2096">
        <f>IF(OR(B2096=0,'Input and Summary Results'!D1678=0,'Input and Summary Results'!D1678=""),FALSE,'Input and Summary Results'!$D1678)</f>
        <v>0.34181215700000001</v>
      </c>
      <c r="D2096">
        <f>IF(OR(B2096=0,'Input and Summary Results'!E1678=0),FALSE,'Input and Summary Results'!$E1678)</f>
        <v>7.2766759E-2</v>
      </c>
      <c r="E2096">
        <f t="shared" si="128"/>
        <v>-0.46621249508478074</v>
      </c>
      <c r="F2096">
        <f t="shared" si="129"/>
        <v>9.2392188982324569E-2</v>
      </c>
      <c r="G2096">
        <f>IF('Input and Summary Results'!$J$4="yes",IF(C2096=FALSE,FALSE,IF('Data Transformation'!E2096&lt;$R$10,E2096,$R$10)),IF(C2096=FALSE,FALSE,IF(C2096&lt;$R$10,C2096,$R$10)))</f>
        <v>0.34181215700000001</v>
      </c>
      <c r="H2096">
        <f>IF('Input and Summary Results'!$J$4="yes",'Data Transformation'!F2096,'Data Transformation'!D2096)</f>
        <v>7.2766759E-2</v>
      </c>
      <c r="I2096">
        <f t="shared" si="127"/>
        <v>106</v>
      </c>
    </row>
    <row r="2097" spans="2:9" x14ac:dyDescent="0.45">
      <c r="B2097">
        <f>IF('Input and Summary Results'!D1679=0,FALSE,'Input and Summary Results'!$B1679)</f>
        <v>106</v>
      </c>
      <c r="C2097">
        <f>IF(OR(B2097=0,'Input and Summary Results'!D1679=0,'Input and Summary Results'!D1679=""),FALSE,'Input and Summary Results'!$D1679)</f>
        <v>0.16182753</v>
      </c>
      <c r="D2097">
        <f>IF(OR(B2097=0,'Input and Summary Results'!E1679=0),FALSE,'Input and Summary Results'!$E1679)</f>
        <v>7.2100866999999999E-2</v>
      </c>
      <c r="E2097">
        <f t="shared" si="128"/>
        <v>-0.79094759452816787</v>
      </c>
      <c r="F2097">
        <f t="shared" si="129"/>
        <v>0.19336497490878096</v>
      </c>
      <c r="G2097">
        <f>IF('Input and Summary Results'!$J$4="yes",IF(C2097=FALSE,FALSE,IF('Data Transformation'!E2097&lt;$R$10,E2097,$R$10)),IF(C2097=FALSE,FALSE,IF(C2097&lt;$R$10,C2097,$R$10)))</f>
        <v>0.16182753</v>
      </c>
      <c r="H2097">
        <f>IF('Input and Summary Results'!$J$4="yes",'Data Transformation'!F2097,'Data Transformation'!D2097)</f>
        <v>7.2100866999999999E-2</v>
      </c>
      <c r="I2097">
        <f t="shared" si="127"/>
        <v>106</v>
      </c>
    </row>
    <row r="2098" spans="2:9" x14ac:dyDescent="0.45">
      <c r="B2098">
        <f>IF('Input and Summary Results'!D1680=0,FALSE,'Input and Summary Results'!$B1680)</f>
        <v>106</v>
      </c>
      <c r="C2098">
        <f>IF(OR(B2098=0,'Input and Summary Results'!D1680=0,'Input and Summary Results'!D1680=""),FALSE,'Input and Summary Results'!$D1680)</f>
        <v>0.66617276599999997</v>
      </c>
      <c r="D2098">
        <f>IF(OR(B2098=0,'Input and Summary Results'!E1680=0),FALSE,'Input and Summary Results'!$E1680)</f>
        <v>6.9535082999999998E-2</v>
      </c>
      <c r="E2098">
        <f t="shared" si="128"/>
        <v>-0.17641312579927029</v>
      </c>
      <c r="F2098">
        <f t="shared" si="129"/>
        <v>4.5300900250251297E-2</v>
      </c>
      <c r="G2098">
        <f>IF('Input and Summary Results'!$J$4="yes",IF(C2098=FALSE,FALSE,IF('Data Transformation'!E2098&lt;$R$10,E2098,$R$10)),IF(C2098=FALSE,FALSE,IF(C2098&lt;$R$10,C2098,$R$10)))</f>
        <v>0.66617276599999997</v>
      </c>
      <c r="H2098">
        <f>IF('Input and Summary Results'!$J$4="yes",'Data Transformation'!F2098,'Data Transformation'!D2098)</f>
        <v>6.9535082999999998E-2</v>
      </c>
      <c r="I2098">
        <f t="shared" si="127"/>
        <v>106</v>
      </c>
    </row>
    <row r="2099" spans="2:9" x14ac:dyDescent="0.45">
      <c r="B2099">
        <f>IF('Input and Summary Results'!D1681=0,FALSE,'Input and Summary Results'!$B1681)</f>
        <v>106</v>
      </c>
      <c r="C2099">
        <f>IF(OR(B2099=0,'Input and Summary Results'!D1681=0,'Input and Summary Results'!D1681=""),FALSE,'Input and Summary Results'!$D1681)</f>
        <v>0.55705553799999996</v>
      </c>
      <c r="D2099">
        <f>IF(OR(B2099=0,'Input and Summary Results'!E1681=0),FALSE,'Input and Summary Results'!$E1681)</f>
        <v>6.7663178000000004E-2</v>
      </c>
      <c r="E2099">
        <f t="shared" si="128"/>
        <v>-0.25410150384865698</v>
      </c>
      <c r="F2099">
        <f t="shared" si="129"/>
        <v>5.2716142734048191E-2</v>
      </c>
      <c r="G2099">
        <f>IF('Input and Summary Results'!$J$4="yes",IF(C2099=FALSE,FALSE,IF('Data Transformation'!E2099&lt;$R$10,E2099,$R$10)),IF(C2099=FALSE,FALSE,IF(C2099&lt;$R$10,C2099,$R$10)))</f>
        <v>0.55705553799999996</v>
      </c>
      <c r="H2099">
        <f>IF('Input and Summary Results'!$J$4="yes",'Data Transformation'!F2099,'Data Transformation'!D2099)</f>
        <v>6.7663178000000004E-2</v>
      </c>
      <c r="I2099">
        <f t="shared" si="127"/>
        <v>106</v>
      </c>
    </row>
    <row r="2100" spans="2:9" x14ac:dyDescent="0.45">
      <c r="B2100">
        <f>IF('Input and Summary Results'!D1682=0,FALSE,'Input and Summary Results'!$B1682)</f>
        <v>106</v>
      </c>
      <c r="C2100">
        <f>IF(OR(B2100=0,'Input and Summary Results'!D1682=0,'Input and Summary Results'!D1682=""),FALSE,'Input and Summary Results'!$D1682)</f>
        <v>0.140719493</v>
      </c>
      <c r="D2100">
        <f>IF(OR(B2100=0,'Input and Summary Results'!E1682=0),FALSE,'Input and Summary Results'!$E1682)</f>
        <v>6.7200244000000006E-2</v>
      </c>
      <c r="E2100">
        <f t="shared" si="128"/>
        <v>-0.85164573827273116</v>
      </c>
      <c r="F2100">
        <f t="shared" si="129"/>
        <v>0.20725562091102759</v>
      </c>
      <c r="G2100">
        <f>IF('Input and Summary Results'!$J$4="yes",IF(C2100=FALSE,FALSE,IF('Data Transformation'!E2100&lt;$R$10,E2100,$R$10)),IF(C2100=FALSE,FALSE,IF(C2100&lt;$R$10,C2100,$R$10)))</f>
        <v>0.140719493</v>
      </c>
      <c r="H2100">
        <f>IF('Input and Summary Results'!$J$4="yes",'Data Transformation'!F2100,'Data Transformation'!D2100)</f>
        <v>6.7200244000000006E-2</v>
      </c>
      <c r="I2100">
        <f t="shared" si="127"/>
        <v>106</v>
      </c>
    </row>
    <row r="2101" spans="2:9" x14ac:dyDescent="0.45">
      <c r="B2101">
        <f>IF('Input and Summary Results'!D1683=0,FALSE,'Input and Summary Results'!$B1683)</f>
        <v>106</v>
      </c>
      <c r="C2101">
        <f>IF(OR(B2101=0,'Input and Summary Results'!D1683=0,'Input and Summary Results'!D1683=""),FALSE,'Input and Summary Results'!$D1683)</f>
        <v>0.34302885999999999</v>
      </c>
      <c r="D2101">
        <f>IF(OR(B2101=0,'Input and Summary Results'!E1683=0),FALSE,'Input and Summary Results'!$E1683)</f>
        <v>6.6229656999999997E-2</v>
      </c>
      <c r="E2101">
        <f t="shared" si="128"/>
        <v>-0.46466933998205961</v>
      </c>
      <c r="F2101">
        <f t="shared" si="129"/>
        <v>8.3793740089390722E-2</v>
      </c>
      <c r="G2101">
        <f>IF('Input and Summary Results'!$J$4="yes",IF(C2101=FALSE,FALSE,IF('Data Transformation'!E2101&lt;$R$10,E2101,$R$10)),IF(C2101=FALSE,FALSE,IF(C2101&lt;$R$10,C2101,$R$10)))</f>
        <v>0.34302885999999999</v>
      </c>
      <c r="H2101">
        <f>IF('Input and Summary Results'!$J$4="yes",'Data Transformation'!F2101,'Data Transformation'!D2101)</f>
        <v>6.6229656999999997E-2</v>
      </c>
      <c r="I2101">
        <f t="shared" si="127"/>
        <v>106</v>
      </c>
    </row>
    <row r="2102" spans="2:9" x14ac:dyDescent="0.45">
      <c r="B2102">
        <f>IF('Input and Summary Results'!D1684=0,FALSE,'Input and Summary Results'!$B1684)</f>
        <v>106</v>
      </c>
      <c r="C2102">
        <f>IF(OR(B2102=0,'Input and Summary Results'!D1684=0,'Input and Summary Results'!D1684=""),FALSE,'Input and Summary Results'!$D1684)</f>
        <v>0.158598132</v>
      </c>
      <c r="D2102">
        <f>IF(OR(B2102=0,'Input and Summary Results'!E1684=0),FALSE,'Input and Summary Results'!$E1684)</f>
        <v>5.9562239000000003E-2</v>
      </c>
      <c r="E2102">
        <f t="shared" si="128"/>
        <v>-0.79970193219413865</v>
      </c>
      <c r="F2102">
        <f t="shared" si="129"/>
        <v>0.16299064434125871</v>
      </c>
      <c r="G2102">
        <f>IF('Input and Summary Results'!$J$4="yes",IF(C2102=FALSE,FALSE,IF('Data Transformation'!E2102&lt;$R$10,E2102,$R$10)),IF(C2102=FALSE,FALSE,IF(C2102&lt;$R$10,C2102,$R$10)))</f>
        <v>0.158598132</v>
      </c>
      <c r="H2102">
        <f>IF('Input and Summary Results'!$J$4="yes",'Data Transformation'!F2102,'Data Transformation'!D2102)</f>
        <v>5.9562239000000003E-2</v>
      </c>
      <c r="I2102">
        <f t="shared" si="127"/>
        <v>106</v>
      </c>
    </row>
    <row r="2103" spans="2:9" x14ac:dyDescent="0.45">
      <c r="B2103">
        <f>IF('Input and Summary Results'!D1685=0,FALSE,'Input and Summary Results'!$B1685)</f>
        <v>106</v>
      </c>
      <c r="C2103">
        <f>IF(OR(B2103=0,'Input and Summary Results'!D1685=0,'Input and Summary Results'!D1685=""),FALSE,'Input and Summary Results'!$D1685)</f>
        <v>0.645513695</v>
      </c>
      <c r="D2103">
        <f>IF(OR(B2103=0,'Input and Summary Results'!E1685=0),FALSE,'Input and Summary Results'!$E1685)</f>
        <v>5.6881303000000001E-2</v>
      </c>
      <c r="E2103">
        <f t="shared" si="128"/>
        <v>-0.19009453945513266</v>
      </c>
      <c r="F2103">
        <f t="shared" si="129"/>
        <v>3.8243163070304807E-2</v>
      </c>
      <c r="G2103">
        <f>IF('Input and Summary Results'!$J$4="yes",IF(C2103=FALSE,FALSE,IF('Data Transformation'!E2103&lt;$R$10,E2103,$R$10)),IF(C2103=FALSE,FALSE,IF(C2103&lt;$R$10,C2103,$R$10)))</f>
        <v>0.645513695</v>
      </c>
      <c r="H2103">
        <f>IF('Input and Summary Results'!$J$4="yes",'Data Transformation'!F2103,'Data Transformation'!D2103)</f>
        <v>5.6881303000000001E-2</v>
      </c>
      <c r="I2103">
        <f t="shared" si="127"/>
        <v>106</v>
      </c>
    </row>
    <row r="2104" spans="2:9" x14ac:dyDescent="0.45">
      <c r="B2104">
        <f>IF('Input and Summary Results'!D1686=0,FALSE,'Input and Summary Results'!$B1686)</f>
        <v>106</v>
      </c>
      <c r="C2104">
        <f>IF(OR(B2104=0,'Input and Summary Results'!D1686=0,'Input and Summary Results'!D1686=""),FALSE,'Input and Summary Results'!$D1686)</f>
        <v>0.16106184300000001</v>
      </c>
      <c r="D2104">
        <f>IF(OR(B2104=0,'Input and Summary Results'!E1686=0),FALSE,'Input and Summary Results'!$E1686)</f>
        <v>5.3243097000000003E-2</v>
      </c>
      <c r="E2104">
        <f t="shared" si="128"/>
        <v>-0.79300733566610082</v>
      </c>
      <c r="F2104">
        <f t="shared" si="129"/>
        <v>0.14346976085453089</v>
      </c>
      <c r="G2104">
        <f>IF('Input and Summary Results'!$J$4="yes",IF(C2104=FALSE,FALSE,IF('Data Transformation'!E2104&lt;$R$10,E2104,$R$10)),IF(C2104=FALSE,FALSE,IF(C2104&lt;$R$10,C2104,$R$10)))</f>
        <v>0.16106184300000001</v>
      </c>
      <c r="H2104">
        <f>IF('Input and Summary Results'!$J$4="yes",'Data Transformation'!F2104,'Data Transformation'!D2104)</f>
        <v>5.3243097000000003E-2</v>
      </c>
      <c r="I2104">
        <f t="shared" si="127"/>
        <v>106</v>
      </c>
    </row>
    <row r="2105" spans="2:9" x14ac:dyDescent="0.45">
      <c r="B2105">
        <f>IF('Input and Summary Results'!D1687=0,FALSE,'Input and Summary Results'!$B1687)</f>
        <v>106</v>
      </c>
      <c r="C2105">
        <f>IF(OR(B2105=0,'Input and Summary Results'!D1687=0,'Input and Summary Results'!D1687=""),FALSE,'Input and Summary Results'!$D1687)</f>
        <v>0.17010705400000001</v>
      </c>
      <c r="D2105">
        <f>IF(OR(B2105=0,'Input and Summary Results'!E1687=0),FALSE,'Input and Summary Results'!$E1687)</f>
        <v>5.1461292999999998E-2</v>
      </c>
      <c r="E2105">
        <f t="shared" si="128"/>
        <v>-0.76927767668869151</v>
      </c>
      <c r="F2105">
        <f t="shared" si="129"/>
        <v>0.13129497358763262</v>
      </c>
      <c r="G2105">
        <f>IF('Input and Summary Results'!$J$4="yes",IF(C2105=FALSE,FALSE,IF('Data Transformation'!E2105&lt;$R$10,E2105,$R$10)),IF(C2105=FALSE,FALSE,IF(C2105&lt;$R$10,C2105,$R$10)))</f>
        <v>0.17010705400000001</v>
      </c>
      <c r="H2105">
        <f>IF('Input and Summary Results'!$J$4="yes",'Data Transformation'!F2105,'Data Transformation'!D2105)</f>
        <v>5.1461292999999998E-2</v>
      </c>
      <c r="I2105">
        <f t="shared" si="127"/>
        <v>106</v>
      </c>
    </row>
    <row r="2106" spans="2:9" x14ac:dyDescent="0.45">
      <c r="B2106">
        <f>IF('Input and Summary Results'!D1688=0,FALSE,'Input and Summary Results'!$B1688)</f>
        <v>106</v>
      </c>
      <c r="C2106">
        <f>IF(OR(B2106=0,'Input and Summary Results'!D1688=0,'Input and Summary Results'!D1688=""),FALSE,'Input and Summary Results'!$D1688)</f>
        <v>9.9561087000000006E-2</v>
      </c>
      <c r="D2106">
        <f>IF(OR(B2106=0,'Input and Summary Results'!E1688=0),FALSE,'Input and Summary Results'!$E1688)</f>
        <v>5.0935974000000002E-2</v>
      </c>
      <c r="E2106">
        <f t="shared" si="128"/>
        <v>-1.0019103704450758</v>
      </c>
      <c r="F2106">
        <f t="shared" si="129"/>
        <v>0.22203667499130456</v>
      </c>
      <c r="G2106">
        <f>IF('Input and Summary Results'!$J$4="yes",IF(C2106=FALSE,FALSE,IF('Data Transformation'!E2106&lt;$R$10,E2106,$R$10)),IF(C2106=FALSE,FALSE,IF(C2106&lt;$R$10,C2106,$R$10)))</f>
        <v>9.9561087000000006E-2</v>
      </c>
      <c r="H2106">
        <f>IF('Input and Summary Results'!$J$4="yes",'Data Transformation'!F2106,'Data Transformation'!D2106)</f>
        <v>5.0935974000000002E-2</v>
      </c>
      <c r="I2106">
        <f t="shared" si="127"/>
        <v>106</v>
      </c>
    </row>
    <row r="2107" spans="2:9" x14ac:dyDescent="0.45">
      <c r="B2107">
        <f>IF('Input and Summary Results'!D1689=0,FALSE,'Input and Summary Results'!$B1689)</f>
        <v>106</v>
      </c>
      <c r="C2107">
        <f>IF(OR(B2107=0,'Input and Summary Results'!D1689=0,'Input and Summary Results'!D1689=""),FALSE,'Input and Summary Results'!$D1689)</f>
        <v>0.166264579</v>
      </c>
      <c r="D2107">
        <f>IF(OR(B2107=0,'Input and Summary Results'!E1689=0),FALSE,'Input and Summary Results'!$E1689)</f>
        <v>4.8110537000000002E-2</v>
      </c>
      <c r="E2107">
        <f t="shared" si="128"/>
        <v>-0.77920026300741674</v>
      </c>
      <c r="F2107">
        <f t="shared" si="129"/>
        <v>0.12558281014262215</v>
      </c>
      <c r="G2107">
        <f>IF('Input and Summary Results'!$J$4="yes",IF(C2107=FALSE,FALSE,IF('Data Transformation'!E2107&lt;$R$10,E2107,$R$10)),IF(C2107=FALSE,FALSE,IF(C2107&lt;$R$10,C2107,$R$10)))</f>
        <v>0.166264579</v>
      </c>
      <c r="H2107">
        <f>IF('Input and Summary Results'!$J$4="yes",'Data Transformation'!F2107,'Data Transformation'!D2107)</f>
        <v>4.8110537000000002E-2</v>
      </c>
      <c r="I2107">
        <f t="shared" si="127"/>
        <v>106</v>
      </c>
    </row>
    <row r="2108" spans="2:9" x14ac:dyDescent="0.45">
      <c r="B2108">
        <f>IF('Input and Summary Results'!D1690=0,FALSE,'Input and Summary Results'!$B1690)</f>
        <v>106</v>
      </c>
      <c r="C2108">
        <f>IF(OR(B2108=0,'Input and Summary Results'!D1690=0,'Input and Summary Results'!D1690=""),FALSE,'Input and Summary Results'!$D1690)</f>
        <v>0.59492685000000001</v>
      </c>
      <c r="D2108">
        <f>IF(OR(B2108=0,'Input and Summary Results'!E1690=0),FALSE,'Input and Summary Results'!$E1690)</f>
        <v>4.4575511999999998E-2</v>
      </c>
      <c r="E2108">
        <f t="shared" si="128"/>
        <v>-0.22553643022833844</v>
      </c>
      <c r="F2108">
        <f t="shared" si="129"/>
        <v>3.2517900659551673E-2</v>
      </c>
      <c r="G2108">
        <f>IF('Input and Summary Results'!$J$4="yes",IF(C2108=FALSE,FALSE,IF('Data Transformation'!E2108&lt;$R$10,E2108,$R$10)),IF(C2108=FALSE,FALSE,IF(C2108&lt;$R$10,C2108,$R$10)))</f>
        <v>0.59492685000000001</v>
      </c>
      <c r="H2108">
        <f>IF('Input and Summary Results'!$J$4="yes",'Data Transformation'!F2108,'Data Transformation'!D2108)</f>
        <v>4.4575511999999998E-2</v>
      </c>
      <c r="I2108">
        <f t="shared" si="127"/>
        <v>106</v>
      </c>
    </row>
    <row r="2109" spans="2:9" x14ac:dyDescent="0.45">
      <c r="B2109">
        <f>IF('Input and Summary Results'!D1691=0,FALSE,'Input and Summary Results'!$B1691)</f>
        <v>106</v>
      </c>
      <c r="C2109">
        <f>IF(OR(B2109=0,'Input and Summary Results'!D1691=0,'Input and Summary Results'!D1691=""),FALSE,'Input and Summary Results'!$D1691)</f>
        <v>9.7824201E-2</v>
      </c>
      <c r="D2109">
        <f>IF(OR(B2109=0,'Input and Summary Results'!E1691=0),FALSE,'Input and Summary Results'!$E1691)</f>
        <v>3.4030606999999997E-2</v>
      </c>
      <c r="E2109">
        <f t="shared" si="128"/>
        <v>-1.0095536906054896</v>
      </c>
      <c r="F2109">
        <f t="shared" si="129"/>
        <v>0.15097780801705704</v>
      </c>
      <c r="G2109">
        <f>IF('Input and Summary Results'!$J$4="yes",IF(C2109=FALSE,FALSE,IF('Data Transformation'!E2109&lt;$R$10,E2109,$R$10)),IF(C2109=FALSE,FALSE,IF(C2109&lt;$R$10,C2109,$R$10)))</f>
        <v>9.7824201E-2</v>
      </c>
      <c r="H2109">
        <f>IF('Input and Summary Results'!$J$4="yes",'Data Transformation'!F2109,'Data Transformation'!D2109)</f>
        <v>3.4030606999999997E-2</v>
      </c>
      <c r="I2109">
        <f t="shared" si="127"/>
        <v>106</v>
      </c>
    </row>
    <row r="2110" spans="2:9" x14ac:dyDescent="0.45">
      <c r="B2110">
        <f>IF('Input and Summary Results'!D1692=0,FALSE,'Input and Summary Results'!$B1692)</f>
        <v>107</v>
      </c>
      <c r="C2110">
        <f>IF(OR(B2110=0,'Input and Summary Results'!D1692=0,'Input and Summary Results'!D1692=""),FALSE,'Input and Summary Results'!$D1692)</f>
        <v>0.979205243</v>
      </c>
      <c r="D2110">
        <f>IF(OR(B2110=0,'Input and Summary Results'!E1692=0),FALSE,'Input and Summary Results'!$E1692)</f>
        <v>0.124426538</v>
      </c>
      <c r="E2110">
        <f t="shared" si="128"/>
        <v>-9.1262698309969963E-3</v>
      </c>
      <c r="F2110">
        <f t="shared" si="129"/>
        <v>5.5147904770767246E-2</v>
      </c>
      <c r="G2110">
        <f>IF('Input and Summary Results'!$J$4="yes",IF(C2110=FALSE,FALSE,IF('Data Transformation'!E2110&lt;$R$10,E2110,$R$10)),IF(C2110=FALSE,FALSE,IF(C2110&lt;$R$10,C2110,$R$10)))</f>
        <v>0.979205243</v>
      </c>
      <c r="H2110">
        <f>IF('Input and Summary Results'!$J$4="yes",'Data Transformation'!F2110,'Data Transformation'!D2110)</f>
        <v>0.124426538</v>
      </c>
      <c r="I2110">
        <f t="shared" si="127"/>
        <v>107</v>
      </c>
    </row>
    <row r="2111" spans="2:9" x14ac:dyDescent="0.45">
      <c r="B2111">
        <f>IF('Input and Summary Results'!D1693=0,FALSE,'Input and Summary Results'!$B1693)</f>
        <v>107</v>
      </c>
      <c r="C2111">
        <f>IF(OR(B2111=0,'Input and Summary Results'!D1693=0,'Input and Summary Results'!D1693=""),FALSE,'Input and Summary Results'!$D1693)</f>
        <v>0.53936118700000002</v>
      </c>
      <c r="D2111">
        <f>IF(OR(B2111=0,'Input and Summary Results'!E1693=0),FALSE,'Input and Summary Results'!$E1693)</f>
        <v>0.10439590999999999</v>
      </c>
      <c r="E2111">
        <f t="shared" si="128"/>
        <v>-0.26812030904777184</v>
      </c>
      <c r="F2111">
        <f t="shared" si="129"/>
        <v>8.4002753687205889E-2</v>
      </c>
      <c r="G2111">
        <f>IF('Input and Summary Results'!$J$4="yes",IF(C2111=FALSE,FALSE,IF('Data Transformation'!E2111&lt;$R$10,E2111,$R$10)),IF(C2111=FALSE,FALSE,IF(C2111&lt;$R$10,C2111,$R$10)))</f>
        <v>0.53936118700000002</v>
      </c>
      <c r="H2111">
        <f>IF('Input and Summary Results'!$J$4="yes",'Data Transformation'!F2111,'Data Transformation'!D2111)</f>
        <v>0.10439590999999999</v>
      </c>
      <c r="I2111">
        <f t="shared" si="127"/>
        <v>107</v>
      </c>
    </row>
    <row r="2112" spans="2:9" x14ac:dyDescent="0.45">
      <c r="B2112">
        <f>IF('Input and Summary Results'!D1694=0,FALSE,'Input and Summary Results'!$B1694)</f>
        <v>107</v>
      </c>
      <c r="C2112">
        <f>IF(OR(B2112=0,'Input and Summary Results'!D1694=0,'Input and Summary Results'!D1694=""),FALSE,'Input and Summary Results'!$D1694)</f>
        <v>0.20242590499999999</v>
      </c>
      <c r="D2112">
        <f>IF(OR(B2112=0,'Input and Summary Results'!E1694=0),FALSE,'Input and Summary Results'!$E1694)</f>
        <v>0.103812922</v>
      </c>
      <c r="E2112">
        <f t="shared" si="128"/>
        <v>-0.69373391041597976</v>
      </c>
      <c r="F2112">
        <f t="shared" si="129"/>
        <v>0.22257431996166699</v>
      </c>
      <c r="G2112">
        <f>IF('Input and Summary Results'!$J$4="yes",IF(C2112=FALSE,FALSE,IF('Data Transformation'!E2112&lt;$R$10,E2112,$R$10)),IF(C2112=FALSE,FALSE,IF(C2112&lt;$R$10,C2112,$R$10)))</f>
        <v>0.20242590499999999</v>
      </c>
      <c r="H2112">
        <f>IF('Input and Summary Results'!$J$4="yes",'Data Transformation'!F2112,'Data Transformation'!D2112)</f>
        <v>0.103812922</v>
      </c>
      <c r="I2112">
        <f t="shared" si="127"/>
        <v>107</v>
      </c>
    </row>
    <row r="2113" spans="2:9" x14ac:dyDescent="0.45">
      <c r="B2113">
        <f>IF('Input and Summary Results'!D1695=0,FALSE,'Input and Summary Results'!$B1695)</f>
        <v>107</v>
      </c>
      <c r="C2113">
        <f>IF(OR(B2113=0,'Input and Summary Results'!D1695=0,'Input and Summary Results'!D1695=""),FALSE,'Input and Summary Results'!$D1695)</f>
        <v>0.124082134</v>
      </c>
      <c r="D2113">
        <f>IF(OR(B2113=0,'Input and Summary Results'!E1695=0),FALSE,'Input and Summary Results'!$E1695)</f>
        <v>8.8202994000000007E-2</v>
      </c>
      <c r="E2113">
        <f t="shared" si="128"/>
        <v>-0.90629074600961279</v>
      </c>
      <c r="F2113">
        <f t="shared" si="129"/>
        <v>0.3085061334938034</v>
      </c>
      <c r="G2113">
        <f>IF('Input and Summary Results'!$J$4="yes",IF(C2113=FALSE,FALSE,IF('Data Transformation'!E2113&lt;$R$10,E2113,$R$10)),IF(C2113=FALSE,FALSE,IF(C2113&lt;$R$10,C2113,$R$10)))</f>
        <v>0.124082134</v>
      </c>
      <c r="H2113">
        <f>IF('Input and Summary Results'!$J$4="yes",'Data Transformation'!F2113,'Data Transformation'!D2113)</f>
        <v>8.8202994000000007E-2</v>
      </c>
      <c r="I2113">
        <f t="shared" si="127"/>
        <v>107</v>
      </c>
    </row>
    <row r="2114" spans="2:9" x14ac:dyDescent="0.45">
      <c r="B2114">
        <f>IF('Input and Summary Results'!D1696=0,FALSE,'Input and Summary Results'!$B1696)</f>
        <v>107</v>
      </c>
      <c r="C2114">
        <f>IF(OR(B2114=0,'Input and Summary Results'!D1696=0,'Input and Summary Results'!D1696=""),FALSE,'Input and Summary Results'!$D1696)</f>
        <v>0.81697398099999996</v>
      </c>
      <c r="D2114">
        <f>IF(OR(B2114=0,'Input and Summary Results'!E1696=0),FALSE,'Input and Summary Results'!$E1696)</f>
        <v>8.7541756999999998E-2</v>
      </c>
      <c r="E2114">
        <f t="shared" si="128"/>
        <v>-8.7791774664723529E-2</v>
      </c>
      <c r="F2114">
        <f t="shared" si="129"/>
        <v>4.6504690995783374E-2</v>
      </c>
      <c r="G2114">
        <f>IF('Input and Summary Results'!$J$4="yes",IF(C2114=FALSE,FALSE,IF('Data Transformation'!E2114&lt;$R$10,E2114,$R$10)),IF(C2114=FALSE,FALSE,IF(C2114&lt;$R$10,C2114,$R$10)))</f>
        <v>0.81697398099999996</v>
      </c>
      <c r="H2114">
        <f>IF('Input and Summary Results'!$J$4="yes",'Data Transformation'!F2114,'Data Transformation'!D2114)</f>
        <v>8.7541756999999998E-2</v>
      </c>
      <c r="I2114">
        <f t="shared" si="127"/>
        <v>107</v>
      </c>
    </row>
    <row r="2115" spans="2:9" x14ac:dyDescent="0.45">
      <c r="B2115">
        <f>IF('Input and Summary Results'!D1697=0,FALSE,'Input and Summary Results'!$B1697)</f>
        <v>107</v>
      </c>
      <c r="C2115">
        <f>IF(OR(B2115=0,'Input and Summary Results'!D1697=0,'Input and Summary Results'!D1697=""),FALSE,'Input and Summary Results'!$D1697)</f>
        <v>0.740650947</v>
      </c>
      <c r="D2115">
        <f>IF(OR(B2115=0,'Input and Summary Results'!E1697=0),FALSE,'Input and Summary Results'!$E1697)</f>
        <v>8.1814454999999994E-2</v>
      </c>
      <c r="E2115">
        <f t="shared" si="128"/>
        <v>-0.13038641753642255</v>
      </c>
      <c r="F2115">
        <f t="shared" si="129"/>
        <v>4.7940900654785762E-2</v>
      </c>
      <c r="G2115">
        <f>IF('Input and Summary Results'!$J$4="yes",IF(C2115=FALSE,FALSE,IF('Data Transformation'!E2115&lt;$R$10,E2115,$R$10)),IF(C2115=FALSE,FALSE,IF(C2115&lt;$R$10,C2115,$R$10)))</f>
        <v>0.740650947</v>
      </c>
      <c r="H2115">
        <f>IF('Input and Summary Results'!$J$4="yes",'Data Transformation'!F2115,'Data Transformation'!D2115)</f>
        <v>8.1814454999999994E-2</v>
      </c>
      <c r="I2115">
        <f t="shared" si="127"/>
        <v>107</v>
      </c>
    </row>
    <row r="2116" spans="2:9" x14ac:dyDescent="0.45">
      <c r="B2116">
        <f>IF('Input and Summary Results'!D1698=0,FALSE,'Input and Summary Results'!$B1698)</f>
        <v>107</v>
      </c>
      <c r="C2116">
        <f>IF(OR(B2116=0,'Input and Summary Results'!D1698=0,'Input and Summary Results'!D1698=""),FALSE,'Input and Summary Results'!$D1698)</f>
        <v>0.87570075000000003</v>
      </c>
      <c r="D2116">
        <f>IF(OR(B2116=0,'Input and Summary Results'!E1698=0),FALSE,'Input and Summary Results'!$E1698)</f>
        <v>7.4821293999999997E-2</v>
      </c>
      <c r="E2116">
        <f t="shared" si="128"/>
        <v>-5.7644278337633303E-2</v>
      </c>
      <c r="F2116">
        <f t="shared" si="129"/>
        <v>3.7081664707949602E-2</v>
      </c>
      <c r="G2116">
        <f>IF('Input and Summary Results'!$J$4="yes",IF(C2116=FALSE,FALSE,IF('Data Transformation'!E2116&lt;$R$10,E2116,$R$10)),IF(C2116=FALSE,FALSE,IF(C2116&lt;$R$10,C2116,$R$10)))</f>
        <v>0.87570075000000003</v>
      </c>
      <c r="H2116">
        <f>IF('Input and Summary Results'!$J$4="yes",'Data Transformation'!F2116,'Data Transformation'!D2116)</f>
        <v>7.4821293999999997E-2</v>
      </c>
      <c r="I2116">
        <f t="shared" si="127"/>
        <v>107</v>
      </c>
    </row>
    <row r="2117" spans="2:9" x14ac:dyDescent="0.45">
      <c r="B2117">
        <f>IF('Input and Summary Results'!D1699=0,FALSE,'Input and Summary Results'!$B1699)</f>
        <v>107</v>
      </c>
      <c r="C2117">
        <f>IF(OR(B2117=0,'Input and Summary Results'!D1699=0,'Input and Summary Results'!D1699=""),FALSE,'Input and Summary Results'!$D1699)</f>
        <v>0.53232917800000001</v>
      </c>
      <c r="D2117">
        <f>IF(OR(B2117=0,'Input and Summary Results'!E1699=0),FALSE,'Input and Summary Results'!$E1699)</f>
        <v>7.2008128000000005E-2</v>
      </c>
      <c r="E2117">
        <f t="shared" si="128"/>
        <v>-0.2738197286476427</v>
      </c>
      <c r="F2117">
        <f t="shared" si="129"/>
        <v>5.8707147463556847E-2</v>
      </c>
      <c r="G2117">
        <f>IF('Input and Summary Results'!$J$4="yes",IF(C2117=FALSE,FALSE,IF('Data Transformation'!E2117&lt;$R$10,E2117,$R$10)),IF(C2117=FALSE,FALSE,IF(C2117&lt;$R$10,C2117,$R$10)))</f>
        <v>0.53232917800000001</v>
      </c>
      <c r="H2117">
        <f>IF('Input and Summary Results'!$J$4="yes",'Data Transformation'!F2117,'Data Transformation'!D2117)</f>
        <v>7.2008128000000005E-2</v>
      </c>
      <c r="I2117">
        <f t="shared" ref="I2117:I2180" si="130">IF(G2117=FALSE,"",B2117)</f>
        <v>107</v>
      </c>
    </row>
    <row r="2118" spans="2:9" x14ac:dyDescent="0.45">
      <c r="B2118">
        <f>IF('Input and Summary Results'!D1700=0,FALSE,'Input and Summary Results'!$B1700)</f>
        <v>107</v>
      </c>
      <c r="C2118">
        <f>IF(OR(B2118=0,'Input and Summary Results'!D1700=0,'Input and Summary Results'!D1700=""),FALSE,'Input and Summary Results'!$D1700)</f>
        <v>0.85226501600000004</v>
      </c>
      <c r="D2118">
        <f>IF(OR(B2118=0,'Input and Summary Results'!E1700=0),FALSE,'Input and Summary Results'!$E1700)</f>
        <v>6.9876220000000003E-2</v>
      </c>
      <c r="E2118">
        <f t="shared" si="128"/>
        <v>-6.942533822639281E-2</v>
      </c>
      <c r="F2118">
        <f t="shared" si="129"/>
        <v>3.5583156542471531E-2</v>
      </c>
      <c r="G2118">
        <f>IF('Input and Summary Results'!$J$4="yes",IF(C2118=FALSE,FALSE,IF('Data Transformation'!E2118&lt;$R$10,E2118,$R$10)),IF(C2118=FALSE,FALSE,IF(C2118&lt;$R$10,C2118,$R$10)))</f>
        <v>0.85226501600000004</v>
      </c>
      <c r="H2118">
        <f>IF('Input and Summary Results'!$J$4="yes",'Data Transformation'!F2118,'Data Transformation'!D2118)</f>
        <v>6.9876220000000003E-2</v>
      </c>
      <c r="I2118">
        <f t="shared" si="130"/>
        <v>107</v>
      </c>
    </row>
    <row r="2119" spans="2:9" x14ac:dyDescent="0.45">
      <c r="B2119">
        <f>IF('Input and Summary Results'!D1701=0,FALSE,'Input and Summary Results'!$B1701)</f>
        <v>107</v>
      </c>
      <c r="C2119">
        <f>IF(OR(B2119=0,'Input and Summary Results'!D1701=0,'Input and Summary Results'!D1701=""),FALSE,'Input and Summary Results'!$D1701)</f>
        <v>0.26530587300000003</v>
      </c>
      <c r="D2119">
        <f>IF(OR(B2119=0,'Input and Summary Results'!E1701=0),FALSE,'Input and Summary Results'!$E1701)</f>
        <v>6.4179165999999996E-2</v>
      </c>
      <c r="E2119">
        <f t="shared" si="128"/>
        <v>-0.5762531360589036</v>
      </c>
      <c r="F2119">
        <f t="shared" si="129"/>
        <v>0.10498734057048181</v>
      </c>
      <c r="G2119">
        <f>IF('Input and Summary Results'!$J$4="yes",IF(C2119=FALSE,FALSE,IF('Data Transformation'!E2119&lt;$R$10,E2119,$R$10)),IF(C2119=FALSE,FALSE,IF(C2119&lt;$R$10,C2119,$R$10)))</f>
        <v>0.26530587300000003</v>
      </c>
      <c r="H2119">
        <f>IF('Input and Summary Results'!$J$4="yes",'Data Transformation'!F2119,'Data Transformation'!D2119)</f>
        <v>6.4179165999999996E-2</v>
      </c>
      <c r="I2119">
        <f t="shared" si="130"/>
        <v>107</v>
      </c>
    </row>
    <row r="2120" spans="2:9" x14ac:dyDescent="0.45">
      <c r="B2120">
        <f>IF('Input and Summary Results'!D1702=0,FALSE,'Input and Summary Results'!$B1702)</f>
        <v>107</v>
      </c>
      <c r="C2120">
        <f>IF(OR(B2120=0,'Input and Summary Results'!D1702=0,'Input and Summary Results'!D1702=""),FALSE,'Input and Summary Results'!$D1702)</f>
        <v>0.23598424200000001</v>
      </c>
      <c r="D2120">
        <f>IF(OR(B2120=0,'Input and Summary Results'!E1702=0),FALSE,'Input and Summary Results'!$E1702)</f>
        <v>6.2353108999999997E-2</v>
      </c>
      <c r="E2120">
        <f t="shared" si="128"/>
        <v>-0.62711699635588525</v>
      </c>
      <c r="F2120">
        <f t="shared" si="129"/>
        <v>0.11467396753551026</v>
      </c>
      <c r="G2120">
        <f>IF('Input and Summary Results'!$J$4="yes",IF(C2120=FALSE,FALSE,IF('Data Transformation'!E2120&lt;$R$10,E2120,$R$10)),IF(C2120=FALSE,FALSE,IF(C2120&lt;$R$10,C2120,$R$10)))</f>
        <v>0.23598424200000001</v>
      </c>
      <c r="H2120">
        <f>IF('Input and Summary Results'!$J$4="yes",'Data Transformation'!F2120,'Data Transformation'!D2120)</f>
        <v>6.2353108999999997E-2</v>
      </c>
      <c r="I2120">
        <f t="shared" si="130"/>
        <v>107</v>
      </c>
    </row>
    <row r="2121" spans="2:9" x14ac:dyDescent="0.45">
      <c r="B2121">
        <f>IF('Input and Summary Results'!D1703=0,FALSE,'Input and Summary Results'!$B1703)</f>
        <v>107</v>
      </c>
      <c r="C2121">
        <f>IF(OR(B2121=0,'Input and Summary Results'!D1703=0,'Input and Summary Results'!D1703=""),FALSE,'Input and Summary Results'!$D1703)</f>
        <v>0.28243414700000002</v>
      </c>
      <c r="D2121">
        <f>IF(OR(B2121=0,'Input and Summary Results'!E1703=0),FALSE,'Input and Summary Results'!$E1703)</f>
        <v>5.9406598999999997E-2</v>
      </c>
      <c r="E2121">
        <f t="shared" si="128"/>
        <v>-0.54908279714872499</v>
      </c>
      <c r="F2121">
        <f t="shared" si="129"/>
        <v>9.1286638814250726E-2</v>
      </c>
      <c r="G2121">
        <f>IF('Input and Summary Results'!$J$4="yes",IF(C2121=FALSE,FALSE,IF('Data Transformation'!E2121&lt;$R$10,E2121,$R$10)),IF(C2121=FALSE,FALSE,IF(C2121&lt;$R$10,C2121,$R$10)))</f>
        <v>0.28243414700000002</v>
      </c>
      <c r="H2121">
        <f>IF('Input and Summary Results'!$J$4="yes",'Data Transformation'!F2121,'Data Transformation'!D2121)</f>
        <v>5.9406598999999997E-2</v>
      </c>
      <c r="I2121">
        <f t="shared" si="130"/>
        <v>107</v>
      </c>
    </row>
    <row r="2122" spans="2:9" x14ac:dyDescent="0.45">
      <c r="B2122">
        <f>IF('Input and Summary Results'!D1704=0,FALSE,'Input and Summary Results'!$B1704)</f>
        <v>107</v>
      </c>
      <c r="C2122">
        <f>IF(OR(B2122=0,'Input and Summary Results'!D1704=0,'Input and Summary Results'!D1704=""),FALSE,'Input and Summary Results'!$D1704)</f>
        <v>0.68633221499999997</v>
      </c>
      <c r="D2122">
        <f>IF(OR(B2122=0,'Input and Summary Results'!E1704=0),FALSE,'Input and Summary Results'!$E1704)</f>
        <v>5.1642160999999999E-2</v>
      </c>
      <c r="E2122">
        <f t="shared" si="128"/>
        <v>-0.16346561575543092</v>
      </c>
      <c r="F2122">
        <f t="shared" si="129"/>
        <v>3.265575676642251E-2</v>
      </c>
      <c r="G2122">
        <f>IF('Input and Summary Results'!$J$4="yes",IF(C2122=FALSE,FALSE,IF('Data Transformation'!E2122&lt;$R$10,E2122,$R$10)),IF(C2122=FALSE,FALSE,IF(C2122&lt;$R$10,C2122,$R$10)))</f>
        <v>0.68633221499999997</v>
      </c>
      <c r="H2122">
        <f>IF('Input and Summary Results'!$J$4="yes",'Data Transformation'!F2122,'Data Transformation'!D2122)</f>
        <v>5.1642160999999999E-2</v>
      </c>
      <c r="I2122">
        <f t="shared" si="130"/>
        <v>107</v>
      </c>
    </row>
    <row r="2123" spans="2:9" x14ac:dyDescent="0.45">
      <c r="B2123">
        <f>IF('Input and Summary Results'!D1705=0,FALSE,'Input and Summary Results'!$B1705)</f>
        <v>107</v>
      </c>
      <c r="C2123">
        <f>IF(OR(B2123=0,'Input and Summary Results'!D1705=0,'Input and Summary Results'!D1705=""),FALSE,'Input and Summary Results'!$D1705)</f>
        <v>0.81403660600000005</v>
      </c>
      <c r="D2123">
        <f>IF(OR(B2123=0,'Input and Summary Results'!E1705=0),FALSE,'Input and Summary Results'!$E1705)</f>
        <v>4.7135763999999997E-2</v>
      </c>
      <c r="E2123">
        <f t="shared" si="128"/>
        <v>-8.9356065102998372E-2</v>
      </c>
      <c r="F2123">
        <f t="shared" si="129"/>
        <v>2.5130223168366946E-2</v>
      </c>
      <c r="G2123">
        <f>IF('Input and Summary Results'!$J$4="yes",IF(C2123=FALSE,FALSE,IF('Data Transformation'!E2123&lt;$R$10,E2123,$R$10)),IF(C2123=FALSE,FALSE,IF(C2123&lt;$R$10,C2123,$R$10)))</f>
        <v>0.81403660600000005</v>
      </c>
      <c r="H2123">
        <f>IF('Input and Summary Results'!$J$4="yes",'Data Transformation'!F2123,'Data Transformation'!D2123)</f>
        <v>4.7135763999999997E-2</v>
      </c>
      <c r="I2123">
        <f t="shared" si="130"/>
        <v>107</v>
      </c>
    </row>
    <row r="2124" spans="2:9" x14ac:dyDescent="0.45">
      <c r="B2124">
        <f>IF('Input and Summary Results'!D1706=0,FALSE,'Input and Summary Results'!$B1706)</f>
        <v>107</v>
      </c>
      <c r="C2124">
        <f>IF(OR(B2124=0,'Input and Summary Results'!D1706=0,'Input and Summary Results'!D1706=""),FALSE,'Input and Summary Results'!$D1706)</f>
        <v>0.67256575600000001</v>
      </c>
      <c r="D2124">
        <f>IF(OR(B2124=0,'Input and Summary Results'!E1706=0),FALSE,'Input and Summary Results'!$E1706)</f>
        <v>4.1618046999999998E-2</v>
      </c>
      <c r="E2124">
        <f t="shared" si="128"/>
        <v>-0.17226524876512211</v>
      </c>
      <c r="F2124">
        <f t="shared" si="129"/>
        <v>2.685571222867909E-2</v>
      </c>
      <c r="G2124">
        <f>IF('Input and Summary Results'!$J$4="yes",IF(C2124=FALSE,FALSE,IF('Data Transformation'!E2124&lt;$R$10,E2124,$R$10)),IF(C2124=FALSE,FALSE,IF(C2124&lt;$R$10,C2124,$R$10)))</f>
        <v>0.67256575600000001</v>
      </c>
      <c r="H2124">
        <f>IF('Input and Summary Results'!$J$4="yes",'Data Transformation'!F2124,'Data Transformation'!D2124)</f>
        <v>4.1618046999999998E-2</v>
      </c>
      <c r="I2124">
        <f t="shared" si="130"/>
        <v>107</v>
      </c>
    </row>
    <row r="2125" spans="2:9" x14ac:dyDescent="0.45">
      <c r="B2125">
        <f>IF('Input and Summary Results'!D1707=0,FALSE,'Input and Summary Results'!$B1707)</f>
        <v>108</v>
      </c>
      <c r="C2125">
        <f>IF(OR(B2125=0,'Input and Summary Results'!D1707=0,'Input and Summary Results'!D1707=""),FALSE,'Input and Summary Results'!$D1707)</f>
        <v>0.83862851400000005</v>
      </c>
      <c r="D2125">
        <f>IF(OR(B2125=0,'Input and Summary Results'!E1707=0),FALSE,'Input and Summary Results'!$E1707)</f>
        <v>0.107486187</v>
      </c>
      <c r="E2125">
        <f t="shared" si="128"/>
        <v>-7.6430375342501952E-2</v>
      </c>
      <c r="F2125">
        <f t="shared" si="129"/>
        <v>5.5625350651981278E-2</v>
      </c>
      <c r="G2125">
        <f>IF('Input and Summary Results'!$J$4="yes",IF(C2125=FALSE,FALSE,IF('Data Transformation'!E2125&lt;$R$10,E2125,$R$10)),IF(C2125=FALSE,FALSE,IF(C2125&lt;$R$10,C2125,$R$10)))</f>
        <v>0.83862851400000005</v>
      </c>
      <c r="H2125">
        <f>IF('Input and Summary Results'!$J$4="yes",'Data Transformation'!F2125,'Data Transformation'!D2125)</f>
        <v>0.107486187</v>
      </c>
      <c r="I2125">
        <f t="shared" si="130"/>
        <v>108</v>
      </c>
    </row>
    <row r="2126" spans="2:9" x14ac:dyDescent="0.45">
      <c r="B2126">
        <f>IF('Input and Summary Results'!D1708=0,FALSE,'Input and Summary Results'!$B1708)</f>
        <v>108</v>
      </c>
      <c r="C2126">
        <f>IF(OR(B2126=0,'Input and Summary Results'!D1708=0,'Input and Summary Results'!D1708=""),FALSE,'Input and Summary Results'!$D1708)</f>
        <v>0.19837690799999999</v>
      </c>
      <c r="D2126">
        <f>IF(OR(B2126=0,'Input and Summary Results'!E1708=0),FALSE,'Input and Summary Results'!$E1708)</f>
        <v>7.4526102999999996E-2</v>
      </c>
      <c r="E2126">
        <f t="shared" si="128"/>
        <v>-0.70250888314882054</v>
      </c>
      <c r="F2126">
        <f t="shared" si="129"/>
        <v>0.16304482728403047</v>
      </c>
      <c r="G2126">
        <f>IF('Input and Summary Results'!$J$4="yes",IF(C2126=FALSE,FALSE,IF('Data Transformation'!E2126&lt;$R$10,E2126,$R$10)),IF(C2126=FALSE,FALSE,IF(C2126&lt;$R$10,C2126,$R$10)))</f>
        <v>0.19837690799999999</v>
      </c>
      <c r="H2126">
        <f>IF('Input and Summary Results'!$J$4="yes",'Data Transformation'!F2126,'Data Transformation'!D2126)</f>
        <v>7.4526102999999996E-2</v>
      </c>
      <c r="I2126">
        <f t="shared" si="130"/>
        <v>108</v>
      </c>
    </row>
    <row r="2127" spans="2:9" x14ac:dyDescent="0.45">
      <c r="B2127">
        <f>IF('Input and Summary Results'!D1709=0,FALSE,'Input and Summary Results'!$B1709)</f>
        <v>108</v>
      </c>
      <c r="C2127">
        <f>IF(OR(B2127=0,'Input and Summary Results'!D1709=0,'Input and Summary Results'!D1709=""),FALSE,'Input and Summary Results'!$D1709)</f>
        <v>0.660093237</v>
      </c>
      <c r="D2127">
        <f>IF(OR(B2127=0,'Input and Summary Results'!E1709=0),FALSE,'Input and Summary Results'!$E1709)</f>
        <v>7.0288191999999999E-2</v>
      </c>
      <c r="E2127">
        <f t="shared" si="128"/>
        <v>-0.18039471679943328</v>
      </c>
      <c r="F2127">
        <f t="shared" si="129"/>
        <v>4.6213282636616379E-2</v>
      </c>
      <c r="G2127">
        <f>IF('Input and Summary Results'!$J$4="yes",IF(C2127=FALSE,FALSE,IF('Data Transformation'!E2127&lt;$R$10,E2127,$R$10)),IF(C2127=FALSE,FALSE,IF(C2127&lt;$R$10,C2127,$R$10)))</f>
        <v>0.660093237</v>
      </c>
      <c r="H2127">
        <f>IF('Input and Summary Results'!$J$4="yes",'Data Transformation'!F2127,'Data Transformation'!D2127)</f>
        <v>7.0288191999999999E-2</v>
      </c>
      <c r="I2127">
        <f t="shared" si="130"/>
        <v>108</v>
      </c>
    </row>
    <row r="2128" spans="2:9" x14ac:dyDescent="0.45">
      <c r="B2128">
        <f>IF('Input and Summary Results'!D1710=0,FALSE,'Input and Summary Results'!$B1710)</f>
        <v>108</v>
      </c>
      <c r="C2128">
        <f>IF(OR(B2128=0,'Input and Summary Results'!D1710=0,'Input and Summary Results'!D1710=""),FALSE,'Input and Summary Results'!$D1710)</f>
        <v>0.21746859199999999</v>
      </c>
      <c r="D2128">
        <f>IF(OR(B2128=0,'Input and Summary Results'!E1710=0),FALSE,'Input and Summary Results'!$E1710)</f>
        <v>7.0227766999999997E-2</v>
      </c>
      <c r="E2128">
        <f t="shared" si="128"/>
        <v>-0.66260345735782655</v>
      </c>
      <c r="F2128">
        <f t="shared" si="129"/>
        <v>0.140152886436125</v>
      </c>
      <c r="G2128">
        <f>IF('Input and Summary Results'!$J$4="yes",IF(C2128=FALSE,FALSE,IF('Data Transformation'!E2128&lt;$R$10,E2128,$R$10)),IF(C2128=FALSE,FALSE,IF(C2128&lt;$R$10,C2128,$R$10)))</f>
        <v>0.21746859199999999</v>
      </c>
      <c r="H2128">
        <f>IF('Input and Summary Results'!$J$4="yes",'Data Transformation'!F2128,'Data Transformation'!D2128)</f>
        <v>7.0227766999999997E-2</v>
      </c>
      <c r="I2128">
        <f t="shared" si="130"/>
        <v>108</v>
      </c>
    </row>
    <row r="2129" spans="2:9" x14ac:dyDescent="0.45">
      <c r="B2129">
        <f>IF('Input and Summary Results'!D1711=0,FALSE,'Input and Summary Results'!$B1711)</f>
        <v>108</v>
      </c>
      <c r="C2129">
        <f>IF(OR(B2129=0,'Input and Summary Results'!D1711=0,'Input and Summary Results'!D1711=""),FALSE,'Input and Summary Results'!$D1711)</f>
        <v>0.252925448</v>
      </c>
      <c r="D2129">
        <f>IF(OR(B2129=0,'Input and Summary Results'!E1711=0),FALSE,'Input and Summary Results'!$E1711)</f>
        <v>6.6987821000000003E-2</v>
      </c>
      <c r="E2129">
        <f t="shared" si="128"/>
        <v>-0.59700747207922467</v>
      </c>
      <c r="F2129">
        <f t="shared" si="129"/>
        <v>0.11494578558184466</v>
      </c>
      <c r="G2129">
        <f>IF('Input and Summary Results'!$J$4="yes",IF(C2129=FALSE,FALSE,IF('Data Transformation'!E2129&lt;$R$10,E2129,$R$10)),IF(C2129=FALSE,FALSE,IF(C2129&lt;$R$10,C2129,$R$10)))</f>
        <v>0.252925448</v>
      </c>
      <c r="H2129">
        <f>IF('Input and Summary Results'!$J$4="yes",'Data Transformation'!F2129,'Data Transformation'!D2129)</f>
        <v>6.6987821000000003E-2</v>
      </c>
      <c r="I2129">
        <f t="shared" si="130"/>
        <v>108</v>
      </c>
    </row>
    <row r="2130" spans="2:9" x14ac:dyDescent="0.45">
      <c r="B2130">
        <f>IF('Input and Summary Results'!D1712=0,FALSE,'Input and Summary Results'!$B1712)</f>
        <v>108</v>
      </c>
      <c r="C2130">
        <f>IF(OR(B2130=0,'Input and Summary Results'!D1712=0,'Input and Summary Results'!D1712=""),FALSE,'Input and Summary Results'!$D1712)</f>
        <v>0.26010494000000001</v>
      </c>
      <c r="D2130">
        <f>IF(OR(B2130=0,'Input and Summary Results'!E1712=0),FALSE,'Input and Summary Results'!$E1712)</f>
        <v>6.6669252999999998E-2</v>
      </c>
      <c r="E2130">
        <f t="shared" si="128"/>
        <v>-0.58485139945977027</v>
      </c>
      <c r="F2130">
        <f t="shared" si="129"/>
        <v>0.11124146970065235</v>
      </c>
      <c r="G2130">
        <f>IF('Input and Summary Results'!$J$4="yes",IF(C2130=FALSE,FALSE,IF('Data Transformation'!E2130&lt;$R$10,E2130,$R$10)),IF(C2130=FALSE,FALSE,IF(C2130&lt;$R$10,C2130,$R$10)))</f>
        <v>0.26010494000000001</v>
      </c>
      <c r="H2130">
        <f>IF('Input and Summary Results'!$J$4="yes",'Data Transformation'!F2130,'Data Transformation'!D2130)</f>
        <v>6.6669252999999998E-2</v>
      </c>
      <c r="I2130">
        <f t="shared" si="130"/>
        <v>108</v>
      </c>
    </row>
    <row r="2131" spans="2:9" x14ac:dyDescent="0.45">
      <c r="B2131">
        <f>IF('Input and Summary Results'!D1713=0,FALSE,'Input and Summary Results'!$B1713)</f>
        <v>108</v>
      </c>
      <c r="C2131">
        <f>IF(OR(B2131=0,'Input and Summary Results'!D1713=0,'Input and Summary Results'!D1713=""),FALSE,'Input and Summary Results'!$D1713)</f>
        <v>0.23505598799999999</v>
      </c>
      <c r="D2131">
        <f>IF(OR(B2131=0,'Input and Summary Results'!E1713=0),FALSE,'Input and Summary Results'!$E1713)</f>
        <v>6.3318121000000005E-2</v>
      </c>
      <c r="E2131">
        <f t="shared" si="128"/>
        <v>-0.62882868077765131</v>
      </c>
      <c r="F2131">
        <f t="shared" si="129"/>
        <v>0.11690859164157946</v>
      </c>
      <c r="G2131">
        <f>IF('Input and Summary Results'!$J$4="yes",IF(C2131=FALSE,FALSE,IF('Data Transformation'!E2131&lt;$R$10,E2131,$R$10)),IF(C2131=FALSE,FALSE,IF(C2131&lt;$R$10,C2131,$R$10)))</f>
        <v>0.23505598799999999</v>
      </c>
      <c r="H2131">
        <f>IF('Input and Summary Results'!$J$4="yes",'Data Transformation'!F2131,'Data Transformation'!D2131)</f>
        <v>6.3318121000000005E-2</v>
      </c>
      <c r="I2131">
        <f t="shared" si="130"/>
        <v>108</v>
      </c>
    </row>
    <row r="2132" spans="2:9" x14ac:dyDescent="0.45">
      <c r="B2132">
        <f>IF('Input and Summary Results'!D1714=0,FALSE,'Input and Summary Results'!$B1714)</f>
        <v>108</v>
      </c>
      <c r="C2132">
        <f>IF(OR(B2132=0,'Input and Summary Results'!D1714=0,'Input and Summary Results'!D1714=""),FALSE,'Input and Summary Results'!$D1714)</f>
        <v>0.95911218399999998</v>
      </c>
      <c r="D2132">
        <f>IF(OR(B2132=0,'Input and Summary Results'!E1714=0),FALSE,'Input and Summary Results'!$E1714)</f>
        <v>6.321185E-2</v>
      </c>
      <c r="E2132">
        <f t="shared" si="128"/>
        <v>-1.8130591950618478E-2</v>
      </c>
      <c r="F2132">
        <f t="shared" si="129"/>
        <v>2.8603476587677257E-2</v>
      </c>
      <c r="G2132">
        <f>IF('Input and Summary Results'!$J$4="yes",IF(C2132=FALSE,FALSE,IF('Data Transformation'!E2132&lt;$R$10,E2132,$R$10)),IF(C2132=FALSE,FALSE,IF(C2132&lt;$R$10,C2132,$R$10)))</f>
        <v>0.95911218399999998</v>
      </c>
      <c r="H2132">
        <f>IF('Input and Summary Results'!$J$4="yes",'Data Transformation'!F2132,'Data Transformation'!D2132)</f>
        <v>6.321185E-2</v>
      </c>
      <c r="I2132">
        <f t="shared" si="130"/>
        <v>108</v>
      </c>
    </row>
    <row r="2133" spans="2:9" x14ac:dyDescent="0.45">
      <c r="B2133">
        <f>IF('Input and Summary Results'!D1715=0,FALSE,'Input and Summary Results'!$B1715)</f>
        <v>108</v>
      </c>
      <c r="C2133">
        <f>IF(OR(B2133=0,'Input and Summary Results'!D1715=0,'Input and Summary Results'!D1715=""),FALSE,'Input and Summary Results'!$D1715)</f>
        <v>0.25953293700000002</v>
      </c>
      <c r="D2133">
        <f>IF(OR(B2133=0,'Input and Summary Results'!E1715=0),FALSE,'Input and Summary Results'!$E1715)</f>
        <v>6.1289431999999998E-2</v>
      </c>
      <c r="E2133">
        <f t="shared" si="128"/>
        <v>-0.58580751854909552</v>
      </c>
      <c r="F2133">
        <f t="shared" si="129"/>
        <v>0.10249031893782329</v>
      </c>
      <c r="G2133">
        <f>IF('Input and Summary Results'!$J$4="yes",IF(C2133=FALSE,FALSE,IF('Data Transformation'!E2133&lt;$R$10,E2133,$R$10)),IF(C2133=FALSE,FALSE,IF(C2133&lt;$R$10,C2133,$R$10)))</f>
        <v>0.25953293700000002</v>
      </c>
      <c r="H2133">
        <f>IF('Input and Summary Results'!$J$4="yes",'Data Transformation'!F2133,'Data Transformation'!D2133)</f>
        <v>6.1289431999999998E-2</v>
      </c>
      <c r="I2133">
        <f t="shared" si="130"/>
        <v>108</v>
      </c>
    </row>
    <row r="2134" spans="2:9" x14ac:dyDescent="0.45">
      <c r="B2134">
        <f>IF('Input and Summary Results'!D1716=0,FALSE,'Input and Summary Results'!$B1716)</f>
        <v>108</v>
      </c>
      <c r="C2134">
        <f>IF(OR(B2134=0,'Input and Summary Results'!D1716=0,'Input and Summary Results'!D1716=""),FALSE,'Input and Summary Results'!$D1716)</f>
        <v>0.30849205899999999</v>
      </c>
      <c r="D2134">
        <f>IF(OR(B2134=0,'Input and Summary Results'!E1716=0),FALSE,'Input and Summary Results'!$E1716)</f>
        <v>5.6372288E-2</v>
      </c>
      <c r="E2134">
        <f t="shared" si="128"/>
        <v>-0.51075601081021416</v>
      </c>
      <c r="F2134">
        <f t="shared" si="129"/>
        <v>7.9306978180595566E-2</v>
      </c>
      <c r="G2134">
        <f>IF('Input and Summary Results'!$J$4="yes",IF(C2134=FALSE,FALSE,IF('Data Transformation'!E2134&lt;$R$10,E2134,$R$10)),IF(C2134=FALSE,FALSE,IF(C2134&lt;$R$10,C2134,$R$10)))</f>
        <v>0.30849205899999999</v>
      </c>
      <c r="H2134">
        <f>IF('Input and Summary Results'!$J$4="yes",'Data Transformation'!F2134,'Data Transformation'!D2134)</f>
        <v>5.6372288E-2</v>
      </c>
      <c r="I2134">
        <f t="shared" si="130"/>
        <v>108</v>
      </c>
    </row>
    <row r="2135" spans="2:9" x14ac:dyDescent="0.45">
      <c r="B2135">
        <f>IF('Input and Summary Results'!D1717=0,FALSE,'Input and Summary Results'!$B1717)</f>
        <v>108</v>
      </c>
      <c r="C2135">
        <f>IF(OR(B2135=0,'Input and Summary Results'!D1717=0,'Input and Summary Results'!D1717=""),FALSE,'Input and Summary Results'!$D1717)</f>
        <v>0.90106037500000002</v>
      </c>
      <c r="D2135">
        <f>IF(OR(B2135=0,'Input and Summary Results'!E1717=0),FALSE,'Input and Summary Results'!$E1717)</f>
        <v>5.1807364000000002E-2</v>
      </c>
      <c r="E2135">
        <f t="shared" si="128"/>
        <v>-4.5246108409527454E-2</v>
      </c>
      <c r="F2135">
        <f t="shared" si="129"/>
        <v>2.495326240042461E-2</v>
      </c>
      <c r="G2135">
        <f>IF('Input and Summary Results'!$J$4="yes",IF(C2135=FALSE,FALSE,IF('Data Transformation'!E2135&lt;$R$10,E2135,$R$10)),IF(C2135=FALSE,FALSE,IF(C2135&lt;$R$10,C2135,$R$10)))</f>
        <v>0.90106037500000002</v>
      </c>
      <c r="H2135">
        <f>IF('Input and Summary Results'!$J$4="yes",'Data Transformation'!F2135,'Data Transformation'!D2135)</f>
        <v>5.1807364000000002E-2</v>
      </c>
      <c r="I2135">
        <f t="shared" si="130"/>
        <v>108</v>
      </c>
    </row>
    <row r="2136" spans="2:9" x14ac:dyDescent="0.45">
      <c r="B2136">
        <f>IF('Input and Summary Results'!D1718=0,FALSE,'Input and Summary Results'!$B1718)</f>
        <v>108</v>
      </c>
      <c r="C2136">
        <f>IF(OR(B2136=0,'Input and Summary Results'!D1718=0,'Input and Summary Results'!D1718=""),FALSE,'Input and Summary Results'!$D1718)</f>
        <v>0.79515062999999997</v>
      </c>
      <c r="D2136">
        <f>IF(OR(B2136=0,'Input and Summary Results'!E1718=0),FALSE,'Input and Summary Results'!$E1718)</f>
        <v>5.1562696999999998E-2</v>
      </c>
      <c r="E2136">
        <f t="shared" si="128"/>
        <v>-9.9550592625060455E-2</v>
      </c>
      <c r="F2136">
        <f t="shared" si="129"/>
        <v>2.8143360080089479E-2</v>
      </c>
      <c r="G2136">
        <f>IF('Input and Summary Results'!$J$4="yes",IF(C2136=FALSE,FALSE,IF('Data Transformation'!E2136&lt;$R$10,E2136,$R$10)),IF(C2136=FALSE,FALSE,IF(C2136&lt;$R$10,C2136,$R$10)))</f>
        <v>0.79515062999999997</v>
      </c>
      <c r="H2136">
        <f>IF('Input and Summary Results'!$J$4="yes",'Data Transformation'!F2136,'Data Transformation'!D2136)</f>
        <v>5.1562696999999998E-2</v>
      </c>
      <c r="I2136">
        <f t="shared" si="130"/>
        <v>108</v>
      </c>
    </row>
    <row r="2137" spans="2:9" x14ac:dyDescent="0.45">
      <c r="B2137">
        <f>IF('Input and Summary Results'!D1719=0,FALSE,'Input and Summary Results'!$B1719)</f>
        <v>108</v>
      </c>
      <c r="C2137">
        <f>IF(OR(B2137=0,'Input and Summary Results'!D1719=0,'Input and Summary Results'!D1719=""),FALSE,'Input and Summary Results'!$D1719)</f>
        <v>0.219733716</v>
      </c>
      <c r="D2137">
        <f>IF(OR(B2137=0,'Input and Summary Results'!E1719=0),FALSE,'Input and Summary Results'!$E1719)</f>
        <v>4.7926631999999997E-2</v>
      </c>
      <c r="E2137">
        <f t="shared" si="128"/>
        <v>-0.65810329970531323</v>
      </c>
      <c r="F2137">
        <f t="shared" si="129"/>
        <v>9.466074968667984E-2</v>
      </c>
      <c r="G2137">
        <f>IF('Input and Summary Results'!$J$4="yes",IF(C2137=FALSE,FALSE,IF('Data Transformation'!E2137&lt;$R$10,E2137,$R$10)),IF(C2137=FALSE,FALSE,IF(C2137&lt;$R$10,C2137,$R$10)))</f>
        <v>0.219733716</v>
      </c>
      <c r="H2137">
        <f>IF('Input and Summary Results'!$J$4="yes",'Data Transformation'!F2137,'Data Transformation'!D2137)</f>
        <v>4.7926631999999997E-2</v>
      </c>
      <c r="I2137">
        <f t="shared" si="130"/>
        <v>108</v>
      </c>
    </row>
    <row r="2138" spans="2:9" x14ac:dyDescent="0.45">
      <c r="B2138">
        <f>IF('Input and Summary Results'!D1720=0,FALSE,'Input and Summary Results'!$B1720)</f>
        <v>108</v>
      </c>
      <c r="C2138">
        <f>IF(OR(B2138=0,'Input and Summary Results'!D1720=0,'Input and Summary Results'!D1720=""),FALSE,'Input and Summary Results'!$D1720)</f>
        <v>4.9945207999999998E-2</v>
      </c>
      <c r="D2138">
        <f>IF(OR(B2138=0,'Input and Summary Results'!E1720=0),FALSE,'Input and Summary Results'!$E1720)</f>
        <v>4.6296394999999997E-2</v>
      </c>
      <c r="E2138">
        <f t="shared" si="128"/>
        <v>-1.3015061738842788</v>
      </c>
      <c r="F2138">
        <f t="shared" si="129"/>
        <v>0.40229355797256866</v>
      </c>
      <c r="G2138">
        <f>IF('Input and Summary Results'!$J$4="yes",IF(C2138=FALSE,FALSE,IF('Data Transformation'!E2138&lt;$R$10,E2138,$R$10)),IF(C2138=FALSE,FALSE,IF(C2138&lt;$R$10,C2138,$R$10)))</f>
        <v>4.9945207999999998E-2</v>
      </c>
      <c r="H2138">
        <f>IF('Input and Summary Results'!$J$4="yes",'Data Transformation'!F2138,'Data Transformation'!D2138)</f>
        <v>4.6296394999999997E-2</v>
      </c>
      <c r="I2138">
        <f t="shared" si="130"/>
        <v>108</v>
      </c>
    </row>
    <row r="2139" spans="2:9" x14ac:dyDescent="0.45">
      <c r="B2139">
        <f>IF('Input and Summary Results'!D1721=0,FALSE,'Input and Summary Results'!$B1721)</f>
        <v>108</v>
      </c>
      <c r="C2139">
        <f>IF(OR(B2139=0,'Input and Summary Results'!D1721=0,'Input and Summary Results'!D1721=""),FALSE,'Input and Summary Results'!$D1721)</f>
        <v>0.152388941</v>
      </c>
      <c r="D2139">
        <f>IF(OR(B2139=0,'Input and Summary Results'!E1721=0),FALSE,'Input and Summary Results'!$E1721)</f>
        <v>3.9085922000000002E-2</v>
      </c>
      <c r="E2139">
        <f t="shared" si="128"/>
        <v>-0.81704654898687201</v>
      </c>
      <c r="F2139">
        <f t="shared" si="129"/>
        <v>0.11131575583296428</v>
      </c>
      <c r="G2139">
        <f>IF('Input and Summary Results'!$J$4="yes",IF(C2139=FALSE,FALSE,IF('Data Transformation'!E2139&lt;$R$10,E2139,$R$10)),IF(C2139=FALSE,FALSE,IF(C2139&lt;$R$10,C2139,$R$10)))</f>
        <v>0.152388941</v>
      </c>
      <c r="H2139">
        <f>IF('Input and Summary Results'!$J$4="yes",'Data Transformation'!F2139,'Data Transformation'!D2139)</f>
        <v>3.9085922000000002E-2</v>
      </c>
      <c r="I2139">
        <f t="shared" si="130"/>
        <v>108</v>
      </c>
    </row>
    <row r="2140" spans="2:9" x14ac:dyDescent="0.45">
      <c r="B2140">
        <f>IF('Input and Summary Results'!D1722=0,FALSE,'Input and Summary Results'!$B1722)</f>
        <v>108</v>
      </c>
      <c r="C2140">
        <f>IF(OR(B2140=0,'Input and Summary Results'!D1722=0,'Input and Summary Results'!D1722=""),FALSE,'Input and Summary Results'!$D1722)</f>
        <v>0.19256568299999999</v>
      </c>
      <c r="D2140">
        <f>IF(OR(B2140=0,'Input and Summary Results'!E1722=0),FALSE,'Input and Summary Results'!$E1722)</f>
        <v>3.8208231000000002E-2</v>
      </c>
      <c r="E2140">
        <f t="shared" si="128"/>
        <v>-0.71542110564162076</v>
      </c>
      <c r="F2140">
        <f t="shared" si="129"/>
        <v>8.6112810941500931E-2</v>
      </c>
      <c r="G2140">
        <f>IF('Input and Summary Results'!$J$4="yes",IF(C2140=FALSE,FALSE,IF('Data Transformation'!E2140&lt;$R$10,E2140,$R$10)),IF(C2140=FALSE,FALSE,IF(C2140&lt;$R$10,C2140,$R$10)))</f>
        <v>0.19256568299999999</v>
      </c>
      <c r="H2140">
        <f>IF('Input and Summary Results'!$J$4="yes",'Data Transformation'!F2140,'Data Transformation'!D2140)</f>
        <v>3.8208231000000002E-2</v>
      </c>
      <c r="I2140">
        <f t="shared" si="130"/>
        <v>108</v>
      </c>
    </row>
    <row r="2141" spans="2:9" x14ac:dyDescent="0.45">
      <c r="B2141">
        <f>IF('Input and Summary Results'!D1723=0,FALSE,'Input and Summary Results'!$B1723)</f>
        <v>109</v>
      </c>
      <c r="C2141">
        <f>IF(OR(B2141=0,'Input and Summary Results'!D1723=0,'Input and Summary Results'!D1723=""),FALSE,'Input and Summary Results'!$D1723)</f>
        <v>6.7811306000000002E-2</v>
      </c>
      <c r="D2141">
        <f>IF(OR(B2141=0,'Input and Summary Results'!E1723=0),FALSE,'Input and Summary Results'!$E1723)</f>
        <v>9.5035611000000006E-2</v>
      </c>
      <c r="E2141">
        <f t="shared" si="128"/>
        <v>-1.16869789132375</v>
      </c>
      <c r="F2141">
        <f t="shared" si="129"/>
        <v>0.60823861988441874</v>
      </c>
      <c r="G2141">
        <f>IF('Input and Summary Results'!$J$4="yes",IF(C2141=FALSE,FALSE,IF('Data Transformation'!E2141&lt;$R$10,E2141,$R$10)),IF(C2141=FALSE,FALSE,IF(C2141&lt;$R$10,C2141,$R$10)))</f>
        <v>6.7811306000000002E-2</v>
      </c>
      <c r="H2141">
        <f>IF('Input and Summary Results'!$J$4="yes",'Data Transformation'!F2141,'Data Transformation'!D2141)</f>
        <v>9.5035611000000006E-2</v>
      </c>
      <c r="I2141">
        <f t="shared" si="130"/>
        <v>109</v>
      </c>
    </row>
    <row r="2142" spans="2:9" x14ac:dyDescent="0.45">
      <c r="B2142">
        <f>IF('Input and Summary Results'!D1724=0,FALSE,'Input and Summary Results'!$B1724)</f>
        <v>109</v>
      </c>
      <c r="C2142">
        <f>IF(OR(B2142=0,'Input and Summary Results'!D1724=0,'Input and Summary Results'!D1724=""),FALSE,'Input and Summary Results'!$D1724)</f>
        <v>0.130975541</v>
      </c>
      <c r="D2142">
        <f>IF(OR(B2142=0,'Input and Summary Results'!E1724=0),FALSE,'Input and Summary Results'!$E1724)</f>
        <v>9.3976048000000006E-2</v>
      </c>
      <c r="E2142">
        <f t="shared" si="128"/>
        <v>-0.8828097990046242</v>
      </c>
      <c r="F2142">
        <f t="shared" si="129"/>
        <v>0.31139863611634178</v>
      </c>
      <c r="G2142">
        <f>IF('Input and Summary Results'!$J$4="yes",IF(C2142=FALSE,FALSE,IF('Data Transformation'!E2142&lt;$R$10,E2142,$R$10)),IF(C2142=FALSE,FALSE,IF(C2142&lt;$R$10,C2142,$R$10)))</f>
        <v>0.130975541</v>
      </c>
      <c r="H2142">
        <f>IF('Input and Summary Results'!$J$4="yes",'Data Transformation'!F2142,'Data Transformation'!D2142)</f>
        <v>9.3976048000000006E-2</v>
      </c>
      <c r="I2142">
        <f t="shared" si="130"/>
        <v>109</v>
      </c>
    </row>
    <row r="2143" spans="2:9" x14ac:dyDescent="0.45">
      <c r="B2143">
        <f>IF('Input and Summary Results'!D1725=0,FALSE,'Input and Summary Results'!$B1725)</f>
        <v>109</v>
      </c>
      <c r="C2143">
        <f>IF(OR(B2143=0,'Input and Summary Results'!D1725=0,'Input and Summary Results'!D1725=""),FALSE,'Input and Summary Results'!$D1725)</f>
        <v>0.15763777200000001</v>
      </c>
      <c r="D2143">
        <f>IF(OR(B2143=0,'Input and Summary Results'!E1725=0),FALSE,'Input and Summary Results'!$E1725)</f>
        <v>8.4199758999999999E-2</v>
      </c>
      <c r="E2143">
        <f t="shared" si="128"/>
        <v>-0.80233971193726161</v>
      </c>
      <c r="F2143">
        <f t="shared" si="129"/>
        <v>0.2318143357545043</v>
      </c>
      <c r="G2143">
        <f>IF('Input and Summary Results'!$J$4="yes",IF(C2143=FALSE,FALSE,IF('Data Transformation'!E2143&lt;$R$10,E2143,$R$10)),IF(C2143=FALSE,FALSE,IF(C2143&lt;$R$10,C2143,$R$10)))</f>
        <v>0.15763777200000001</v>
      </c>
      <c r="H2143">
        <f>IF('Input and Summary Results'!$J$4="yes",'Data Transformation'!F2143,'Data Transformation'!D2143)</f>
        <v>8.4199758999999999E-2</v>
      </c>
      <c r="I2143">
        <f t="shared" si="130"/>
        <v>109</v>
      </c>
    </row>
    <row r="2144" spans="2:9" x14ac:dyDescent="0.45">
      <c r="B2144">
        <f>IF('Input and Summary Results'!D1726=0,FALSE,'Input and Summary Results'!$B1726)</f>
        <v>109</v>
      </c>
      <c r="C2144">
        <f>IF(OR(B2144=0,'Input and Summary Results'!D1726=0,'Input and Summary Results'!D1726=""),FALSE,'Input and Summary Results'!$D1726)</f>
        <v>0.14857978399999999</v>
      </c>
      <c r="D2144">
        <f>IF(OR(B2144=0,'Input and Summary Results'!E1726=0),FALSE,'Input and Summary Results'!$E1726)</f>
        <v>8.2165142999999996E-2</v>
      </c>
      <c r="E2144">
        <f t="shared" si="128"/>
        <v>-0.82804027734871943</v>
      </c>
      <c r="F2144">
        <f t="shared" si="129"/>
        <v>0.24000352606516107</v>
      </c>
      <c r="G2144">
        <f>IF('Input and Summary Results'!$J$4="yes",IF(C2144=FALSE,FALSE,IF('Data Transformation'!E2144&lt;$R$10,E2144,$R$10)),IF(C2144=FALSE,FALSE,IF(C2144&lt;$R$10,C2144,$R$10)))</f>
        <v>0.14857978399999999</v>
      </c>
      <c r="H2144">
        <f>IF('Input and Summary Results'!$J$4="yes",'Data Transformation'!F2144,'Data Transformation'!D2144)</f>
        <v>8.2165142999999996E-2</v>
      </c>
      <c r="I2144">
        <f t="shared" si="130"/>
        <v>109</v>
      </c>
    </row>
    <row r="2145" spans="2:9" x14ac:dyDescent="0.45">
      <c r="B2145">
        <f>IF('Input and Summary Results'!D1727=0,FALSE,'Input and Summary Results'!$B1727)</f>
        <v>109</v>
      </c>
      <c r="C2145">
        <f>IF(OR(B2145=0,'Input and Summary Results'!D1727=0,'Input and Summary Results'!D1727=""),FALSE,'Input and Summary Results'!$D1727)</f>
        <v>7.6119167000000001E-2</v>
      </c>
      <c r="D2145">
        <f>IF(OR(B2145=0,'Input and Summary Results'!E1727=0),FALSE,'Input and Summary Results'!$E1727)</f>
        <v>8.0079586999999994E-2</v>
      </c>
      <c r="E2145">
        <f t="shared" si="128"/>
        <v>-1.1185059730030269</v>
      </c>
      <c r="F2145">
        <f t="shared" si="129"/>
        <v>0.45658067642805389</v>
      </c>
      <c r="G2145">
        <f>IF('Input and Summary Results'!$J$4="yes",IF(C2145=FALSE,FALSE,IF('Data Transformation'!E2145&lt;$R$10,E2145,$R$10)),IF(C2145=FALSE,FALSE,IF(C2145&lt;$R$10,C2145,$R$10)))</f>
        <v>7.6119167000000001E-2</v>
      </c>
      <c r="H2145">
        <f>IF('Input and Summary Results'!$J$4="yes",'Data Transformation'!F2145,'Data Transformation'!D2145)</f>
        <v>8.0079586999999994E-2</v>
      </c>
      <c r="I2145">
        <f t="shared" si="130"/>
        <v>109</v>
      </c>
    </row>
    <row r="2146" spans="2:9" x14ac:dyDescent="0.45">
      <c r="B2146">
        <f>IF('Input and Summary Results'!D1728=0,FALSE,'Input and Summary Results'!$B1728)</f>
        <v>109</v>
      </c>
      <c r="C2146">
        <f>IF(OR(B2146=0,'Input and Summary Results'!D1728=0,'Input and Summary Results'!D1728=""),FALSE,'Input and Summary Results'!$D1728)</f>
        <v>0.18801383799999999</v>
      </c>
      <c r="D2146">
        <f>IF(OR(B2146=0,'Input and Summary Results'!E1728=0),FALSE,'Input and Summary Results'!$E1728)</f>
        <v>7.9165963000000006E-2</v>
      </c>
      <c r="E2146">
        <f t="shared" si="128"/>
        <v>-0.72581018506678385</v>
      </c>
      <c r="F2146">
        <f t="shared" si="129"/>
        <v>0.18274201679772106</v>
      </c>
      <c r="G2146">
        <f>IF('Input and Summary Results'!$J$4="yes",IF(C2146=FALSE,FALSE,IF('Data Transformation'!E2146&lt;$R$10,E2146,$R$10)),IF(C2146=FALSE,FALSE,IF(C2146&lt;$R$10,C2146,$R$10)))</f>
        <v>0.18801383799999999</v>
      </c>
      <c r="H2146">
        <f>IF('Input and Summary Results'!$J$4="yes",'Data Transformation'!F2146,'Data Transformation'!D2146)</f>
        <v>7.9165963000000006E-2</v>
      </c>
      <c r="I2146">
        <f t="shared" si="130"/>
        <v>109</v>
      </c>
    </row>
    <row r="2147" spans="2:9" x14ac:dyDescent="0.45">
      <c r="B2147">
        <f>IF('Input and Summary Results'!D1729=0,FALSE,'Input and Summary Results'!$B1729)</f>
        <v>109</v>
      </c>
      <c r="C2147">
        <f>IF(OR(B2147=0,'Input and Summary Results'!D1729=0,'Input and Summary Results'!D1729=""),FALSE,'Input and Summary Results'!$D1729)</f>
        <v>8.8597360999999999E-2</v>
      </c>
      <c r="D2147">
        <f>IF(OR(B2147=0,'Input and Summary Results'!E1729=0),FALSE,'Input and Summary Results'!$E1729)</f>
        <v>7.8246203E-2</v>
      </c>
      <c r="E2147">
        <f t="shared" si="128"/>
        <v>-1.0525792140069306</v>
      </c>
      <c r="F2147">
        <f t="shared" si="129"/>
        <v>0.38329417173046493</v>
      </c>
      <c r="G2147">
        <f>IF('Input and Summary Results'!$J$4="yes",IF(C2147=FALSE,FALSE,IF('Data Transformation'!E2147&lt;$R$10,E2147,$R$10)),IF(C2147=FALSE,FALSE,IF(C2147&lt;$R$10,C2147,$R$10)))</f>
        <v>8.8597360999999999E-2</v>
      </c>
      <c r="H2147">
        <f>IF('Input and Summary Results'!$J$4="yes",'Data Transformation'!F2147,'Data Transformation'!D2147)</f>
        <v>7.8246203E-2</v>
      </c>
      <c r="I2147">
        <f t="shared" si="130"/>
        <v>109</v>
      </c>
    </row>
    <row r="2148" spans="2:9" x14ac:dyDescent="0.45">
      <c r="B2148">
        <f>IF('Input and Summary Results'!D1730=0,FALSE,'Input and Summary Results'!$B1730)</f>
        <v>109</v>
      </c>
      <c r="C2148">
        <f>IF(OR(B2148=0,'Input and Summary Results'!D1730=0,'Input and Summary Results'!D1730=""),FALSE,'Input and Summary Results'!$D1730)</f>
        <v>0.12523920799999999</v>
      </c>
      <c r="D2148">
        <f>IF(OR(B2148=0,'Input and Summary Results'!E1730=0),FALSE,'Input and Summary Results'!$E1730)</f>
        <v>7.7486395E-2</v>
      </c>
      <c r="E2148">
        <f t="shared" si="128"/>
        <v>-0.90225968748052365</v>
      </c>
      <c r="F2148">
        <f t="shared" si="129"/>
        <v>0.26851890847153875</v>
      </c>
      <c r="G2148">
        <f>IF('Input and Summary Results'!$J$4="yes",IF(C2148=FALSE,FALSE,IF('Data Transformation'!E2148&lt;$R$10,E2148,$R$10)),IF(C2148=FALSE,FALSE,IF(C2148&lt;$R$10,C2148,$R$10)))</f>
        <v>0.12523920799999999</v>
      </c>
      <c r="H2148">
        <f>IF('Input and Summary Results'!$J$4="yes",'Data Transformation'!F2148,'Data Transformation'!D2148)</f>
        <v>7.7486395E-2</v>
      </c>
      <c r="I2148">
        <f t="shared" si="130"/>
        <v>109</v>
      </c>
    </row>
    <row r="2149" spans="2:9" x14ac:dyDescent="0.45">
      <c r="B2149">
        <f>IF('Input and Summary Results'!D1731=0,FALSE,'Input and Summary Results'!$B1731)</f>
        <v>109</v>
      </c>
      <c r="C2149">
        <f>IF(OR(B2149=0,'Input and Summary Results'!D1731=0,'Input and Summary Results'!D1731=""),FALSE,'Input and Summary Results'!$D1731)</f>
        <v>-6.1188194000000001E-2</v>
      </c>
      <c r="D2149">
        <f>IF(OR(B2149=0,'Input and Summary Results'!E1731=0),FALSE,'Input and Summary Results'!$E1731)</f>
        <v>7.6811858999999996E-2</v>
      </c>
      <c r="E2149" t="e">
        <f t="shared" si="128"/>
        <v>#NUM!</v>
      </c>
      <c r="F2149">
        <f t="shared" si="129"/>
        <v>-0.54481664887837677</v>
      </c>
      <c r="G2149">
        <f>IF('Input and Summary Results'!$J$4="yes",IF(C2149=FALSE,FALSE,IF('Data Transformation'!E2149&lt;$R$10,E2149,$R$10)),IF(C2149=FALSE,FALSE,IF(C2149&lt;$R$10,C2149,$R$10)))</f>
        <v>-6.1188194000000001E-2</v>
      </c>
      <c r="H2149">
        <f>IF('Input and Summary Results'!$J$4="yes",'Data Transformation'!F2149,'Data Transformation'!D2149)</f>
        <v>7.6811858999999996E-2</v>
      </c>
      <c r="I2149">
        <f t="shared" si="130"/>
        <v>109</v>
      </c>
    </row>
    <row r="2150" spans="2:9" x14ac:dyDescent="0.45">
      <c r="B2150">
        <f>IF('Input and Summary Results'!D1732=0,FALSE,'Input and Summary Results'!$B1732)</f>
        <v>109</v>
      </c>
      <c r="C2150">
        <f>IF(OR(B2150=0,'Input and Summary Results'!D1732=0,'Input and Summary Results'!D1732=""),FALSE,'Input and Summary Results'!$D1732)</f>
        <v>0.11997131699999999</v>
      </c>
      <c r="D2150">
        <f>IF(OR(B2150=0,'Input and Summary Results'!E1732=0),FALSE,'Input and Summary Results'!$E1732)</f>
        <v>7.4157124000000005E-2</v>
      </c>
      <c r="E2150">
        <f t="shared" si="128"/>
        <v>-0.92092257359915197</v>
      </c>
      <c r="F2150">
        <f t="shared" si="129"/>
        <v>0.26826572068055238</v>
      </c>
      <c r="G2150">
        <f>IF('Input and Summary Results'!$J$4="yes",IF(C2150=FALSE,FALSE,IF('Data Transformation'!E2150&lt;$R$10,E2150,$R$10)),IF(C2150=FALSE,FALSE,IF(C2150&lt;$R$10,C2150,$R$10)))</f>
        <v>0.11997131699999999</v>
      </c>
      <c r="H2150">
        <f>IF('Input and Summary Results'!$J$4="yes",'Data Transformation'!F2150,'Data Transformation'!D2150)</f>
        <v>7.4157124000000005E-2</v>
      </c>
      <c r="I2150">
        <f t="shared" si="130"/>
        <v>109</v>
      </c>
    </row>
    <row r="2151" spans="2:9" x14ac:dyDescent="0.45">
      <c r="B2151">
        <f>IF('Input and Summary Results'!D1733=0,FALSE,'Input and Summary Results'!$B1733)</f>
        <v>109</v>
      </c>
      <c r="C2151">
        <f>IF(OR(B2151=0,'Input and Summary Results'!D1733=0,'Input and Summary Results'!D1733=""),FALSE,'Input and Summary Results'!$D1733)</f>
        <v>0.20003465100000001</v>
      </c>
      <c r="D2151">
        <f>IF(OR(B2151=0,'Input and Summary Results'!E1733=0),FALSE,'Input and Summary Results'!$E1733)</f>
        <v>7.2287581000000004E-2</v>
      </c>
      <c r="E2151">
        <f t="shared" si="128"/>
        <v>-0.69889476716297672</v>
      </c>
      <c r="F2151">
        <f t="shared" si="129"/>
        <v>0.15683687799670268</v>
      </c>
      <c r="G2151">
        <f>IF('Input and Summary Results'!$J$4="yes",IF(C2151=FALSE,FALSE,IF('Data Transformation'!E2151&lt;$R$10,E2151,$R$10)),IF(C2151=FALSE,FALSE,IF(C2151&lt;$R$10,C2151,$R$10)))</f>
        <v>0.20003465100000001</v>
      </c>
      <c r="H2151">
        <f>IF('Input and Summary Results'!$J$4="yes",'Data Transformation'!F2151,'Data Transformation'!D2151)</f>
        <v>7.2287581000000004E-2</v>
      </c>
      <c r="I2151">
        <f t="shared" si="130"/>
        <v>109</v>
      </c>
    </row>
    <row r="2152" spans="2:9" x14ac:dyDescent="0.45">
      <c r="B2152">
        <f>IF('Input and Summary Results'!D1734=0,FALSE,'Input and Summary Results'!$B1734)</f>
        <v>109</v>
      </c>
      <c r="C2152">
        <f>IF(OR(B2152=0,'Input and Summary Results'!D1734=0,'Input and Summary Results'!D1734=""),FALSE,'Input and Summary Results'!$D1734)</f>
        <v>0.22776576200000001</v>
      </c>
      <c r="D2152">
        <f>IF(OR(B2152=0,'Input and Summary Results'!E1734=0),FALSE,'Input and Summary Results'!$E1734)</f>
        <v>6.8177797999999998E-2</v>
      </c>
      <c r="E2152">
        <f t="shared" si="128"/>
        <v>-0.64251155897511758</v>
      </c>
      <c r="F2152">
        <f t="shared" si="129"/>
        <v>0.1299105013509449</v>
      </c>
      <c r="G2152">
        <f>IF('Input and Summary Results'!$J$4="yes",IF(C2152=FALSE,FALSE,IF('Data Transformation'!E2152&lt;$R$10,E2152,$R$10)),IF(C2152=FALSE,FALSE,IF(C2152&lt;$R$10,C2152,$R$10)))</f>
        <v>0.22776576200000001</v>
      </c>
      <c r="H2152">
        <f>IF('Input and Summary Results'!$J$4="yes",'Data Transformation'!F2152,'Data Transformation'!D2152)</f>
        <v>6.8177797999999998E-2</v>
      </c>
      <c r="I2152">
        <f t="shared" si="130"/>
        <v>109</v>
      </c>
    </row>
    <row r="2153" spans="2:9" x14ac:dyDescent="0.45">
      <c r="B2153">
        <f>IF('Input and Summary Results'!D1735=0,FALSE,'Input and Summary Results'!$B1735)</f>
        <v>109</v>
      </c>
      <c r="C2153">
        <f>IF(OR(B2153=0,'Input and Summary Results'!D1735=0,'Input and Summary Results'!D1735=""),FALSE,'Input and Summary Results'!$D1735)</f>
        <v>0.11493826</v>
      </c>
      <c r="D2153">
        <f>IF(OR(B2153=0,'Input and Summary Results'!E1735=0),FALSE,'Input and Summary Results'!$E1735)</f>
        <v>6.6134889000000002E-2</v>
      </c>
      <c r="E2153">
        <f t="shared" si="128"/>
        <v>-0.93953538174659113</v>
      </c>
      <c r="F2153">
        <f t="shared" si="129"/>
        <v>0.24972138803910898</v>
      </c>
      <c r="G2153">
        <f>IF('Input and Summary Results'!$J$4="yes",IF(C2153=FALSE,FALSE,IF('Data Transformation'!E2153&lt;$R$10,E2153,$R$10)),IF(C2153=FALSE,FALSE,IF(C2153&lt;$R$10,C2153,$R$10)))</f>
        <v>0.11493826</v>
      </c>
      <c r="H2153">
        <f>IF('Input and Summary Results'!$J$4="yes",'Data Transformation'!F2153,'Data Transformation'!D2153)</f>
        <v>6.6134889000000002E-2</v>
      </c>
      <c r="I2153">
        <f t="shared" si="130"/>
        <v>109</v>
      </c>
    </row>
    <row r="2154" spans="2:9" x14ac:dyDescent="0.45">
      <c r="B2154">
        <f>IF('Input and Summary Results'!D1736=0,FALSE,'Input and Summary Results'!$B1736)</f>
        <v>109</v>
      </c>
      <c r="C2154">
        <f>IF(OR(B2154=0,'Input and Summary Results'!D1736=0,'Input and Summary Results'!D1736=""),FALSE,'Input and Summary Results'!$D1736)</f>
        <v>0.11171072899999999</v>
      </c>
      <c r="D2154">
        <f>IF(OR(B2154=0,'Input and Summary Results'!E1736=0),FALSE,'Input and Summary Results'!$E1736)</f>
        <v>6.5638680000000005E-2</v>
      </c>
      <c r="E2154">
        <f t="shared" ref="E2154:E2217" si="131">IF(C2154=FALSE,FALSE,LOG10(C2154))</f>
        <v>-0.95190511406674094</v>
      </c>
      <c r="F2154">
        <f t="shared" ref="F2154:F2217" si="132">IF(D2154=FALSE, FALSE,0.434*D2154/C2154)</f>
        <v>0.2550085150728898</v>
      </c>
      <c r="G2154">
        <f>IF('Input and Summary Results'!$J$4="yes",IF(C2154=FALSE,FALSE,IF('Data Transformation'!E2154&lt;$R$10,E2154,$R$10)),IF(C2154=FALSE,FALSE,IF(C2154&lt;$R$10,C2154,$R$10)))</f>
        <v>0.11171072899999999</v>
      </c>
      <c r="H2154">
        <f>IF('Input and Summary Results'!$J$4="yes",'Data Transformation'!F2154,'Data Transformation'!D2154)</f>
        <v>6.5638680000000005E-2</v>
      </c>
      <c r="I2154">
        <f t="shared" si="130"/>
        <v>109</v>
      </c>
    </row>
    <row r="2155" spans="2:9" x14ac:dyDescent="0.45">
      <c r="B2155">
        <f>IF('Input and Summary Results'!D1737=0,FALSE,'Input and Summary Results'!$B1737)</f>
        <v>109</v>
      </c>
      <c r="C2155">
        <f>IF(OR(B2155=0,'Input and Summary Results'!D1737=0,'Input and Summary Results'!D1737=""),FALSE,'Input and Summary Results'!$D1737)</f>
        <v>0.162998684</v>
      </c>
      <c r="D2155">
        <f>IF(OR(B2155=0,'Input and Summary Results'!E1737=0),FALSE,'Input and Summary Results'!$E1737)</f>
        <v>6.5330183999999999E-2</v>
      </c>
      <c r="E2155">
        <f t="shared" si="131"/>
        <v>-0.78781590193865181</v>
      </c>
      <c r="F2155">
        <f t="shared" si="132"/>
        <v>0.17394802927365965</v>
      </c>
      <c r="G2155">
        <f>IF('Input and Summary Results'!$J$4="yes",IF(C2155=FALSE,FALSE,IF('Data Transformation'!E2155&lt;$R$10,E2155,$R$10)),IF(C2155=FALSE,FALSE,IF(C2155&lt;$R$10,C2155,$R$10)))</f>
        <v>0.162998684</v>
      </c>
      <c r="H2155">
        <f>IF('Input and Summary Results'!$J$4="yes",'Data Transformation'!F2155,'Data Transformation'!D2155)</f>
        <v>6.5330183999999999E-2</v>
      </c>
      <c r="I2155">
        <f t="shared" si="130"/>
        <v>109</v>
      </c>
    </row>
    <row r="2156" spans="2:9" x14ac:dyDescent="0.45">
      <c r="B2156">
        <f>IF('Input and Summary Results'!D1738=0,FALSE,'Input and Summary Results'!$B1738)</f>
        <v>109</v>
      </c>
      <c r="C2156">
        <f>IF(OR(B2156=0,'Input and Summary Results'!D1738=0,'Input and Summary Results'!D1738=""),FALSE,'Input and Summary Results'!$D1738)</f>
        <v>0.18145074999999999</v>
      </c>
      <c r="D2156">
        <f>IF(OR(B2156=0,'Input and Summary Results'!E1738=0),FALSE,'Input and Summary Results'!$E1738)</f>
        <v>6.4754158000000006E-2</v>
      </c>
      <c r="E2156">
        <f t="shared" si="131"/>
        <v>-0.74124123236731965</v>
      </c>
      <c r="F2156">
        <f t="shared" si="132"/>
        <v>0.15488117063170034</v>
      </c>
      <c r="G2156">
        <f>IF('Input and Summary Results'!$J$4="yes",IF(C2156=FALSE,FALSE,IF('Data Transformation'!E2156&lt;$R$10,E2156,$R$10)),IF(C2156=FALSE,FALSE,IF(C2156&lt;$R$10,C2156,$R$10)))</f>
        <v>0.18145074999999999</v>
      </c>
      <c r="H2156">
        <f>IF('Input and Summary Results'!$J$4="yes",'Data Transformation'!F2156,'Data Transformation'!D2156)</f>
        <v>6.4754158000000006E-2</v>
      </c>
      <c r="I2156">
        <f t="shared" si="130"/>
        <v>109</v>
      </c>
    </row>
    <row r="2157" spans="2:9" x14ac:dyDescent="0.45">
      <c r="B2157">
        <f>IF('Input and Summary Results'!D1739=0,FALSE,'Input and Summary Results'!$B1739)</f>
        <v>109</v>
      </c>
      <c r="C2157">
        <f>IF(OR(B2157=0,'Input and Summary Results'!D1739=0,'Input and Summary Results'!D1739=""),FALSE,'Input and Summary Results'!$D1739)</f>
        <v>0.14952211900000001</v>
      </c>
      <c r="D2157">
        <f>IF(OR(B2157=0,'Input and Summary Results'!E1739=0),FALSE,'Input and Summary Results'!$E1739)</f>
        <v>6.2946555000000001E-2</v>
      </c>
      <c r="E2157">
        <f t="shared" si="131"/>
        <v>-0.82529455684400377</v>
      </c>
      <c r="F2157">
        <f t="shared" si="132"/>
        <v>0.18270744858825871</v>
      </c>
      <c r="G2157">
        <f>IF('Input and Summary Results'!$J$4="yes",IF(C2157=FALSE,FALSE,IF('Data Transformation'!E2157&lt;$R$10,E2157,$R$10)),IF(C2157=FALSE,FALSE,IF(C2157&lt;$R$10,C2157,$R$10)))</f>
        <v>0.14952211900000001</v>
      </c>
      <c r="H2157">
        <f>IF('Input and Summary Results'!$J$4="yes",'Data Transformation'!F2157,'Data Transformation'!D2157)</f>
        <v>6.2946555000000001E-2</v>
      </c>
      <c r="I2157">
        <f t="shared" si="130"/>
        <v>109</v>
      </c>
    </row>
    <row r="2158" spans="2:9" x14ac:dyDescent="0.45">
      <c r="B2158">
        <f>IF('Input and Summary Results'!D1740=0,FALSE,'Input and Summary Results'!$B1740)</f>
        <v>109</v>
      </c>
      <c r="C2158">
        <f>IF(OR(B2158=0,'Input and Summary Results'!D1740=0,'Input and Summary Results'!D1740=""),FALSE,'Input and Summary Results'!$D1740)</f>
        <v>0.14839196900000001</v>
      </c>
      <c r="D2158">
        <f>IF(OR(B2158=0,'Input and Summary Results'!E1740=0),FALSE,'Input and Summary Results'!$E1740)</f>
        <v>5.9027931999999998E-2</v>
      </c>
      <c r="E2158">
        <f t="shared" si="131"/>
        <v>-0.8285896025163122</v>
      </c>
      <c r="F2158">
        <f t="shared" si="132"/>
        <v>0.17263820044061814</v>
      </c>
      <c r="G2158">
        <f>IF('Input and Summary Results'!$J$4="yes",IF(C2158=FALSE,FALSE,IF('Data Transformation'!E2158&lt;$R$10,E2158,$R$10)),IF(C2158=FALSE,FALSE,IF(C2158&lt;$R$10,C2158,$R$10)))</f>
        <v>0.14839196900000001</v>
      </c>
      <c r="H2158">
        <f>IF('Input and Summary Results'!$J$4="yes",'Data Transformation'!F2158,'Data Transformation'!D2158)</f>
        <v>5.9027931999999998E-2</v>
      </c>
      <c r="I2158">
        <f t="shared" si="130"/>
        <v>109</v>
      </c>
    </row>
    <row r="2159" spans="2:9" x14ac:dyDescent="0.45">
      <c r="B2159">
        <f>IF('Input and Summary Results'!D1741=0,FALSE,'Input and Summary Results'!$B1741)</f>
        <v>109</v>
      </c>
      <c r="C2159">
        <f>IF(OR(B2159=0,'Input and Summary Results'!D1741=0,'Input and Summary Results'!D1741=""),FALSE,'Input and Summary Results'!$D1741)</f>
        <v>0.134350156</v>
      </c>
      <c r="D2159">
        <f>IF(OR(B2159=0,'Input and Summary Results'!E1741=0),FALSE,'Input and Summary Results'!$E1741)</f>
        <v>4.3244422999999997E-2</v>
      </c>
      <c r="E2159">
        <f t="shared" si="131"/>
        <v>-0.87176182495169219</v>
      </c>
      <c r="F2159">
        <f t="shared" si="132"/>
        <v>0.13969525708626643</v>
      </c>
      <c r="G2159">
        <f>IF('Input and Summary Results'!$J$4="yes",IF(C2159=FALSE,FALSE,IF('Data Transformation'!E2159&lt;$R$10,E2159,$R$10)),IF(C2159=FALSE,FALSE,IF(C2159&lt;$R$10,C2159,$R$10)))</f>
        <v>0.134350156</v>
      </c>
      <c r="H2159">
        <f>IF('Input and Summary Results'!$J$4="yes",'Data Transformation'!F2159,'Data Transformation'!D2159)</f>
        <v>4.3244422999999997E-2</v>
      </c>
      <c r="I2159">
        <f t="shared" si="130"/>
        <v>109</v>
      </c>
    </row>
    <row r="2160" spans="2:9" x14ac:dyDescent="0.45">
      <c r="B2160">
        <f>IF('Input and Summary Results'!D1742=0,FALSE,'Input and Summary Results'!$B1742)</f>
        <v>110</v>
      </c>
      <c r="C2160">
        <f>IF(OR(B2160=0,'Input and Summary Results'!D1742=0,'Input and Summary Results'!D1742=""),FALSE,'Input and Summary Results'!$D1742)</f>
        <v>0.26399800699999998</v>
      </c>
      <c r="D2160">
        <f>IF(OR(B2160=0,'Input and Summary Results'!E1742=0),FALSE,'Input and Summary Results'!$E1742)</f>
        <v>0.106840344</v>
      </c>
      <c r="E2160">
        <f t="shared" si="131"/>
        <v>-0.57839935173687185</v>
      </c>
      <c r="F2160">
        <f t="shared" si="132"/>
        <v>0.17564037631541668</v>
      </c>
      <c r="G2160">
        <f>IF('Input and Summary Results'!$J$4="yes",IF(C2160=FALSE,FALSE,IF('Data Transformation'!E2160&lt;$R$10,E2160,$R$10)),IF(C2160=FALSE,FALSE,IF(C2160&lt;$R$10,C2160,$R$10)))</f>
        <v>0.26399800699999998</v>
      </c>
      <c r="H2160">
        <f>IF('Input and Summary Results'!$J$4="yes",'Data Transformation'!F2160,'Data Transformation'!D2160)</f>
        <v>0.106840344</v>
      </c>
      <c r="I2160">
        <f t="shared" si="130"/>
        <v>110</v>
      </c>
    </row>
    <row r="2161" spans="2:9" x14ac:dyDescent="0.45">
      <c r="B2161">
        <f>IF('Input and Summary Results'!D1743=0,FALSE,'Input and Summary Results'!$B1743)</f>
        <v>110</v>
      </c>
      <c r="C2161">
        <f>IF(OR(B2161=0,'Input and Summary Results'!D1743=0,'Input and Summary Results'!D1743=""),FALSE,'Input and Summary Results'!$D1743)</f>
        <v>0.16921297800000001</v>
      </c>
      <c r="D2161">
        <f>IF(OR(B2161=0,'Input and Summary Results'!E1743=0),FALSE,'Input and Summary Results'!$E1743)</f>
        <v>0.100970356</v>
      </c>
      <c r="E2161">
        <f t="shared" si="131"/>
        <v>-0.77156633126366136</v>
      </c>
      <c r="F2161">
        <f t="shared" si="132"/>
        <v>0.25897029307054686</v>
      </c>
      <c r="G2161">
        <f>IF('Input and Summary Results'!$J$4="yes",IF(C2161=FALSE,FALSE,IF('Data Transformation'!E2161&lt;$R$10,E2161,$R$10)),IF(C2161=FALSE,FALSE,IF(C2161&lt;$R$10,C2161,$R$10)))</f>
        <v>0.16921297800000001</v>
      </c>
      <c r="H2161">
        <f>IF('Input and Summary Results'!$J$4="yes",'Data Transformation'!F2161,'Data Transformation'!D2161)</f>
        <v>0.100970356</v>
      </c>
      <c r="I2161">
        <f t="shared" si="130"/>
        <v>110</v>
      </c>
    </row>
    <row r="2162" spans="2:9" x14ac:dyDescent="0.45">
      <c r="B2162">
        <f>IF('Input and Summary Results'!D1744=0,FALSE,'Input and Summary Results'!$B1744)</f>
        <v>110</v>
      </c>
      <c r="C2162">
        <f>IF(OR(B2162=0,'Input and Summary Results'!D1744=0,'Input and Summary Results'!D1744=""),FALSE,'Input and Summary Results'!$D1744)</f>
        <v>9.4670190000000001E-3</v>
      </c>
      <c r="D2162">
        <f>IF(OR(B2162=0,'Input and Summary Results'!E1744=0),FALSE,'Input and Summary Results'!$E1744)</f>
        <v>9.4176581999999995E-2</v>
      </c>
      <c r="E2162">
        <f t="shared" si="131"/>
        <v>-2.0237867512668126</v>
      </c>
      <c r="F2162">
        <f t="shared" si="132"/>
        <v>4.3173713486790293</v>
      </c>
      <c r="G2162">
        <f>IF('Input and Summary Results'!$J$4="yes",IF(C2162=FALSE,FALSE,IF('Data Transformation'!E2162&lt;$R$10,E2162,$R$10)),IF(C2162=FALSE,FALSE,IF(C2162&lt;$R$10,C2162,$R$10)))</f>
        <v>9.4670190000000001E-3</v>
      </c>
      <c r="H2162">
        <f>IF('Input and Summary Results'!$J$4="yes",'Data Transformation'!F2162,'Data Transformation'!D2162)</f>
        <v>9.4176581999999995E-2</v>
      </c>
      <c r="I2162">
        <f t="shared" si="130"/>
        <v>110</v>
      </c>
    </row>
    <row r="2163" spans="2:9" x14ac:dyDescent="0.45">
      <c r="B2163">
        <f>IF('Input and Summary Results'!D1745=0,FALSE,'Input and Summary Results'!$B1745)</f>
        <v>110</v>
      </c>
      <c r="C2163">
        <f>IF(OR(B2163=0,'Input and Summary Results'!D1745=0,'Input and Summary Results'!D1745=""),FALSE,'Input and Summary Results'!$D1745)</f>
        <v>0.105637088</v>
      </c>
      <c r="D2163">
        <f>IF(OR(B2163=0,'Input and Summary Results'!E1745=0),FALSE,'Input and Summary Results'!$E1745)</f>
        <v>9.1379876999999998E-2</v>
      </c>
      <c r="E2163">
        <f t="shared" si="131"/>
        <v>-0.9761835790948189</v>
      </c>
      <c r="F2163">
        <f t="shared" si="132"/>
        <v>0.37542559501450851</v>
      </c>
      <c r="G2163">
        <f>IF('Input and Summary Results'!$J$4="yes",IF(C2163=FALSE,FALSE,IF('Data Transformation'!E2163&lt;$R$10,E2163,$R$10)),IF(C2163=FALSE,FALSE,IF(C2163&lt;$R$10,C2163,$R$10)))</f>
        <v>0.105637088</v>
      </c>
      <c r="H2163">
        <f>IF('Input and Summary Results'!$J$4="yes",'Data Transformation'!F2163,'Data Transformation'!D2163)</f>
        <v>9.1379876999999998E-2</v>
      </c>
      <c r="I2163">
        <f t="shared" si="130"/>
        <v>110</v>
      </c>
    </row>
    <row r="2164" spans="2:9" x14ac:dyDescent="0.45">
      <c r="B2164">
        <f>IF('Input and Summary Results'!D1746=0,FALSE,'Input and Summary Results'!$B1746)</f>
        <v>110</v>
      </c>
      <c r="C2164">
        <f>IF(OR(B2164=0,'Input and Summary Results'!D1746=0,'Input and Summary Results'!D1746=""),FALSE,'Input and Summary Results'!$D1746)</f>
        <v>0.14171977299999999</v>
      </c>
      <c r="D2164">
        <f>IF(OR(B2164=0,'Input and Summary Results'!E1746=0),FALSE,'Input and Summary Results'!$E1746)</f>
        <v>8.5386047000000007E-2</v>
      </c>
      <c r="E2164">
        <f t="shared" si="131"/>
        <v>-0.84856955197057327</v>
      </c>
      <c r="F2164">
        <f t="shared" si="132"/>
        <v>0.26148464405175137</v>
      </c>
      <c r="G2164">
        <f>IF('Input and Summary Results'!$J$4="yes",IF(C2164=FALSE,FALSE,IF('Data Transformation'!E2164&lt;$R$10,E2164,$R$10)),IF(C2164=FALSE,FALSE,IF(C2164&lt;$R$10,C2164,$R$10)))</f>
        <v>0.14171977299999999</v>
      </c>
      <c r="H2164">
        <f>IF('Input and Summary Results'!$J$4="yes",'Data Transformation'!F2164,'Data Transformation'!D2164)</f>
        <v>8.5386047000000007E-2</v>
      </c>
      <c r="I2164">
        <f t="shared" si="130"/>
        <v>110</v>
      </c>
    </row>
    <row r="2165" spans="2:9" x14ac:dyDescent="0.45">
      <c r="B2165">
        <f>IF('Input and Summary Results'!D1747=0,FALSE,'Input and Summary Results'!$B1747)</f>
        <v>110</v>
      </c>
      <c r="C2165">
        <f>IF(OR(B2165=0,'Input and Summary Results'!D1747=0,'Input and Summary Results'!D1747=""),FALSE,'Input and Summary Results'!$D1747)</f>
        <v>0.168029294</v>
      </c>
      <c r="D2165">
        <f>IF(OR(B2165=0,'Input and Summary Results'!E1747=0),FALSE,'Input and Summary Results'!$E1747)</f>
        <v>7.9036474999999995E-2</v>
      </c>
      <c r="E2165">
        <f t="shared" si="131"/>
        <v>-0.77461499736044148</v>
      </c>
      <c r="F2165">
        <f t="shared" si="132"/>
        <v>0.20414196437675919</v>
      </c>
      <c r="G2165">
        <f>IF('Input and Summary Results'!$J$4="yes",IF(C2165=FALSE,FALSE,IF('Data Transformation'!E2165&lt;$R$10,E2165,$R$10)),IF(C2165=FALSE,FALSE,IF(C2165&lt;$R$10,C2165,$R$10)))</f>
        <v>0.168029294</v>
      </c>
      <c r="H2165">
        <f>IF('Input and Summary Results'!$J$4="yes",'Data Transformation'!F2165,'Data Transformation'!D2165)</f>
        <v>7.9036474999999995E-2</v>
      </c>
      <c r="I2165">
        <f t="shared" si="130"/>
        <v>110</v>
      </c>
    </row>
    <row r="2166" spans="2:9" x14ac:dyDescent="0.45">
      <c r="B2166">
        <f>IF('Input and Summary Results'!D1748=0,FALSE,'Input and Summary Results'!$B1748)</f>
        <v>110</v>
      </c>
      <c r="C2166">
        <f>IF(OR(B2166=0,'Input and Summary Results'!D1748=0,'Input and Summary Results'!D1748=""),FALSE,'Input and Summary Results'!$D1748)</f>
        <v>0.15854559200000001</v>
      </c>
      <c r="D2166">
        <f>IF(OR(B2166=0,'Input and Summary Results'!E1748=0),FALSE,'Input and Summary Results'!$E1748)</f>
        <v>7.4157978999999999E-2</v>
      </c>
      <c r="E2166">
        <f t="shared" si="131"/>
        <v>-0.7998458280404771</v>
      </c>
      <c r="F2166">
        <f t="shared" si="132"/>
        <v>0.20299878716274875</v>
      </c>
      <c r="G2166">
        <f>IF('Input and Summary Results'!$J$4="yes",IF(C2166=FALSE,FALSE,IF('Data Transformation'!E2166&lt;$R$10,E2166,$R$10)),IF(C2166=FALSE,FALSE,IF(C2166&lt;$R$10,C2166,$R$10)))</f>
        <v>0.15854559200000001</v>
      </c>
      <c r="H2166">
        <f>IF('Input and Summary Results'!$J$4="yes",'Data Transformation'!F2166,'Data Transformation'!D2166)</f>
        <v>7.4157978999999999E-2</v>
      </c>
      <c r="I2166">
        <f t="shared" si="130"/>
        <v>110</v>
      </c>
    </row>
    <row r="2167" spans="2:9" x14ac:dyDescent="0.45">
      <c r="B2167">
        <f>IF('Input and Summary Results'!D1749=0,FALSE,'Input and Summary Results'!$B1749)</f>
        <v>110</v>
      </c>
      <c r="C2167">
        <f>IF(OR(B2167=0,'Input and Summary Results'!D1749=0,'Input and Summary Results'!D1749=""),FALSE,'Input and Summary Results'!$D1749)</f>
        <v>0.119785515</v>
      </c>
      <c r="D2167">
        <f>IF(OR(B2167=0,'Input and Summary Results'!E1749=0),FALSE,'Input and Summary Results'!$E1749)</f>
        <v>7.2672379999999995E-2</v>
      </c>
      <c r="E2167">
        <f t="shared" si="131"/>
        <v>-0.92159569560203447</v>
      </c>
      <c r="F2167">
        <f t="shared" si="132"/>
        <v>0.26330239445061449</v>
      </c>
      <c r="G2167">
        <f>IF('Input and Summary Results'!$J$4="yes",IF(C2167=FALSE,FALSE,IF('Data Transformation'!E2167&lt;$R$10,E2167,$R$10)),IF(C2167=FALSE,FALSE,IF(C2167&lt;$R$10,C2167,$R$10)))</f>
        <v>0.119785515</v>
      </c>
      <c r="H2167">
        <f>IF('Input and Summary Results'!$J$4="yes",'Data Transformation'!F2167,'Data Transformation'!D2167)</f>
        <v>7.2672379999999995E-2</v>
      </c>
      <c r="I2167">
        <f t="shared" si="130"/>
        <v>110</v>
      </c>
    </row>
    <row r="2168" spans="2:9" x14ac:dyDescent="0.45">
      <c r="B2168">
        <f>IF('Input and Summary Results'!D1750=0,FALSE,'Input and Summary Results'!$B1750)</f>
        <v>110</v>
      </c>
      <c r="C2168">
        <f>IF(OR(B2168=0,'Input and Summary Results'!D1750=0,'Input and Summary Results'!D1750=""),FALSE,'Input and Summary Results'!$D1750)</f>
        <v>0.204570108</v>
      </c>
      <c r="D2168">
        <f>IF(OR(B2168=0,'Input and Summary Results'!E1750=0),FALSE,'Input and Summary Results'!$E1750)</f>
        <v>7.1801431999999998E-2</v>
      </c>
      <c r="E2168">
        <f t="shared" si="131"/>
        <v>-0.68915782555579197</v>
      </c>
      <c r="F2168">
        <f t="shared" si="132"/>
        <v>0.15232832300210744</v>
      </c>
      <c r="G2168">
        <f>IF('Input and Summary Results'!$J$4="yes",IF(C2168=FALSE,FALSE,IF('Data Transformation'!E2168&lt;$R$10,E2168,$R$10)),IF(C2168=FALSE,FALSE,IF(C2168&lt;$R$10,C2168,$R$10)))</f>
        <v>0.204570108</v>
      </c>
      <c r="H2168">
        <f>IF('Input and Summary Results'!$J$4="yes",'Data Transformation'!F2168,'Data Transformation'!D2168)</f>
        <v>7.1801431999999998E-2</v>
      </c>
      <c r="I2168">
        <f t="shared" si="130"/>
        <v>110</v>
      </c>
    </row>
    <row r="2169" spans="2:9" x14ac:dyDescent="0.45">
      <c r="B2169">
        <f>IF('Input and Summary Results'!D1751=0,FALSE,'Input and Summary Results'!$B1751)</f>
        <v>110</v>
      </c>
      <c r="C2169">
        <f>IF(OR(B2169=0,'Input and Summary Results'!D1751=0,'Input and Summary Results'!D1751=""),FALSE,'Input and Summary Results'!$D1751)</f>
        <v>4.8018884999999997E-2</v>
      </c>
      <c r="D2169">
        <f>IF(OR(B2169=0,'Input and Summary Results'!E1751=0),FALSE,'Input and Summary Results'!$E1751)</f>
        <v>7.1172378999999994E-2</v>
      </c>
      <c r="E2169">
        <f t="shared" si="131"/>
        <v>-1.3185879284932625</v>
      </c>
      <c r="F2169">
        <f t="shared" si="132"/>
        <v>0.64326384267356485</v>
      </c>
      <c r="G2169">
        <f>IF('Input and Summary Results'!$J$4="yes",IF(C2169=FALSE,FALSE,IF('Data Transformation'!E2169&lt;$R$10,E2169,$R$10)),IF(C2169=FALSE,FALSE,IF(C2169&lt;$R$10,C2169,$R$10)))</f>
        <v>4.8018884999999997E-2</v>
      </c>
      <c r="H2169">
        <f>IF('Input and Summary Results'!$J$4="yes",'Data Transformation'!F2169,'Data Transformation'!D2169)</f>
        <v>7.1172378999999994E-2</v>
      </c>
      <c r="I2169">
        <f t="shared" si="130"/>
        <v>110</v>
      </c>
    </row>
    <row r="2170" spans="2:9" x14ac:dyDescent="0.45">
      <c r="B2170">
        <f>IF('Input and Summary Results'!D1752=0,FALSE,'Input and Summary Results'!$B1752)</f>
        <v>110</v>
      </c>
      <c r="C2170">
        <f>IF(OR(B2170=0,'Input and Summary Results'!D1752=0,'Input and Summary Results'!D1752=""),FALSE,'Input and Summary Results'!$D1752)</f>
        <v>0.202724554</v>
      </c>
      <c r="D2170">
        <f>IF(OR(B2170=0,'Input and Summary Results'!E1752=0),FALSE,'Input and Summary Results'!$E1752)</f>
        <v>6.8981323999999997E-2</v>
      </c>
      <c r="E2170">
        <f t="shared" si="131"/>
        <v>-0.69309364636919712</v>
      </c>
      <c r="F2170">
        <f t="shared" si="132"/>
        <v>0.14767769382291993</v>
      </c>
      <c r="G2170">
        <f>IF('Input and Summary Results'!$J$4="yes",IF(C2170=FALSE,FALSE,IF('Data Transformation'!E2170&lt;$R$10,E2170,$R$10)),IF(C2170=FALSE,FALSE,IF(C2170&lt;$R$10,C2170,$R$10)))</f>
        <v>0.202724554</v>
      </c>
      <c r="H2170">
        <f>IF('Input and Summary Results'!$J$4="yes",'Data Transformation'!F2170,'Data Transformation'!D2170)</f>
        <v>6.8981323999999997E-2</v>
      </c>
      <c r="I2170">
        <f t="shared" si="130"/>
        <v>110</v>
      </c>
    </row>
    <row r="2171" spans="2:9" x14ac:dyDescent="0.45">
      <c r="B2171">
        <f>IF('Input and Summary Results'!D1753=0,FALSE,'Input and Summary Results'!$B1753)</f>
        <v>110</v>
      </c>
      <c r="C2171">
        <f>IF(OR(B2171=0,'Input and Summary Results'!D1753=0,'Input and Summary Results'!D1753=""),FALSE,'Input and Summary Results'!$D1753)</f>
        <v>0.21897950199999999</v>
      </c>
      <c r="D2171">
        <f>IF(OR(B2171=0,'Input and Summary Results'!E1753=0),FALSE,'Input and Summary Results'!$E1753)</f>
        <v>6.7945729999999996E-2</v>
      </c>
      <c r="E2171">
        <f t="shared" si="131"/>
        <v>-0.6595965362326186</v>
      </c>
      <c r="F2171">
        <f t="shared" si="132"/>
        <v>0.13466304631563186</v>
      </c>
      <c r="G2171">
        <f>IF('Input and Summary Results'!$J$4="yes",IF(C2171=FALSE,FALSE,IF('Data Transformation'!E2171&lt;$R$10,E2171,$R$10)),IF(C2171=FALSE,FALSE,IF(C2171&lt;$R$10,C2171,$R$10)))</f>
        <v>0.21897950199999999</v>
      </c>
      <c r="H2171">
        <f>IF('Input and Summary Results'!$J$4="yes",'Data Transformation'!F2171,'Data Transformation'!D2171)</f>
        <v>6.7945729999999996E-2</v>
      </c>
      <c r="I2171">
        <f t="shared" si="130"/>
        <v>110</v>
      </c>
    </row>
    <row r="2172" spans="2:9" x14ac:dyDescent="0.45">
      <c r="B2172">
        <f>IF('Input and Summary Results'!D1754=0,FALSE,'Input and Summary Results'!$B1754)</f>
        <v>110</v>
      </c>
      <c r="C2172">
        <f>IF(OR(B2172=0,'Input and Summary Results'!D1754=0,'Input and Summary Results'!D1754=""),FALSE,'Input and Summary Results'!$D1754)</f>
        <v>0.209663654</v>
      </c>
      <c r="D2172">
        <f>IF(OR(B2172=0,'Input and Summary Results'!E1754=0),FALSE,'Input and Summary Results'!$E1754)</f>
        <v>6.5940263999999998E-2</v>
      </c>
      <c r="E2172">
        <f t="shared" si="131"/>
        <v>-0.67847684962690169</v>
      </c>
      <c r="F2172">
        <f t="shared" si="132"/>
        <v>0.13649516275243395</v>
      </c>
      <c r="G2172">
        <f>IF('Input and Summary Results'!$J$4="yes",IF(C2172=FALSE,FALSE,IF('Data Transformation'!E2172&lt;$R$10,E2172,$R$10)),IF(C2172=FALSE,FALSE,IF(C2172&lt;$R$10,C2172,$R$10)))</f>
        <v>0.209663654</v>
      </c>
      <c r="H2172">
        <f>IF('Input and Summary Results'!$J$4="yes",'Data Transformation'!F2172,'Data Transformation'!D2172)</f>
        <v>6.5940263999999998E-2</v>
      </c>
      <c r="I2172">
        <f t="shared" si="130"/>
        <v>110</v>
      </c>
    </row>
    <row r="2173" spans="2:9" x14ac:dyDescent="0.45">
      <c r="B2173">
        <f>IF('Input and Summary Results'!D1755=0,FALSE,'Input and Summary Results'!$B1755)</f>
        <v>110</v>
      </c>
      <c r="C2173">
        <f>IF(OR(B2173=0,'Input and Summary Results'!D1755=0,'Input and Summary Results'!D1755=""),FALSE,'Input and Summary Results'!$D1755)</f>
        <v>0.14301720400000001</v>
      </c>
      <c r="D2173">
        <f>IF(OR(B2173=0,'Input and Summary Results'!E1755=0),FALSE,'Input and Summary Results'!$E1755)</f>
        <v>6.5147312999999998E-2</v>
      </c>
      <c r="E2173">
        <f t="shared" si="131"/>
        <v>-0.84461171671076263</v>
      </c>
      <c r="F2173">
        <f t="shared" si="132"/>
        <v>0.19769603272344771</v>
      </c>
      <c r="G2173">
        <f>IF('Input and Summary Results'!$J$4="yes",IF(C2173=FALSE,FALSE,IF('Data Transformation'!E2173&lt;$R$10,E2173,$R$10)),IF(C2173=FALSE,FALSE,IF(C2173&lt;$R$10,C2173,$R$10)))</f>
        <v>0.14301720400000001</v>
      </c>
      <c r="H2173">
        <f>IF('Input and Summary Results'!$J$4="yes",'Data Transformation'!F2173,'Data Transformation'!D2173)</f>
        <v>6.5147312999999998E-2</v>
      </c>
      <c r="I2173">
        <f t="shared" si="130"/>
        <v>110</v>
      </c>
    </row>
    <row r="2174" spans="2:9" x14ac:dyDescent="0.45">
      <c r="B2174">
        <f>IF('Input and Summary Results'!D1756=0,FALSE,'Input and Summary Results'!$B1756)</f>
        <v>110</v>
      </c>
      <c r="C2174">
        <f>IF(OR(B2174=0,'Input and Summary Results'!D1756=0,'Input and Summary Results'!D1756=""),FALSE,'Input and Summary Results'!$D1756)</f>
        <v>0.21797108700000001</v>
      </c>
      <c r="D2174">
        <f>IF(OR(B2174=0,'Input and Summary Results'!E1756=0),FALSE,'Input and Summary Results'!$E1756)</f>
        <v>6.4900733000000002E-2</v>
      </c>
      <c r="E2174">
        <f t="shared" si="131"/>
        <v>-0.66160111001521349</v>
      </c>
      <c r="F2174">
        <f t="shared" si="132"/>
        <v>0.12922318510069181</v>
      </c>
      <c r="G2174">
        <f>IF('Input and Summary Results'!$J$4="yes",IF(C2174=FALSE,FALSE,IF('Data Transformation'!E2174&lt;$R$10,E2174,$R$10)),IF(C2174=FALSE,FALSE,IF(C2174&lt;$R$10,C2174,$R$10)))</f>
        <v>0.21797108700000001</v>
      </c>
      <c r="H2174">
        <f>IF('Input and Summary Results'!$J$4="yes",'Data Transformation'!F2174,'Data Transformation'!D2174)</f>
        <v>6.4900733000000002E-2</v>
      </c>
      <c r="I2174">
        <f t="shared" si="130"/>
        <v>110</v>
      </c>
    </row>
    <row r="2175" spans="2:9" x14ac:dyDescent="0.45">
      <c r="B2175">
        <f>IF('Input and Summary Results'!D1757=0,FALSE,'Input and Summary Results'!$B1757)</f>
        <v>110</v>
      </c>
      <c r="C2175">
        <f>IF(OR(B2175=0,'Input and Summary Results'!D1757=0,'Input and Summary Results'!D1757=""),FALSE,'Input and Summary Results'!$D1757)</f>
        <v>0.18139176800000001</v>
      </c>
      <c r="D2175">
        <f>IF(OR(B2175=0,'Input and Summary Results'!E1757=0),FALSE,'Input and Summary Results'!$E1757)</f>
        <v>6.1339963999999997E-2</v>
      </c>
      <c r="E2175">
        <f t="shared" si="131"/>
        <v>-0.74138242616951477</v>
      </c>
      <c r="F2175">
        <f t="shared" si="132"/>
        <v>0.14676269308979886</v>
      </c>
      <c r="G2175">
        <f>IF('Input and Summary Results'!$J$4="yes",IF(C2175=FALSE,FALSE,IF('Data Transformation'!E2175&lt;$R$10,E2175,$R$10)),IF(C2175=FALSE,FALSE,IF(C2175&lt;$R$10,C2175,$R$10)))</f>
        <v>0.18139176800000001</v>
      </c>
      <c r="H2175">
        <f>IF('Input and Summary Results'!$J$4="yes",'Data Transformation'!F2175,'Data Transformation'!D2175)</f>
        <v>6.1339963999999997E-2</v>
      </c>
      <c r="I2175">
        <f t="shared" si="130"/>
        <v>110</v>
      </c>
    </row>
    <row r="2176" spans="2:9" x14ac:dyDescent="0.45">
      <c r="B2176">
        <f>IF('Input and Summary Results'!D1758=0,FALSE,'Input and Summary Results'!$B1758)</f>
        <v>110</v>
      </c>
      <c r="C2176">
        <f>IF(OR(B2176=0,'Input and Summary Results'!D1758=0,'Input and Summary Results'!D1758=""),FALSE,'Input and Summary Results'!$D1758)</f>
        <v>0.13308999799999999</v>
      </c>
      <c r="D2176">
        <f>IF(OR(B2176=0,'Input and Summary Results'!E1758=0),FALSE,'Input and Summary Results'!$E1758)</f>
        <v>6.0906779000000001E-2</v>
      </c>
      <c r="E2176">
        <f t="shared" si="131"/>
        <v>-0.8758545814646741</v>
      </c>
      <c r="F2176">
        <f t="shared" si="132"/>
        <v>0.19861403924583426</v>
      </c>
      <c r="G2176">
        <f>IF('Input and Summary Results'!$J$4="yes",IF(C2176=FALSE,FALSE,IF('Data Transformation'!E2176&lt;$R$10,E2176,$R$10)),IF(C2176=FALSE,FALSE,IF(C2176&lt;$R$10,C2176,$R$10)))</f>
        <v>0.13308999799999999</v>
      </c>
      <c r="H2176">
        <f>IF('Input and Summary Results'!$J$4="yes",'Data Transformation'!F2176,'Data Transformation'!D2176)</f>
        <v>6.0906779000000001E-2</v>
      </c>
      <c r="I2176">
        <f t="shared" si="130"/>
        <v>110</v>
      </c>
    </row>
    <row r="2177" spans="2:9" x14ac:dyDescent="0.45">
      <c r="B2177">
        <f>IF('Input and Summary Results'!D1759=0,FALSE,'Input and Summary Results'!$B1759)</f>
        <v>110</v>
      </c>
      <c r="C2177">
        <f>IF(OR(B2177=0,'Input and Summary Results'!D1759=0,'Input and Summary Results'!D1759=""),FALSE,'Input and Summary Results'!$D1759)</f>
        <v>0.21450855299999999</v>
      </c>
      <c r="D2177">
        <f>IF(OR(B2177=0,'Input and Summary Results'!E1759=0),FALSE,'Input and Summary Results'!$E1759)</f>
        <v>5.2654603000000001E-2</v>
      </c>
      <c r="E2177">
        <f t="shared" si="131"/>
        <v>-0.66855538671166226</v>
      </c>
      <c r="F2177">
        <f t="shared" si="132"/>
        <v>0.1065323381394494</v>
      </c>
      <c r="G2177">
        <f>IF('Input and Summary Results'!$J$4="yes",IF(C2177=FALSE,FALSE,IF('Data Transformation'!E2177&lt;$R$10,E2177,$R$10)),IF(C2177=FALSE,FALSE,IF(C2177&lt;$R$10,C2177,$R$10)))</f>
        <v>0.21450855299999999</v>
      </c>
      <c r="H2177">
        <f>IF('Input and Summary Results'!$J$4="yes",'Data Transformation'!F2177,'Data Transformation'!D2177)</f>
        <v>5.2654603000000001E-2</v>
      </c>
      <c r="I2177">
        <f t="shared" si="130"/>
        <v>110</v>
      </c>
    </row>
    <row r="2178" spans="2:9" x14ac:dyDescent="0.45">
      <c r="B2178">
        <f>IF('Input and Summary Results'!D1760=0,FALSE,'Input and Summary Results'!$B1760)</f>
        <v>111</v>
      </c>
      <c r="C2178">
        <f>IF(OR(B2178=0,'Input and Summary Results'!D1760=0,'Input and Summary Results'!D1760=""),FALSE,'Input and Summary Results'!$D1760)</f>
        <v>0.325773439</v>
      </c>
      <c r="D2178">
        <f>IF(OR(B2178=0,'Input and Summary Results'!E1760=0),FALSE,'Input and Summary Results'!$E1760)</f>
        <v>0.10406096500000001</v>
      </c>
      <c r="E2178">
        <f t="shared" si="131"/>
        <v>-0.48708432753508962</v>
      </c>
      <c r="F2178">
        <f t="shared" si="132"/>
        <v>0.13863149478555248</v>
      </c>
      <c r="G2178">
        <f>IF('Input and Summary Results'!$J$4="yes",IF(C2178=FALSE,FALSE,IF('Data Transformation'!E2178&lt;$R$10,E2178,$R$10)),IF(C2178=FALSE,FALSE,IF(C2178&lt;$R$10,C2178,$R$10)))</f>
        <v>0.325773439</v>
      </c>
      <c r="H2178">
        <f>IF('Input and Summary Results'!$J$4="yes",'Data Transformation'!F2178,'Data Transformation'!D2178)</f>
        <v>0.10406096500000001</v>
      </c>
      <c r="I2178">
        <f t="shared" si="130"/>
        <v>111</v>
      </c>
    </row>
    <row r="2179" spans="2:9" x14ac:dyDescent="0.45">
      <c r="B2179">
        <f>IF('Input and Summary Results'!D1761=0,FALSE,'Input and Summary Results'!$B1761)</f>
        <v>111</v>
      </c>
      <c r="C2179">
        <f>IF(OR(B2179=0,'Input and Summary Results'!D1761=0,'Input and Summary Results'!D1761=""),FALSE,'Input and Summary Results'!$D1761)</f>
        <v>0.13993123599999999</v>
      </c>
      <c r="D2179">
        <f>IF(OR(B2179=0,'Input and Summary Results'!E1761=0),FALSE,'Input and Summary Results'!$E1761)</f>
        <v>9.5842664999999994E-2</v>
      </c>
      <c r="E2179">
        <f t="shared" si="131"/>
        <v>-0.85408532976665485</v>
      </c>
      <c r="F2179">
        <f t="shared" si="132"/>
        <v>0.29725826626729718</v>
      </c>
      <c r="G2179">
        <f>IF('Input and Summary Results'!$J$4="yes",IF(C2179=FALSE,FALSE,IF('Data Transformation'!E2179&lt;$R$10,E2179,$R$10)),IF(C2179=FALSE,FALSE,IF(C2179&lt;$R$10,C2179,$R$10)))</f>
        <v>0.13993123599999999</v>
      </c>
      <c r="H2179">
        <f>IF('Input and Summary Results'!$J$4="yes",'Data Transformation'!F2179,'Data Transformation'!D2179)</f>
        <v>9.5842664999999994E-2</v>
      </c>
      <c r="I2179">
        <f t="shared" si="130"/>
        <v>111</v>
      </c>
    </row>
    <row r="2180" spans="2:9" x14ac:dyDescent="0.45">
      <c r="B2180">
        <f>IF('Input and Summary Results'!D1762=0,FALSE,'Input and Summary Results'!$B1762)</f>
        <v>111</v>
      </c>
      <c r="C2180">
        <f>IF(OR(B2180=0,'Input and Summary Results'!D1762=0,'Input and Summary Results'!D1762=""),FALSE,'Input and Summary Results'!$D1762)</f>
        <v>0.27541894300000003</v>
      </c>
      <c r="D2180">
        <f>IF(OR(B2180=0,'Input and Summary Results'!E1762=0),FALSE,'Input and Summary Results'!$E1762)</f>
        <v>8.4007323999999994E-2</v>
      </c>
      <c r="E2180">
        <f t="shared" si="131"/>
        <v>-0.56000619277391039</v>
      </c>
      <c r="F2180">
        <f t="shared" si="132"/>
        <v>0.13237716410813469</v>
      </c>
      <c r="G2180">
        <f>IF('Input and Summary Results'!$J$4="yes",IF(C2180=FALSE,FALSE,IF('Data Transformation'!E2180&lt;$R$10,E2180,$R$10)),IF(C2180=FALSE,FALSE,IF(C2180&lt;$R$10,C2180,$R$10)))</f>
        <v>0.27541894300000003</v>
      </c>
      <c r="H2180">
        <f>IF('Input and Summary Results'!$J$4="yes",'Data Transformation'!F2180,'Data Transformation'!D2180)</f>
        <v>8.4007323999999994E-2</v>
      </c>
      <c r="I2180">
        <f t="shared" si="130"/>
        <v>111</v>
      </c>
    </row>
    <row r="2181" spans="2:9" x14ac:dyDescent="0.45">
      <c r="B2181">
        <f>IF('Input and Summary Results'!D1763=0,FALSE,'Input and Summary Results'!$B1763)</f>
        <v>111</v>
      </c>
      <c r="C2181">
        <f>IF(OR(B2181=0,'Input and Summary Results'!D1763=0,'Input and Summary Results'!D1763=""),FALSE,'Input and Summary Results'!$D1763)</f>
        <v>5.1702624000000003E-2</v>
      </c>
      <c r="D2181">
        <f>IF(OR(B2181=0,'Input and Summary Results'!E1763=0),FALSE,'Input and Summary Results'!$E1763)</f>
        <v>8.1318441000000005E-2</v>
      </c>
      <c r="E2181">
        <f t="shared" si="131"/>
        <v>-1.2864874151303911</v>
      </c>
      <c r="F2181">
        <f t="shared" si="132"/>
        <v>0.68259985013526581</v>
      </c>
      <c r="G2181">
        <f>IF('Input and Summary Results'!$J$4="yes",IF(C2181=FALSE,FALSE,IF('Data Transformation'!E2181&lt;$R$10,E2181,$R$10)),IF(C2181=FALSE,FALSE,IF(C2181&lt;$R$10,C2181,$R$10)))</f>
        <v>5.1702624000000003E-2</v>
      </c>
      <c r="H2181">
        <f>IF('Input and Summary Results'!$J$4="yes",'Data Transformation'!F2181,'Data Transformation'!D2181)</f>
        <v>8.1318441000000005E-2</v>
      </c>
      <c r="I2181">
        <f t="shared" ref="I2181:I2244" si="133">IF(G2181=FALSE,"",B2181)</f>
        <v>111</v>
      </c>
    </row>
    <row r="2182" spans="2:9" x14ac:dyDescent="0.45">
      <c r="B2182">
        <f>IF('Input and Summary Results'!D1764=0,FALSE,'Input and Summary Results'!$B1764)</f>
        <v>111</v>
      </c>
      <c r="C2182">
        <f>IF(OR(B2182=0,'Input and Summary Results'!D1764=0,'Input and Summary Results'!D1764=""),FALSE,'Input and Summary Results'!$D1764)</f>
        <v>0.199434</v>
      </c>
      <c r="D2182">
        <f>IF(OR(B2182=0,'Input and Summary Results'!E1764=0),FALSE,'Input and Summary Results'!$E1764)</f>
        <v>7.5613200000000005E-2</v>
      </c>
      <c r="E2182">
        <f t="shared" si="131"/>
        <v>-0.70020080011844488</v>
      </c>
      <c r="F2182">
        <f t="shared" si="132"/>
        <v>0.16454631005746265</v>
      </c>
      <c r="G2182">
        <f>IF('Input and Summary Results'!$J$4="yes",IF(C2182=FALSE,FALSE,IF('Data Transformation'!E2182&lt;$R$10,E2182,$R$10)),IF(C2182=FALSE,FALSE,IF(C2182&lt;$R$10,C2182,$R$10)))</f>
        <v>0.199434</v>
      </c>
      <c r="H2182">
        <f>IF('Input and Summary Results'!$J$4="yes",'Data Transformation'!F2182,'Data Transformation'!D2182)</f>
        <v>7.5613200000000005E-2</v>
      </c>
      <c r="I2182">
        <f t="shared" si="133"/>
        <v>111</v>
      </c>
    </row>
    <row r="2183" spans="2:9" x14ac:dyDescent="0.45">
      <c r="B2183">
        <f>IF('Input and Summary Results'!D1765=0,FALSE,'Input and Summary Results'!$B1765)</f>
        <v>111</v>
      </c>
      <c r="C2183">
        <f>IF(OR(B2183=0,'Input and Summary Results'!D1765=0,'Input and Summary Results'!D1765=""),FALSE,'Input and Summary Results'!$D1765)</f>
        <v>8.0435193000000002E-2</v>
      </c>
      <c r="D2183">
        <f>IF(OR(B2183=0,'Input and Summary Results'!E1765=0),FALSE,'Input and Summary Results'!$E1765)</f>
        <v>7.2319155999999996E-2</v>
      </c>
      <c r="E2183">
        <f t="shared" si="131"/>
        <v>-1.0945538917793591</v>
      </c>
      <c r="F2183">
        <f t="shared" si="132"/>
        <v>0.39020872000642798</v>
      </c>
      <c r="G2183">
        <f>IF('Input and Summary Results'!$J$4="yes",IF(C2183=FALSE,FALSE,IF('Data Transformation'!E2183&lt;$R$10,E2183,$R$10)),IF(C2183=FALSE,FALSE,IF(C2183&lt;$R$10,C2183,$R$10)))</f>
        <v>8.0435193000000002E-2</v>
      </c>
      <c r="H2183">
        <f>IF('Input and Summary Results'!$J$4="yes",'Data Transformation'!F2183,'Data Transformation'!D2183)</f>
        <v>7.2319155999999996E-2</v>
      </c>
      <c r="I2183">
        <f t="shared" si="133"/>
        <v>111</v>
      </c>
    </row>
    <row r="2184" spans="2:9" x14ac:dyDescent="0.45">
      <c r="B2184">
        <f>IF('Input and Summary Results'!D1766=0,FALSE,'Input and Summary Results'!$B1766)</f>
        <v>111</v>
      </c>
      <c r="C2184">
        <f>IF(OR(B2184=0,'Input and Summary Results'!D1766=0,'Input and Summary Results'!D1766=""),FALSE,'Input and Summary Results'!$D1766)</f>
        <v>0.12357692300000001</v>
      </c>
      <c r="D2184">
        <f>IF(OR(B2184=0,'Input and Summary Results'!E1766=0),FALSE,'Input and Summary Results'!$E1766)</f>
        <v>7.2311335000000004E-2</v>
      </c>
      <c r="E2184">
        <f t="shared" si="131"/>
        <v>-0.90806262268963567</v>
      </c>
      <c r="F2184">
        <f t="shared" si="132"/>
        <v>0.25395614834980151</v>
      </c>
      <c r="G2184">
        <f>IF('Input and Summary Results'!$J$4="yes",IF(C2184=FALSE,FALSE,IF('Data Transformation'!E2184&lt;$R$10,E2184,$R$10)),IF(C2184=FALSE,FALSE,IF(C2184&lt;$R$10,C2184,$R$10)))</f>
        <v>0.12357692300000001</v>
      </c>
      <c r="H2184">
        <f>IF('Input and Summary Results'!$J$4="yes",'Data Transformation'!F2184,'Data Transformation'!D2184)</f>
        <v>7.2311335000000004E-2</v>
      </c>
      <c r="I2184">
        <f t="shared" si="133"/>
        <v>111</v>
      </c>
    </row>
    <row r="2185" spans="2:9" x14ac:dyDescent="0.45">
      <c r="B2185">
        <f>IF('Input and Summary Results'!D1767=0,FALSE,'Input and Summary Results'!$B1767)</f>
        <v>111</v>
      </c>
      <c r="C2185">
        <f>IF(OR(B2185=0,'Input and Summary Results'!D1767=0,'Input and Summary Results'!D1767=""),FALSE,'Input and Summary Results'!$D1767)</f>
        <v>0.156524211</v>
      </c>
      <c r="D2185">
        <f>IF(OR(B2185=0,'Input and Summary Results'!E1767=0),FALSE,'Input and Summary Results'!$E1767)</f>
        <v>6.9989721000000005E-2</v>
      </c>
      <c r="E2185">
        <f t="shared" si="131"/>
        <v>-0.8054184767088568</v>
      </c>
      <c r="F2185">
        <f t="shared" si="132"/>
        <v>0.19406287832366076</v>
      </c>
      <c r="G2185">
        <f>IF('Input and Summary Results'!$J$4="yes",IF(C2185=FALSE,FALSE,IF('Data Transformation'!E2185&lt;$R$10,E2185,$R$10)),IF(C2185=FALSE,FALSE,IF(C2185&lt;$R$10,C2185,$R$10)))</f>
        <v>0.156524211</v>
      </c>
      <c r="H2185">
        <f>IF('Input and Summary Results'!$J$4="yes",'Data Transformation'!F2185,'Data Transformation'!D2185)</f>
        <v>6.9989721000000005E-2</v>
      </c>
      <c r="I2185">
        <f t="shared" si="133"/>
        <v>111</v>
      </c>
    </row>
    <row r="2186" spans="2:9" x14ac:dyDescent="0.45">
      <c r="B2186">
        <f>IF('Input and Summary Results'!D1768=0,FALSE,'Input and Summary Results'!$B1768)</f>
        <v>111</v>
      </c>
      <c r="C2186">
        <f>IF(OR(B2186=0,'Input and Summary Results'!D1768=0,'Input and Summary Results'!D1768=""),FALSE,'Input and Summary Results'!$D1768)</f>
        <v>6.3663622000000003E-2</v>
      </c>
      <c r="D2186">
        <f>IF(OR(B2186=0,'Input and Summary Results'!E1768=0),FALSE,'Input and Summary Results'!$E1768)</f>
        <v>6.9099456000000004E-2</v>
      </c>
      <c r="E2186">
        <f t="shared" si="131"/>
        <v>-1.1961086567947199</v>
      </c>
      <c r="F2186">
        <f t="shared" si="132"/>
        <v>0.47105651488066452</v>
      </c>
      <c r="G2186">
        <f>IF('Input and Summary Results'!$J$4="yes",IF(C2186=FALSE,FALSE,IF('Data Transformation'!E2186&lt;$R$10,E2186,$R$10)),IF(C2186=FALSE,FALSE,IF(C2186&lt;$R$10,C2186,$R$10)))</f>
        <v>6.3663622000000003E-2</v>
      </c>
      <c r="H2186">
        <f>IF('Input and Summary Results'!$J$4="yes",'Data Transformation'!F2186,'Data Transformation'!D2186)</f>
        <v>6.9099456000000004E-2</v>
      </c>
      <c r="I2186">
        <f t="shared" si="133"/>
        <v>111</v>
      </c>
    </row>
    <row r="2187" spans="2:9" x14ac:dyDescent="0.45">
      <c r="B2187">
        <f>IF('Input and Summary Results'!D1769=0,FALSE,'Input and Summary Results'!$B1769)</f>
        <v>111</v>
      </c>
      <c r="C2187">
        <f>IF(OR(B2187=0,'Input and Summary Results'!D1769=0,'Input and Summary Results'!D1769=""),FALSE,'Input and Summary Results'!$D1769)</f>
        <v>0.166533083</v>
      </c>
      <c r="D2187">
        <f>IF(OR(B2187=0,'Input and Summary Results'!E1769=0),FALSE,'Input and Summary Results'!$E1769)</f>
        <v>6.5138214E-2</v>
      </c>
      <c r="E2187">
        <f t="shared" si="131"/>
        <v>-0.77849947785063311</v>
      </c>
      <c r="F2187">
        <f t="shared" si="132"/>
        <v>0.16975596900466919</v>
      </c>
      <c r="G2187">
        <f>IF('Input and Summary Results'!$J$4="yes",IF(C2187=FALSE,FALSE,IF('Data Transformation'!E2187&lt;$R$10,E2187,$R$10)),IF(C2187=FALSE,FALSE,IF(C2187&lt;$R$10,C2187,$R$10)))</f>
        <v>0.166533083</v>
      </c>
      <c r="H2187">
        <f>IF('Input and Summary Results'!$J$4="yes",'Data Transformation'!F2187,'Data Transformation'!D2187)</f>
        <v>6.5138214E-2</v>
      </c>
      <c r="I2187">
        <f t="shared" si="133"/>
        <v>111</v>
      </c>
    </row>
    <row r="2188" spans="2:9" x14ac:dyDescent="0.45">
      <c r="B2188">
        <f>IF('Input and Summary Results'!D1770=0,FALSE,'Input and Summary Results'!$B1770)</f>
        <v>111</v>
      </c>
      <c r="C2188">
        <f>IF(OR(B2188=0,'Input and Summary Results'!D1770=0,'Input and Summary Results'!D1770=""),FALSE,'Input and Summary Results'!$D1770)</f>
        <v>0.16166217799999999</v>
      </c>
      <c r="D2188">
        <f>IF(OR(B2188=0,'Input and Summary Results'!E1770=0),FALSE,'Input and Summary Results'!$E1770)</f>
        <v>6.0320549000000001E-2</v>
      </c>
      <c r="E2188">
        <f t="shared" si="131"/>
        <v>-0.79139157444870278</v>
      </c>
      <c r="F2188">
        <f t="shared" si="132"/>
        <v>0.16193718648279007</v>
      </c>
      <c r="G2188">
        <f>IF('Input and Summary Results'!$J$4="yes",IF(C2188=FALSE,FALSE,IF('Data Transformation'!E2188&lt;$R$10,E2188,$R$10)),IF(C2188=FALSE,FALSE,IF(C2188&lt;$R$10,C2188,$R$10)))</f>
        <v>0.16166217799999999</v>
      </c>
      <c r="H2188">
        <f>IF('Input and Summary Results'!$J$4="yes",'Data Transformation'!F2188,'Data Transformation'!D2188)</f>
        <v>6.0320549000000001E-2</v>
      </c>
      <c r="I2188">
        <f t="shared" si="133"/>
        <v>111</v>
      </c>
    </row>
    <row r="2189" spans="2:9" x14ac:dyDescent="0.45">
      <c r="B2189">
        <f>IF('Input and Summary Results'!D1771=0,FALSE,'Input and Summary Results'!$B1771)</f>
        <v>111</v>
      </c>
      <c r="C2189">
        <f>IF(OR(B2189=0,'Input and Summary Results'!D1771=0,'Input and Summary Results'!D1771=""),FALSE,'Input and Summary Results'!$D1771)</f>
        <v>0.13939071</v>
      </c>
      <c r="D2189">
        <f>IF(OR(B2189=0,'Input and Summary Results'!E1771=0),FALSE,'Input and Summary Results'!$E1771)</f>
        <v>5.7150838000000002E-2</v>
      </c>
      <c r="E2189">
        <f t="shared" si="131"/>
        <v>-0.85576616978306774</v>
      </c>
      <c r="F2189">
        <f t="shared" si="132"/>
        <v>0.1779420141557497</v>
      </c>
      <c r="G2189">
        <f>IF('Input and Summary Results'!$J$4="yes",IF(C2189=FALSE,FALSE,IF('Data Transformation'!E2189&lt;$R$10,E2189,$R$10)),IF(C2189=FALSE,FALSE,IF(C2189&lt;$R$10,C2189,$R$10)))</f>
        <v>0.13939071</v>
      </c>
      <c r="H2189">
        <f>IF('Input and Summary Results'!$J$4="yes",'Data Transformation'!F2189,'Data Transformation'!D2189)</f>
        <v>5.7150838000000002E-2</v>
      </c>
      <c r="I2189">
        <f t="shared" si="133"/>
        <v>111</v>
      </c>
    </row>
    <row r="2190" spans="2:9" x14ac:dyDescent="0.45">
      <c r="B2190">
        <f>IF('Input and Summary Results'!D1772=0,FALSE,'Input and Summary Results'!$B1772)</f>
        <v>111</v>
      </c>
      <c r="C2190">
        <f>IF(OR(B2190=0,'Input and Summary Results'!D1772=0,'Input and Summary Results'!D1772=""),FALSE,'Input and Summary Results'!$D1772)</f>
        <v>0.12026247900000001</v>
      </c>
      <c r="D2190">
        <f>IF(OR(B2190=0,'Input and Summary Results'!E1772=0),FALSE,'Input and Summary Results'!$E1772)</f>
        <v>5.6303687999999998E-2</v>
      </c>
      <c r="E2190">
        <f t="shared" si="131"/>
        <v>-0.91986984817949113</v>
      </c>
      <c r="F2190">
        <f t="shared" si="132"/>
        <v>0.20318723508102637</v>
      </c>
      <c r="G2190">
        <f>IF('Input and Summary Results'!$J$4="yes",IF(C2190=FALSE,FALSE,IF('Data Transformation'!E2190&lt;$R$10,E2190,$R$10)),IF(C2190=FALSE,FALSE,IF(C2190&lt;$R$10,C2190,$R$10)))</f>
        <v>0.12026247900000001</v>
      </c>
      <c r="H2190">
        <f>IF('Input and Summary Results'!$J$4="yes",'Data Transformation'!F2190,'Data Transformation'!D2190)</f>
        <v>5.6303687999999998E-2</v>
      </c>
      <c r="I2190">
        <f t="shared" si="133"/>
        <v>111</v>
      </c>
    </row>
    <row r="2191" spans="2:9" x14ac:dyDescent="0.45">
      <c r="B2191">
        <f>IF('Input and Summary Results'!D1773=0,FALSE,'Input and Summary Results'!$B1773)</f>
        <v>111</v>
      </c>
      <c r="C2191">
        <f>IF(OR(B2191=0,'Input and Summary Results'!D1773=0,'Input and Summary Results'!D1773=""),FALSE,'Input and Summary Results'!$D1773)</f>
        <v>7.1111426000000005E-2</v>
      </c>
      <c r="D2191">
        <f>IF(OR(B2191=0,'Input and Summary Results'!E1773=0),FALSE,'Input and Summary Results'!$E1773)</f>
        <v>5.3556033000000003E-2</v>
      </c>
      <c r="E2191">
        <f t="shared" si="131"/>
        <v>-1.1480606123494428</v>
      </c>
      <c r="F2191">
        <f t="shared" si="132"/>
        <v>0.32685771653629897</v>
      </c>
      <c r="G2191">
        <f>IF('Input and Summary Results'!$J$4="yes",IF(C2191=FALSE,FALSE,IF('Data Transformation'!E2191&lt;$R$10,E2191,$R$10)),IF(C2191=FALSE,FALSE,IF(C2191&lt;$R$10,C2191,$R$10)))</f>
        <v>7.1111426000000005E-2</v>
      </c>
      <c r="H2191">
        <f>IF('Input and Summary Results'!$J$4="yes",'Data Transformation'!F2191,'Data Transformation'!D2191)</f>
        <v>5.3556033000000003E-2</v>
      </c>
      <c r="I2191">
        <f t="shared" si="133"/>
        <v>111</v>
      </c>
    </row>
    <row r="2192" spans="2:9" x14ac:dyDescent="0.45">
      <c r="B2192">
        <f>IF('Input and Summary Results'!D1774=0,FALSE,'Input and Summary Results'!$B1774)</f>
        <v>111</v>
      </c>
      <c r="C2192">
        <f>IF(OR(B2192=0,'Input and Summary Results'!D1774=0,'Input and Summary Results'!D1774=""),FALSE,'Input and Summary Results'!$D1774)</f>
        <v>0.2227384</v>
      </c>
      <c r="D2192">
        <f>IF(OR(B2192=0,'Input and Summary Results'!E1774=0),FALSE,'Input and Summary Results'!$E1774)</f>
        <v>5.2427578000000002E-2</v>
      </c>
      <c r="E2192">
        <f t="shared" si="131"/>
        <v>-0.65220490433786693</v>
      </c>
      <c r="F2192">
        <f t="shared" si="132"/>
        <v>0.10215377704068988</v>
      </c>
      <c r="G2192">
        <f>IF('Input and Summary Results'!$J$4="yes",IF(C2192=FALSE,FALSE,IF('Data Transformation'!E2192&lt;$R$10,E2192,$R$10)),IF(C2192=FALSE,FALSE,IF(C2192&lt;$R$10,C2192,$R$10)))</f>
        <v>0.2227384</v>
      </c>
      <c r="H2192">
        <f>IF('Input and Summary Results'!$J$4="yes",'Data Transformation'!F2192,'Data Transformation'!D2192)</f>
        <v>5.2427578000000002E-2</v>
      </c>
      <c r="I2192">
        <f t="shared" si="133"/>
        <v>111</v>
      </c>
    </row>
    <row r="2193" spans="2:9" x14ac:dyDescent="0.45">
      <c r="B2193">
        <f>IF('Input and Summary Results'!D1775=0,FALSE,'Input and Summary Results'!$B1775)</f>
        <v>111</v>
      </c>
      <c r="C2193">
        <f>IF(OR(B2193=0,'Input and Summary Results'!D1775=0,'Input and Summary Results'!D1775=""),FALSE,'Input and Summary Results'!$D1775)</f>
        <v>0.14365603699999999</v>
      </c>
      <c r="D2193">
        <f>IF(OR(B2193=0,'Input and Summary Results'!E1775=0),FALSE,'Input and Summary Results'!$E1775)</f>
        <v>5.0287068999999997E-2</v>
      </c>
      <c r="E2193">
        <f t="shared" si="131"/>
        <v>-0.84267611850115676</v>
      </c>
      <c r="F2193">
        <f t="shared" si="132"/>
        <v>0.15192252551140611</v>
      </c>
      <c r="G2193">
        <f>IF('Input and Summary Results'!$J$4="yes",IF(C2193=FALSE,FALSE,IF('Data Transformation'!E2193&lt;$R$10,E2193,$R$10)),IF(C2193=FALSE,FALSE,IF(C2193&lt;$R$10,C2193,$R$10)))</f>
        <v>0.14365603699999999</v>
      </c>
      <c r="H2193">
        <f>IF('Input and Summary Results'!$J$4="yes",'Data Transformation'!F2193,'Data Transformation'!D2193)</f>
        <v>5.0287068999999997E-2</v>
      </c>
      <c r="I2193">
        <f t="shared" si="133"/>
        <v>111</v>
      </c>
    </row>
    <row r="2194" spans="2:9" x14ac:dyDescent="0.45">
      <c r="B2194">
        <f>IF('Input and Summary Results'!D1776=0,FALSE,'Input and Summary Results'!$B1776)</f>
        <v>111</v>
      </c>
      <c r="C2194">
        <f>IF(OR(B2194=0,'Input and Summary Results'!D1776=0,'Input and Summary Results'!D1776=""),FALSE,'Input and Summary Results'!$D1776)</f>
        <v>0.183715026</v>
      </c>
      <c r="D2194">
        <f>IF(OR(B2194=0,'Input and Summary Results'!E1776=0),FALSE,'Input and Summary Results'!$E1776)</f>
        <v>4.9342757000000001E-2</v>
      </c>
      <c r="E2194">
        <f t="shared" si="131"/>
        <v>-0.73585532141868892</v>
      </c>
      <c r="F2194">
        <f t="shared" si="132"/>
        <v>0.11656507910245729</v>
      </c>
      <c r="G2194">
        <f>IF('Input and Summary Results'!$J$4="yes",IF(C2194=FALSE,FALSE,IF('Data Transformation'!E2194&lt;$R$10,E2194,$R$10)),IF(C2194=FALSE,FALSE,IF(C2194&lt;$R$10,C2194,$R$10)))</f>
        <v>0.183715026</v>
      </c>
      <c r="H2194">
        <f>IF('Input and Summary Results'!$J$4="yes",'Data Transformation'!F2194,'Data Transformation'!D2194)</f>
        <v>4.9342757000000001E-2</v>
      </c>
      <c r="I2194">
        <f t="shared" si="133"/>
        <v>111</v>
      </c>
    </row>
    <row r="2195" spans="2:9" x14ac:dyDescent="0.45">
      <c r="B2195">
        <f>IF('Input and Summary Results'!D1777=0,FALSE,'Input and Summary Results'!$B1777)</f>
        <v>111</v>
      </c>
      <c r="C2195">
        <f>IF(OR(B2195=0,'Input and Summary Results'!D1777=0,'Input and Summary Results'!D1777=""),FALSE,'Input and Summary Results'!$D1777)</f>
        <v>0.10256805500000001</v>
      </c>
      <c r="D2195">
        <f>IF(OR(B2195=0,'Input and Summary Results'!E1777=0),FALSE,'Input and Summary Results'!$E1777)</f>
        <v>4.5316306000000001E-2</v>
      </c>
      <c r="E2195">
        <f t="shared" si="131"/>
        <v>-0.98898787994027315</v>
      </c>
      <c r="F2195">
        <f t="shared" si="132"/>
        <v>0.19174855956857131</v>
      </c>
      <c r="G2195">
        <f>IF('Input and Summary Results'!$J$4="yes",IF(C2195=FALSE,FALSE,IF('Data Transformation'!E2195&lt;$R$10,E2195,$R$10)),IF(C2195=FALSE,FALSE,IF(C2195&lt;$R$10,C2195,$R$10)))</f>
        <v>0.10256805500000001</v>
      </c>
      <c r="H2195">
        <f>IF('Input and Summary Results'!$J$4="yes",'Data Transformation'!F2195,'Data Transformation'!D2195)</f>
        <v>4.5316306000000001E-2</v>
      </c>
      <c r="I2195">
        <f t="shared" si="133"/>
        <v>111</v>
      </c>
    </row>
    <row r="2196" spans="2:9" x14ac:dyDescent="0.45">
      <c r="B2196">
        <f>IF('Input and Summary Results'!D1778=0,FALSE,'Input and Summary Results'!$B1778)</f>
        <v>111</v>
      </c>
      <c r="C2196">
        <f>IF(OR(B2196=0,'Input and Summary Results'!D1778=0,'Input and Summary Results'!D1778=""),FALSE,'Input and Summary Results'!$D1778)</f>
        <v>0.14600428100000001</v>
      </c>
      <c r="D2196">
        <f>IF(OR(B2196=0,'Input and Summary Results'!E1778=0),FALSE,'Input and Summary Results'!$E1778)</f>
        <v>4.216905E-2</v>
      </c>
      <c r="E2196">
        <f t="shared" si="131"/>
        <v>-0.83563441005515404</v>
      </c>
      <c r="F2196">
        <f t="shared" si="132"/>
        <v>0.12534815811325423</v>
      </c>
      <c r="G2196">
        <f>IF('Input and Summary Results'!$J$4="yes",IF(C2196=FALSE,FALSE,IF('Data Transformation'!E2196&lt;$R$10,E2196,$R$10)),IF(C2196=FALSE,FALSE,IF(C2196&lt;$R$10,C2196,$R$10)))</f>
        <v>0.14600428100000001</v>
      </c>
      <c r="H2196">
        <f>IF('Input and Summary Results'!$J$4="yes",'Data Transformation'!F2196,'Data Transformation'!D2196)</f>
        <v>4.216905E-2</v>
      </c>
      <c r="I2196">
        <f t="shared" si="133"/>
        <v>111</v>
      </c>
    </row>
    <row r="2197" spans="2:9" x14ac:dyDescent="0.45">
      <c r="B2197">
        <f>IF('Input and Summary Results'!D1779=0,FALSE,'Input and Summary Results'!$B1779)</f>
        <v>112</v>
      </c>
      <c r="C2197">
        <f>IF(OR(B2197=0,'Input and Summary Results'!D1779=0,'Input and Summary Results'!D1779=""),FALSE,'Input and Summary Results'!$D1779)</f>
        <v>1.142604811</v>
      </c>
      <c r="D2197">
        <f>IF(OR(B2197=0,'Input and Summary Results'!E1779=0),FALSE,'Input and Summary Results'!$E1779)</f>
        <v>9.9299526999999999E-2</v>
      </c>
      <c r="E2197">
        <f t="shared" si="131"/>
        <v>5.7896048349030192E-2</v>
      </c>
      <c r="F2197">
        <f t="shared" si="132"/>
        <v>3.7717323000139198E-2</v>
      </c>
      <c r="G2197">
        <f>IF('Input and Summary Results'!$J$4="yes",IF(C2197=FALSE,FALSE,IF('Data Transformation'!E2197&lt;$R$10,E2197,$R$10)),IF(C2197=FALSE,FALSE,IF(C2197&lt;$R$10,C2197,$R$10)))</f>
        <v>1.142604811</v>
      </c>
      <c r="H2197">
        <f>IF('Input and Summary Results'!$J$4="yes",'Data Transformation'!F2197,'Data Transformation'!D2197)</f>
        <v>9.9299526999999999E-2</v>
      </c>
      <c r="I2197">
        <f t="shared" si="133"/>
        <v>112</v>
      </c>
    </row>
    <row r="2198" spans="2:9" x14ac:dyDescent="0.45">
      <c r="B2198">
        <f>IF('Input and Summary Results'!D1780=0,FALSE,'Input and Summary Results'!$B1780)</f>
        <v>112</v>
      </c>
      <c r="C2198">
        <f>IF(OR(B2198=0,'Input and Summary Results'!D1780=0,'Input and Summary Results'!D1780=""),FALSE,'Input and Summary Results'!$D1780)</f>
        <v>0.83345637900000002</v>
      </c>
      <c r="D2198">
        <f>IF(OR(B2198=0,'Input and Summary Results'!E1780=0),FALSE,'Input and Summary Results'!$E1780)</f>
        <v>9.8527561999999999E-2</v>
      </c>
      <c r="E2198">
        <f t="shared" si="131"/>
        <v>-7.9117125116523426E-2</v>
      </c>
      <c r="F2198">
        <f t="shared" si="132"/>
        <v>5.1305578774627152E-2</v>
      </c>
      <c r="G2198">
        <f>IF('Input and Summary Results'!$J$4="yes",IF(C2198=FALSE,FALSE,IF('Data Transformation'!E2198&lt;$R$10,E2198,$R$10)),IF(C2198=FALSE,FALSE,IF(C2198&lt;$R$10,C2198,$R$10)))</f>
        <v>0.83345637900000002</v>
      </c>
      <c r="H2198">
        <f>IF('Input and Summary Results'!$J$4="yes",'Data Transformation'!F2198,'Data Transformation'!D2198)</f>
        <v>9.8527561999999999E-2</v>
      </c>
      <c r="I2198">
        <f t="shared" si="133"/>
        <v>112</v>
      </c>
    </row>
    <row r="2199" spans="2:9" x14ac:dyDescent="0.45">
      <c r="B2199">
        <f>IF('Input and Summary Results'!D1781=0,FALSE,'Input and Summary Results'!$B1781)</f>
        <v>112</v>
      </c>
      <c r="C2199">
        <f>IF(OR(B2199=0,'Input and Summary Results'!D1781=0,'Input and Summary Results'!D1781=""),FALSE,'Input and Summary Results'!$D1781)</f>
        <v>4.2791542000000002E-2</v>
      </c>
      <c r="D2199">
        <f>IF(OR(B2199=0,'Input and Summary Results'!E1781=0),FALSE,'Input and Summary Results'!$E1781)</f>
        <v>9.1008122999999996E-2</v>
      </c>
      <c r="E2199">
        <f t="shared" si="131"/>
        <v>-1.3686420633635807</v>
      </c>
      <c r="F2199">
        <f t="shared" si="132"/>
        <v>0.92302178271584601</v>
      </c>
      <c r="G2199">
        <f>IF('Input and Summary Results'!$J$4="yes",IF(C2199=FALSE,FALSE,IF('Data Transformation'!E2199&lt;$R$10,E2199,$R$10)),IF(C2199=FALSE,FALSE,IF(C2199&lt;$R$10,C2199,$R$10)))</f>
        <v>4.2791542000000002E-2</v>
      </c>
      <c r="H2199">
        <f>IF('Input and Summary Results'!$J$4="yes",'Data Transformation'!F2199,'Data Transformation'!D2199)</f>
        <v>9.1008122999999996E-2</v>
      </c>
      <c r="I2199">
        <f t="shared" si="133"/>
        <v>112</v>
      </c>
    </row>
    <row r="2200" spans="2:9" x14ac:dyDescent="0.45">
      <c r="B2200">
        <f>IF('Input and Summary Results'!D1782=0,FALSE,'Input and Summary Results'!$B1782)</f>
        <v>112</v>
      </c>
      <c r="C2200">
        <f>IF(OR(B2200=0,'Input and Summary Results'!D1782=0,'Input and Summary Results'!D1782=""),FALSE,'Input and Summary Results'!$D1782)</f>
        <v>0.11927030700000001</v>
      </c>
      <c r="D2200">
        <f>IF(OR(B2200=0,'Input and Summary Results'!E1782=0),FALSE,'Input and Summary Results'!$E1782)</f>
        <v>8.6756205000000003E-2</v>
      </c>
      <c r="E2200">
        <f t="shared" si="131"/>
        <v>-0.92346766287719873</v>
      </c>
      <c r="F2200">
        <f t="shared" si="132"/>
        <v>0.31568790185138029</v>
      </c>
      <c r="G2200">
        <f>IF('Input and Summary Results'!$J$4="yes",IF(C2200=FALSE,FALSE,IF('Data Transformation'!E2200&lt;$R$10,E2200,$R$10)),IF(C2200=FALSE,FALSE,IF(C2200&lt;$R$10,C2200,$R$10)))</f>
        <v>0.11927030700000001</v>
      </c>
      <c r="H2200">
        <f>IF('Input and Summary Results'!$J$4="yes",'Data Transformation'!F2200,'Data Transformation'!D2200)</f>
        <v>8.6756205000000003E-2</v>
      </c>
      <c r="I2200">
        <f t="shared" si="133"/>
        <v>112</v>
      </c>
    </row>
    <row r="2201" spans="2:9" x14ac:dyDescent="0.45">
      <c r="B2201">
        <f>IF('Input and Summary Results'!D1783=0,FALSE,'Input and Summary Results'!$B1783)</f>
        <v>112</v>
      </c>
      <c r="C2201">
        <f>IF(OR(B2201=0,'Input and Summary Results'!D1783=0,'Input and Summary Results'!D1783=""),FALSE,'Input and Summary Results'!$D1783)</f>
        <v>0.20762692899999999</v>
      </c>
      <c r="D2201">
        <f>IF(OR(B2201=0,'Input and Summary Results'!E1783=0),FALSE,'Input and Summary Results'!$E1783)</f>
        <v>8.2182888999999995E-2</v>
      </c>
      <c r="E2201">
        <f t="shared" si="131"/>
        <v>-0.68271631962103596</v>
      </c>
      <c r="F2201">
        <f t="shared" si="132"/>
        <v>0.17178587574254398</v>
      </c>
      <c r="G2201">
        <f>IF('Input and Summary Results'!$J$4="yes",IF(C2201=FALSE,FALSE,IF('Data Transformation'!E2201&lt;$R$10,E2201,$R$10)),IF(C2201=FALSE,FALSE,IF(C2201&lt;$R$10,C2201,$R$10)))</f>
        <v>0.20762692899999999</v>
      </c>
      <c r="H2201">
        <f>IF('Input and Summary Results'!$J$4="yes",'Data Transformation'!F2201,'Data Transformation'!D2201)</f>
        <v>8.2182888999999995E-2</v>
      </c>
      <c r="I2201">
        <f t="shared" si="133"/>
        <v>112</v>
      </c>
    </row>
    <row r="2202" spans="2:9" x14ac:dyDescent="0.45">
      <c r="B2202">
        <f>IF('Input and Summary Results'!D1784=0,FALSE,'Input and Summary Results'!$B1784)</f>
        <v>112</v>
      </c>
      <c r="C2202">
        <f>IF(OR(B2202=0,'Input and Summary Results'!D1784=0,'Input and Summary Results'!D1784=""),FALSE,'Input and Summary Results'!$D1784)</f>
        <v>2.9568866999999999E-2</v>
      </c>
      <c r="D2202">
        <f>IF(OR(B2202=0,'Input and Summary Results'!E1784=0),FALSE,'Input and Summary Results'!$E1784)</f>
        <v>8.1551230000000002E-2</v>
      </c>
      <c r="E2202">
        <f t="shared" si="131"/>
        <v>-1.5291653161595438</v>
      </c>
      <c r="F2202">
        <f t="shared" si="132"/>
        <v>1.1969763271619438</v>
      </c>
      <c r="G2202">
        <f>IF('Input and Summary Results'!$J$4="yes",IF(C2202=FALSE,FALSE,IF('Data Transformation'!E2202&lt;$R$10,E2202,$R$10)),IF(C2202=FALSE,FALSE,IF(C2202&lt;$R$10,C2202,$R$10)))</f>
        <v>2.9568866999999999E-2</v>
      </c>
      <c r="H2202">
        <f>IF('Input and Summary Results'!$J$4="yes",'Data Transformation'!F2202,'Data Transformation'!D2202)</f>
        <v>8.1551230000000002E-2</v>
      </c>
      <c r="I2202">
        <f t="shared" si="133"/>
        <v>112</v>
      </c>
    </row>
    <row r="2203" spans="2:9" x14ac:dyDescent="0.45">
      <c r="B2203">
        <f>IF('Input and Summary Results'!D1785=0,FALSE,'Input and Summary Results'!$B1785)</f>
        <v>112</v>
      </c>
      <c r="C2203">
        <f>IF(OR(B2203=0,'Input and Summary Results'!D1785=0,'Input and Summary Results'!D1785=""),FALSE,'Input and Summary Results'!$D1785)</f>
        <v>0.15184837600000001</v>
      </c>
      <c r="D2203">
        <f>IF(OR(B2203=0,'Input and Summary Results'!E1785=0),FALSE,'Input and Summary Results'!$E1785)</f>
        <v>8.1125613999999999E-2</v>
      </c>
      <c r="E2203">
        <f t="shared" si="131"/>
        <v>-0.81858984844779115</v>
      </c>
      <c r="F2203">
        <f t="shared" si="132"/>
        <v>0.23186626952138095</v>
      </c>
      <c r="G2203">
        <f>IF('Input and Summary Results'!$J$4="yes",IF(C2203=FALSE,FALSE,IF('Data Transformation'!E2203&lt;$R$10,E2203,$R$10)),IF(C2203=FALSE,FALSE,IF(C2203&lt;$R$10,C2203,$R$10)))</f>
        <v>0.15184837600000001</v>
      </c>
      <c r="H2203">
        <f>IF('Input and Summary Results'!$J$4="yes",'Data Transformation'!F2203,'Data Transformation'!D2203)</f>
        <v>8.1125613999999999E-2</v>
      </c>
      <c r="I2203">
        <f t="shared" si="133"/>
        <v>112</v>
      </c>
    </row>
    <row r="2204" spans="2:9" x14ac:dyDescent="0.45">
      <c r="B2204">
        <f>IF('Input and Summary Results'!D1786=0,FALSE,'Input and Summary Results'!$B1786)</f>
        <v>112</v>
      </c>
      <c r="C2204">
        <f>IF(OR(B2204=0,'Input and Summary Results'!D1786=0,'Input and Summary Results'!D1786=""),FALSE,'Input and Summary Results'!$D1786)</f>
        <v>0.16233796</v>
      </c>
      <c r="D2204">
        <f>IF(OR(B2204=0,'Input and Summary Results'!E1786=0),FALSE,'Input and Summary Results'!$E1786)</f>
        <v>7.6361986000000007E-2</v>
      </c>
      <c r="E2204">
        <f t="shared" si="131"/>
        <v>-0.78957991584279352</v>
      </c>
      <c r="F2204">
        <f t="shared" si="132"/>
        <v>0.20414881352457553</v>
      </c>
      <c r="G2204">
        <f>IF('Input and Summary Results'!$J$4="yes",IF(C2204=FALSE,FALSE,IF('Data Transformation'!E2204&lt;$R$10,E2204,$R$10)),IF(C2204=FALSE,FALSE,IF(C2204&lt;$R$10,C2204,$R$10)))</f>
        <v>0.16233796</v>
      </c>
      <c r="H2204">
        <f>IF('Input and Summary Results'!$J$4="yes",'Data Transformation'!F2204,'Data Transformation'!D2204)</f>
        <v>7.6361986000000007E-2</v>
      </c>
      <c r="I2204">
        <f t="shared" si="133"/>
        <v>112</v>
      </c>
    </row>
    <row r="2205" spans="2:9" x14ac:dyDescent="0.45">
      <c r="B2205">
        <f>IF('Input and Summary Results'!D1787=0,FALSE,'Input and Summary Results'!$B1787)</f>
        <v>112</v>
      </c>
      <c r="C2205">
        <f>IF(OR(B2205=0,'Input and Summary Results'!D1787=0,'Input and Summary Results'!D1787=""),FALSE,'Input and Summary Results'!$D1787)</f>
        <v>0.19241135100000001</v>
      </c>
      <c r="D2205">
        <f>IF(OR(B2205=0,'Input and Summary Results'!E1787=0),FALSE,'Input and Summary Results'!$E1787)</f>
        <v>7.2103423E-2</v>
      </c>
      <c r="E2205">
        <f t="shared" si="131"/>
        <v>-0.71576931103390218</v>
      </c>
      <c r="F2205">
        <f t="shared" si="132"/>
        <v>0.16263534047947095</v>
      </c>
      <c r="G2205">
        <f>IF('Input and Summary Results'!$J$4="yes",IF(C2205=FALSE,FALSE,IF('Data Transformation'!E2205&lt;$R$10,E2205,$R$10)),IF(C2205=FALSE,FALSE,IF(C2205&lt;$R$10,C2205,$R$10)))</f>
        <v>0.19241135100000001</v>
      </c>
      <c r="H2205">
        <f>IF('Input and Summary Results'!$J$4="yes",'Data Transformation'!F2205,'Data Transformation'!D2205)</f>
        <v>7.2103423E-2</v>
      </c>
      <c r="I2205">
        <f t="shared" si="133"/>
        <v>112</v>
      </c>
    </row>
    <row r="2206" spans="2:9" x14ac:dyDescent="0.45">
      <c r="B2206">
        <f>IF('Input and Summary Results'!D1788=0,FALSE,'Input and Summary Results'!$B1788)</f>
        <v>112</v>
      </c>
      <c r="C2206">
        <f>IF(OR(B2206=0,'Input and Summary Results'!D1788=0,'Input and Summary Results'!D1788=""),FALSE,'Input and Summary Results'!$D1788)</f>
        <v>0.17848497799999999</v>
      </c>
      <c r="D2206">
        <f>IF(OR(B2206=0,'Input and Summary Results'!E1788=0),FALSE,'Input and Summary Results'!$E1788)</f>
        <v>6.9156096E-2</v>
      </c>
      <c r="E2206">
        <f t="shared" si="131"/>
        <v>-0.7483983299508975</v>
      </c>
      <c r="F2206">
        <f t="shared" si="132"/>
        <v>0.16815838509389849</v>
      </c>
      <c r="G2206">
        <f>IF('Input and Summary Results'!$J$4="yes",IF(C2206=FALSE,FALSE,IF('Data Transformation'!E2206&lt;$R$10,E2206,$R$10)),IF(C2206=FALSE,FALSE,IF(C2206&lt;$R$10,C2206,$R$10)))</f>
        <v>0.17848497799999999</v>
      </c>
      <c r="H2206">
        <f>IF('Input and Summary Results'!$J$4="yes",'Data Transformation'!F2206,'Data Transformation'!D2206)</f>
        <v>6.9156096E-2</v>
      </c>
      <c r="I2206">
        <f t="shared" si="133"/>
        <v>112</v>
      </c>
    </row>
    <row r="2207" spans="2:9" x14ac:dyDescent="0.45">
      <c r="B2207">
        <f>IF('Input and Summary Results'!D1789=0,FALSE,'Input and Summary Results'!$B1789)</f>
        <v>112</v>
      </c>
      <c r="C2207">
        <f>IF(OR(B2207=0,'Input and Summary Results'!D1789=0,'Input and Summary Results'!D1789=""),FALSE,'Input and Summary Results'!$D1789)</f>
        <v>0.176320644</v>
      </c>
      <c r="D2207">
        <f>IF(OR(B2207=0,'Input and Summary Results'!E1789=0),FALSE,'Input and Summary Results'!$E1789)</f>
        <v>6.3044882999999996E-2</v>
      </c>
      <c r="E2207">
        <f t="shared" si="131"/>
        <v>-0.75369683659228592</v>
      </c>
      <c r="F2207">
        <f t="shared" si="132"/>
        <v>0.15518023642200399</v>
      </c>
      <c r="G2207">
        <f>IF('Input and Summary Results'!$J$4="yes",IF(C2207=FALSE,FALSE,IF('Data Transformation'!E2207&lt;$R$10,E2207,$R$10)),IF(C2207=FALSE,FALSE,IF(C2207&lt;$R$10,C2207,$R$10)))</f>
        <v>0.176320644</v>
      </c>
      <c r="H2207">
        <f>IF('Input and Summary Results'!$J$4="yes",'Data Transformation'!F2207,'Data Transformation'!D2207)</f>
        <v>6.3044882999999996E-2</v>
      </c>
      <c r="I2207">
        <f t="shared" si="133"/>
        <v>112</v>
      </c>
    </row>
    <row r="2208" spans="2:9" x14ac:dyDescent="0.45">
      <c r="B2208">
        <f>IF('Input and Summary Results'!D1790=0,FALSE,'Input and Summary Results'!$B1790)</f>
        <v>112</v>
      </c>
      <c r="C2208">
        <f>IF(OR(B2208=0,'Input and Summary Results'!D1790=0,'Input and Summary Results'!D1790=""),FALSE,'Input and Summary Results'!$D1790)</f>
        <v>0.106566325</v>
      </c>
      <c r="D2208">
        <f>IF(OR(B2208=0,'Input and Summary Results'!E1790=0),FALSE,'Input and Summary Results'!$E1790)</f>
        <v>5.3782318000000003E-2</v>
      </c>
      <c r="E2208">
        <f t="shared" si="131"/>
        <v>-0.97238001085509851</v>
      </c>
      <c r="F2208">
        <f t="shared" si="132"/>
        <v>0.21903285125014865</v>
      </c>
      <c r="G2208">
        <f>IF('Input and Summary Results'!$J$4="yes",IF(C2208=FALSE,FALSE,IF('Data Transformation'!E2208&lt;$R$10,E2208,$R$10)),IF(C2208=FALSE,FALSE,IF(C2208&lt;$R$10,C2208,$R$10)))</f>
        <v>0.106566325</v>
      </c>
      <c r="H2208">
        <f>IF('Input and Summary Results'!$J$4="yes",'Data Transformation'!F2208,'Data Transformation'!D2208)</f>
        <v>5.3782318000000003E-2</v>
      </c>
      <c r="I2208">
        <f t="shared" si="133"/>
        <v>112</v>
      </c>
    </row>
    <row r="2209" spans="2:9" x14ac:dyDescent="0.45">
      <c r="B2209">
        <f>IF('Input and Summary Results'!D1791=0,FALSE,'Input and Summary Results'!$B1791)</f>
        <v>112</v>
      </c>
      <c r="C2209">
        <f>IF(OR(B2209=0,'Input and Summary Results'!D1791=0,'Input and Summary Results'!D1791=""),FALSE,'Input and Summary Results'!$D1791)</f>
        <v>0.12182466</v>
      </c>
      <c r="D2209">
        <f>IF(OR(B2209=0,'Input and Summary Results'!E1791=0),FALSE,'Input and Summary Results'!$E1791)</f>
        <v>5.0714254E-2</v>
      </c>
      <c r="E2209">
        <f t="shared" si="131"/>
        <v>-0.91426479201586452</v>
      </c>
      <c r="F2209">
        <f t="shared" si="132"/>
        <v>0.18066938365352303</v>
      </c>
      <c r="G2209">
        <f>IF('Input and Summary Results'!$J$4="yes",IF(C2209=FALSE,FALSE,IF('Data Transformation'!E2209&lt;$R$10,E2209,$R$10)),IF(C2209=FALSE,FALSE,IF(C2209&lt;$R$10,C2209,$R$10)))</f>
        <v>0.12182466</v>
      </c>
      <c r="H2209">
        <f>IF('Input and Summary Results'!$J$4="yes",'Data Transformation'!F2209,'Data Transformation'!D2209)</f>
        <v>5.0714254E-2</v>
      </c>
      <c r="I2209">
        <f t="shared" si="133"/>
        <v>112</v>
      </c>
    </row>
    <row r="2210" spans="2:9" x14ac:dyDescent="0.45">
      <c r="B2210">
        <f>IF('Input and Summary Results'!D1792=0,FALSE,'Input and Summary Results'!$B1792)</f>
        <v>112</v>
      </c>
      <c r="C2210">
        <f>IF(OR(B2210=0,'Input and Summary Results'!D1792=0,'Input and Summary Results'!D1792=""),FALSE,'Input and Summary Results'!$D1792)</f>
        <v>0.48919333599999998</v>
      </c>
      <c r="D2210">
        <f>IF(OR(B2210=0,'Input and Summary Results'!E1792=0),FALSE,'Input and Summary Results'!$E1792)</f>
        <v>4.9994601999999999E-2</v>
      </c>
      <c r="E2210">
        <f t="shared" si="131"/>
        <v>-0.31051946773988115</v>
      </c>
      <c r="F2210">
        <f t="shared" si="132"/>
        <v>4.4353951027656678E-2</v>
      </c>
      <c r="G2210">
        <f>IF('Input and Summary Results'!$J$4="yes",IF(C2210=FALSE,FALSE,IF('Data Transformation'!E2210&lt;$R$10,E2210,$R$10)),IF(C2210=FALSE,FALSE,IF(C2210&lt;$R$10,C2210,$R$10)))</f>
        <v>0.48919333599999998</v>
      </c>
      <c r="H2210">
        <f>IF('Input and Summary Results'!$J$4="yes",'Data Transformation'!F2210,'Data Transformation'!D2210)</f>
        <v>4.9994601999999999E-2</v>
      </c>
      <c r="I2210">
        <f t="shared" si="133"/>
        <v>112</v>
      </c>
    </row>
    <row r="2211" spans="2:9" x14ac:dyDescent="0.45">
      <c r="B2211">
        <f>IF('Input and Summary Results'!D1793=0,FALSE,'Input and Summary Results'!$B1793)</f>
        <v>112</v>
      </c>
      <c r="C2211">
        <f>IF(OR(B2211=0,'Input and Summary Results'!D1793=0,'Input and Summary Results'!D1793=""),FALSE,'Input and Summary Results'!$D1793)</f>
        <v>0.201609606</v>
      </c>
      <c r="D2211">
        <f>IF(OR(B2211=0,'Input and Summary Results'!E1793=0),FALSE,'Input and Summary Results'!$E1793)</f>
        <v>4.8522482999999998E-2</v>
      </c>
      <c r="E2211">
        <f t="shared" si="131"/>
        <v>-0.69548877910446427</v>
      </c>
      <c r="F2211">
        <f t="shared" si="132"/>
        <v>0.10445314605693935</v>
      </c>
      <c r="G2211">
        <f>IF('Input and Summary Results'!$J$4="yes",IF(C2211=FALSE,FALSE,IF('Data Transformation'!E2211&lt;$R$10,E2211,$R$10)),IF(C2211=FALSE,FALSE,IF(C2211&lt;$R$10,C2211,$R$10)))</f>
        <v>0.201609606</v>
      </c>
      <c r="H2211">
        <f>IF('Input and Summary Results'!$J$4="yes",'Data Transformation'!F2211,'Data Transformation'!D2211)</f>
        <v>4.8522482999999998E-2</v>
      </c>
      <c r="I2211">
        <f t="shared" si="133"/>
        <v>112</v>
      </c>
    </row>
    <row r="2212" spans="2:9" x14ac:dyDescent="0.45">
      <c r="B2212">
        <f>IF('Input and Summary Results'!D1794=0,FALSE,'Input and Summary Results'!$B1794)</f>
        <v>112</v>
      </c>
      <c r="C2212">
        <f>IF(OR(B2212=0,'Input and Summary Results'!D1794=0,'Input and Summary Results'!D1794=""),FALSE,'Input and Summary Results'!$D1794)</f>
        <v>0.108450913</v>
      </c>
      <c r="D2212">
        <f>IF(OR(B2212=0,'Input and Summary Results'!E1794=0),FALSE,'Input and Summary Results'!$E1794)</f>
        <v>4.6182844000000001E-2</v>
      </c>
      <c r="E2212">
        <f t="shared" si="131"/>
        <v>-0.96476678750231959</v>
      </c>
      <c r="F2212">
        <f t="shared" si="132"/>
        <v>0.18481498902641791</v>
      </c>
      <c r="G2212">
        <f>IF('Input and Summary Results'!$J$4="yes",IF(C2212=FALSE,FALSE,IF('Data Transformation'!E2212&lt;$R$10,E2212,$R$10)),IF(C2212=FALSE,FALSE,IF(C2212&lt;$R$10,C2212,$R$10)))</f>
        <v>0.108450913</v>
      </c>
      <c r="H2212">
        <f>IF('Input and Summary Results'!$J$4="yes",'Data Transformation'!F2212,'Data Transformation'!D2212)</f>
        <v>4.6182844000000001E-2</v>
      </c>
      <c r="I2212">
        <f t="shared" si="133"/>
        <v>112</v>
      </c>
    </row>
    <row r="2213" spans="2:9" x14ac:dyDescent="0.45">
      <c r="B2213">
        <f>IF('Input and Summary Results'!D1795=0,FALSE,'Input and Summary Results'!$B1795)</f>
        <v>113</v>
      </c>
      <c r="C2213">
        <f>IF(OR(B2213=0,'Input and Summary Results'!D1795=0,'Input and Summary Results'!D1795=""),FALSE,'Input and Summary Results'!$D1795)</f>
        <v>0.815975691</v>
      </c>
      <c r="D2213">
        <f>IF(OR(B2213=0,'Input and Summary Results'!E1795=0),FALSE,'Input and Summary Results'!$E1795)</f>
        <v>0.131315459</v>
      </c>
      <c r="E2213">
        <f t="shared" si="131"/>
        <v>-8.8322779263070833E-2</v>
      </c>
      <c r="F2213">
        <f t="shared" si="132"/>
        <v>6.9843881177582778E-2</v>
      </c>
      <c r="G2213">
        <f>IF('Input and Summary Results'!$J$4="yes",IF(C2213=FALSE,FALSE,IF('Data Transformation'!E2213&lt;$R$10,E2213,$R$10)),IF(C2213=FALSE,FALSE,IF(C2213&lt;$R$10,C2213,$R$10)))</f>
        <v>0.815975691</v>
      </c>
      <c r="H2213">
        <f>IF('Input and Summary Results'!$J$4="yes",'Data Transformation'!F2213,'Data Transformation'!D2213)</f>
        <v>0.131315459</v>
      </c>
      <c r="I2213">
        <f t="shared" si="133"/>
        <v>113</v>
      </c>
    </row>
    <row r="2214" spans="2:9" x14ac:dyDescent="0.45">
      <c r="B2214">
        <f>IF('Input and Summary Results'!D1796=0,FALSE,'Input and Summary Results'!$B1796)</f>
        <v>113</v>
      </c>
      <c r="C2214">
        <f>IF(OR(B2214=0,'Input and Summary Results'!D1796=0,'Input and Summary Results'!D1796=""),FALSE,'Input and Summary Results'!$D1796)</f>
        <v>0.16737840500000001</v>
      </c>
      <c r="D2214">
        <f>IF(OR(B2214=0,'Input and Summary Results'!E1796=0),FALSE,'Input and Summary Results'!$E1796)</f>
        <v>0.11244978899999999</v>
      </c>
      <c r="E2214">
        <f t="shared" si="131"/>
        <v>-0.77630057498265692</v>
      </c>
      <c r="F2214">
        <f t="shared" si="132"/>
        <v>0.29157410375609683</v>
      </c>
      <c r="G2214">
        <f>IF('Input and Summary Results'!$J$4="yes",IF(C2214=FALSE,FALSE,IF('Data Transformation'!E2214&lt;$R$10,E2214,$R$10)),IF(C2214=FALSE,FALSE,IF(C2214&lt;$R$10,C2214,$R$10)))</f>
        <v>0.16737840500000001</v>
      </c>
      <c r="H2214">
        <f>IF('Input and Summary Results'!$J$4="yes",'Data Transformation'!F2214,'Data Transformation'!D2214)</f>
        <v>0.11244978899999999</v>
      </c>
      <c r="I2214">
        <f t="shared" si="133"/>
        <v>113</v>
      </c>
    </row>
    <row r="2215" spans="2:9" x14ac:dyDescent="0.45">
      <c r="B2215">
        <f>IF('Input and Summary Results'!D1797=0,FALSE,'Input and Summary Results'!$B1797)</f>
        <v>113</v>
      </c>
      <c r="C2215">
        <f>IF(OR(B2215=0,'Input and Summary Results'!D1797=0,'Input and Summary Results'!D1797=""),FALSE,'Input and Summary Results'!$D1797)</f>
        <v>0.86367923999999996</v>
      </c>
      <c r="D2215">
        <f>IF(OR(B2215=0,'Input and Summary Results'!E1797=0),FALSE,'Input and Summary Results'!$E1797)</f>
        <v>9.9529487E-2</v>
      </c>
      <c r="E2215">
        <f t="shared" si="131"/>
        <v>-6.3647519283580492E-2</v>
      </c>
      <c r="F2215">
        <f t="shared" si="132"/>
        <v>5.0013703418412603E-2</v>
      </c>
      <c r="G2215">
        <f>IF('Input and Summary Results'!$J$4="yes",IF(C2215=FALSE,FALSE,IF('Data Transformation'!E2215&lt;$R$10,E2215,$R$10)),IF(C2215=FALSE,FALSE,IF(C2215&lt;$R$10,C2215,$R$10)))</f>
        <v>0.86367923999999996</v>
      </c>
      <c r="H2215">
        <f>IF('Input and Summary Results'!$J$4="yes",'Data Transformation'!F2215,'Data Transformation'!D2215)</f>
        <v>9.9529487E-2</v>
      </c>
      <c r="I2215">
        <f t="shared" si="133"/>
        <v>113</v>
      </c>
    </row>
    <row r="2216" spans="2:9" x14ac:dyDescent="0.45">
      <c r="B2216">
        <f>IF('Input and Summary Results'!D1798=0,FALSE,'Input and Summary Results'!$B1798)</f>
        <v>113</v>
      </c>
      <c r="C2216">
        <f>IF(OR(B2216=0,'Input and Summary Results'!D1798=0,'Input and Summary Results'!D1798=""),FALSE,'Input and Summary Results'!$D1798)</f>
        <v>0.17100606600000001</v>
      </c>
      <c r="D2216">
        <f>IF(OR(B2216=0,'Input and Summary Results'!E1798=0),FALSE,'Input and Summary Results'!$E1798)</f>
        <v>9.7842626000000002E-2</v>
      </c>
      <c r="E2216">
        <f t="shared" si="131"/>
        <v>-0.76698848385578855</v>
      </c>
      <c r="F2216">
        <f t="shared" si="132"/>
        <v>0.24831692043017936</v>
      </c>
      <c r="G2216">
        <f>IF('Input and Summary Results'!$J$4="yes",IF(C2216=FALSE,FALSE,IF('Data Transformation'!E2216&lt;$R$10,E2216,$R$10)),IF(C2216=FALSE,FALSE,IF(C2216&lt;$R$10,C2216,$R$10)))</f>
        <v>0.17100606600000001</v>
      </c>
      <c r="H2216">
        <f>IF('Input and Summary Results'!$J$4="yes",'Data Transformation'!F2216,'Data Transformation'!D2216)</f>
        <v>9.7842626000000002E-2</v>
      </c>
      <c r="I2216">
        <f t="shared" si="133"/>
        <v>113</v>
      </c>
    </row>
    <row r="2217" spans="2:9" x14ac:dyDescent="0.45">
      <c r="B2217">
        <f>IF('Input and Summary Results'!D1799=0,FALSE,'Input and Summary Results'!$B1799)</f>
        <v>113</v>
      </c>
      <c r="C2217">
        <f>IF(OR(B2217=0,'Input and Summary Results'!D1799=0,'Input and Summary Results'!D1799=""),FALSE,'Input and Summary Results'!$D1799)</f>
        <v>0.168757294</v>
      </c>
      <c r="D2217">
        <f>IF(OR(B2217=0,'Input and Summary Results'!E1799=0),FALSE,'Input and Summary Results'!$E1799)</f>
        <v>8.3966534999999995E-2</v>
      </c>
      <c r="E2217">
        <f t="shared" si="131"/>
        <v>-0.77273744708661352</v>
      </c>
      <c r="F2217">
        <f t="shared" si="132"/>
        <v>0.21594015480006448</v>
      </c>
      <c r="G2217">
        <f>IF('Input and Summary Results'!$J$4="yes",IF(C2217=FALSE,FALSE,IF('Data Transformation'!E2217&lt;$R$10,E2217,$R$10)),IF(C2217=FALSE,FALSE,IF(C2217&lt;$R$10,C2217,$R$10)))</f>
        <v>0.168757294</v>
      </c>
      <c r="H2217">
        <f>IF('Input and Summary Results'!$J$4="yes",'Data Transformation'!F2217,'Data Transformation'!D2217)</f>
        <v>8.3966534999999995E-2</v>
      </c>
      <c r="I2217">
        <f t="shared" si="133"/>
        <v>113</v>
      </c>
    </row>
    <row r="2218" spans="2:9" x14ac:dyDescent="0.45">
      <c r="B2218">
        <f>IF('Input and Summary Results'!D1800=0,FALSE,'Input and Summary Results'!$B1800)</f>
        <v>113</v>
      </c>
      <c r="C2218">
        <f>IF(OR(B2218=0,'Input and Summary Results'!D1800=0,'Input and Summary Results'!D1800=""),FALSE,'Input and Summary Results'!$D1800)</f>
        <v>0.222505392</v>
      </c>
      <c r="D2218">
        <f>IF(OR(B2218=0,'Input and Summary Results'!E1800=0),FALSE,'Input and Summary Results'!$E1800)</f>
        <v>8.0872499E-2</v>
      </c>
      <c r="E2218">
        <f t="shared" ref="E2218:E2281" si="134">IF(C2218=FALSE,FALSE,LOG10(C2218))</f>
        <v>-0.65265946024497024</v>
      </c>
      <c r="F2218">
        <f t="shared" ref="F2218:F2281" si="135">IF(D2218=FALSE, FALSE,0.434*D2218/C2218)</f>
        <v>0.15774298434080194</v>
      </c>
      <c r="G2218">
        <f>IF('Input and Summary Results'!$J$4="yes",IF(C2218=FALSE,FALSE,IF('Data Transformation'!E2218&lt;$R$10,E2218,$R$10)),IF(C2218=FALSE,FALSE,IF(C2218&lt;$R$10,C2218,$R$10)))</f>
        <v>0.222505392</v>
      </c>
      <c r="H2218">
        <f>IF('Input and Summary Results'!$J$4="yes",'Data Transformation'!F2218,'Data Transformation'!D2218)</f>
        <v>8.0872499E-2</v>
      </c>
      <c r="I2218">
        <f t="shared" si="133"/>
        <v>113</v>
      </c>
    </row>
    <row r="2219" spans="2:9" x14ac:dyDescent="0.45">
      <c r="B2219">
        <f>IF('Input and Summary Results'!D1801=0,FALSE,'Input and Summary Results'!$B1801)</f>
        <v>113</v>
      </c>
      <c r="C2219">
        <f>IF(OR(B2219=0,'Input and Summary Results'!D1801=0,'Input and Summary Results'!D1801=""),FALSE,'Input and Summary Results'!$D1801)</f>
        <v>-2.0163609999999999E-3</v>
      </c>
      <c r="D2219">
        <f>IF(OR(B2219=0,'Input and Summary Results'!E1801=0),FALSE,'Input and Summary Results'!$E1801)</f>
        <v>7.4087614999999996E-2</v>
      </c>
      <c r="E2219" t="e">
        <f t="shared" si="134"/>
        <v>#NUM!</v>
      </c>
      <c r="F2219">
        <f t="shared" si="135"/>
        <v>-15.946561607767656</v>
      </c>
      <c r="G2219">
        <f>IF('Input and Summary Results'!$J$4="yes",IF(C2219=FALSE,FALSE,IF('Data Transformation'!E2219&lt;$R$10,E2219,$R$10)),IF(C2219=FALSE,FALSE,IF(C2219&lt;$R$10,C2219,$R$10)))</f>
        <v>-2.0163609999999999E-3</v>
      </c>
      <c r="H2219">
        <f>IF('Input and Summary Results'!$J$4="yes",'Data Transformation'!F2219,'Data Transformation'!D2219)</f>
        <v>7.4087614999999996E-2</v>
      </c>
      <c r="I2219">
        <f t="shared" si="133"/>
        <v>113</v>
      </c>
    </row>
    <row r="2220" spans="2:9" x14ac:dyDescent="0.45">
      <c r="B2220">
        <f>IF('Input and Summary Results'!D1802=0,FALSE,'Input and Summary Results'!$B1802)</f>
        <v>113</v>
      </c>
      <c r="C2220">
        <f>IF(OR(B2220=0,'Input and Summary Results'!D1802=0,'Input and Summary Results'!D1802=""),FALSE,'Input and Summary Results'!$D1802)</f>
        <v>0.33495428999999999</v>
      </c>
      <c r="D2220">
        <f>IF(OR(B2220=0,'Input and Summary Results'!E1802=0),FALSE,'Input and Summary Results'!$E1802)</f>
        <v>7.3598286999999998E-2</v>
      </c>
      <c r="E2220">
        <f t="shared" si="134"/>
        <v>-0.4750144555161227</v>
      </c>
      <c r="F2220">
        <f t="shared" si="135"/>
        <v>9.5361240359094962E-2</v>
      </c>
      <c r="G2220">
        <f>IF('Input and Summary Results'!$J$4="yes",IF(C2220=FALSE,FALSE,IF('Data Transformation'!E2220&lt;$R$10,E2220,$R$10)),IF(C2220=FALSE,FALSE,IF(C2220&lt;$R$10,C2220,$R$10)))</f>
        <v>0.33495428999999999</v>
      </c>
      <c r="H2220">
        <f>IF('Input and Summary Results'!$J$4="yes",'Data Transformation'!F2220,'Data Transformation'!D2220)</f>
        <v>7.3598286999999998E-2</v>
      </c>
      <c r="I2220">
        <f t="shared" si="133"/>
        <v>113</v>
      </c>
    </row>
    <row r="2221" spans="2:9" x14ac:dyDescent="0.45">
      <c r="B2221">
        <f>IF('Input and Summary Results'!D1803=0,FALSE,'Input and Summary Results'!$B1803)</f>
        <v>113</v>
      </c>
      <c r="C2221">
        <f>IF(OR(B2221=0,'Input and Summary Results'!D1803=0,'Input and Summary Results'!D1803=""),FALSE,'Input and Summary Results'!$D1803)</f>
        <v>0.19100288800000001</v>
      </c>
      <c r="D2221">
        <f>IF(OR(B2221=0,'Input and Summary Results'!E1803=0),FALSE,'Input and Summary Results'!$E1803)</f>
        <v>6.9243787000000001E-2</v>
      </c>
      <c r="E2221">
        <f t="shared" si="134"/>
        <v>-0.71896006608744789</v>
      </c>
      <c r="F2221">
        <f t="shared" si="135"/>
        <v>0.15733690664405031</v>
      </c>
      <c r="G2221">
        <f>IF('Input and Summary Results'!$J$4="yes",IF(C2221=FALSE,FALSE,IF('Data Transformation'!E2221&lt;$R$10,E2221,$R$10)),IF(C2221=FALSE,FALSE,IF(C2221&lt;$R$10,C2221,$R$10)))</f>
        <v>0.19100288800000001</v>
      </c>
      <c r="H2221">
        <f>IF('Input and Summary Results'!$J$4="yes",'Data Transformation'!F2221,'Data Transformation'!D2221)</f>
        <v>6.9243787000000001E-2</v>
      </c>
      <c r="I2221">
        <f t="shared" si="133"/>
        <v>113</v>
      </c>
    </row>
    <row r="2222" spans="2:9" x14ac:dyDescent="0.45">
      <c r="B2222">
        <f>IF('Input and Summary Results'!D1804=0,FALSE,'Input and Summary Results'!$B1804)</f>
        <v>113</v>
      </c>
      <c r="C2222">
        <f>IF(OR(B2222=0,'Input and Summary Results'!D1804=0,'Input and Summary Results'!D1804=""),FALSE,'Input and Summary Results'!$D1804)</f>
        <v>0.11671356200000001</v>
      </c>
      <c r="D2222">
        <f>IF(OR(B2222=0,'Input and Summary Results'!E1804=0),FALSE,'Input and Summary Results'!$E1804)</f>
        <v>6.3368246000000003E-2</v>
      </c>
      <c r="E2222">
        <f t="shared" si="134"/>
        <v>-0.93287867643492162</v>
      </c>
      <c r="F2222">
        <f t="shared" si="135"/>
        <v>0.23563515921140338</v>
      </c>
      <c r="G2222">
        <f>IF('Input and Summary Results'!$J$4="yes",IF(C2222=FALSE,FALSE,IF('Data Transformation'!E2222&lt;$R$10,E2222,$R$10)),IF(C2222=FALSE,FALSE,IF(C2222&lt;$R$10,C2222,$R$10)))</f>
        <v>0.11671356200000001</v>
      </c>
      <c r="H2222">
        <f>IF('Input and Summary Results'!$J$4="yes",'Data Transformation'!F2222,'Data Transformation'!D2222)</f>
        <v>6.3368246000000003E-2</v>
      </c>
      <c r="I2222">
        <f t="shared" si="133"/>
        <v>113</v>
      </c>
    </row>
    <row r="2223" spans="2:9" x14ac:dyDescent="0.45">
      <c r="B2223">
        <f>IF('Input and Summary Results'!D1805=0,FALSE,'Input and Summary Results'!$B1805)</f>
        <v>113</v>
      </c>
      <c r="C2223">
        <f>IF(OR(B2223=0,'Input and Summary Results'!D1805=0,'Input and Summary Results'!D1805=""),FALSE,'Input and Summary Results'!$D1805)</f>
        <v>0.74731932099999998</v>
      </c>
      <c r="D2223">
        <f>IF(OR(B2223=0,'Input and Summary Results'!E1805=0),FALSE,'Input and Summary Results'!$E1805)</f>
        <v>6.2595137999999995E-2</v>
      </c>
      <c r="E2223">
        <f t="shared" si="134"/>
        <v>-0.12649378946172948</v>
      </c>
      <c r="F2223">
        <f t="shared" si="135"/>
        <v>3.6351649326620314E-2</v>
      </c>
      <c r="G2223">
        <f>IF('Input and Summary Results'!$J$4="yes",IF(C2223=FALSE,FALSE,IF('Data Transformation'!E2223&lt;$R$10,E2223,$R$10)),IF(C2223=FALSE,FALSE,IF(C2223&lt;$R$10,C2223,$R$10)))</f>
        <v>0.74731932099999998</v>
      </c>
      <c r="H2223">
        <f>IF('Input and Summary Results'!$J$4="yes",'Data Transformation'!F2223,'Data Transformation'!D2223)</f>
        <v>6.2595137999999995E-2</v>
      </c>
      <c r="I2223">
        <f t="shared" si="133"/>
        <v>113</v>
      </c>
    </row>
    <row r="2224" spans="2:9" x14ac:dyDescent="0.45">
      <c r="B2224">
        <f>IF('Input and Summary Results'!D1806=0,FALSE,'Input and Summary Results'!$B1806)</f>
        <v>113</v>
      </c>
      <c r="C2224">
        <f>IF(OR(B2224=0,'Input and Summary Results'!D1806=0,'Input and Summary Results'!D1806=""),FALSE,'Input and Summary Results'!$D1806)</f>
        <v>0.217027727</v>
      </c>
      <c r="D2224">
        <f>IF(OR(B2224=0,'Input and Summary Results'!E1806=0),FALSE,'Input and Summary Results'!$E1806)</f>
        <v>6.1573901E-2</v>
      </c>
      <c r="E2224">
        <f t="shared" si="134"/>
        <v>-0.66348477806917983</v>
      </c>
      <c r="F2224">
        <f t="shared" si="135"/>
        <v>0.12313206889919646</v>
      </c>
      <c r="G2224">
        <f>IF('Input and Summary Results'!$J$4="yes",IF(C2224=FALSE,FALSE,IF('Data Transformation'!E2224&lt;$R$10,E2224,$R$10)),IF(C2224=FALSE,FALSE,IF(C2224&lt;$R$10,C2224,$R$10)))</f>
        <v>0.217027727</v>
      </c>
      <c r="H2224">
        <f>IF('Input and Summary Results'!$J$4="yes",'Data Transformation'!F2224,'Data Transformation'!D2224)</f>
        <v>6.1573901E-2</v>
      </c>
      <c r="I2224">
        <f t="shared" si="133"/>
        <v>113</v>
      </c>
    </row>
    <row r="2225" spans="2:9" x14ac:dyDescent="0.45">
      <c r="B2225">
        <f>IF('Input and Summary Results'!D1807=0,FALSE,'Input and Summary Results'!$B1807)</f>
        <v>113</v>
      </c>
      <c r="C2225">
        <f>IF(OR(B2225=0,'Input and Summary Results'!D1807=0,'Input and Summary Results'!D1807=""),FALSE,'Input and Summary Results'!$D1807)</f>
        <v>6.7686150000000004E-3</v>
      </c>
      <c r="D2225">
        <f>IF(OR(B2225=0,'Input and Summary Results'!E1807=0),FALSE,'Input and Summary Results'!$E1807)</f>
        <v>6.1403740999999998E-2</v>
      </c>
      <c r="E2225">
        <f t="shared" si="134"/>
        <v>-2.1695001879459856</v>
      </c>
      <c r="F2225">
        <f t="shared" si="135"/>
        <v>3.937175270568646</v>
      </c>
      <c r="G2225">
        <f>IF('Input and Summary Results'!$J$4="yes",IF(C2225=FALSE,FALSE,IF('Data Transformation'!E2225&lt;$R$10,E2225,$R$10)),IF(C2225=FALSE,FALSE,IF(C2225&lt;$R$10,C2225,$R$10)))</f>
        <v>6.7686150000000004E-3</v>
      </c>
      <c r="H2225">
        <f>IF('Input and Summary Results'!$J$4="yes",'Data Transformation'!F2225,'Data Transformation'!D2225)</f>
        <v>6.1403740999999998E-2</v>
      </c>
      <c r="I2225">
        <f t="shared" si="133"/>
        <v>113</v>
      </c>
    </row>
    <row r="2226" spans="2:9" x14ac:dyDescent="0.45">
      <c r="B2226">
        <f>IF('Input and Summary Results'!D1808=0,FALSE,'Input and Summary Results'!$B1808)</f>
        <v>113</v>
      </c>
      <c r="C2226">
        <f>IF(OR(B2226=0,'Input and Summary Results'!D1808=0,'Input and Summary Results'!D1808=""),FALSE,'Input and Summary Results'!$D1808)</f>
        <v>0.17955831899999999</v>
      </c>
      <c r="D2226">
        <f>IF(OR(B2226=0,'Input and Summary Results'!E1808=0),FALSE,'Input and Summary Results'!$E1808)</f>
        <v>6.1090009000000001E-2</v>
      </c>
      <c r="E2226">
        <f t="shared" si="134"/>
        <v>-0.74579446905586799</v>
      </c>
      <c r="F2226">
        <f t="shared" si="135"/>
        <v>0.14765711805310452</v>
      </c>
      <c r="G2226">
        <f>IF('Input and Summary Results'!$J$4="yes",IF(C2226=FALSE,FALSE,IF('Data Transformation'!E2226&lt;$R$10,E2226,$R$10)),IF(C2226=FALSE,FALSE,IF(C2226&lt;$R$10,C2226,$R$10)))</f>
        <v>0.17955831899999999</v>
      </c>
      <c r="H2226">
        <f>IF('Input and Summary Results'!$J$4="yes",'Data Transformation'!F2226,'Data Transformation'!D2226)</f>
        <v>6.1090009000000001E-2</v>
      </c>
      <c r="I2226">
        <f t="shared" si="133"/>
        <v>113</v>
      </c>
    </row>
    <row r="2227" spans="2:9" x14ac:dyDescent="0.45">
      <c r="B2227">
        <f>IF('Input and Summary Results'!D1809=0,FALSE,'Input and Summary Results'!$B1809)</f>
        <v>113</v>
      </c>
      <c r="C2227">
        <f>IF(OR(B2227=0,'Input and Summary Results'!D1809=0,'Input and Summary Results'!D1809=""),FALSE,'Input and Summary Results'!$D1809)</f>
        <v>0.13770865299999999</v>
      </c>
      <c r="D2227">
        <f>IF(OR(B2227=0,'Input and Summary Results'!E1809=0),FALSE,'Input and Summary Results'!$E1809)</f>
        <v>5.1674978000000003E-2</v>
      </c>
      <c r="E2227">
        <f t="shared" si="134"/>
        <v>-0.86103876974973581</v>
      </c>
      <c r="F2227">
        <f t="shared" si="135"/>
        <v>0.16285788847270188</v>
      </c>
      <c r="G2227">
        <f>IF('Input and Summary Results'!$J$4="yes",IF(C2227=FALSE,FALSE,IF('Data Transformation'!E2227&lt;$R$10,E2227,$R$10)),IF(C2227=FALSE,FALSE,IF(C2227&lt;$R$10,C2227,$R$10)))</f>
        <v>0.13770865299999999</v>
      </c>
      <c r="H2227">
        <f>IF('Input and Summary Results'!$J$4="yes",'Data Transformation'!F2227,'Data Transformation'!D2227)</f>
        <v>5.1674978000000003E-2</v>
      </c>
      <c r="I2227">
        <f t="shared" si="133"/>
        <v>113</v>
      </c>
    </row>
    <row r="2228" spans="2:9" x14ac:dyDescent="0.45">
      <c r="B2228">
        <f>IF('Input and Summary Results'!D1810=0,FALSE,'Input and Summary Results'!$B1810)</f>
        <v>113</v>
      </c>
      <c r="C2228">
        <f>IF(OR(B2228=0,'Input and Summary Results'!D1810=0,'Input and Summary Results'!D1810=""),FALSE,'Input and Summary Results'!$D1810)</f>
        <v>8.6191106000000003E-2</v>
      </c>
      <c r="D2228">
        <f>IF(OR(B2228=0,'Input and Summary Results'!E1810=0),FALSE,'Input and Summary Results'!$E1810)</f>
        <v>4.6558689E-2</v>
      </c>
      <c r="E2228">
        <f t="shared" si="134"/>
        <v>-1.0645375464073692</v>
      </c>
      <c r="F2228">
        <f t="shared" si="135"/>
        <v>0.23443800600493514</v>
      </c>
      <c r="G2228">
        <f>IF('Input and Summary Results'!$J$4="yes",IF(C2228=FALSE,FALSE,IF('Data Transformation'!E2228&lt;$R$10,E2228,$R$10)),IF(C2228=FALSE,FALSE,IF(C2228&lt;$R$10,C2228,$R$10)))</f>
        <v>8.6191106000000003E-2</v>
      </c>
      <c r="H2228">
        <f>IF('Input and Summary Results'!$J$4="yes",'Data Transformation'!F2228,'Data Transformation'!D2228)</f>
        <v>4.6558689E-2</v>
      </c>
      <c r="I2228">
        <f t="shared" si="133"/>
        <v>113</v>
      </c>
    </row>
    <row r="2229" spans="2:9" x14ac:dyDescent="0.45">
      <c r="B2229">
        <f>IF('Input and Summary Results'!D1811=0,FALSE,'Input and Summary Results'!$B1811)</f>
        <v>113</v>
      </c>
      <c r="C2229">
        <f>IF(OR(B2229=0,'Input and Summary Results'!D1811=0,'Input and Summary Results'!D1811=""),FALSE,'Input and Summary Results'!$D1811)</f>
        <v>8.9643566999999993E-2</v>
      </c>
      <c r="D2229">
        <f>IF(OR(B2229=0,'Input and Summary Results'!E1811=0),FALSE,'Input and Summary Results'!$E1811)</f>
        <v>4.3791660000000003E-2</v>
      </c>
      <c r="E2229">
        <f t="shared" si="134"/>
        <v>-1.0474808708161831</v>
      </c>
      <c r="F2229">
        <f t="shared" si="135"/>
        <v>0.21201276428458055</v>
      </c>
      <c r="G2229">
        <f>IF('Input and Summary Results'!$J$4="yes",IF(C2229=FALSE,FALSE,IF('Data Transformation'!E2229&lt;$R$10,E2229,$R$10)),IF(C2229=FALSE,FALSE,IF(C2229&lt;$R$10,C2229,$R$10)))</f>
        <v>8.9643566999999993E-2</v>
      </c>
      <c r="H2229">
        <f>IF('Input and Summary Results'!$J$4="yes",'Data Transformation'!F2229,'Data Transformation'!D2229)</f>
        <v>4.3791660000000003E-2</v>
      </c>
      <c r="I2229">
        <f t="shared" si="133"/>
        <v>113</v>
      </c>
    </row>
    <row r="2230" spans="2:9" x14ac:dyDescent="0.45">
      <c r="B2230">
        <f>IF('Input and Summary Results'!D1812=0,FALSE,'Input and Summary Results'!$B1812)</f>
        <v>113</v>
      </c>
      <c r="C2230">
        <f>IF(OR(B2230=0,'Input and Summary Results'!D1812=0,'Input and Summary Results'!D1812=""),FALSE,'Input and Summary Results'!$D1812)</f>
        <v>7.3858135000000005E-2</v>
      </c>
      <c r="D2230">
        <f>IF(OR(B2230=0,'Input and Summary Results'!E1812=0),FALSE,'Input and Summary Results'!$E1812)</f>
        <v>4.1672342000000001E-2</v>
      </c>
      <c r="E2230">
        <f t="shared" si="134"/>
        <v>-1.1316016629649595</v>
      </c>
      <c r="F2230">
        <f t="shared" si="135"/>
        <v>0.24487209740673793</v>
      </c>
      <c r="G2230">
        <f>IF('Input and Summary Results'!$J$4="yes",IF(C2230=FALSE,FALSE,IF('Data Transformation'!E2230&lt;$R$10,E2230,$R$10)),IF(C2230=FALSE,FALSE,IF(C2230&lt;$R$10,C2230,$R$10)))</f>
        <v>7.3858135000000005E-2</v>
      </c>
      <c r="H2230">
        <f>IF('Input and Summary Results'!$J$4="yes",'Data Transformation'!F2230,'Data Transformation'!D2230)</f>
        <v>4.1672342000000001E-2</v>
      </c>
      <c r="I2230">
        <f t="shared" si="133"/>
        <v>113</v>
      </c>
    </row>
    <row r="2231" spans="2:9" x14ac:dyDescent="0.45">
      <c r="B2231">
        <f>IF('Input and Summary Results'!D1813=0,FALSE,'Input and Summary Results'!$B1813)</f>
        <v>114</v>
      </c>
      <c r="C2231">
        <f>IF(OR(B2231=0,'Input and Summary Results'!D1813=0,'Input and Summary Results'!D1813=""),FALSE,'Input and Summary Results'!$D1813)</f>
        <v>0.122188008</v>
      </c>
      <c r="D2231">
        <f>IF(OR(B2231=0,'Input and Summary Results'!E1813=0),FALSE,'Input and Summary Results'!$E1813)</f>
        <v>0.11641273000000001</v>
      </c>
      <c r="E2231">
        <f t="shared" si="134"/>
        <v>-0.91297141532904635</v>
      </c>
      <c r="F2231">
        <f t="shared" si="135"/>
        <v>0.41348677048569282</v>
      </c>
      <c r="G2231">
        <f>IF('Input and Summary Results'!$J$4="yes",IF(C2231=FALSE,FALSE,IF('Data Transformation'!E2231&lt;$R$10,E2231,$R$10)),IF(C2231=FALSE,FALSE,IF(C2231&lt;$R$10,C2231,$R$10)))</f>
        <v>0.122188008</v>
      </c>
      <c r="H2231">
        <f>IF('Input and Summary Results'!$J$4="yes",'Data Transformation'!F2231,'Data Transformation'!D2231)</f>
        <v>0.11641273000000001</v>
      </c>
      <c r="I2231">
        <f t="shared" si="133"/>
        <v>114</v>
      </c>
    </row>
    <row r="2232" spans="2:9" x14ac:dyDescent="0.45">
      <c r="B2232">
        <f>IF('Input and Summary Results'!D1814=0,FALSE,'Input and Summary Results'!$B1814)</f>
        <v>114</v>
      </c>
      <c r="C2232">
        <f>IF(OR(B2232=0,'Input and Summary Results'!D1814=0,'Input and Summary Results'!D1814=""),FALSE,'Input and Summary Results'!$D1814)</f>
        <v>0.964501842</v>
      </c>
      <c r="D2232">
        <f>IF(OR(B2232=0,'Input and Summary Results'!E1814=0),FALSE,'Input and Summary Results'!$E1814)</f>
        <v>0.11056603700000001</v>
      </c>
      <c r="E2232">
        <f t="shared" si="134"/>
        <v>-1.5696938606232742E-2</v>
      </c>
      <c r="F2232">
        <f t="shared" si="135"/>
        <v>4.9751755744184466E-2</v>
      </c>
      <c r="G2232">
        <f>IF('Input and Summary Results'!$J$4="yes",IF(C2232=FALSE,FALSE,IF('Data Transformation'!E2232&lt;$R$10,E2232,$R$10)),IF(C2232=FALSE,FALSE,IF(C2232&lt;$R$10,C2232,$R$10)))</f>
        <v>0.964501842</v>
      </c>
      <c r="H2232">
        <f>IF('Input and Summary Results'!$J$4="yes",'Data Transformation'!F2232,'Data Transformation'!D2232)</f>
        <v>0.11056603700000001</v>
      </c>
      <c r="I2232">
        <f t="shared" si="133"/>
        <v>114</v>
      </c>
    </row>
    <row r="2233" spans="2:9" x14ac:dyDescent="0.45">
      <c r="B2233">
        <f>IF('Input and Summary Results'!D1815=0,FALSE,'Input and Summary Results'!$B1815)</f>
        <v>114</v>
      </c>
      <c r="C2233">
        <f>IF(OR(B2233=0,'Input and Summary Results'!D1815=0,'Input and Summary Results'!D1815=""),FALSE,'Input and Summary Results'!$D1815)</f>
        <v>-1.4974105999999999E-2</v>
      </c>
      <c r="D2233">
        <f>IF(OR(B2233=0,'Input and Summary Results'!E1815=0),FALSE,'Input and Summary Results'!$E1815)</f>
        <v>9.6741568E-2</v>
      </c>
      <c r="E2233" t="e">
        <f t="shared" si="134"/>
        <v>#NUM!</v>
      </c>
      <c r="F2233">
        <f t="shared" si="135"/>
        <v>-2.8038963068646638</v>
      </c>
      <c r="G2233">
        <f>IF('Input and Summary Results'!$J$4="yes",IF(C2233=FALSE,FALSE,IF('Data Transformation'!E2233&lt;$R$10,E2233,$R$10)),IF(C2233=FALSE,FALSE,IF(C2233&lt;$R$10,C2233,$R$10)))</f>
        <v>-1.4974105999999999E-2</v>
      </c>
      <c r="H2233">
        <f>IF('Input and Summary Results'!$J$4="yes",'Data Transformation'!F2233,'Data Transformation'!D2233)</f>
        <v>9.6741568E-2</v>
      </c>
      <c r="I2233">
        <f t="shared" si="133"/>
        <v>114</v>
      </c>
    </row>
    <row r="2234" spans="2:9" x14ac:dyDescent="0.45">
      <c r="B2234">
        <f>IF('Input and Summary Results'!D1816=0,FALSE,'Input and Summary Results'!$B1816)</f>
        <v>114</v>
      </c>
      <c r="C2234">
        <f>IF(OR(B2234=0,'Input and Summary Results'!D1816=0,'Input and Summary Results'!D1816=""),FALSE,'Input and Summary Results'!$D1816)</f>
        <v>0.29421815000000001</v>
      </c>
      <c r="D2234">
        <f>IF(OR(B2234=0,'Input and Summary Results'!E1816=0),FALSE,'Input and Summary Results'!$E1816)</f>
        <v>8.9806901999999994E-2</v>
      </c>
      <c r="E2234">
        <f t="shared" si="134"/>
        <v>-0.53133053962442411</v>
      </c>
      <c r="F2234">
        <f t="shared" si="135"/>
        <v>0.13247379697003736</v>
      </c>
      <c r="G2234">
        <f>IF('Input and Summary Results'!$J$4="yes",IF(C2234=FALSE,FALSE,IF('Data Transformation'!E2234&lt;$R$10,E2234,$R$10)),IF(C2234=FALSE,FALSE,IF(C2234&lt;$R$10,C2234,$R$10)))</f>
        <v>0.29421815000000001</v>
      </c>
      <c r="H2234">
        <f>IF('Input and Summary Results'!$J$4="yes",'Data Transformation'!F2234,'Data Transformation'!D2234)</f>
        <v>8.9806901999999994E-2</v>
      </c>
      <c r="I2234">
        <f t="shared" si="133"/>
        <v>114</v>
      </c>
    </row>
    <row r="2235" spans="2:9" x14ac:dyDescent="0.45">
      <c r="B2235">
        <f>IF('Input and Summary Results'!D1817=0,FALSE,'Input and Summary Results'!$B1817)</f>
        <v>114</v>
      </c>
      <c r="C2235">
        <f>IF(OR(B2235=0,'Input and Summary Results'!D1817=0,'Input and Summary Results'!D1817=""),FALSE,'Input and Summary Results'!$D1817)</f>
        <v>0.69548076199999997</v>
      </c>
      <c r="D2235">
        <f>IF(OR(B2235=0,'Input and Summary Results'!E1817=0),FALSE,'Input and Summary Results'!$E1817)</f>
        <v>8.6491670000000007E-2</v>
      </c>
      <c r="E2235">
        <f t="shared" si="134"/>
        <v>-0.1577148787169339</v>
      </c>
      <c r="F2235">
        <f t="shared" si="135"/>
        <v>5.3973289889505248E-2</v>
      </c>
      <c r="G2235">
        <f>IF('Input and Summary Results'!$J$4="yes",IF(C2235=FALSE,FALSE,IF('Data Transformation'!E2235&lt;$R$10,E2235,$R$10)),IF(C2235=FALSE,FALSE,IF(C2235&lt;$R$10,C2235,$R$10)))</f>
        <v>0.69548076199999997</v>
      </c>
      <c r="H2235">
        <f>IF('Input and Summary Results'!$J$4="yes",'Data Transformation'!F2235,'Data Transformation'!D2235)</f>
        <v>8.6491670000000007E-2</v>
      </c>
      <c r="I2235">
        <f t="shared" si="133"/>
        <v>114</v>
      </c>
    </row>
    <row r="2236" spans="2:9" x14ac:dyDescent="0.45">
      <c r="B2236">
        <f>IF('Input and Summary Results'!D1818=0,FALSE,'Input and Summary Results'!$B1818)</f>
        <v>114</v>
      </c>
      <c r="C2236">
        <f>IF(OR(B2236=0,'Input and Summary Results'!D1818=0,'Input and Summary Results'!D1818=""),FALSE,'Input and Summary Results'!$D1818)</f>
        <v>0.323389278</v>
      </c>
      <c r="D2236">
        <f>IF(OR(B2236=0,'Input and Summary Results'!E1818=0),FALSE,'Input and Summary Results'!$E1818)</f>
        <v>8.5212168000000005E-2</v>
      </c>
      <c r="E2236">
        <f t="shared" si="134"/>
        <v>-0.49027438326272693</v>
      </c>
      <c r="F2236">
        <f t="shared" si="135"/>
        <v>0.11435778310497977</v>
      </c>
      <c r="G2236">
        <f>IF('Input and Summary Results'!$J$4="yes",IF(C2236=FALSE,FALSE,IF('Data Transformation'!E2236&lt;$R$10,E2236,$R$10)),IF(C2236=FALSE,FALSE,IF(C2236&lt;$R$10,C2236,$R$10)))</f>
        <v>0.323389278</v>
      </c>
      <c r="H2236">
        <f>IF('Input and Summary Results'!$J$4="yes",'Data Transformation'!F2236,'Data Transformation'!D2236)</f>
        <v>8.5212168000000005E-2</v>
      </c>
      <c r="I2236">
        <f t="shared" si="133"/>
        <v>114</v>
      </c>
    </row>
    <row r="2237" spans="2:9" x14ac:dyDescent="0.45">
      <c r="B2237">
        <f>IF('Input and Summary Results'!D1819=0,FALSE,'Input and Summary Results'!$B1819)</f>
        <v>114</v>
      </c>
      <c r="C2237">
        <f>IF(OR(B2237=0,'Input and Summary Results'!D1819=0,'Input and Summary Results'!D1819=""),FALSE,'Input and Summary Results'!$D1819)</f>
        <v>-6.3702020000000002E-3</v>
      </c>
      <c r="D2237">
        <f>IF(OR(B2237=0,'Input and Summary Results'!E1819=0),FALSE,'Input and Summary Results'!$E1819)</f>
        <v>7.4277146000000002E-2</v>
      </c>
      <c r="E2237" t="e">
        <f t="shared" si="134"/>
        <v>#NUM!</v>
      </c>
      <c r="F2237">
        <f t="shared" si="135"/>
        <v>-5.0604802428557214</v>
      </c>
      <c r="G2237">
        <f>IF('Input and Summary Results'!$J$4="yes",IF(C2237=FALSE,FALSE,IF('Data Transformation'!E2237&lt;$R$10,E2237,$R$10)),IF(C2237=FALSE,FALSE,IF(C2237&lt;$R$10,C2237,$R$10)))</f>
        <v>-6.3702020000000002E-3</v>
      </c>
      <c r="H2237">
        <f>IF('Input and Summary Results'!$J$4="yes",'Data Transformation'!F2237,'Data Transformation'!D2237)</f>
        <v>7.4277146000000002E-2</v>
      </c>
      <c r="I2237">
        <f t="shared" si="133"/>
        <v>114</v>
      </c>
    </row>
    <row r="2238" spans="2:9" x14ac:dyDescent="0.45">
      <c r="B2238">
        <f>IF('Input and Summary Results'!D1820=0,FALSE,'Input and Summary Results'!$B1820)</f>
        <v>114</v>
      </c>
      <c r="C2238">
        <f>IF(OR(B2238=0,'Input and Summary Results'!D1820=0,'Input and Summary Results'!D1820=""),FALSE,'Input and Summary Results'!$D1820)</f>
        <v>0.107137869</v>
      </c>
      <c r="D2238">
        <f>IF(OR(B2238=0,'Input and Summary Results'!E1820=0),FALSE,'Input and Summary Results'!$E1820)</f>
        <v>7.0276324000000001E-2</v>
      </c>
      <c r="E2238">
        <f t="shared" si="134"/>
        <v>-0.97005699610712914</v>
      </c>
      <c r="F2238">
        <f t="shared" si="135"/>
        <v>0.28467921660827505</v>
      </c>
      <c r="G2238">
        <f>IF('Input and Summary Results'!$J$4="yes",IF(C2238=FALSE,FALSE,IF('Data Transformation'!E2238&lt;$R$10,E2238,$R$10)),IF(C2238=FALSE,FALSE,IF(C2238&lt;$R$10,C2238,$R$10)))</f>
        <v>0.107137869</v>
      </c>
      <c r="H2238">
        <f>IF('Input and Summary Results'!$J$4="yes",'Data Transformation'!F2238,'Data Transformation'!D2238)</f>
        <v>7.0276324000000001E-2</v>
      </c>
      <c r="I2238">
        <f t="shared" si="133"/>
        <v>114</v>
      </c>
    </row>
    <row r="2239" spans="2:9" x14ac:dyDescent="0.45">
      <c r="B2239">
        <f>IF('Input and Summary Results'!D1821=0,FALSE,'Input and Summary Results'!$B1821)</f>
        <v>114</v>
      </c>
      <c r="C2239">
        <f>IF(OR(B2239=0,'Input and Summary Results'!D1821=0,'Input and Summary Results'!D1821=""),FALSE,'Input and Summary Results'!$D1821)</f>
        <v>0.412588116</v>
      </c>
      <c r="D2239">
        <f>IF(OR(B2239=0,'Input and Summary Results'!E1821=0),FALSE,'Input and Summary Results'!$E1821)</f>
        <v>7.0140176999999998E-2</v>
      </c>
      <c r="E2239">
        <f t="shared" si="134"/>
        <v>-0.3844832854029836</v>
      </c>
      <c r="F2239">
        <f t="shared" si="135"/>
        <v>7.3780207518143834E-2</v>
      </c>
      <c r="G2239">
        <f>IF('Input and Summary Results'!$J$4="yes",IF(C2239=FALSE,FALSE,IF('Data Transformation'!E2239&lt;$R$10,E2239,$R$10)),IF(C2239=FALSE,FALSE,IF(C2239&lt;$R$10,C2239,$R$10)))</f>
        <v>0.412588116</v>
      </c>
      <c r="H2239">
        <f>IF('Input and Summary Results'!$J$4="yes",'Data Transformation'!F2239,'Data Transformation'!D2239)</f>
        <v>7.0140176999999998E-2</v>
      </c>
      <c r="I2239">
        <f t="shared" si="133"/>
        <v>114</v>
      </c>
    </row>
    <row r="2240" spans="2:9" x14ac:dyDescent="0.45">
      <c r="B2240">
        <f>IF('Input and Summary Results'!D1822=0,FALSE,'Input and Summary Results'!$B1822)</f>
        <v>114</v>
      </c>
      <c r="C2240">
        <f>IF(OR(B2240=0,'Input and Summary Results'!D1822=0,'Input and Summary Results'!D1822=""),FALSE,'Input and Summary Results'!$D1822)</f>
        <v>0.83251084799999997</v>
      </c>
      <c r="D2240">
        <f>IF(OR(B2240=0,'Input and Summary Results'!E1822=0),FALSE,'Input and Summary Results'!$E1822)</f>
        <v>6.6217085999999994E-2</v>
      </c>
      <c r="E2240">
        <f t="shared" si="134"/>
        <v>-7.9610098727534634E-2</v>
      </c>
      <c r="F2240">
        <f t="shared" si="135"/>
        <v>3.4519928951124011E-2</v>
      </c>
      <c r="G2240">
        <f>IF('Input and Summary Results'!$J$4="yes",IF(C2240=FALSE,FALSE,IF('Data Transformation'!E2240&lt;$R$10,E2240,$R$10)),IF(C2240=FALSE,FALSE,IF(C2240&lt;$R$10,C2240,$R$10)))</f>
        <v>0.83251084799999997</v>
      </c>
      <c r="H2240">
        <f>IF('Input and Summary Results'!$J$4="yes",'Data Transformation'!F2240,'Data Transformation'!D2240)</f>
        <v>6.6217085999999994E-2</v>
      </c>
      <c r="I2240">
        <f t="shared" si="133"/>
        <v>114</v>
      </c>
    </row>
    <row r="2241" spans="2:9" x14ac:dyDescent="0.45">
      <c r="B2241">
        <f>IF('Input and Summary Results'!D1823=0,FALSE,'Input and Summary Results'!$B1823)</f>
        <v>114</v>
      </c>
      <c r="C2241">
        <f>IF(OR(B2241=0,'Input and Summary Results'!D1823=0,'Input and Summary Results'!D1823=""),FALSE,'Input and Summary Results'!$D1823)</f>
        <v>0.35663577000000002</v>
      </c>
      <c r="D2241">
        <f>IF(OR(B2241=0,'Input and Summary Results'!E1823=0),FALSE,'Input and Summary Results'!$E1823)</f>
        <v>6.5822907999999999E-2</v>
      </c>
      <c r="E2241">
        <f t="shared" si="134"/>
        <v>-0.44777509993088821</v>
      </c>
      <c r="F2241">
        <f t="shared" si="135"/>
        <v>8.0101729761992188E-2</v>
      </c>
      <c r="G2241">
        <f>IF('Input and Summary Results'!$J$4="yes",IF(C2241=FALSE,FALSE,IF('Data Transformation'!E2241&lt;$R$10,E2241,$R$10)),IF(C2241=FALSE,FALSE,IF(C2241&lt;$R$10,C2241,$R$10)))</f>
        <v>0.35663577000000002</v>
      </c>
      <c r="H2241">
        <f>IF('Input and Summary Results'!$J$4="yes",'Data Transformation'!F2241,'Data Transformation'!D2241)</f>
        <v>6.5822907999999999E-2</v>
      </c>
      <c r="I2241">
        <f t="shared" si="133"/>
        <v>114</v>
      </c>
    </row>
    <row r="2242" spans="2:9" x14ac:dyDescent="0.45">
      <c r="B2242">
        <f>IF('Input and Summary Results'!D1824=0,FALSE,'Input and Summary Results'!$B1824)</f>
        <v>114</v>
      </c>
      <c r="C2242">
        <f>IF(OR(B2242=0,'Input and Summary Results'!D1824=0,'Input and Summary Results'!D1824=""),FALSE,'Input and Summary Results'!$D1824)</f>
        <v>0.25758644800000002</v>
      </c>
      <c r="D2242">
        <f>IF(OR(B2242=0,'Input and Summary Results'!E1824=0),FALSE,'Input and Summary Results'!$E1824)</f>
        <v>6.4389437999999993E-2</v>
      </c>
      <c r="E2242">
        <f t="shared" si="134"/>
        <v>-0.58907698957946142</v>
      </c>
      <c r="F2242">
        <f t="shared" si="135"/>
        <v>0.10848791273366988</v>
      </c>
      <c r="G2242">
        <f>IF('Input and Summary Results'!$J$4="yes",IF(C2242=FALSE,FALSE,IF('Data Transformation'!E2242&lt;$R$10,E2242,$R$10)),IF(C2242=FALSE,FALSE,IF(C2242&lt;$R$10,C2242,$R$10)))</f>
        <v>0.25758644800000002</v>
      </c>
      <c r="H2242">
        <f>IF('Input and Summary Results'!$J$4="yes",'Data Transformation'!F2242,'Data Transformation'!D2242)</f>
        <v>6.4389437999999993E-2</v>
      </c>
      <c r="I2242">
        <f t="shared" si="133"/>
        <v>114</v>
      </c>
    </row>
    <row r="2243" spans="2:9" x14ac:dyDescent="0.45">
      <c r="B2243">
        <f>IF('Input and Summary Results'!D1825=0,FALSE,'Input and Summary Results'!$B1825)</f>
        <v>114</v>
      </c>
      <c r="C2243">
        <f>IF(OR(B2243=0,'Input and Summary Results'!D1825=0,'Input and Summary Results'!D1825=""),FALSE,'Input and Summary Results'!$D1825)</f>
        <v>0.108623361</v>
      </c>
      <c r="D2243">
        <f>IF(OR(B2243=0,'Input and Summary Results'!E1825=0),FALSE,'Input and Summary Results'!$E1825)</f>
        <v>6.2365533000000001E-2</v>
      </c>
      <c r="E2243">
        <f t="shared" si="134"/>
        <v>-0.96407676349173277</v>
      </c>
      <c r="F2243">
        <f t="shared" si="135"/>
        <v>0.24917882371546207</v>
      </c>
      <c r="G2243">
        <f>IF('Input and Summary Results'!$J$4="yes",IF(C2243=FALSE,FALSE,IF('Data Transformation'!E2243&lt;$R$10,E2243,$R$10)),IF(C2243=FALSE,FALSE,IF(C2243&lt;$R$10,C2243,$R$10)))</f>
        <v>0.108623361</v>
      </c>
      <c r="H2243">
        <f>IF('Input and Summary Results'!$J$4="yes",'Data Transformation'!F2243,'Data Transformation'!D2243)</f>
        <v>6.2365533000000001E-2</v>
      </c>
      <c r="I2243">
        <f t="shared" si="133"/>
        <v>114</v>
      </c>
    </row>
    <row r="2244" spans="2:9" x14ac:dyDescent="0.45">
      <c r="B2244">
        <f>IF('Input and Summary Results'!D1826=0,FALSE,'Input and Summary Results'!$B1826)</f>
        <v>114</v>
      </c>
      <c r="C2244">
        <f>IF(OR(B2244=0,'Input and Summary Results'!D1826=0,'Input and Summary Results'!D1826=""),FALSE,'Input and Summary Results'!$D1826)</f>
        <v>0.154861052</v>
      </c>
      <c r="D2244">
        <f>IF(OR(B2244=0,'Input and Summary Results'!E1826=0),FALSE,'Input and Summary Results'!$E1826)</f>
        <v>5.8578282000000002E-2</v>
      </c>
      <c r="E2244">
        <f t="shared" si="134"/>
        <v>-0.81005779481907714</v>
      </c>
      <c r="F2244">
        <f t="shared" si="135"/>
        <v>0.16416635467515744</v>
      </c>
      <c r="G2244">
        <f>IF('Input and Summary Results'!$J$4="yes",IF(C2244=FALSE,FALSE,IF('Data Transformation'!E2244&lt;$R$10,E2244,$R$10)),IF(C2244=FALSE,FALSE,IF(C2244&lt;$R$10,C2244,$R$10)))</f>
        <v>0.154861052</v>
      </c>
      <c r="H2244">
        <f>IF('Input and Summary Results'!$J$4="yes",'Data Transformation'!F2244,'Data Transformation'!D2244)</f>
        <v>5.8578282000000002E-2</v>
      </c>
      <c r="I2244">
        <f t="shared" si="133"/>
        <v>114</v>
      </c>
    </row>
    <row r="2245" spans="2:9" x14ac:dyDescent="0.45">
      <c r="B2245">
        <f>IF('Input and Summary Results'!D1827=0,FALSE,'Input and Summary Results'!$B1827)</f>
        <v>114</v>
      </c>
      <c r="C2245">
        <f>IF(OR(B2245=0,'Input and Summary Results'!D1827=0,'Input and Summary Results'!D1827=""),FALSE,'Input and Summary Results'!$D1827)</f>
        <v>0.29426628700000002</v>
      </c>
      <c r="D2245">
        <f>IF(OR(B2245=0,'Input and Summary Results'!E1827=0),FALSE,'Input and Summary Results'!$E1827)</f>
        <v>5.7853801000000003E-2</v>
      </c>
      <c r="E2245">
        <f t="shared" si="134"/>
        <v>-0.53125949056277488</v>
      </c>
      <c r="F2245">
        <f t="shared" si="135"/>
        <v>8.5325947086830237E-2</v>
      </c>
      <c r="G2245">
        <f>IF('Input and Summary Results'!$J$4="yes",IF(C2245=FALSE,FALSE,IF('Data Transformation'!E2245&lt;$R$10,E2245,$R$10)),IF(C2245=FALSE,FALSE,IF(C2245&lt;$R$10,C2245,$R$10)))</f>
        <v>0.29426628700000002</v>
      </c>
      <c r="H2245">
        <f>IF('Input and Summary Results'!$J$4="yes",'Data Transformation'!F2245,'Data Transformation'!D2245)</f>
        <v>5.7853801000000003E-2</v>
      </c>
      <c r="I2245">
        <f t="shared" ref="I2245:I2308" si="136">IF(G2245=FALSE,"",B2245)</f>
        <v>114</v>
      </c>
    </row>
    <row r="2246" spans="2:9" x14ac:dyDescent="0.45">
      <c r="B2246">
        <f>IF('Input and Summary Results'!D1828=0,FALSE,'Input and Summary Results'!$B1828)</f>
        <v>114</v>
      </c>
      <c r="C2246">
        <f>IF(OR(B2246=0,'Input and Summary Results'!D1828=0,'Input and Summary Results'!D1828=""),FALSE,'Input and Summary Results'!$D1828)</f>
        <v>1.005085199</v>
      </c>
      <c r="D2246">
        <f>IF(OR(B2246=0,'Input and Summary Results'!E1828=0),FALSE,'Input and Summary Results'!$E1828)</f>
        <v>5.4989070000000001E-2</v>
      </c>
      <c r="E2246">
        <f t="shared" si="134"/>
        <v>2.2028775647174566E-3</v>
      </c>
      <c r="F2246">
        <f t="shared" si="135"/>
        <v>2.3744510817336192E-2</v>
      </c>
      <c r="G2246">
        <f>IF('Input and Summary Results'!$J$4="yes",IF(C2246=FALSE,FALSE,IF('Data Transformation'!E2246&lt;$R$10,E2246,$R$10)),IF(C2246=FALSE,FALSE,IF(C2246&lt;$R$10,C2246,$R$10)))</f>
        <v>1.005085199</v>
      </c>
      <c r="H2246">
        <f>IF('Input and Summary Results'!$J$4="yes",'Data Transformation'!F2246,'Data Transformation'!D2246)</f>
        <v>5.4989070000000001E-2</v>
      </c>
      <c r="I2246">
        <f t="shared" si="136"/>
        <v>114</v>
      </c>
    </row>
    <row r="2247" spans="2:9" x14ac:dyDescent="0.45">
      <c r="B2247">
        <f>IF('Input and Summary Results'!D1829=0,FALSE,'Input and Summary Results'!$B1829)</f>
        <v>114</v>
      </c>
      <c r="C2247">
        <f>IF(OR(B2247=0,'Input and Summary Results'!D1829=0,'Input and Summary Results'!D1829=""),FALSE,'Input and Summary Results'!$D1829)</f>
        <v>0.222244359</v>
      </c>
      <c r="D2247">
        <f>IF(OR(B2247=0,'Input and Summary Results'!E1829=0),FALSE,'Input and Summary Results'!$E1829)</f>
        <v>5.475526E-2</v>
      </c>
      <c r="E2247">
        <f t="shared" si="134"/>
        <v>-0.65316925346804444</v>
      </c>
      <c r="F2247">
        <f t="shared" si="135"/>
        <v>0.10692637125606415</v>
      </c>
      <c r="G2247">
        <f>IF('Input and Summary Results'!$J$4="yes",IF(C2247=FALSE,FALSE,IF('Data Transformation'!E2247&lt;$R$10,E2247,$R$10)),IF(C2247=FALSE,FALSE,IF(C2247&lt;$R$10,C2247,$R$10)))</f>
        <v>0.222244359</v>
      </c>
      <c r="H2247">
        <f>IF('Input and Summary Results'!$J$4="yes",'Data Transformation'!F2247,'Data Transformation'!D2247)</f>
        <v>5.475526E-2</v>
      </c>
      <c r="I2247">
        <f t="shared" si="136"/>
        <v>114</v>
      </c>
    </row>
    <row r="2248" spans="2:9" x14ac:dyDescent="0.45">
      <c r="B2248">
        <f>IF('Input and Summary Results'!D1830=0,FALSE,'Input and Summary Results'!$B1830)</f>
        <v>114</v>
      </c>
      <c r="C2248">
        <f>IF(OR(B2248=0,'Input and Summary Results'!D1830=0,'Input and Summary Results'!D1830=""),FALSE,'Input and Summary Results'!$D1830)</f>
        <v>0.12632374800000001</v>
      </c>
      <c r="D2248">
        <f>IF(OR(B2248=0,'Input and Summary Results'!E1830=0),FALSE,'Input and Summary Results'!$E1830)</f>
        <v>5.1178100999999997E-2</v>
      </c>
      <c r="E2248">
        <f t="shared" si="134"/>
        <v>-0.89851499737934859</v>
      </c>
      <c r="F2248">
        <f t="shared" si="135"/>
        <v>0.17582834728747912</v>
      </c>
      <c r="G2248">
        <f>IF('Input and Summary Results'!$J$4="yes",IF(C2248=FALSE,FALSE,IF('Data Transformation'!E2248&lt;$R$10,E2248,$R$10)),IF(C2248=FALSE,FALSE,IF(C2248&lt;$R$10,C2248,$R$10)))</f>
        <v>0.12632374800000001</v>
      </c>
      <c r="H2248">
        <f>IF('Input and Summary Results'!$J$4="yes",'Data Transformation'!F2248,'Data Transformation'!D2248)</f>
        <v>5.1178100999999997E-2</v>
      </c>
      <c r="I2248">
        <f t="shared" si="136"/>
        <v>114</v>
      </c>
    </row>
    <row r="2249" spans="2:9" x14ac:dyDescent="0.45">
      <c r="B2249">
        <f>IF('Input and Summary Results'!D1831=0,FALSE,'Input and Summary Results'!$B1831)</f>
        <v>115</v>
      </c>
      <c r="C2249">
        <f>IF(OR(B2249=0,'Input and Summary Results'!D1831=0,'Input and Summary Results'!D1831=""),FALSE,'Input and Summary Results'!$D1831)</f>
        <v>0.24590051199999999</v>
      </c>
      <c r="D2249">
        <f>IF(OR(B2249=0,'Input and Summary Results'!E1831=0),FALSE,'Input and Summary Results'!$E1831)</f>
        <v>9.1542116000000007E-2</v>
      </c>
      <c r="E2249">
        <f t="shared" si="134"/>
        <v>-0.60924056699717855</v>
      </c>
      <c r="F2249">
        <f t="shared" si="135"/>
        <v>0.16156647263914606</v>
      </c>
      <c r="G2249">
        <f>IF('Input and Summary Results'!$J$4="yes",IF(C2249=FALSE,FALSE,IF('Data Transformation'!E2249&lt;$R$10,E2249,$R$10)),IF(C2249=FALSE,FALSE,IF(C2249&lt;$R$10,C2249,$R$10)))</f>
        <v>0.24590051199999999</v>
      </c>
      <c r="H2249">
        <f>IF('Input and Summary Results'!$J$4="yes",'Data Transformation'!F2249,'Data Transformation'!D2249)</f>
        <v>9.1542116000000007E-2</v>
      </c>
      <c r="I2249">
        <f t="shared" si="136"/>
        <v>115</v>
      </c>
    </row>
    <row r="2250" spans="2:9" x14ac:dyDescent="0.45">
      <c r="B2250">
        <f>IF('Input and Summary Results'!D1832=0,FALSE,'Input and Summary Results'!$B1832)</f>
        <v>115</v>
      </c>
      <c r="C2250">
        <f>IF(OR(B2250=0,'Input and Summary Results'!D1832=0,'Input and Summary Results'!D1832=""),FALSE,'Input and Summary Results'!$D1832)</f>
        <v>0.99467536300000003</v>
      </c>
      <c r="D2250">
        <f>IF(OR(B2250=0,'Input and Summary Results'!E1832=0),FALSE,'Input and Summary Results'!$E1832)</f>
        <v>9.0036578000000006E-2</v>
      </c>
      <c r="E2250">
        <f t="shared" si="134"/>
        <v>-2.3186389152750546E-3</v>
      </c>
      <c r="F2250">
        <f t="shared" si="135"/>
        <v>3.9285053501420641E-2</v>
      </c>
      <c r="G2250">
        <f>IF('Input and Summary Results'!$J$4="yes",IF(C2250=FALSE,FALSE,IF('Data Transformation'!E2250&lt;$R$10,E2250,$R$10)),IF(C2250=FALSE,FALSE,IF(C2250&lt;$R$10,C2250,$R$10)))</f>
        <v>0.99467536300000003</v>
      </c>
      <c r="H2250">
        <f>IF('Input and Summary Results'!$J$4="yes",'Data Transformation'!F2250,'Data Transformation'!D2250)</f>
        <v>9.0036578000000006E-2</v>
      </c>
      <c r="I2250">
        <f t="shared" si="136"/>
        <v>115</v>
      </c>
    </row>
    <row r="2251" spans="2:9" x14ac:dyDescent="0.45">
      <c r="B2251">
        <f>IF('Input and Summary Results'!D1833=0,FALSE,'Input and Summary Results'!$B1833)</f>
        <v>115</v>
      </c>
      <c r="C2251">
        <f>IF(OR(B2251=0,'Input and Summary Results'!D1833=0,'Input and Summary Results'!D1833=""),FALSE,'Input and Summary Results'!$D1833)</f>
        <v>0.58296155900000002</v>
      </c>
      <c r="D2251">
        <f>IF(OR(B2251=0,'Input and Summary Results'!E1833=0),FALSE,'Input and Summary Results'!$E1833)</f>
        <v>7.7158186000000004E-2</v>
      </c>
      <c r="E2251">
        <f t="shared" si="134"/>
        <v>-0.23436008205847964</v>
      </c>
      <c r="F2251">
        <f t="shared" si="135"/>
        <v>5.744229993731028E-2</v>
      </c>
      <c r="G2251">
        <f>IF('Input and Summary Results'!$J$4="yes",IF(C2251=FALSE,FALSE,IF('Data Transformation'!E2251&lt;$R$10,E2251,$R$10)),IF(C2251=FALSE,FALSE,IF(C2251&lt;$R$10,C2251,$R$10)))</f>
        <v>0.58296155900000002</v>
      </c>
      <c r="H2251">
        <f>IF('Input and Summary Results'!$J$4="yes",'Data Transformation'!F2251,'Data Transformation'!D2251)</f>
        <v>7.7158186000000004E-2</v>
      </c>
      <c r="I2251">
        <f t="shared" si="136"/>
        <v>115</v>
      </c>
    </row>
    <row r="2252" spans="2:9" x14ac:dyDescent="0.45">
      <c r="B2252">
        <f>IF('Input and Summary Results'!D1834=0,FALSE,'Input and Summary Results'!$B1834)</f>
        <v>115</v>
      </c>
      <c r="C2252">
        <f>IF(OR(B2252=0,'Input and Summary Results'!D1834=0,'Input and Summary Results'!D1834=""),FALSE,'Input and Summary Results'!$D1834)</f>
        <v>0.94648155099999998</v>
      </c>
      <c r="D2252">
        <f>IF(OR(B2252=0,'Input and Summary Results'!E1834=0),FALSE,'Input and Summary Results'!$E1834)</f>
        <v>7.7003391000000004E-2</v>
      </c>
      <c r="E2252">
        <f t="shared" si="134"/>
        <v>-2.388784696905372E-2</v>
      </c>
      <c r="F2252">
        <f t="shared" si="135"/>
        <v>3.5309163352091583E-2</v>
      </c>
      <c r="G2252">
        <f>IF('Input and Summary Results'!$J$4="yes",IF(C2252=FALSE,FALSE,IF('Data Transformation'!E2252&lt;$R$10,E2252,$R$10)),IF(C2252=FALSE,FALSE,IF(C2252&lt;$R$10,C2252,$R$10)))</f>
        <v>0.94648155099999998</v>
      </c>
      <c r="H2252">
        <f>IF('Input and Summary Results'!$J$4="yes",'Data Transformation'!F2252,'Data Transformation'!D2252)</f>
        <v>7.7003391000000004E-2</v>
      </c>
      <c r="I2252">
        <f t="shared" si="136"/>
        <v>115</v>
      </c>
    </row>
    <row r="2253" spans="2:9" x14ac:dyDescent="0.45">
      <c r="B2253">
        <f>IF('Input and Summary Results'!D1835=0,FALSE,'Input and Summary Results'!$B1835)</f>
        <v>115</v>
      </c>
      <c r="C2253">
        <f>IF(OR(B2253=0,'Input and Summary Results'!D1835=0,'Input and Summary Results'!D1835=""),FALSE,'Input and Summary Results'!$D1835)</f>
        <v>0.100480007</v>
      </c>
      <c r="D2253">
        <f>IF(OR(B2253=0,'Input and Summary Results'!E1835=0),FALSE,'Input and Summary Results'!$E1835)</f>
        <v>7.3672344000000001E-2</v>
      </c>
      <c r="E2253">
        <f t="shared" si="134"/>
        <v>-0.99792034335149227</v>
      </c>
      <c r="F2253">
        <f t="shared" si="135"/>
        <v>0.31821054009281668</v>
      </c>
      <c r="G2253">
        <f>IF('Input and Summary Results'!$J$4="yes",IF(C2253=FALSE,FALSE,IF('Data Transformation'!E2253&lt;$R$10,E2253,$R$10)),IF(C2253=FALSE,FALSE,IF(C2253&lt;$R$10,C2253,$R$10)))</f>
        <v>0.100480007</v>
      </c>
      <c r="H2253">
        <f>IF('Input and Summary Results'!$J$4="yes",'Data Transformation'!F2253,'Data Transformation'!D2253)</f>
        <v>7.3672344000000001E-2</v>
      </c>
      <c r="I2253">
        <f t="shared" si="136"/>
        <v>115</v>
      </c>
    </row>
    <row r="2254" spans="2:9" x14ac:dyDescent="0.45">
      <c r="B2254">
        <f>IF('Input and Summary Results'!D1836=0,FALSE,'Input and Summary Results'!$B1836)</f>
        <v>115</v>
      </c>
      <c r="C2254">
        <f>IF(OR(B2254=0,'Input and Summary Results'!D1836=0,'Input and Summary Results'!D1836=""),FALSE,'Input and Summary Results'!$D1836)</f>
        <v>1.090582489</v>
      </c>
      <c r="D2254">
        <f>IF(OR(B2254=0,'Input and Summary Results'!E1836=0),FALSE,'Input and Summary Results'!$E1836)</f>
        <v>7.3142749000000007E-2</v>
      </c>
      <c r="E2254">
        <f t="shared" si="134"/>
        <v>3.7658520132641114E-2</v>
      </c>
      <c r="F2254">
        <f t="shared" si="135"/>
        <v>2.9107337946630098E-2</v>
      </c>
      <c r="G2254">
        <f>IF('Input and Summary Results'!$J$4="yes",IF(C2254=FALSE,FALSE,IF('Data Transformation'!E2254&lt;$R$10,E2254,$R$10)),IF(C2254=FALSE,FALSE,IF(C2254&lt;$R$10,C2254,$R$10)))</f>
        <v>1.090582489</v>
      </c>
      <c r="H2254">
        <f>IF('Input and Summary Results'!$J$4="yes",'Data Transformation'!F2254,'Data Transformation'!D2254)</f>
        <v>7.3142749000000007E-2</v>
      </c>
      <c r="I2254">
        <f t="shared" si="136"/>
        <v>115</v>
      </c>
    </row>
    <row r="2255" spans="2:9" x14ac:dyDescent="0.45">
      <c r="B2255">
        <f>IF('Input and Summary Results'!D1837=0,FALSE,'Input and Summary Results'!$B1837)</f>
        <v>115</v>
      </c>
      <c r="C2255">
        <f>IF(OR(B2255=0,'Input and Summary Results'!D1837=0,'Input and Summary Results'!D1837=""),FALSE,'Input and Summary Results'!$D1837)</f>
        <v>0.245655083</v>
      </c>
      <c r="D2255">
        <f>IF(OR(B2255=0,'Input and Summary Results'!E1837=0),FALSE,'Input and Summary Results'!$E1837)</f>
        <v>7.2488882000000004E-2</v>
      </c>
      <c r="E2255">
        <f t="shared" si="134"/>
        <v>-0.60967424518267954</v>
      </c>
      <c r="F2255">
        <f t="shared" si="135"/>
        <v>0.12806645156208715</v>
      </c>
      <c r="G2255">
        <f>IF('Input and Summary Results'!$J$4="yes",IF(C2255=FALSE,FALSE,IF('Data Transformation'!E2255&lt;$R$10,E2255,$R$10)),IF(C2255=FALSE,FALSE,IF(C2255&lt;$R$10,C2255,$R$10)))</f>
        <v>0.245655083</v>
      </c>
      <c r="H2255">
        <f>IF('Input and Summary Results'!$J$4="yes",'Data Transformation'!F2255,'Data Transformation'!D2255)</f>
        <v>7.2488882000000004E-2</v>
      </c>
      <c r="I2255">
        <f t="shared" si="136"/>
        <v>115</v>
      </c>
    </row>
    <row r="2256" spans="2:9" x14ac:dyDescent="0.45">
      <c r="B2256">
        <f>IF('Input and Summary Results'!D1838=0,FALSE,'Input and Summary Results'!$B1838)</f>
        <v>115</v>
      </c>
      <c r="C2256">
        <f>IF(OR(B2256=0,'Input and Summary Results'!D1838=0,'Input and Summary Results'!D1838=""),FALSE,'Input and Summary Results'!$D1838)</f>
        <v>0.213717454</v>
      </c>
      <c r="D2256">
        <f>IF(OR(B2256=0,'Input and Summary Results'!E1838=0),FALSE,'Input and Summary Results'!$E1838)</f>
        <v>7.1090845E-2</v>
      </c>
      <c r="E2256">
        <f t="shared" si="134"/>
        <v>-0.67016000817590426</v>
      </c>
      <c r="F2256">
        <f t="shared" si="135"/>
        <v>0.14436549824330211</v>
      </c>
      <c r="G2256">
        <f>IF('Input and Summary Results'!$J$4="yes",IF(C2256=FALSE,FALSE,IF('Data Transformation'!E2256&lt;$R$10,E2256,$R$10)),IF(C2256=FALSE,FALSE,IF(C2256&lt;$R$10,C2256,$R$10)))</f>
        <v>0.213717454</v>
      </c>
      <c r="H2256">
        <f>IF('Input and Summary Results'!$J$4="yes",'Data Transformation'!F2256,'Data Transformation'!D2256)</f>
        <v>7.1090845E-2</v>
      </c>
      <c r="I2256">
        <f t="shared" si="136"/>
        <v>115</v>
      </c>
    </row>
    <row r="2257" spans="2:9" x14ac:dyDescent="0.45">
      <c r="B2257">
        <f>IF('Input and Summary Results'!D1839=0,FALSE,'Input and Summary Results'!$B1839)</f>
        <v>115</v>
      </c>
      <c r="C2257">
        <f>IF(OR(B2257=0,'Input and Summary Results'!D1839=0,'Input and Summary Results'!D1839=""),FALSE,'Input and Summary Results'!$D1839)</f>
        <v>0.16266900400000001</v>
      </c>
      <c r="D2257">
        <f>IF(OR(B2257=0,'Input and Summary Results'!E1839=0),FALSE,'Input and Summary Results'!$E1839)</f>
        <v>7.0866761E-2</v>
      </c>
      <c r="E2257">
        <f t="shared" si="134"/>
        <v>-0.78869519244845021</v>
      </c>
      <c r="F2257">
        <f t="shared" si="135"/>
        <v>0.18907212509889099</v>
      </c>
      <c r="G2257">
        <f>IF('Input and Summary Results'!$J$4="yes",IF(C2257=FALSE,FALSE,IF('Data Transformation'!E2257&lt;$R$10,E2257,$R$10)),IF(C2257=FALSE,FALSE,IF(C2257&lt;$R$10,C2257,$R$10)))</f>
        <v>0.16266900400000001</v>
      </c>
      <c r="H2257">
        <f>IF('Input and Summary Results'!$J$4="yes",'Data Transformation'!F2257,'Data Transformation'!D2257)</f>
        <v>7.0866761E-2</v>
      </c>
      <c r="I2257">
        <f t="shared" si="136"/>
        <v>115</v>
      </c>
    </row>
    <row r="2258" spans="2:9" x14ac:dyDescent="0.45">
      <c r="B2258">
        <f>IF('Input and Summary Results'!D1840=0,FALSE,'Input and Summary Results'!$B1840)</f>
        <v>115</v>
      </c>
      <c r="C2258">
        <f>IF(OR(B2258=0,'Input and Summary Results'!D1840=0,'Input and Summary Results'!D1840=""),FALSE,'Input and Summary Results'!$D1840)</f>
        <v>0.293831391</v>
      </c>
      <c r="D2258">
        <f>IF(OR(B2258=0,'Input and Summary Results'!E1840=0),FALSE,'Input and Summary Results'!$E1840)</f>
        <v>6.9931555000000006E-2</v>
      </c>
      <c r="E2258">
        <f t="shared" si="134"/>
        <v>-0.53190180892074845</v>
      </c>
      <c r="F2258">
        <f t="shared" si="135"/>
        <v>0.10329153317046375</v>
      </c>
      <c r="G2258">
        <f>IF('Input and Summary Results'!$J$4="yes",IF(C2258=FALSE,FALSE,IF('Data Transformation'!E2258&lt;$R$10,E2258,$R$10)),IF(C2258=FALSE,FALSE,IF(C2258&lt;$R$10,C2258,$R$10)))</f>
        <v>0.293831391</v>
      </c>
      <c r="H2258">
        <f>IF('Input and Summary Results'!$J$4="yes",'Data Transformation'!F2258,'Data Transformation'!D2258)</f>
        <v>6.9931555000000006E-2</v>
      </c>
      <c r="I2258">
        <f t="shared" si="136"/>
        <v>115</v>
      </c>
    </row>
    <row r="2259" spans="2:9" x14ac:dyDescent="0.45">
      <c r="B2259">
        <f>IF('Input and Summary Results'!D1841=0,FALSE,'Input and Summary Results'!$B1841)</f>
        <v>115</v>
      </c>
      <c r="C2259">
        <f>IF(OR(B2259=0,'Input and Summary Results'!D1841=0,'Input and Summary Results'!D1841=""),FALSE,'Input and Summary Results'!$D1841)</f>
        <v>8.6375105999999993E-2</v>
      </c>
      <c r="D2259">
        <f>IF(OR(B2259=0,'Input and Summary Results'!E1841=0),FALSE,'Input and Summary Results'!$E1841)</f>
        <v>6.7227289999999995E-2</v>
      </c>
      <c r="E2259">
        <f t="shared" si="134"/>
        <v>-1.0636114066488673</v>
      </c>
      <c r="F2259">
        <f t="shared" si="135"/>
        <v>0.33778996300160835</v>
      </c>
      <c r="G2259">
        <f>IF('Input and Summary Results'!$J$4="yes",IF(C2259=FALSE,FALSE,IF('Data Transformation'!E2259&lt;$R$10,E2259,$R$10)),IF(C2259=FALSE,FALSE,IF(C2259&lt;$R$10,C2259,$R$10)))</f>
        <v>8.6375105999999993E-2</v>
      </c>
      <c r="H2259">
        <f>IF('Input and Summary Results'!$J$4="yes",'Data Transformation'!F2259,'Data Transformation'!D2259)</f>
        <v>6.7227289999999995E-2</v>
      </c>
      <c r="I2259">
        <f t="shared" si="136"/>
        <v>115</v>
      </c>
    </row>
    <row r="2260" spans="2:9" x14ac:dyDescent="0.45">
      <c r="B2260">
        <f>IF('Input and Summary Results'!D1842=0,FALSE,'Input and Summary Results'!$B1842)</f>
        <v>115</v>
      </c>
      <c r="C2260">
        <f>IF(OR(B2260=0,'Input and Summary Results'!D1842=0,'Input and Summary Results'!D1842=""),FALSE,'Input and Summary Results'!$D1842)</f>
        <v>0.261987262</v>
      </c>
      <c r="D2260">
        <f>IF(OR(B2260=0,'Input and Summary Results'!E1842=0),FALSE,'Input and Summary Results'!$E1842)</f>
        <v>6.3976562000000001E-2</v>
      </c>
      <c r="E2260">
        <f t="shared" si="134"/>
        <v>-0.58171982386191168</v>
      </c>
      <c r="F2260">
        <f t="shared" si="135"/>
        <v>0.10598159504411325</v>
      </c>
      <c r="G2260">
        <f>IF('Input and Summary Results'!$J$4="yes",IF(C2260=FALSE,FALSE,IF('Data Transformation'!E2260&lt;$R$10,E2260,$R$10)),IF(C2260=FALSE,FALSE,IF(C2260&lt;$R$10,C2260,$R$10)))</f>
        <v>0.261987262</v>
      </c>
      <c r="H2260">
        <f>IF('Input and Summary Results'!$J$4="yes",'Data Transformation'!F2260,'Data Transformation'!D2260)</f>
        <v>6.3976562000000001E-2</v>
      </c>
      <c r="I2260">
        <f t="shared" si="136"/>
        <v>115</v>
      </c>
    </row>
    <row r="2261" spans="2:9" x14ac:dyDescent="0.45">
      <c r="B2261">
        <f>IF('Input and Summary Results'!D1843=0,FALSE,'Input and Summary Results'!$B1843)</f>
        <v>115</v>
      </c>
      <c r="C2261">
        <f>IF(OR(B2261=0,'Input and Summary Results'!D1843=0,'Input and Summary Results'!D1843=""),FALSE,'Input and Summary Results'!$D1843)</f>
        <v>0.27123918600000002</v>
      </c>
      <c r="D2261">
        <f>IF(OR(B2261=0,'Input and Summary Results'!E1843=0),FALSE,'Input and Summary Results'!$E1843)</f>
        <v>6.3974853999999998E-2</v>
      </c>
      <c r="E2261">
        <f t="shared" si="134"/>
        <v>-0.5666475676287499</v>
      </c>
      <c r="F2261">
        <f t="shared" si="135"/>
        <v>0.10236384736827811</v>
      </c>
      <c r="G2261">
        <f>IF('Input and Summary Results'!$J$4="yes",IF(C2261=FALSE,FALSE,IF('Data Transformation'!E2261&lt;$R$10,E2261,$R$10)),IF(C2261=FALSE,FALSE,IF(C2261&lt;$R$10,C2261,$R$10)))</f>
        <v>0.27123918600000002</v>
      </c>
      <c r="H2261">
        <f>IF('Input and Summary Results'!$J$4="yes",'Data Transformation'!F2261,'Data Transformation'!D2261)</f>
        <v>6.3974853999999998E-2</v>
      </c>
      <c r="I2261">
        <f t="shared" si="136"/>
        <v>115</v>
      </c>
    </row>
    <row r="2262" spans="2:9" x14ac:dyDescent="0.45">
      <c r="B2262">
        <f>IF('Input and Summary Results'!D1844=0,FALSE,'Input and Summary Results'!$B1844)</f>
        <v>115</v>
      </c>
      <c r="C2262">
        <f>IF(OR(B2262=0,'Input and Summary Results'!D1844=0,'Input and Summary Results'!D1844=""),FALSE,'Input and Summary Results'!$D1844)</f>
        <v>0.20133584800000001</v>
      </c>
      <c r="D2262">
        <f>IF(OR(B2262=0,'Input and Summary Results'!E1844=0),FALSE,'Input and Summary Results'!$E1844)</f>
        <v>6.1904897E-2</v>
      </c>
      <c r="E2262">
        <f t="shared" si="134"/>
        <v>-0.69607889176556548</v>
      </c>
      <c r="F2262">
        <f t="shared" si="135"/>
        <v>0.13344233312092538</v>
      </c>
      <c r="G2262">
        <f>IF('Input and Summary Results'!$J$4="yes",IF(C2262=FALSE,FALSE,IF('Data Transformation'!E2262&lt;$R$10,E2262,$R$10)),IF(C2262=FALSE,FALSE,IF(C2262&lt;$R$10,C2262,$R$10)))</f>
        <v>0.20133584800000001</v>
      </c>
      <c r="H2262">
        <f>IF('Input and Summary Results'!$J$4="yes",'Data Transformation'!F2262,'Data Transformation'!D2262)</f>
        <v>6.1904897E-2</v>
      </c>
      <c r="I2262">
        <f t="shared" si="136"/>
        <v>115</v>
      </c>
    </row>
    <row r="2263" spans="2:9" x14ac:dyDescent="0.45">
      <c r="B2263">
        <f>IF('Input and Summary Results'!D1845=0,FALSE,'Input and Summary Results'!$B1845)</f>
        <v>115</v>
      </c>
      <c r="C2263">
        <f>IF(OR(B2263=0,'Input and Summary Results'!D1845=0,'Input and Summary Results'!D1845=""),FALSE,'Input and Summary Results'!$D1845)</f>
        <v>0.36180646500000002</v>
      </c>
      <c r="D2263">
        <f>IF(OR(B2263=0,'Input and Summary Results'!E1845=0),FALSE,'Input and Summary Results'!$E1845)</f>
        <v>6.0475892000000003E-2</v>
      </c>
      <c r="E2263">
        <f t="shared" si="134"/>
        <v>-0.44152367714248392</v>
      </c>
      <c r="F2263">
        <f t="shared" si="135"/>
        <v>7.2543029677482398E-2</v>
      </c>
      <c r="G2263">
        <f>IF('Input and Summary Results'!$J$4="yes",IF(C2263=FALSE,FALSE,IF('Data Transformation'!E2263&lt;$R$10,E2263,$R$10)),IF(C2263=FALSE,FALSE,IF(C2263&lt;$R$10,C2263,$R$10)))</f>
        <v>0.36180646500000002</v>
      </c>
      <c r="H2263">
        <f>IF('Input and Summary Results'!$J$4="yes",'Data Transformation'!F2263,'Data Transformation'!D2263)</f>
        <v>6.0475892000000003E-2</v>
      </c>
      <c r="I2263">
        <f t="shared" si="136"/>
        <v>115</v>
      </c>
    </row>
    <row r="2264" spans="2:9" x14ac:dyDescent="0.45">
      <c r="B2264">
        <f>IF('Input and Summary Results'!D1846=0,FALSE,'Input and Summary Results'!$B1846)</f>
        <v>115</v>
      </c>
      <c r="C2264">
        <f>IF(OR(B2264=0,'Input and Summary Results'!D1846=0,'Input and Summary Results'!D1846=""),FALSE,'Input and Summary Results'!$D1846)</f>
        <v>0.98987660300000002</v>
      </c>
      <c r="D2264">
        <f>IF(OR(B2264=0,'Input and Summary Results'!E1846=0),FALSE,'Input and Summary Results'!$E1846)</f>
        <v>5.7067049000000002E-2</v>
      </c>
      <c r="E2264">
        <f t="shared" si="134"/>
        <v>-4.4189407320676917E-3</v>
      </c>
      <c r="F2264">
        <f t="shared" si="135"/>
        <v>2.5020390613273238E-2</v>
      </c>
      <c r="G2264">
        <f>IF('Input and Summary Results'!$J$4="yes",IF(C2264=FALSE,FALSE,IF('Data Transformation'!E2264&lt;$R$10,E2264,$R$10)),IF(C2264=FALSE,FALSE,IF(C2264&lt;$R$10,C2264,$R$10)))</f>
        <v>0.98987660300000002</v>
      </c>
      <c r="H2264">
        <f>IF('Input and Summary Results'!$J$4="yes",'Data Transformation'!F2264,'Data Transformation'!D2264)</f>
        <v>5.7067049000000002E-2</v>
      </c>
      <c r="I2264">
        <f t="shared" si="136"/>
        <v>115</v>
      </c>
    </row>
    <row r="2265" spans="2:9" x14ac:dyDescent="0.45">
      <c r="B2265">
        <f>IF('Input and Summary Results'!D1847=0,FALSE,'Input and Summary Results'!$B1847)</f>
        <v>115</v>
      </c>
      <c r="C2265">
        <f>IF(OR(B2265=0,'Input and Summary Results'!D1847=0,'Input and Summary Results'!D1847=""),FALSE,'Input and Summary Results'!$D1847)</f>
        <v>5.7353631000000002E-2</v>
      </c>
      <c r="D2265">
        <f>IF(OR(B2265=0,'Input and Summary Results'!E1847=0),FALSE,'Input and Summary Results'!$E1847)</f>
        <v>4.7259268E-2</v>
      </c>
      <c r="E2265">
        <f t="shared" si="134"/>
        <v>-1.2414390821507513</v>
      </c>
      <c r="F2265">
        <f t="shared" si="135"/>
        <v>0.35761506210478633</v>
      </c>
      <c r="G2265">
        <f>IF('Input and Summary Results'!$J$4="yes",IF(C2265=FALSE,FALSE,IF('Data Transformation'!E2265&lt;$R$10,E2265,$R$10)),IF(C2265=FALSE,FALSE,IF(C2265&lt;$R$10,C2265,$R$10)))</f>
        <v>5.7353631000000002E-2</v>
      </c>
      <c r="H2265">
        <f>IF('Input and Summary Results'!$J$4="yes",'Data Transformation'!F2265,'Data Transformation'!D2265)</f>
        <v>4.7259268E-2</v>
      </c>
      <c r="I2265">
        <f t="shared" si="136"/>
        <v>115</v>
      </c>
    </row>
    <row r="2266" spans="2:9" x14ac:dyDescent="0.45">
      <c r="B2266">
        <f>IF('Input and Summary Results'!D1848=0,FALSE,'Input and Summary Results'!$B1848)</f>
        <v>115</v>
      </c>
      <c r="C2266">
        <f>IF(OR(B2266=0,'Input and Summary Results'!D1848=0,'Input and Summary Results'!D1848=""),FALSE,'Input and Summary Results'!$D1848)</f>
        <v>0.16663688099999999</v>
      </c>
      <c r="D2266">
        <f>IF(OR(B2266=0,'Input and Summary Results'!E1848=0),FALSE,'Input and Summary Results'!$E1848)</f>
        <v>4.2249632000000002E-2</v>
      </c>
      <c r="E2266">
        <f t="shared" si="134"/>
        <v>-0.77822887182390821</v>
      </c>
      <c r="F2266">
        <f t="shared" si="135"/>
        <v>0.11003770700677003</v>
      </c>
      <c r="G2266">
        <f>IF('Input and Summary Results'!$J$4="yes",IF(C2266=FALSE,FALSE,IF('Data Transformation'!E2266&lt;$R$10,E2266,$R$10)),IF(C2266=FALSE,FALSE,IF(C2266&lt;$R$10,C2266,$R$10)))</f>
        <v>0.16663688099999999</v>
      </c>
      <c r="H2266">
        <f>IF('Input and Summary Results'!$J$4="yes",'Data Transformation'!F2266,'Data Transformation'!D2266)</f>
        <v>4.2249632000000002E-2</v>
      </c>
      <c r="I2266">
        <f t="shared" si="136"/>
        <v>115</v>
      </c>
    </row>
    <row r="2267" spans="2:9" x14ac:dyDescent="0.45">
      <c r="B2267">
        <f>IF('Input and Summary Results'!D1849=0,FALSE,'Input and Summary Results'!$B1849)</f>
        <v>116</v>
      </c>
      <c r="C2267">
        <f>IF(OR(B2267=0,'Input and Summary Results'!D1849=0,'Input and Summary Results'!D1849=""),FALSE,'Input and Summary Results'!$D1849)</f>
        <v>0.87279612100000004</v>
      </c>
      <c r="D2267">
        <f>IF(OR(B2267=0,'Input and Summary Results'!E1849=0),FALSE,'Input and Summary Results'!$E1849)</f>
        <v>9.7100028000000005E-2</v>
      </c>
      <c r="E2267">
        <f t="shared" si="134"/>
        <v>-5.9087192566413448E-2</v>
      </c>
      <c r="F2267">
        <f t="shared" si="135"/>
        <v>4.8283225759203387E-2</v>
      </c>
      <c r="G2267">
        <f>IF('Input and Summary Results'!$J$4="yes",IF(C2267=FALSE,FALSE,IF('Data Transformation'!E2267&lt;$R$10,E2267,$R$10)),IF(C2267=FALSE,FALSE,IF(C2267&lt;$R$10,C2267,$R$10)))</f>
        <v>0.87279612100000004</v>
      </c>
      <c r="H2267">
        <f>IF('Input and Summary Results'!$J$4="yes",'Data Transformation'!F2267,'Data Transformation'!D2267)</f>
        <v>9.7100028000000005E-2</v>
      </c>
      <c r="I2267">
        <f t="shared" si="136"/>
        <v>116</v>
      </c>
    </row>
    <row r="2268" spans="2:9" x14ac:dyDescent="0.45">
      <c r="B2268">
        <f>IF('Input and Summary Results'!D1850=0,FALSE,'Input and Summary Results'!$B1850)</f>
        <v>116</v>
      </c>
      <c r="C2268">
        <f>IF(OR(B2268=0,'Input and Summary Results'!D1850=0,'Input and Summary Results'!D1850=""),FALSE,'Input and Summary Results'!$D1850)</f>
        <v>0.92658456600000005</v>
      </c>
      <c r="D2268">
        <f>IF(OR(B2268=0,'Input and Summary Results'!E1850=0),FALSE,'Input and Summary Results'!$E1850)</f>
        <v>9.3295375999999999E-2</v>
      </c>
      <c r="E2268">
        <f t="shared" si="134"/>
        <v>-3.3114938059971337E-2</v>
      </c>
      <c r="F2268">
        <f t="shared" si="135"/>
        <v>4.3698324653510354E-2</v>
      </c>
      <c r="G2268">
        <f>IF('Input and Summary Results'!$J$4="yes",IF(C2268=FALSE,FALSE,IF('Data Transformation'!E2268&lt;$R$10,E2268,$R$10)),IF(C2268=FALSE,FALSE,IF(C2268&lt;$R$10,C2268,$R$10)))</f>
        <v>0.92658456600000005</v>
      </c>
      <c r="H2268">
        <f>IF('Input and Summary Results'!$J$4="yes",'Data Transformation'!F2268,'Data Transformation'!D2268)</f>
        <v>9.3295375999999999E-2</v>
      </c>
      <c r="I2268">
        <f t="shared" si="136"/>
        <v>116</v>
      </c>
    </row>
    <row r="2269" spans="2:9" x14ac:dyDescent="0.45">
      <c r="B2269">
        <f>IF('Input and Summary Results'!D1851=0,FALSE,'Input and Summary Results'!$B1851)</f>
        <v>116</v>
      </c>
      <c r="C2269">
        <f>IF(OR(B2269=0,'Input and Summary Results'!D1851=0,'Input and Summary Results'!D1851=""),FALSE,'Input and Summary Results'!$D1851)</f>
        <v>0.396166976</v>
      </c>
      <c r="D2269">
        <f>IF(OR(B2269=0,'Input and Summary Results'!E1851=0),FALSE,'Input and Summary Results'!$E1851)</f>
        <v>8.7705273E-2</v>
      </c>
      <c r="E2269">
        <f t="shared" si="134"/>
        <v>-0.40212172955144831</v>
      </c>
      <c r="F2269">
        <f t="shared" si="135"/>
        <v>9.6080922408838032E-2</v>
      </c>
      <c r="G2269">
        <f>IF('Input and Summary Results'!$J$4="yes",IF(C2269=FALSE,FALSE,IF('Data Transformation'!E2269&lt;$R$10,E2269,$R$10)),IF(C2269=FALSE,FALSE,IF(C2269&lt;$R$10,C2269,$R$10)))</f>
        <v>0.396166976</v>
      </c>
      <c r="H2269">
        <f>IF('Input and Summary Results'!$J$4="yes",'Data Transformation'!F2269,'Data Transformation'!D2269)</f>
        <v>8.7705273E-2</v>
      </c>
      <c r="I2269">
        <f t="shared" si="136"/>
        <v>116</v>
      </c>
    </row>
    <row r="2270" spans="2:9" x14ac:dyDescent="0.45">
      <c r="B2270">
        <f>IF('Input and Summary Results'!D1852=0,FALSE,'Input and Summary Results'!$B1852)</f>
        <v>116</v>
      </c>
      <c r="C2270">
        <f>IF(OR(B2270=0,'Input and Summary Results'!D1852=0,'Input and Summary Results'!D1852=""),FALSE,'Input and Summary Results'!$D1852)</f>
        <v>8.4109820000000002E-2</v>
      </c>
      <c r="D2270">
        <f>IF(OR(B2270=0,'Input and Summary Results'!E1852=0),FALSE,'Input and Summary Results'!$E1852)</f>
        <v>8.6606464999999994E-2</v>
      </c>
      <c r="E2270">
        <f t="shared" si="134"/>
        <v>-1.0751532964394004</v>
      </c>
      <c r="F2270">
        <f t="shared" si="135"/>
        <v>0.44688249017772236</v>
      </c>
      <c r="G2270">
        <f>IF('Input and Summary Results'!$J$4="yes",IF(C2270=FALSE,FALSE,IF('Data Transformation'!E2270&lt;$R$10,E2270,$R$10)),IF(C2270=FALSE,FALSE,IF(C2270&lt;$R$10,C2270,$R$10)))</f>
        <v>8.4109820000000002E-2</v>
      </c>
      <c r="H2270">
        <f>IF('Input and Summary Results'!$J$4="yes",'Data Transformation'!F2270,'Data Transformation'!D2270)</f>
        <v>8.6606464999999994E-2</v>
      </c>
      <c r="I2270">
        <f t="shared" si="136"/>
        <v>116</v>
      </c>
    </row>
    <row r="2271" spans="2:9" x14ac:dyDescent="0.45">
      <c r="B2271">
        <f>IF('Input and Summary Results'!D1853=0,FALSE,'Input and Summary Results'!$B1853)</f>
        <v>116</v>
      </c>
      <c r="C2271">
        <f>IF(OR(B2271=0,'Input and Summary Results'!D1853=0,'Input and Summary Results'!D1853=""),FALSE,'Input and Summary Results'!$D1853)</f>
        <v>2.7745558999999999E-2</v>
      </c>
      <c r="D2271">
        <f>IF(OR(B2271=0,'Input and Summary Results'!E1853=0),FALSE,'Input and Summary Results'!$E1853)</f>
        <v>7.8881475000000006E-2</v>
      </c>
      <c r="E2271">
        <f t="shared" si="134"/>
        <v>-1.5568065208707282</v>
      </c>
      <c r="F2271">
        <f t="shared" si="135"/>
        <v>1.2338753077564595</v>
      </c>
      <c r="G2271">
        <f>IF('Input and Summary Results'!$J$4="yes",IF(C2271=FALSE,FALSE,IF('Data Transformation'!E2271&lt;$R$10,E2271,$R$10)),IF(C2271=FALSE,FALSE,IF(C2271&lt;$R$10,C2271,$R$10)))</f>
        <v>2.7745558999999999E-2</v>
      </c>
      <c r="H2271">
        <f>IF('Input and Summary Results'!$J$4="yes",'Data Transformation'!F2271,'Data Transformation'!D2271)</f>
        <v>7.8881475000000006E-2</v>
      </c>
      <c r="I2271">
        <f t="shared" si="136"/>
        <v>116</v>
      </c>
    </row>
    <row r="2272" spans="2:9" x14ac:dyDescent="0.45">
      <c r="B2272">
        <f>IF('Input and Summary Results'!D1854=0,FALSE,'Input and Summary Results'!$B1854)</f>
        <v>116</v>
      </c>
      <c r="C2272">
        <f>IF(OR(B2272=0,'Input and Summary Results'!D1854=0,'Input and Summary Results'!D1854=""),FALSE,'Input and Summary Results'!$D1854)</f>
        <v>0.152273414</v>
      </c>
      <c r="D2272">
        <f>IF(OR(B2272=0,'Input and Summary Results'!E1854=0),FALSE,'Input and Summary Results'!$E1854)</f>
        <v>7.6599490000000006E-2</v>
      </c>
      <c r="E2272">
        <f t="shared" si="134"/>
        <v>-0.81737591518648423</v>
      </c>
      <c r="F2272">
        <f t="shared" si="135"/>
        <v>0.21831899467362048</v>
      </c>
      <c r="G2272">
        <f>IF('Input and Summary Results'!$J$4="yes",IF(C2272=FALSE,FALSE,IF('Data Transformation'!E2272&lt;$R$10,E2272,$R$10)),IF(C2272=FALSE,FALSE,IF(C2272&lt;$R$10,C2272,$R$10)))</f>
        <v>0.152273414</v>
      </c>
      <c r="H2272">
        <f>IF('Input and Summary Results'!$J$4="yes",'Data Transformation'!F2272,'Data Transformation'!D2272)</f>
        <v>7.6599490000000006E-2</v>
      </c>
      <c r="I2272">
        <f t="shared" si="136"/>
        <v>116</v>
      </c>
    </row>
    <row r="2273" spans="2:9" x14ac:dyDescent="0.45">
      <c r="B2273">
        <f>IF('Input and Summary Results'!D1855=0,FALSE,'Input and Summary Results'!$B1855)</f>
        <v>116</v>
      </c>
      <c r="C2273">
        <f>IF(OR(B2273=0,'Input and Summary Results'!D1855=0,'Input and Summary Results'!D1855=""),FALSE,'Input and Summary Results'!$D1855)</f>
        <v>5.0519159000000001E-2</v>
      </c>
      <c r="D2273">
        <f>IF(OR(B2273=0,'Input and Summary Results'!E1855=0),FALSE,'Input and Summary Results'!$E1855)</f>
        <v>7.6533551000000005E-2</v>
      </c>
      <c r="E2273">
        <f t="shared" si="134"/>
        <v>-1.2965438878217619</v>
      </c>
      <c r="F2273">
        <f t="shared" si="135"/>
        <v>0.65748444335742018</v>
      </c>
      <c r="G2273">
        <f>IF('Input and Summary Results'!$J$4="yes",IF(C2273=FALSE,FALSE,IF('Data Transformation'!E2273&lt;$R$10,E2273,$R$10)),IF(C2273=FALSE,FALSE,IF(C2273&lt;$R$10,C2273,$R$10)))</f>
        <v>5.0519159000000001E-2</v>
      </c>
      <c r="H2273">
        <f>IF('Input and Summary Results'!$J$4="yes",'Data Transformation'!F2273,'Data Transformation'!D2273)</f>
        <v>7.6533551000000005E-2</v>
      </c>
      <c r="I2273">
        <f t="shared" si="136"/>
        <v>116</v>
      </c>
    </row>
    <row r="2274" spans="2:9" x14ac:dyDescent="0.45">
      <c r="B2274">
        <f>IF('Input and Summary Results'!D1856=0,FALSE,'Input and Summary Results'!$B1856)</f>
        <v>116</v>
      </c>
      <c r="C2274">
        <f>IF(OR(B2274=0,'Input and Summary Results'!D1856=0,'Input and Summary Results'!D1856=""),FALSE,'Input and Summary Results'!$D1856)</f>
        <v>0.92227099000000001</v>
      </c>
      <c r="D2274">
        <f>IF(OR(B2274=0,'Input and Summary Results'!E1856=0),FALSE,'Input and Summary Results'!$E1856)</f>
        <v>7.6288907000000003E-2</v>
      </c>
      <c r="E2274">
        <f t="shared" si="134"/>
        <v>-3.5141451864302911E-2</v>
      </c>
      <c r="F2274">
        <f t="shared" si="135"/>
        <v>3.5899845053133456E-2</v>
      </c>
      <c r="G2274">
        <f>IF('Input and Summary Results'!$J$4="yes",IF(C2274=FALSE,FALSE,IF('Data Transformation'!E2274&lt;$R$10,E2274,$R$10)),IF(C2274=FALSE,FALSE,IF(C2274&lt;$R$10,C2274,$R$10)))</f>
        <v>0.92227099000000001</v>
      </c>
      <c r="H2274">
        <f>IF('Input and Summary Results'!$J$4="yes",'Data Transformation'!F2274,'Data Transformation'!D2274)</f>
        <v>7.6288907000000003E-2</v>
      </c>
      <c r="I2274">
        <f t="shared" si="136"/>
        <v>116</v>
      </c>
    </row>
    <row r="2275" spans="2:9" x14ac:dyDescent="0.45">
      <c r="B2275">
        <f>IF('Input and Summary Results'!D1857=0,FALSE,'Input and Summary Results'!$B1857)</f>
        <v>116</v>
      </c>
      <c r="C2275">
        <f>IF(OR(B2275=0,'Input and Summary Results'!D1857=0,'Input and Summary Results'!D1857=""),FALSE,'Input and Summary Results'!$D1857)</f>
        <v>8.5838006999999994E-2</v>
      </c>
      <c r="D2275">
        <f>IF(OR(B2275=0,'Input and Summary Results'!E1857=0),FALSE,'Input and Summary Results'!$E1857)</f>
        <v>7.3698001999999999E-2</v>
      </c>
      <c r="E2275">
        <f t="shared" si="134"/>
        <v>-1.0663203744408773</v>
      </c>
      <c r="F2275">
        <f t="shared" si="135"/>
        <v>0.37261970525480631</v>
      </c>
      <c r="G2275">
        <f>IF('Input and Summary Results'!$J$4="yes",IF(C2275=FALSE,FALSE,IF('Data Transformation'!E2275&lt;$R$10,E2275,$R$10)),IF(C2275=FALSE,FALSE,IF(C2275&lt;$R$10,C2275,$R$10)))</f>
        <v>8.5838006999999994E-2</v>
      </c>
      <c r="H2275">
        <f>IF('Input and Summary Results'!$J$4="yes",'Data Transformation'!F2275,'Data Transformation'!D2275)</f>
        <v>7.3698001999999999E-2</v>
      </c>
      <c r="I2275">
        <f t="shared" si="136"/>
        <v>116</v>
      </c>
    </row>
    <row r="2276" spans="2:9" x14ac:dyDescent="0.45">
      <c r="B2276">
        <f>IF('Input and Summary Results'!D1858=0,FALSE,'Input and Summary Results'!$B1858)</f>
        <v>116</v>
      </c>
      <c r="C2276">
        <f>IF(OR(B2276=0,'Input and Summary Results'!D1858=0,'Input and Summary Results'!D1858=""),FALSE,'Input and Summary Results'!$D1858)</f>
        <v>0.16944003399999999</v>
      </c>
      <c r="D2276">
        <f>IF(OR(B2276=0,'Input and Summary Results'!E1858=0),FALSE,'Input and Summary Results'!$E1858)</f>
        <v>7.0942825000000001E-2</v>
      </c>
      <c r="E2276">
        <f t="shared" si="134"/>
        <v>-0.77098397009063357</v>
      </c>
      <c r="F2276">
        <f t="shared" si="135"/>
        <v>0.18171140150975185</v>
      </c>
      <c r="G2276">
        <f>IF('Input and Summary Results'!$J$4="yes",IF(C2276=FALSE,FALSE,IF('Data Transformation'!E2276&lt;$R$10,E2276,$R$10)),IF(C2276=FALSE,FALSE,IF(C2276&lt;$R$10,C2276,$R$10)))</f>
        <v>0.16944003399999999</v>
      </c>
      <c r="H2276">
        <f>IF('Input and Summary Results'!$J$4="yes",'Data Transformation'!F2276,'Data Transformation'!D2276)</f>
        <v>7.0942825000000001E-2</v>
      </c>
      <c r="I2276">
        <f t="shared" si="136"/>
        <v>116</v>
      </c>
    </row>
    <row r="2277" spans="2:9" x14ac:dyDescent="0.45">
      <c r="B2277">
        <f>IF('Input and Summary Results'!D1859=0,FALSE,'Input and Summary Results'!$B1859)</f>
        <v>116</v>
      </c>
      <c r="C2277">
        <f>IF(OR(B2277=0,'Input and Summary Results'!D1859=0,'Input and Summary Results'!D1859=""),FALSE,'Input and Summary Results'!$D1859)</f>
        <v>0.14579165599999999</v>
      </c>
      <c r="D2277">
        <f>IF(OR(B2277=0,'Input and Summary Results'!E1859=0),FALSE,'Input and Summary Results'!$E1859)</f>
        <v>7.0019692999999994E-2</v>
      </c>
      <c r="E2277">
        <f t="shared" si="134"/>
        <v>-0.83626733100331851</v>
      </c>
      <c r="F2277">
        <f t="shared" si="135"/>
        <v>0.20843817537815743</v>
      </c>
      <c r="G2277">
        <f>IF('Input and Summary Results'!$J$4="yes",IF(C2277=FALSE,FALSE,IF('Data Transformation'!E2277&lt;$R$10,E2277,$R$10)),IF(C2277=FALSE,FALSE,IF(C2277&lt;$R$10,C2277,$R$10)))</f>
        <v>0.14579165599999999</v>
      </c>
      <c r="H2277">
        <f>IF('Input and Summary Results'!$J$4="yes",'Data Transformation'!F2277,'Data Transformation'!D2277)</f>
        <v>7.0019692999999994E-2</v>
      </c>
      <c r="I2277">
        <f t="shared" si="136"/>
        <v>116</v>
      </c>
    </row>
    <row r="2278" spans="2:9" x14ac:dyDescent="0.45">
      <c r="B2278">
        <f>IF('Input and Summary Results'!D1860=0,FALSE,'Input and Summary Results'!$B1860)</f>
        <v>116</v>
      </c>
      <c r="C2278">
        <f>IF(OR(B2278=0,'Input and Summary Results'!D1860=0,'Input and Summary Results'!D1860=""),FALSE,'Input and Summary Results'!$D1860)</f>
        <v>0.80815229700000002</v>
      </c>
      <c r="D2278">
        <f>IF(OR(B2278=0,'Input and Summary Results'!E1860=0),FALSE,'Input and Summary Results'!$E1860)</f>
        <v>6.7676748999999994E-2</v>
      </c>
      <c r="E2278">
        <f t="shared" si="134"/>
        <v>-9.2506788341646287E-2</v>
      </c>
      <c r="F2278">
        <f t="shared" si="135"/>
        <v>3.634427468069177E-2</v>
      </c>
      <c r="G2278">
        <f>IF('Input and Summary Results'!$J$4="yes",IF(C2278=FALSE,FALSE,IF('Data Transformation'!E2278&lt;$R$10,E2278,$R$10)),IF(C2278=FALSE,FALSE,IF(C2278&lt;$R$10,C2278,$R$10)))</f>
        <v>0.80815229700000002</v>
      </c>
      <c r="H2278">
        <f>IF('Input and Summary Results'!$J$4="yes",'Data Transformation'!F2278,'Data Transformation'!D2278)</f>
        <v>6.7676748999999994E-2</v>
      </c>
      <c r="I2278">
        <f t="shared" si="136"/>
        <v>116</v>
      </c>
    </row>
    <row r="2279" spans="2:9" x14ac:dyDescent="0.45">
      <c r="B2279">
        <f>IF('Input and Summary Results'!D1861=0,FALSE,'Input and Summary Results'!$B1861)</f>
        <v>116</v>
      </c>
      <c r="C2279">
        <f>IF(OR(B2279=0,'Input and Summary Results'!D1861=0,'Input and Summary Results'!D1861=""),FALSE,'Input and Summary Results'!$D1861)</f>
        <v>0.83467269300000002</v>
      </c>
      <c r="D2279">
        <f>IF(OR(B2279=0,'Input and Summary Results'!E1861=0),FALSE,'Input and Summary Results'!$E1861)</f>
        <v>6.6594264E-2</v>
      </c>
      <c r="E2279">
        <f t="shared" si="134"/>
        <v>-7.8483794565617812E-2</v>
      </c>
      <c r="F2279">
        <f t="shared" si="135"/>
        <v>3.4626639661733849E-2</v>
      </c>
      <c r="G2279">
        <f>IF('Input and Summary Results'!$J$4="yes",IF(C2279=FALSE,FALSE,IF('Data Transformation'!E2279&lt;$R$10,E2279,$R$10)),IF(C2279=FALSE,FALSE,IF(C2279&lt;$R$10,C2279,$R$10)))</f>
        <v>0.83467269300000002</v>
      </c>
      <c r="H2279">
        <f>IF('Input and Summary Results'!$J$4="yes",'Data Transformation'!F2279,'Data Transformation'!D2279)</f>
        <v>6.6594264E-2</v>
      </c>
      <c r="I2279">
        <f t="shared" si="136"/>
        <v>116</v>
      </c>
    </row>
    <row r="2280" spans="2:9" x14ac:dyDescent="0.45">
      <c r="B2280">
        <f>IF('Input and Summary Results'!D1862=0,FALSE,'Input and Summary Results'!$B1862)</f>
        <v>116</v>
      </c>
      <c r="C2280">
        <f>IF(OR(B2280=0,'Input and Summary Results'!D1862=0,'Input and Summary Results'!D1862=""),FALSE,'Input and Summary Results'!$D1862)</f>
        <v>0.94506036800000004</v>
      </c>
      <c r="D2280">
        <f>IF(OR(B2280=0,'Input and Summary Results'!E1862=0),FALSE,'Input and Summary Results'!$E1862)</f>
        <v>6.3485428999999996E-2</v>
      </c>
      <c r="E2280">
        <f t="shared" si="134"/>
        <v>-2.454044900194003E-2</v>
      </c>
      <c r="F2280">
        <f t="shared" si="135"/>
        <v>2.9154408669478771E-2</v>
      </c>
      <c r="G2280">
        <f>IF('Input and Summary Results'!$J$4="yes",IF(C2280=FALSE,FALSE,IF('Data Transformation'!E2280&lt;$R$10,E2280,$R$10)),IF(C2280=FALSE,FALSE,IF(C2280&lt;$R$10,C2280,$R$10)))</f>
        <v>0.94506036800000004</v>
      </c>
      <c r="H2280">
        <f>IF('Input and Summary Results'!$J$4="yes",'Data Transformation'!F2280,'Data Transformation'!D2280)</f>
        <v>6.3485428999999996E-2</v>
      </c>
      <c r="I2280">
        <f t="shared" si="136"/>
        <v>116</v>
      </c>
    </row>
    <row r="2281" spans="2:9" x14ac:dyDescent="0.45">
      <c r="B2281">
        <f>IF('Input and Summary Results'!D1863=0,FALSE,'Input and Summary Results'!$B1863)</f>
        <v>116</v>
      </c>
      <c r="C2281">
        <f>IF(OR(B2281=0,'Input and Summary Results'!D1863=0,'Input and Summary Results'!D1863=""),FALSE,'Input and Summary Results'!$D1863)</f>
        <v>0.18850603799999999</v>
      </c>
      <c r="D2281">
        <f>IF(OR(B2281=0,'Input and Summary Results'!E1863=0),FALSE,'Input and Summary Results'!$E1863)</f>
        <v>5.9149761000000002E-2</v>
      </c>
      <c r="E2281">
        <f t="shared" si="134"/>
        <v>-0.72467473443386698</v>
      </c>
      <c r="F2281">
        <f t="shared" si="135"/>
        <v>0.13618129448988792</v>
      </c>
      <c r="G2281">
        <f>IF('Input and Summary Results'!$J$4="yes",IF(C2281=FALSE,FALSE,IF('Data Transformation'!E2281&lt;$R$10,E2281,$R$10)),IF(C2281=FALSE,FALSE,IF(C2281&lt;$R$10,C2281,$R$10)))</f>
        <v>0.18850603799999999</v>
      </c>
      <c r="H2281">
        <f>IF('Input and Summary Results'!$J$4="yes",'Data Transformation'!F2281,'Data Transformation'!D2281)</f>
        <v>5.9149761000000002E-2</v>
      </c>
      <c r="I2281">
        <f t="shared" si="136"/>
        <v>116</v>
      </c>
    </row>
    <row r="2282" spans="2:9" x14ac:dyDescent="0.45">
      <c r="B2282">
        <f>IF('Input and Summary Results'!D1864=0,FALSE,'Input and Summary Results'!$B1864)</f>
        <v>116</v>
      </c>
      <c r="C2282">
        <f>IF(OR(B2282=0,'Input and Summary Results'!D1864=0,'Input and Summary Results'!D1864=""),FALSE,'Input and Summary Results'!$D1864)</f>
        <v>0.19793702499999999</v>
      </c>
      <c r="D2282">
        <f>IF(OR(B2282=0,'Input and Summary Results'!E1864=0),FALSE,'Input and Summary Results'!$E1864)</f>
        <v>5.8541381000000003E-2</v>
      </c>
      <c r="E2282">
        <f t="shared" ref="E2282:E2345" si="137">IF(C2282=FALSE,FALSE,LOG10(C2282))</f>
        <v>-0.70347296148231497</v>
      </c>
      <c r="F2282">
        <f t="shared" ref="F2282:F2345" si="138">IF(D2282=FALSE, FALSE,0.434*D2282/C2282)</f>
        <v>0.12835880176535949</v>
      </c>
      <c r="G2282">
        <f>IF('Input and Summary Results'!$J$4="yes",IF(C2282=FALSE,FALSE,IF('Data Transformation'!E2282&lt;$R$10,E2282,$R$10)),IF(C2282=FALSE,FALSE,IF(C2282&lt;$R$10,C2282,$R$10)))</f>
        <v>0.19793702499999999</v>
      </c>
      <c r="H2282">
        <f>IF('Input and Summary Results'!$J$4="yes",'Data Transformation'!F2282,'Data Transformation'!D2282)</f>
        <v>5.8541381000000003E-2</v>
      </c>
      <c r="I2282">
        <f t="shared" si="136"/>
        <v>116</v>
      </c>
    </row>
    <row r="2283" spans="2:9" x14ac:dyDescent="0.45">
      <c r="B2283">
        <f>IF('Input and Summary Results'!D1865=0,FALSE,'Input and Summary Results'!$B1865)</f>
        <v>116</v>
      </c>
      <c r="C2283">
        <f>IF(OR(B2283=0,'Input and Summary Results'!D1865=0,'Input and Summary Results'!D1865=""),FALSE,'Input and Summary Results'!$D1865)</f>
        <v>0.13798859899999999</v>
      </c>
      <c r="D2283">
        <f>IF(OR(B2283=0,'Input and Summary Results'!E1865=0),FALSE,'Input and Summary Results'!$E1865)</f>
        <v>4.7613231999999998E-2</v>
      </c>
      <c r="E2283">
        <f t="shared" si="137"/>
        <v>-0.86015679472870099</v>
      </c>
      <c r="F2283">
        <f t="shared" si="138"/>
        <v>0.14975253635265912</v>
      </c>
      <c r="G2283">
        <f>IF('Input and Summary Results'!$J$4="yes",IF(C2283=FALSE,FALSE,IF('Data Transformation'!E2283&lt;$R$10,E2283,$R$10)),IF(C2283=FALSE,FALSE,IF(C2283&lt;$R$10,C2283,$R$10)))</f>
        <v>0.13798859899999999</v>
      </c>
      <c r="H2283">
        <f>IF('Input and Summary Results'!$J$4="yes",'Data Transformation'!F2283,'Data Transformation'!D2283)</f>
        <v>4.7613231999999998E-2</v>
      </c>
      <c r="I2283">
        <f t="shared" si="136"/>
        <v>116</v>
      </c>
    </row>
    <row r="2284" spans="2:9" x14ac:dyDescent="0.45">
      <c r="B2284">
        <f>IF('Input and Summary Results'!D1866=0,FALSE,'Input and Summary Results'!$B1866)</f>
        <v>116</v>
      </c>
      <c r="C2284">
        <f>IF(OR(B2284=0,'Input and Summary Results'!D1866=0,'Input and Summary Results'!D1866=""),FALSE,'Input and Summary Results'!$D1866)</f>
        <v>0.154404187</v>
      </c>
      <c r="D2284">
        <f>IF(OR(B2284=0,'Input and Summary Results'!E1866=0),FALSE,'Input and Summary Results'!$E1866)</f>
        <v>3.5803840000000003E-2</v>
      </c>
      <c r="E2284">
        <f t="shared" si="137"/>
        <v>-0.81134092701621063</v>
      </c>
      <c r="F2284">
        <f t="shared" si="138"/>
        <v>0.10063759838326147</v>
      </c>
      <c r="G2284">
        <f>IF('Input and Summary Results'!$J$4="yes",IF(C2284=FALSE,FALSE,IF('Data Transformation'!E2284&lt;$R$10,E2284,$R$10)),IF(C2284=FALSE,FALSE,IF(C2284&lt;$R$10,C2284,$R$10)))</f>
        <v>0.154404187</v>
      </c>
      <c r="H2284">
        <f>IF('Input and Summary Results'!$J$4="yes",'Data Transformation'!F2284,'Data Transformation'!D2284)</f>
        <v>3.5803840000000003E-2</v>
      </c>
      <c r="I2284">
        <f t="shared" si="136"/>
        <v>116</v>
      </c>
    </row>
    <row r="2285" spans="2:9" x14ac:dyDescent="0.45">
      <c r="B2285">
        <f>IF('Input and Summary Results'!D1867=0,FALSE,'Input and Summary Results'!$B1867)</f>
        <v>117</v>
      </c>
      <c r="C2285">
        <f>IF(OR(B2285=0,'Input and Summary Results'!D1867=0,'Input and Summary Results'!D1867=""),FALSE,'Input and Summary Results'!$D1867)</f>
        <v>0.48256016299999999</v>
      </c>
      <c r="D2285">
        <f>IF(OR(B2285=0,'Input and Summary Results'!E1867=0),FALSE,'Input and Summary Results'!$E1867)</f>
        <v>0.13619093500000001</v>
      </c>
      <c r="E2285">
        <f t="shared" si="137"/>
        <v>-0.31644853344957863</v>
      </c>
      <c r="F2285">
        <f t="shared" si="138"/>
        <v>0.12248600344989523</v>
      </c>
      <c r="G2285">
        <f>IF('Input and Summary Results'!$J$4="yes",IF(C2285=FALSE,FALSE,IF('Data Transformation'!E2285&lt;$R$10,E2285,$R$10)),IF(C2285=FALSE,FALSE,IF(C2285&lt;$R$10,C2285,$R$10)))</f>
        <v>0.48256016299999999</v>
      </c>
      <c r="H2285">
        <f>IF('Input and Summary Results'!$J$4="yes",'Data Transformation'!F2285,'Data Transformation'!D2285)</f>
        <v>0.13619093500000001</v>
      </c>
      <c r="I2285">
        <f t="shared" si="136"/>
        <v>117</v>
      </c>
    </row>
    <row r="2286" spans="2:9" x14ac:dyDescent="0.45">
      <c r="B2286">
        <f>IF('Input and Summary Results'!D1868=0,FALSE,'Input and Summary Results'!$B1868)</f>
        <v>117</v>
      </c>
      <c r="C2286">
        <f>IF(OR(B2286=0,'Input and Summary Results'!D1868=0,'Input and Summary Results'!D1868=""),FALSE,'Input and Summary Results'!$D1868)</f>
        <v>0.28572511499999997</v>
      </c>
      <c r="D2286">
        <f>IF(OR(B2286=0,'Input and Summary Results'!E1868=0),FALSE,'Input and Summary Results'!$E1868)</f>
        <v>9.2189037000000001E-2</v>
      </c>
      <c r="E2286">
        <f t="shared" si="137"/>
        <v>-0.54405158381562102</v>
      </c>
      <c r="F2286">
        <f t="shared" si="138"/>
        <v>0.14002983972199995</v>
      </c>
      <c r="G2286">
        <f>IF('Input and Summary Results'!$J$4="yes",IF(C2286=FALSE,FALSE,IF('Data Transformation'!E2286&lt;$R$10,E2286,$R$10)),IF(C2286=FALSE,FALSE,IF(C2286&lt;$R$10,C2286,$R$10)))</f>
        <v>0.28572511499999997</v>
      </c>
      <c r="H2286">
        <f>IF('Input and Summary Results'!$J$4="yes",'Data Transformation'!F2286,'Data Transformation'!D2286)</f>
        <v>9.2189037000000001E-2</v>
      </c>
      <c r="I2286">
        <f t="shared" si="136"/>
        <v>117</v>
      </c>
    </row>
    <row r="2287" spans="2:9" x14ac:dyDescent="0.45">
      <c r="B2287">
        <f>IF('Input and Summary Results'!D1869=0,FALSE,'Input and Summary Results'!$B1869)</f>
        <v>117</v>
      </c>
      <c r="C2287">
        <f>IF(OR(B2287=0,'Input and Summary Results'!D1869=0,'Input and Summary Results'!D1869=""),FALSE,'Input and Summary Results'!$D1869)</f>
        <v>0.14146030400000001</v>
      </c>
      <c r="D2287">
        <f>IF(OR(B2287=0,'Input and Summary Results'!E1869=0),FALSE,'Input and Summary Results'!$E1869)</f>
        <v>7.7435093999999996E-2</v>
      </c>
      <c r="E2287">
        <f t="shared" si="137"/>
        <v>-0.84936541294818046</v>
      </c>
      <c r="F2287">
        <f t="shared" si="138"/>
        <v>0.23757075197576275</v>
      </c>
      <c r="G2287">
        <f>IF('Input and Summary Results'!$J$4="yes",IF(C2287=FALSE,FALSE,IF('Data Transformation'!E2287&lt;$R$10,E2287,$R$10)),IF(C2287=FALSE,FALSE,IF(C2287&lt;$R$10,C2287,$R$10)))</f>
        <v>0.14146030400000001</v>
      </c>
      <c r="H2287">
        <f>IF('Input and Summary Results'!$J$4="yes",'Data Transformation'!F2287,'Data Transformation'!D2287)</f>
        <v>7.7435093999999996E-2</v>
      </c>
      <c r="I2287">
        <f t="shared" si="136"/>
        <v>117</v>
      </c>
    </row>
    <row r="2288" spans="2:9" x14ac:dyDescent="0.45">
      <c r="B2288">
        <f>IF('Input and Summary Results'!D1870=0,FALSE,'Input and Summary Results'!$B1870)</f>
        <v>117</v>
      </c>
      <c r="C2288">
        <f>IF(OR(B2288=0,'Input and Summary Results'!D1870=0,'Input and Summary Results'!D1870=""),FALSE,'Input and Summary Results'!$D1870)</f>
        <v>9.4233785E-2</v>
      </c>
      <c r="D2288">
        <f>IF(OR(B2288=0,'Input and Summary Results'!E1870=0),FALSE,'Input and Summary Results'!$E1870)</f>
        <v>7.7247328000000004E-2</v>
      </c>
      <c r="E2288">
        <f t="shared" si="137"/>
        <v>-1.0257933646326449</v>
      </c>
      <c r="F2288">
        <f t="shared" si="138"/>
        <v>0.35576773608318929</v>
      </c>
      <c r="G2288">
        <f>IF('Input and Summary Results'!$J$4="yes",IF(C2288=FALSE,FALSE,IF('Data Transformation'!E2288&lt;$R$10,E2288,$R$10)),IF(C2288=FALSE,FALSE,IF(C2288&lt;$R$10,C2288,$R$10)))</f>
        <v>9.4233785E-2</v>
      </c>
      <c r="H2288">
        <f>IF('Input and Summary Results'!$J$4="yes",'Data Transformation'!F2288,'Data Transformation'!D2288)</f>
        <v>7.7247328000000004E-2</v>
      </c>
      <c r="I2288">
        <f t="shared" si="136"/>
        <v>117</v>
      </c>
    </row>
    <row r="2289" spans="2:9" x14ac:dyDescent="0.45">
      <c r="B2289">
        <f>IF('Input and Summary Results'!D1871=0,FALSE,'Input and Summary Results'!$B1871)</f>
        <v>117</v>
      </c>
      <c r="C2289">
        <f>IF(OR(B2289=0,'Input and Summary Results'!D1871=0,'Input and Summary Results'!D1871=""),FALSE,'Input and Summary Results'!$D1871)</f>
        <v>0.155702757</v>
      </c>
      <c r="D2289">
        <f>IF(OR(B2289=0,'Input and Summary Results'!E1871=0),FALSE,'Input and Summary Results'!$E1871)</f>
        <v>7.4376329000000005E-2</v>
      </c>
      <c r="E2289">
        <f t="shared" si="137"/>
        <v>-0.80770369739150771</v>
      </c>
      <c r="F2289">
        <f t="shared" si="138"/>
        <v>0.20731377791852462</v>
      </c>
      <c r="G2289">
        <f>IF('Input and Summary Results'!$J$4="yes",IF(C2289=FALSE,FALSE,IF('Data Transformation'!E2289&lt;$R$10,E2289,$R$10)),IF(C2289=FALSE,FALSE,IF(C2289&lt;$R$10,C2289,$R$10)))</f>
        <v>0.155702757</v>
      </c>
      <c r="H2289">
        <f>IF('Input and Summary Results'!$J$4="yes",'Data Transformation'!F2289,'Data Transformation'!D2289)</f>
        <v>7.4376329000000005E-2</v>
      </c>
      <c r="I2289">
        <f t="shared" si="136"/>
        <v>117</v>
      </c>
    </row>
    <row r="2290" spans="2:9" x14ac:dyDescent="0.45">
      <c r="B2290">
        <f>IF('Input and Summary Results'!D1872=0,FALSE,'Input and Summary Results'!$B1872)</f>
        <v>117</v>
      </c>
      <c r="C2290">
        <f>IF(OR(B2290=0,'Input and Summary Results'!D1872=0,'Input and Summary Results'!D1872=""),FALSE,'Input and Summary Results'!$D1872)</f>
        <v>0.20672754400000001</v>
      </c>
      <c r="D2290">
        <f>IF(OR(B2290=0,'Input and Summary Results'!E1872=0),FALSE,'Input and Summary Results'!$E1872)</f>
        <v>7.2047750999999993E-2</v>
      </c>
      <c r="E2290">
        <f t="shared" si="137"/>
        <v>-0.68460165491473957</v>
      </c>
      <c r="F2290">
        <f t="shared" si="138"/>
        <v>0.15125572204350279</v>
      </c>
      <c r="G2290">
        <f>IF('Input and Summary Results'!$J$4="yes",IF(C2290=FALSE,FALSE,IF('Data Transformation'!E2290&lt;$R$10,E2290,$R$10)),IF(C2290=FALSE,FALSE,IF(C2290&lt;$R$10,C2290,$R$10)))</f>
        <v>0.20672754400000001</v>
      </c>
      <c r="H2290">
        <f>IF('Input and Summary Results'!$J$4="yes",'Data Transformation'!F2290,'Data Transformation'!D2290)</f>
        <v>7.2047750999999993E-2</v>
      </c>
      <c r="I2290">
        <f t="shared" si="136"/>
        <v>117</v>
      </c>
    </row>
    <row r="2291" spans="2:9" x14ac:dyDescent="0.45">
      <c r="B2291">
        <f>IF('Input and Summary Results'!D1873=0,FALSE,'Input and Summary Results'!$B1873)</f>
        <v>117</v>
      </c>
      <c r="C2291">
        <f>IF(OR(B2291=0,'Input and Summary Results'!D1873=0,'Input and Summary Results'!D1873=""),FALSE,'Input and Summary Results'!$D1873)</f>
        <v>0.15329130199999999</v>
      </c>
      <c r="D2291">
        <f>IF(OR(B2291=0,'Input and Summary Results'!E1873=0),FALSE,'Input and Summary Results'!$E1873)</f>
        <v>6.9248628000000007E-2</v>
      </c>
      <c r="E2291">
        <f t="shared" si="137"/>
        <v>-0.81448248702802639</v>
      </c>
      <c r="F2291">
        <f t="shared" si="138"/>
        <v>0.19605746810083202</v>
      </c>
      <c r="G2291">
        <f>IF('Input and Summary Results'!$J$4="yes",IF(C2291=FALSE,FALSE,IF('Data Transformation'!E2291&lt;$R$10,E2291,$R$10)),IF(C2291=FALSE,FALSE,IF(C2291&lt;$R$10,C2291,$R$10)))</f>
        <v>0.15329130199999999</v>
      </c>
      <c r="H2291">
        <f>IF('Input and Summary Results'!$J$4="yes",'Data Transformation'!F2291,'Data Transformation'!D2291)</f>
        <v>6.9248628000000007E-2</v>
      </c>
      <c r="I2291">
        <f t="shared" si="136"/>
        <v>117</v>
      </c>
    </row>
    <row r="2292" spans="2:9" x14ac:dyDescent="0.45">
      <c r="B2292">
        <f>IF('Input and Summary Results'!D1874=0,FALSE,'Input and Summary Results'!$B1874)</f>
        <v>117</v>
      </c>
      <c r="C2292">
        <f>IF(OR(B2292=0,'Input and Summary Results'!D1874=0,'Input and Summary Results'!D1874=""),FALSE,'Input and Summary Results'!$D1874)</f>
        <v>0.16298383699999999</v>
      </c>
      <c r="D2292">
        <f>IF(OR(B2292=0,'Input and Summary Results'!E1874=0),FALSE,'Input and Summary Results'!$E1874)</f>
        <v>6.9007785000000002E-2</v>
      </c>
      <c r="E2292">
        <f t="shared" si="137"/>
        <v>-0.78785546215898195</v>
      </c>
      <c r="F2292">
        <f t="shared" si="138"/>
        <v>0.1837567407987824</v>
      </c>
      <c r="G2292">
        <f>IF('Input and Summary Results'!$J$4="yes",IF(C2292=FALSE,FALSE,IF('Data Transformation'!E2292&lt;$R$10,E2292,$R$10)),IF(C2292=FALSE,FALSE,IF(C2292&lt;$R$10,C2292,$R$10)))</f>
        <v>0.16298383699999999</v>
      </c>
      <c r="H2292">
        <f>IF('Input and Summary Results'!$J$4="yes",'Data Transformation'!F2292,'Data Transformation'!D2292)</f>
        <v>6.9007785000000002E-2</v>
      </c>
      <c r="I2292">
        <f t="shared" si="136"/>
        <v>117</v>
      </c>
    </row>
    <row r="2293" spans="2:9" x14ac:dyDescent="0.45">
      <c r="B2293">
        <f>IF('Input and Summary Results'!D1875=0,FALSE,'Input and Summary Results'!$B1875)</f>
        <v>117</v>
      </c>
      <c r="C2293">
        <f>IF(OR(B2293=0,'Input and Summary Results'!D1875=0,'Input and Summary Results'!D1875=""),FALSE,'Input and Summary Results'!$D1875)</f>
        <v>7.7562335999999996E-2</v>
      </c>
      <c r="D2293">
        <f>IF(OR(B2293=0,'Input and Summary Results'!E1875=0),FALSE,'Input and Summary Results'!$E1875)</f>
        <v>6.6588986000000003E-2</v>
      </c>
      <c r="E2293">
        <f t="shared" si="137"/>
        <v>-1.1103491194407771</v>
      </c>
      <c r="F2293">
        <f t="shared" si="138"/>
        <v>0.37259862730281873</v>
      </c>
      <c r="G2293">
        <f>IF('Input and Summary Results'!$J$4="yes",IF(C2293=FALSE,FALSE,IF('Data Transformation'!E2293&lt;$R$10,E2293,$R$10)),IF(C2293=FALSE,FALSE,IF(C2293&lt;$R$10,C2293,$R$10)))</f>
        <v>7.7562335999999996E-2</v>
      </c>
      <c r="H2293">
        <f>IF('Input and Summary Results'!$J$4="yes",'Data Transformation'!F2293,'Data Transformation'!D2293)</f>
        <v>6.6588986000000003E-2</v>
      </c>
      <c r="I2293">
        <f t="shared" si="136"/>
        <v>117</v>
      </c>
    </row>
    <row r="2294" spans="2:9" x14ac:dyDescent="0.45">
      <c r="B2294">
        <f>IF('Input and Summary Results'!D1876=0,FALSE,'Input and Summary Results'!$B1876)</f>
        <v>117</v>
      </c>
      <c r="C2294">
        <f>IF(OR(B2294=0,'Input and Summary Results'!D1876=0,'Input and Summary Results'!D1876=""),FALSE,'Input and Summary Results'!$D1876)</f>
        <v>0.32849404399999999</v>
      </c>
      <c r="D2294">
        <f>IF(OR(B2294=0,'Input and Summary Results'!E1876=0),FALSE,'Input and Summary Results'!$E1876)</f>
        <v>6.5933253999999997E-2</v>
      </c>
      <c r="E2294">
        <f t="shared" si="137"/>
        <v>-0.48347250032454658</v>
      </c>
      <c r="F2294">
        <f t="shared" si="138"/>
        <v>8.710974447987252E-2</v>
      </c>
      <c r="G2294">
        <f>IF('Input and Summary Results'!$J$4="yes",IF(C2294=FALSE,FALSE,IF('Data Transformation'!E2294&lt;$R$10,E2294,$R$10)),IF(C2294=FALSE,FALSE,IF(C2294&lt;$R$10,C2294,$R$10)))</f>
        <v>0.32849404399999999</v>
      </c>
      <c r="H2294">
        <f>IF('Input and Summary Results'!$J$4="yes",'Data Transformation'!F2294,'Data Transformation'!D2294)</f>
        <v>6.5933253999999997E-2</v>
      </c>
      <c r="I2294">
        <f t="shared" si="136"/>
        <v>117</v>
      </c>
    </row>
    <row r="2295" spans="2:9" x14ac:dyDescent="0.45">
      <c r="B2295">
        <f>IF('Input and Summary Results'!D1877=0,FALSE,'Input and Summary Results'!$B1877)</f>
        <v>117</v>
      </c>
      <c r="C2295">
        <f>IF(OR(B2295=0,'Input and Summary Results'!D1877=0,'Input and Summary Results'!D1877=""),FALSE,'Input and Summary Results'!$D1877)</f>
        <v>0.94191444899999999</v>
      </c>
      <c r="D2295">
        <f>IF(OR(B2295=0,'Input and Summary Results'!E1877=0),FALSE,'Input and Summary Results'!$E1877)</f>
        <v>6.5142512999999999E-2</v>
      </c>
      <c r="E2295">
        <f t="shared" si="137"/>
        <v>-2.5988540959217182E-2</v>
      </c>
      <c r="F2295">
        <f t="shared" si="138"/>
        <v>3.0015306243592828E-2</v>
      </c>
      <c r="G2295">
        <f>IF('Input and Summary Results'!$J$4="yes",IF(C2295=FALSE,FALSE,IF('Data Transformation'!E2295&lt;$R$10,E2295,$R$10)),IF(C2295=FALSE,FALSE,IF(C2295&lt;$R$10,C2295,$R$10)))</f>
        <v>0.94191444899999999</v>
      </c>
      <c r="H2295">
        <f>IF('Input and Summary Results'!$J$4="yes",'Data Transformation'!F2295,'Data Transformation'!D2295)</f>
        <v>6.5142512999999999E-2</v>
      </c>
      <c r="I2295">
        <f t="shared" si="136"/>
        <v>117</v>
      </c>
    </row>
    <row r="2296" spans="2:9" x14ac:dyDescent="0.45">
      <c r="B2296">
        <f>IF('Input and Summary Results'!D1878=0,FALSE,'Input and Summary Results'!$B1878)</f>
        <v>117</v>
      </c>
      <c r="C2296">
        <f>IF(OR(B2296=0,'Input and Summary Results'!D1878=0,'Input and Summary Results'!D1878=""),FALSE,'Input and Summary Results'!$D1878)</f>
        <v>0.181986805</v>
      </c>
      <c r="D2296">
        <f>IF(OR(B2296=0,'Input and Summary Results'!E1878=0),FALSE,'Input and Summary Results'!$E1878)</f>
        <v>6.4828161999999995E-2</v>
      </c>
      <c r="E2296">
        <f t="shared" si="137"/>
        <v>-0.7399600995062986</v>
      </c>
      <c r="F2296">
        <f t="shared" si="138"/>
        <v>0.15460144106601573</v>
      </c>
      <c r="G2296">
        <f>IF('Input and Summary Results'!$J$4="yes",IF(C2296=FALSE,FALSE,IF('Data Transformation'!E2296&lt;$R$10,E2296,$R$10)),IF(C2296=FALSE,FALSE,IF(C2296&lt;$R$10,C2296,$R$10)))</f>
        <v>0.181986805</v>
      </c>
      <c r="H2296">
        <f>IF('Input and Summary Results'!$J$4="yes",'Data Transformation'!F2296,'Data Transformation'!D2296)</f>
        <v>6.4828161999999995E-2</v>
      </c>
      <c r="I2296">
        <f t="shared" si="136"/>
        <v>117</v>
      </c>
    </row>
    <row r="2297" spans="2:9" x14ac:dyDescent="0.45">
      <c r="B2297">
        <f>IF('Input and Summary Results'!D1879=0,FALSE,'Input and Summary Results'!$B1879)</f>
        <v>117</v>
      </c>
      <c r="C2297">
        <f>IF(OR(B2297=0,'Input and Summary Results'!D1879=0,'Input and Summary Results'!D1879=""),FALSE,'Input and Summary Results'!$D1879)</f>
        <v>1.01122004</v>
      </c>
      <c r="D2297">
        <f>IF(OR(B2297=0,'Input and Summary Results'!E1879=0),FALSE,'Input and Summary Results'!$E1879)</f>
        <v>6.1204184000000002E-2</v>
      </c>
      <c r="E2297">
        <f t="shared" si="137"/>
        <v>4.8456677175598853E-3</v>
      </c>
      <c r="F2297">
        <f t="shared" si="138"/>
        <v>2.6267889089698026E-2</v>
      </c>
      <c r="G2297">
        <f>IF('Input and Summary Results'!$J$4="yes",IF(C2297=FALSE,FALSE,IF('Data Transformation'!E2297&lt;$R$10,E2297,$R$10)),IF(C2297=FALSE,FALSE,IF(C2297&lt;$R$10,C2297,$R$10)))</f>
        <v>1.01122004</v>
      </c>
      <c r="H2297">
        <f>IF('Input and Summary Results'!$J$4="yes",'Data Transformation'!F2297,'Data Transformation'!D2297)</f>
        <v>6.1204184000000002E-2</v>
      </c>
      <c r="I2297">
        <f t="shared" si="136"/>
        <v>117</v>
      </c>
    </row>
    <row r="2298" spans="2:9" x14ac:dyDescent="0.45">
      <c r="B2298">
        <f>IF('Input and Summary Results'!D1880=0,FALSE,'Input and Summary Results'!$B1880)</f>
        <v>117</v>
      </c>
      <c r="C2298">
        <f>IF(OR(B2298=0,'Input and Summary Results'!D1880=0,'Input and Summary Results'!D1880=""),FALSE,'Input and Summary Results'!$D1880)</f>
        <v>0.82208463899999995</v>
      </c>
      <c r="D2298">
        <f>IF(OR(B2298=0,'Input and Summary Results'!E1880=0),FALSE,'Input and Summary Results'!$E1880)</f>
        <v>5.9846636000000002E-2</v>
      </c>
      <c r="E2298">
        <f t="shared" si="137"/>
        <v>-8.5083466695548782E-2</v>
      </c>
      <c r="F2298">
        <f t="shared" si="138"/>
        <v>3.1594605703367244E-2</v>
      </c>
      <c r="G2298">
        <f>IF('Input and Summary Results'!$J$4="yes",IF(C2298=FALSE,FALSE,IF('Data Transformation'!E2298&lt;$R$10,E2298,$R$10)),IF(C2298=FALSE,FALSE,IF(C2298&lt;$R$10,C2298,$R$10)))</f>
        <v>0.82208463899999995</v>
      </c>
      <c r="H2298">
        <f>IF('Input and Summary Results'!$J$4="yes",'Data Transformation'!F2298,'Data Transformation'!D2298)</f>
        <v>5.9846636000000002E-2</v>
      </c>
      <c r="I2298">
        <f t="shared" si="136"/>
        <v>117</v>
      </c>
    </row>
    <row r="2299" spans="2:9" x14ac:dyDescent="0.45">
      <c r="B2299">
        <f>IF('Input and Summary Results'!D1881=0,FALSE,'Input and Summary Results'!$B1881)</f>
        <v>117</v>
      </c>
      <c r="C2299">
        <f>IF(OR(B2299=0,'Input and Summary Results'!D1881=0,'Input and Summary Results'!D1881=""),FALSE,'Input and Summary Results'!$D1881)</f>
        <v>0.210254143</v>
      </c>
      <c r="D2299">
        <f>IF(OR(B2299=0,'Input and Summary Results'!E1881=0),FALSE,'Input and Summary Results'!$E1881)</f>
        <v>5.5428069000000003E-2</v>
      </c>
      <c r="E2299">
        <f t="shared" si="137"/>
        <v>-0.67725543779254138</v>
      </c>
      <c r="F2299">
        <f t="shared" si="138"/>
        <v>0.11441287958829902</v>
      </c>
      <c r="G2299">
        <f>IF('Input and Summary Results'!$J$4="yes",IF(C2299=FALSE,FALSE,IF('Data Transformation'!E2299&lt;$R$10,E2299,$R$10)),IF(C2299=FALSE,FALSE,IF(C2299&lt;$R$10,C2299,$R$10)))</f>
        <v>0.210254143</v>
      </c>
      <c r="H2299">
        <f>IF('Input and Summary Results'!$J$4="yes",'Data Transformation'!F2299,'Data Transformation'!D2299)</f>
        <v>5.5428069000000003E-2</v>
      </c>
      <c r="I2299">
        <f t="shared" si="136"/>
        <v>117</v>
      </c>
    </row>
    <row r="2300" spans="2:9" x14ac:dyDescent="0.45">
      <c r="B2300">
        <f>IF('Input and Summary Results'!D1882=0,FALSE,'Input and Summary Results'!$B1882)</f>
        <v>117</v>
      </c>
      <c r="C2300">
        <f>IF(OR(B2300=0,'Input and Summary Results'!D1882=0,'Input and Summary Results'!D1882=""),FALSE,'Input and Summary Results'!$D1882)</f>
        <v>0.18148456199999999</v>
      </c>
      <c r="D2300">
        <f>IF(OR(B2300=0,'Input and Summary Results'!E1882=0),FALSE,'Input and Summary Results'!$E1882)</f>
        <v>5.4107950000000002E-2</v>
      </c>
      <c r="E2300">
        <f t="shared" si="137"/>
        <v>-0.74116031235441882</v>
      </c>
      <c r="F2300">
        <f t="shared" si="138"/>
        <v>0.12939310121595909</v>
      </c>
      <c r="G2300">
        <f>IF('Input and Summary Results'!$J$4="yes",IF(C2300=FALSE,FALSE,IF('Data Transformation'!E2300&lt;$R$10,E2300,$R$10)),IF(C2300=FALSE,FALSE,IF(C2300&lt;$R$10,C2300,$R$10)))</f>
        <v>0.18148456199999999</v>
      </c>
      <c r="H2300">
        <f>IF('Input and Summary Results'!$J$4="yes",'Data Transformation'!F2300,'Data Transformation'!D2300)</f>
        <v>5.4107950000000002E-2</v>
      </c>
      <c r="I2300">
        <f t="shared" si="136"/>
        <v>117</v>
      </c>
    </row>
    <row r="2301" spans="2:9" x14ac:dyDescent="0.45">
      <c r="B2301">
        <f>IF('Input and Summary Results'!D1883=0,FALSE,'Input and Summary Results'!$B1883)</f>
        <v>117</v>
      </c>
      <c r="C2301">
        <f>IF(OR(B2301=0,'Input and Summary Results'!D1883=0,'Input and Summary Results'!D1883=""),FALSE,'Input and Summary Results'!$D1883)</f>
        <v>0.89802776399999995</v>
      </c>
      <c r="D2301">
        <f>IF(OR(B2301=0,'Input and Summary Results'!E1883=0),FALSE,'Input and Summary Results'!$E1883)</f>
        <v>4.8794141999999999E-2</v>
      </c>
      <c r="E2301">
        <f t="shared" si="137"/>
        <v>-4.6710236199509619E-2</v>
      </c>
      <c r="F2301">
        <f t="shared" si="138"/>
        <v>2.3581295007712035E-2</v>
      </c>
      <c r="G2301">
        <f>IF('Input and Summary Results'!$J$4="yes",IF(C2301=FALSE,FALSE,IF('Data Transformation'!E2301&lt;$R$10,E2301,$R$10)),IF(C2301=FALSE,FALSE,IF(C2301&lt;$R$10,C2301,$R$10)))</f>
        <v>0.89802776399999995</v>
      </c>
      <c r="H2301">
        <f>IF('Input and Summary Results'!$J$4="yes",'Data Transformation'!F2301,'Data Transformation'!D2301)</f>
        <v>4.8794141999999999E-2</v>
      </c>
      <c r="I2301">
        <f t="shared" si="136"/>
        <v>117</v>
      </c>
    </row>
    <row r="2302" spans="2:9" x14ac:dyDescent="0.45">
      <c r="B2302">
        <f>IF('Input and Summary Results'!D1884=0,FALSE,'Input and Summary Results'!$B1884)</f>
        <v>118</v>
      </c>
      <c r="C2302">
        <f>IF(OR(B2302=0,'Input and Summary Results'!D1884=0,'Input and Summary Results'!D1884=""),FALSE,'Input and Summary Results'!$D1884)</f>
        <v>0.233501389</v>
      </c>
      <c r="D2302">
        <f>IF(OR(B2302=0,'Input and Summary Results'!E1884=0),FALSE,'Input and Summary Results'!$E1884)</f>
        <v>9.0752971000000002E-2</v>
      </c>
      <c r="E2302">
        <f t="shared" si="137"/>
        <v>-0.63171053165786406</v>
      </c>
      <c r="F2302">
        <f t="shared" si="138"/>
        <v>0.16867903691142497</v>
      </c>
      <c r="G2302">
        <f>IF('Input and Summary Results'!$J$4="yes",IF(C2302=FALSE,FALSE,IF('Data Transformation'!E2302&lt;$R$10,E2302,$R$10)),IF(C2302=FALSE,FALSE,IF(C2302&lt;$R$10,C2302,$R$10)))</f>
        <v>0.233501389</v>
      </c>
      <c r="H2302">
        <f>IF('Input and Summary Results'!$J$4="yes",'Data Transformation'!F2302,'Data Transformation'!D2302)</f>
        <v>9.0752971000000002E-2</v>
      </c>
      <c r="I2302">
        <f t="shared" si="136"/>
        <v>118</v>
      </c>
    </row>
    <row r="2303" spans="2:9" x14ac:dyDescent="0.45">
      <c r="B2303">
        <f>IF('Input and Summary Results'!D1885=0,FALSE,'Input and Summary Results'!$B1885)</f>
        <v>118</v>
      </c>
      <c r="C2303">
        <f>IF(OR(B2303=0,'Input and Summary Results'!D1885=0,'Input and Summary Results'!D1885=""),FALSE,'Input and Summary Results'!$D1885)</f>
        <v>6.8928488999999996E-2</v>
      </c>
      <c r="D2303">
        <f>IF(OR(B2303=0,'Input and Summary Results'!E1885=0),FALSE,'Input and Summary Results'!$E1885)</f>
        <v>8.9931785E-2</v>
      </c>
      <c r="E2303">
        <f t="shared" si="137"/>
        <v>-1.16160124168795</v>
      </c>
      <c r="F2303">
        <f t="shared" si="138"/>
        <v>0.56624474518801649</v>
      </c>
      <c r="G2303">
        <f>IF('Input and Summary Results'!$J$4="yes",IF(C2303=FALSE,FALSE,IF('Data Transformation'!E2303&lt;$R$10,E2303,$R$10)),IF(C2303=FALSE,FALSE,IF(C2303&lt;$R$10,C2303,$R$10)))</f>
        <v>6.8928488999999996E-2</v>
      </c>
      <c r="H2303">
        <f>IF('Input and Summary Results'!$J$4="yes",'Data Transformation'!F2303,'Data Transformation'!D2303)</f>
        <v>8.9931785E-2</v>
      </c>
      <c r="I2303">
        <f t="shared" si="136"/>
        <v>118</v>
      </c>
    </row>
    <row r="2304" spans="2:9" x14ac:dyDescent="0.45">
      <c r="B2304">
        <f>IF('Input and Summary Results'!D1886=0,FALSE,'Input and Summary Results'!$B1886)</f>
        <v>118</v>
      </c>
      <c r="C2304">
        <f>IF(OR(B2304=0,'Input and Summary Results'!D1886=0,'Input and Summary Results'!D1886=""),FALSE,'Input and Summary Results'!$D1886)</f>
        <v>0.233288417</v>
      </c>
      <c r="D2304">
        <f>IF(OR(B2304=0,'Input and Summary Results'!E1886=0),FALSE,'Input and Summary Results'!$E1886)</f>
        <v>8.8375394999999995E-2</v>
      </c>
      <c r="E2304">
        <f t="shared" si="137"/>
        <v>-0.63210682382032712</v>
      </c>
      <c r="F2304">
        <f t="shared" si="138"/>
        <v>0.16440988336767703</v>
      </c>
      <c r="G2304">
        <f>IF('Input and Summary Results'!$J$4="yes",IF(C2304=FALSE,FALSE,IF('Data Transformation'!E2304&lt;$R$10,E2304,$R$10)),IF(C2304=FALSE,FALSE,IF(C2304&lt;$R$10,C2304,$R$10)))</f>
        <v>0.233288417</v>
      </c>
      <c r="H2304">
        <f>IF('Input and Summary Results'!$J$4="yes",'Data Transformation'!F2304,'Data Transformation'!D2304)</f>
        <v>8.8375394999999995E-2</v>
      </c>
      <c r="I2304">
        <f t="shared" si="136"/>
        <v>118</v>
      </c>
    </row>
    <row r="2305" spans="2:9" x14ac:dyDescent="0.45">
      <c r="B2305">
        <f>IF('Input and Summary Results'!D1887=0,FALSE,'Input and Summary Results'!$B1887)</f>
        <v>118</v>
      </c>
      <c r="C2305">
        <f>IF(OR(B2305=0,'Input and Summary Results'!D1887=0,'Input and Summary Results'!D1887=""),FALSE,'Input and Summary Results'!$D1887)</f>
        <v>0.15713369199999999</v>
      </c>
      <c r="D2305">
        <f>IF(OR(B2305=0,'Input and Summary Results'!E1887=0),FALSE,'Input and Summary Results'!$E1887)</f>
        <v>7.4567920999999995E-2</v>
      </c>
      <c r="E2305">
        <f t="shared" si="137"/>
        <v>-0.80373068522815594</v>
      </c>
      <c r="F2305">
        <f t="shared" si="138"/>
        <v>0.2059550520457446</v>
      </c>
      <c r="G2305">
        <f>IF('Input and Summary Results'!$J$4="yes",IF(C2305=FALSE,FALSE,IF('Data Transformation'!E2305&lt;$R$10,E2305,$R$10)),IF(C2305=FALSE,FALSE,IF(C2305&lt;$R$10,C2305,$R$10)))</f>
        <v>0.15713369199999999</v>
      </c>
      <c r="H2305">
        <f>IF('Input and Summary Results'!$J$4="yes",'Data Transformation'!F2305,'Data Transformation'!D2305)</f>
        <v>7.4567920999999995E-2</v>
      </c>
      <c r="I2305">
        <f t="shared" si="136"/>
        <v>118</v>
      </c>
    </row>
    <row r="2306" spans="2:9" x14ac:dyDescent="0.45">
      <c r="B2306">
        <f>IF('Input and Summary Results'!D1888=0,FALSE,'Input and Summary Results'!$B1888)</f>
        <v>118</v>
      </c>
      <c r="C2306">
        <f>IF(OR(B2306=0,'Input and Summary Results'!D1888=0,'Input and Summary Results'!D1888=""),FALSE,'Input and Summary Results'!$D1888)</f>
        <v>0.19256458900000001</v>
      </c>
      <c r="D2306">
        <f>IF(OR(B2306=0,'Input and Summary Results'!E1888=0),FALSE,'Input and Summary Results'!$E1888)</f>
        <v>7.3878316999999999E-2</v>
      </c>
      <c r="E2306">
        <f t="shared" si="137"/>
        <v>-0.7154235729530618</v>
      </c>
      <c r="F2306">
        <f t="shared" si="138"/>
        <v>0.16650615642526051</v>
      </c>
      <c r="G2306">
        <f>IF('Input and Summary Results'!$J$4="yes",IF(C2306=FALSE,FALSE,IF('Data Transformation'!E2306&lt;$R$10,E2306,$R$10)),IF(C2306=FALSE,FALSE,IF(C2306&lt;$R$10,C2306,$R$10)))</f>
        <v>0.19256458900000001</v>
      </c>
      <c r="H2306">
        <f>IF('Input and Summary Results'!$J$4="yes",'Data Transformation'!F2306,'Data Transformation'!D2306)</f>
        <v>7.3878316999999999E-2</v>
      </c>
      <c r="I2306">
        <f t="shared" si="136"/>
        <v>118</v>
      </c>
    </row>
    <row r="2307" spans="2:9" x14ac:dyDescent="0.45">
      <c r="B2307">
        <f>IF('Input and Summary Results'!D1889=0,FALSE,'Input and Summary Results'!$B1889)</f>
        <v>118</v>
      </c>
      <c r="C2307">
        <f>IF(OR(B2307=0,'Input and Summary Results'!D1889=0,'Input and Summary Results'!D1889=""),FALSE,'Input and Summary Results'!$D1889)</f>
        <v>0.103917195</v>
      </c>
      <c r="D2307">
        <f>IF(OR(B2307=0,'Input and Summary Results'!E1889=0),FALSE,'Input and Summary Results'!$E1889)</f>
        <v>7.0078504999999999E-2</v>
      </c>
      <c r="E2307">
        <f t="shared" si="137"/>
        <v>-0.98331258453378489</v>
      </c>
      <c r="F2307">
        <f t="shared" si="138"/>
        <v>0.29267602123017272</v>
      </c>
      <c r="G2307">
        <f>IF('Input and Summary Results'!$J$4="yes",IF(C2307=FALSE,FALSE,IF('Data Transformation'!E2307&lt;$R$10,E2307,$R$10)),IF(C2307=FALSE,FALSE,IF(C2307&lt;$R$10,C2307,$R$10)))</f>
        <v>0.103917195</v>
      </c>
      <c r="H2307">
        <f>IF('Input and Summary Results'!$J$4="yes",'Data Transformation'!F2307,'Data Transformation'!D2307)</f>
        <v>7.0078504999999999E-2</v>
      </c>
      <c r="I2307">
        <f t="shared" si="136"/>
        <v>118</v>
      </c>
    </row>
    <row r="2308" spans="2:9" x14ac:dyDescent="0.45">
      <c r="B2308">
        <f>IF('Input and Summary Results'!D1890=0,FALSE,'Input and Summary Results'!$B1890)</f>
        <v>118</v>
      </c>
      <c r="C2308">
        <f>IF(OR(B2308=0,'Input and Summary Results'!D1890=0,'Input and Summary Results'!D1890=""),FALSE,'Input and Summary Results'!$D1890)</f>
        <v>0.176808783</v>
      </c>
      <c r="D2308">
        <f>IF(OR(B2308=0,'Input and Summary Results'!E1890=0),FALSE,'Input and Summary Results'!$E1890)</f>
        <v>6.9642547999999999E-2</v>
      </c>
      <c r="E2308">
        <f t="shared" si="137"/>
        <v>-0.75249616515047757</v>
      </c>
      <c r="F2308">
        <f t="shared" si="138"/>
        <v>0.17094663126548415</v>
      </c>
      <c r="G2308">
        <f>IF('Input and Summary Results'!$J$4="yes",IF(C2308=FALSE,FALSE,IF('Data Transformation'!E2308&lt;$R$10,E2308,$R$10)),IF(C2308=FALSE,FALSE,IF(C2308&lt;$R$10,C2308,$R$10)))</f>
        <v>0.176808783</v>
      </c>
      <c r="H2308">
        <f>IF('Input and Summary Results'!$J$4="yes",'Data Transformation'!F2308,'Data Transformation'!D2308)</f>
        <v>6.9642547999999999E-2</v>
      </c>
      <c r="I2308">
        <f t="shared" si="136"/>
        <v>118</v>
      </c>
    </row>
    <row r="2309" spans="2:9" x14ac:dyDescent="0.45">
      <c r="B2309">
        <f>IF('Input and Summary Results'!D1891=0,FALSE,'Input and Summary Results'!$B1891)</f>
        <v>118</v>
      </c>
      <c r="C2309">
        <f>IF(OR(B2309=0,'Input and Summary Results'!D1891=0,'Input and Summary Results'!D1891=""),FALSE,'Input and Summary Results'!$D1891)</f>
        <v>0.112269623</v>
      </c>
      <c r="D2309">
        <f>IF(OR(B2309=0,'Input and Summary Results'!E1891=0),FALSE,'Input and Summary Results'!$E1891)</f>
        <v>6.3890082000000001E-2</v>
      </c>
      <c r="E2309">
        <f t="shared" si="137"/>
        <v>-0.9497377357072333</v>
      </c>
      <c r="F2309">
        <f t="shared" si="138"/>
        <v>0.24697950208668643</v>
      </c>
      <c r="G2309">
        <f>IF('Input and Summary Results'!$J$4="yes",IF(C2309=FALSE,FALSE,IF('Data Transformation'!E2309&lt;$R$10,E2309,$R$10)),IF(C2309=FALSE,FALSE,IF(C2309&lt;$R$10,C2309,$R$10)))</f>
        <v>0.112269623</v>
      </c>
      <c r="H2309">
        <f>IF('Input and Summary Results'!$J$4="yes",'Data Transformation'!F2309,'Data Transformation'!D2309)</f>
        <v>6.3890082000000001E-2</v>
      </c>
      <c r="I2309">
        <f t="shared" ref="I2309:I2372" si="139">IF(G2309=FALSE,"",B2309)</f>
        <v>118</v>
      </c>
    </row>
    <row r="2310" spans="2:9" x14ac:dyDescent="0.45">
      <c r="B2310">
        <f>IF('Input and Summary Results'!D1892=0,FALSE,'Input and Summary Results'!$B1892)</f>
        <v>118</v>
      </c>
      <c r="C2310">
        <f>IF(OR(B2310=0,'Input and Summary Results'!D1892=0,'Input and Summary Results'!D1892=""),FALSE,'Input and Summary Results'!$D1892)</f>
        <v>0.19484070100000001</v>
      </c>
      <c r="D2310">
        <f>IF(OR(B2310=0,'Input and Summary Results'!E1892=0),FALSE,'Input and Summary Results'!$E1892)</f>
        <v>6.0388763999999998E-2</v>
      </c>
      <c r="E2310">
        <f t="shared" si="137"/>
        <v>-0.71032031658803119</v>
      </c>
      <c r="F2310">
        <f t="shared" si="138"/>
        <v>0.13451359721806788</v>
      </c>
      <c r="G2310">
        <f>IF('Input and Summary Results'!$J$4="yes",IF(C2310=FALSE,FALSE,IF('Data Transformation'!E2310&lt;$R$10,E2310,$R$10)),IF(C2310=FALSE,FALSE,IF(C2310&lt;$R$10,C2310,$R$10)))</f>
        <v>0.19484070100000001</v>
      </c>
      <c r="H2310">
        <f>IF('Input and Summary Results'!$J$4="yes",'Data Transformation'!F2310,'Data Transformation'!D2310)</f>
        <v>6.0388763999999998E-2</v>
      </c>
      <c r="I2310">
        <f t="shared" si="139"/>
        <v>118</v>
      </c>
    </row>
    <row r="2311" spans="2:9" x14ac:dyDescent="0.45">
      <c r="B2311">
        <f>IF('Input and Summary Results'!D1893=0,FALSE,'Input and Summary Results'!$B1893)</f>
        <v>118</v>
      </c>
      <c r="C2311">
        <f>IF(OR(B2311=0,'Input and Summary Results'!D1893=0,'Input and Summary Results'!D1893=""),FALSE,'Input and Summary Results'!$D1893)</f>
        <v>0.28167379799999998</v>
      </c>
      <c r="D2311">
        <f>IF(OR(B2311=0,'Input and Summary Results'!E1893=0),FALSE,'Input and Summary Results'!$E1893)</f>
        <v>5.8403218999999999E-2</v>
      </c>
      <c r="E2311">
        <f t="shared" si="137"/>
        <v>-0.55025355029242251</v>
      </c>
      <c r="F2311">
        <f t="shared" si="138"/>
        <v>8.998706030157623E-2</v>
      </c>
      <c r="G2311">
        <f>IF('Input and Summary Results'!$J$4="yes",IF(C2311=FALSE,FALSE,IF('Data Transformation'!E2311&lt;$R$10,E2311,$R$10)),IF(C2311=FALSE,FALSE,IF(C2311&lt;$R$10,C2311,$R$10)))</f>
        <v>0.28167379799999998</v>
      </c>
      <c r="H2311">
        <f>IF('Input and Summary Results'!$J$4="yes",'Data Transformation'!F2311,'Data Transformation'!D2311)</f>
        <v>5.8403218999999999E-2</v>
      </c>
      <c r="I2311">
        <f t="shared" si="139"/>
        <v>118</v>
      </c>
    </row>
    <row r="2312" spans="2:9" x14ac:dyDescent="0.45">
      <c r="B2312">
        <f>IF('Input and Summary Results'!D1894=0,FALSE,'Input and Summary Results'!$B1894)</f>
        <v>118</v>
      </c>
      <c r="C2312">
        <f>IF(OR(B2312=0,'Input and Summary Results'!D1894=0,'Input and Summary Results'!D1894=""),FALSE,'Input and Summary Results'!$D1894)</f>
        <v>9.3558217999999999E-2</v>
      </c>
      <c r="D2312">
        <f>IF(OR(B2312=0,'Input and Summary Results'!E1894=0),FALSE,'Input and Summary Results'!$E1894)</f>
        <v>5.8157051000000001E-2</v>
      </c>
      <c r="E2312">
        <f t="shared" si="137"/>
        <v>-1.0289180587754225</v>
      </c>
      <c r="F2312">
        <f t="shared" si="138"/>
        <v>0.26978025740079831</v>
      </c>
      <c r="G2312">
        <f>IF('Input and Summary Results'!$J$4="yes",IF(C2312=FALSE,FALSE,IF('Data Transformation'!E2312&lt;$R$10,E2312,$R$10)),IF(C2312=FALSE,FALSE,IF(C2312&lt;$R$10,C2312,$R$10)))</f>
        <v>9.3558217999999999E-2</v>
      </c>
      <c r="H2312">
        <f>IF('Input and Summary Results'!$J$4="yes",'Data Transformation'!F2312,'Data Transformation'!D2312)</f>
        <v>5.8157051000000001E-2</v>
      </c>
      <c r="I2312">
        <f t="shared" si="139"/>
        <v>118</v>
      </c>
    </row>
    <row r="2313" spans="2:9" x14ac:dyDescent="0.45">
      <c r="B2313">
        <f>IF('Input and Summary Results'!D1895=0,FALSE,'Input and Summary Results'!$B1895)</f>
        <v>118</v>
      </c>
      <c r="C2313">
        <f>IF(OR(B2313=0,'Input and Summary Results'!D1895=0,'Input and Summary Results'!D1895=""),FALSE,'Input and Summary Results'!$D1895)</f>
        <v>7.7224655000000003E-2</v>
      </c>
      <c r="D2313">
        <f>IF(OR(B2313=0,'Input and Summary Results'!E1895=0),FALSE,'Input and Summary Results'!$E1895)</f>
        <v>5.7308445E-2</v>
      </c>
      <c r="E2313">
        <f t="shared" si="137"/>
        <v>-1.1122440232263298</v>
      </c>
      <c r="F2313">
        <f t="shared" si="138"/>
        <v>0.322071560306744</v>
      </c>
      <c r="G2313">
        <f>IF('Input and Summary Results'!$J$4="yes",IF(C2313=FALSE,FALSE,IF('Data Transformation'!E2313&lt;$R$10,E2313,$R$10)),IF(C2313=FALSE,FALSE,IF(C2313&lt;$R$10,C2313,$R$10)))</f>
        <v>7.7224655000000003E-2</v>
      </c>
      <c r="H2313">
        <f>IF('Input and Summary Results'!$J$4="yes",'Data Transformation'!F2313,'Data Transformation'!D2313)</f>
        <v>5.7308445E-2</v>
      </c>
      <c r="I2313">
        <f t="shared" si="139"/>
        <v>118</v>
      </c>
    </row>
    <row r="2314" spans="2:9" x14ac:dyDescent="0.45">
      <c r="B2314">
        <f>IF('Input and Summary Results'!D1896=0,FALSE,'Input and Summary Results'!$B1896)</f>
        <v>118</v>
      </c>
      <c r="C2314">
        <f>IF(OR(B2314=0,'Input and Summary Results'!D1896=0,'Input and Summary Results'!D1896=""),FALSE,'Input and Summary Results'!$D1896)</f>
        <v>0.10481612</v>
      </c>
      <c r="D2314">
        <f>IF(OR(B2314=0,'Input and Summary Results'!E1896=0),FALSE,'Input and Summary Results'!$E1896)</f>
        <v>4.5043557999999997E-2</v>
      </c>
      <c r="E2314">
        <f t="shared" si="137"/>
        <v>-0.97957192070457177</v>
      </c>
      <c r="F2314">
        <f t="shared" si="138"/>
        <v>0.18650665729660668</v>
      </c>
      <c r="G2314">
        <f>IF('Input and Summary Results'!$J$4="yes",IF(C2314=FALSE,FALSE,IF('Data Transformation'!E2314&lt;$R$10,E2314,$R$10)),IF(C2314=FALSE,FALSE,IF(C2314&lt;$R$10,C2314,$R$10)))</f>
        <v>0.10481612</v>
      </c>
      <c r="H2314">
        <f>IF('Input and Summary Results'!$J$4="yes",'Data Transformation'!F2314,'Data Transformation'!D2314)</f>
        <v>4.5043557999999997E-2</v>
      </c>
      <c r="I2314">
        <f t="shared" si="139"/>
        <v>118</v>
      </c>
    </row>
    <row r="2315" spans="2:9" x14ac:dyDescent="0.45">
      <c r="B2315">
        <f>IF('Input and Summary Results'!D1897=0,FALSE,'Input and Summary Results'!$B1897)</f>
        <v>118</v>
      </c>
      <c r="C2315">
        <f>IF(OR(B2315=0,'Input and Summary Results'!D1897=0,'Input and Summary Results'!D1897=""),FALSE,'Input and Summary Results'!$D1897)</f>
        <v>7.9222972000000003E-2</v>
      </c>
      <c r="D2315">
        <f>IF(OR(B2315=0,'Input and Summary Results'!E1897=0),FALSE,'Input and Summary Results'!$E1897)</f>
        <v>4.4010743999999997E-2</v>
      </c>
      <c r="E2315">
        <f t="shared" si="137"/>
        <v>-1.1011488693416025</v>
      </c>
      <c r="F2315">
        <f t="shared" si="138"/>
        <v>0.24110005486792388</v>
      </c>
      <c r="G2315">
        <f>IF('Input and Summary Results'!$J$4="yes",IF(C2315=FALSE,FALSE,IF('Data Transformation'!E2315&lt;$R$10,E2315,$R$10)),IF(C2315=FALSE,FALSE,IF(C2315&lt;$R$10,C2315,$R$10)))</f>
        <v>7.9222972000000003E-2</v>
      </c>
      <c r="H2315">
        <f>IF('Input and Summary Results'!$J$4="yes",'Data Transformation'!F2315,'Data Transformation'!D2315)</f>
        <v>4.4010743999999997E-2</v>
      </c>
      <c r="I2315">
        <f t="shared" si="139"/>
        <v>118</v>
      </c>
    </row>
    <row r="2316" spans="2:9" x14ac:dyDescent="0.45">
      <c r="B2316">
        <f>IF('Input and Summary Results'!D1898=0,FALSE,'Input and Summary Results'!$B1898)</f>
        <v>119</v>
      </c>
      <c r="C2316">
        <f>IF(OR(B2316=0,'Input and Summary Results'!D1898=0,'Input and Summary Results'!D1898=""),FALSE,'Input and Summary Results'!$D1898)</f>
        <v>3.1613436000000002E-2</v>
      </c>
      <c r="D2316">
        <f>IF(OR(B2316=0,'Input and Summary Results'!E1898=0),FALSE,'Input and Summary Results'!$E1898)</f>
        <v>9.5740774000000001E-2</v>
      </c>
      <c r="E2316">
        <f t="shared" si="137"/>
        <v>-1.5001282990119595</v>
      </c>
      <c r="F2316">
        <f t="shared" si="138"/>
        <v>1.3143619034640839</v>
      </c>
      <c r="G2316">
        <f>IF('Input and Summary Results'!$J$4="yes",IF(C2316=FALSE,FALSE,IF('Data Transformation'!E2316&lt;$R$10,E2316,$R$10)),IF(C2316=FALSE,FALSE,IF(C2316&lt;$R$10,C2316,$R$10)))</f>
        <v>3.1613436000000002E-2</v>
      </c>
      <c r="H2316">
        <f>IF('Input and Summary Results'!$J$4="yes",'Data Transformation'!F2316,'Data Transformation'!D2316)</f>
        <v>9.5740774000000001E-2</v>
      </c>
      <c r="I2316">
        <f t="shared" si="139"/>
        <v>119</v>
      </c>
    </row>
    <row r="2317" spans="2:9" x14ac:dyDescent="0.45">
      <c r="B2317">
        <f>IF('Input and Summary Results'!D1899=0,FALSE,'Input and Summary Results'!$B1899)</f>
        <v>119</v>
      </c>
      <c r="C2317">
        <f>IF(OR(B2317=0,'Input and Summary Results'!D1899=0,'Input and Summary Results'!D1899=""),FALSE,'Input and Summary Results'!$D1899)</f>
        <v>2.5987572E-2</v>
      </c>
      <c r="D2317">
        <f>IF(OR(B2317=0,'Input and Summary Results'!E1899=0),FALSE,'Input and Summary Results'!$E1899)</f>
        <v>8.2774502E-2</v>
      </c>
      <c r="E2317">
        <f t="shared" si="137"/>
        <v>-1.5852342944220181</v>
      </c>
      <c r="F2317">
        <f t="shared" si="138"/>
        <v>1.3823582236924634</v>
      </c>
      <c r="G2317">
        <f>IF('Input and Summary Results'!$J$4="yes",IF(C2317=FALSE,FALSE,IF('Data Transformation'!E2317&lt;$R$10,E2317,$R$10)),IF(C2317=FALSE,FALSE,IF(C2317&lt;$R$10,C2317,$R$10)))</f>
        <v>2.5987572E-2</v>
      </c>
      <c r="H2317">
        <f>IF('Input and Summary Results'!$J$4="yes",'Data Transformation'!F2317,'Data Transformation'!D2317)</f>
        <v>8.2774502E-2</v>
      </c>
      <c r="I2317">
        <f t="shared" si="139"/>
        <v>119</v>
      </c>
    </row>
    <row r="2318" spans="2:9" x14ac:dyDescent="0.45">
      <c r="B2318">
        <f>IF('Input and Summary Results'!D1900=0,FALSE,'Input and Summary Results'!$B1900)</f>
        <v>119</v>
      </c>
      <c r="C2318">
        <f>IF(OR(B2318=0,'Input and Summary Results'!D1900=0,'Input and Summary Results'!D1900=""),FALSE,'Input and Summary Results'!$D1900)</f>
        <v>0.95251383000000001</v>
      </c>
      <c r="D2318">
        <f>IF(OR(B2318=0,'Input and Summary Results'!E1900=0),FALSE,'Input and Summary Results'!$E1900)</f>
        <v>6.7550476999999998E-2</v>
      </c>
      <c r="E2318">
        <f t="shared" si="137"/>
        <v>-2.1128709879030327E-2</v>
      </c>
      <c r="F2318">
        <f t="shared" si="138"/>
        <v>3.077845811225649E-2</v>
      </c>
      <c r="G2318">
        <f>IF('Input and Summary Results'!$J$4="yes",IF(C2318=FALSE,FALSE,IF('Data Transformation'!E2318&lt;$R$10,E2318,$R$10)),IF(C2318=FALSE,FALSE,IF(C2318&lt;$R$10,C2318,$R$10)))</f>
        <v>0.95251383000000001</v>
      </c>
      <c r="H2318">
        <f>IF('Input and Summary Results'!$J$4="yes",'Data Transformation'!F2318,'Data Transformation'!D2318)</f>
        <v>6.7550476999999998E-2</v>
      </c>
      <c r="I2318">
        <f t="shared" si="139"/>
        <v>119</v>
      </c>
    </row>
    <row r="2319" spans="2:9" x14ac:dyDescent="0.45">
      <c r="B2319">
        <f>IF('Input and Summary Results'!D1901=0,FALSE,'Input and Summary Results'!$B1901)</f>
        <v>119</v>
      </c>
      <c r="C2319">
        <f>IF(OR(B2319=0,'Input and Summary Results'!D1901=0,'Input and Summary Results'!D1901=""),FALSE,'Input and Summary Results'!$D1901)</f>
        <v>0.98768872100000005</v>
      </c>
      <c r="D2319">
        <f>IF(OR(B2319=0,'Input and Summary Results'!E1901=0),FALSE,'Input and Summary Results'!$E1901)</f>
        <v>6.4179508999999996E-2</v>
      </c>
      <c r="E2319">
        <f t="shared" si="137"/>
        <v>-5.3799056678944376E-3</v>
      </c>
      <c r="F2319">
        <f t="shared" si="138"/>
        <v>2.8201098497711807E-2</v>
      </c>
      <c r="G2319">
        <f>IF('Input and Summary Results'!$J$4="yes",IF(C2319=FALSE,FALSE,IF('Data Transformation'!E2319&lt;$R$10,E2319,$R$10)),IF(C2319=FALSE,FALSE,IF(C2319&lt;$R$10,C2319,$R$10)))</f>
        <v>0.98768872100000005</v>
      </c>
      <c r="H2319">
        <f>IF('Input and Summary Results'!$J$4="yes",'Data Transformation'!F2319,'Data Transformation'!D2319)</f>
        <v>6.4179508999999996E-2</v>
      </c>
      <c r="I2319">
        <f t="shared" si="139"/>
        <v>119</v>
      </c>
    </row>
    <row r="2320" spans="2:9" x14ac:dyDescent="0.45">
      <c r="B2320">
        <f>IF('Input and Summary Results'!D1902=0,FALSE,'Input and Summary Results'!$B1902)</f>
        <v>119</v>
      </c>
      <c r="C2320">
        <f>IF(OR(B2320=0,'Input and Summary Results'!D1902=0,'Input and Summary Results'!D1902=""),FALSE,'Input and Summary Results'!$D1902)</f>
        <v>0.200492159</v>
      </c>
      <c r="D2320">
        <f>IF(OR(B2320=0,'Input and Summary Results'!E1902=0),FALSE,'Input and Summary Results'!$E1902)</f>
        <v>6.1589541999999997E-2</v>
      </c>
      <c r="E2320">
        <f t="shared" si="137"/>
        <v>-0.69790260743093269</v>
      </c>
      <c r="F2320">
        <f t="shared" si="138"/>
        <v>0.13332122992400913</v>
      </c>
      <c r="G2320">
        <f>IF('Input and Summary Results'!$J$4="yes",IF(C2320=FALSE,FALSE,IF('Data Transformation'!E2320&lt;$R$10,E2320,$R$10)),IF(C2320=FALSE,FALSE,IF(C2320&lt;$R$10,C2320,$R$10)))</f>
        <v>0.200492159</v>
      </c>
      <c r="H2320">
        <f>IF('Input and Summary Results'!$J$4="yes",'Data Transformation'!F2320,'Data Transformation'!D2320)</f>
        <v>6.1589541999999997E-2</v>
      </c>
      <c r="I2320">
        <f t="shared" si="139"/>
        <v>119</v>
      </c>
    </row>
    <row r="2321" spans="2:9" x14ac:dyDescent="0.45">
      <c r="B2321">
        <f>IF('Input and Summary Results'!D1903=0,FALSE,'Input and Summary Results'!$B1903)</f>
        <v>119</v>
      </c>
      <c r="C2321">
        <f>IF(OR(B2321=0,'Input and Summary Results'!D1903=0,'Input and Summary Results'!D1903=""),FALSE,'Input and Summary Results'!$D1903)</f>
        <v>0.12651743500000001</v>
      </c>
      <c r="D2321">
        <f>IF(OR(B2321=0,'Input and Summary Results'!E1903=0),FALSE,'Input and Summary Results'!$E1903)</f>
        <v>5.7608510000000002E-2</v>
      </c>
      <c r="E2321">
        <f t="shared" si="137"/>
        <v>-0.8978496215036923</v>
      </c>
      <c r="F2321">
        <f t="shared" si="138"/>
        <v>0.19761776975639758</v>
      </c>
      <c r="G2321">
        <f>IF('Input and Summary Results'!$J$4="yes",IF(C2321=FALSE,FALSE,IF('Data Transformation'!E2321&lt;$R$10,E2321,$R$10)),IF(C2321=FALSE,FALSE,IF(C2321&lt;$R$10,C2321,$R$10)))</f>
        <v>0.12651743500000001</v>
      </c>
      <c r="H2321">
        <f>IF('Input and Summary Results'!$J$4="yes",'Data Transformation'!F2321,'Data Transformation'!D2321)</f>
        <v>5.7608510000000002E-2</v>
      </c>
      <c r="I2321">
        <f t="shared" si="139"/>
        <v>119</v>
      </c>
    </row>
    <row r="2322" spans="2:9" x14ac:dyDescent="0.45">
      <c r="B2322">
        <f>IF('Input and Summary Results'!D1904=0,FALSE,'Input and Summary Results'!$B1904)</f>
        <v>119</v>
      </c>
      <c r="C2322">
        <f>IF(OR(B2322=0,'Input and Summary Results'!D1904=0,'Input and Summary Results'!D1904=""),FALSE,'Input and Summary Results'!$D1904)</f>
        <v>1.0050115390000001</v>
      </c>
      <c r="D2322">
        <f>IF(OR(B2322=0,'Input and Summary Results'!E1904=0),FALSE,'Input and Summary Results'!$E1904)</f>
        <v>5.1895983E-2</v>
      </c>
      <c r="E2322">
        <f t="shared" si="137"/>
        <v>2.1710481199484137E-3</v>
      </c>
      <c r="F2322">
        <f t="shared" si="138"/>
        <v>2.2410545300216696E-2</v>
      </c>
      <c r="G2322">
        <f>IF('Input and Summary Results'!$J$4="yes",IF(C2322=FALSE,FALSE,IF('Data Transformation'!E2322&lt;$R$10,E2322,$R$10)),IF(C2322=FALSE,FALSE,IF(C2322&lt;$R$10,C2322,$R$10)))</f>
        <v>1.0050115390000001</v>
      </c>
      <c r="H2322">
        <f>IF('Input and Summary Results'!$J$4="yes",'Data Transformation'!F2322,'Data Transformation'!D2322)</f>
        <v>5.1895983E-2</v>
      </c>
      <c r="I2322">
        <f t="shared" si="139"/>
        <v>119</v>
      </c>
    </row>
    <row r="2323" spans="2:9" x14ac:dyDescent="0.45">
      <c r="B2323">
        <f>IF('Input and Summary Results'!D1905=0,FALSE,'Input and Summary Results'!$B1905)</f>
        <v>119</v>
      </c>
      <c r="C2323">
        <f>IF(OR(B2323=0,'Input and Summary Results'!D1905=0,'Input and Summary Results'!D1905=""),FALSE,'Input and Summary Results'!$D1905)</f>
        <v>1.0398904179999999</v>
      </c>
      <c r="D2323">
        <f>IF(OR(B2323=0,'Input and Summary Results'!E1905=0),FALSE,'Input and Summary Results'!$E1905)</f>
        <v>5.1218143000000001E-2</v>
      </c>
      <c r="E2323">
        <f t="shared" si="137"/>
        <v>1.6987576447479995E-2</v>
      </c>
      <c r="F2323">
        <f t="shared" si="138"/>
        <v>2.1375977388802134E-2</v>
      </c>
      <c r="G2323">
        <f>IF('Input and Summary Results'!$J$4="yes",IF(C2323=FALSE,FALSE,IF('Data Transformation'!E2323&lt;$R$10,E2323,$R$10)),IF(C2323=FALSE,FALSE,IF(C2323&lt;$R$10,C2323,$R$10)))</f>
        <v>1.0398904179999999</v>
      </c>
      <c r="H2323">
        <f>IF('Input and Summary Results'!$J$4="yes",'Data Transformation'!F2323,'Data Transformation'!D2323)</f>
        <v>5.1218143000000001E-2</v>
      </c>
      <c r="I2323">
        <f t="shared" si="139"/>
        <v>119</v>
      </c>
    </row>
    <row r="2324" spans="2:9" x14ac:dyDescent="0.45">
      <c r="B2324">
        <f>IF('Input and Summary Results'!D1906=0,FALSE,'Input and Summary Results'!$B1906)</f>
        <v>119</v>
      </c>
      <c r="C2324">
        <f>IF(OR(B2324=0,'Input and Summary Results'!D1906=0,'Input and Summary Results'!D1906=""),FALSE,'Input and Summary Results'!$D1906)</f>
        <v>0.891097107</v>
      </c>
      <c r="D2324">
        <f>IF(OR(B2324=0,'Input and Summary Results'!E1906=0),FALSE,'Input and Summary Results'!$E1906)</f>
        <v>5.1080463E-2</v>
      </c>
      <c r="E2324">
        <f t="shared" si="137"/>
        <v>-5.0074966292783157E-2</v>
      </c>
      <c r="F2324">
        <f t="shared" si="138"/>
        <v>2.4878232425907764E-2</v>
      </c>
      <c r="G2324">
        <f>IF('Input and Summary Results'!$J$4="yes",IF(C2324=FALSE,FALSE,IF('Data Transformation'!E2324&lt;$R$10,E2324,$R$10)),IF(C2324=FALSE,FALSE,IF(C2324&lt;$R$10,C2324,$R$10)))</f>
        <v>0.891097107</v>
      </c>
      <c r="H2324">
        <f>IF('Input and Summary Results'!$J$4="yes",'Data Transformation'!F2324,'Data Transformation'!D2324)</f>
        <v>5.1080463E-2</v>
      </c>
      <c r="I2324">
        <f t="shared" si="139"/>
        <v>119</v>
      </c>
    </row>
    <row r="2325" spans="2:9" x14ac:dyDescent="0.45">
      <c r="B2325">
        <f>IF('Input and Summary Results'!D1907=0,FALSE,'Input and Summary Results'!$B1907)</f>
        <v>119</v>
      </c>
      <c r="C2325">
        <f>IF(OR(B2325=0,'Input and Summary Results'!D1907=0,'Input and Summary Results'!D1907=""),FALSE,'Input and Summary Results'!$D1907)</f>
        <v>0.16124460099999999</v>
      </c>
      <c r="D2325">
        <f>IF(OR(B2325=0,'Input and Summary Results'!E1907=0),FALSE,'Input and Summary Results'!$E1907)</f>
        <v>5.0397861000000002E-2</v>
      </c>
      <c r="E2325">
        <f t="shared" si="137"/>
        <v>-0.79251481805804302</v>
      </c>
      <c r="F2325">
        <f t="shared" si="138"/>
        <v>0.13564901732120632</v>
      </c>
      <c r="G2325">
        <f>IF('Input and Summary Results'!$J$4="yes",IF(C2325=FALSE,FALSE,IF('Data Transformation'!E2325&lt;$R$10,E2325,$R$10)),IF(C2325=FALSE,FALSE,IF(C2325&lt;$R$10,C2325,$R$10)))</f>
        <v>0.16124460099999999</v>
      </c>
      <c r="H2325">
        <f>IF('Input and Summary Results'!$J$4="yes",'Data Transformation'!F2325,'Data Transformation'!D2325)</f>
        <v>5.0397861000000002E-2</v>
      </c>
      <c r="I2325">
        <f t="shared" si="139"/>
        <v>119</v>
      </c>
    </row>
    <row r="2326" spans="2:9" x14ac:dyDescent="0.45">
      <c r="B2326">
        <f>IF('Input and Summary Results'!D1908=0,FALSE,'Input and Summary Results'!$B1908)</f>
        <v>119</v>
      </c>
      <c r="C2326">
        <f>IF(OR(B2326=0,'Input and Summary Results'!D1908=0,'Input and Summary Results'!D1908=""),FALSE,'Input and Summary Results'!$D1908)</f>
        <v>0.32635816400000001</v>
      </c>
      <c r="D2326">
        <f>IF(OR(B2326=0,'Input and Summary Results'!E1908=0),FALSE,'Input and Summary Results'!$E1908)</f>
        <v>4.7562423999999999E-2</v>
      </c>
      <c r="E2326">
        <f t="shared" si="137"/>
        <v>-0.486305518755341</v>
      </c>
      <c r="F2326">
        <f t="shared" si="138"/>
        <v>6.3249810462838618E-2</v>
      </c>
      <c r="G2326">
        <f>IF('Input and Summary Results'!$J$4="yes",IF(C2326=FALSE,FALSE,IF('Data Transformation'!E2326&lt;$R$10,E2326,$R$10)),IF(C2326=FALSE,FALSE,IF(C2326&lt;$R$10,C2326,$R$10)))</f>
        <v>0.32635816400000001</v>
      </c>
      <c r="H2326">
        <f>IF('Input and Summary Results'!$J$4="yes",'Data Transformation'!F2326,'Data Transformation'!D2326)</f>
        <v>4.7562423999999999E-2</v>
      </c>
      <c r="I2326">
        <f t="shared" si="139"/>
        <v>119</v>
      </c>
    </row>
    <row r="2327" spans="2:9" x14ac:dyDescent="0.45">
      <c r="B2327">
        <f>IF('Input and Summary Results'!D1909=0,FALSE,'Input and Summary Results'!$B1909)</f>
        <v>119</v>
      </c>
      <c r="C2327">
        <f>IF(OR(B2327=0,'Input and Summary Results'!D1909=0,'Input and Summary Results'!D1909=""),FALSE,'Input and Summary Results'!$D1909)</f>
        <v>0.17514114</v>
      </c>
      <c r="D2327">
        <f>IF(OR(B2327=0,'Input and Summary Results'!E1909=0),FALSE,'Input and Summary Results'!$E1909)</f>
        <v>3.9097527E-2</v>
      </c>
      <c r="E2327">
        <f t="shared" si="137"/>
        <v>-0.75661182778068836</v>
      </c>
      <c r="F2327">
        <f t="shared" si="138"/>
        <v>9.6883728848630307E-2</v>
      </c>
      <c r="G2327">
        <f>IF('Input and Summary Results'!$J$4="yes",IF(C2327=FALSE,FALSE,IF('Data Transformation'!E2327&lt;$R$10,E2327,$R$10)),IF(C2327=FALSE,FALSE,IF(C2327&lt;$R$10,C2327,$R$10)))</f>
        <v>0.17514114</v>
      </c>
      <c r="H2327">
        <f>IF('Input and Summary Results'!$J$4="yes",'Data Transformation'!F2327,'Data Transformation'!D2327)</f>
        <v>3.9097527E-2</v>
      </c>
      <c r="I2327">
        <f t="shared" si="139"/>
        <v>119</v>
      </c>
    </row>
    <row r="2328" spans="2:9" x14ac:dyDescent="0.45">
      <c r="B2328">
        <f>IF('Input and Summary Results'!D1910=0,FALSE,'Input and Summary Results'!$B1910)</f>
        <v>119</v>
      </c>
      <c r="C2328">
        <f>IF(OR(B2328=0,'Input and Summary Results'!D1910=0,'Input and Summary Results'!D1910=""),FALSE,'Input and Summary Results'!$D1910)</f>
        <v>0.168305345</v>
      </c>
      <c r="D2328">
        <f>IF(OR(B2328=0,'Input and Summary Results'!E1910=0),FALSE,'Input and Summary Results'!$E1910)</f>
        <v>3.6844160000000001E-2</v>
      </c>
      <c r="E2328">
        <f t="shared" si="137"/>
        <v>-0.77390209158718459</v>
      </c>
      <c r="F2328">
        <f t="shared" si="138"/>
        <v>9.5008066677858632E-2</v>
      </c>
      <c r="G2328">
        <f>IF('Input and Summary Results'!$J$4="yes",IF(C2328=FALSE,FALSE,IF('Data Transformation'!E2328&lt;$R$10,E2328,$R$10)),IF(C2328=FALSE,FALSE,IF(C2328&lt;$R$10,C2328,$R$10)))</f>
        <v>0.168305345</v>
      </c>
      <c r="H2328">
        <f>IF('Input and Summary Results'!$J$4="yes",'Data Transformation'!F2328,'Data Transformation'!D2328)</f>
        <v>3.6844160000000001E-2</v>
      </c>
      <c r="I2328">
        <f t="shared" si="139"/>
        <v>119</v>
      </c>
    </row>
    <row r="2329" spans="2:9" x14ac:dyDescent="0.45">
      <c r="B2329">
        <f>IF('Input and Summary Results'!D1911=0,FALSE,'Input and Summary Results'!$B1911)</f>
        <v>120</v>
      </c>
      <c r="C2329">
        <f>IF(OR(B2329=0,'Input and Summary Results'!D1911=0,'Input and Summary Results'!D1911=""),FALSE,'Input and Summary Results'!$D1911)</f>
        <v>0.88448378800000005</v>
      </c>
      <c r="D2329">
        <f>IF(OR(B2329=0,'Input and Summary Results'!E1911=0),FALSE,'Input and Summary Results'!$E1911)</f>
        <v>7.4237826000000007E-2</v>
      </c>
      <c r="E2329">
        <f t="shared" si="137"/>
        <v>-5.331012301052334E-2</v>
      </c>
      <c r="F2329">
        <f t="shared" si="138"/>
        <v>3.642714193422842E-2</v>
      </c>
      <c r="G2329">
        <f>IF('Input and Summary Results'!$J$4="yes",IF(C2329=FALSE,FALSE,IF('Data Transformation'!E2329&lt;$R$10,E2329,$R$10)),IF(C2329=FALSE,FALSE,IF(C2329&lt;$R$10,C2329,$R$10)))</f>
        <v>0.88448378800000005</v>
      </c>
      <c r="H2329">
        <f>IF('Input and Summary Results'!$J$4="yes",'Data Transformation'!F2329,'Data Transformation'!D2329)</f>
        <v>7.4237826000000007E-2</v>
      </c>
      <c r="I2329">
        <f t="shared" si="139"/>
        <v>120</v>
      </c>
    </row>
    <row r="2330" spans="2:9" x14ac:dyDescent="0.45">
      <c r="B2330">
        <f>IF('Input and Summary Results'!D1912=0,FALSE,'Input and Summary Results'!$B1912)</f>
        <v>120</v>
      </c>
      <c r="C2330">
        <f>IF(OR(B2330=0,'Input and Summary Results'!D1912=0,'Input and Summary Results'!D1912=""),FALSE,'Input and Summary Results'!$D1912)</f>
        <v>6.1595404999999999E-2</v>
      </c>
      <c r="D2330">
        <f>IF(OR(B2330=0,'Input and Summary Results'!E1912=0),FALSE,'Input and Summary Results'!$E1912)</f>
        <v>6.5855869999999997E-2</v>
      </c>
      <c r="E2330">
        <f t="shared" si="137"/>
        <v>-1.2104516848741698</v>
      </c>
      <c r="F2330">
        <f t="shared" si="138"/>
        <v>0.46401915175328418</v>
      </c>
      <c r="G2330">
        <f>IF('Input and Summary Results'!$J$4="yes",IF(C2330=FALSE,FALSE,IF('Data Transformation'!E2330&lt;$R$10,E2330,$R$10)),IF(C2330=FALSE,FALSE,IF(C2330&lt;$R$10,C2330,$R$10)))</f>
        <v>6.1595404999999999E-2</v>
      </c>
      <c r="H2330">
        <f>IF('Input and Summary Results'!$J$4="yes",'Data Transformation'!F2330,'Data Transformation'!D2330)</f>
        <v>6.5855869999999997E-2</v>
      </c>
      <c r="I2330">
        <f t="shared" si="139"/>
        <v>120</v>
      </c>
    </row>
    <row r="2331" spans="2:9" x14ac:dyDescent="0.45">
      <c r="B2331">
        <f>IF('Input and Summary Results'!D1913=0,FALSE,'Input and Summary Results'!$B1913)</f>
        <v>120</v>
      </c>
      <c r="C2331">
        <f>IF(OR(B2331=0,'Input and Summary Results'!D1913=0,'Input and Summary Results'!D1913=""),FALSE,'Input and Summary Results'!$D1913)</f>
        <v>0.15074705699999999</v>
      </c>
      <c r="D2331">
        <f>IF(OR(B2331=0,'Input and Summary Results'!E1913=0),FALSE,'Input and Summary Results'!$E1913)</f>
        <v>6.1543041E-2</v>
      </c>
      <c r="E2331">
        <f t="shared" si="137"/>
        <v>-0.82175115773598006</v>
      </c>
      <c r="F2331">
        <f t="shared" si="138"/>
        <v>0.17718209778383934</v>
      </c>
      <c r="G2331">
        <f>IF('Input and Summary Results'!$J$4="yes",IF(C2331=FALSE,FALSE,IF('Data Transformation'!E2331&lt;$R$10,E2331,$R$10)),IF(C2331=FALSE,FALSE,IF(C2331&lt;$R$10,C2331,$R$10)))</f>
        <v>0.15074705699999999</v>
      </c>
      <c r="H2331">
        <f>IF('Input and Summary Results'!$J$4="yes",'Data Transformation'!F2331,'Data Transformation'!D2331)</f>
        <v>6.1543041E-2</v>
      </c>
      <c r="I2331">
        <f t="shared" si="139"/>
        <v>120</v>
      </c>
    </row>
    <row r="2332" spans="2:9" x14ac:dyDescent="0.45">
      <c r="B2332">
        <f>IF('Input and Summary Results'!D1914=0,FALSE,'Input and Summary Results'!$B1914)</f>
        <v>120</v>
      </c>
      <c r="C2332">
        <f>IF(OR(B2332=0,'Input and Summary Results'!D1914=0,'Input and Summary Results'!D1914=""),FALSE,'Input and Summary Results'!$D1914)</f>
        <v>0.93703418900000002</v>
      </c>
      <c r="D2332">
        <f>IF(OR(B2332=0,'Input and Summary Results'!E1914=0),FALSE,'Input and Summary Results'!$E1914)</f>
        <v>5.7692866000000002E-2</v>
      </c>
      <c r="E2332">
        <f t="shared" si="137"/>
        <v>-2.8244562982913533E-2</v>
      </c>
      <c r="F2332">
        <f t="shared" si="138"/>
        <v>2.6721227611471922E-2</v>
      </c>
      <c r="G2332">
        <f>IF('Input and Summary Results'!$J$4="yes",IF(C2332=FALSE,FALSE,IF('Data Transformation'!E2332&lt;$R$10,E2332,$R$10)),IF(C2332=FALSE,FALSE,IF(C2332&lt;$R$10,C2332,$R$10)))</f>
        <v>0.93703418900000002</v>
      </c>
      <c r="H2332">
        <f>IF('Input and Summary Results'!$J$4="yes",'Data Transformation'!F2332,'Data Transformation'!D2332)</f>
        <v>5.7692866000000002E-2</v>
      </c>
      <c r="I2332">
        <f t="shared" si="139"/>
        <v>120</v>
      </c>
    </row>
    <row r="2333" spans="2:9" x14ac:dyDescent="0.45">
      <c r="B2333">
        <f>IF('Input and Summary Results'!D1915=0,FALSE,'Input and Summary Results'!$B1915)</f>
        <v>120</v>
      </c>
      <c r="C2333">
        <f>IF(OR(B2333=0,'Input and Summary Results'!D1915=0,'Input and Summary Results'!D1915=""),FALSE,'Input and Summary Results'!$D1915)</f>
        <v>0.23363346600000001</v>
      </c>
      <c r="D2333">
        <f>IF(OR(B2333=0,'Input and Summary Results'!E1915=0),FALSE,'Input and Summary Results'!$E1915)</f>
        <v>5.5788736999999998E-2</v>
      </c>
      <c r="E2333">
        <f t="shared" si="137"/>
        <v>-0.63146494812582454</v>
      </c>
      <c r="F2333">
        <f t="shared" si="138"/>
        <v>0.10363374850587542</v>
      </c>
      <c r="G2333">
        <f>IF('Input and Summary Results'!$J$4="yes",IF(C2333=FALSE,FALSE,IF('Data Transformation'!E2333&lt;$R$10,E2333,$R$10)),IF(C2333=FALSE,FALSE,IF(C2333&lt;$R$10,C2333,$R$10)))</f>
        <v>0.23363346600000001</v>
      </c>
      <c r="H2333">
        <f>IF('Input and Summary Results'!$J$4="yes",'Data Transformation'!F2333,'Data Transformation'!D2333)</f>
        <v>5.5788736999999998E-2</v>
      </c>
      <c r="I2333">
        <f t="shared" si="139"/>
        <v>120</v>
      </c>
    </row>
    <row r="2334" spans="2:9" x14ac:dyDescent="0.45">
      <c r="B2334">
        <f>IF('Input and Summary Results'!D1916=0,FALSE,'Input and Summary Results'!$B1916)</f>
        <v>120</v>
      </c>
      <c r="C2334">
        <f>IF(OR(B2334=0,'Input and Summary Results'!D1916=0,'Input and Summary Results'!D1916=""),FALSE,'Input and Summary Results'!$D1916)</f>
        <v>0.13163318099999999</v>
      </c>
      <c r="D2334">
        <f>IF(OR(B2334=0,'Input and Summary Results'!E1916=0),FALSE,'Input and Summary Results'!$E1916)</f>
        <v>5.2617854999999998E-2</v>
      </c>
      <c r="E2334">
        <f t="shared" si="137"/>
        <v>-0.88063462357287026</v>
      </c>
      <c r="F2334">
        <f t="shared" si="138"/>
        <v>0.17348322737866528</v>
      </c>
      <c r="G2334">
        <f>IF('Input and Summary Results'!$J$4="yes",IF(C2334=FALSE,FALSE,IF('Data Transformation'!E2334&lt;$R$10,E2334,$R$10)),IF(C2334=FALSE,FALSE,IF(C2334&lt;$R$10,C2334,$R$10)))</f>
        <v>0.13163318099999999</v>
      </c>
      <c r="H2334">
        <f>IF('Input and Summary Results'!$J$4="yes",'Data Transformation'!F2334,'Data Transformation'!D2334)</f>
        <v>5.2617854999999998E-2</v>
      </c>
      <c r="I2334">
        <f t="shared" si="139"/>
        <v>120</v>
      </c>
    </row>
    <row r="2335" spans="2:9" x14ac:dyDescent="0.45">
      <c r="B2335">
        <f>IF('Input and Summary Results'!D1917=0,FALSE,'Input and Summary Results'!$B1917)</f>
        <v>120</v>
      </c>
      <c r="C2335">
        <f>IF(OR(B2335=0,'Input and Summary Results'!D1917=0,'Input and Summary Results'!D1917=""),FALSE,'Input and Summary Results'!$D1917)</f>
        <v>0.98792727899999999</v>
      </c>
      <c r="D2335">
        <f>IF(OR(B2335=0,'Input and Summary Results'!E1917=0),FALSE,'Input and Summary Results'!$E1917)</f>
        <v>5.2345252000000002E-2</v>
      </c>
      <c r="E2335">
        <f t="shared" si="137"/>
        <v>-5.27502250890261E-3</v>
      </c>
      <c r="F2335">
        <f t="shared" si="138"/>
        <v>2.2995457105907086E-2</v>
      </c>
      <c r="G2335">
        <f>IF('Input and Summary Results'!$J$4="yes",IF(C2335=FALSE,FALSE,IF('Data Transformation'!E2335&lt;$R$10,E2335,$R$10)),IF(C2335=FALSE,FALSE,IF(C2335&lt;$R$10,C2335,$R$10)))</f>
        <v>0.98792727899999999</v>
      </c>
      <c r="H2335">
        <f>IF('Input and Summary Results'!$J$4="yes",'Data Transformation'!F2335,'Data Transformation'!D2335)</f>
        <v>5.2345252000000002E-2</v>
      </c>
      <c r="I2335">
        <f t="shared" si="139"/>
        <v>120</v>
      </c>
    </row>
    <row r="2336" spans="2:9" x14ac:dyDescent="0.45">
      <c r="B2336">
        <f>IF('Input and Summary Results'!D1918=0,FALSE,'Input and Summary Results'!$B1918)</f>
        <v>120</v>
      </c>
      <c r="C2336">
        <f>IF(OR(B2336=0,'Input and Summary Results'!D1918=0,'Input and Summary Results'!D1918=""),FALSE,'Input and Summary Results'!$D1918)</f>
        <v>0.15470645299999999</v>
      </c>
      <c r="D2336">
        <f>IF(OR(B2336=0,'Input and Summary Results'!E1918=0),FALSE,'Input and Summary Results'!$E1918)</f>
        <v>4.7762280999999997E-2</v>
      </c>
      <c r="E2336">
        <f t="shared" si="137"/>
        <v>-0.81049157095581692</v>
      </c>
      <c r="F2336">
        <f t="shared" si="138"/>
        <v>0.13398814045591231</v>
      </c>
      <c r="G2336">
        <f>IF('Input and Summary Results'!$J$4="yes",IF(C2336=FALSE,FALSE,IF('Data Transformation'!E2336&lt;$R$10,E2336,$R$10)),IF(C2336=FALSE,FALSE,IF(C2336&lt;$R$10,C2336,$R$10)))</f>
        <v>0.15470645299999999</v>
      </c>
      <c r="H2336">
        <f>IF('Input and Summary Results'!$J$4="yes",'Data Transformation'!F2336,'Data Transformation'!D2336)</f>
        <v>4.7762280999999997E-2</v>
      </c>
      <c r="I2336">
        <f t="shared" si="139"/>
        <v>120</v>
      </c>
    </row>
    <row r="2337" spans="2:9" x14ac:dyDescent="0.45">
      <c r="B2337">
        <f>IF('Input and Summary Results'!D1919=0,FALSE,'Input and Summary Results'!$B1919)</f>
        <v>120</v>
      </c>
      <c r="C2337">
        <f>IF(OR(B2337=0,'Input and Summary Results'!D1919=0,'Input and Summary Results'!D1919=""),FALSE,'Input and Summary Results'!$D1919)</f>
        <v>0.13953527800000001</v>
      </c>
      <c r="D2337">
        <f>IF(OR(B2337=0,'Input and Summary Results'!E1919=0),FALSE,'Input and Summary Results'!$E1919)</f>
        <v>4.2446274999999999E-2</v>
      </c>
      <c r="E2337">
        <f t="shared" si="137"/>
        <v>-0.8553159780262356</v>
      </c>
      <c r="F2337">
        <f t="shared" si="138"/>
        <v>0.1320216909590419</v>
      </c>
      <c r="G2337">
        <f>IF('Input and Summary Results'!$J$4="yes",IF(C2337=FALSE,FALSE,IF('Data Transformation'!E2337&lt;$R$10,E2337,$R$10)),IF(C2337=FALSE,FALSE,IF(C2337&lt;$R$10,C2337,$R$10)))</f>
        <v>0.13953527800000001</v>
      </c>
      <c r="H2337">
        <f>IF('Input and Summary Results'!$J$4="yes",'Data Transformation'!F2337,'Data Transformation'!D2337)</f>
        <v>4.2446274999999999E-2</v>
      </c>
      <c r="I2337">
        <f t="shared" si="139"/>
        <v>120</v>
      </c>
    </row>
    <row r="2338" spans="2:9" x14ac:dyDescent="0.45">
      <c r="B2338">
        <f>IF('Input and Summary Results'!D1920=0,FALSE,'Input and Summary Results'!$B1920)</f>
        <v>120</v>
      </c>
      <c r="C2338">
        <f>IF(OR(B2338=0,'Input and Summary Results'!D1920=0,'Input and Summary Results'!D1920=""),FALSE,'Input and Summary Results'!$D1920)</f>
        <v>0.13937839499999999</v>
      </c>
      <c r="D2338">
        <f>IF(OR(B2338=0,'Input and Summary Results'!E1920=0),FALSE,'Input and Summary Results'!$E1920)</f>
        <v>4.1181341000000003E-2</v>
      </c>
      <c r="E2338">
        <f t="shared" si="137"/>
        <v>-0.85580454086832936</v>
      </c>
      <c r="F2338">
        <f t="shared" si="138"/>
        <v>0.12823150958224194</v>
      </c>
      <c r="G2338">
        <f>IF('Input and Summary Results'!$J$4="yes",IF(C2338=FALSE,FALSE,IF('Data Transformation'!E2338&lt;$R$10,E2338,$R$10)),IF(C2338=FALSE,FALSE,IF(C2338&lt;$R$10,C2338,$R$10)))</f>
        <v>0.13937839499999999</v>
      </c>
      <c r="H2338">
        <f>IF('Input and Summary Results'!$J$4="yes",'Data Transformation'!F2338,'Data Transformation'!D2338)</f>
        <v>4.1181341000000003E-2</v>
      </c>
      <c r="I2338">
        <f t="shared" si="139"/>
        <v>120</v>
      </c>
    </row>
    <row r="2339" spans="2:9" x14ac:dyDescent="0.45">
      <c r="B2339">
        <f>IF('Input and Summary Results'!D1921=0,FALSE,'Input and Summary Results'!$B1921)</f>
        <v>120</v>
      </c>
      <c r="C2339">
        <f>IF(OR(B2339=0,'Input and Summary Results'!D1921=0,'Input and Summary Results'!D1921=""),FALSE,'Input and Summary Results'!$D1921)</f>
        <v>0.59939225600000001</v>
      </c>
      <c r="D2339">
        <f>IF(OR(B2339=0,'Input and Summary Results'!E1921=0),FALSE,'Input and Summary Results'!$E1921)</f>
        <v>4.1043596000000002E-2</v>
      </c>
      <c r="E2339">
        <f t="shared" si="137"/>
        <v>-0.22228887233163777</v>
      </c>
      <c r="F2339">
        <f t="shared" si="138"/>
        <v>2.971830297387092E-2</v>
      </c>
      <c r="G2339">
        <f>IF('Input and Summary Results'!$J$4="yes",IF(C2339=FALSE,FALSE,IF('Data Transformation'!E2339&lt;$R$10,E2339,$R$10)),IF(C2339=FALSE,FALSE,IF(C2339&lt;$R$10,C2339,$R$10)))</f>
        <v>0.59939225600000001</v>
      </c>
      <c r="H2339">
        <f>IF('Input and Summary Results'!$J$4="yes",'Data Transformation'!F2339,'Data Transformation'!D2339)</f>
        <v>4.1043596000000002E-2</v>
      </c>
      <c r="I2339">
        <f t="shared" si="139"/>
        <v>120</v>
      </c>
    </row>
    <row r="2340" spans="2:9" x14ac:dyDescent="0.45">
      <c r="B2340">
        <f>IF('Input and Summary Results'!D1922=0,FALSE,'Input and Summary Results'!$B1922)</f>
        <v>120</v>
      </c>
      <c r="C2340">
        <f>IF(OR(B2340=0,'Input and Summary Results'!D1922=0,'Input and Summary Results'!D1922=""),FALSE,'Input and Summary Results'!$D1922)</f>
        <v>0.165663598</v>
      </c>
      <c r="D2340">
        <f>IF(OR(B2340=0,'Input and Summary Results'!E1922=0),FALSE,'Input and Summary Results'!$E1922)</f>
        <v>4.1040831999999999E-2</v>
      </c>
      <c r="E2340">
        <f t="shared" si="137"/>
        <v>-0.78077291055781861</v>
      </c>
      <c r="F2340">
        <f t="shared" si="138"/>
        <v>0.10751741060217707</v>
      </c>
      <c r="G2340">
        <f>IF('Input and Summary Results'!$J$4="yes",IF(C2340=FALSE,FALSE,IF('Data Transformation'!E2340&lt;$R$10,E2340,$R$10)),IF(C2340=FALSE,FALSE,IF(C2340&lt;$R$10,C2340,$R$10)))</f>
        <v>0.165663598</v>
      </c>
      <c r="H2340">
        <f>IF('Input and Summary Results'!$J$4="yes",'Data Transformation'!F2340,'Data Transformation'!D2340)</f>
        <v>4.1040831999999999E-2</v>
      </c>
      <c r="I2340">
        <f t="shared" si="139"/>
        <v>120</v>
      </c>
    </row>
    <row r="2341" spans="2:9" x14ac:dyDescent="0.45">
      <c r="B2341">
        <f>IF('Input and Summary Results'!D1923=0,FALSE,'Input and Summary Results'!$B1923)</f>
        <v>120</v>
      </c>
      <c r="C2341">
        <f>IF(OR(B2341=0,'Input and Summary Results'!D1923=0,'Input and Summary Results'!D1923=""),FALSE,'Input and Summary Results'!$D1923)</f>
        <v>0.16038945600000001</v>
      </c>
      <c r="D2341">
        <f>IF(OR(B2341=0,'Input and Summary Results'!E1923=0),FALSE,'Input and Summary Results'!$E1923)</f>
        <v>4.1018559000000003E-2</v>
      </c>
      <c r="E2341">
        <f t="shared" si="137"/>
        <v>-0.79482418562499857</v>
      </c>
      <c r="F2341">
        <f t="shared" si="138"/>
        <v>0.11099267401966872</v>
      </c>
      <c r="G2341">
        <f>IF('Input and Summary Results'!$J$4="yes",IF(C2341=FALSE,FALSE,IF('Data Transformation'!E2341&lt;$R$10,E2341,$R$10)),IF(C2341=FALSE,FALSE,IF(C2341&lt;$R$10,C2341,$R$10)))</f>
        <v>0.16038945600000001</v>
      </c>
      <c r="H2341">
        <f>IF('Input and Summary Results'!$J$4="yes",'Data Transformation'!F2341,'Data Transformation'!D2341)</f>
        <v>4.1018559000000003E-2</v>
      </c>
      <c r="I2341">
        <f t="shared" si="139"/>
        <v>120</v>
      </c>
    </row>
    <row r="2342" spans="2:9" x14ac:dyDescent="0.45">
      <c r="B2342">
        <f>IF('Input and Summary Results'!D1924=0,FALSE,'Input and Summary Results'!$B1924)</f>
        <v>120</v>
      </c>
      <c r="C2342">
        <f>IF(OR(B2342=0,'Input and Summary Results'!D1924=0,'Input and Summary Results'!D1924=""),FALSE,'Input and Summary Results'!$D1924)</f>
        <v>0.13049628899999999</v>
      </c>
      <c r="D2342">
        <f>IF(OR(B2342=0,'Input and Summary Results'!E1924=0),FALSE,'Input and Summary Results'!$E1924)</f>
        <v>4.0949890000000003E-2</v>
      </c>
      <c r="E2342">
        <f t="shared" si="137"/>
        <v>-0.88440183843863585</v>
      </c>
      <c r="F2342">
        <f t="shared" si="138"/>
        <v>0.13618971386994769</v>
      </c>
      <c r="G2342">
        <f>IF('Input and Summary Results'!$J$4="yes",IF(C2342=FALSE,FALSE,IF('Data Transformation'!E2342&lt;$R$10,E2342,$R$10)),IF(C2342=FALSE,FALSE,IF(C2342&lt;$R$10,C2342,$R$10)))</f>
        <v>0.13049628899999999</v>
      </c>
      <c r="H2342">
        <f>IF('Input and Summary Results'!$J$4="yes",'Data Transformation'!F2342,'Data Transformation'!D2342)</f>
        <v>4.0949890000000003E-2</v>
      </c>
      <c r="I2342">
        <f t="shared" si="139"/>
        <v>120</v>
      </c>
    </row>
    <row r="2343" spans="2:9" x14ac:dyDescent="0.45">
      <c r="B2343">
        <f>IF('Input and Summary Results'!D1925=0,FALSE,'Input and Summary Results'!$B1925)</f>
        <v>120</v>
      </c>
      <c r="C2343">
        <f>IF(OR(B2343=0,'Input and Summary Results'!D1925=0,'Input and Summary Results'!D1925=""),FALSE,'Input and Summary Results'!$D1925)</f>
        <v>0.197116714</v>
      </c>
      <c r="D2343">
        <f>IF(OR(B2343=0,'Input and Summary Results'!E1925=0),FALSE,'Input and Summary Results'!$E1925)</f>
        <v>3.8352012999999997E-2</v>
      </c>
      <c r="E2343">
        <f t="shared" si="137"/>
        <v>-0.70527654928617645</v>
      </c>
      <c r="F2343">
        <f t="shared" si="138"/>
        <v>8.4441208988498051E-2</v>
      </c>
      <c r="G2343">
        <f>IF('Input and Summary Results'!$J$4="yes",IF(C2343=FALSE,FALSE,IF('Data Transformation'!E2343&lt;$R$10,E2343,$R$10)),IF(C2343=FALSE,FALSE,IF(C2343&lt;$R$10,C2343,$R$10)))</f>
        <v>0.197116714</v>
      </c>
      <c r="H2343">
        <f>IF('Input and Summary Results'!$J$4="yes",'Data Transformation'!F2343,'Data Transformation'!D2343)</f>
        <v>3.8352012999999997E-2</v>
      </c>
      <c r="I2343">
        <f t="shared" si="139"/>
        <v>120</v>
      </c>
    </row>
    <row r="2344" spans="2:9" x14ac:dyDescent="0.45">
      <c r="B2344">
        <f>IF('Input and Summary Results'!D1926=0,FALSE,'Input and Summary Results'!$B1926)</f>
        <v>120</v>
      </c>
      <c r="C2344">
        <f>IF(OR(B2344=0,'Input and Summary Results'!D1926=0,'Input and Summary Results'!D1926=""),FALSE,'Input and Summary Results'!$D1926)</f>
        <v>0.97251012999999997</v>
      </c>
      <c r="D2344">
        <f>IF(OR(B2344=0,'Input and Summary Results'!E1926=0),FALSE,'Input and Summary Results'!$E1926)</f>
        <v>3.7695149999999997E-2</v>
      </c>
      <c r="E2344">
        <f t="shared" si="137"/>
        <v>-1.2105866217998879E-2</v>
      </c>
      <c r="F2344">
        <f t="shared" si="138"/>
        <v>1.6822133359166141E-2</v>
      </c>
      <c r="G2344">
        <f>IF('Input and Summary Results'!$J$4="yes",IF(C2344=FALSE,FALSE,IF('Data Transformation'!E2344&lt;$R$10,E2344,$R$10)),IF(C2344=FALSE,FALSE,IF(C2344&lt;$R$10,C2344,$R$10)))</f>
        <v>0.97251012999999997</v>
      </c>
      <c r="H2344">
        <f>IF('Input and Summary Results'!$J$4="yes",'Data Transformation'!F2344,'Data Transformation'!D2344)</f>
        <v>3.7695149999999997E-2</v>
      </c>
      <c r="I2344">
        <f t="shared" si="139"/>
        <v>120</v>
      </c>
    </row>
    <row r="2345" spans="2:9" x14ac:dyDescent="0.45">
      <c r="B2345">
        <f>IF('Input and Summary Results'!D1927=0,FALSE,'Input and Summary Results'!$B1927)</f>
        <v>120</v>
      </c>
      <c r="C2345">
        <f>IF(OR(B2345=0,'Input and Summary Results'!D1927=0,'Input and Summary Results'!D1927=""),FALSE,'Input and Summary Results'!$D1927)</f>
        <v>0.80462138500000002</v>
      </c>
      <c r="D2345">
        <f>IF(OR(B2345=0,'Input and Summary Results'!E1927=0),FALSE,'Input and Summary Results'!$E1927)</f>
        <v>3.4789068999999999E-2</v>
      </c>
      <c r="E2345">
        <f t="shared" si="137"/>
        <v>-9.4408429055242618E-2</v>
      </c>
      <c r="F2345">
        <f t="shared" si="138"/>
        <v>1.8764671468432321E-2</v>
      </c>
      <c r="G2345">
        <f>IF('Input and Summary Results'!$J$4="yes",IF(C2345=FALSE,FALSE,IF('Data Transformation'!E2345&lt;$R$10,E2345,$R$10)),IF(C2345=FALSE,FALSE,IF(C2345&lt;$R$10,C2345,$R$10)))</f>
        <v>0.80462138500000002</v>
      </c>
      <c r="H2345">
        <f>IF('Input and Summary Results'!$J$4="yes",'Data Transformation'!F2345,'Data Transformation'!D2345)</f>
        <v>3.4789068999999999E-2</v>
      </c>
      <c r="I2345">
        <f t="shared" si="139"/>
        <v>120</v>
      </c>
    </row>
    <row r="2346" spans="2:9" x14ac:dyDescent="0.45">
      <c r="B2346">
        <f>IF('Input and Summary Results'!D1928=0,FALSE,'Input and Summary Results'!$B1928)</f>
        <v>120</v>
      </c>
      <c r="C2346">
        <f>IF(OR(B2346=0,'Input and Summary Results'!D1928=0,'Input and Summary Results'!D1928=""),FALSE,'Input and Summary Results'!$D1928)</f>
        <v>0.94102217300000002</v>
      </c>
      <c r="D2346">
        <f>IF(OR(B2346=0,'Input and Summary Results'!E1928=0),FALSE,'Input and Summary Results'!$E1928)</f>
        <v>3.3740991999999997E-2</v>
      </c>
      <c r="E2346">
        <f t="shared" ref="E2346:E2409" si="140">IF(C2346=FALSE,FALSE,LOG10(C2346))</f>
        <v>-2.6400143312279061E-2</v>
      </c>
      <c r="F2346">
        <f t="shared" ref="F2346:F2409" si="141">IF(D2346=FALSE, FALSE,0.434*D2346/C2346)</f>
        <v>1.556136608483507E-2</v>
      </c>
      <c r="G2346">
        <f>IF('Input and Summary Results'!$J$4="yes",IF(C2346=FALSE,FALSE,IF('Data Transformation'!E2346&lt;$R$10,E2346,$R$10)),IF(C2346=FALSE,FALSE,IF(C2346&lt;$R$10,C2346,$R$10)))</f>
        <v>0.94102217300000002</v>
      </c>
      <c r="H2346">
        <f>IF('Input and Summary Results'!$J$4="yes",'Data Transformation'!F2346,'Data Transformation'!D2346)</f>
        <v>3.3740991999999997E-2</v>
      </c>
      <c r="I2346">
        <f t="shared" si="139"/>
        <v>120</v>
      </c>
    </row>
    <row r="2347" spans="2:9" x14ac:dyDescent="0.45">
      <c r="B2347">
        <f>IF('Input and Summary Results'!D1929=0,FALSE,'Input and Summary Results'!$B1929)</f>
        <v>121</v>
      </c>
      <c r="C2347">
        <f>IF(OR(B2347=0,'Input and Summary Results'!D1929=0,'Input and Summary Results'!D1929=""),FALSE,'Input and Summary Results'!$D1929)</f>
        <v>0.15278884400000001</v>
      </c>
      <c r="D2347">
        <f>IF(OR(B2347=0,'Input and Summary Results'!E1929=0),FALSE,'Input and Summary Results'!$E1929)</f>
        <v>8.0802358000000005E-2</v>
      </c>
      <c r="E2347">
        <f t="shared" si="140"/>
        <v>-0.81590835496266001</v>
      </c>
      <c r="F2347">
        <f t="shared" si="141"/>
        <v>0.22952083708415258</v>
      </c>
      <c r="G2347">
        <f>IF('Input and Summary Results'!$J$4="yes",IF(C2347=FALSE,FALSE,IF('Data Transformation'!E2347&lt;$R$10,E2347,$R$10)),IF(C2347=FALSE,FALSE,IF(C2347&lt;$R$10,C2347,$R$10)))</f>
        <v>0.15278884400000001</v>
      </c>
      <c r="H2347">
        <f>IF('Input and Summary Results'!$J$4="yes",'Data Transformation'!F2347,'Data Transformation'!D2347)</f>
        <v>8.0802358000000005E-2</v>
      </c>
      <c r="I2347">
        <f t="shared" si="139"/>
        <v>121</v>
      </c>
    </row>
    <row r="2348" spans="2:9" x14ac:dyDescent="0.45">
      <c r="B2348">
        <f>IF('Input and Summary Results'!D1930=0,FALSE,'Input and Summary Results'!$B1930)</f>
        <v>121</v>
      </c>
      <c r="C2348">
        <f>IF(OR(B2348=0,'Input and Summary Results'!D1930=0,'Input and Summary Results'!D1930=""),FALSE,'Input and Summary Results'!$D1930)</f>
        <v>0.23861895399999999</v>
      </c>
      <c r="D2348">
        <f>IF(OR(B2348=0,'Input and Summary Results'!E1930=0),FALSE,'Input and Summary Results'!$E1930)</f>
        <v>5.6460393999999997E-2</v>
      </c>
      <c r="E2348">
        <f t="shared" si="140"/>
        <v>-0.62229506238120891</v>
      </c>
      <c r="F2348">
        <f t="shared" si="141"/>
        <v>0.1026901282787452</v>
      </c>
      <c r="G2348">
        <f>IF('Input and Summary Results'!$J$4="yes",IF(C2348=FALSE,FALSE,IF('Data Transformation'!E2348&lt;$R$10,E2348,$R$10)),IF(C2348=FALSE,FALSE,IF(C2348&lt;$R$10,C2348,$R$10)))</f>
        <v>0.23861895399999999</v>
      </c>
      <c r="H2348">
        <f>IF('Input and Summary Results'!$J$4="yes",'Data Transformation'!F2348,'Data Transformation'!D2348)</f>
        <v>5.6460393999999997E-2</v>
      </c>
      <c r="I2348">
        <f t="shared" si="139"/>
        <v>121</v>
      </c>
    </row>
    <row r="2349" spans="2:9" x14ac:dyDescent="0.45">
      <c r="B2349">
        <f>IF('Input and Summary Results'!D1931=0,FALSE,'Input and Summary Results'!$B1931)</f>
        <v>121</v>
      </c>
      <c r="C2349">
        <f>IF(OR(B2349=0,'Input and Summary Results'!D1931=0,'Input and Summary Results'!D1931=""),FALSE,'Input and Summary Results'!$D1931)</f>
        <v>5.4370674000000001E-2</v>
      </c>
      <c r="D2349">
        <f>IF(OR(B2349=0,'Input and Summary Results'!E1931=0),FALSE,'Input and Summary Results'!$E1931)</f>
        <v>5.0582330000000002E-2</v>
      </c>
      <c r="E2349">
        <f t="shared" si="140"/>
        <v>-1.264635283281782</v>
      </c>
      <c r="F2349">
        <f t="shared" si="141"/>
        <v>0.40376051288236742</v>
      </c>
      <c r="G2349">
        <f>IF('Input and Summary Results'!$J$4="yes",IF(C2349=FALSE,FALSE,IF('Data Transformation'!E2349&lt;$R$10,E2349,$R$10)),IF(C2349=FALSE,FALSE,IF(C2349&lt;$R$10,C2349,$R$10)))</f>
        <v>5.4370674000000001E-2</v>
      </c>
      <c r="H2349">
        <f>IF('Input and Summary Results'!$J$4="yes",'Data Transformation'!F2349,'Data Transformation'!D2349)</f>
        <v>5.0582330000000002E-2</v>
      </c>
      <c r="I2349">
        <f t="shared" si="139"/>
        <v>121</v>
      </c>
    </row>
    <row r="2350" spans="2:9" x14ac:dyDescent="0.45">
      <c r="B2350">
        <f>IF('Input and Summary Results'!D1932=0,FALSE,'Input and Summary Results'!$B1932)</f>
        <v>121</v>
      </c>
      <c r="C2350">
        <f>IF(OR(B2350=0,'Input and Summary Results'!D1932=0,'Input and Summary Results'!D1932=""),FALSE,'Input and Summary Results'!$D1932)</f>
        <v>0.23583311700000001</v>
      </c>
      <c r="D2350">
        <f>IF(OR(B2350=0,'Input and Summary Results'!E1932=0),FALSE,'Input and Summary Results'!$E1932)</f>
        <v>4.7863686000000003E-2</v>
      </c>
      <c r="E2350">
        <f t="shared" si="140"/>
        <v>-0.62739520890813749</v>
      </c>
      <c r="F2350">
        <f t="shared" si="141"/>
        <v>8.8082793410223209E-2</v>
      </c>
      <c r="G2350">
        <f>IF('Input and Summary Results'!$J$4="yes",IF(C2350=FALSE,FALSE,IF('Data Transformation'!E2350&lt;$R$10,E2350,$R$10)),IF(C2350=FALSE,FALSE,IF(C2350&lt;$R$10,C2350,$R$10)))</f>
        <v>0.23583311700000001</v>
      </c>
      <c r="H2350">
        <f>IF('Input and Summary Results'!$J$4="yes",'Data Transformation'!F2350,'Data Transformation'!D2350)</f>
        <v>4.7863686000000003E-2</v>
      </c>
      <c r="I2350">
        <f t="shared" si="139"/>
        <v>121</v>
      </c>
    </row>
    <row r="2351" spans="2:9" x14ac:dyDescent="0.45">
      <c r="B2351">
        <f>IF('Input and Summary Results'!D1933=0,FALSE,'Input and Summary Results'!$B1933)</f>
        <v>121</v>
      </c>
      <c r="C2351">
        <f>IF(OR(B2351=0,'Input and Summary Results'!D1933=0,'Input and Summary Results'!D1933=""),FALSE,'Input and Summary Results'!$D1933)</f>
        <v>0.22613914900000001</v>
      </c>
      <c r="D2351">
        <f>IF(OR(B2351=0,'Input and Summary Results'!E1933=0),FALSE,'Input and Summary Results'!$E1933)</f>
        <v>4.6888539E-2</v>
      </c>
      <c r="E2351">
        <f t="shared" si="140"/>
        <v>-0.64562424648752392</v>
      </c>
      <c r="F2351">
        <f t="shared" si="141"/>
        <v>8.9987187163245219E-2</v>
      </c>
      <c r="G2351">
        <f>IF('Input and Summary Results'!$J$4="yes",IF(C2351=FALSE,FALSE,IF('Data Transformation'!E2351&lt;$R$10,E2351,$R$10)),IF(C2351=FALSE,FALSE,IF(C2351&lt;$R$10,C2351,$R$10)))</f>
        <v>0.22613914900000001</v>
      </c>
      <c r="H2351">
        <f>IF('Input and Summary Results'!$J$4="yes",'Data Transformation'!F2351,'Data Transformation'!D2351)</f>
        <v>4.6888539E-2</v>
      </c>
      <c r="I2351">
        <f t="shared" si="139"/>
        <v>121</v>
      </c>
    </row>
    <row r="2352" spans="2:9" x14ac:dyDescent="0.45">
      <c r="B2352">
        <f>IF('Input and Summary Results'!D1934=0,FALSE,'Input and Summary Results'!$B1934)</f>
        <v>121</v>
      </c>
      <c r="C2352">
        <f>IF(OR(B2352=0,'Input and Summary Results'!D1934=0,'Input and Summary Results'!D1934=""),FALSE,'Input and Summary Results'!$D1934)</f>
        <v>0.20574241900000001</v>
      </c>
      <c r="D2352">
        <f>IF(OR(B2352=0,'Input and Summary Results'!E1934=0),FALSE,'Input and Summary Results'!$E1934)</f>
        <v>4.5041119999999997E-2</v>
      </c>
      <c r="E2352">
        <f t="shared" si="140"/>
        <v>-0.68667615828883433</v>
      </c>
      <c r="F2352">
        <f t="shared" si="141"/>
        <v>9.5011258130487886E-2</v>
      </c>
      <c r="G2352">
        <f>IF('Input and Summary Results'!$J$4="yes",IF(C2352=FALSE,FALSE,IF('Data Transformation'!E2352&lt;$R$10,E2352,$R$10)),IF(C2352=FALSE,FALSE,IF(C2352&lt;$R$10,C2352,$R$10)))</f>
        <v>0.20574241900000001</v>
      </c>
      <c r="H2352">
        <f>IF('Input and Summary Results'!$J$4="yes",'Data Transformation'!F2352,'Data Transformation'!D2352)</f>
        <v>4.5041119999999997E-2</v>
      </c>
      <c r="I2352">
        <f t="shared" si="139"/>
        <v>121</v>
      </c>
    </row>
    <row r="2353" spans="2:9" x14ac:dyDescent="0.45">
      <c r="B2353">
        <f>IF('Input and Summary Results'!D1935=0,FALSE,'Input and Summary Results'!$B1935)</f>
        <v>121</v>
      </c>
      <c r="C2353">
        <f>IF(OR(B2353=0,'Input and Summary Results'!D1935=0,'Input and Summary Results'!D1935=""),FALSE,'Input and Summary Results'!$D1935)</f>
        <v>9.7879542999999999E-2</v>
      </c>
      <c r="D2353">
        <f>IF(OR(B2353=0,'Input and Summary Results'!E1935=0),FALSE,'Input and Summary Results'!$E1935)</f>
        <v>4.4253952999999999E-2</v>
      </c>
      <c r="E2353">
        <f t="shared" si="140"/>
        <v>-1.0093080670382866</v>
      </c>
      <c r="F2353">
        <f t="shared" si="141"/>
        <v>0.19622297993361085</v>
      </c>
      <c r="G2353">
        <f>IF('Input and Summary Results'!$J$4="yes",IF(C2353=FALSE,FALSE,IF('Data Transformation'!E2353&lt;$R$10,E2353,$R$10)),IF(C2353=FALSE,FALSE,IF(C2353&lt;$R$10,C2353,$R$10)))</f>
        <v>9.7879542999999999E-2</v>
      </c>
      <c r="H2353">
        <f>IF('Input and Summary Results'!$J$4="yes",'Data Transformation'!F2353,'Data Transformation'!D2353)</f>
        <v>4.4253952999999999E-2</v>
      </c>
      <c r="I2353">
        <f t="shared" si="139"/>
        <v>121</v>
      </c>
    </row>
    <row r="2354" spans="2:9" x14ac:dyDescent="0.45">
      <c r="B2354">
        <f>IF('Input and Summary Results'!D1936=0,FALSE,'Input and Summary Results'!$B1936)</f>
        <v>121</v>
      </c>
      <c r="C2354">
        <f>IF(OR(B2354=0,'Input and Summary Results'!D1936=0,'Input and Summary Results'!D1936=""),FALSE,'Input and Summary Results'!$D1936)</f>
        <v>0.52296748599999998</v>
      </c>
      <c r="D2354">
        <f>IF(OR(B2354=0,'Input and Summary Results'!E1936=0),FALSE,'Input and Summary Results'!$E1936)</f>
        <v>4.4026550999999997E-2</v>
      </c>
      <c r="E2354">
        <f t="shared" si="140"/>
        <v>-0.28152531130429548</v>
      </c>
      <c r="F2354">
        <f t="shared" si="141"/>
        <v>3.6536732484359458E-2</v>
      </c>
      <c r="G2354">
        <f>IF('Input and Summary Results'!$J$4="yes",IF(C2354=FALSE,FALSE,IF('Data Transformation'!E2354&lt;$R$10,E2354,$R$10)),IF(C2354=FALSE,FALSE,IF(C2354&lt;$R$10,C2354,$R$10)))</f>
        <v>0.52296748599999998</v>
      </c>
      <c r="H2354">
        <f>IF('Input and Summary Results'!$J$4="yes",'Data Transformation'!F2354,'Data Transformation'!D2354)</f>
        <v>4.4026550999999997E-2</v>
      </c>
      <c r="I2354">
        <f t="shared" si="139"/>
        <v>121</v>
      </c>
    </row>
    <row r="2355" spans="2:9" x14ac:dyDescent="0.45">
      <c r="B2355">
        <f>IF('Input and Summary Results'!D1937=0,FALSE,'Input and Summary Results'!$B1937)</f>
        <v>121</v>
      </c>
      <c r="C2355">
        <f>IF(OR(B2355=0,'Input and Summary Results'!D1937=0,'Input and Summary Results'!D1937=""),FALSE,'Input and Summary Results'!$D1937)</f>
        <v>0.11265206899999999</v>
      </c>
      <c r="D2355">
        <f>IF(OR(B2355=0,'Input and Summary Results'!E1937=0),FALSE,'Input and Summary Results'!$E1937)</f>
        <v>4.3898871999999999E-2</v>
      </c>
      <c r="E2355">
        <f t="shared" si="140"/>
        <v>-0.9482608274906924</v>
      </c>
      <c r="F2355">
        <f t="shared" si="141"/>
        <v>0.16912348452295181</v>
      </c>
      <c r="G2355">
        <f>IF('Input and Summary Results'!$J$4="yes",IF(C2355=FALSE,FALSE,IF('Data Transformation'!E2355&lt;$R$10,E2355,$R$10)),IF(C2355=FALSE,FALSE,IF(C2355&lt;$R$10,C2355,$R$10)))</f>
        <v>0.11265206899999999</v>
      </c>
      <c r="H2355">
        <f>IF('Input and Summary Results'!$J$4="yes",'Data Transformation'!F2355,'Data Transformation'!D2355)</f>
        <v>4.3898871999999999E-2</v>
      </c>
      <c r="I2355">
        <f t="shared" si="139"/>
        <v>121</v>
      </c>
    </row>
    <row r="2356" spans="2:9" x14ac:dyDescent="0.45">
      <c r="B2356">
        <f>IF('Input and Summary Results'!D1938=0,FALSE,'Input and Summary Results'!$B1938)</f>
        <v>121</v>
      </c>
      <c r="C2356">
        <f>IF(OR(B2356=0,'Input and Summary Results'!D1938=0,'Input and Summary Results'!D1938=""),FALSE,'Input and Summary Results'!$D1938)</f>
        <v>0.39761466699999998</v>
      </c>
      <c r="D2356">
        <f>IF(OR(B2356=0,'Input and Summary Results'!E1938=0),FALSE,'Input and Summary Results'!$E1938)</f>
        <v>4.0866136999999997E-2</v>
      </c>
      <c r="E2356">
        <f t="shared" si="140"/>
        <v>-0.40053760395359311</v>
      </c>
      <c r="F2356">
        <f t="shared" si="141"/>
        <v>4.4605757609037094E-2</v>
      </c>
      <c r="G2356">
        <f>IF('Input and Summary Results'!$J$4="yes",IF(C2356=FALSE,FALSE,IF('Data Transformation'!E2356&lt;$R$10,E2356,$R$10)),IF(C2356=FALSE,FALSE,IF(C2356&lt;$R$10,C2356,$R$10)))</f>
        <v>0.39761466699999998</v>
      </c>
      <c r="H2356">
        <f>IF('Input and Summary Results'!$J$4="yes",'Data Transformation'!F2356,'Data Transformation'!D2356)</f>
        <v>4.0866136999999997E-2</v>
      </c>
      <c r="I2356">
        <f t="shared" si="139"/>
        <v>121</v>
      </c>
    </row>
    <row r="2357" spans="2:9" x14ac:dyDescent="0.45">
      <c r="B2357">
        <f>IF('Input and Summary Results'!D1939=0,FALSE,'Input and Summary Results'!$B1939)</f>
        <v>121</v>
      </c>
      <c r="C2357">
        <f>IF(OR(B2357=0,'Input and Summary Results'!D1939=0,'Input and Summary Results'!D1939=""),FALSE,'Input and Summary Results'!$D1939)</f>
        <v>0.102714947</v>
      </c>
      <c r="D2357">
        <f>IF(OR(B2357=0,'Input and Summary Results'!E1939=0),FALSE,'Input and Summary Results'!$E1939)</f>
        <v>3.7296542000000002E-2</v>
      </c>
      <c r="E2357">
        <f t="shared" si="140"/>
        <v>-0.98836635360538627</v>
      </c>
      <c r="F2357">
        <f t="shared" si="141"/>
        <v>0.15758854675746461</v>
      </c>
      <c r="G2357">
        <f>IF('Input and Summary Results'!$J$4="yes",IF(C2357=FALSE,FALSE,IF('Data Transformation'!E2357&lt;$R$10,E2357,$R$10)),IF(C2357=FALSE,FALSE,IF(C2357&lt;$R$10,C2357,$R$10)))</f>
        <v>0.102714947</v>
      </c>
      <c r="H2357">
        <f>IF('Input and Summary Results'!$J$4="yes",'Data Transformation'!F2357,'Data Transformation'!D2357)</f>
        <v>3.7296542000000002E-2</v>
      </c>
      <c r="I2357">
        <f t="shared" si="139"/>
        <v>121</v>
      </c>
    </row>
    <row r="2358" spans="2:9" x14ac:dyDescent="0.45">
      <c r="B2358">
        <f>IF('Input and Summary Results'!D1940=0,FALSE,'Input and Summary Results'!$B1940)</f>
        <v>121</v>
      </c>
      <c r="C2358">
        <f>IF(OR(B2358=0,'Input and Summary Results'!D1940=0,'Input and Summary Results'!D1940=""),FALSE,'Input and Summary Results'!$D1940)</f>
        <v>0.189498483</v>
      </c>
      <c r="D2358">
        <f>IF(OR(B2358=0,'Input and Summary Results'!E1940=0),FALSE,'Input and Summary Results'!$E1940)</f>
        <v>3.2392696999999998E-2</v>
      </c>
      <c r="E2358">
        <f t="shared" si="140"/>
        <v>-0.7223942623574714</v>
      </c>
      <c r="F2358">
        <f t="shared" si="141"/>
        <v>7.4187562219165629E-2</v>
      </c>
      <c r="G2358">
        <f>IF('Input and Summary Results'!$J$4="yes",IF(C2358=FALSE,FALSE,IF('Data Transformation'!E2358&lt;$R$10,E2358,$R$10)),IF(C2358=FALSE,FALSE,IF(C2358&lt;$R$10,C2358,$R$10)))</f>
        <v>0.189498483</v>
      </c>
      <c r="H2358">
        <f>IF('Input and Summary Results'!$J$4="yes",'Data Transformation'!F2358,'Data Transformation'!D2358)</f>
        <v>3.2392696999999998E-2</v>
      </c>
      <c r="I2358">
        <f t="shared" si="139"/>
        <v>121</v>
      </c>
    </row>
    <row r="2359" spans="2:9" x14ac:dyDescent="0.45">
      <c r="B2359">
        <f>IF('Input and Summary Results'!D1941=0,FALSE,'Input and Summary Results'!$B1941)</f>
        <v>121</v>
      </c>
      <c r="C2359">
        <f>IF(OR(B2359=0,'Input and Summary Results'!D1941=0,'Input and Summary Results'!D1941=""),FALSE,'Input and Summary Results'!$D1941)</f>
        <v>0.113142586</v>
      </c>
      <c r="D2359">
        <f>IF(OR(B2359=0,'Input and Summary Results'!E1941=0),FALSE,'Input and Summary Results'!$E1941)</f>
        <v>3.2189293000000001E-2</v>
      </c>
      <c r="E2359">
        <f t="shared" si="140"/>
        <v>-0.94637389919738246</v>
      </c>
      <c r="F2359">
        <f t="shared" si="141"/>
        <v>0.12347387182753627</v>
      </c>
      <c r="G2359">
        <f>IF('Input and Summary Results'!$J$4="yes",IF(C2359=FALSE,FALSE,IF('Data Transformation'!E2359&lt;$R$10,E2359,$R$10)),IF(C2359=FALSE,FALSE,IF(C2359&lt;$R$10,C2359,$R$10)))</f>
        <v>0.113142586</v>
      </c>
      <c r="H2359">
        <f>IF('Input and Summary Results'!$J$4="yes",'Data Transformation'!F2359,'Data Transformation'!D2359)</f>
        <v>3.2189293000000001E-2</v>
      </c>
      <c r="I2359">
        <f t="shared" si="139"/>
        <v>121</v>
      </c>
    </row>
    <row r="2360" spans="2:9" x14ac:dyDescent="0.45">
      <c r="B2360">
        <f>IF('Input and Summary Results'!D1942=0,FALSE,'Input and Summary Results'!$B1942)</f>
        <v>121</v>
      </c>
      <c r="C2360">
        <f>IF(OR(B2360=0,'Input and Summary Results'!D1942=0,'Input and Summary Results'!D1942=""),FALSE,'Input and Summary Results'!$D1942)</f>
        <v>0.158410564</v>
      </c>
      <c r="D2360">
        <f>IF(OR(B2360=0,'Input and Summary Results'!E1942=0),FALSE,'Input and Summary Results'!$E1942)</f>
        <v>3.0991833999999999E-2</v>
      </c>
      <c r="E2360">
        <f t="shared" si="140"/>
        <v>-0.8002158597798199</v>
      </c>
      <c r="F2360">
        <f t="shared" si="141"/>
        <v>8.4908831938758825E-2</v>
      </c>
      <c r="G2360">
        <f>IF('Input and Summary Results'!$J$4="yes",IF(C2360=FALSE,FALSE,IF('Data Transformation'!E2360&lt;$R$10,E2360,$R$10)),IF(C2360=FALSE,FALSE,IF(C2360&lt;$R$10,C2360,$R$10)))</f>
        <v>0.158410564</v>
      </c>
      <c r="H2360">
        <f>IF('Input and Summary Results'!$J$4="yes",'Data Transformation'!F2360,'Data Transformation'!D2360)</f>
        <v>3.0991833999999999E-2</v>
      </c>
      <c r="I2360">
        <f t="shared" si="139"/>
        <v>121</v>
      </c>
    </row>
    <row r="2361" spans="2:9" x14ac:dyDescent="0.45">
      <c r="B2361">
        <f>IF('Input and Summary Results'!D1943=0,FALSE,'Input and Summary Results'!$B1943)</f>
        <v>121</v>
      </c>
      <c r="C2361">
        <f>IF(OR(B2361=0,'Input and Summary Results'!D1943=0,'Input and Summary Results'!D1943=""),FALSE,'Input and Summary Results'!$D1943)</f>
        <v>0.20034371400000001</v>
      </c>
      <c r="D2361">
        <f>IF(OR(B2361=0,'Input and Summary Results'!E1943=0),FALSE,'Input and Summary Results'!$E1943)</f>
        <v>2.9485388000000001E-2</v>
      </c>
      <c r="E2361">
        <f t="shared" si="140"/>
        <v>-0.6982242794750585</v>
      </c>
      <c r="F2361">
        <f t="shared" si="141"/>
        <v>6.3873520843284362E-2</v>
      </c>
      <c r="G2361">
        <f>IF('Input and Summary Results'!$J$4="yes",IF(C2361=FALSE,FALSE,IF('Data Transformation'!E2361&lt;$R$10,E2361,$R$10)),IF(C2361=FALSE,FALSE,IF(C2361&lt;$R$10,C2361,$R$10)))</f>
        <v>0.20034371400000001</v>
      </c>
      <c r="H2361">
        <f>IF('Input and Summary Results'!$J$4="yes",'Data Transformation'!F2361,'Data Transformation'!D2361)</f>
        <v>2.9485388000000001E-2</v>
      </c>
      <c r="I2361">
        <f t="shared" si="139"/>
        <v>121</v>
      </c>
    </row>
    <row r="2362" spans="2:9" x14ac:dyDescent="0.45">
      <c r="B2362">
        <f>IF('Input and Summary Results'!D1944=0,FALSE,'Input and Summary Results'!$B1944)</f>
        <v>121</v>
      </c>
      <c r="C2362">
        <f>IF(OR(B2362=0,'Input and Summary Results'!D1944=0,'Input and Summary Results'!D1944=""),FALSE,'Input and Summary Results'!$D1944)</f>
        <v>0.16589298899999999</v>
      </c>
      <c r="D2362">
        <f>IF(OR(B2362=0,'Input and Summary Results'!E1944=0),FALSE,'Input and Summary Results'!$E1944)</f>
        <v>2.8850939999999999E-2</v>
      </c>
      <c r="E2362">
        <f t="shared" si="140"/>
        <v>-0.78017196782104303</v>
      </c>
      <c r="F2362">
        <f t="shared" si="141"/>
        <v>7.5478222651109136E-2</v>
      </c>
      <c r="G2362">
        <f>IF('Input and Summary Results'!$J$4="yes",IF(C2362=FALSE,FALSE,IF('Data Transformation'!E2362&lt;$R$10,E2362,$R$10)),IF(C2362=FALSE,FALSE,IF(C2362&lt;$R$10,C2362,$R$10)))</f>
        <v>0.16589298899999999</v>
      </c>
      <c r="H2362">
        <f>IF('Input and Summary Results'!$J$4="yes",'Data Transformation'!F2362,'Data Transformation'!D2362)</f>
        <v>2.8850939999999999E-2</v>
      </c>
      <c r="I2362">
        <f t="shared" si="139"/>
        <v>121</v>
      </c>
    </row>
    <row r="2363" spans="2:9" x14ac:dyDescent="0.45">
      <c r="B2363">
        <f>IF('Input and Summary Results'!D1945=0,FALSE,'Input and Summary Results'!$B1945)</f>
        <v>121</v>
      </c>
      <c r="C2363">
        <f>IF(OR(B2363=0,'Input and Summary Results'!D1945=0,'Input and Summary Results'!D1945=""),FALSE,'Input and Summary Results'!$D1945)</f>
        <v>0.14839432299999999</v>
      </c>
      <c r="D2363">
        <f>IF(OR(B2363=0,'Input and Summary Results'!E1945=0),FALSE,'Input and Summary Results'!$E1945)</f>
        <v>2.8617879999999998E-2</v>
      </c>
      <c r="E2363">
        <f t="shared" si="140"/>
        <v>-0.82858271318726984</v>
      </c>
      <c r="F2363">
        <f t="shared" si="141"/>
        <v>8.3697001805116231E-2</v>
      </c>
      <c r="G2363">
        <f>IF('Input and Summary Results'!$J$4="yes",IF(C2363=FALSE,FALSE,IF('Data Transformation'!E2363&lt;$R$10,E2363,$R$10)),IF(C2363=FALSE,FALSE,IF(C2363&lt;$R$10,C2363,$R$10)))</f>
        <v>0.14839432299999999</v>
      </c>
      <c r="H2363">
        <f>IF('Input and Summary Results'!$J$4="yes",'Data Transformation'!F2363,'Data Transformation'!D2363)</f>
        <v>2.8617879999999998E-2</v>
      </c>
      <c r="I2363">
        <f t="shared" si="139"/>
        <v>121</v>
      </c>
    </row>
    <row r="2364" spans="2:9" x14ac:dyDescent="0.45">
      <c r="B2364">
        <f>IF('Input and Summary Results'!D1946=0,FALSE,'Input and Summary Results'!$B1946)</f>
        <v>121</v>
      </c>
      <c r="C2364">
        <f>IF(OR(B2364=0,'Input and Summary Results'!D1946=0,'Input and Summary Results'!D1946=""),FALSE,'Input and Summary Results'!$D1946)</f>
        <v>0.34711085200000003</v>
      </c>
      <c r="D2364">
        <f>IF(OR(B2364=0,'Input and Summary Results'!E1946=0),FALSE,'Input and Summary Results'!$E1946)</f>
        <v>2.5355533999999999E-2</v>
      </c>
      <c r="E2364">
        <f t="shared" si="140"/>
        <v>-0.45953180842583863</v>
      </c>
      <c r="F2364">
        <f t="shared" si="141"/>
        <v>3.170255753340722E-2</v>
      </c>
      <c r="G2364">
        <f>IF('Input and Summary Results'!$J$4="yes",IF(C2364=FALSE,FALSE,IF('Data Transformation'!E2364&lt;$R$10,E2364,$R$10)),IF(C2364=FALSE,FALSE,IF(C2364&lt;$R$10,C2364,$R$10)))</f>
        <v>0.34711085200000003</v>
      </c>
      <c r="H2364">
        <f>IF('Input and Summary Results'!$J$4="yes",'Data Transformation'!F2364,'Data Transformation'!D2364)</f>
        <v>2.5355533999999999E-2</v>
      </c>
      <c r="I2364">
        <f t="shared" si="139"/>
        <v>121</v>
      </c>
    </row>
    <row r="2365" spans="2:9" x14ac:dyDescent="0.45">
      <c r="B2365">
        <f>IF('Input and Summary Results'!D1947=0,FALSE,'Input and Summary Results'!$B1947)</f>
        <v>121</v>
      </c>
      <c r="C2365">
        <f>IF(OR(B2365=0,'Input and Summary Results'!D1947=0,'Input and Summary Results'!D1947=""),FALSE,'Input and Summary Results'!$D1947)</f>
        <v>0.152814228</v>
      </c>
      <c r="D2365">
        <f>IF(OR(B2365=0,'Input and Summary Results'!E1947=0),FALSE,'Input and Summary Results'!$E1947)</f>
        <v>2.4946045999999999E-2</v>
      </c>
      <c r="E2365">
        <f t="shared" si="140"/>
        <v>-0.81583620823270842</v>
      </c>
      <c r="F2365">
        <f t="shared" si="141"/>
        <v>7.0848010068800663E-2</v>
      </c>
      <c r="G2365">
        <f>IF('Input and Summary Results'!$J$4="yes",IF(C2365=FALSE,FALSE,IF('Data Transformation'!E2365&lt;$R$10,E2365,$R$10)),IF(C2365=FALSE,FALSE,IF(C2365&lt;$R$10,C2365,$R$10)))</f>
        <v>0.152814228</v>
      </c>
      <c r="H2365">
        <f>IF('Input and Summary Results'!$J$4="yes",'Data Transformation'!F2365,'Data Transformation'!D2365)</f>
        <v>2.4946045999999999E-2</v>
      </c>
      <c r="I2365">
        <f t="shared" si="139"/>
        <v>121</v>
      </c>
    </row>
    <row r="2366" spans="2:9" x14ac:dyDescent="0.45">
      <c r="B2366">
        <f>IF('Input and Summary Results'!D1948=0,FALSE,'Input and Summary Results'!$B1948)</f>
        <v>122</v>
      </c>
      <c r="C2366">
        <f>IF(OR(B2366=0,'Input and Summary Results'!D1948=0,'Input and Summary Results'!D1948=""),FALSE,'Input and Summary Results'!$D1948)</f>
        <v>0.198780971</v>
      </c>
      <c r="D2366">
        <f>IF(OR(B2366=0,'Input and Summary Results'!E1948=0),FALSE,'Input and Summary Results'!$E1948)</f>
        <v>7.1394954999999996E-2</v>
      </c>
      <c r="E2366">
        <f t="shared" si="140"/>
        <v>-0.70162519229908105</v>
      </c>
      <c r="F2366">
        <f t="shared" si="141"/>
        <v>0.15587714615801931</v>
      </c>
      <c r="G2366">
        <f>IF('Input and Summary Results'!$J$4="yes",IF(C2366=FALSE,FALSE,IF('Data Transformation'!E2366&lt;$R$10,E2366,$R$10)),IF(C2366=FALSE,FALSE,IF(C2366&lt;$R$10,C2366,$R$10)))</f>
        <v>0.198780971</v>
      </c>
      <c r="H2366">
        <f>IF('Input and Summary Results'!$J$4="yes",'Data Transformation'!F2366,'Data Transformation'!D2366)</f>
        <v>7.1394954999999996E-2</v>
      </c>
      <c r="I2366">
        <f t="shared" si="139"/>
        <v>122</v>
      </c>
    </row>
    <row r="2367" spans="2:9" x14ac:dyDescent="0.45">
      <c r="B2367">
        <f>IF('Input and Summary Results'!D1949=0,FALSE,'Input and Summary Results'!$B1949)</f>
        <v>122</v>
      </c>
      <c r="C2367">
        <f>IF(OR(B2367=0,'Input and Summary Results'!D1949=0,'Input and Summary Results'!D1949=""),FALSE,'Input and Summary Results'!$D1949)</f>
        <v>0.448437788</v>
      </c>
      <c r="D2367">
        <f>IF(OR(B2367=0,'Input and Summary Results'!E1949=0),FALSE,'Input and Summary Results'!$E1949)</f>
        <v>6.9936300000000007E-2</v>
      </c>
      <c r="E2367">
        <f t="shared" si="140"/>
        <v>-0.34829779833305441</v>
      </c>
      <c r="F2367">
        <f t="shared" si="141"/>
        <v>6.7684648823573279E-2</v>
      </c>
      <c r="G2367">
        <f>IF('Input and Summary Results'!$J$4="yes",IF(C2367=FALSE,FALSE,IF('Data Transformation'!E2367&lt;$R$10,E2367,$R$10)),IF(C2367=FALSE,FALSE,IF(C2367&lt;$R$10,C2367,$R$10)))</f>
        <v>0.448437788</v>
      </c>
      <c r="H2367">
        <f>IF('Input and Summary Results'!$J$4="yes",'Data Transformation'!F2367,'Data Transformation'!D2367)</f>
        <v>6.9936300000000007E-2</v>
      </c>
      <c r="I2367">
        <f t="shared" si="139"/>
        <v>122</v>
      </c>
    </row>
    <row r="2368" spans="2:9" x14ac:dyDescent="0.45">
      <c r="B2368">
        <f>IF('Input and Summary Results'!D1950=0,FALSE,'Input and Summary Results'!$B1950)</f>
        <v>122</v>
      </c>
      <c r="C2368">
        <f>IF(OR(B2368=0,'Input and Summary Results'!D1950=0,'Input and Summary Results'!D1950=""),FALSE,'Input and Summary Results'!$D1950)</f>
        <v>0.15503174</v>
      </c>
      <c r="D2368">
        <f>IF(OR(B2368=0,'Input and Summary Results'!E1950=0),FALSE,'Input and Summary Results'!$E1950)</f>
        <v>6.8033840999999998E-2</v>
      </c>
      <c r="E2368">
        <f t="shared" si="140"/>
        <v>-0.8095793786316916</v>
      </c>
      <c r="F2368">
        <f t="shared" si="141"/>
        <v>0.1904557543764909</v>
      </c>
      <c r="G2368">
        <f>IF('Input and Summary Results'!$J$4="yes",IF(C2368=FALSE,FALSE,IF('Data Transformation'!E2368&lt;$R$10,E2368,$R$10)),IF(C2368=FALSE,FALSE,IF(C2368&lt;$R$10,C2368,$R$10)))</f>
        <v>0.15503174</v>
      </c>
      <c r="H2368">
        <f>IF('Input and Summary Results'!$J$4="yes",'Data Transformation'!F2368,'Data Transformation'!D2368)</f>
        <v>6.8033840999999998E-2</v>
      </c>
      <c r="I2368">
        <f t="shared" si="139"/>
        <v>122</v>
      </c>
    </row>
    <row r="2369" spans="2:9" x14ac:dyDescent="0.45">
      <c r="B2369">
        <f>IF('Input and Summary Results'!D1951=0,FALSE,'Input and Summary Results'!$B1951)</f>
        <v>122</v>
      </c>
      <c r="C2369">
        <f>IF(OR(B2369=0,'Input and Summary Results'!D1951=0,'Input and Summary Results'!D1951=""),FALSE,'Input and Summary Results'!$D1951)</f>
        <v>0.13923987900000001</v>
      </c>
      <c r="D2369">
        <f>IF(OR(B2369=0,'Input and Summary Results'!E1951=0),FALSE,'Input and Summary Results'!$E1951)</f>
        <v>6.0663664999999999E-2</v>
      </c>
      <c r="E2369">
        <f t="shared" si="140"/>
        <v>-0.85623636279119031</v>
      </c>
      <c r="F2369">
        <f t="shared" si="141"/>
        <v>0.18908398081845504</v>
      </c>
      <c r="G2369">
        <f>IF('Input and Summary Results'!$J$4="yes",IF(C2369=FALSE,FALSE,IF('Data Transformation'!E2369&lt;$R$10,E2369,$R$10)),IF(C2369=FALSE,FALSE,IF(C2369&lt;$R$10,C2369,$R$10)))</f>
        <v>0.13923987900000001</v>
      </c>
      <c r="H2369">
        <f>IF('Input and Summary Results'!$J$4="yes",'Data Transformation'!F2369,'Data Transformation'!D2369)</f>
        <v>6.0663664999999999E-2</v>
      </c>
      <c r="I2369">
        <f t="shared" si="139"/>
        <v>122</v>
      </c>
    </row>
    <row r="2370" spans="2:9" x14ac:dyDescent="0.45">
      <c r="B2370">
        <f>IF('Input and Summary Results'!D1952=0,FALSE,'Input and Summary Results'!$B1952)</f>
        <v>122</v>
      </c>
      <c r="C2370">
        <f>IF(OR(B2370=0,'Input and Summary Results'!D1952=0,'Input and Summary Results'!D1952=""),FALSE,'Input and Summary Results'!$D1952)</f>
        <v>0.23350202</v>
      </c>
      <c r="D2370">
        <f>IF(OR(B2370=0,'Input and Summary Results'!E1952=0),FALSE,'Input and Summary Results'!$E1952)</f>
        <v>5.6697967000000002E-2</v>
      </c>
      <c r="E2370">
        <f t="shared" si="140"/>
        <v>-0.63170935804836659</v>
      </c>
      <c r="F2370">
        <f t="shared" si="141"/>
        <v>0.1053820334316594</v>
      </c>
      <c r="G2370">
        <f>IF('Input and Summary Results'!$J$4="yes",IF(C2370=FALSE,FALSE,IF('Data Transformation'!E2370&lt;$R$10,E2370,$R$10)),IF(C2370=FALSE,FALSE,IF(C2370&lt;$R$10,C2370,$R$10)))</f>
        <v>0.23350202</v>
      </c>
      <c r="H2370">
        <f>IF('Input and Summary Results'!$J$4="yes",'Data Transformation'!F2370,'Data Transformation'!D2370)</f>
        <v>5.6697967000000002E-2</v>
      </c>
      <c r="I2370">
        <f t="shared" si="139"/>
        <v>122</v>
      </c>
    </row>
    <row r="2371" spans="2:9" x14ac:dyDescent="0.45">
      <c r="B2371">
        <f>IF('Input and Summary Results'!D1953=0,FALSE,'Input and Summary Results'!$B1953)</f>
        <v>122</v>
      </c>
      <c r="C2371">
        <f>IF(OR(B2371=0,'Input and Summary Results'!D1953=0,'Input and Summary Results'!D1953=""),FALSE,'Input and Summary Results'!$D1953)</f>
        <v>0.46769051</v>
      </c>
      <c r="D2371">
        <f>IF(OR(B2371=0,'Input and Summary Results'!E1953=0),FALSE,'Input and Summary Results'!$E1953)</f>
        <v>5.0441178000000003E-2</v>
      </c>
      <c r="E2371">
        <f t="shared" si="140"/>
        <v>-0.33004144235672489</v>
      </c>
      <c r="F2371">
        <f t="shared" si="141"/>
        <v>4.6807602001588615E-2</v>
      </c>
      <c r="G2371">
        <f>IF('Input and Summary Results'!$J$4="yes",IF(C2371=FALSE,FALSE,IF('Data Transformation'!E2371&lt;$R$10,E2371,$R$10)),IF(C2371=FALSE,FALSE,IF(C2371&lt;$R$10,C2371,$R$10)))</f>
        <v>0.46769051</v>
      </c>
      <c r="H2371">
        <f>IF('Input and Summary Results'!$J$4="yes",'Data Transformation'!F2371,'Data Transformation'!D2371)</f>
        <v>5.0441178000000003E-2</v>
      </c>
      <c r="I2371">
        <f t="shared" si="139"/>
        <v>122</v>
      </c>
    </row>
    <row r="2372" spans="2:9" x14ac:dyDescent="0.45">
      <c r="B2372">
        <f>IF('Input and Summary Results'!D1954=0,FALSE,'Input and Summary Results'!$B1954)</f>
        <v>122</v>
      </c>
      <c r="C2372">
        <f>IF(OR(B2372=0,'Input and Summary Results'!D1954=0,'Input and Summary Results'!D1954=""),FALSE,'Input and Summary Results'!$D1954)</f>
        <v>0.648958971</v>
      </c>
      <c r="D2372">
        <f>IF(OR(B2372=0,'Input and Summary Results'!E1954=0),FALSE,'Input and Summary Results'!$E1954)</f>
        <v>4.9797741999999999E-2</v>
      </c>
      <c r="E2372">
        <f t="shared" si="140"/>
        <v>-0.18778275964271113</v>
      </c>
      <c r="F2372">
        <f t="shared" si="141"/>
        <v>3.3302906645542002E-2</v>
      </c>
      <c r="G2372">
        <f>IF('Input and Summary Results'!$J$4="yes",IF(C2372=FALSE,FALSE,IF('Data Transformation'!E2372&lt;$R$10,E2372,$R$10)),IF(C2372=FALSE,FALSE,IF(C2372&lt;$R$10,C2372,$R$10)))</f>
        <v>0.648958971</v>
      </c>
      <c r="H2372">
        <f>IF('Input and Summary Results'!$J$4="yes",'Data Transformation'!F2372,'Data Transformation'!D2372)</f>
        <v>4.9797741999999999E-2</v>
      </c>
      <c r="I2372">
        <f t="shared" si="139"/>
        <v>122</v>
      </c>
    </row>
    <row r="2373" spans="2:9" x14ac:dyDescent="0.45">
      <c r="B2373">
        <f>IF('Input and Summary Results'!D1955=0,FALSE,'Input and Summary Results'!$B1955)</f>
        <v>122</v>
      </c>
      <c r="C2373">
        <f>IF(OR(B2373=0,'Input and Summary Results'!D1955=0,'Input and Summary Results'!D1955=""),FALSE,'Input and Summary Results'!$D1955)</f>
        <v>6.3241934E-2</v>
      </c>
      <c r="D2373">
        <f>IF(OR(B2373=0,'Input and Summary Results'!E1955=0),FALSE,'Input and Summary Results'!$E1955)</f>
        <v>4.9594904000000002E-2</v>
      </c>
      <c r="E2373">
        <f t="shared" si="140"/>
        <v>-1.1989948573880733</v>
      </c>
      <c r="F2373">
        <f t="shared" si="141"/>
        <v>0.34034677585919498</v>
      </c>
      <c r="G2373">
        <f>IF('Input and Summary Results'!$J$4="yes",IF(C2373=FALSE,FALSE,IF('Data Transformation'!E2373&lt;$R$10,E2373,$R$10)),IF(C2373=FALSE,FALSE,IF(C2373&lt;$R$10,C2373,$R$10)))</f>
        <v>6.3241934E-2</v>
      </c>
      <c r="H2373">
        <f>IF('Input and Summary Results'!$J$4="yes",'Data Transformation'!F2373,'Data Transformation'!D2373)</f>
        <v>4.9594904000000002E-2</v>
      </c>
      <c r="I2373">
        <f t="shared" ref="I2373:I2436" si="142">IF(G2373=FALSE,"",B2373)</f>
        <v>122</v>
      </c>
    </row>
    <row r="2374" spans="2:9" x14ac:dyDescent="0.45">
      <c r="B2374">
        <f>IF('Input and Summary Results'!D1956=0,FALSE,'Input and Summary Results'!$B1956)</f>
        <v>122</v>
      </c>
      <c r="C2374">
        <f>IF(OR(B2374=0,'Input and Summary Results'!D1956=0,'Input and Summary Results'!D1956=""),FALSE,'Input and Summary Results'!$D1956)</f>
        <v>0.143512945</v>
      </c>
      <c r="D2374">
        <f>IF(OR(B2374=0,'Input and Summary Results'!E1956=0),FALSE,'Input and Summary Results'!$E1956)</f>
        <v>4.7991474999999999E-2</v>
      </c>
      <c r="E2374">
        <f t="shared" si="140"/>
        <v>-0.8431089234003134</v>
      </c>
      <c r="F2374">
        <f t="shared" si="141"/>
        <v>0.14513185657224162</v>
      </c>
      <c r="G2374">
        <f>IF('Input and Summary Results'!$J$4="yes",IF(C2374=FALSE,FALSE,IF('Data Transformation'!E2374&lt;$R$10,E2374,$R$10)),IF(C2374=FALSE,FALSE,IF(C2374&lt;$R$10,C2374,$R$10)))</f>
        <v>0.143512945</v>
      </c>
      <c r="H2374">
        <f>IF('Input and Summary Results'!$J$4="yes",'Data Transformation'!F2374,'Data Transformation'!D2374)</f>
        <v>4.7991474999999999E-2</v>
      </c>
      <c r="I2374">
        <f t="shared" si="142"/>
        <v>122</v>
      </c>
    </row>
    <row r="2375" spans="2:9" x14ac:dyDescent="0.45">
      <c r="B2375">
        <f>IF('Input and Summary Results'!D1957=0,FALSE,'Input and Summary Results'!$B1957)</f>
        <v>122</v>
      </c>
      <c r="C2375">
        <f>IF(OR(B2375=0,'Input and Summary Results'!D1957=0,'Input and Summary Results'!D1957=""),FALSE,'Input and Summary Results'!$D1957)</f>
        <v>0.79597315400000002</v>
      </c>
      <c r="D2375">
        <f>IF(OR(B2375=0,'Input and Summary Results'!E1957=0),FALSE,'Input and Summary Results'!$E1957)</f>
        <v>4.0584062999999997E-2</v>
      </c>
      <c r="E2375">
        <f t="shared" si="140"/>
        <v>-9.9101579581769711E-2</v>
      </c>
      <c r="F2375">
        <f t="shared" si="141"/>
        <v>2.2128237935522127E-2</v>
      </c>
      <c r="G2375">
        <f>IF('Input and Summary Results'!$J$4="yes",IF(C2375=FALSE,FALSE,IF('Data Transformation'!E2375&lt;$R$10,E2375,$R$10)),IF(C2375=FALSE,FALSE,IF(C2375&lt;$R$10,C2375,$R$10)))</f>
        <v>0.79597315400000002</v>
      </c>
      <c r="H2375">
        <f>IF('Input and Summary Results'!$J$4="yes",'Data Transformation'!F2375,'Data Transformation'!D2375)</f>
        <v>4.0584062999999997E-2</v>
      </c>
      <c r="I2375">
        <f t="shared" si="142"/>
        <v>122</v>
      </c>
    </row>
    <row r="2376" spans="2:9" x14ac:dyDescent="0.45">
      <c r="B2376">
        <f>IF('Input and Summary Results'!D1958=0,FALSE,'Input and Summary Results'!$B1958)</f>
        <v>122</v>
      </c>
      <c r="C2376">
        <f>IF(OR(B2376=0,'Input and Summary Results'!D1958=0,'Input and Summary Results'!D1958=""),FALSE,'Input and Summary Results'!$D1958)</f>
        <v>0.102363012</v>
      </c>
      <c r="D2376">
        <f>IF(OR(B2376=0,'Input and Summary Results'!E1958=0),FALSE,'Input and Summary Results'!$E1958)</f>
        <v>3.5248591000000003E-2</v>
      </c>
      <c r="E2376">
        <f t="shared" si="140"/>
        <v>-0.98985694361589782</v>
      </c>
      <c r="F2376">
        <f t="shared" si="141"/>
        <v>0.14944742436848185</v>
      </c>
      <c r="G2376">
        <f>IF('Input and Summary Results'!$J$4="yes",IF(C2376=FALSE,FALSE,IF('Data Transformation'!E2376&lt;$R$10,E2376,$R$10)),IF(C2376=FALSE,FALSE,IF(C2376&lt;$R$10,C2376,$R$10)))</f>
        <v>0.102363012</v>
      </c>
      <c r="H2376">
        <f>IF('Input and Summary Results'!$J$4="yes",'Data Transformation'!F2376,'Data Transformation'!D2376)</f>
        <v>3.5248591000000003E-2</v>
      </c>
      <c r="I2376">
        <f t="shared" si="142"/>
        <v>122</v>
      </c>
    </row>
    <row r="2377" spans="2:9" x14ac:dyDescent="0.45">
      <c r="B2377">
        <f>IF('Input and Summary Results'!D1959=0,FALSE,'Input and Summary Results'!$B1959)</f>
        <v>122</v>
      </c>
      <c r="C2377">
        <f>IF(OR(B2377=0,'Input and Summary Results'!D1959=0,'Input and Summary Results'!D1959=""),FALSE,'Input and Summary Results'!$D1959)</f>
        <v>0.58162539000000002</v>
      </c>
      <c r="D2377">
        <f>IF(OR(B2377=0,'Input and Summary Results'!E1959=0),FALSE,'Input and Summary Results'!$E1959)</f>
        <v>3.5008322000000001E-2</v>
      </c>
      <c r="E2377">
        <f t="shared" si="140"/>
        <v>-0.23535664324906319</v>
      </c>
      <c r="F2377">
        <f t="shared" si="141"/>
        <v>2.6122676226359373E-2</v>
      </c>
      <c r="G2377">
        <f>IF('Input and Summary Results'!$J$4="yes",IF(C2377=FALSE,FALSE,IF('Data Transformation'!E2377&lt;$R$10,E2377,$R$10)),IF(C2377=FALSE,FALSE,IF(C2377&lt;$R$10,C2377,$R$10)))</f>
        <v>0.58162539000000002</v>
      </c>
      <c r="H2377">
        <f>IF('Input and Summary Results'!$J$4="yes",'Data Transformation'!F2377,'Data Transformation'!D2377)</f>
        <v>3.5008322000000001E-2</v>
      </c>
      <c r="I2377">
        <f t="shared" si="142"/>
        <v>122</v>
      </c>
    </row>
    <row r="2378" spans="2:9" x14ac:dyDescent="0.45">
      <c r="B2378">
        <f>IF('Input and Summary Results'!D1960=0,FALSE,'Input and Summary Results'!$B1960)</f>
        <v>122</v>
      </c>
      <c r="C2378">
        <f>IF(OR(B2378=0,'Input and Summary Results'!D1960=0,'Input and Summary Results'!D1960=""),FALSE,'Input and Summary Results'!$D1960)</f>
        <v>0.229669287</v>
      </c>
      <c r="D2378">
        <f>IF(OR(B2378=0,'Input and Summary Results'!E1960=0),FALSE,'Input and Summary Results'!$E1960)</f>
        <v>3.4477965999999999E-2</v>
      </c>
      <c r="E2378">
        <f t="shared" si="140"/>
        <v>-0.63889707784912397</v>
      </c>
      <c r="F2378">
        <f t="shared" si="141"/>
        <v>6.5152103877084783E-2</v>
      </c>
      <c r="G2378">
        <f>IF('Input and Summary Results'!$J$4="yes",IF(C2378=FALSE,FALSE,IF('Data Transformation'!E2378&lt;$R$10,E2378,$R$10)),IF(C2378=FALSE,FALSE,IF(C2378&lt;$R$10,C2378,$R$10)))</f>
        <v>0.229669287</v>
      </c>
      <c r="H2378">
        <f>IF('Input and Summary Results'!$J$4="yes",'Data Transformation'!F2378,'Data Transformation'!D2378)</f>
        <v>3.4477965999999999E-2</v>
      </c>
      <c r="I2378">
        <f t="shared" si="142"/>
        <v>122</v>
      </c>
    </row>
    <row r="2379" spans="2:9" x14ac:dyDescent="0.45">
      <c r="B2379">
        <f>IF('Input and Summary Results'!D1961=0,FALSE,'Input and Summary Results'!$B1961)</f>
        <v>122</v>
      </c>
      <c r="C2379">
        <f>IF(OR(B2379=0,'Input and Summary Results'!D1961=0,'Input and Summary Results'!D1961=""),FALSE,'Input and Summary Results'!$D1961)</f>
        <v>0.45971447999999998</v>
      </c>
      <c r="D2379">
        <f>IF(OR(B2379=0,'Input and Summary Results'!E1961=0),FALSE,'Input and Summary Results'!$E1961)</f>
        <v>3.0823046999999999E-2</v>
      </c>
      <c r="E2379">
        <f t="shared" si="140"/>
        <v>-0.3375118167085579</v>
      </c>
      <c r="F2379">
        <f t="shared" si="141"/>
        <v>2.9098936361543364E-2</v>
      </c>
      <c r="G2379">
        <f>IF('Input and Summary Results'!$J$4="yes",IF(C2379=FALSE,FALSE,IF('Data Transformation'!E2379&lt;$R$10,E2379,$R$10)),IF(C2379=FALSE,FALSE,IF(C2379&lt;$R$10,C2379,$R$10)))</f>
        <v>0.45971447999999998</v>
      </c>
      <c r="H2379">
        <f>IF('Input and Summary Results'!$J$4="yes",'Data Transformation'!F2379,'Data Transformation'!D2379)</f>
        <v>3.0823046999999999E-2</v>
      </c>
      <c r="I2379">
        <f t="shared" si="142"/>
        <v>122</v>
      </c>
    </row>
    <row r="2380" spans="2:9" x14ac:dyDescent="0.45">
      <c r="B2380">
        <f>IF('Input and Summary Results'!D1962=0,FALSE,'Input and Summary Results'!$B1962)</f>
        <v>122</v>
      </c>
      <c r="C2380">
        <f>IF(OR(B2380=0,'Input and Summary Results'!D1962=0,'Input and Summary Results'!D1962=""),FALSE,'Input and Summary Results'!$D1962)</f>
        <v>0.146282884</v>
      </c>
      <c r="D2380">
        <f>IF(OR(B2380=0,'Input and Summary Results'!E1962=0),FALSE,'Input and Summary Results'!$E1962)</f>
        <v>2.8905798E-2</v>
      </c>
      <c r="E2380">
        <f t="shared" si="140"/>
        <v>-0.83480648603607821</v>
      </c>
      <c r="F2380">
        <f t="shared" si="141"/>
        <v>8.5759290417052492E-2</v>
      </c>
      <c r="G2380">
        <f>IF('Input and Summary Results'!$J$4="yes",IF(C2380=FALSE,FALSE,IF('Data Transformation'!E2380&lt;$R$10,E2380,$R$10)),IF(C2380=FALSE,FALSE,IF(C2380&lt;$R$10,C2380,$R$10)))</f>
        <v>0.146282884</v>
      </c>
      <c r="H2380">
        <f>IF('Input and Summary Results'!$J$4="yes",'Data Transformation'!F2380,'Data Transformation'!D2380)</f>
        <v>2.8905798E-2</v>
      </c>
      <c r="I2380">
        <f t="shared" si="142"/>
        <v>122</v>
      </c>
    </row>
    <row r="2381" spans="2:9" x14ac:dyDescent="0.45">
      <c r="B2381">
        <f>IF('Input and Summary Results'!D1963=0,FALSE,'Input and Summary Results'!$B1963)</f>
        <v>122</v>
      </c>
      <c r="C2381">
        <f>IF(OR(B2381=0,'Input and Summary Results'!D1963=0,'Input and Summary Results'!D1963=""),FALSE,'Input and Summary Results'!$D1963)</f>
        <v>0.41243218799999998</v>
      </c>
      <c r="D2381">
        <f>IF(OR(B2381=0,'Input and Summary Results'!E1963=0),FALSE,'Input and Summary Results'!$E1963)</f>
        <v>2.8297610000000001E-2</v>
      </c>
      <c r="E2381">
        <f t="shared" si="140"/>
        <v>-0.38464744783741633</v>
      </c>
      <c r="F2381">
        <f t="shared" si="141"/>
        <v>2.9777410923126111E-2</v>
      </c>
      <c r="G2381">
        <f>IF('Input and Summary Results'!$J$4="yes",IF(C2381=FALSE,FALSE,IF('Data Transformation'!E2381&lt;$R$10,E2381,$R$10)),IF(C2381=FALSE,FALSE,IF(C2381&lt;$R$10,C2381,$R$10)))</f>
        <v>0.41243218799999998</v>
      </c>
      <c r="H2381">
        <f>IF('Input and Summary Results'!$J$4="yes",'Data Transformation'!F2381,'Data Transformation'!D2381)</f>
        <v>2.8297610000000001E-2</v>
      </c>
      <c r="I2381">
        <f t="shared" si="142"/>
        <v>122</v>
      </c>
    </row>
    <row r="2382" spans="2:9" x14ac:dyDescent="0.45">
      <c r="B2382">
        <f>IF('Input and Summary Results'!D1964=0,FALSE,'Input and Summary Results'!$B1964)</f>
        <v>122</v>
      </c>
      <c r="C2382">
        <f>IF(OR(B2382=0,'Input and Summary Results'!D1964=0,'Input and Summary Results'!D1964=""),FALSE,'Input and Summary Results'!$D1964)</f>
        <v>0.24819418800000001</v>
      </c>
      <c r="D2382">
        <f>IF(OR(B2382=0,'Input and Summary Results'!E1964=0),FALSE,'Input and Summary Results'!$E1964)</f>
        <v>2.6998391E-2</v>
      </c>
      <c r="E2382">
        <f t="shared" si="140"/>
        <v>-0.60520839265631565</v>
      </c>
      <c r="F2382">
        <f t="shared" si="141"/>
        <v>4.721021788793861E-2</v>
      </c>
      <c r="G2382">
        <f>IF('Input and Summary Results'!$J$4="yes",IF(C2382=FALSE,FALSE,IF('Data Transformation'!E2382&lt;$R$10,E2382,$R$10)),IF(C2382=FALSE,FALSE,IF(C2382&lt;$R$10,C2382,$R$10)))</f>
        <v>0.24819418800000001</v>
      </c>
      <c r="H2382">
        <f>IF('Input and Summary Results'!$J$4="yes",'Data Transformation'!F2382,'Data Transformation'!D2382)</f>
        <v>2.6998391E-2</v>
      </c>
      <c r="I2382">
        <f t="shared" si="142"/>
        <v>122</v>
      </c>
    </row>
    <row r="2383" spans="2:9" x14ac:dyDescent="0.45">
      <c r="B2383">
        <f>IF('Input and Summary Results'!D1965=0,FALSE,'Input and Summary Results'!$B1965)</f>
        <v>122</v>
      </c>
      <c r="C2383">
        <f>IF(OR(B2383=0,'Input and Summary Results'!D1965=0,'Input and Summary Results'!D1965=""),FALSE,'Input and Summary Results'!$D1965)</f>
        <v>0.65454682600000003</v>
      </c>
      <c r="D2383">
        <f>IF(OR(B2383=0,'Input and Summary Results'!E1965=0),FALSE,'Input and Summary Results'!$E1965)</f>
        <v>2.6955494E-2</v>
      </c>
      <c r="E2383">
        <f t="shared" si="140"/>
        <v>-0.18405927876033293</v>
      </c>
      <c r="F2383">
        <f t="shared" si="141"/>
        <v>1.7872952600644035E-2</v>
      </c>
      <c r="G2383">
        <f>IF('Input and Summary Results'!$J$4="yes",IF(C2383=FALSE,FALSE,IF('Data Transformation'!E2383&lt;$R$10,E2383,$R$10)),IF(C2383=FALSE,FALSE,IF(C2383&lt;$R$10,C2383,$R$10)))</f>
        <v>0.65454682600000003</v>
      </c>
      <c r="H2383">
        <f>IF('Input and Summary Results'!$J$4="yes",'Data Transformation'!F2383,'Data Transformation'!D2383)</f>
        <v>2.6955494E-2</v>
      </c>
      <c r="I2383">
        <f t="shared" si="142"/>
        <v>122</v>
      </c>
    </row>
    <row r="2384" spans="2:9" x14ac:dyDescent="0.45">
      <c r="B2384">
        <f>IF('Input and Summary Results'!D1966=0,FALSE,'Input and Summary Results'!$B1966)</f>
        <v>123</v>
      </c>
      <c r="C2384">
        <f>IF(OR(B2384=0,'Input and Summary Results'!D1966=0,'Input and Summary Results'!D1966=""),FALSE,'Input and Summary Results'!$D1966)</f>
        <v>0.21872418299999999</v>
      </c>
      <c r="D2384">
        <f>IF(OR(B2384=0,'Input and Summary Results'!E1966=0),FALSE,'Input and Summary Results'!$E1966)</f>
        <v>7.8902084999999997E-2</v>
      </c>
      <c r="E2384">
        <f t="shared" si="140"/>
        <v>-0.66010319701342213</v>
      </c>
      <c r="F2384">
        <f t="shared" si="141"/>
        <v>0.15656021396591524</v>
      </c>
      <c r="G2384">
        <f>IF('Input and Summary Results'!$J$4="yes",IF(C2384=FALSE,FALSE,IF('Data Transformation'!E2384&lt;$R$10,E2384,$R$10)),IF(C2384=FALSE,FALSE,IF(C2384&lt;$R$10,C2384,$R$10)))</f>
        <v>0.21872418299999999</v>
      </c>
      <c r="H2384">
        <f>IF('Input and Summary Results'!$J$4="yes",'Data Transformation'!F2384,'Data Transformation'!D2384)</f>
        <v>7.8902084999999997E-2</v>
      </c>
      <c r="I2384">
        <f t="shared" si="142"/>
        <v>123</v>
      </c>
    </row>
    <row r="2385" spans="2:9" x14ac:dyDescent="0.45">
      <c r="B2385">
        <f>IF('Input and Summary Results'!D1967=0,FALSE,'Input and Summary Results'!$B1967)</f>
        <v>123</v>
      </c>
      <c r="C2385">
        <f>IF(OR(B2385=0,'Input and Summary Results'!D1967=0,'Input and Summary Results'!D1967=""),FALSE,'Input and Summary Results'!$D1967)</f>
        <v>5.7480205999999999E-2</v>
      </c>
      <c r="D2385">
        <f>IF(OR(B2385=0,'Input and Summary Results'!E1967=0),FALSE,'Input and Summary Results'!$E1967)</f>
        <v>6.9747404999999998E-2</v>
      </c>
      <c r="E2385">
        <f t="shared" si="140"/>
        <v>-1.2404816840920403</v>
      </c>
      <c r="F2385">
        <f t="shared" si="141"/>
        <v>0.52662256934152252</v>
      </c>
      <c r="G2385">
        <f>IF('Input and Summary Results'!$J$4="yes",IF(C2385=FALSE,FALSE,IF('Data Transformation'!E2385&lt;$R$10,E2385,$R$10)),IF(C2385=FALSE,FALSE,IF(C2385&lt;$R$10,C2385,$R$10)))</f>
        <v>5.7480205999999999E-2</v>
      </c>
      <c r="H2385">
        <f>IF('Input and Summary Results'!$J$4="yes",'Data Transformation'!F2385,'Data Transformation'!D2385)</f>
        <v>6.9747404999999998E-2</v>
      </c>
      <c r="I2385">
        <f t="shared" si="142"/>
        <v>123</v>
      </c>
    </row>
    <row r="2386" spans="2:9" x14ac:dyDescent="0.45">
      <c r="B2386">
        <f>IF('Input and Summary Results'!D1968=0,FALSE,'Input and Summary Results'!$B1968)</f>
        <v>123</v>
      </c>
      <c r="C2386">
        <f>IF(OR(B2386=0,'Input and Summary Results'!D1968=0,'Input and Summary Results'!D1968=""),FALSE,'Input and Summary Results'!$D1968)</f>
        <v>0.41989528500000001</v>
      </c>
      <c r="D2386">
        <f>IF(OR(B2386=0,'Input and Summary Results'!E1968=0),FALSE,'Input and Summary Results'!$E1968)</f>
        <v>6.4932800999999998E-2</v>
      </c>
      <c r="E2386">
        <f t="shared" si="140"/>
        <v>-0.37685900202311995</v>
      </c>
      <c r="F2386">
        <f t="shared" si="141"/>
        <v>6.7113960648545981E-2</v>
      </c>
      <c r="G2386">
        <f>IF('Input and Summary Results'!$J$4="yes",IF(C2386=FALSE,FALSE,IF('Data Transformation'!E2386&lt;$R$10,E2386,$R$10)),IF(C2386=FALSE,FALSE,IF(C2386&lt;$R$10,C2386,$R$10)))</f>
        <v>0.41989528500000001</v>
      </c>
      <c r="H2386">
        <f>IF('Input and Summary Results'!$J$4="yes",'Data Transformation'!F2386,'Data Transformation'!D2386)</f>
        <v>6.4932800999999998E-2</v>
      </c>
      <c r="I2386">
        <f t="shared" si="142"/>
        <v>123</v>
      </c>
    </row>
    <row r="2387" spans="2:9" x14ac:dyDescent="0.45">
      <c r="B2387">
        <f>IF('Input and Summary Results'!D1969=0,FALSE,'Input and Summary Results'!$B1969)</f>
        <v>123</v>
      </c>
      <c r="C2387">
        <f>IF(OR(B2387=0,'Input and Summary Results'!D1969=0,'Input and Summary Results'!D1969=""),FALSE,'Input and Summary Results'!$D1969)</f>
        <v>0.74075527699999999</v>
      </c>
      <c r="D2387">
        <f>IF(OR(B2387=0,'Input and Summary Results'!E1969=0),FALSE,'Input and Summary Results'!$E1969)</f>
        <v>6.3676905000000006E-2</v>
      </c>
      <c r="E2387">
        <f t="shared" si="140"/>
        <v>-0.13032524600543016</v>
      </c>
      <c r="F2387">
        <f t="shared" si="141"/>
        <v>3.7307566517680038E-2</v>
      </c>
      <c r="G2387">
        <f>IF('Input and Summary Results'!$J$4="yes",IF(C2387=FALSE,FALSE,IF('Data Transformation'!E2387&lt;$R$10,E2387,$R$10)),IF(C2387=FALSE,FALSE,IF(C2387&lt;$R$10,C2387,$R$10)))</f>
        <v>0.74075527699999999</v>
      </c>
      <c r="H2387">
        <f>IF('Input and Summary Results'!$J$4="yes",'Data Transformation'!F2387,'Data Transformation'!D2387)</f>
        <v>6.3676905000000006E-2</v>
      </c>
      <c r="I2387">
        <f t="shared" si="142"/>
        <v>123</v>
      </c>
    </row>
    <row r="2388" spans="2:9" x14ac:dyDescent="0.45">
      <c r="B2388">
        <f>IF('Input and Summary Results'!D1970=0,FALSE,'Input and Summary Results'!$B1970)</f>
        <v>123</v>
      </c>
      <c r="C2388">
        <f>IF(OR(B2388=0,'Input and Summary Results'!D1970=0,'Input and Summary Results'!D1970=""),FALSE,'Input and Summary Results'!$D1970)</f>
        <v>9.2663587000000006E-2</v>
      </c>
      <c r="D2388">
        <f>IF(OR(B2388=0,'Input and Summary Results'!E1970=0),FALSE,'Input and Summary Results'!$E1970)</f>
        <v>6.2572734000000005E-2</v>
      </c>
      <c r="E2388">
        <f t="shared" si="140"/>
        <v>-1.0330908923030042</v>
      </c>
      <c r="F2388">
        <f t="shared" si="141"/>
        <v>0.2930662133336151</v>
      </c>
      <c r="G2388">
        <f>IF('Input and Summary Results'!$J$4="yes",IF(C2388=FALSE,FALSE,IF('Data Transformation'!E2388&lt;$R$10,E2388,$R$10)),IF(C2388=FALSE,FALSE,IF(C2388&lt;$R$10,C2388,$R$10)))</f>
        <v>9.2663587000000006E-2</v>
      </c>
      <c r="H2388">
        <f>IF('Input and Summary Results'!$J$4="yes",'Data Transformation'!F2388,'Data Transformation'!D2388)</f>
        <v>6.2572734000000005E-2</v>
      </c>
      <c r="I2388">
        <f t="shared" si="142"/>
        <v>123</v>
      </c>
    </row>
    <row r="2389" spans="2:9" x14ac:dyDescent="0.45">
      <c r="B2389">
        <f>IF('Input and Summary Results'!D1971=0,FALSE,'Input and Summary Results'!$B1971)</f>
        <v>123</v>
      </c>
      <c r="C2389">
        <f>IF(OR(B2389=0,'Input and Summary Results'!D1971=0,'Input and Summary Results'!D1971=""),FALSE,'Input and Summary Results'!$D1971)</f>
        <v>0.260476714</v>
      </c>
      <c r="D2389">
        <f>IF(OR(B2389=0,'Input and Summary Results'!E1971=0),FALSE,'Input and Summary Results'!$E1971)</f>
        <v>5.6990227999999997E-2</v>
      </c>
      <c r="E2389">
        <f t="shared" si="140"/>
        <v>-0.58423109552503405</v>
      </c>
      <c r="F2389">
        <f t="shared" si="141"/>
        <v>9.4955739314186827E-2</v>
      </c>
      <c r="G2389">
        <f>IF('Input and Summary Results'!$J$4="yes",IF(C2389=FALSE,FALSE,IF('Data Transformation'!E2389&lt;$R$10,E2389,$R$10)),IF(C2389=FALSE,FALSE,IF(C2389&lt;$R$10,C2389,$R$10)))</f>
        <v>0.260476714</v>
      </c>
      <c r="H2389">
        <f>IF('Input and Summary Results'!$J$4="yes",'Data Transformation'!F2389,'Data Transformation'!D2389)</f>
        <v>5.6990227999999997E-2</v>
      </c>
      <c r="I2389">
        <f t="shared" si="142"/>
        <v>123</v>
      </c>
    </row>
    <row r="2390" spans="2:9" x14ac:dyDescent="0.45">
      <c r="B2390">
        <f>IF('Input and Summary Results'!D1972=0,FALSE,'Input and Summary Results'!$B1972)</f>
        <v>123</v>
      </c>
      <c r="C2390">
        <f>IF(OR(B2390=0,'Input and Summary Results'!D1972=0,'Input and Summary Results'!D1972=""),FALSE,'Input and Summary Results'!$D1972)</f>
        <v>0.51552855500000005</v>
      </c>
      <c r="D2390">
        <f>IF(OR(B2390=0,'Input and Summary Results'!E1972=0),FALSE,'Input and Summary Results'!$E1972)</f>
        <v>5.4749431000000001E-2</v>
      </c>
      <c r="E2390">
        <f t="shared" si="140"/>
        <v>-0.28774727424957708</v>
      </c>
      <c r="F2390">
        <f t="shared" si="141"/>
        <v>4.6091051259032588E-2</v>
      </c>
      <c r="G2390">
        <f>IF('Input and Summary Results'!$J$4="yes",IF(C2390=FALSE,FALSE,IF('Data Transformation'!E2390&lt;$R$10,E2390,$R$10)),IF(C2390=FALSE,FALSE,IF(C2390&lt;$R$10,C2390,$R$10)))</f>
        <v>0.51552855500000005</v>
      </c>
      <c r="H2390">
        <f>IF('Input and Summary Results'!$J$4="yes",'Data Transformation'!F2390,'Data Transformation'!D2390)</f>
        <v>5.4749431000000001E-2</v>
      </c>
      <c r="I2390">
        <f t="shared" si="142"/>
        <v>123</v>
      </c>
    </row>
    <row r="2391" spans="2:9" x14ac:dyDescent="0.45">
      <c r="B2391">
        <f>IF('Input and Summary Results'!D1973=0,FALSE,'Input and Summary Results'!$B1973)</f>
        <v>123</v>
      </c>
      <c r="C2391">
        <f>IF(OR(B2391=0,'Input and Summary Results'!D1973=0,'Input and Summary Results'!D1973=""),FALSE,'Input and Summary Results'!$D1973)</f>
        <v>0.16381727400000001</v>
      </c>
      <c r="D2391">
        <f>IF(OR(B2391=0,'Input and Summary Results'!E1973=0),FALSE,'Input and Summary Results'!$E1973)</f>
        <v>5.3931106999999999E-2</v>
      </c>
      <c r="E2391">
        <f t="shared" si="140"/>
        <v>-0.78564030521701933</v>
      </c>
      <c r="F2391">
        <f t="shared" si="141"/>
        <v>0.14287931831901926</v>
      </c>
      <c r="G2391">
        <f>IF('Input and Summary Results'!$J$4="yes",IF(C2391=FALSE,FALSE,IF('Data Transformation'!E2391&lt;$R$10,E2391,$R$10)),IF(C2391=FALSE,FALSE,IF(C2391&lt;$R$10,C2391,$R$10)))</f>
        <v>0.16381727400000001</v>
      </c>
      <c r="H2391">
        <f>IF('Input and Summary Results'!$J$4="yes",'Data Transformation'!F2391,'Data Transformation'!D2391)</f>
        <v>5.3931106999999999E-2</v>
      </c>
      <c r="I2391">
        <f t="shared" si="142"/>
        <v>123</v>
      </c>
    </row>
    <row r="2392" spans="2:9" x14ac:dyDescent="0.45">
      <c r="B2392">
        <f>IF('Input and Summary Results'!D1974=0,FALSE,'Input and Summary Results'!$B1974)</f>
        <v>123</v>
      </c>
      <c r="C2392">
        <f>IF(OR(B2392=0,'Input and Summary Results'!D1974=0,'Input and Summary Results'!D1974=""),FALSE,'Input and Summary Results'!$D1974)</f>
        <v>0.18275245300000001</v>
      </c>
      <c r="D2392">
        <f>IF(OR(B2392=0,'Input and Summary Results'!E1974=0),FALSE,'Input and Summary Results'!$E1974)</f>
        <v>4.6204708999999997E-2</v>
      </c>
      <c r="E2392">
        <f t="shared" si="140"/>
        <v>-0.7381367850009396</v>
      </c>
      <c r="F2392">
        <f t="shared" si="141"/>
        <v>0.1097268101019689</v>
      </c>
      <c r="G2392">
        <f>IF('Input and Summary Results'!$J$4="yes",IF(C2392=FALSE,FALSE,IF('Data Transformation'!E2392&lt;$R$10,E2392,$R$10)),IF(C2392=FALSE,FALSE,IF(C2392&lt;$R$10,C2392,$R$10)))</f>
        <v>0.18275245300000001</v>
      </c>
      <c r="H2392">
        <f>IF('Input and Summary Results'!$J$4="yes",'Data Transformation'!F2392,'Data Transformation'!D2392)</f>
        <v>4.6204708999999997E-2</v>
      </c>
      <c r="I2392">
        <f t="shared" si="142"/>
        <v>123</v>
      </c>
    </row>
    <row r="2393" spans="2:9" x14ac:dyDescent="0.45">
      <c r="B2393">
        <f>IF('Input and Summary Results'!D1975=0,FALSE,'Input and Summary Results'!$B1975)</f>
        <v>123</v>
      </c>
      <c r="C2393">
        <f>IF(OR(B2393=0,'Input and Summary Results'!D1975=0,'Input and Summary Results'!D1975=""),FALSE,'Input and Summary Results'!$D1975)</f>
        <v>0.133729037</v>
      </c>
      <c r="D2393">
        <f>IF(OR(B2393=0,'Input and Summary Results'!E1975=0),FALSE,'Input and Summary Results'!$E1975)</f>
        <v>4.5498946999999998E-2</v>
      </c>
      <c r="E2393">
        <f t="shared" si="140"/>
        <v>-0.87377428279275282</v>
      </c>
      <c r="F2393">
        <f t="shared" si="141"/>
        <v>0.14766084794284429</v>
      </c>
      <c r="G2393">
        <f>IF('Input and Summary Results'!$J$4="yes",IF(C2393=FALSE,FALSE,IF('Data Transformation'!E2393&lt;$R$10,E2393,$R$10)),IF(C2393=FALSE,FALSE,IF(C2393&lt;$R$10,C2393,$R$10)))</f>
        <v>0.133729037</v>
      </c>
      <c r="H2393">
        <f>IF('Input and Summary Results'!$J$4="yes",'Data Transformation'!F2393,'Data Transformation'!D2393)</f>
        <v>4.5498946999999998E-2</v>
      </c>
      <c r="I2393">
        <f t="shared" si="142"/>
        <v>123</v>
      </c>
    </row>
    <row r="2394" spans="2:9" x14ac:dyDescent="0.45">
      <c r="B2394">
        <f>IF('Input and Summary Results'!D1976=0,FALSE,'Input and Summary Results'!$B1976)</f>
        <v>123</v>
      </c>
      <c r="C2394">
        <f>IF(OR(B2394=0,'Input and Summary Results'!D1976=0,'Input and Summary Results'!D1976=""),FALSE,'Input and Summary Results'!$D1976)</f>
        <v>0.53977006599999999</v>
      </c>
      <c r="D2394">
        <f>IF(OR(B2394=0,'Input and Summary Results'!E1976=0),FALSE,'Input and Summary Results'!$E1976)</f>
        <v>4.4847072000000002E-2</v>
      </c>
      <c r="E2394">
        <f t="shared" si="140"/>
        <v>-0.26779120375780807</v>
      </c>
      <c r="F2394">
        <f t="shared" si="141"/>
        <v>3.6059111970095807E-2</v>
      </c>
      <c r="G2394">
        <f>IF('Input and Summary Results'!$J$4="yes",IF(C2394=FALSE,FALSE,IF('Data Transformation'!E2394&lt;$R$10,E2394,$R$10)),IF(C2394=FALSE,FALSE,IF(C2394&lt;$R$10,C2394,$R$10)))</f>
        <v>0.53977006599999999</v>
      </c>
      <c r="H2394">
        <f>IF('Input and Summary Results'!$J$4="yes",'Data Transformation'!F2394,'Data Transformation'!D2394)</f>
        <v>4.4847072000000002E-2</v>
      </c>
      <c r="I2394">
        <f t="shared" si="142"/>
        <v>123</v>
      </c>
    </row>
    <row r="2395" spans="2:9" x14ac:dyDescent="0.45">
      <c r="B2395">
        <f>IF('Input and Summary Results'!D1977=0,FALSE,'Input and Summary Results'!$B1977)</f>
        <v>123</v>
      </c>
      <c r="C2395">
        <f>IF(OR(B2395=0,'Input and Summary Results'!D1977=0,'Input and Summary Results'!D1977=""),FALSE,'Input and Summary Results'!$D1977)</f>
        <v>0.95978998000000004</v>
      </c>
      <c r="D2395">
        <f>IF(OR(B2395=0,'Input and Summary Results'!E1977=0),FALSE,'Input and Summary Results'!$E1977)</f>
        <v>4.4497400999999999E-2</v>
      </c>
      <c r="E2395">
        <f t="shared" si="140"/>
        <v>-1.7823788320479695E-2</v>
      </c>
      <c r="F2395">
        <f t="shared" si="141"/>
        <v>2.0120935242520448E-2</v>
      </c>
      <c r="G2395">
        <f>IF('Input and Summary Results'!$J$4="yes",IF(C2395=FALSE,FALSE,IF('Data Transformation'!E2395&lt;$R$10,E2395,$R$10)),IF(C2395=FALSE,FALSE,IF(C2395&lt;$R$10,C2395,$R$10)))</f>
        <v>0.95978998000000004</v>
      </c>
      <c r="H2395">
        <f>IF('Input and Summary Results'!$J$4="yes",'Data Transformation'!F2395,'Data Transformation'!D2395)</f>
        <v>4.4497400999999999E-2</v>
      </c>
      <c r="I2395">
        <f t="shared" si="142"/>
        <v>123</v>
      </c>
    </row>
    <row r="2396" spans="2:9" x14ac:dyDescent="0.45">
      <c r="B2396">
        <f>IF('Input and Summary Results'!D1978=0,FALSE,'Input and Summary Results'!$B1978)</f>
        <v>123</v>
      </c>
      <c r="C2396">
        <f>IF(OR(B2396=0,'Input and Summary Results'!D1978=0,'Input and Summary Results'!D1978=""),FALSE,'Input and Summary Results'!$D1978)</f>
        <v>0.17097351499999999</v>
      </c>
      <c r="D2396">
        <f>IF(OR(B2396=0,'Input and Summary Results'!E1978=0),FALSE,'Input and Summary Results'!$E1978)</f>
        <v>4.4168446E-2</v>
      </c>
      <c r="E2396">
        <f t="shared" si="140"/>
        <v>-0.76707115966749517</v>
      </c>
      <c r="F2396">
        <f t="shared" si="141"/>
        <v>0.1121173976214971</v>
      </c>
      <c r="G2396">
        <f>IF('Input and Summary Results'!$J$4="yes",IF(C2396=FALSE,FALSE,IF('Data Transformation'!E2396&lt;$R$10,E2396,$R$10)),IF(C2396=FALSE,FALSE,IF(C2396&lt;$R$10,C2396,$R$10)))</f>
        <v>0.17097351499999999</v>
      </c>
      <c r="H2396">
        <f>IF('Input and Summary Results'!$J$4="yes",'Data Transformation'!F2396,'Data Transformation'!D2396)</f>
        <v>4.4168446E-2</v>
      </c>
      <c r="I2396">
        <f t="shared" si="142"/>
        <v>123</v>
      </c>
    </row>
    <row r="2397" spans="2:9" x14ac:dyDescent="0.45">
      <c r="B2397">
        <f>IF('Input and Summary Results'!D1979=0,FALSE,'Input and Summary Results'!$B1979)</f>
        <v>123</v>
      </c>
      <c r="C2397">
        <f>IF(OR(B2397=0,'Input and Summary Results'!D1979=0,'Input and Summary Results'!D1979=""),FALSE,'Input and Summary Results'!$D1979)</f>
        <v>0.106507349</v>
      </c>
      <c r="D2397">
        <f>IF(OR(B2397=0,'Input and Summary Results'!E1979=0),FALSE,'Input and Summary Results'!$E1979)</f>
        <v>4.2979055000000002E-2</v>
      </c>
      <c r="E2397">
        <f t="shared" si="140"/>
        <v>-0.97262042490098211</v>
      </c>
      <c r="F2397">
        <f t="shared" si="141"/>
        <v>0.1751326086428083</v>
      </c>
      <c r="G2397">
        <f>IF('Input and Summary Results'!$J$4="yes",IF(C2397=FALSE,FALSE,IF('Data Transformation'!E2397&lt;$R$10,E2397,$R$10)),IF(C2397=FALSE,FALSE,IF(C2397&lt;$R$10,C2397,$R$10)))</f>
        <v>0.106507349</v>
      </c>
      <c r="H2397">
        <f>IF('Input and Summary Results'!$J$4="yes",'Data Transformation'!F2397,'Data Transformation'!D2397)</f>
        <v>4.2979055000000002E-2</v>
      </c>
      <c r="I2397">
        <f t="shared" si="142"/>
        <v>123</v>
      </c>
    </row>
    <row r="2398" spans="2:9" x14ac:dyDescent="0.45">
      <c r="B2398">
        <f>IF('Input and Summary Results'!D1980=0,FALSE,'Input and Summary Results'!$B1980)</f>
        <v>123</v>
      </c>
      <c r="C2398">
        <f>IF(OR(B2398=0,'Input and Summary Results'!D1980=0,'Input and Summary Results'!D1980=""),FALSE,'Input and Summary Results'!$D1980)</f>
        <v>0.17818471299999999</v>
      </c>
      <c r="D2398">
        <f>IF(OR(B2398=0,'Input and Summary Results'!E1980=0),FALSE,'Input and Summary Results'!$E1980)</f>
        <v>3.7645393999999999E-2</v>
      </c>
      <c r="E2398">
        <f t="shared" si="140"/>
        <v>-0.74912955812478443</v>
      </c>
      <c r="F2398">
        <f t="shared" si="141"/>
        <v>9.1691934290681829E-2</v>
      </c>
      <c r="G2398">
        <f>IF('Input and Summary Results'!$J$4="yes",IF(C2398=FALSE,FALSE,IF('Data Transformation'!E2398&lt;$R$10,E2398,$R$10)),IF(C2398=FALSE,FALSE,IF(C2398&lt;$R$10,C2398,$R$10)))</f>
        <v>0.17818471299999999</v>
      </c>
      <c r="H2398">
        <f>IF('Input and Summary Results'!$J$4="yes",'Data Transformation'!F2398,'Data Transformation'!D2398)</f>
        <v>3.7645393999999999E-2</v>
      </c>
      <c r="I2398">
        <f t="shared" si="142"/>
        <v>123</v>
      </c>
    </row>
    <row r="2399" spans="2:9" x14ac:dyDescent="0.45">
      <c r="B2399">
        <f>IF('Input and Summary Results'!D1981=0,FALSE,'Input and Summary Results'!$B1981)</f>
        <v>123</v>
      </c>
      <c r="C2399">
        <f>IF(OR(B2399=0,'Input and Summary Results'!D1981=0,'Input and Summary Results'!D1981=""),FALSE,'Input and Summary Results'!$D1981)</f>
        <v>8.9179052999999994E-2</v>
      </c>
      <c r="D2399">
        <f>IF(OR(B2399=0,'Input and Summary Results'!E1981=0),FALSE,'Input and Summary Results'!$E1981)</f>
        <v>3.6249534999999999E-2</v>
      </c>
      <c r="E2399">
        <f t="shared" si="140"/>
        <v>-1.0497371437722161</v>
      </c>
      <c r="F2399">
        <f t="shared" si="141"/>
        <v>0.17641248320948197</v>
      </c>
      <c r="G2399">
        <f>IF('Input and Summary Results'!$J$4="yes",IF(C2399=FALSE,FALSE,IF('Data Transformation'!E2399&lt;$R$10,E2399,$R$10)),IF(C2399=FALSE,FALSE,IF(C2399&lt;$R$10,C2399,$R$10)))</f>
        <v>8.9179052999999994E-2</v>
      </c>
      <c r="H2399">
        <f>IF('Input and Summary Results'!$J$4="yes",'Data Transformation'!F2399,'Data Transformation'!D2399)</f>
        <v>3.6249534999999999E-2</v>
      </c>
      <c r="I2399">
        <f t="shared" si="142"/>
        <v>123</v>
      </c>
    </row>
    <row r="2400" spans="2:9" x14ac:dyDescent="0.45">
      <c r="B2400">
        <f>IF('Input and Summary Results'!D1982=0,FALSE,'Input and Summary Results'!$B1982)</f>
        <v>123</v>
      </c>
      <c r="C2400">
        <f>IF(OR(B2400=0,'Input and Summary Results'!D1982=0,'Input and Summary Results'!D1982=""),FALSE,'Input and Summary Results'!$D1982)</f>
        <v>8.6694396000000007E-2</v>
      </c>
      <c r="D2400">
        <f>IF(OR(B2400=0,'Input and Summary Results'!E1982=0),FALSE,'Input and Summary Results'!$E1982)</f>
        <v>3.0261340000000001E-2</v>
      </c>
      <c r="E2400">
        <f t="shared" si="140"/>
        <v>-1.0620089747837194</v>
      </c>
      <c r="F2400">
        <f t="shared" si="141"/>
        <v>0.15149100940734392</v>
      </c>
      <c r="G2400">
        <f>IF('Input and Summary Results'!$J$4="yes",IF(C2400=FALSE,FALSE,IF('Data Transformation'!E2400&lt;$R$10,E2400,$R$10)),IF(C2400=FALSE,FALSE,IF(C2400&lt;$R$10,C2400,$R$10)))</f>
        <v>8.6694396000000007E-2</v>
      </c>
      <c r="H2400">
        <f>IF('Input and Summary Results'!$J$4="yes",'Data Transformation'!F2400,'Data Transformation'!D2400)</f>
        <v>3.0261340000000001E-2</v>
      </c>
      <c r="I2400">
        <f t="shared" si="142"/>
        <v>123</v>
      </c>
    </row>
    <row r="2401" spans="2:9" x14ac:dyDescent="0.45">
      <c r="B2401">
        <f>IF('Input and Summary Results'!D1983=0,FALSE,'Input and Summary Results'!$B1983)</f>
        <v>124</v>
      </c>
      <c r="C2401">
        <f>IF(OR(B2401=0,'Input and Summary Results'!D1983=0,'Input and Summary Results'!D1983=""),FALSE,'Input and Summary Results'!$D1983)</f>
        <v>0.99337674300000001</v>
      </c>
      <c r="D2401">
        <f>IF(OR(B2401=0,'Input and Summary Results'!E1983=0),FALSE,'Input and Summary Results'!$E1983)</f>
        <v>9.2110738999999997E-2</v>
      </c>
      <c r="E2401">
        <f t="shared" si="140"/>
        <v>-2.8860119520297584E-3</v>
      </c>
      <c r="F2401">
        <f t="shared" si="141"/>
        <v>4.0242597793534209E-2</v>
      </c>
      <c r="G2401">
        <f>IF('Input and Summary Results'!$J$4="yes",IF(C2401=FALSE,FALSE,IF('Data Transformation'!E2401&lt;$R$10,E2401,$R$10)),IF(C2401=FALSE,FALSE,IF(C2401&lt;$R$10,C2401,$R$10)))</f>
        <v>0.99337674300000001</v>
      </c>
      <c r="H2401">
        <f>IF('Input and Summary Results'!$J$4="yes",'Data Transformation'!F2401,'Data Transformation'!D2401)</f>
        <v>9.2110738999999997E-2</v>
      </c>
      <c r="I2401">
        <f t="shared" si="142"/>
        <v>124</v>
      </c>
    </row>
    <row r="2402" spans="2:9" x14ac:dyDescent="0.45">
      <c r="B2402">
        <f>IF('Input and Summary Results'!D1984=0,FALSE,'Input and Summary Results'!$B1984)</f>
        <v>124</v>
      </c>
      <c r="C2402">
        <f>IF(OR(B2402=0,'Input and Summary Results'!D1984=0,'Input and Summary Results'!D1984=""),FALSE,'Input and Summary Results'!$D1984)</f>
        <v>0.85894445100000005</v>
      </c>
      <c r="D2402">
        <f>IF(OR(B2402=0,'Input and Summary Results'!E1984=0),FALSE,'Input and Summary Results'!$E1984)</f>
        <v>8.4982046000000006E-2</v>
      </c>
      <c r="E2402">
        <f t="shared" si="140"/>
        <v>-6.6034921621892798E-2</v>
      </c>
      <c r="F2402">
        <f t="shared" si="141"/>
        <v>4.2938990898725771E-2</v>
      </c>
      <c r="G2402">
        <f>IF('Input and Summary Results'!$J$4="yes",IF(C2402=FALSE,FALSE,IF('Data Transformation'!E2402&lt;$R$10,E2402,$R$10)),IF(C2402=FALSE,FALSE,IF(C2402&lt;$R$10,C2402,$R$10)))</f>
        <v>0.85894445100000005</v>
      </c>
      <c r="H2402">
        <f>IF('Input and Summary Results'!$J$4="yes",'Data Transformation'!F2402,'Data Transformation'!D2402)</f>
        <v>8.4982046000000006E-2</v>
      </c>
      <c r="I2402">
        <f t="shared" si="142"/>
        <v>124</v>
      </c>
    </row>
    <row r="2403" spans="2:9" x14ac:dyDescent="0.45">
      <c r="B2403">
        <f>IF('Input and Summary Results'!D1985=0,FALSE,'Input and Summary Results'!$B1985)</f>
        <v>124</v>
      </c>
      <c r="C2403">
        <f>IF(OR(B2403=0,'Input and Summary Results'!D1985=0,'Input and Summary Results'!D1985=""),FALSE,'Input and Summary Results'!$D1985)</f>
        <v>7.6061535E-2</v>
      </c>
      <c r="D2403">
        <f>IF(OR(B2403=0,'Input and Summary Results'!E1985=0),FALSE,'Input and Summary Results'!$E1985)</f>
        <v>8.0557763000000004E-2</v>
      </c>
      <c r="E2403">
        <f t="shared" si="140"/>
        <v>-1.118834914326712</v>
      </c>
      <c r="F2403">
        <f t="shared" si="141"/>
        <v>0.4596550561594635</v>
      </c>
      <c r="G2403">
        <f>IF('Input and Summary Results'!$J$4="yes",IF(C2403=FALSE,FALSE,IF('Data Transformation'!E2403&lt;$R$10,E2403,$R$10)),IF(C2403=FALSE,FALSE,IF(C2403&lt;$R$10,C2403,$R$10)))</f>
        <v>7.6061535E-2</v>
      </c>
      <c r="H2403">
        <f>IF('Input and Summary Results'!$J$4="yes",'Data Transformation'!F2403,'Data Transformation'!D2403)</f>
        <v>8.0557763000000004E-2</v>
      </c>
      <c r="I2403">
        <f t="shared" si="142"/>
        <v>124</v>
      </c>
    </row>
    <row r="2404" spans="2:9" x14ac:dyDescent="0.45">
      <c r="B2404">
        <f>IF('Input and Summary Results'!D1986=0,FALSE,'Input and Summary Results'!$B1986)</f>
        <v>124</v>
      </c>
      <c r="C2404">
        <f>IF(OR(B2404=0,'Input and Summary Results'!D1986=0,'Input and Summary Results'!D1986=""),FALSE,'Input and Summary Results'!$D1986)</f>
        <v>0.61145813900000001</v>
      </c>
      <c r="D2404">
        <f>IF(OR(B2404=0,'Input and Summary Results'!E1986=0),FALSE,'Input and Summary Results'!$E1986)</f>
        <v>7.5129876999999998E-2</v>
      </c>
      <c r="E2404">
        <f t="shared" si="140"/>
        <v>-0.21363326981919656</v>
      </c>
      <c r="F2404">
        <f t="shared" si="141"/>
        <v>5.3325590973939095E-2</v>
      </c>
      <c r="G2404">
        <f>IF('Input and Summary Results'!$J$4="yes",IF(C2404=FALSE,FALSE,IF('Data Transformation'!E2404&lt;$R$10,E2404,$R$10)),IF(C2404=FALSE,FALSE,IF(C2404&lt;$R$10,C2404,$R$10)))</f>
        <v>0.61145813900000001</v>
      </c>
      <c r="H2404">
        <f>IF('Input and Summary Results'!$J$4="yes",'Data Transformation'!F2404,'Data Transformation'!D2404)</f>
        <v>7.5129876999999998E-2</v>
      </c>
      <c r="I2404">
        <f t="shared" si="142"/>
        <v>124</v>
      </c>
    </row>
    <row r="2405" spans="2:9" x14ac:dyDescent="0.45">
      <c r="B2405">
        <f>IF('Input and Summary Results'!D1987=0,FALSE,'Input and Summary Results'!$B1987)</f>
        <v>124</v>
      </c>
      <c r="C2405">
        <f>IF(OR(B2405=0,'Input and Summary Results'!D1987=0,'Input and Summary Results'!D1987=""),FALSE,'Input and Summary Results'!$D1987)</f>
        <v>0.35924813500000002</v>
      </c>
      <c r="D2405">
        <f>IF(OR(B2405=0,'Input and Summary Results'!E1987=0),FALSE,'Input and Summary Results'!$E1987)</f>
        <v>7.3836206000000001E-2</v>
      </c>
      <c r="E2405">
        <f t="shared" si="140"/>
        <v>-0.44460547778332937</v>
      </c>
      <c r="F2405">
        <f t="shared" si="141"/>
        <v>8.9199943665678322E-2</v>
      </c>
      <c r="G2405">
        <f>IF('Input and Summary Results'!$J$4="yes",IF(C2405=FALSE,FALSE,IF('Data Transformation'!E2405&lt;$R$10,E2405,$R$10)),IF(C2405=FALSE,FALSE,IF(C2405&lt;$R$10,C2405,$R$10)))</f>
        <v>0.35924813500000002</v>
      </c>
      <c r="H2405">
        <f>IF('Input and Summary Results'!$J$4="yes",'Data Transformation'!F2405,'Data Transformation'!D2405)</f>
        <v>7.3836206000000001E-2</v>
      </c>
      <c r="I2405">
        <f t="shared" si="142"/>
        <v>124</v>
      </c>
    </row>
    <row r="2406" spans="2:9" x14ac:dyDescent="0.45">
      <c r="B2406">
        <f>IF('Input and Summary Results'!D1988=0,FALSE,'Input and Summary Results'!$B1988)</f>
        <v>124</v>
      </c>
      <c r="C2406">
        <f>IF(OR(B2406=0,'Input and Summary Results'!D1988=0,'Input and Summary Results'!D1988=""),FALSE,'Input and Summary Results'!$D1988)</f>
        <v>1.009849886</v>
      </c>
      <c r="D2406">
        <f>IF(OR(B2406=0,'Input and Summary Results'!E1988=0),FALSE,'Input and Summary Results'!$E1988)</f>
        <v>7.3567420999999994E-2</v>
      </c>
      <c r="E2406">
        <f t="shared" si="140"/>
        <v>4.2568207854834167E-3</v>
      </c>
      <c r="F2406">
        <f t="shared" si="141"/>
        <v>3.1616838459493569E-2</v>
      </c>
      <c r="G2406">
        <f>IF('Input and Summary Results'!$J$4="yes",IF(C2406=FALSE,FALSE,IF('Data Transformation'!E2406&lt;$R$10,E2406,$R$10)),IF(C2406=FALSE,FALSE,IF(C2406&lt;$R$10,C2406,$R$10)))</f>
        <v>1.009849886</v>
      </c>
      <c r="H2406">
        <f>IF('Input and Summary Results'!$J$4="yes",'Data Transformation'!F2406,'Data Transformation'!D2406)</f>
        <v>7.3567420999999994E-2</v>
      </c>
      <c r="I2406">
        <f t="shared" si="142"/>
        <v>124</v>
      </c>
    </row>
    <row r="2407" spans="2:9" x14ac:dyDescent="0.45">
      <c r="B2407">
        <f>IF('Input and Summary Results'!D1989=0,FALSE,'Input and Summary Results'!$B1989)</f>
        <v>124</v>
      </c>
      <c r="C2407">
        <f>IF(OR(B2407=0,'Input and Summary Results'!D1989=0,'Input and Summary Results'!D1989=""),FALSE,'Input and Summary Results'!$D1989)</f>
        <v>0.24603805200000001</v>
      </c>
      <c r="D2407">
        <f>IF(OR(B2407=0,'Input and Summary Results'!E1989=0),FALSE,'Input and Summary Results'!$E1989)</f>
        <v>7.0504084999999994E-2</v>
      </c>
      <c r="E2407">
        <f t="shared" si="140"/>
        <v>-0.60899772015015885</v>
      </c>
      <c r="F2407">
        <f t="shared" si="141"/>
        <v>0.1243660183506899</v>
      </c>
      <c r="G2407">
        <f>IF('Input and Summary Results'!$J$4="yes",IF(C2407=FALSE,FALSE,IF('Data Transformation'!E2407&lt;$R$10,E2407,$R$10)),IF(C2407=FALSE,FALSE,IF(C2407&lt;$R$10,C2407,$R$10)))</f>
        <v>0.24603805200000001</v>
      </c>
      <c r="H2407">
        <f>IF('Input and Summary Results'!$J$4="yes",'Data Transformation'!F2407,'Data Transformation'!D2407)</f>
        <v>7.0504084999999994E-2</v>
      </c>
      <c r="I2407">
        <f t="shared" si="142"/>
        <v>124</v>
      </c>
    </row>
    <row r="2408" spans="2:9" x14ac:dyDescent="0.45">
      <c r="B2408">
        <f>IF('Input and Summary Results'!D1990=0,FALSE,'Input and Summary Results'!$B1990)</f>
        <v>124</v>
      </c>
      <c r="C2408">
        <f>IF(OR(B2408=0,'Input and Summary Results'!D1990=0,'Input and Summary Results'!D1990=""),FALSE,'Input and Summary Results'!$D1990)</f>
        <v>1.029082576</v>
      </c>
      <c r="D2408">
        <f>IF(OR(B2408=0,'Input and Summary Results'!E1990=0),FALSE,'Input and Summary Results'!$E1990)</f>
        <v>6.6245942000000002E-2</v>
      </c>
      <c r="E2408">
        <f t="shared" si="140"/>
        <v>1.2450224968712382E-2</v>
      </c>
      <c r="F2408">
        <f t="shared" si="141"/>
        <v>2.7938223324850076E-2</v>
      </c>
      <c r="G2408">
        <f>IF('Input and Summary Results'!$J$4="yes",IF(C2408=FALSE,FALSE,IF('Data Transformation'!E2408&lt;$R$10,E2408,$R$10)),IF(C2408=FALSE,FALSE,IF(C2408&lt;$R$10,C2408,$R$10)))</f>
        <v>1.029082576</v>
      </c>
      <c r="H2408">
        <f>IF('Input and Summary Results'!$J$4="yes",'Data Transformation'!F2408,'Data Transformation'!D2408)</f>
        <v>6.6245942000000002E-2</v>
      </c>
      <c r="I2408">
        <f t="shared" si="142"/>
        <v>124</v>
      </c>
    </row>
    <row r="2409" spans="2:9" x14ac:dyDescent="0.45">
      <c r="B2409">
        <f>IF('Input and Summary Results'!D1991=0,FALSE,'Input and Summary Results'!$B1991)</f>
        <v>124</v>
      </c>
      <c r="C2409">
        <f>IF(OR(B2409=0,'Input and Summary Results'!D1991=0,'Input and Summary Results'!D1991=""),FALSE,'Input and Summary Results'!$D1991)</f>
        <v>0.784742787</v>
      </c>
      <c r="D2409">
        <f>IF(OR(B2409=0,'Input and Summary Results'!E1991=0),FALSE,'Input and Summary Results'!$E1991)</f>
        <v>6.3610365000000002E-2</v>
      </c>
      <c r="E2409">
        <f t="shared" si="140"/>
        <v>-0.10527266744760073</v>
      </c>
      <c r="F2409">
        <f t="shared" si="141"/>
        <v>3.5179550379225086E-2</v>
      </c>
      <c r="G2409">
        <f>IF('Input and Summary Results'!$J$4="yes",IF(C2409=FALSE,FALSE,IF('Data Transformation'!E2409&lt;$R$10,E2409,$R$10)),IF(C2409=FALSE,FALSE,IF(C2409&lt;$R$10,C2409,$R$10)))</f>
        <v>0.784742787</v>
      </c>
      <c r="H2409">
        <f>IF('Input and Summary Results'!$J$4="yes",'Data Transformation'!F2409,'Data Transformation'!D2409)</f>
        <v>6.3610365000000002E-2</v>
      </c>
      <c r="I2409">
        <f t="shared" si="142"/>
        <v>124</v>
      </c>
    </row>
    <row r="2410" spans="2:9" x14ac:dyDescent="0.45">
      <c r="B2410">
        <f>IF('Input and Summary Results'!D1992=0,FALSE,'Input and Summary Results'!$B1992)</f>
        <v>124</v>
      </c>
      <c r="C2410">
        <f>IF(OR(B2410=0,'Input and Summary Results'!D1992=0,'Input and Summary Results'!D1992=""),FALSE,'Input and Summary Results'!$D1992)</f>
        <v>0.85267126500000001</v>
      </c>
      <c r="D2410">
        <f>IF(OR(B2410=0,'Input and Summary Results'!E1992=0),FALSE,'Input and Summary Results'!$E1992)</f>
        <v>6.1664301999999997E-2</v>
      </c>
      <c r="E2410">
        <f t="shared" ref="E2410:E2473" si="143">IF(C2410=FALSE,FALSE,LOG10(C2410))</f>
        <v>-6.9218372483116727E-2</v>
      </c>
      <c r="F2410">
        <f t="shared" ref="F2410:F2473" si="144">IF(D2410=FALSE, FALSE,0.434*D2410/C2410)</f>
        <v>3.1386430112664808E-2</v>
      </c>
      <c r="G2410">
        <f>IF('Input and Summary Results'!$J$4="yes",IF(C2410=FALSE,FALSE,IF('Data Transformation'!E2410&lt;$R$10,E2410,$R$10)),IF(C2410=FALSE,FALSE,IF(C2410&lt;$R$10,C2410,$R$10)))</f>
        <v>0.85267126500000001</v>
      </c>
      <c r="H2410">
        <f>IF('Input and Summary Results'!$J$4="yes",'Data Transformation'!F2410,'Data Transformation'!D2410)</f>
        <v>6.1664301999999997E-2</v>
      </c>
      <c r="I2410">
        <f t="shared" si="142"/>
        <v>124</v>
      </c>
    </row>
    <row r="2411" spans="2:9" x14ac:dyDescent="0.45">
      <c r="B2411">
        <f>IF('Input and Summary Results'!D1993=0,FALSE,'Input and Summary Results'!$B1993)</f>
        <v>124</v>
      </c>
      <c r="C2411">
        <f>IF(OR(B2411=0,'Input and Summary Results'!D1993=0,'Input and Summary Results'!D1993=""),FALSE,'Input and Summary Results'!$D1993)</f>
        <v>0.99954346400000005</v>
      </c>
      <c r="D2411">
        <f>IF(OR(B2411=0,'Input and Summary Results'!E1993=0),FALSE,'Input and Summary Results'!$E1993)</f>
        <v>5.5599994E-2</v>
      </c>
      <c r="E2411">
        <f t="shared" si="143"/>
        <v>-1.9831633830937065E-4</v>
      </c>
      <c r="F2411">
        <f t="shared" si="144"/>
        <v>2.4141418822783676E-2</v>
      </c>
      <c r="G2411">
        <f>IF('Input and Summary Results'!$J$4="yes",IF(C2411=FALSE,FALSE,IF('Data Transformation'!E2411&lt;$R$10,E2411,$R$10)),IF(C2411=FALSE,FALSE,IF(C2411&lt;$R$10,C2411,$R$10)))</f>
        <v>0.99954346400000005</v>
      </c>
      <c r="H2411">
        <f>IF('Input and Summary Results'!$J$4="yes",'Data Transformation'!F2411,'Data Transformation'!D2411)</f>
        <v>5.5599994E-2</v>
      </c>
      <c r="I2411">
        <f t="shared" si="142"/>
        <v>124</v>
      </c>
    </row>
    <row r="2412" spans="2:9" x14ac:dyDescent="0.45">
      <c r="B2412">
        <f>IF('Input and Summary Results'!D1994=0,FALSE,'Input and Summary Results'!$B1994)</f>
        <v>124</v>
      </c>
      <c r="C2412">
        <f>IF(OR(B2412=0,'Input and Summary Results'!D1994=0,'Input and Summary Results'!D1994=""),FALSE,'Input and Summary Results'!$D1994)</f>
        <v>1.0051444329999999</v>
      </c>
      <c r="D2412">
        <f>IF(OR(B2412=0,'Input and Summary Results'!E1994=0),FALSE,'Input and Summary Results'!$E1994)</f>
        <v>5.1759182000000001E-2</v>
      </c>
      <c r="E2412">
        <f t="shared" si="143"/>
        <v>2.2284716550033949E-3</v>
      </c>
      <c r="F2412">
        <f t="shared" si="144"/>
        <v>2.2348514552236496E-2</v>
      </c>
      <c r="G2412">
        <f>IF('Input and Summary Results'!$J$4="yes",IF(C2412=FALSE,FALSE,IF('Data Transformation'!E2412&lt;$R$10,E2412,$R$10)),IF(C2412=FALSE,FALSE,IF(C2412&lt;$R$10,C2412,$R$10)))</f>
        <v>1.0051444329999999</v>
      </c>
      <c r="H2412">
        <f>IF('Input and Summary Results'!$J$4="yes",'Data Transformation'!F2412,'Data Transformation'!D2412)</f>
        <v>5.1759182000000001E-2</v>
      </c>
      <c r="I2412">
        <f t="shared" si="142"/>
        <v>124</v>
      </c>
    </row>
    <row r="2413" spans="2:9" x14ac:dyDescent="0.45">
      <c r="B2413">
        <f>IF('Input and Summary Results'!D1995=0,FALSE,'Input and Summary Results'!$B1995)</f>
        <v>124</v>
      </c>
      <c r="C2413">
        <f>IF(OR(B2413=0,'Input and Summary Results'!D1995=0,'Input and Summary Results'!D1995=""),FALSE,'Input and Summary Results'!$D1995)</f>
        <v>0.53872972299999999</v>
      </c>
      <c r="D2413">
        <f>IF(OR(B2413=0,'Input and Summary Results'!E1995=0),FALSE,'Input and Summary Results'!$E1995)</f>
        <v>4.4605967000000003E-2</v>
      </c>
      <c r="E2413">
        <f t="shared" si="143"/>
        <v>-0.26862906273364079</v>
      </c>
      <c r="F2413">
        <f t="shared" si="144"/>
        <v>3.5934511966773365E-2</v>
      </c>
      <c r="G2413">
        <f>IF('Input and Summary Results'!$J$4="yes",IF(C2413=FALSE,FALSE,IF('Data Transformation'!E2413&lt;$R$10,E2413,$R$10)),IF(C2413=FALSE,FALSE,IF(C2413&lt;$R$10,C2413,$R$10)))</f>
        <v>0.53872972299999999</v>
      </c>
      <c r="H2413">
        <f>IF('Input and Summary Results'!$J$4="yes",'Data Transformation'!F2413,'Data Transformation'!D2413)</f>
        <v>4.4605967000000003E-2</v>
      </c>
      <c r="I2413">
        <f t="shared" si="142"/>
        <v>124</v>
      </c>
    </row>
    <row r="2414" spans="2:9" x14ac:dyDescent="0.45">
      <c r="B2414">
        <f>IF('Input and Summary Results'!D1996=0,FALSE,'Input and Summary Results'!$B1996)</f>
        <v>124</v>
      </c>
      <c r="C2414">
        <f>IF(OR(B2414=0,'Input and Summary Results'!D1996=0,'Input and Summary Results'!D1996=""),FALSE,'Input and Summary Results'!$D1996)</f>
        <v>0.94996956600000004</v>
      </c>
      <c r="D2414">
        <f>IF(OR(B2414=0,'Input and Summary Results'!E1996=0),FALSE,'Input and Summary Results'!$E1996)</f>
        <v>4.2751934999999998E-2</v>
      </c>
      <c r="E2414">
        <f t="shared" si="143"/>
        <v>-2.2290307900605242E-2</v>
      </c>
      <c r="F2414">
        <f t="shared" si="144"/>
        <v>1.9531509696806431E-2</v>
      </c>
      <c r="G2414">
        <f>IF('Input and Summary Results'!$J$4="yes",IF(C2414=FALSE,FALSE,IF('Data Transformation'!E2414&lt;$R$10,E2414,$R$10)),IF(C2414=FALSE,FALSE,IF(C2414&lt;$R$10,C2414,$R$10)))</f>
        <v>0.94996956600000004</v>
      </c>
      <c r="H2414">
        <f>IF('Input and Summary Results'!$J$4="yes",'Data Transformation'!F2414,'Data Transformation'!D2414)</f>
        <v>4.2751934999999998E-2</v>
      </c>
      <c r="I2414">
        <f t="shared" si="142"/>
        <v>124</v>
      </c>
    </row>
    <row r="2415" spans="2:9" x14ac:dyDescent="0.45">
      <c r="B2415">
        <f>IF('Input and Summary Results'!D1997=0,FALSE,'Input and Summary Results'!$B1997)</f>
        <v>124</v>
      </c>
      <c r="C2415">
        <f>IF(OR(B2415=0,'Input and Summary Results'!D1997=0,'Input and Summary Results'!D1997=""),FALSE,'Input and Summary Results'!$D1997)</f>
        <v>0.69528010799999995</v>
      </c>
      <c r="D2415">
        <f>IF(OR(B2415=0,'Input and Summary Results'!E1997=0),FALSE,'Input and Summary Results'!$E1997)</f>
        <v>3.8605159E-2</v>
      </c>
      <c r="E2415">
        <f t="shared" si="143"/>
        <v>-0.15784019562432786</v>
      </c>
      <c r="F2415">
        <f t="shared" si="144"/>
        <v>2.4097682089877944E-2</v>
      </c>
      <c r="G2415">
        <f>IF('Input and Summary Results'!$J$4="yes",IF(C2415=FALSE,FALSE,IF('Data Transformation'!E2415&lt;$R$10,E2415,$R$10)),IF(C2415=FALSE,FALSE,IF(C2415&lt;$R$10,C2415,$R$10)))</f>
        <v>0.69528010799999995</v>
      </c>
      <c r="H2415">
        <f>IF('Input and Summary Results'!$J$4="yes",'Data Transformation'!F2415,'Data Transformation'!D2415)</f>
        <v>3.8605159E-2</v>
      </c>
      <c r="I2415">
        <f t="shared" si="142"/>
        <v>124</v>
      </c>
    </row>
    <row r="2416" spans="2:9" x14ac:dyDescent="0.45">
      <c r="B2416">
        <f>IF('Input and Summary Results'!D1998=0,FALSE,'Input and Summary Results'!$B1998)</f>
        <v>124</v>
      </c>
      <c r="C2416">
        <f>IF(OR(B2416=0,'Input and Summary Results'!D1998=0,'Input and Summary Results'!D1998=""),FALSE,'Input and Summary Results'!$D1998)</f>
        <v>0.236047374</v>
      </c>
      <c r="D2416">
        <f>IF(OR(B2416=0,'Input and Summary Results'!E1998=0),FALSE,'Input and Summary Results'!$E1998)</f>
        <v>3.1491650000000003E-2</v>
      </c>
      <c r="E2416">
        <f t="shared" si="143"/>
        <v>-0.62700082668222079</v>
      </c>
      <c r="F2416">
        <f t="shared" si="144"/>
        <v>5.7900987705967875E-2</v>
      </c>
      <c r="G2416">
        <f>IF('Input and Summary Results'!$J$4="yes",IF(C2416=FALSE,FALSE,IF('Data Transformation'!E2416&lt;$R$10,E2416,$R$10)),IF(C2416=FALSE,FALSE,IF(C2416&lt;$R$10,C2416,$R$10)))</f>
        <v>0.236047374</v>
      </c>
      <c r="H2416">
        <f>IF('Input and Summary Results'!$J$4="yes",'Data Transformation'!F2416,'Data Transformation'!D2416)</f>
        <v>3.1491650000000003E-2</v>
      </c>
      <c r="I2416">
        <f t="shared" si="142"/>
        <v>124</v>
      </c>
    </row>
    <row r="2417" spans="2:9" x14ac:dyDescent="0.45">
      <c r="B2417">
        <f>IF('Input and Summary Results'!D1999=0,FALSE,'Input and Summary Results'!$B1999)</f>
        <v>125</v>
      </c>
      <c r="C2417">
        <f>IF(OR(B2417=0,'Input and Summary Results'!D1999=0,'Input and Summary Results'!D1999=""),FALSE,'Input and Summary Results'!$D1999)</f>
        <v>1.019770531</v>
      </c>
      <c r="D2417">
        <f>IF(OR(B2417=0,'Input and Summary Results'!E1999=0),FALSE,'Input and Summary Results'!$E1999)</f>
        <v>0.113774733</v>
      </c>
      <c r="E2417">
        <f t="shared" si="143"/>
        <v>8.5024577108773255E-3</v>
      </c>
      <c r="F2417">
        <f t="shared" si="144"/>
        <v>4.8420926689829988E-2</v>
      </c>
      <c r="G2417">
        <f>IF('Input and Summary Results'!$J$4="yes",IF(C2417=FALSE,FALSE,IF('Data Transformation'!E2417&lt;$R$10,E2417,$R$10)),IF(C2417=FALSE,FALSE,IF(C2417&lt;$R$10,C2417,$R$10)))</f>
        <v>1.019770531</v>
      </c>
      <c r="H2417">
        <f>IF('Input and Summary Results'!$J$4="yes",'Data Transformation'!F2417,'Data Transformation'!D2417)</f>
        <v>0.113774733</v>
      </c>
      <c r="I2417">
        <f t="shared" si="142"/>
        <v>125</v>
      </c>
    </row>
    <row r="2418" spans="2:9" x14ac:dyDescent="0.45">
      <c r="B2418">
        <f>IF('Input and Summary Results'!D2000=0,FALSE,'Input and Summary Results'!$B2000)</f>
        <v>125</v>
      </c>
      <c r="C2418">
        <f>IF(OR(B2418=0,'Input and Summary Results'!D2000=0,'Input and Summary Results'!D2000=""),FALSE,'Input and Summary Results'!$D2000)</f>
        <v>0.102435073</v>
      </c>
      <c r="D2418">
        <f>IF(OR(B2418=0,'Input and Summary Results'!E2000=0),FALSE,'Input and Summary Results'!$E2000)</f>
        <v>8.2762634000000002E-2</v>
      </c>
      <c r="E2418">
        <f t="shared" si="143"/>
        <v>-0.98955131872734503</v>
      </c>
      <c r="F2418">
        <f t="shared" si="144"/>
        <v>0.35065121841617664</v>
      </c>
      <c r="G2418">
        <f>IF('Input and Summary Results'!$J$4="yes",IF(C2418=FALSE,FALSE,IF('Data Transformation'!E2418&lt;$R$10,E2418,$R$10)),IF(C2418=FALSE,FALSE,IF(C2418&lt;$R$10,C2418,$R$10)))</f>
        <v>0.102435073</v>
      </c>
      <c r="H2418">
        <f>IF('Input and Summary Results'!$J$4="yes",'Data Transformation'!F2418,'Data Transformation'!D2418)</f>
        <v>8.2762634000000002E-2</v>
      </c>
      <c r="I2418">
        <f t="shared" si="142"/>
        <v>125</v>
      </c>
    </row>
    <row r="2419" spans="2:9" x14ac:dyDescent="0.45">
      <c r="B2419">
        <f>IF('Input and Summary Results'!D2001=0,FALSE,'Input and Summary Results'!$B2001)</f>
        <v>125</v>
      </c>
      <c r="C2419">
        <f>IF(OR(B2419=0,'Input and Summary Results'!D2001=0,'Input and Summary Results'!D2001=""),FALSE,'Input and Summary Results'!$D2001)</f>
        <v>0.81579724200000003</v>
      </c>
      <c r="D2419">
        <f>IF(OR(B2419=0,'Input and Summary Results'!E2001=0),FALSE,'Input and Summary Results'!$E2001)</f>
        <v>8.1124509999999997E-2</v>
      </c>
      <c r="E2419">
        <f t="shared" si="143"/>
        <v>-8.8417767254037938E-2</v>
      </c>
      <c r="F2419">
        <f t="shared" si="144"/>
        <v>4.3157828351667801E-2</v>
      </c>
      <c r="G2419">
        <f>IF('Input and Summary Results'!$J$4="yes",IF(C2419=FALSE,FALSE,IF('Data Transformation'!E2419&lt;$R$10,E2419,$R$10)),IF(C2419=FALSE,FALSE,IF(C2419&lt;$R$10,C2419,$R$10)))</f>
        <v>0.81579724200000003</v>
      </c>
      <c r="H2419">
        <f>IF('Input and Summary Results'!$J$4="yes",'Data Transformation'!F2419,'Data Transformation'!D2419)</f>
        <v>8.1124509999999997E-2</v>
      </c>
      <c r="I2419">
        <f t="shared" si="142"/>
        <v>125</v>
      </c>
    </row>
    <row r="2420" spans="2:9" x14ac:dyDescent="0.45">
      <c r="B2420">
        <f>IF('Input and Summary Results'!D2002=0,FALSE,'Input and Summary Results'!$B2002)</f>
        <v>125</v>
      </c>
      <c r="C2420">
        <f>IF(OR(B2420=0,'Input and Summary Results'!D2002=0,'Input and Summary Results'!D2002=""),FALSE,'Input and Summary Results'!$D2002)</f>
        <v>0.19245847799999999</v>
      </c>
      <c r="D2420">
        <f>IF(OR(B2420=0,'Input and Summary Results'!E2002=0),FALSE,'Input and Summary Results'!$E2002)</f>
        <v>7.7293415000000004E-2</v>
      </c>
      <c r="E2420">
        <f t="shared" si="143"/>
        <v>-0.71566295301563854</v>
      </c>
      <c r="F2420">
        <f t="shared" si="144"/>
        <v>0.17429911354697505</v>
      </c>
      <c r="G2420">
        <f>IF('Input and Summary Results'!$J$4="yes",IF(C2420=FALSE,FALSE,IF('Data Transformation'!E2420&lt;$R$10,E2420,$R$10)),IF(C2420=FALSE,FALSE,IF(C2420&lt;$R$10,C2420,$R$10)))</f>
        <v>0.19245847799999999</v>
      </c>
      <c r="H2420">
        <f>IF('Input and Summary Results'!$J$4="yes",'Data Transformation'!F2420,'Data Transformation'!D2420)</f>
        <v>7.7293415000000004E-2</v>
      </c>
      <c r="I2420">
        <f t="shared" si="142"/>
        <v>125</v>
      </c>
    </row>
    <row r="2421" spans="2:9" x14ac:dyDescent="0.45">
      <c r="B2421">
        <f>IF('Input and Summary Results'!D2003=0,FALSE,'Input and Summary Results'!$B2003)</f>
        <v>125</v>
      </c>
      <c r="C2421">
        <f>IF(OR(B2421=0,'Input and Summary Results'!D2003=0,'Input and Summary Results'!D2003=""),FALSE,'Input and Summary Results'!$D2003)</f>
        <v>0.88434030600000002</v>
      </c>
      <c r="D2421">
        <f>IF(OR(B2421=0,'Input and Summary Results'!E2003=0),FALSE,'Input and Summary Results'!$E2003)</f>
        <v>6.9909232000000002E-2</v>
      </c>
      <c r="E2421">
        <f t="shared" si="143"/>
        <v>-5.3380580486990903E-2</v>
      </c>
      <c r="F2421">
        <f t="shared" si="144"/>
        <v>3.4308745719433487E-2</v>
      </c>
      <c r="G2421">
        <f>IF('Input and Summary Results'!$J$4="yes",IF(C2421=FALSE,FALSE,IF('Data Transformation'!E2421&lt;$R$10,E2421,$R$10)),IF(C2421=FALSE,FALSE,IF(C2421&lt;$R$10,C2421,$R$10)))</f>
        <v>0.88434030600000002</v>
      </c>
      <c r="H2421">
        <f>IF('Input and Summary Results'!$J$4="yes",'Data Transformation'!F2421,'Data Transformation'!D2421)</f>
        <v>6.9909232000000002E-2</v>
      </c>
      <c r="I2421">
        <f t="shared" si="142"/>
        <v>125</v>
      </c>
    </row>
    <row r="2422" spans="2:9" x14ac:dyDescent="0.45">
      <c r="B2422">
        <f>IF('Input and Summary Results'!D2004=0,FALSE,'Input and Summary Results'!$B2004)</f>
        <v>125</v>
      </c>
      <c r="C2422">
        <f>IF(OR(B2422=0,'Input and Summary Results'!D2004=0,'Input and Summary Results'!D2004=""),FALSE,'Input and Summary Results'!$D2004)</f>
        <v>0.176647207</v>
      </c>
      <c r="D2422">
        <f>IF(OR(B2422=0,'Input and Summary Results'!E2004=0),FALSE,'Input and Summary Results'!$E2004)</f>
        <v>6.5946060000000001E-2</v>
      </c>
      <c r="E2422">
        <f t="shared" si="143"/>
        <v>-0.75289322488114396</v>
      </c>
      <c r="F2422">
        <f t="shared" si="144"/>
        <v>0.16202118632988066</v>
      </c>
      <c r="G2422">
        <f>IF('Input and Summary Results'!$J$4="yes",IF(C2422=FALSE,FALSE,IF('Data Transformation'!E2422&lt;$R$10,E2422,$R$10)),IF(C2422=FALSE,FALSE,IF(C2422&lt;$R$10,C2422,$R$10)))</f>
        <v>0.176647207</v>
      </c>
      <c r="H2422">
        <f>IF('Input and Summary Results'!$J$4="yes",'Data Transformation'!F2422,'Data Transformation'!D2422)</f>
        <v>6.5946060000000001E-2</v>
      </c>
      <c r="I2422">
        <f t="shared" si="142"/>
        <v>125</v>
      </c>
    </row>
    <row r="2423" spans="2:9" x14ac:dyDescent="0.45">
      <c r="B2423">
        <f>IF('Input and Summary Results'!D2005=0,FALSE,'Input and Summary Results'!$B2005)</f>
        <v>125</v>
      </c>
      <c r="C2423">
        <f>IF(OR(B2423=0,'Input and Summary Results'!D2005=0,'Input and Summary Results'!D2005=""),FALSE,'Input and Summary Results'!$D2005)</f>
        <v>0.25303998300000002</v>
      </c>
      <c r="D2423">
        <f>IF(OR(B2423=0,'Input and Summary Results'!E2005=0),FALSE,'Input and Summary Results'!$E2005)</f>
        <v>6.0228203000000001E-2</v>
      </c>
      <c r="E2423">
        <f t="shared" si="143"/>
        <v>-0.59681085026956415</v>
      </c>
      <c r="F2423">
        <f t="shared" si="144"/>
        <v>0.10330003895866527</v>
      </c>
      <c r="G2423">
        <f>IF('Input and Summary Results'!$J$4="yes",IF(C2423=FALSE,FALSE,IF('Data Transformation'!E2423&lt;$R$10,E2423,$R$10)),IF(C2423=FALSE,FALSE,IF(C2423&lt;$R$10,C2423,$R$10)))</f>
        <v>0.25303998300000002</v>
      </c>
      <c r="H2423">
        <f>IF('Input and Summary Results'!$J$4="yes",'Data Transformation'!F2423,'Data Transformation'!D2423)</f>
        <v>6.0228203000000001E-2</v>
      </c>
      <c r="I2423">
        <f t="shared" si="142"/>
        <v>125</v>
      </c>
    </row>
    <row r="2424" spans="2:9" x14ac:dyDescent="0.45">
      <c r="B2424">
        <f>IF('Input and Summary Results'!D2006=0,FALSE,'Input and Summary Results'!$B2006)</f>
        <v>125</v>
      </c>
      <c r="C2424">
        <f>IF(OR(B2424=0,'Input and Summary Results'!D2006=0,'Input and Summary Results'!D2006=""),FALSE,'Input and Summary Results'!$D2006)</f>
        <v>7.4414038000000002E-2</v>
      </c>
      <c r="D2424">
        <f>IF(OR(B2424=0,'Input and Summary Results'!E2006=0),FALSE,'Input and Summary Results'!$E2006)</f>
        <v>5.8610158000000002E-2</v>
      </c>
      <c r="E2424">
        <f t="shared" si="143"/>
        <v>-1.1283451282868486</v>
      </c>
      <c r="F2424">
        <f t="shared" si="144"/>
        <v>0.34182809125342722</v>
      </c>
      <c r="G2424">
        <f>IF('Input and Summary Results'!$J$4="yes",IF(C2424=FALSE,FALSE,IF('Data Transformation'!E2424&lt;$R$10,E2424,$R$10)),IF(C2424=FALSE,FALSE,IF(C2424&lt;$R$10,C2424,$R$10)))</f>
        <v>7.4414038000000002E-2</v>
      </c>
      <c r="H2424">
        <f>IF('Input and Summary Results'!$J$4="yes",'Data Transformation'!F2424,'Data Transformation'!D2424)</f>
        <v>5.8610158000000002E-2</v>
      </c>
      <c r="I2424">
        <f t="shared" si="142"/>
        <v>125</v>
      </c>
    </row>
    <row r="2425" spans="2:9" x14ac:dyDescent="0.45">
      <c r="B2425">
        <f>IF('Input and Summary Results'!D2007=0,FALSE,'Input and Summary Results'!$B2007)</f>
        <v>125</v>
      </c>
      <c r="C2425">
        <f>IF(OR(B2425=0,'Input and Summary Results'!D2007=0,'Input and Summary Results'!D2007=""),FALSE,'Input and Summary Results'!$D2007)</f>
        <v>0.17878622799999999</v>
      </c>
      <c r="D2425">
        <f>IF(OR(B2425=0,'Input and Summary Results'!E2007=0),FALSE,'Input and Summary Results'!$E2007)</f>
        <v>4.7649153999999999E-2</v>
      </c>
      <c r="E2425">
        <f t="shared" si="143"/>
        <v>-0.7476659381908991</v>
      </c>
      <c r="F2425">
        <f t="shared" si="144"/>
        <v>0.11566737028536674</v>
      </c>
      <c r="G2425">
        <f>IF('Input and Summary Results'!$J$4="yes",IF(C2425=FALSE,FALSE,IF('Data Transformation'!E2425&lt;$R$10,E2425,$R$10)),IF(C2425=FALSE,FALSE,IF(C2425&lt;$R$10,C2425,$R$10)))</f>
        <v>0.17878622799999999</v>
      </c>
      <c r="H2425">
        <f>IF('Input and Summary Results'!$J$4="yes",'Data Transformation'!F2425,'Data Transformation'!D2425)</f>
        <v>4.7649153999999999E-2</v>
      </c>
      <c r="I2425">
        <f t="shared" si="142"/>
        <v>125</v>
      </c>
    </row>
    <row r="2426" spans="2:9" x14ac:dyDescent="0.45">
      <c r="B2426">
        <f>IF('Input and Summary Results'!D2008=0,FALSE,'Input and Summary Results'!$B2008)</f>
        <v>125</v>
      </c>
      <c r="C2426">
        <f>IF(OR(B2426=0,'Input and Summary Results'!D2008=0,'Input and Summary Results'!D2008=""),FALSE,'Input and Summary Results'!$D2008)</f>
        <v>6.5083120999999994E-2</v>
      </c>
      <c r="D2426">
        <f>IF(OR(B2426=0,'Input and Summary Results'!E2008=0),FALSE,'Input and Summary Results'!$E2008)</f>
        <v>4.7217559999999999E-2</v>
      </c>
      <c r="E2426">
        <f t="shared" si="143"/>
        <v>-1.1865316290514321</v>
      </c>
      <c r="F2426">
        <f t="shared" si="144"/>
        <v>0.31486537100763812</v>
      </c>
      <c r="G2426">
        <f>IF('Input and Summary Results'!$J$4="yes",IF(C2426=FALSE,FALSE,IF('Data Transformation'!E2426&lt;$R$10,E2426,$R$10)),IF(C2426=FALSE,FALSE,IF(C2426&lt;$R$10,C2426,$R$10)))</f>
        <v>6.5083120999999994E-2</v>
      </c>
      <c r="H2426">
        <f>IF('Input and Summary Results'!$J$4="yes",'Data Transformation'!F2426,'Data Transformation'!D2426)</f>
        <v>4.7217559999999999E-2</v>
      </c>
      <c r="I2426">
        <f t="shared" si="142"/>
        <v>125</v>
      </c>
    </row>
    <row r="2427" spans="2:9" x14ac:dyDescent="0.45">
      <c r="B2427">
        <f>IF('Input and Summary Results'!D2009=0,FALSE,'Input and Summary Results'!$B2009)</f>
        <v>125</v>
      </c>
      <c r="C2427">
        <f>IF(OR(B2427=0,'Input and Summary Results'!D2009=0,'Input and Summary Results'!D2009=""),FALSE,'Input and Summary Results'!$D2009)</f>
        <v>0.28103758400000001</v>
      </c>
      <c r="D2427">
        <f>IF(OR(B2427=0,'Input and Summary Results'!E2009=0),FALSE,'Input and Summary Results'!$E2009)</f>
        <v>4.6831707E-2</v>
      </c>
      <c r="E2427">
        <f t="shared" si="143"/>
        <v>-0.55123559670584843</v>
      </c>
      <c r="F2427">
        <f t="shared" si="144"/>
        <v>7.2321148469594004E-2</v>
      </c>
      <c r="G2427">
        <f>IF('Input and Summary Results'!$J$4="yes",IF(C2427=FALSE,FALSE,IF('Data Transformation'!E2427&lt;$R$10,E2427,$R$10)),IF(C2427=FALSE,FALSE,IF(C2427&lt;$R$10,C2427,$R$10)))</f>
        <v>0.28103758400000001</v>
      </c>
      <c r="H2427">
        <f>IF('Input and Summary Results'!$J$4="yes",'Data Transformation'!F2427,'Data Transformation'!D2427)</f>
        <v>4.6831707E-2</v>
      </c>
      <c r="I2427">
        <f t="shared" si="142"/>
        <v>125</v>
      </c>
    </row>
    <row r="2428" spans="2:9" x14ac:dyDescent="0.45">
      <c r="B2428">
        <f>IF('Input and Summary Results'!D2010=0,FALSE,'Input and Summary Results'!$B2010)</f>
        <v>125</v>
      </c>
      <c r="C2428">
        <f>IF(OR(B2428=0,'Input and Summary Results'!D2010=0,'Input and Summary Results'!D2010=""),FALSE,'Input and Summary Results'!$D2010)</f>
        <v>0.792383108</v>
      </c>
      <c r="D2428">
        <f>IF(OR(B2428=0,'Input and Summary Results'!E2010=0),FALSE,'Input and Summary Results'!$E2010)</f>
        <v>4.5930565999999999E-2</v>
      </c>
      <c r="E2428">
        <f t="shared" si="143"/>
        <v>-0.10106479131191452</v>
      </c>
      <c r="F2428">
        <f t="shared" si="144"/>
        <v>2.5156853348771793E-2</v>
      </c>
      <c r="G2428">
        <f>IF('Input and Summary Results'!$J$4="yes",IF(C2428=FALSE,FALSE,IF('Data Transformation'!E2428&lt;$R$10,E2428,$R$10)),IF(C2428=FALSE,FALSE,IF(C2428&lt;$R$10,C2428,$R$10)))</f>
        <v>0.792383108</v>
      </c>
      <c r="H2428">
        <f>IF('Input and Summary Results'!$J$4="yes",'Data Transformation'!F2428,'Data Transformation'!D2428)</f>
        <v>4.5930565999999999E-2</v>
      </c>
      <c r="I2428">
        <f t="shared" si="142"/>
        <v>125</v>
      </c>
    </row>
    <row r="2429" spans="2:9" x14ac:dyDescent="0.45">
      <c r="B2429">
        <f>IF('Input and Summary Results'!D2011=0,FALSE,'Input and Summary Results'!$B2011)</f>
        <v>125</v>
      </c>
      <c r="C2429">
        <f>IF(OR(B2429=0,'Input and Summary Results'!D2011=0,'Input and Summary Results'!D2011=""),FALSE,'Input and Summary Results'!$D2011)</f>
        <v>0.119951451</v>
      </c>
      <c r="D2429">
        <f>IF(OR(B2429=0,'Input and Summary Results'!E2011=0),FALSE,'Input and Summary Results'!$E2011)</f>
        <v>4.4432042999999997E-2</v>
      </c>
      <c r="E2429">
        <f t="shared" si="143"/>
        <v>-0.92099449419484303</v>
      </c>
      <c r="F2429">
        <f t="shared" si="144"/>
        <v>0.1607609287027299</v>
      </c>
      <c r="G2429">
        <f>IF('Input and Summary Results'!$J$4="yes",IF(C2429=FALSE,FALSE,IF('Data Transformation'!E2429&lt;$R$10,E2429,$R$10)),IF(C2429=FALSE,FALSE,IF(C2429&lt;$R$10,C2429,$R$10)))</f>
        <v>0.119951451</v>
      </c>
      <c r="H2429">
        <f>IF('Input and Summary Results'!$J$4="yes",'Data Transformation'!F2429,'Data Transformation'!D2429)</f>
        <v>4.4432042999999997E-2</v>
      </c>
      <c r="I2429">
        <f t="shared" si="142"/>
        <v>125</v>
      </c>
    </row>
    <row r="2430" spans="2:9" x14ac:dyDescent="0.45">
      <c r="B2430">
        <f>IF('Input and Summary Results'!D2012=0,FALSE,'Input and Summary Results'!$B2012)</f>
        <v>125</v>
      </c>
      <c r="C2430">
        <f>IF(OR(B2430=0,'Input and Summary Results'!D2012=0,'Input and Summary Results'!D2012=""),FALSE,'Input and Summary Results'!$D2012)</f>
        <v>0.19274976599999999</v>
      </c>
      <c r="D2430">
        <f>IF(OR(B2430=0,'Input and Summary Results'!E2012=0),FALSE,'Input and Summary Results'!$E2012)</f>
        <v>4.4131205999999999E-2</v>
      </c>
      <c r="E2430">
        <f t="shared" si="143"/>
        <v>-0.71500614051420619</v>
      </c>
      <c r="F2430">
        <f t="shared" si="144"/>
        <v>9.9366882780028906E-2</v>
      </c>
      <c r="G2430">
        <f>IF('Input and Summary Results'!$J$4="yes",IF(C2430=FALSE,FALSE,IF('Data Transformation'!E2430&lt;$R$10,E2430,$R$10)),IF(C2430=FALSE,FALSE,IF(C2430&lt;$R$10,C2430,$R$10)))</f>
        <v>0.19274976599999999</v>
      </c>
      <c r="H2430">
        <f>IF('Input and Summary Results'!$J$4="yes",'Data Transformation'!F2430,'Data Transformation'!D2430)</f>
        <v>4.4131205999999999E-2</v>
      </c>
      <c r="I2430">
        <f t="shared" si="142"/>
        <v>125</v>
      </c>
    </row>
    <row r="2431" spans="2:9" x14ac:dyDescent="0.45">
      <c r="B2431">
        <f>IF('Input and Summary Results'!D2013=0,FALSE,'Input and Summary Results'!$B2013)</f>
        <v>125</v>
      </c>
      <c r="C2431">
        <f>IF(OR(B2431=0,'Input and Summary Results'!D2013=0,'Input and Summary Results'!D2013=""),FALSE,'Input and Summary Results'!$D2013)</f>
        <v>6.6624551000000004E-2</v>
      </c>
      <c r="D2431">
        <f>IF(OR(B2431=0,'Input and Summary Results'!E2013=0),FALSE,'Input and Summary Results'!$E2013)</f>
        <v>4.2430198000000002E-2</v>
      </c>
      <c r="E2431">
        <f t="shared" si="143"/>
        <v>-1.1763657047778207</v>
      </c>
      <c r="F2431">
        <f t="shared" si="144"/>
        <v>0.27639519750009273</v>
      </c>
      <c r="G2431">
        <f>IF('Input and Summary Results'!$J$4="yes",IF(C2431=FALSE,FALSE,IF('Data Transformation'!E2431&lt;$R$10,E2431,$R$10)),IF(C2431=FALSE,FALSE,IF(C2431&lt;$R$10,C2431,$R$10)))</f>
        <v>6.6624551000000004E-2</v>
      </c>
      <c r="H2431">
        <f>IF('Input and Summary Results'!$J$4="yes",'Data Transformation'!F2431,'Data Transformation'!D2431)</f>
        <v>4.2430198000000002E-2</v>
      </c>
      <c r="I2431">
        <f t="shared" si="142"/>
        <v>125</v>
      </c>
    </row>
    <row r="2432" spans="2:9" x14ac:dyDescent="0.45">
      <c r="B2432">
        <f>IF('Input and Summary Results'!D2014=0,FALSE,'Input and Summary Results'!$B2014)</f>
        <v>125</v>
      </c>
      <c r="C2432">
        <f>IF(OR(B2432=0,'Input and Summary Results'!D2014=0,'Input and Summary Results'!D2014=""),FALSE,'Input and Summary Results'!$D2014)</f>
        <v>0.144102274</v>
      </c>
      <c r="D2432">
        <f>IF(OR(B2432=0,'Input and Summary Results'!E2014=0),FALSE,'Input and Summary Results'!$E2014)</f>
        <v>3.4379867000000001E-2</v>
      </c>
      <c r="E2432">
        <f t="shared" si="143"/>
        <v>-0.84132916576575023</v>
      </c>
      <c r="F2432">
        <f t="shared" si="144"/>
        <v>0.10354355877826049</v>
      </c>
      <c r="G2432">
        <f>IF('Input and Summary Results'!$J$4="yes",IF(C2432=FALSE,FALSE,IF('Data Transformation'!E2432&lt;$R$10,E2432,$R$10)),IF(C2432=FALSE,FALSE,IF(C2432&lt;$R$10,C2432,$R$10)))</f>
        <v>0.144102274</v>
      </c>
      <c r="H2432">
        <f>IF('Input and Summary Results'!$J$4="yes",'Data Transformation'!F2432,'Data Transformation'!D2432)</f>
        <v>3.4379867000000001E-2</v>
      </c>
      <c r="I2432">
        <f t="shared" si="142"/>
        <v>125</v>
      </c>
    </row>
    <row r="2433" spans="2:9" x14ac:dyDescent="0.45">
      <c r="B2433">
        <f>IF('Input and Summary Results'!D2015=0,FALSE,'Input and Summary Results'!$B2015)</f>
        <v>126</v>
      </c>
      <c r="C2433">
        <f>IF(OR(B2433=0,'Input and Summary Results'!D2015=0,'Input and Summary Results'!D2015=""),FALSE,'Input and Summary Results'!$D2015)</f>
        <v>1.0137105239999999</v>
      </c>
      <c r="D2433">
        <f>IF(OR(B2433=0,'Input and Summary Results'!E2015=0),FALSE,'Input and Summary Results'!$E2015)</f>
        <v>8.6837805000000004E-2</v>
      </c>
      <c r="E2433">
        <f t="shared" si="143"/>
        <v>5.913955216471224E-3</v>
      </c>
      <c r="F2433">
        <f t="shared" si="144"/>
        <v>3.7177879165433234E-2</v>
      </c>
      <c r="G2433">
        <f>IF('Input and Summary Results'!$J$4="yes",IF(C2433=FALSE,FALSE,IF('Data Transformation'!E2433&lt;$R$10,E2433,$R$10)),IF(C2433=FALSE,FALSE,IF(C2433&lt;$R$10,C2433,$R$10)))</f>
        <v>1.0137105239999999</v>
      </c>
      <c r="H2433">
        <f>IF('Input and Summary Results'!$J$4="yes",'Data Transformation'!F2433,'Data Transformation'!D2433)</f>
        <v>8.6837805000000004E-2</v>
      </c>
      <c r="I2433">
        <f t="shared" si="142"/>
        <v>126</v>
      </c>
    </row>
    <row r="2434" spans="2:9" x14ac:dyDescent="0.45">
      <c r="B2434">
        <f>IF('Input and Summary Results'!D2016=0,FALSE,'Input and Summary Results'!$B2016)</f>
        <v>126</v>
      </c>
      <c r="C2434">
        <f>IF(OR(B2434=0,'Input and Summary Results'!D2016=0,'Input and Summary Results'!D2016=""),FALSE,'Input and Summary Results'!$D2016)</f>
        <v>0.81857222799999996</v>
      </c>
      <c r="D2434">
        <f>IF(OR(B2434=0,'Input and Summary Results'!E2016=0),FALSE,'Input and Summary Results'!$E2016)</f>
        <v>7.2399088E-2</v>
      </c>
      <c r="E2434">
        <f t="shared" si="143"/>
        <v>-8.6942993908867922E-2</v>
      </c>
      <c r="F2434">
        <f t="shared" si="144"/>
        <v>3.8385377755571742E-2</v>
      </c>
      <c r="G2434">
        <f>IF('Input and Summary Results'!$J$4="yes",IF(C2434=FALSE,FALSE,IF('Data Transformation'!E2434&lt;$R$10,E2434,$R$10)),IF(C2434=FALSE,FALSE,IF(C2434&lt;$R$10,C2434,$R$10)))</f>
        <v>0.81857222799999996</v>
      </c>
      <c r="H2434">
        <f>IF('Input and Summary Results'!$J$4="yes",'Data Transformation'!F2434,'Data Transformation'!D2434)</f>
        <v>7.2399088E-2</v>
      </c>
      <c r="I2434">
        <f t="shared" si="142"/>
        <v>126</v>
      </c>
    </row>
    <row r="2435" spans="2:9" x14ac:dyDescent="0.45">
      <c r="B2435">
        <f>IF('Input and Summary Results'!D2017=0,FALSE,'Input and Summary Results'!$B2017)</f>
        <v>126</v>
      </c>
      <c r="C2435">
        <f>IF(OR(B2435=0,'Input and Summary Results'!D2017=0,'Input and Summary Results'!D2017=""),FALSE,'Input and Summary Results'!$D2017)</f>
        <v>0.83680120700000005</v>
      </c>
      <c r="D2435">
        <f>IF(OR(B2435=0,'Input and Summary Results'!E2017=0),FALSE,'Input and Summary Results'!$E2017)</f>
        <v>6.4321352999999998E-2</v>
      </c>
      <c r="E2435">
        <f t="shared" si="143"/>
        <v>-7.7377702051058109E-2</v>
      </c>
      <c r="F2435">
        <f t="shared" si="144"/>
        <v>3.3359735823134395E-2</v>
      </c>
      <c r="G2435">
        <f>IF('Input and Summary Results'!$J$4="yes",IF(C2435=FALSE,FALSE,IF('Data Transformation'!E2435&lt;$R$10,E2435,$R$10)),IF(C2435=FALSE,FALSE,IF(C2435&lt;$R$10,C2435,$R$10)))</f>
        <v>0.83680120700000005</v>
      </c>
      <c r="H2435">
        <f>IF('Input and Summary Results'!$J$4="yes",'Data Transformation'!F2435,'Data Transformation'!D2435)</f>
        <v>6.4321352999999998E-2</v>
      </c>
      <c r="I2435">
        <f t="shared" si="142"/>
        <v>126</v>
      </c>
    </row>
    <row r="2436" spans="2:9" x14ac:dyDescent="0.45">
      <c r="B2436">
        <f>IF('Input and Summary Results'!D2018=0,FALSE,'Input and Summary Results'!$B2018)</f>
        <v>126</v>
      </c>
      <c r="C2436">
        <f>IF(OR(B2436=0,'Input and Summary Results'!D2018=0,'Input and Summary Results'!D2018=""),FALSE,'Input and Summary Results'!$D2018)</f>
        <v>0.93619001000000002</v>
      </c>
      <c r="D2436">
        <f>IF(OR(B2436=0,'Input and Summary Results'!E2018=0),FALSE,'Input and Summary Results'!$E2018)</f>
        <v>6.1727738999999997E-2</v>
      </c>
      <c r="E2436">
        <f t="shared" si="143"/>
        <v>-2.86359975014869E-2</v>
      </c>
      <c r="F2436">
        <f t="shared" si="144"/>
        <v>2.8615813499227576E-2</v>
      </c>
      <c r="G2436">
        <f>IF('Input and Summary Results'!$J$4="yes",IF(C2436=FALSE,FALSE,IF('Data Transformation'!E2436&lt;$R$10,E2436,$R$10)),IF(C2436=FALSE,FALSE,IF(C2436&lt;$R$10,C2436,$R$10)))</f>
        <v>0.93619001000000002</v>
      </c>
      <c r="H2436">
        <f>IF('Input and Summary Results'!$J$4="yes",'Data Transformation'!F2436,'Data Transformation'!D2436)</f>
        <v>6.1727738999999997E-2</v>
      </c>
      <c r="I2436">
        <f t="shared" si="142"/>
        <v>126</v>
      </c>
    </row>
    <row r="2437" spans="2:9" x14ac:dyDescent="0.45">
      <c r="B2437">
        <f>IF('Input and Summary Results'!D2019=0,FALSE,'Input and Summary Results'!$B2019)</f>
        <v>126</v>
      </c>
      <c r="C2437">
        <f>IF(OR(B2437=0,'Input and Summary Results'!D2019=0,'Input and Summary Results'!D2019=""),FALSE,'Input and Summary Results'!$D2019)</f>
        <v>0.87846556799999997</v>
      </c>
      <c r="D2437">
        <f>IF(OR(B2437=0,'Input and Summary Results'!E2019=0),FALSE,'Input and Summary Results'!$E2019)</f>
        <v>5.7529891E-2</v>
      </c>
      <c r="E2437">
        <f t="shared" si="143"/>
        <v>-5.627525627529454E-2</v>
      </c>
      <c r="F2437">
        <f t="shared" si="144"/>
        <v>2.8422255354691377E-2</v>
      </c>
      <c r="G2437">
        <f>IF('Input and Summary Results'!$J$4="yes",IF(C2437=FALSE,FALSE,IF('Data Transformation'!E2437&lt;$R$10,E2437,$R$10)),IF(C2437=FALSE,FALSE,IF(C2437&lt;$R$10,C2437,$R$10)))</f>
        <v>0.87846556799999997</v>
      </c>
      <c r="H2437">
        <f>IF('Input and Summary Results'!$J$4="yes",'Data Transformation'!F2437,'Data Transformation'!D2437)</f>
        <v>5.7529891E-2</v>
      </c>
      <c r="I2437">
        <f t="shared" ref="I2437:I2500" si="145">IF(G2437=FALSE,"",B2437)</f>
        <v>126</v>
      </c>
    </row>
    <row r="2438" spans="2:9" x14ac:dyDescent="0.45">
      <c r="B2438">
        <f>IF('Input and Summary Results'!D2020=0,FALSE,'Input and Summary Results'!$B2020)</f>
        <v>126</v>
      </c>
      <c r="C2438">
        <f>IF(OR(B2438=0,'Input and Summary Results'!D2020=0,'Input and Summary Results'!D2020=""),FALSE,'Input and Summary Results'!$D2020)</f>
        <v>1.0168200430000001</v>
      </c>
      <c r="D2438">
        <f>IF(OR(B2438=0,'Input and Summary Results'!E2020=0),FALSE,'Input and Summary Results'!$E2020)</f>
        <v>5.7130754999999998E-2</v>
      </c>
      <c r="E2438">
        <f t="shared" si="143"/>
        <v>7.24409820538375E-3</v>
      </c>
      <c r="F2438">
        <f t="shared" si="144"/>
        <v>2.4384597688344344E-2</v>
      </c>
      <c r="G2438">
        <f>IF('Input and Summary Results'!$J$4="yes",IF(C2438=FALSE,FALSE,IF('Data Transformation'!E2438&lt;$R$10,E2438,$R$10)),IF(C2438=FALSE,FALSE,IF(C2438&lt;$R$10,C2438,$R$10)))</f>
        <v>1.0168200430000001</v>
      </c>
      <c r="H2438">
        <f>IF('Input and Summary Results'!$J$4="yes",'Data Transformation'!F2438,'Data Transformation'!D2438)</f>
        <v>5.7130754999999998E-2</v>
      </c>
      <c r="I2438">
        <f t="shared" si="145"/>
        <v>126</v>
      </c>
    </row>
    <row r="2439" spans="2:9" x14ac:dyDescent="0.45">
      <c r="B2439">
        <f>IF('Input and Summary Results'!D2021=0,FALSE,'Input and Summary Results'!$B2021)</f>
        <v>126</v>
      </c>
      <c r="C2439">
        <f>IF(OR(B2439=0,'Input and Summary Results'!D2021=0,'Input and Summary Results'!D2021=""),FALSE,'Input and Summary Results'!$D2021)</f>
        <v>0.96968297699999995</v>
      </c>
      <c r="D2439">
        <f>IF(OR(B2439=0,'Input and Summary Results'!E2021=0),FALSE,'Input and Summary Results'!$E2021)</f>
        <v>5.5991854000000001E-2</v>
      </c>
      <c r="E2439">
        <f t="shared" si="143"/>
        <v>-1.3370228458999388E-2</v>
      </c>
      <c r="F2439">
        <f t="shared" si="144"/>
        <v>2.5060215774005488E-2</v>
      </c>
      <c r="G2439">
        <f>IF('Input and Summary Results'!$J$4="yes",IF(C2439=FALSE,FALSE,IF('Data Transformation'!E2439&lt;$R$10,E2439,$R$10)),IF(C2439=FALSE,FALSE,IF(C2439&lt;$R$10,C2439,$R$10)))</f>
        <v>0.96968297699999995</v>
      </c>
      <c r="H2439">
        <f>IF('Input and Summary Results'!$J$4="yes",'Data Transformation'!F2439,'Data Transformation'!D2439)</f>
        <v>5.5991854000000001E-2</v>
      </c>
      <c r="I2439">
        <f t="shared" si="145"/>
        <v>126</v>
      </c>
    </row>
    <row r="2440" spans="2:9" x14ac:dyDescent="0.45">
      <c r="B2440">
        <f>IF('Input and Summary Results'!D2022=0,FALSE,'Input and Summary Results'!$B2022)</f>
        <v>126</v>
      </c>
      <c r="C2440">
        <f>IF(OR(B2440=0,'Input and Summary Results'!D2022=0,'Input and Summary Results'!D2022=""),FALSE,'Input and Summary Results'!$D2022)</f>
        <v>1.0081543820000001</v>
      </c>
      <c r="D2440">
        <f>IF(OR(B2440=0,'Input and Summary Results'!E2022=0),FALSE,'Input and Summary Results'!$E2022)</f>
        <v>5.5220152000000002E-2</v>
      </c>
      <c r="E2440">
        <f t="shared" si="143"/>
        <v>3.5270421460739726E-3</v>
      </c>
      <c r="F2440">
        <f t="shared" si="144"/>
        <v>2.3771702425631078E-2</v>
      </c>
      <c r="G2440">
        <f>IF('Input and Summary Results'!$J$4="yes",IF(C2440=FALSE,FALSE,IF('Data Transformation'!E2440&lt;$R$10,E2440,$R$10)),IF(C2440=FALSE,FALSE,IF(C2440&lt;$R$10,C2440,$R$10)))</f>
        <v>1.0081543820000001</v>
      </c>
      <c r="H2440">
        <f>IF('Input and Summary Results'!$J$4="yes",'Data Transformation'!F2440,'Data Transformation'!D2440)</f>
        <v>5.5220152000000002E-2</v>
      </c>
      <c r="I2440">
        <f t="shared" si="145"/>
        <v>126</v>
      </c>
    </row>
    <row r="2441" spans="2:9" x14ac:dyDescent="0.45">
      <c r="B2441">
        <f>IF('Input and Summary Results'!D2023=0,FALSE,'Input and Summary Results'!$B2023)</f>
        <v>126</v>
      </c>
      <c r="C2441">
        <f>IF(OR(B2441=0,'Input and Summary Results'!D2023=0,'Input and Summary Results'!D2023=""),FALSE,'Input and Summary Results'!$D2023)</f>
        <v>0.98481072599999997</v>
      </c>
      <c r="D2441">
        <f>IF(OR(B2441=0,'Input and Summary Results'!E2023=0),FALSE,'Input and Summary Results'!$E2023)</f>
        <v>5.4355382000000001E-2</v>
      </c>
      <c r="E2441">
        <f t="shared" si="143"/>
        <v>-6.6472299617468889E-3</v>
      </c>
      <c r="F2441">
        <f t="shared" si="144"/>
        <v>2.395408088599555E-2</v>
      </c>
      <c r="G2441">
        <f>IF('Input and Summary Results'!$J$4="yes",IF(C2441=FALSE,FALSE,IF('Data Transformation'!E2441&lt;$R$10,E2441,$R$10)),IF(C2441=FALSE,FALSE,IF(C2441&lt;$R$10,C2441,$R$10)))</f>
        <v>0.98481072599999997</v>
      </c>
      <c r="H2441">
        <f>IF('Input and Summary Results'!$J$4="yes",'Data Transformation'!F2441,'Data Transformation'!D2441)</f>
        <v>5.4355382000000001E-2</v>
      </c>
      <c r="I2441">
        <f t="shared" si="145"/>
        <v>126</v>
      </c>
    </row>
    <row r="2442" spans="2:9" x14ac:dyDescent="0.45">
      <c r="B2442">
        <f>IF('Input and Summary Results'!D2024=0,FALSE,'Input and Summary Results'!$B2024)</f>
        <v>126</v>
      </c>
      <c r="C2442">
        <f>IF(OR(B2442=0,'Input and Summary Results'!D2024=0,'Input and Summary Results'!D2024=""),FALSE,'Input and Summary Results'!$D2024)</f>
        <v>0.99765304899999996</v>
      </c>
      <c r="D2442">
        <f>IF(OR(B2442=0,'Input and Summary Results'!E2024=0),FALSE,'Input and Summary Results'!$E2024)</f>
        <v>5.3432881000000002E-2</v>
      </c>
      <c r="E2442">
        <f t="shared" si="143"/>
        <v>-1.0204658292060195E-3</v>
      </c>
      <c r="F2442">
        <f t="shared" si="144"/>
        <v>2.324442387786458E-2</v>
      </c>
      <c r="G2442">
        <f>IF('Input and Summary Results'!$J$4="yes",IF(C2442=FALSE,FALSE,IF('Data Transformation'!E2442&lt;$R$10,E2442,$R$10)),IF(C2442=FALSE,FALSE,IF(C2442&lt;$R$10,C2442,$R$10)))</f>
        <v>0.99765304899999996</v>
      </c>
      <c r="H2442">
        <f>IF('Input and Summary Results'!$J$4="yes",'Data Transformation'!F2442,'Data Transformation'!D2442)</f>
        <v>5.3432881000000002E-2</v>
      </c>
      <c r="I2442">
        <f t="shared" si="145"/>
        <v>126</v>
      </c>
    </row>
    <row r="2443" spans="2:9" x14ac:dyDescent="0.45">
      <c r="B2443">
        <f>IF('Input and Summary Results'!D2025=0,FALSE,'Input and Summary Results'!$B2025)</f>
        <v>126</v>
      </c>
      <c r="C2443">
        <f>IF(OR(B2443=0,'Input and Summary Results'!D2025=0,'Input and Summary Results'!D2025=""),FALSE,'Input and Summary Results'!$D2025)</f>
        <v>0.89600643999999996</v>
      </c>
      <c r="D2443">
        <f>IF(OR(B2443=0,'Input and Summary Results'!E2025=0),FALSE,'Input and Summary Results'!$E2025)</f>
        <v>5.3061854999999998E-2</v>
      </c>
      <c r="E2443">
        <f t="shared" si="143"/>
        <v>-4.7688868857503952E-2</v>
      </c>
      <c r="F2443">
        <f t="shared" si="144"/>
        <v>2.5701651285006389E-2</v>
      </c>
      <c r="G2443">
        <f>IF('Input and Summary Results'!$J$4="yes",IF(C2443=FALSE,FALSE,IF('Data Transformation'!E2443&lt;$R$10,E2443,$R$10)),IF(C2443=FALSE,FALSE,IF(C2443&lt;$R$10,C2443,$R$10)))</f>
        <v>0.89600643999999996</v>
      </c>
      <c r="H2443">
        <f>IF('Input and Summary Results'!$J$4="yes",'Data Transformation'!F2443,'Data Transformation'!D2443)</f>
        <v>5.3061854999999998E-2</v>
      </c>
      <c r="I2443">
        <f t="shared" si="145"/>
        <v>126</v>
      </c>
    </row>
    <row r="2444" spans="2:9" x14ac:dyDescent="0.45">
      <c r="B2444">
        <f>IF('Input and Summary Results'!D2026=0,FALSE,'Input and Summary Results'!$B2026)</f>
        <v>126</v>
      </c>
      <c r="C2444">
        <f>IF(OR(B2444=0,'Input and Summary Results'!D2026=0,'Input and Summary Results'!D2026=""),FALSE,'Input and Summary Results'!$D2026)</f>
        <v>0.73665868999999995</v>
      </c>
      <c r="D2444">
        <f>IF(OR(B2444=0,'Input and Summary Results'!E2026=0),FALSE,'Input and Summary Results'!$E2026)</f>
        <v>5.2827653000000002E-2</v>
      </c>
      <c r="E2444">
        <f t="shared" si="143"/>
        <v>-0.13273368362424343</v>
      </c>
      <c r="F2444">
        <f t="shared" si="144"/>
        <v>3.1123234834845973E-2</v>
      </c>
      <c r="G2444">
        <f>IF('Input and Summary Results'!$J$4="yes",IF(C2444=FALSE,FALSE,IF('Data Transformation'!E2444&lt;$R$10,E2444,$R$10)),IF(C2444=FALSE,FALSE,IF(C2444&lt;$R$10,C2444,$R$10)))</f>
        <v>0.73665868999999995</v>
      </c>
      <c r="H2444">
        <f>IF('Input and Summary Results'!$J$4="yes",'Data Transformation'!F2444,'Data Transformation'!D2444)</f>
        <v>5.2827653000000002E-2</v>
      </c>
      <c r="I2444">
        <f t="shared" si="145"/>
        <v>126</v>
      </c>
    </row>
    <row r="2445" spans="2:9" x14ac:dyDescent="0.45">
      <c r="B2445">
        <f>IF('Input and Summary Results'!D2027=0,FALSE,'Input and Summary Results'!$B2027)</f>
        <v>126</v>
      </c>
      <c r="C2445">
        <f>IF(OR(B2445=0,'Input and Summary Results'!D2027=0,'Input and Summary Results'!D2027=""),FALSE,'Input and Summary Results'!$D2027)</f>
        <v>0.95842864000000005</v>
      </c>
      <c r="D2445">
        <f>IF(OR(B2445=0,'Input and Summary Results'!E2027=0),FALSE,'Input and Summary Results'!$E2027)</f>
        <v>4.9657430000000002E-2</v>
      </c>
      <c r="E2445">
        <f t="shared" si="143"/>
        <v>-1.8440217066492452E-2</v>
      </c>
      <c r="F2445">
        <f t="shared" si="144"/>
        <v>2.2486102481244715E-2</v>
      </c>
      <c r="G2445">
        <f>IF('Input and Summary Results'!$J$4="yes",IF(C2445=FALSE,FALSE,IF('Data Transformation'!E2445&lt;$R$10,E2445,$R$10)),IF(C2445=FALSE,FALSE,IF(C2445&lt;$R$10,C2445,$R$10)))</f>
        <v>0.95842864000000005</v>
      </c>
      <c r="H2445">
        <f>IF('Input and Summary Results'!$J$4="yes",'Data Transformation'!F2445,'Data Transformation'!D2445)</f>
        <v>4.9657430000000002E-2</v>
      </c>
      <c r="I2445">
        <f t="shared" si="145"/>
        <v>126</v>
      </c>
    </row>
    <row r="2446" spans="2:9" x14ac:dyDescent="0.45">
      <c r="B2446">
        <f>IF('Input and Summary Results'!D2028=0,FALSE,'Input and Summary Results'!$B2028)</f>
        <v>126</v>
      </c>
      <c r="C2446">
        <f>IF(OR(B2446=0,'Input and Summary Results'!D2028=0,'Input and Summary Results'!D2028=""),FALSE,'Input and Summary Results'!$D2028)</f>
        <v>0.87396359000000001</v>
      </c>
      <c r="D2446">
        <f>IF(OR(B2446=0,'Input and Summary Results'!E2028=0),FALSE,'Input and Summary Results'!$E2028)</f>
        <v>4.7010867999999997E-2</v>
      </c>
      <c r="E2446">
        <f t="shared" si="143"/>
        <v>-5.8506660033177504E-2</v>
      </c>
      <c r="F2446">
        <f t="shared" si="144"/>
        <v>2.3345041996543584E-2</v>
      </c>
      <c r="G2446">
        <f>IF('Input and Summary Results'!$J$4="yes",IF(C2446=FALSE,FALSE,IF('Data Transformation'!E2446&lt;$R$10,E2446,$R$10)),IF(C2446=FALSE,FALSE,IF(C2446&lt;$R$10,C2446,$R$10)))</f>
        <v>0.87396359000000001</v>
      </c>
      <c r="H2446">
        <f>IF('Input and Summary Results'!$J$4="yes",'Data Transformation'!F2446,'Data Transformation'!D2446)</f>
        <v>4.7010867999999997E-2</v>
      </c>
      <c r="I2446">
        <f t="shared" si="145"/>
        <v>126</v>
      </c>
    </row>
    <row r="2447" spans="2:9" x14ac:dyDescent="0.45">
      <c r="B2447">
        <f>IF('Input and Summary Results'!D2029=0,FALSE,'Input and Summary Results'!$B2029)</f>
        <v>126</v>
      </c>
      <c r="C2447">
        <f>IF(OR(B2447=0,'Input and Summary Results'!D2029=0,'Input and Summary Results'!D2029=""),FALSE,'Input and Summary Results'!$D2029)</f>
        <v>0.79514200099999999</v>
      </c>
      <c r="D2447">
        <f>IF(OR(B2447=0,'Input and Summary Results'!E2029=0),FALSE,'Input and Summary Results'!$E2029)</f>
        <v>4.3397143999999999E-2</v>
      </c>
      <c r="E2447">
        <f t="shared" si="143"/>
        <v>-9.9555305628203805E-2</v>
      </c>
      <c r="F2447">
        <f t="shared" si="144"/>
        <v>2.3686788614251556E-2</v>
      </c>
      <c r="G2447">
        <f>IF('Input and Summary Results'!$J$4="yes",IF(C2447=FALSE,FALSE,IF('Data Transformation'!E2447&lt;$R$10,E2447,$R$10)),IF(C2447=FALSE,FALSE,IF(C2447&lt;$R$10,C2447,$R$10)))</f>
        <v>0.79514200099999999</v>
      </c>
      <c r="H2447">
        <f>IF('Input and Summary Results'!$J$4="yes",'Data Transformation'!F2447,'Data Transformation'!D2447)</f>
        <v>4.3397143999999999E-2</v>
      </c>
      <c r="I2447">
        <f t="shared" si="145"/>
        <v>126</v>
      </c>
    </row>
    <row r="2448" spans="2:9" x14ac:dyDescent="0.45">
      <c r="B2448">
        <f>IF('Input and Summary Results'!D2030=0,FALSE,'Input and Summary Results'!$B2030)</f>
        <v>126</v>
      </c>
      <c r="C2448">
        <f>IF(OR(B2448=0,'Input and Summary Results'!D2030=0,'Input and Summary Results'!D2030=""),FALSE,'Input and Summary Results'!$D2030)</f>
        <v>0.91245923100000004</v>
      </c>
      <c r="D2448">
        <f>IF(OR(B2448=0,'Input and Summary Results'!E2030=0),FALSE,'Input and Summary Results'!$E2030)</f>
        <v>4.1956226999999999E-2</v>
      </c>
      <c r="E2448">
        <f t="shared" si="143"/>
        <v>-3.9786530868502937E-2</v>
      </c>
      <c r="F2448">
        <f t="shared" si="144"/>
        <v>1.9955962852218654E-2</v>
      </c>
      <c r="G2448">
        <f>IF('Input and Summary Results'!$J$4="yes",IF(C2448=FALSE,FALSE,IF('Data Transformation'!E2448&lt;$R$10,E2448,$R$10)),IF(C2448=FALSE,FALSE,IF(C2448&lt;$R$10,C2448,$R$10)))</f>
        <v>0.91245923100000004</v>
      </c>
      <c r="H2448">
        <f>IF('Input and Summary Results'!$J$4="yes",'Data Transformation'!F2448,'Data Transformation'!D2448)</f>
        <v>4.1956226999999999E-2</v>
      </c>
      <c r="I2448">
        <f t="shared" si="145"/>
        <v>126</v>
      </c>
    </row>
    <row r="2449" spans="2:9" x14ac:dyDescent="0.45">
      <c r="B2449">
        <f>IF('Input and Summary Results'!D2031=0,FALSE,'Input and Summary Results'!$B2031)</f>
        <v>126</v>
      </c>
      <c r="C2449">
        <f>IF(OR(B2449=0,'Input and Summary Results'!D2031=0,'Input and Summary Results'!D2031=""),FALSE,'Input and Summary Results'!$D2031)</f>
        <v>1.024942574</v>
      </c>
      <c r="D2449">
        <f>IF(OR(B2449=0,'Input and Summary Results'!E2031=0),FALSE,'Input and Summary Results'!$E2031)</f>
        <v>4.089193E-2</v>
      </c>
      <c r="E2449">
        <f t="shared" si="143"/>
        <v>1.069953320291999E-2</v>
      </c>
      <c r="F2449">
        <f t="shared" si="144"/>
        <v>1.7315211671556537E-2</v>
      </c>
      <c r="G2449">
        <f>IF('Input and Summary Results'!$J$4="yes",IF(C2449=FALSE,FALSE,IF('Data Transformation'!E2449&lt;$R$10,E2449,$R$10)),IF(C2449=FALSE,FALSE,IF(C2449&lt;$R$10,C2449,$R$10)))</f>
        <v>1.024942574</v>
      </c>
      <c r="H2449">
        <f>IF('Input and Summary Results'!$J$4="yes",'Data Transformation'!F2449,'Data Transformation'!D2449)</f>
        <v>4.089193E-2</v>
      </c>
      <c r="I2449">
        <f t="shared" si="145"/>
        <v>126</v>
      </c>
    </row>
    <row r="2450" spans="2:9" x14ac:dyDescent="0.45">
      <c r="B2450">
        <f>IF('Input and Summary Results'!D2032=0,FALSE,'Input and Summary Results'!$B2032)</f>
        <v>126</v>
      </c>
      <c r="C2450">
        <f>IF(OR(B2450=0,'Input and Summary Results'!D2032=0,'Input and Summary Results'!D2032=""),FALSE,'Input and Summary Results'!$D2032)</f>
        <v>0.984902889</v>
      </c>
      <c r="D2450">
        <f>IF(OR(B2450=0,'Input and Summary Results'!E2032=0),FALSE,'Input and Summary Results'!$E2032)</f>
        <v>3.4720428999999997E-2</v>
      </c>
      <c r="E2450">
        <f t="shared" si="143"/>
        <v>-6.6065886400237068E-3</v>
      </c>
      <c r="F2450">
        <f t="shared" si="144"/>
        <v>1.5299646649731777E-2</v>
      </c>
      <c r="G2450">
        <f>IF('Input and Summary Results'!$J$4="yes",IF(C2450=FALSE,FALSE,IF('Data Transformation'!E2450&lt;$R$10,E2450,$R$10)),IF(C2450=FALSE,FALSE,IF(C2450&lt;$R$10,C2450,$R$10)))</f>
        <v>0.984902889</v>
      </c>
      <c r="H2450">
        <f>IF('Input and Summary Results'!$J$4="yes",'Data Transformation'!F2450,'Data Transformation'!D2450)</f>
        <v>3.4720428999999997E-2</v>
      </c>
      <c r="I2450">
        <f t="shared" si="145"/>
        <v>126</v>
      </c>
    </row>
    <row r="2451" spans="2:9" x14ac:dyDescent="0.45">
      <c r="B2451">
        <f>IF('Input and Summary Results'!D2033=0,FALSE,'Input and Summary Results'!$B2033)</f>
        <v>126</v>
      </c>
      <c r="C2451">
        <f>IF(OR(B2451=0,'Input and Summary Results'!D2033=0,'Input and Summary Results'!D2033=""),FALSE,'Input and Summary Results'!$D2033)</f>
        <v>1.006202168</v>
      </c>
      <c r="D2451">
        <f>IF(OR(B2451=0,'Input and Summary Results'!E2033=0),FALSE,'Input and Summary Results'!$E2033)</f>
        <v>3.0977537999999999E-2</v>
      </c>
      <c r="E2451">
        <f t="shared" si="143"/>
        <v>2.6852487375154869E-3</v>
      </c>
      <c r="F2451">
        <f t="shared" si="144"/>
        <v>1.3361381956394273E-2</v>
      </c>
      <c r="G2451">
        <f>IF('Input and Summary Results'!$J$4="yes",IF(C2451=FALSE,FALSE,IF('Data Transformation'!E2451&lt;$R$10,E2451,$R$10)),IF(C2451=FALSE,FALSE,IF(C2451&lt;$R$10,C2451,$R$10)))</f>
        <v>1.006202168</v>
      </c>
      <c r="H2451">
        <f>IF('Input and Summary Results'!$J$4="yes",'Data Transformation'!F2451,'Data Transformation'!D2451)</f>
        <v>3.0977537999999999E-2</v>
      </c>
      <c r="I2451">
        <f t="shared" si="145"/>
        <v>126</v>
      </c>
    </row>
    <row r="2452" spans="2:9" x14ac:dyDescent="0.45">
      <c r="B2452">
        <f>IF('Input and Summary Results'!D2034=0,FALSE,'Input and Summary Results'!$B2034)</f>
        <v>127</v>
      </c>
      <c r="C2452">
        <f>IF(OR(B2452=0,'Input and Summary Results'!D2034=0,'Input and Summary Results'!D2034=""),FALSE,'Input and Summary Results'!$D2034)</f>
        <v>0.16761972</v>
      </c>
      <c r="D2452">
        <f>IF(OR(B2452=0,'Input and Summary Results'!E2034=0),FALSE,'Input and Summary Results'!$E2034)</f>
        <v>6.8943719000000001E-2</v>
      </c>
      <c r="E2452">
        <f t="shared" si="143"/>
        <v>-0.77567488914619021</v>
      </c>
      <c r="F2452">
        <f t="shared" si="144"/>
        <v>0.17850867455213504</v>
      </c>
      <c r="G2452">
        <f>IF('Input and Summary Results'!$J$4="yes",IF(C2452=FALSE,FALSE,IF('Data Transformation'!E2452&lt;$R$10,E2452,$R$10)),IF(C2452=FALSE,FALSE,IF(C2452&lt;$R$10,C2452,$R$10)))</f>
        <v>0.16761972</v>
      </c>
      <c r="H2452">
        <f>IF('Input and Summary Results'!$J$4="yes",'Data Transformation'!F2452,'Data Transformation'!D2452)</f>
        <v>6.8943719000000001E-2</v>
      </c>
      <c r="I2452">
        <f t="shared" si="145"/>
        <v>127</v>
      </c>
    </row>
    <row r="2453" spans="2:9" x14ac:dyDescent="0.45">
      <c r="B2453">
        <f>IF('Input and Summary Results'!D2035=0,FALSE,'Input and Summary Results'!$B2035)</f>
        <v>127</v>
      </c>
      <c r="C2453">
        <f>IF(OR(B2453=0,'Input and Summary Results'!D2035=0,'Input and Summary Results'!D2035=""),FALSE,'Input and Summary Results'!$D2035)</f>
        <v>0.17660119399999999</v>
      </c>
      <c r="D2453">
        <f>IF(OR(B2453=0,'Input and Summary Results'!E2035=0),FALSE,'Input and Summary Results'!$E2035)</f>
        <v>6.7467080999999998E-2</v>
      </c>
      <c r="E2453">
        <f t="shared" si="143"/>
        <v>-0.7530063644851861</v>
      </c>
      <c r="F2453">
        <f t="shared" si="144"/>
        <v>0.16580133175090539</v>
      </c>
      <c r="G2453">
        <f>IF('Input and Summary Results'!$J$4="yes",IF(C2453=FALSE,FALSE,IF('Data Transformation'!E2453&lt;$R$10,E2453,$R$10)),IF(C2453=FALSE,FALSE,IF(C2453&lt;$R$10,C2453,$R$10)))</f>
        <v>0.17660119399999999</v>
      </c>
      <c r="H2453">
        <f>IF('Input and Summary Results'!$J$4="yes",'Data Transformation'!F2453,'Data Transformation'!D2453)</f>
        <v>6.7467080999999998E-2</v>
      </c>
      <c r="I2453">
        <f t="shared" si="145"/>
        <v>127</v>
      </c>
    </row>
    <row r="2454" spans="2:9" x14ac:dyDescent="0.45">
      <c r="B2454">
        <f>IF('Input and Summary Results'!D2036=0,FALSE,'Input and Summary Results'!$B2036)</f>
        <v>127</v>
      </c>
      <c r="C2454">
        <f>IF(OR(B2454=0,'Input and Summary Results'!D2036=0,'Input and Summary Results'!D2036=""),FALSE,'Input and Summary Results'!$D2036)</f>
        <v>0.129308274</v>
      </c>
      <c r="D2454">
        <f>IF(OR(B2454=0,'Input and Summary Results'!E2036=0),FALSE,'Input and Summary Results'!$E2036)</f>
        <v>5.9296037000000003E-2</v>
      </c>
      <c r="E2454">
        <f t="shared" si="143"/>
        <v>-0.88837368519247861</v>
      </c>
      <c r="F2454">
        <f t="shared" si="144"/>
        <v>0.19901649957836418</v>
      </c>
      <c r="G2454">
        <f>IF('Input and Summary Results'!$J$4="yes",IF(C2454=FALSE,FALSE,IF('Data Transformation'!E2454&lt;$R$10,E2454,$R$10)),IF(C2454=FALSE,FALSE,IF(C2454&lt;$R$10,C2454,$R$10)))</f>
        <v>0.129308274</v>
      </c>
      <c r="H2454">
        <f>IF('Input and Summary Results'!$J$4="yes",'Data Transformation'!F2454,'Data Transformation'!D2454)</f>
        <v>5.9296037000000003E-2</v>
      </c>
      <c r="I2454">
        <f t="shared" si="145"/>
        <v>127</v>
      </c>
    </row>
    <row r="2455" spans="2:9" x14ac:dyDescent="0.45">
      <c r="B2455">
        <f>IF('Input and Summary Results'!D2037=0,FALSE,'Input and Summary Results'!$B2037)</f>
        <v>127</v>
      </c>
      <c r="C2455">
        <f>IF(OR(B2455=0,'Input and Summary Results'!D2037=0,'Input and Summary Results'!D2037=""),FALSE,'Input and Summary Results'!$D2037)</f>
        <v>0.18631726700000001</v>
      </c>
      <c r="D2455">
        <f>IF(OR(B2455=0,'Input and Summary Results'!E2037=0),FALSE,'Input and Summary Results'!$E2037)</f>
        <v>5.6792668999999997E-2</v>
      </c>
      <c r="E2455">
        <f t="shared" si="143"/>
        <v>-0.72974689488730993</v>
      </c>
      <c r="F2455">
        <f t="shared" si="144"/>
        <v>0.13229057479680614</v>
      </c>
      <c r="G2455">
        <f>IF('Input and Summary Results'!$J$4="yes",IF(C2455=FALSE,FALSE,IF('Data Transformation'!E2455&lt;$R$10,E2455,$R$10)),IF(C2455=FALSE,FALSE,IF(C2455&lt;$R$10,C2455,$R$10)))</f>
        <v>0.18631726700000001</v>
      </c>
      <c r="H2455">
        <f>IF('Input and Summary Results'!$J$4="yes",'Data Transformation'!F2455,'Data Transformation'!D2455)</f>
        <v>5.6792668999999997E-2</v>
      </c>
      <c r="I2455">
        <f t="shared" si="145"/>
        <v>127</v>
      </c>
    </row>
    <row r="2456" spans="2:9" x14ac:dyDescent="0.45">
      <c r="B2456">
        <f>IF('Input and Summary Results'!D2038=0,FALSE,'Input and Summary Results'!$B2038)</f>
        <v>127</v>
      </c>
      <c r="C2456">
        <f>IF(OR(B2456=0,'Input and Summary Results'!D2038=0,'Input and Summary Results'!D2038=""),FALSE,'Input and Summary Results'!$D2038)</f>
        <v>9.0541666000000007E-2</v>
      </c>
      <c r="D2456">
        <f>IF(OR(B2456=0,'Input and Summary Results'!E2038=0),FALSE,'Input and Summary Results'!$E2038)</f>
        <v>5.3464668E-2</v>
      </c>
      <c r="E2456">
        <f t="shared" si="143"/>
        <v>-1.0431515185888318</v>
      </c>
      <c r="F2456">
        <f t="shared" si="144"/>
        <v>0.25627610952067081</v>
      </c>
      <c r="G2456">
        <f>IF('Input and Summary Results'!$J$4="yes",IF(C2456=FALSE,FALSE,IF('Data Transformation'!E2456&lt;$R$10,E2456,$R$10)),IF(C2456=FALSE,FALSE,IF(C2456&lt;$R$10,C2456,$R$10)))</f>
        <v>9.0541666000000007E-2</v>
      </c>
      <c r="H2456">
        <f>IF('Input and Summary Results'!$J$4="yes",'Data Transformation'!F2456,'Data Transformation'!D2456)</f>
        <v>5.3464668E-2</v>
      </c>
      <c r="I2456">
        <f t="shared" si="145"/>
        <v>127</v>
      </c>
    </row>
    <row r="2457" spans="2:9" x14ac:dyDescent="0.45">
      <c r="B2457">
        <f>IF('Input and Summary Results'!D2039=0,FALSE,'Input and Summary Results'!$B2039)</f>
        <v>127</v>
      </c>
      <c r="C2457">
        <f>IF(OR(B2457=0,'Input and Summary Results'!D2039=0,'Input and Summary Results'!D2039=""),FALSE,'Input and Summary Results'!$D2039)</f>
        <v>8.6484022999999993E-2</v>
      </c>
      <c r="D2457">
        <f>IF(OR(B2457=0,'Input and Summary Results'!E2039=0),FALSE,'Input and Summary Results'!$E2039)</f>
        <v>5.3243065999999999E-2</v>
      </c>
      <c r="E2457">
        <f t="shared" si="143"/>
        <v>-1.063064116394439</v>
      </c>
      <c r="F2457">
        <f t="shared" si="144"/>
        <v>0.26718797117012011</v>
      </c>
      <c r="G2457">
        <f>IF('Input and Summary Results'!$J$4="yes",IF(C2457=FALSE,FALSE,IF('Data Transformation'!E2457&lt;$R$10,E2457,$R$10)),IF(C2457=FALSE,FALSE,IF(C2457&lt;$R$10,C2457,$R$10)))</f>
        <v>8.6484022999999993E-2</v>
      </c>
      <c r="H2457">
        <f>IF('Input and Summary Results'!$J$4="yes",'Data Transformation'!F2457,'Data Transformation'!D2457)</f>
        <v>5.3243065999999999E-2</v>
      </c>
      <c r="I2457">
        <f t="shared" si="145"/>
        <v>127</v>
      </c>
    </row>
    <row r="2458" spans="2:9" x14ac:dyDescent="0.45">
      <c r="B2458">
        <f>IF('Input and Summary Results'!D2040=0,FALSE,'Input and Summary Results'!$B2040)</f>
        <v>127</v>
      </c>
      <c r="C2458">
        <f>IF(OR(B2458=0,'Input and Summary Results'!D2040=0,'Input and Summary Results'!D2040=""),FALSE,'Input and Summary Results'!$D2040)</f>
        <v>8.7987432000000004E-2</v>
      </c>
      <c r="D2458">
        <f>IF(OR(B2458=0,'Input and Summary Results'!E2040=0),FALSE,'Input and Summary Results'!$E2040)</f>
        <v>5.3006354999999998E-2</v>
      </c>
      <c r="E2458">
        <f t="shared" si="143"/>
        <v>-1.0555793574276917</v>
      </c>
      <c r="F2458">
        <f t="shared" si="144"/>
        <v>0.26145504587518814</v>
      </c>
      <c r="G2458">
        <f>IF('Input and Summary Results'!$J$4="yes",IF(C2458=FALSE,FALSE,IF('Data Transformation'!E2458&lt;$R$10,E2458,$R$10)),IF(C2458=FALSE,FALSE,IF(C2458&lt;$R$10,C2458,$R$10)))</f>
        <v>8.7987432000000004E-2</v>
      </c>
      <c r="H2458">
        <f>IF('Input and Summary Results'!$J$4="yes",'Data Transformation'!F2458,'Data Transformation'!D2458)</f>
        <v>5.3006354999999998E-2</v>
      </c>
      <c r="I2458">
        <f t="shared" si="145"/>
        <v>127</v>
      </c>
    </row>
    <row r="2459" spans="2:9" x14ac:dyDescent="0.45">
      <c r="B2459">
        <f>IF('Input and Summary Results'!D2041=0,FALSE,'Input and Summary Results'!$B2041)</f>
        <v>127</v>
      </c>
      <c r="C2459">
        <f>IF(OR(B2459=0,'Input and Summary Results'!D2041=0,'Input and Summary Results'!D2041=""),FALSE,'Input and Summary Results'!$D2041)</f>
        <v>0.13096618700000001</v>
      </c>
      <c r="D2459">
        <f>IF(OR(B2459=0,'Input and Summary Results'!E2041=0),FALSE,'Input and Summary Results'!$E2041)</f>
        <v>5.1850834999999998E-2</v>
      </c>
      <c r="E2459">
        <f t="shared" si="143"/>
        <v>-0.88284081651845414</v>
      </c>
      <c r="F2459">
        <f t="shared" si="144"/>
        <v>0.17182497945061193</v>
      </c>
      <c r="G2459">
        <f>IF('Input and Summary Results'!$J$4="yes",IF(C2459=FALSE,FALSE,IF('Data Transformation'!E2459&lt;$R$10,E2459,$R$10)),IF(C2459=FALSE,FALSE,IF(C2459&lt;$R$10,C2459,$R$10)))</f>
        <v>0.13096618700000001</v>
      </c>
      <c r="H2459">
        <f>IF('Input and Summary Results'!$J$4="yes",'Data Transformation'!F2459,'Data Transformation'!D2459)</f>
        <v>5.1850834999999998E-2</v>
      </c>
      <c r="I2459">
        <f t="shared" si="145"/>
        <v>127</v>
      </c>
    </row>
    <row r="2460" spans="2:9" x14ac:dyDescent="0.45">
      <c r="B2460">
        <f>IF('Input and Summary Results'!D2042=0,FALSE,'Input and Summary Results'!$B2042)</f>
        <v>127</v>
      </c>
      <c r="C2460">
        <f>IF(OR(B2460=0,'Input and Summary Results'!D2042=0,'Input and Summary Results'!D2042=""),FALSE,'Input and Summary Results'!$D2042)</f>
        <v>0.29600563299999999</v>
      </c>
      <c r="D2460">
        <f>IF(OR(B2460=0,'Input and Summary Results'!E2042=0),FALSE,'Input and Summary Results'!$E2042)</f>
        <v>5.1255295999999999E-2</v>
      </c>
      <c r="E2460">
        <f t="shared" si="143"/>
        <v>-0.52870002421964568</v>
      </c>
      <c r="F2460">
        <f t="shared" si="144"/>
        <v>7.514991602879395E-2</v>
      </c>
      <c r="G2460">
        <f>IF('Input and Summary Results'!$J$4="yes",IF(C2460=FALSE,FALSE,IF('Data Transformation'!E2460&lt;$R$10,E2460,$R$10)),IF(C2460=FALSE,FALSE,IF(C2460&lt;$R$10,C2460,$R$10)))</f>
        <v>0.29600563299999999</v>
      </c>
      <c r="H2460">
        <f>IF('Input and Summary Results'!$J$4="yes",'Data Transformation'!F2460,'Data Transformation'!D2460)</f>
        <v>5.1255295999999999E-2</v>
      </c>
      <c r="I2460">
        <f t="shared" si="145"/>
        <v>127</v>
      </c>
    </row>
    <row r="2461" spans="2:9" x14ac:dyDescent="0.45">
      <c r="B2461">
        <f>IF('Input and Summary Results'!D2043=0,FALSE,'Input and Summary Results'!$B2043)</f>
        <v>127</v>
      </c>
      <c r="C2461">
        <f>IF(OR(B2461=0,'Input and Summary Results'!D2043=0,'Input and Summary Results'!D2043=""),FALSE,'Input and Summary Results'!$D2043)</f>
        <v>0.86852058899999995</v>
      </c>
      <c r="D2461">
        <f>IF(OR(B2461=0,'Input and Summary Results'!E2043=0),FALSE,'Input and Summary Results'!$E2043)</f>
        <v>4.7164238999999997E-2</v>
      </c>
      <c r="E2461">
        <f t="shared" si="143"/>
        <v>-6.1219881784410513E-2</v>
      </c>
      <c r="F2461">
        <f t="shared" si="144"/>
        <v>2.3567984438420723E-2</v>
      </c>
      <c r="G2461">
        <f>IF('Input and Summary Results'!$J$4="yes",IF(C2461=FALSE,FALSE,IF('Data Transformation'!E2461&lt;$R$10,E2461,$R$10)),IF(C2461=FALSE,FALSE,IF(C2461&lt;$R$10,C2461,$R$10)))</f>
        <v>0.86852058899999995</v>
      </c>
      <c r="H2461">
        <f>IF('Input and Summary Results'!$J$4="yes",'Data Transformation'!F2461,'Data Transformation'!D2461)</f>
        <v>4.7164238999999997E-2</v>
      </c>
      <c r="I2461">
        <f t="shared" si="145"/>
        <v>127</v>
      </c>
    </row>
    <row r="2462" spans="2:9" x14ac:dyDescent="0.45">
      <c r="B2462">
        <f>IF('Input and Summary Results'!D2044=0,FALSE,'Input and Summary Results'!$B2044)</f>
        <v>127</v>
      </c>
      <c r="C2462">
        <f>IF(OR(B2462=0,'Input and Summary Results'!D2044=0,'Input and Summary Results'!D2044=""),FALSE,'Input and Summary Results'!$D2044)</f>
        <v>0.11608049600000001</v>
      </c>
      <c r="D2462">
        <f>IF(OR(B2462=0,'Input and Summary Results'!E2044=0),FALSE,'Input and Summary Results'!$E2044)</f>
        <v>4.6850680999999998E-2</v>
      </c>
      <c r="E2462">
        <f t="shared" si="143"/>
        <v>-0.93524074487077868</v>
      </c>
      <c r="F2462">
        <f t="shared" si="144"/>
        <v>0.17516461640549846</v>
      </c>
      <c r="G2462">
        <f>IF('Input and Summary Results'!$J$4="yes",IF(C2462=FALSE,FALSE,IF('Data Transformation'!E2462&lt;$R$10,E2462,$R$10)),IF(C2462=FALSE,FALSE,IF(C2462&lt;$R$10,C2462,$R$10)))</f>
        <v>0.11608049600000001</v>
      </c>
      <c r="H2462">
        <f>IF('Input and Summary Results'!$J$4="yes",'Data Transformation'!F2462,'Data Transformation'!D2462)</f>
        <v>4.6850680999999998E-2</v>
      </c>
      <c r="I2462">
        <f t="shared" si="145"/>
        <v>127</v>
      </c>
    </row>
    <row r="2463" spans="2:9" x14ac:dyDescent="0.45">
      <c r="B2463">
        <f>IF('Input and Summary Results'!D2045=0,FALSE,'Input and Summary Results'!$B2045)</f>
        <v>127</v>
      </c>
      <c r="C2463">
        <f>IF(OR(B2463=0,'Input and Summary Results'!D2045=0,'Input and Summary Results'!D2045=""),FALSE,'Input and Summary Results'!$D2045)</f>
        <v>7.3714303999999994E-2</v>
      </c>
      <c r="D2463">
        <f>IF(OR(B2463=0,'Input and Summary Results'!E2045=0),FALSE,'Input and Summary Results'!$E2045)</f>
        <v>4.1617640999999997E-2</v>
      </c>
      <c r="E2463">
        <f t="shared" si="143"/>
        <v>-1.1324482306550945</v>
      </c>
      <c r="F2463">
        <f t="shared" si="144"/>
        <v>0.24502783332255298</v>
      </c>
      <c r="G2463">
        <f>IF('Input and Summary Results'!$J$4="yes",IF(C2463=FALSE,FALSE,IF('Data Transformation'!E2463&lt;$R$10,E2463,$R$10)),IF(C2463=FALSE,FALSE,IF(C2463&lt;$R$10,C2463,$R$10)))</f>
        <v>7.3714303999999994E-2</v>
      </c>
      <c r="H2463">
        <f>IF('Input and Summary Results'!$J$4="yes",'Data Transformation'!F2463,'Data Transformation'!D2463)</f>
        <v>4.1617640999999997E-2</v>
      </c>
      <c r="I2463">
        <f t="shared" si="145"/>
        <v>127</v>
      </c>
    </row>
    <row r="2464" spans="2:9" x14ac:dyDescent="0.45">
      <c r="B2464">
        <f>IF('Input and Summary Results'!D2046=0,FALSE,'Input and Summary Results'!$B2046)</f>
        <v>127</v>
      </c>
      <c r="C2464">
        <f>IF(OR(B2464=0,'Input and Summary Results'!D2046=0,'Input and Summary Results'!D2046=""),FALSE,'Input and Summary Results'!$D2046)</f>
        <v>0.14977285300000001</v>
      </c>
      <c r="D2464">
        <f>IF(OR(B2464=0,'Input and Summary Results'!E2046=0),FALSE,'Input and Summary Results'!$E2046)</f>
        <v>3.4815292999999997E-2</v>
      </c>
      <c r="E2464">
        <f t="shared" si="143"/>
        <v>-0.82456689732221311</v>
      </c>
      <c r="F2464">
        <f t="shared" si="144"/>
        <v>0.10088501927649064</v>
      </c>
      <c r="G2464">
        <f>IF('Input and Summary Results'!$J$4="yes",IF(C2464=FALSE,FALSE,IF('Data Transformation'!E2464&lt;$R$10,E2464,$R$10)),IF(C2464=FALSE,FALSE,IF(C2464&lt;$R$10,C2464,$R$10)))</f>
        <v>0.14977285300000001</v>
      </c>
      <c r="H2464">
        <f>IF('Input and Summary Results'!$J$4="yes",'Data Transformation'!F2464,'Data Transformation'!D2464)</f>
        <v>3.4815292999999997E-2</v>
      </c>
      <c r="I2464">
        <f t="shared" si="145"/>
        <v>127</v>
      </c>
    </row>
    <row r="2465" spans="2:9" x14ac:dyDescent="0.45">
      <c r="B2465">
        <f>IF('Input and Summary Results'!D2047=0,FALSE,'Input and Summary Results'!$B2047)</f>
        <v>127</v>
      </c>
      <c r="C2465">
        <f>IF(OR(B2465=0,'Input and Summary Results'!D2047=0,'Input and Summary Results'!D2047=""),FALSE,'Input and Summary Results'!$D2047)</f>
        <v>0.13866526300000001</v>
      </c>
      <c r="D2465">
        <f>IF(OR(B2465=0,'Input and Summary Results'!E2047=0),FALSE,'Input and Summary Results'!$E2047)</f>
        <v>3.4674913000000002E-2</v>
      </c>
      <c r="E2465">
        <f t="shared" si="143"/>
        <v>-0.85803232030282239</v>
      </c>
      <c r="F2465">
        <f t="shared" si="144"/>
        <v>0.10852690801156163</v>
      </c>
      <c r="G2465">
        <f>IF('Input and Summary Results'!$J$4="yes",IF(C2465=FALSE,FALSE,IF('Data Transformation'!E2465&lt;$R$10,E2465,$R$10)),IF(C2465=FALSE,FALSE,IF(C2465&lt;$R$10,C2465,$R$10)))</f>
        <v>0.13866526300000001</v>
      </c>
      <c r="H2465">
        <f>IF('Input and Summary Results'!$J$4="yes",'Data Transformation'!F2465,'Data Transformation'!D2465)</f>
        <v>3.4674913000000002E-2</v>
      </c>
      <c r="I2465">
        <f t="shared" si="145"/>
        <v>127</v>
      </c>
    </row>
    <row r="2466" spans="2:9" x14ac:dyDescent="0.45">
      <c r="B2466">
        <f>IF('Input and Summary Results'!D2048=0,FALSE,'Input and Summary Results'!$B2048)</f>
        <v>127</v>
      </c>
      <c r="C2466">
        <f>IF(OR(B2466=0,'Input and Summary Results'!D2048=0,'Input and Summary Results'!D2048=""),FALSE,'Input and Summary Results'!$D2048)</f>
        <v>0.14834866099999999</v>
      </c>
      <c r="D2466">
        <f>IF(OR(B2466=0,'Input and Summary Results'!E2048=0),FALSE,'Input and Summary Results'!$E2048)</f>
        <v>3.3809500999999999E-2</v>
      </c>
      <c r="E2466">
        <f t="shared" si="143"/>
        <v>-0.82871636928603842</v>
      </c>
      <c r="F2466">
        <f t="shared" si="144"/>
        <v>9.8911060841998438E-2</v>
      </c>
      <c r="G2466">
        <f>IF('Input and Summary Results'!$J$4="yes",IF(C2466=FALSE,FALSE,IF('Data Transformation'!E2466&lt;$R$10,E2466,$R$10)),IF(C2466=FALSE,FALSE,IF(C2466&lt;$R$10,C2466,$R$10)))</f>
        <v>0.14834866099999999</v>
      </c>
      <c r="H2466">
        <f>IF('Input and Summary Results'!$J$4="yes",'Data Transformation'!F2466,'Data Transformation'!D2466)</f>
        <v>3.3809500999999999E-2</v>
      </c>
      <c r="I2466">
        <f t="shared" si="145"/>
        <v>127</v>
      </c>
    </row>
    <row r="2467" spans="2:9" x14ac:dyDescent="0.45">
      <c r="B2467">
        <f>IF('Input and Summary Results'!D2049=0,FALSE,'Input and Summary Results'!$B2049)</f>
        <v>127</v>
      </c>
      <c r="C2467">
        <f>IF(OR(B2467=0,'Input and Summary Results'!D2049=0,'Input and Summary Results'!D2049=""),FALSE,'Input and Summary Results'!$D2049)</f>
        <v>0.37577580500000002</v>
      </c>
      <c r="D2467">
        <f>IF(OR(B2467=0,'Input and Summary Results'!E2049=0),FALSE,'Input and Summary Results'!$E2049)</f>
        <v>3.1102102E-2</v>
      </c>
      <c r="E2467">
        <f t="shared" si="143"/>
        <v>-0.42507118616540995</v>
      </c>
      <c r="F2467">
        <f t="shared" si="144"/>
        <v>3.5921185154536489E-2</v>
      </c>
      <c r="G2467">
        <f>IF('Input and Summary Results'!$J$4="yes",IF(C2467=FALSE,FALSE,IF('Data Transformation'!E2467&lt;$R$10,E2467,$R$10)),IF(C2467=FALSE,FALSE,IF(C2467&lt;$R$10,C2467,$R$10)))</f>
        <v>0.37577580500000002</v>
      </c>
      <c r="H2467">
        <f>IF('Input and Summary Results'!$J$4="yes",'Data Transformation'!F2467,'Data Transformation'!D2467)</f>
        <v>3.1102102E-2</v>
      </c>
      <c r="I2467">
        <f t="shared" si="145"/>
        <v>127</v>
      </c>
    </row>
    <row r="2468" spans="2:9" x14ac:dyDescent="0.45">
      <c r="B2468">
        <f>IF('Input and Summary Results'!D2050=0,FALSE,'Input and Summary Results'!$B2050)</f>
        <v>127</v>
      </c>
      <c r="C2468">
        <f>IF(OR(B2468=0,'Input and Summary Results'!D2050=0,'Input and Summary Results'!D2050=""),FALSE,'Input and Summary Results'!$D2050)</f>
        <v>8.9436357999999994E-2</v>
      </c>
      <c r="D2468">
        <f>IF(OR(B2468=0,'Input and Summary Results'!E2050=0),FALSE,'Input and Summary Results'!$E2050)</f>
        <v>2.8509403999999999E-2</v>
      </c>
      <c r="E2468">
        <f t="shared" si="143"/>
        <v>-1.0484858943045596</v>
      </c>
      <c r="F2468">
        <f t="shared" si="144"/>
        <v>0.13834509379283982</v>
      </c>
      <c r="G2468">
        <f>IF('Input and Summary Results'!$J$4="yes",IF(C2468=FALSE,FALSE,IF('Data Transformation'!E2468&lt;$R$10,E2468,$R$10)),IF(C2468=FALSE,FALSE,IF(C2468&lt;$R$10,C2468,$R$10)))</f>
        <v>8.9436357999999994E-2</v>
      </c>
      <c r="H2468">
        <f>IF('Input and Summary Results'!$J$4="yes",'Data Transformation'!F2468,'Data Transformation'!D2468)</f>
        <v>2.8509403999999999E-2</v>
      </c>
      <c r="I2468">
        <f t="shared" si="145"/>
        <v>127</v>
      </c>
    </row>
    <row r="2469" spans="2:9" x14ac:dyDescent="0.45">
      <c r="B2469">
        <f>IF('Input and Summary Results'!D2051=0,FALSE,'Input and Summary Results'!$B2051)</f>
        <v>128</v>
      </c>
      <c r="C2469">
        <f>IF(OR(B2469=0,'Input and Summary Results'!D2051=0,'Input and Summary Results'!D2051=""),FALSE,'Input and Summary Results'!$D2051)</f>
        <v>0.82375107400000003</v>
      </c>
      <c r="D2469">
        <f>IF(OR(B2469=0,'Input and Summary Results'!E2051=0),FALSE,'Input and Summary Results'!$E2051)</f>
        <v>8.4820985000000002E-2</v>
      </c>
      <c r="E2469">
        <f t="shared" si="143"/>
        <v>-8.4204006167925213E-2</v>
      </c>
      <c r="F2469">
        <f t="shared" si="144"/>
        <v>4.468863064571859E-2</v>
      </c>
      <c r="G2469">
        <f>IF('Input and Summary Results'!$J$4="yes",IF(C2469=FALSE,FALSE,IF('Data Transformation'!E2469&lt;$R$10,E2469,$R$10)),IF(C2469=FALSE,FALSE,IF(C2469&lt;$R$10,C2469,$R$10)))</f>
        <v>0.82375107400000003</v>
      </c>
      <c r="H2469">
        <f>IF('Input and Summary Results'!$J$4="yes",'Data Transformation'!F2469,'Data Transformation'!D2469)</f>
        <v>8.4820985000000002E-2</v>
      </c>
      <c r="I2469">
        <f t="shared" si="145"/>
        <v>128</v>
      </c>
    </row>
    <row r="2470" spans="2:9" x14ac:dyDescent="0.45">
      <c r="B2470">
        <f>IF('Input and Summary Results'!D2052=0,FALSE,'Input and Summary Results'!$B2052)</f>
        <v>128</v>
      </c>
      <c r="C2470">
        <f>IF(OR(B2470=0,'Input and Summary Results'!D2052=0,'Input and Summary Results'!D2052=""),FALSE,'Input and Summary Results'!$D2052)</f>
        <v>0.896666878</v>
      </c>
      <c r="D2470">
        <f>IF(OR(B2470=0,'Input and Summary Results'!E2052=0),FALSE,'Input and Summary Results'!$E2052)</f>
        <v>7.7214994999999995E-2</v>
      </c>
      <c r="E2470">
        <f t="shared" si="143"/>
        <v>-4.736887235938491E-2</v>
      </c>
      <c r="F2470">
        <f t="shared" si="144"/>
        <v>3.7373196949960268E-2</v>
      </c>
      <c r="G2470">
        <f>IF('Input and Summary Results'!$J$4="yes",IF(C2470=FALSE,FALSE,IF('Data Transformation'!E2470&lt;$R$10,E2470,$R$10)),IF(C2470=FALSE,FALSE,IF(C2470&lt;$R$10,C2470,$R$10)))</f>
        <v>0.896666878</v>
      </c>
      <c r="H2470">
        <f>IF('Input and Summary Results'!$J$4="yes",'Data Transformation'!F2470,'Data Transformation'!D2470)</f>
        <v>7.7214994999999995E-2</v>
      </c>
      <c r="I2470">
        <f t="shared" si="145"/>
        <v>128</v>
      </c>
    </row>
    <row r="2471" spans="2:9" x14ac:dyDescent="0.45">
      <c r="B2471">
        <f>IF('Input and Summary Results'!D2053=0,FALSE,'Input and Summary Results'!$B2053)</f>
        <v>128</v>
      </c>
      <c r="C2471">
        <f>IF(OR(B2471=0,'Input and Summary Results'!D2053=0,'Input and Summary Results'!D2053=""),FALSE,'Input and Summary Results'!$D2053)</f>
        <v>0.97128809900000002</v>
      </c>
      <c r="D2471">
        <f>IF(OR(B2471=0,'Input and Summary Results'!E2053=0),FALSE,'Input and Summary Results'!$E2053)</f>
        <v>6.5875401E-2</v>
      </c>
      <c r="E2471">
        <f t="shared" si="143"/>
        <v>-1.2651932555561808E-2</v>
      </c>
      <c r="F2471">
        <f t="shared" si="144"/>
        <v>2.9435060579281327E-2</v>
      </c>
      <c r="G2471">
        <f>IF('Input and Summary Results'!$J$4="yes",IF(C2471=FALSE,FALSE,IF('Data Transformation'!E2471&lt;$R$10,E2471,$R$10)),IF(C2471=FALSE,FALSE,IF(C2471&lt;$R$10,C2471,$R$10)))</f>
        <v>0.97128809900000002</v>
      </c>
      <c r="H2471">
        <f>IF('Input and Summary Results'!$J$4="yes",'Data Transformation'!F2471,'Data Transformation'!D2471)</f>
        <v>6.5875401E-2</v>
      </c>
      <c r="I2471">
        <f t="shared" si="145"/>
        <v>128</v>
      </c>
    </row>
    <row r="2472" spans="2:9" x14ac:dyDescent="0.45">
      <c r="B2472">
        <f>IF('Input and Summary Results'!D2054=0,FALSE,'Input and Summary Results'!$B2054)</f>
        <v>128</v>
      </c>
      <c r="C2472">
        <f>IF(OR(B2472=0,'Input and Summary Results'!D2054=0,'Input and Summary Results'!D2054=""),FALSE,'Input and Summary Results'!$D2054)</f>
        <v>1.1244164160000001</v>
      </c>
      <c r="D2472">
        <f>IF(OR(B2472=0,'Input and Summary Results'!E2054=0),FALSE,'Input and Summary Results'!$E2054)</f>
        <v>6.4738047000000007E-2</v>
      </c>
      <c r="E2472">
        <f t="shared" si="143"/>
        <v>5.0927177495854681E-2</v>
      </c>
      <c r="F2472">
        <f t="shared" si="144"/>
        <v>2.498746193865601E-2</v>
      </c>
      <c r="G2472">
        <f>IF('Input and Summary Results'!$J$4="yes",IF(C2472=FALSE,FALSE,IF('Data Transformation'!E2472&lt;$R$10,E2472,$R$10)),IF(C2472=FALSE,FALSE,IF(C2472&lt;$R$10,C2472,$R$10)))</f>
        <v>1.1244164160000001</v>
      </c>
      <c r="H2472">
        <f>IF('Input and Summary Results'!$J$4="yes",'Data Transformation'!F2472,'Data Transformation'!D2472)</f>
        <v>6.4738047000000007E-2</v>
      </c>
      <c r="I2472">
        <f t="shared" si="145"/>
        <v>128</v>
      </c>
    </row>
    <row r="2473" spans="2:9" x14ac:dyDescent="0.45">
      <c r="B2473">
        <f>IF('Input and Summary Results'!D2055=0,FALSE,'Input and Summary Results'!$B2055)</f>
        <v>128</v>
      </c>
      <c r="C2473">
        <f>IF(OR(B2473=0,'Input and Summary Results'!D2055=0,'Input and Summary Results'!D2055=""),FALSE,'Input and Summary Results'!$D2055)</f>
        <v>0.89413646000000002</v>
      </c>
      <c r="D2473">
        <f>IF(OR(B2473=0,'Input and Summary Results'!E2055=0),FALSE,'Input and Summary Results'!$E2055)</f>
        <v>6.0770671999999998E-2</v>
      </c>
      <c r="E2473">
        <f t="shared" si="143"/>
        <v>-4.8596195630871017E-2</v>
      </c>
      <c r="F2473">
        <f t="shared" si="144"/>
        <v>2.9497143699967227E-2</v>
      </c>
      <c r="G2473">
        <f>IF('Input and Summary Results'!$J$4="yes",IF(C2473=FALSE,FALSE,IF('Data Transformation'!E2473&lt;$R$10,E2473,$R$10)),IF(C2473=FALSE,FALSE,IF(C2473&lt;$R$10,C2473,$R$10)))</f>
        <v>0.89413646000000002</v>
      </c>
      <c r="H2473">
        <f>IF('Input and Summary Results'!$J$4="yes",'Data Transformation'!F2473,'Data Transformation'!D2473)</f>
        <v>6.0770671999999998E-2</v>
      </c>
      <c r="I2473">
        <f t="shared" si="145"/>
        <v>128</v>
      </c>
    </row>
    <row r="2474" spans="2:9" x14ac:dyDescent="0.45">
      <c r="B2474">
        <f>IF('Input and Summary Results'!D2056=0,FALSE,'Input and Summary Results'!$B2056)</f>
        <v>128</v>
      </c>
      <c r="C2474">
        <f>IF(OR(B2474=0,'Input and Summary Results'!D2056=0,'Input and Summary Results'!D2056=""),FALSE,'Input and Summary Results'!$D2056)</f>
        <v>0.85621021100000005</v>
      </c>
      <c r="D2474">
        <f>IF(OR(B2474=0,'Input and Summary Results'!E2056=0),FALSE,'Input and Summary Results'!$E2056)</f>
        <v>5.9398200999999998E-2</v>
      </c>
      <c r="E2474">
        <f t="shared" ref="E2474:E2537" si="146">IF(C2474=FALSE,FALSE,LOG10(C2474))</f>
        <v>-6.7419597157500524E-2</v>
      </c>
      <c r="F2474">
        <f t="shared" ref="F2474:F2537" si="147">IF(D2474=FALSE, FALSE,0.434*D2474/C2474)</f>
        <v>3.0108049288377379E-2</v>
      </c>
      <c r="G2474">
        <f>IF('Input and Summary Results'!$J$4="yes",IF(C2474=FALSE,FALSE,IF('Data Transformation'!E2474&lt;$R$10,E2474,$R$10)),IF(C2474=FALSE,FALSE,IF(C2474&lt;$R$10,C2474,$R$10)))</f>
        <v>0.85621021100000005</v>
      </c>
      <c r="H2474">
        <f>IF('Input and Summary Results'!$J$4="yes",'Data Transformation'!F2474,'Data Transformation'!D2474)</f>
        <v>5.9398200999999998E-2</v>
      </c>
      <c r="I2474">
        <f t="shared" si="145"/>
        <v>128</v>
      </c>
    </row>
    <row r="2475" spans="2:9" x14ac:dyDescent="0.45">
      <c r="B2475">
        <f>IF('Input and Summary Results'!D2057=0,FALSE,'Input and Summary Results'!$B2057)</f>
        <v>128</v>
      </c>
      <c r="C2475">
        <f>IF(OR(B2475=0,'Input and Summary Results'!D2057=0,'Input and Summary Results'!D2057=""),FALSE,'Input and Summary Results'!$D2057)</f>
        <v>0.58549260700000005</v>
      </c>
      <c r="D2475">
        <f>IF(OR(B2475=0,'Input and Summary Results'!E2057=0),FALSE,'Input and Summary Results'!$E2057)</f>
        <v>5.4674701999999999E-2</v>
      </c>
      <c r="E2475">
        <f t="shared" si="146"/>
        <v>-0.23247858438218263</v>
      </c>
      <c r="F2475">
        <f t="shared" si="147"/>
        <v>4.052795950675428E-2</v>
      </c>
      <c r="G2475">
        <f>IF('Input and Summary Results'!$J$4="yes",IF(C2475=FALSE,FALSE,IF('Data Transformation'!E2475&lt;$R$10,E2475,$R$10)),IF(C2475=FALSE,FALSE,IF(C2475&lt;$R$10,C2475,$R$10)))</f>
        <v>0.58549260700000005</v>
      </c>
      <c r="H2475">
        <f>IF('Input and Summary Results'!$J$4="yes",'Data Transformation'!F2475,'Data Transformation'!D2475)</f>
        <v>5.4674701999999999E-2</v>
      </c>
      <c r="I2475">
        <f t="shared" si="145"/>
        <v>128</v>
      </c>
    </row>
    <row r="2476" spans="2:9" x14ac:dyDescent="0.45">
      <c r="B2476">
        <f>IF('Input and Summary Results'!D2058=0,FALSE,'Input and Summary Results'!$B2058)</f>
        <v>128</v>
      </c>
      <c r="C2476">
        <f>IF(OR(B2476=0,'Input and Summary Results'!D2058=0,'Input and Summary Results'!D2058=""),FALSE,'Input and Summary Results'!$D2058)</f>
        <v>0.96740964900000004</v>
      </c>
      <c r="D2476">
        <f>IF(OR(B2476=0,'Input and Summary Results'!E2058=0),FALSE,'Input and Summary Results'!$E2058)</f>
        <v>4.8920898999999997E-2</v>
      </c>
      <c r="E2476">
        <f t="shared" si="146"/>
        <v>-1.438958524758667E-2</v>
      </c>
      <c r="F2476">
        <f t="shared" si="147"/>
        <v>2.194692826141121E-2</v>
      </c>
      <c r="G2476">
        <f>IF('Input and Summary Results'!$J$4="yes",IF(C2476=FALSE,FALSE,IF('Data Transformation'!E2476&lt;$R$10,E2476,$R$10)),IF(C2476=FALSE,FALSE,IF(C2476&lt;$R$10,C2476,$R$10)))</f>
        <v>0.96740964900000004</v>
      </c>
      <c r="H2476">
        <f>IF('Input and Summary Results'!$J$4="yes",'Data Transformation'!F2476,'Data Transformation'!D2476)</f>
        <v>4.8920898999999997E-2</v>
      </c>
      <c r="I2476">
        <f t="shared" si="145"/>
        <v>128</v>
      </c>
    </row>
    <row r="2477" spans="2:9" x14ac:dyDescent="0.45">
      <c r="B2477">
        <f>IF('Input and Summary Results'!D2059=0,FALSE,'Input and Summary Results'!$B2059)</f>
        <v>128</v>
      </c>
      <c r="C2477">
        <f>IF(OR(B2477=0,'Input and Summary Results'!D2059=0,'Input and Summary Results'!D2059=""),FALSE,'Input and Summary Results'!$D2059)</f>
        <v>0.89886574399999997</v>
      </c>
      <c r="D2477">
        <f>IF(OR(B2477=0,'Input and Summary Results'!E2059=0),FALSE,'Input and Summary Results'!$E2059)</f>
        <v>4.4637529000000002E-2</v>
      </c>
      <c r="E2477">
        <f t="shared" si="146"/>
        <v>-4.630517032920875E-2</v>
      </c>
      <c r="F2477">
        <f t="shared" si="147"/>
        <v>2.1552370546229205E-2</v>
      </c>
      <c r="G2477">
        <f>IF('Input and Summary Results'!$J$4="yes",IF(C2477=FALSE,FALSE,IF('Data Transformation'!E2477&lt;$R$10,E2477,$R$10)),IF(C2477=FALSE,FALSE,IF(C2477&lt;$R$10,C2477,$R$10)))</f>
        <v>0.89886574399999997</v>
      </c>
      <c r="H2477">
        <f>IF('Input and Summary Results'!$J$4="yes",'Data Transformation'!F2477,'Data Transformation'!D2477)</f>
        <v>4.4637529000000002E-2</v>
      </c>
      <c r="I2477">
        <f t="shared" si="145"/>
        <v>128</v>
      </c>
    </row>
    <row r="2478" spans="2:9" x14ac:dyDescent="0.45">
      <c r="B2478">
        <f>IF('Input and Summary Results'!D2060=0,FALSE,'Input and Summary Results'!$B2060)</f>
        <v>128</v>
      </c>
      <c r="C2478">
        <f>IF(OR(B2478=0,'Input and Summary Results'!D2060=0,'Input and Summary Results'!D2060=""),FALSE,'Input and Summary Results'!$D2060)</f>
        <v>0.86452908500000003</v>
      </c>
      <c r="D2478">
        <f>IF(OR(B2478=0,'Input and Summary Results'!E2060=0),FALSE,'Input and Summary Results'!$E2060)</f>
        <v>4.2684286000000002E-2</v>
      </c>
      <c r="E2478">
        <f t="shared" si="146"/>
        <v>-6.3220391351855809E-2</v>
      </c>
      <c r="F2478">
        <f t="shared" si="147"/>
        <v>2.1427827525316863E-2</v>
      </c>
      <c r="G2478">
        <f>IF('Input and Summary Results'!$J$4="yes",IF(C2478=FALSE,FALSE,IF('Data Transformation'!E2478&lt;$R$10,E2478,$R$10)),IF(C2478=FALSE,FALSE,IF(C2478&lt;$R$10,C2478,$R$10)))</f>
        <v>0.86452908500000003</v>
      </c>
      <c r="H2478">
        <f>IF('Input and Summary Results'!$J$4="yes",'Data Transformation'!F2478,'Data Transformation'!D2478)</f>
        <v>4.2684286000000002E-2</v>
      </c>
      <c r="I2478">
        <f t="shared" si="145"/>
        <v>128</v>
      </c>
    </row>
    <row r="2479" spans="2:9" x14ac:dyDescent="0.45">
      <c r="B2479">
        <f>IF('Input and Summary Results'!D2061=0,FALSE,'Input and Summary Results'!$B2061)</f>
        <v>128</v>
      </c>
      <c r="C2479">
        <f>IF(OR(B2479=0,'Input and Summary Results'!D2061=0,'Input and Summary Results'!D2061=""),FALSE,'Input and Summary Results'!$D2061)</f>
        <v>0.85972150800000002</v>
      </c>
      <c r="D2479">
        <f>IF(OR(B2479=0,'Input and Summary Results'!E2061=0),FALSE,'Input and Summary Results'!$E2061)</f>
        <v>4.2268548000000003E-2</v>
      </c>
      <c r="E2479">
        <f t="shared" si="146"/>
        <v>-6.5642208205475422E-2</v>
      </c>
      <c r="F2479">
        <f t="shared" si="147"/>
        <v>2.1337781666851123E-2</v>
      </c>
      <c r="G2479">
        <f>IF('Input and Summary Results'!$J$4="yes",IF(C2479=FALSE,FALSE,IF('Data Transformation'!E2479&lt;$R$10,E2479,$R$10)),IF(C2479=FALSE,FALSE,IF(C2479&lt;$R$10,C2479,$R$10)))</f>
        <v>0.85972150800000002</v>
      </c>
      <c r="H2479">
        <f>IF('Input and Summary Results'!$J$4="yes",'Data Transformation'!F2479,'Data Transformation'!D2479)</f>
        <v>4.2268548000000003E-2</v>
      </c>
      <c r="I2479">
        <f t="shared" si="145"/>
        <v>128</v>
      </c>
    </row>
    <row r="2480" spans="2:9" x14ac:dyDescent="0.45">
      <c r="B2480">
        <f>IF('Input and Summary Results'!D2062=0,FALSE,'Input and Summary Results'!$B2062)</f>
        <v>128</v>
      </c>
      <c r="C2480">
        <f>IF(OR(B2480=0,'Input and Summary Results'!D2062=0,'Input and Summary Results'!D2062=""),FALSE,'Input and Summary Results'!$D2062)</f>
        <v>0.85151691799999996</v>
      </c>
      <c r="D2480">
        <f>IF(OR(B2480=0,'Input and Summary Results'!E2062=0),FALSE,'Input and Summary Results'!$E2062)</f>
        <v>4.1290062000000002E-2</v>
      </c>
      <c r="E2480">
        <f t="shared" si="146"/>
        <v>-6.9806719021338989E-2</v>
      </c>
      <c r="F2480">
        <f t="shared" si="147"/>
        <v>2.1044663387416104E-2</v>
      </c>
      <c r="G2480">
        <f>IF('Input and Summary Results'!$J$4="yes",IF(C2480=FALSE,FALSE,IF('Data Transformation'!E2480&lt;$R$10,E2480,$R$10)),IF(C2480=FALSE,FALSE,IF(C2480&lt;$R$10,C2480,$R$10)))</f>
        <v>0.85151691799999996</v>
      </c>
      <c r="H2480">
        <f>IF('Input and Summary Results'!$J$4="yes",'Data Transformation'!F2480,'Data Transformation'!D2480)</f>
        <v>4.1290062000000002E-2</v>
      </c>
      <c r="I2480">
        <f t="shared" si="145"/>
        <v>128</v>
      </c>
    </row>
    <row r="2481" spans="2:9" x14ac:dyDescent="0.45">
      <c r="B2481">
        <f>IF('Input and Summary Results'!D2063=0,FALSE,'Input and Summary Results'!$B2063)</f>
        <v>128</v>
      </c>
      <c r="C2481">
        <f>IF(OR(B2481=0,'Input and Summary Results'!D2063=0,'Input and Summary Results'!D2063=""),FALSE,'Input and Summary Results'!$D2063)</f>
        <v>0.86739751099999995</v>
      </c>
      <c r="D2481">
        <f>IF(OR(B2481=0,'Input and Summary Results'!E2063=0),FALSE,'Input and Summary Results'!$E2063)</f>
        <v>4.0898843999999997E-2</v>
      </c>
      <c r="E2481">
        <f t="shared" si="146"/>
        <v>-6.1781828394907784E-2</v>
      </c>
      <c r="F2481">
        <f t="shared" si="147"/>
        <v>2.0463626043307839E-2</v>
      </c>
      <c r="G2481">
        <f>IF('Input and Summary Results'!$J$4="yes",IF(C2481=FALSE,FALSE,IF('Data Transformation'!E2481&lt;$R$10,E2481,$R$10)),IF(C2481=FALSE,FALSE,IF(C2481&lt;$R$10,C2481,$R$10)))</f>
        <v>0.86739751099999995</v>
      </c>
      <c r="H2481">
        <f>IF('Input and Summary Results'!$J$4="yes",'Data Transformation'!F2481,'Data Transformation'!D2481)</f>
        <v>4.0898843999999997E-2</v>
      </c>
      <c r="I2481">
        <f t="shared" si="145"/>
        <v>128</v>
      </c>
    </row>
    <row r="2482" spans="2:9" x14ac:dyDescent="0.45">
      <c r="B2482">
        <f>IF('Input and Summary Results'!D2064=0,FALSE,'Input and Summary Results'!$B2064)</f>
        <v>128</v>
      </c>
      <c r="C2482">
        <f>IF(OR(B2482=0,'Input and Summary Results'!D2064=0,'Input and Summary Results'!D2064=""),FALSE,'Input and Summary Results'!$D2064)</f>
        <v>0.93351836600000004</v>
      </c>
      <c r="D2482">
        <f>IF(OR(B2482=0,'Input and Summary Results'!E2064=0),FALSE,'Input and Summary Results'!$E2064)</f>
        <v>3.7246648E-2</v>
      </c>
      <c r="E2482">
        <f t="shared" si="146"/>
        <v>-2.98771333399785E-2</v>
      </c>
      <c r="F2482">
        <f t="shared" si="147"/>
        <v>1.7316258384144096E-2</v>
      </c>
      <c r="G2482">
        <f>IF('Input and Summary Results'!$J$4="yes",IF(C2482=FALSE,FALSE,IF('Data Transformation'!E2482&lt;$R$10,E2482,$R$10)),IF(C2482=FALSE,FALSE,IF(C2482&lt;$R$10,C2482,$R$10)))</f>
        <v>0.93351836600000004</v>
      </c>
      <c r="H2482">
        <f>IF('Input and Summary Results'!$J$4="yes",'Data Transformation'!F2482,'Data Transformation'!D2482)</f>
        <v>3.7246648E-2</v>
      </c>
      <c r="I2482">
        <f t="shared" si="145"/>
        <v>128</v>
      </c>
    </row>
    <row r="2483" spans="2:9" x14ac:dyDescent="0.45">
      <c r="B2483">
        <f>IF('Input and Summary Results'!D2065=0,FALSE,'Input and Summary Results'!$B2065)</f>
        <v>128</v>
      </c>
      <c r="C2483">
        <f>IF(OR(B2483=0,'Input and Summary Results'!D2065=0,'Input and Summary Results'!D2065=""),FALSE,'Input and Summary Results'!$D2065)</f>
        <v>0.82435084999999997</v>
      </c>
      <c r="D2483">
        <f>IF(OR(B2483=0,'Input and Summary Results'!E2065=0),FALSE,'Input and Summary Results'!$E2065)</f>
        <v>3.3664640000000003E-2</v>
      </c>
      <c r="E2483">
        <f t="shared" si="146"/>
        <v>-8.3887909918192255E-2</v>
      </c>
      <c r="F2483">
        <f t="shared" si="147"/>
        <v>1.7723586698551959E-2</v>
      </c>
      <c r="G2483">
        <f>IF('Input and Summary Results'!$J$4="yes",IF(C2483=FALSE,FALSE,IF('Data Transformation'!E2483&lt;$R$10,E2483,$R$10)),IF(C2483=FALSE,FALSE,IF(C2483&lt;$R$10,C2483,$R$10)))</f>
        <v>0.82435084999999997</v>
      </c>
      <c r="H2483">
        <f>IF('Input and Summary Results'!$J$4="yes",'Data Transformation'!F2483,'Data Transformation'!D2483)</f>
        <v>3.3664640000000003E-2</v>
      </c>
      <c r="I2483">
        <f t="shared" si="145"/>
        <v>128</v>
      </c>
    </row>
    <row r="2484" spans="2:9" x14ac:dyDescent="0.45">
      <c r="B2484">
        <f>IF('Input and Summary Results'!D2066=0,FALSE,'Input and Summary Results'!$B2066)</f>
        <v>128</v>
      </c>
      <c r="C2484">
        <f>IF(OR(B2484=0,'Input and Summary Results'!D2066=0,'Input and Summary Results'!D2066=""),FALSE,'Input and Summary Results'!$D2066)</f>
        <v>0.14393816400000001</v>
      </c>
      <c r="D2484">
        <f>IF(OR(B2484=0,'Input and Summary Results'!E2066=0),FALSE,'Input and Summary Results'!$E2066)</f>
        <v>3.3380015999999998E-2</v>
      </c>
      <c r="E2484">
        <f t="shared" si="146"/>
        <v>-0.84182404124665089</v>
      </c>
      <c r="F2484">
        <f t="shared" si="147"/>
        <v>0.10064687878052966</v>
      </c>
      <c r="G2484">
        <f>IF('Input and Summary Results'!$J$4="yes",IF(C2484=FALSE,FALSE,IF('Data Transformation'!E2484&lt;$R$10,E2484,$R$10)),IF(C2484=FALSE,FALSE,IF(C2484&lt;$R$10,C2484,$R$10)))</f>
        <v>0.14393816400000001</v>
      </c>
      <c r="H2484">
        <f>IF('Input and Summary Results'!$J$4="yes",'Data Transformation'!F2484,'Data Transformation'!D2484)</f>
        <v>3.3380015999999998E-2</v>
      </c>
      <c r="I2484">
        <f t="shared" si="145"/>
        <v>128</v>
      </c>
    </row>
    <row r="2485" spans="2:9" x14ac:dyDescent="0.45">
      <c r="B2485">
        <f>IF('Input and Summary Results'!D2067=0,FALSE,'Input and Summary Results'!$B2067)</f>
        <v>128</v>
      </c>
      <c r="C2485">
        <f>IF(OR(B2485=0,'Input and Summary Results'!D2067=0,'Input and Summary Results'!D2067=""),FALSE,'Input and Summary Results'!$D2067)</f>
        <v>0.795788987</v>
      </c>
      <c r="D2485">
        <f>IF(OR(B2485=0,'Input and Summary Results'!E2067=0),FALSE,'Input and Summary Results'!$E2067)</f>
        <v>2.7138955999999999E-2</v>
      </c>
      <c r="E2485">
        <f t="shared" si="146"/>
        <v>-9.9202075390968092E-2</v>
      </c>
      <c r="F2485">
        <f t="shared" si="147"/>
        <v>1.4800791536965563E-2</v>
      </c>
      <c r="G2485">
        <f>IF('Input and Summary Results'!$J$4="yes",IF(C2485=FALSE,FALSE,IF('Data Transformation'!E2485&lt;$R$10,E2485,$R$10)),IF(C2485=FALSE,FALSE,IF(C2485&lt;$R$10,C2485,$R$10)))</f>
        <v>0.795788987</v>
      </c>
      <c r="H2485">
        <f>IF('Input and Summary Results'!$J$4="yes",'Data Transformation'!F2485,'Data Transformation'!D2485)</f>
        <v>2.7138955999999999E-2</v>
      </c>
      <c r="I2485">
        <f t="shared" si="145"/>
        <v>128</v>
      </c>
    </row>
    <row r="2486" spans="2:9" x14ac:dyDescent="0.45">
      <c r="B2486">
        <f>IF('Input and Summary Results'!D2068=0,FALSE,'Input and Summary Results'!$B2068)</f>
        <v>129</v>
      </c>
      <c r="C2486">
        <f>IF(OR(B2486=0,'Input and Summary Results'!D2068=0,'Input and Summary Results'!D2068=""),FALSE,'Input and Summary Results'!$D2068)</f>
        <v>0.42679389600000001</v>
      </c>
      <c r="D2486">
        <f>IF(OR(B2486=0,'Input and Summary Results'!E2068=0),FALSE,'Input and Summary Results'!$E2068)</f>
        <v>0.13778327100000001</v>
      </c>
      <c r="E2486">
        <f t="shared" si="146"/>
        <v>-0.36978180047642023</v>
      </c>
      <c r="F2486">
        <f t="shared" si="147"/>
        <v>0.14010964115100655</v>
      </c>
      <c r="G2486">
        <f>IF('Input and Summary Results'!$J$4="yes",IF(C2486=FALSE,FALSE,IF('Data Transformation'!E2486&lt;$R$10,E2486,$R$10)),IF(C2486=FALSE,FALSE,IF(C2486&lt;$R$10,C2486,$R$10)))</f>
        <v>0.42679389600000001</v>
      </c>
      <c r="H2486">
        <f>IF('Input and Summary Results'!$J$4="yes",'Data Transformation'!F2486,'Data Transformation'!D2486)</f>
        <v>0.13778327100000001</v>
      </c>
      <c r="I2486">
        <f t="shared" si="145"/>
        <v>129</v>
      </c>
    </row>
    <row r="2487" spans="2:9" x14ac:dyDescent="0.45">
      <c r="B2487">
        <f>IF('Input and Summary Results'!D2069=0,FALSE,'Input and Summary Results'!$B2069)</f>
        <v>129</v>
      </c>
      <c r="C2487">
        <f>IF(OR(B2487=0,'Input and Summary Results'!D2069=0,'Input and Summary Results'!D2069=""),FALSE,'Input and Summary Results'!$D2069)</f>
        <v>1.8734249000000001E-2</v>
      </c>
      <c r="D2487">
        <f>IF(OR(B2487=0,'Input and Summary Results'!E2069=0),FALSE,'Input and Summary Results'!$E2069)</f>
        <v>6.3886091000000006E-2</v>
      </c>
      <c r="E2487">
        <f t="shared" si="146"/>
        <v>-1.7273637117878569</v>
      </c>
      <c r="F2487">
        <f t="shared" si="147"/>
        <v>1.4799933263404368</v>
      </c>
      <c r="G2487">
        <f>IF('Input and Summary Results'!$J$4="yes",IF(C2487=FALSE,FALSE,IF('Data Transformation'!E2487&lt;$R$10,E2487,$R$10)),IF(C2487=FALSE,FALSE,IF(C2487&lt;$R$10,C2487,$R$10)))</f>
        <v>1.8734249000000001E-2</v>
      </c>
      <c r="H2487">
        <f>IF('Input and Summary Results'!$J$4="yes",'Data Transformation'!F2487,'Data Transformation'!D2487)</f>
        <v>6.3886091000000006E-2</v>
      </c>
      <c r="I2487">
        <f t="shared" si="145"/>
        <v>129</v>
      </c>
    </row>
    <row r="2488" spans="2:9" x14ac:dyDescent="0.45">
      <c r="B2488">
        <f>IF('Input and Summary Results'!D2070=0,FALSE,'Input and Summary Results'!$B2070)</f>
        <v>129</v>
      </c>
      <c r="C2488">
        <f>IF(OR(B2488=0,'Input and Summary Results'!D2070=0,'Input and Summary Results'!D2070=""),FALSE,'Input and Summary Results'!$D2070)</f>
        <v>0.95769467699999999</v>
      </c>
      <c r="D2488">
        <f>IF(OR(B2488=0,'Input and Summary Results'!E2070=0),FALSE,'Input and Summary Results'!$E2070)</f>
        <v>5.7616296999999997E-2</v>
      </c>
      <c r="E2488">
        <f t="shared" si="146"/>
        <v>-1.8772926442327385E-2</v>
      </c>
      <c r="F2488">
        <f t="shared" si="147"/>
        <v>2.6110067747614721E-2</v>
      </c>
      <c r="G2488">
        <f>IF('Input and Summary Results'!$J$4="yes",IF(C2488=FALSE,FALSE,IF('Data Transformation'!E2488&lt;$R$10,E2488,$R$10)),IF(C2488=FALSE,FALSE,IF(C2488&lt;$R$10,C2488,$R$10)))</f>
        <v>0.95769467699999999</v>
      </c>
      <c r="H2488">
        <f>IF('Input and Summary Results'!$J$4="yes",'Data Transformation'!F2488,'Data Transformation'!D2488)</f>
        <v>5.7616296999999997E-2</v>
      </c>
      <c r="I2488">
        <f t="shared" si="145"/>
        <v>129</v>
      </c>
    </row>
    <row r="2489" spans="2:9" x14ac:dyDescent="0.45">
      <c r="B2489">
        <f>IF('Input and Summary Results'!D2071=0,FALSE,'Input and Summary Results'!$B2071)</f>
        <v>129</v>
      </c>
      <c r="C2489">
        <f>IF(OR(B2489=0,'Input and Summary Results'!D2071=0,'Input and Summary Results'!D2071=""),FALSE,'Input and Summary Results'!$D2071)</f>
        <v>0.16208856099999999</v>
      </c>
      <c r="D2489">
        <f>IF(OR(B2489=0,'Input and Summary Results'!E2071=0),FALSE,'Input and Summary Results'!$E2071)</f>
        <v>5.5844029000000003E-2</v>
      </c>
      <c r="E2489">
        <f t="shared" si="146"/>
        <v>-0.79024763333083614</v>
      </c>
      <c r="F2489">
        <f t="shared" si="147"/>
        <v>0.14952510181147208</v>
      </c>
      <c r="G2489">
        <f>IF('Input and Summary Results'!$J$4="yes",IF(C2489=FALSE,FALSE,IF('Data Transformation'!E2489&lt;$R$10,E2489,$R$10)),IF(C2489=FALSE,FALSE,IF(C2489&lt;$R$10,C2489,$R$10)))</f>
        <v>0.16208856099999999</v>
      </c>
      <c r="H2489">
        <f>IF('Input and Summary Results'!$J$4="yes",'Data Transformation'!F2489,'Data Transformation'!D2489)</f>
        <v>5.5844029000000003E-2</v>
      </c>
      <c r="I2489">
        <f t="shared" si="145"/>
        <v>129</v>
      </c>
    </row>
    <row r="2490" spans="2:9" x14ac:dyDescent="0.45">
      <c r="B2490">
        <f>IF('Input and Summary Results'!D2072=0,FALSE,'Input and Summary Results'!$B2072)</f>
        <v>129</v>
      </c>
      <c r="C2490">
        <f>IF(OR(B2490=0,'Input and Summary Results'!D2072=0,'Input and Summary Results'!D2072=""),FALSE,'Input and Summary Results'!$D2072)</f>
        <v>0.12917779700000001</v>
      </c>
      <c r="D2490">
        <f>IF(OR(B2490=0,'Input and Summary Results'!E2072=0),FALSE,'Input and Summary Results'!$E2072)</f>
        <v>5.2836383000000001E-2</v>
      </c>
      <c r="E2490">
        <f t="shared" si="146"/>
        <v>-0.88881212619402883</v>
      </c>
      <c r="F2490">
        <f t="shared" si="147"/>
        <v>0.17751495035946463</v>
      </c>
      <c r="G2490">
        <f>IF('Input and Summary Results'!$J$4="yes",IF(C2490=FALSE,FALSE,IF('Data Transformation'!E2490&lt;$R$10,E2490,$R$10)),IF(C2490=FALSE,FALSE,IF(C2490&lt;$R$10,C2490,$R$10)))</f>
        <v>0.12917779700000001</v>
      </c>
      <c r="H2490">
        <f>IF('Input and Summary Results'!$J$4="yes",'Data Transformation'!F2490,'Data Transformation'!D2490)</f>
        <v>5.2836383000000001E-2</v>
      </c>
      <c r="I2490">
        <f t="shared" si="145"/>
        <v>129</v>
      </c>
    </row>
    <row r="2491" spans="2:9" x14ac:dyDescent="0.45">
      <c r="B2491">
        <f>IF('Input and Summary Results'!D2073=0,FALSE,'Input and Summary Results'!$B2073)</f>
        <v>129</v>
      </c>
      <c r="C2491">
        <f>IF(OR(B2491=0,'Input and Summary Results'!D2073=0,'Input and Summary Results'!D2073=""),FALSE,'Input and Summary Results'!$D2073)</f>
        <v>0.107477821</v>
      </c>
      <c r="D2491">
        <f>IF(OR(B2491=0,'Input and Summary Results'!E2073=0),FALSE,'Input and Summary Results'!$E2073)</f>
        <v>5.0410138E-2</v>
      </c>
      <c r="E2491">
        <f t="shared" si="146"/>
        <v>-0.96868114701435204</v>
      </c>
      <c r="F2491">
        <f t="shared" si="147"/>
        <v>0.20355827545108121</v>
      </c>
      <c r="G2491">
        <f>IF('Input and Summary Results'!$J$4="yes",IF(C2491=FALSE,FALSE,IF('Data Transformation'!E2491&lt;$R$10,E2491,$R$10)),IF(C2491=FALSE,FALSE,IF(C2491&lt;$R$10,C2491,$R$10)))</f>
        <v>0.107477821</v>
      </c>
      <c r="H2491">
        <f>IF('Input and Summary Results'!$J$4="yes",'Data Transformation'!F2491,'Data Transformation'!D2491)</f>
        <v>5.0410138E-2</v>
      </c>
      <c r="I2491">
        <f t="shared" si="145"/>
        <v>129</v>
      </c>
    </row>
    <row r="2492" spans="2:9" x14ac:dyDescent="0.45">
      <c r="B2492">
        <f>IF('Input and Summary Results'!D2074=0,FALSE,'Input and Summary Results'!$B2074)</f>
        <v>129</v>
      </c>
      <c r="C2492">
        <f>IF(OR(B2492=0,'Input and Summary Results'!D2074=0,'Input and Summary Results'!D2074=""),FALSE,'Input and Summary Results'!$D2074)</f>
        <v>0.14181812599999999</v>
      </c>
      <c r="D2492">
        <f>IF(OR(B2492=0,'Input and Summary Results'!E2074=0),FALSE,'Input and Summary Results'!$E2074)</f>
        <v>4.7142730000000001E-2</v>
      </c>
      <c r="E2492">
        <f t="shared" si="146"/>
        <v>-0.84826825773765091</v>
      </c>
      <c r="F2492">
        <f t="shared" si="147"/>
        <v>0.14426889846224594</v>
      </c>
      <c r="G2492">
        <f>IF('Input and Summary Results'!$J$4="yes",IF(C2492=FALSE,FALSE,IF('Data Transformation'!E2492&lt;$R$10,E2492,$R$10)),IF(C2492=FALSE,FALSE,IF(C2492&lt;$R$10,C2492,$R$10)))</f>
        <v>0.14181812599999999</v>
      </c>
      <c r="H2492">
        <f>IF('Input and Summary Results'!$J$4="yes",'Data Transformation'!F2492,'Data Transformation'!D2492)</f>
        <v>4.7142730000000001E-2</v>
      </c>
      <c r="I2492">
        <f t="shared" si="145"/>
        <v>129</v>
      </c>
    </row>
    <row r="2493" spans="2:9" x14ac:dyDescent="0.45">
      <c r="B2493">
        <f>IF('Input and Summary Results'!D2075=0,FALSE,'Input and Summary Results'!$B2075)</f>
        <v>129</v>
      </c>
      <c r="C2493">
        <f>IF(OR(B2493=0,'Input and Summary Results'!D2075=0,'Input and Summary Results'!D2075=""),FALSE,'Input and Summary Results'!$D2075)</f>
        <v>0.21679195400000001</v>
      </c>
      <c r="D2493">
        <f>IF(OR(B2493=0,'Input and Summary Results'!E2075=0),FALSE,'Input and Summary Results'!$E2075)</f>
        <v>4.6203273000000003E-2</v>
      </c>
      <c r="E2493">
        <f t="shared" si="146"/>
        <v>-0.66395684020673551</v>
      </c>
      <c r="F2493">
        <f t="shared" si="147"/>
        <v>9.2495224624434172E-2</v>
      </c>
      <c r="G2493">
        <f>IF('Input and Summary Results'!$J$4="yes",IF(C2493=FALSE,FALSE,IF('Data Transformation'!E2493&lt;$R$10,E2493,$R$10)),IF(C2493=FALSE,FALSE,IF(C2493&lt;$R$10,C2493,$R$10)))</f>
        <v>0.21679195400000001</v>
      </c>
      <c r="H2493">
        <f>IF('Input and Summary Results'!$J$4="yes",'Data Transformation'!F2493,'Data Transformation'!D2493)</f>
        <v>4.6203273000000003E-2</v>
      </c>
      <c r="I2493">
        <f t="shared" si="145"/>
        <v>129</v>
      </c>
    </row>
    <row r="2494" spans="2:9" x14ac:dyDescent="0.45">
      <c r="B2494">
        <f>IF('Input and Summary Results'!D2076=0,FALSE,'Input and Summary Results'!$B2076)</f>
        <v>129</v>
      </c>
      <c r="C2494">
        <f>IF(OR(B2494=0,'Input and Summary Results'!D2076=0,'Input and Summary Results'!D2076=""),FALSE,'Input and Summary Results'!$D2076)</f>
        <v>0.63256837499999996</v>
      </c>
      <c r="D2494">
        <f>IF(OR(B2494=0,'Input and Summary Results'!E2076=0),FALSE,'Input and Summary Results'!$E2076)</f>
        <v>4.4027307000000002E-2</v>
      </c>
      <c r="E2494">
        <f t="shared" si="146"/>
        <v>-0.19889252425449047</v>
      </c>
      <c r="F2494">
        <f t="shared" si="147"/>
        <v>3.0206776046937219E-2</v>
      </c>
      <c r="G2494">
        <f>IF('Input and Summary Results'!$J$4="yes",IF(C2494=FALSE,FALSE,IF('Data Transformation'!E2494&lt;$R$10,E2494,$R$10)),IF(C2494=FALSE,FALSE,IF(C2494&lt;$R$10,C2494,$R$10)))</f>
        <v>0.63256837499999996</v>
      </c>
      <c r="H2494">
        <f>IF('Input and Summary Results'!$J$4="yes",'Data Transformation'!F2494,'Data Transformation'!D2494)</f>
        <v>4.4027307000000002E-2</v>
      </c>
      <c r="I2494">
        <f t="shared" si="145"/>
        <v>129</v>
      </c>
    </row>
    <row r="2495" spans="2:9" x14ac:dyDescent="0.45">
      <c r="B2495">
        <f>IF('Input and Summary Results'!D2077=0,FALSE,'Input and Summary Results'!$B2077)</f>
        <v>129</v>
      </c>
      <c r="C2495">
        <f>IF(OR(B2495=0,'Input and Summary Results'!D2077=0,'Input and Summary Results'!D2077=""),FALSE,'Input and Summary Results'!$D2077)</f>
        <v>0.91150777199999999</v>
      </c>
      <c r="D2495">
        <f>IF(OR(B2495=0,'Input and Summary Results'!E2077=0),FALSE,'Input and Summary Results'!$E2077)</f>
        <v>4.314018E-2</v>
      </c>
      <c r="E2495">
        <f t="shared" si="146"/>
        <v>-4.0239623967509172E-2</v>
      </c>
      <c r="F2495">
        <f t="shared" si="147"/>
        <v>2.054051396503068E-2</v>
      </c>
      <c r="G2495">
        <f>IF('Input and Summary Results'!$J$4="yes",IF(C2495=FALSE,FALSE,IF('Data Transformation'!E2495&lt;$R$10,E2495,$R$10)),IF(C2495=FALSE,FALSE,IF(C2495&lt;$R$10,C2495,$R$10)))</f>
        <v>0.91150777199999999</v>
      </c>
      <c r="H2495">
        <f>IF('Input and Summary Results'!$J$4="yes",'Data Transformation'!F2495,'Data Transformation'!D2495)</f>
        <v>4.314018E-2</v>
      </c>
      <c r="I2495">
        <f t="shared" si="145"/>
        <v>129</v>
      </c>
    </row>
    <row r="2496" spans="2:9" x14ac:dyDescent="0.45">
      <c r="B2496">
        <f>IF('Input and Summary Results'!D2078=0,FALSE,'Input and Summary Results'!$B2078)</f>
        <v>129</v>
      </c>
      <c r="C2496">
        <f>IF(OR(B2496=0,'Input and Summary Results'!D2078=0,'Input and Summary Results'!D2078=""),FALSE,'Input and Summary Results'!$D2078)</f>
        <v>0.12974569699999999</v>
      </c>
      <c r="D2496">
        <f>IF(OR(B2496=0,'Input and Summary Results'!E2078=0),FALSE,'Input and Summary Results'!$E2078)</f>
        <v>3.6771888000000003E-2</v>
      </c>
      <c r="E2496">
        <f t="shared" si="146"/>
        <v>-0.88690703656346626</v>
      </c>
      <c r="F2496">
        <f t="shared" si="147"/>
        <v>0.123002147747528</v>
      </c>
      <c r="G2496">
        <f>IF('Input and Summary Results'!$J$4="yes",IF(C2496=FALSE,FALSE,IF('Data Transformation'!E2496&lt;$R$10,E2496,$R$10)),IF(C2496=FALSE,FALSE,IF(C2496&lt;$R$10,C2496,$R$10)))</f>
        <v>0.12974569699999999</v>
      </c>
      <c r="H2496">
        <f>IF('Input and Summary Results'!$J$4="yes",'Data Transformation'!F2496,'Data Transformation'!D2496)</f>
        <v>3.6771888000000003E-2</v>
      </c>
      <c r="I2496">
        <f t="shared" si="145"/>
        <v>129</v>
      </c>
    </row>
    <row r="2497" spans="2:9" x14ac:dyDescent="0.45">
      <c r="B2497">
        <f>IF('Input and Summary Results'!D2079=0,FALSE,'Input and Summary Results'!$B2079)</f>
        <v>129</v>
      </c>
      <c r="C2497">
        <f>IF(OR(B2497=0,'Input and Summary Results'!D2079=0,'Input and Summary Results'!D2079=""),FALSE,'Input and Summary Results'!$D2079)</f>
        <v>0.51400450600000003</v>
      </c>
      <c r="D2497">
        <f>IF(OR(B2497=0,'Input and Summary Results'!E2079=0),FALSE,'Input and Summary Results'!$E2079)</f>
        <v>3.6399334999999998E-2</v>
      </c>
      <c r="E2497">
        <f t="shared" si="146"/>
        <v>-0.28903307376278309</v>
      </c>
      <c r="F2497">
        <f t="shared" si="147"/>
        <v>3.0733799423151357E-2</v>
      </c>
      <c r="G2497">
        <f>IF('Input and Summary Results'!$J$4="yes",IF(C2497=FALSE,FALSE,IF('Data Transformation'!E2497&lt;$R$10,E2497,$R$10)),IF(C2497=FALSE,FALSE,IF(C2497&lt;$R$10,C2497,$R$10)))</f>
        <v>0.51400450600000003</v>
      </c>
      <c r="H2497">
        <f>IF('Input and Summary Results'!$J$4="yes",'Data Transformation'!F2497,'Data Transformation'!D2497)</f>
        <v>3.6399334999999998E-2</v>
      </c>
      <c r="I2497">
        <f t="shared" si="145"/>
        <v>129</v>
      </c>
    </row>
    <row r="2498" spans="2:9" x14ac:dyDescent="0.45">
      <c r="B2498">
        <f>IF('Input and Summary Results'!D2080=0,FALSE,'Input and Summary Results'!$B2080)</f>
        <v>129</v>
      </c>
      <c r="C2498">
        <f>IF(OR(B2498=0,'Input and Summary Results'!D2080=0,'Input and Summary Results'!D2080=""),FALSE,'Input and Summary Results'!$D2080)</f>
        <v>0.13689063100000001</v>
      </c>
      <c r="D2498">
        <f>IF(OR(B2498=0,'Input and Summary Results'!E2080=0),FALSE,'Input and Summary Results'!$E2080)</f>
        <v>3.5783503000000001E-2</v>
      </c>
      <c r="E2498">
        <f t="shared" si="146"/>
        <v>-0.86362627461428432</v>
      </c>
      <c r="F2498">
        <f t="shared" si="147"/>
        <v>0.11344852594039104</v>
      </c>
      <c r="G2498">
        <f>IF('Input and Summary Results'!$J$4="yes",IF(C2498=FALSE,FALSE,IF('Data Transformation'!E2498&lt;$R$10,E2498,$R$10)),IF(C2498=FALSE,FALSE,IF(C2498&lt;$R$10,C2498,$R$10)))</f>
        <v>0.13689063100000001</v>
      </c>
      <c r="H2498">
        <f>IF('Input and Summary Results'!$J$4="yes",'Data Transformation'!F2498,'Data Transformation'!D2498)</f>
        <v>3.5783503000000001E-2</v>
      </c>
      <c r="I2498">
        <f t="shared" si="145"/>
        <v>129</v>
      </c>
    </row>
    <row r="2499" spans="2:9" x14ac:dyDescent="0.45">
      <c r="B2499">
        <f>IF('Input and Summary Results'!D2081=0,FALSE,'Input and Summary Results'!$B2081)</f>
        <v>129</v>
      </c>
      <c r="C2499">
        <f>IF(OR(B2499=0,'Input and Summary Results'!D2081=0,'Input and Summary Results'!D2081=""),FALSE,'Input and Summary Results'!$D2081)</f>
        <v>0.97775576399999997</v>
      </c>
      <c r="D2499">
        <f>IF(OR(B2499=0,'Input and Summary Results'!E2081=0),FALSE,'Input and Summary Results'!$E2081)</f>
        <v>3.5177030999999997E-2</v>
      </c>
      <c r="E2499">
        <f t="shared" si="146"/>
        <v>-9.7696151446733243E-3</v>
      </c>
      <c r="F2499">
        <f t="shared" si="147"/>
        <v>1.5614156434673803E-2</v>
      </c>
      <c r="G2499">
        <f>IF('Input and Summary Results'!$J$4="yes",IF(C2499=FALSE,FALSE,IF('Data Transformation'!E2499&lt;$R$10,E2499,$R$10)),IF(C2499=FALSE,FALSE,IF(C2499&lt;$R$10,C2499,$R$10)))</f>
        <v>0.97775576399999997</v>
      </c>
      <c r="H2499">
        <f>IF('Input and Summary Results'!$J$4="yes",'Data Transformation'!F2499,'Data Transformation'!D2499)</f>
        <v>3.5177030999999997E-2</v>
      </c>
      <c r="I2499">
        <f t="shared" si="145"/>
        <v>129</v>
      </c>
    </row>
    <row r="2500" spans="2:9" x14ac:dyDescent="0.45">
      <c r="B2500">
        <f>IF('Input and Summary Results'!D2082=0,FALSE,'Input and Summary Results'!$B2082)</f>
        <v>129</v>
      </c>
      <c r="C2500">
        <f>IF(OR(B2500=0,'Input and Summary Results'!D2082=0,'Input and Summary Results'!D2082=""),FALSE,'Input and Summary Results'!$D2082)</f>
        <v>0.122091198</v>
      </c>
      <c r="D2500">
        <f>IF(OR(B2500=0,'Input and Summary Results'!E2082=0),FALSE,'Input and Summary Results'!$E2082)</f>
        <v>3.4322275999999999E-2</v>
      </c>
      <c r="E2500">
        <f t="shared" si="146"/>
        <v>-0.91331564480058158</v>
      </c>
      <c r="F2500">
        <f t="shared" si="147"/>
        <v>0.12200607437728639</v>
      </c>
      <c r="G2500">
        <f>IF('Input and Summary Results'!$J$4="yes",IF(C2500=FALSE,FALSE,IF('Data Transformation'!E2500&lt;$R$10,E2500,$R$10)),IF(C2500=FALSE,FALSE,IF(C2500&lt;$R$10,C2500,$R$10)))</f>
        <v>0.122091198</v>
      </c>
      <c r="H2500">
        <f>IF('Input and Summary Results'!$J$4="yes",'Data Transformation'!F2500,'Data Transformation'!D2500)</f>
        <v>3.4322275999999999E-2</v>
      </c>
      <c r="I2500">
        <f t="shared" si="145"/>
        <v>129</v>
      </c>
    </row>
    <row r="2501" spans="2:9" x14ac:dyDescent="0.45">
      <c r="B2501">
        <f>IF('Input and Summary Results'!D2083=0,FALSE,'Input and Summary Results'!$B2083)</f>
        <v>129</v>
      </c>
      <c r="C2501">
        <f>IF(OR(B2501=0,'Input and Summary Results'!D2083=0,'Input and Summary Results'!D2083=""),FALSE,'Input and Summary Results'!$D2083)</f>
        <v>0.93049503499999997</v>
      </c>
      <c r="D2501">
        <f>IF(OR(B2501=0,'Input and Summary Results'!E2083=0),FALSE,'Input and Summary Results'!$E2083)</f>
        <v>3.3899687999999997E-2</v>
      </c>
      <c r="E2501">
        <f t="shared" si="146"/>
        <v>-3.1285939865675703E-2</v>
      </c>
      <c r="F2501">
        <f t="shared" si="147"/>
        <v>1.5811438039537738E-2</v>
      </c>
      <c r="G2501">
        <f>IF('Input and Summary Results'!$J$4="yes",IF(C2501=FALSE,FALSE,IF('Data Transformation'!E2501&lt;$R$10,E2501,$R$10)),IF(C2501=FALSE,FALSE,IF(C2501&lt;$R$10,C2501,$R$10)))</f>
        <v>0.93049503499999997</v>
      </c>
      <c r="H2501">
        <f>IF('Input and Summary Results'!$J$4="yes",'Data Transformation'!F2501,'Data Transformation'!D2501)</f>
        <v>3.3899687999999997E-2</v>
      </c>
      <c r="I2501">
        <f t="shared" ref="I2501:I2564" si="148">IF(G2501=FALSE,"",B2501)</f>
        <v>129</v>
      </c>
    </row>
    <row r="2502" spans="2:9" x14ac:dyDescent="0.45">
      <c r="B2502">
        <f>IF('Input and Summary Results'!D2084=0,FALSE,'Input and Summary Results'!$B2084)</f>
        <v>129</v>
      </c>
      <c r="C2502">
        <f>IF(OR(B2502=0,'Input and Summary Results'!D2084=0,'Input and Summary Results'!D2084=""),FALSE,'Input and Summary Results'!$D2084)</f>
        <v>0.81313983499999998</v>
      </c>
      <c r="D2502">
        <f>IF(OR(B2502=0,'Input and Summary Results'!E2084=0),FALSE,'Input and Summary Results'!$E2084)</f>
        <v>3.1279278000000001E-2</v>
      </c>
      <c r="E2502">
        <f t="shared" si="146"/>
        <v>-8.9834762712487623E-2</v>
      </c>
      <c r="F2502">
        <f t="shared" si="147"/>
        <v>1.6694799673662525E-2</v>
      </c>
      <c r="G2502">
        <f>IF('Input and Summary Results'!$J$4="yes",IF(C2502=FALSE,FALSE,IF('Data Transformation'!E2502&lt;$R$10,E2502,$R$10)),IF(C2502=FALSE,FALSE,IF(C2502&lt;$R$10,C2502,$R$10)))</f>
        <v>0.81313983499999998</v>
      </c>
      <c r="H2502">
        <f>IF('Input and Summary Results'!$J$4="yes",'Data Transformation'!F2502,'Data Transformation'!D2502)</f>
        <v>3.1279278000000001E-2</v>
      </c>
      <c r="I2502">
        <f t="shared" si="148"/>
        <v>129</v>
      </c>
    </row>
    <row r="2503" spans="2:9" x14ac:dyDescent="0.45">
      <c r="B2503">
        <f>IF('Input and Summary Results'!D2085=0,FALSE,'Input and Summary Results'!$B2085)</f>
        <v>129</v>
      </c>
      <c r="C2503">
        <f>IF(OR(B2503=0,'Input and Summary Results'!D2085=0,'Input and Summary Results'!D2085=""),FALSE,'Input and Summary Results'!$D2085)</f>
        <v>0.12249483799999999</v>
      </c>
      <c r="D2503">
        <f>IF(OR(B2503=0,'Input and Summary Results'!E2085=0),FALSE,'Input and Summary Results'!$E2085)</f>
        <v>3.1066706999999999E-2</v>
      </c>
      <c r="E2503">
        <f t="shared" si="146"/>
        <v>-0.91188221232272104</v>
      </c>
      <c r="F2503">
        <f t="shared" si="147"/>
        <v>0.11006954299576281</v>
      </c>
      <c r="G2503">
        <f>IF('Input and Summary Results'!$J$4="yes",IF(C2503=FALSE,FALSE,IF('Data Transformation'!E2503&lt;$R$10,E2503,$R$10)),IF(C2503=FALSE,FALSE,IF(C2503&lt;$R$10,C2503,$R$10)))</f>
        <v>0.12249483799999999</v>
      </c>
      <c r="H2503">
        <f>IF('Input and Summary Results'!$J$4="yes",'Data Transformation'!F2503,'Data Transformation'!D2503)</f>
        <v>3.1066706999999999E-2</v>
      </c>
      <c r="I2503">
        <f t="shared" si="148"/>
        <v>129</v>
      </c>
    </row>
    <row r="2504" spans="2:9" x14ac:dyDescent="0.45">
      <c r="B2504">
        <f>IF('Input and Summary Results'!D2086=0,FALSE,'Input and Summary Results'!$B2086)</f>
        <v>129</v>
      </c>
      <c r="C2504">
        <f>IF(OR(B2504=0,'Input and Summary Results'!D2086=0,'Input and Summary Results'!D2086=""),FALSE,'Input and Summary Results'!$D2086)</f>
        <v>0.18071633500000001</v>
      </c>
      <c r="D2504">
        <f>IF(OR(B2504=0,'Input and Summary Results'!E2086=0),FALSE,'Input and Summary Results'!$E2086)</f>
        <v>2.96651E-2</v>
      </c>
      <c r="E2504">
        <f t="shared" si="146"/>
        <v>-0.74300258966525046</v>
      </c>
      <c r="F2504">
        <f t="shared" si="147"/>
        <v>7.1242333461443874E-2</v>
      </c>
      <c r="G2504">
        <f>IF('Input and Summary Results'!$J$4="yes",IF(C2504=FALSE,FALSE,IF('Data Transformation'!E2504&lt;$R$10,E2504,$R$10)),IF(C2504=FALSE,FALSE,IF(C2504&lt;$R$10,C2504,$R$10)))</f>
        <v>0.18071633500000001</v>
      </c>
      <c r="H2504">
        <f>IF('Input and Summary Results'!$J$4="yes",'Data Transformation'!F2504,'Data Transformation'!D2504)</f>
        <v>2.96651E-2</v>
      </c>
      <c r="I2504">
        <f t="shared" si="148"/>
        <v>129</v>
      </c>
    </row>
    <row r="2505" spans="2:9" x14ac:dyDescent="0.45">
      <c r="B2505">
        <f>IF('Input and Summary Results'!D2087=0,FALSE,'Input and Summary Results'!$B2087)</f>
        <v>130</v>
      </c>
      <c r="C2505">
        <f>IF(OR(B2505=0,'Input and Summary Results'!D2087=0,'Input and Summary Results'!D2087=""),FALSE,'Input and Summary Results'!$D2087)</f>
        <v>0.31804002799999997</v>
      </c>
      <c r="D2505">
        <f>IF(OR(B2505=0,'Input and Summary Results'!E2087=0),FALSE,'Input and Summary Results'!$E2087)</f>
        <v>0.100807784</v>
      </c>
      <c r="E2505">
        <f t="shared" si="146"/>
        <v>-0.49751821697934545</v>
      </c>
      <c r="F2505">
        <f t="shared" si="147"/>
        <v>0.13756311911782376</v>
      </c>
      <c r="G2505">
        <f>IF('Input and Summary Results'!$J$4="yes",IF(C2505=FALSE,FALSE,IF('Data Transformation'!E2505&lt;$R$10,E2505,$R$10)),IF(C2505=FALSE,FALSE,IF(C2505&lt;$R$10,C2505,$R$10)))</f>
        <v>0.31804002799999997</v>
      </c>
      <c r="H2505">
        <f>IF('Input and Summary Results'!$J$4="yes",'Data Transformation'!F2505,'Data Transformation'!D2505)</f>
        <v>0.100807784</v>
      </c>
      <c r="I2505">
        <f t="shared" si="148"/>
        <v>130</v>
      </c>
    </row>
    <row r="2506" spans="2:9" x14ac:dyDescent="0.45">
      <c r="B2506">
        <f>IF('Input and Summary Results'!D2088=0,FALSE,'Input and Summary Results'!$B2088)</f>
        <v>130</v>
      </c>
      <c r="C2506">
        <f>IF(OR(B2506=0,'Input and Summary Results'!D2088=0,'Input and Summary Results'!D2088=""),FALSE,'Input and Summary Results'!$D2088)</f>
        <v>0.34521843400000002</v>
      </c>
      <c r="D2506">
        <f>IF(OR(B2506=0,'Input and Summary Results'!E2088=0),FALSE,'Input and Summary Results'!$E2088)</f>
        <v>8.5635665999999999E-2</v>
      </c>
      <c r="E2506">
        <f t="shared" si="146"/>
        <v>-0.46190602184811169</v>
      </c>
      <c r="F2506">
        <f t="shared" si="147"/>
        <v>0.10765902218303904</v>
      </c>
      <c r="G2506">
        <f>IF('Input and Summary Results'!$J$4="yes",IF(C2506=FALSE,FALSE,IF('Data Transformation'!E2506&lt;$R$10,E2506,$R$10)),IF(C2506=FALSE,FALSE,IF(C2506&lt;$R$10,C2506,$R$10)))</f>
        <v>0.34521843400000002</v>
      </c>
      <c r="H2506">
        <f>IF('Input and Summary Results'!$J$4="yes",'Data Transformation'!F2506,'Data Transformation'!D2506)</f>
        <v>8.5635665999999999E-2</v>
      </c>
      <c r="I2506">
        <f t="shared" si="148"/>
        <v>130</v>
      </c>
    </row>
    <row r="2507" spans="2:9" x14ac:dyDescent="0.45">
      <c r="B2507">
        <f>IF('Input and Summary Results'!D2089=0,FALSE,'Input and Summary Results'!$B2089)</f>
        <v>130</v>
      </c>
      <c r="C2507">
        <f>IF(OR(B2507=0,'Input and Summary Results'!D2089=0,'Input and Summary Results'!D2089=""),FALSE,'Input and Summary Results'!$D2089)</f>
        <v>0.85311588599999999</v>
      </c>
      <c r="D2507">
        <f>IF(OR(B2507=0,'Input and Summary Results'!E2089=0),FALSE,'Input and Summary Results'!$E2089)</f>
        <v>8.0816303000000006E-2</v>
      </c>
      <c r="E2507">
        <f t="shared" si="146"/>
        <v>-6.8991970905290176E-2</v>
      </c>
      <c r="F2507">
        <f t="shared" si="147"/>
        <v>4.1113143099998493E-2</v>
      </c>
      <c r="G2507">
        <f>IF('Input and Summary Results'!$J$4="yes",IF(C2507=FALSE,FALSE,IF('Data Transformation'!E2507&lt;$R$10,E2507,$R$10)),IF(C2507=FALSE,FALSE,IF(C2507&lt;$R$10,C2507,$R$10)))</f>
        <v>0.85311588599999999</v>
      </c>
      <c r="H2507">
        <f>IF('Input and Summary Results'!$J$4="yes",'Data Transformation'!F2507,'Data Transformation'!D2507)</f>
        <v>8.0816303000000006E-2</v>
      </c>
      <c r="I2507">
        <f t="shared" si="148"/>
        <v>130</v>
      </c>
    </row>
    <row r="2508" spans="2:9" x14ac:dyDescent="0.45">
      <c r="B2508">
        <f>IF('Input and Summary Results'!D2090=0,FALSE,'Input and Summary Results'!$B2090)</f>
        <v>130</v>
      </c>
      <c r="C2508">
        <f>IF(OR(B2508=0,'Input and Summary Results'!D2090=0,'Input and Summary Results'!D2090=""),FALSE,'Input and Summary Results'!$D2090)</f>
        <v>3.1093643000000001E-2</v>
      </c>
      <c r="D2508">
        <f>IF(OR(B2508=0,'Input and Summary Results'!E2090=0),FALSE,'Input and Summary Results'!$E2090)</f>
        <v>8.0675090000000005E-2</v>
      </c>
      <c r="E2508">
        <f t="shared" si="146"/>
        <v>-1.5073283920735419</v>
      </c>
      <c r="F2508">
        <f t="shared" si="147"/>
        <v>1.1260497542857875</v>
      </c>
      <c r="G2508">
        <f>IF('Input and Summary Results'!$J$4="yes",IF(C2508=FALSE,FALSE,IF('Data Transformation'!E2508&lt;$R$10,E2508,$R$10)),IF(C2508=FALSE,FALSE,IF(C2508&lt;$R$10,C2508,$R$10)))</f>
        <v>3.1093643000000001E-2</v>
      </c>
      <c r="H2508">
        <f>IF('Input and Summary Results'!$J$4="yes",'Data Transformation'!F2508,'Data Transformation'!D2508)</f>
        <v>8.0675090000000005E-2</v>
      </c>
      <c r="I2508">
        <f t="shared" si="148"/>
        <v>130</v>
      </c>
    </row>
    <row r="2509" spans="2:9" x14ac:dyDescent="0.45">
      <c r="B2509">
        <f>IF('Input and Summary Results'!D2091=0,FALSE,'Input and Summary Results'!$B2091)</f>
        <v>130</v>
      </c>
      <c r="C2509">
        <f>IF(OR(B2509=0,'Input and Summary Results'!D2091=0,'Input and Summary Results'!D2091=""),FALSE,'Input and Summary Results'!$D2091)</f>
        <v>0.45416453499999998</v>
      </c>
      <c r="D2509">
        <f>IF(OR(B2509=0,'Input and Summary Results'!E2091=0),FALSE,'Input and Summary Results'!$E2091)</f>
        <v>7.4424127000000007E-2</v>
      </c>
      <c r="E2509">
        <f t="shared" si="146"/>
        <v>-0.3427867821707839</v>
      </c>
      <c r="F2509">
        <f t="shared" si="147"/>
        <v>7.1119756451260563E-2</v>
      </c>
      <c r="G2509">
        <f>IF('Input and Summary Results'!$J$4="yes",IF(C2509=FALSE,FALSE,IF('Data Transformation'!E2509&lt;$R$10,E2509,$R$10)),IF(C2509=FALSE,FALSE,IF(C2509&lt;$R$10,C2509,$R$10)))</f>
        <v>0.45416453499999998</v>
      </c>
      <c r="H2509">
        <f>IF('Input and Summary Results'!$J$4="yes",'Data Transformation'!F2509,'Data Transformation'!D2509)</f>
        <v>7.4424127000000007E-2</v>
      </c>
      <c r="I2509">
        <f t="shared" si="148"/>
        <v>130</v>
      </c>
    </row>
    <row r="2510" spans="2:9" x14ac:dyDescent="0.45">
      <c r="B2510">
        <f>IF('Input and Summary Results'!D2092=0,FALSE,'Input and Summary Results'!$B2092)</f>
        <v>130</v>
      </c>
      <c r="C2510">
        <f>IF(OR(B2510=0,'Input and Summary Results'!D2092=0,'Input and Summary Results'!D2092=""),FALSE,'Input and Summary Results'!$D2092)</f>
        <v>0.1180056</v>
      </c>
      <c r="D2510">
        <f>IF(OR(B2510=0,'Input and Summary Results'!E2092=0),FALSE,'Input and Summary Results'!$E2092)</f>
        <v>7.0135306999999994E-2</v>
      </c>
      <c r="E2510">
        <f t="shared" si="146"/>
        <v>-0.92809738259734198</v>
      </c>
      <c r="F2510">
        <f t="shared" si="147"/>
        <v>0.25794304031334103</v>
      </c>
      <c r="G2510">
        <f>IF('Input and Summary Results'!$J$4="yes",IF(C2510=FALSE,FALSE,IF('Data Transformation'!E2510&lt;$R$10,E2510,$R$10)),IF(C2510=FALSE,FALSE,IF(C2510&lt;$R$10,C2510,$R$10)))</f>
        <v>0.1180056</v>
      </c>
      <c r="H2510">
        <f>IF('Input and Summary Results'!$J$4="yes",'Data Transformation'!F2510,'Data Transformation'!D2510)</f>
        <v>7.0135306999999994E-2</v>
      </c>
      <c r="I2510">
        <f t="shared" si="148"/>
        <v>130</v>
      </c>
    </row>
    <row r="2511" spans="2:9" x14ac:dyDescent="0.45">
      <c r="B2511">
        <f>IF('Input and Summary Results'!D2093=0,FALSE,'Input and Summary Results'!$B2093)</f>
        <v>130</v>
      </c>
      <c r="C2511">
        <f>IF(OR(B2511=0,'Input and Summary Results'!D2093=0,'Input and Summary Results'!D2093=""),FALSE,'Input and Summary Results'!$D2093)</f>
        <v>0.256804376</v>
      </c>
      <c r="D2511">
        <f>IF(OR(B2511=0,'Input and Summary Results'!E2093=0),FALSE,'Input and Summary Results'!$E2093)</f>
        <v>6.0590633999999997E-2</v>
      </c>
      <c r="E2511">
        <f t="shared" si="146"/>
        <v>-0.5903975800717961</v>
      </c>
      <c r="F2511">
        <f t="shared" si="147"/>
        <v>0.10239831410037965</v>
      </c>
      <c r="G2511">
        <f>IF('Input and Summary Results'!$J$4="yes",IF(C2511=FALSE,FALSE,IF('Data Transformation'!E2511&lt;$R$10,E2511,$R$10)),IF(C2511=FALSE,FALSE,IF(C2511&lt;$R$10,C2511,$R$10)))</f>
        <v>0.256804376</v>
      </c>
      <c r="H2511">
        <f>IF('Input and Summary Results'!$J$4="yes",'Data Transformation'!F2511,'Data Transformation'!D2511)</f>
        <v>6.0590633999999997E-2</v>
      </c>
      <c r="I2511">
        <f t="shared" si="148"/>
        <v>130</v>
      </c>
    </row>
    <row r="2512" spans="2:9" x14ac:dyDescent="0.45">
      <c r="B2512">
        <f>IF('Input and Summary Results'!D2094=0,FALSE,'Input and Summary Results'!$B2094)</f>
        <v>130</v>
      </c>
      <c r="C2512">
        <f>IF(OR(B2512=0,'Input and Summary Results'!D2094=0,'Input and Summary Results'!D2094=""),FALSE,'Input and Summary Results'!$D2094)</f>
        <v>0.116011509</v>
      </c>
      <c r="D2512">
        <f>IF(OR(B2512=0,'Input and Summary Results'!E2094=0),FALSE,'Input and Summary Results'!$E2094)</f>
        <v>5.8201861000000001E-2</v>
      </c>
      <c r="E2512">
        <f t="shared" si="146"/>
        <v>-0.93549892415881941</v>
      </c>
      <c r="F2512">
        <f t="shared" si="147"/>
        <v>0.21773363601364759</v>
      </c>
      <c r="G2512">
        <f>IF('Input and Summary Results'!$J$4="yes",IF(C2512=FALSE,FALSE,IF('Data Transformation'!E2512&lt;$R$10,E2512,$R$10)),IF(C2512=FALSE,FALSE,IF(C2512&lt;$R$10,C2512,$R$10)))</f>
        <v>0.116011509</v>
      </c>
      <c r="H2512">
        <f>IF('Input and Summary Results'!$J$4="yes",'Data Transformation'!F2512,'Data Transformation'!D2512)</f>
        <v>5.8201861000000001E-2</v>
      </c>
      <c r="I2512">
        <f t="shared" si="148"/>
        <v>130</v>
      </c>
    </row>
    <row r="2513" spans="2:9" x14ac:dyDescent="0.45">
      <c r="B2513">
        <f>IF('Input and Summary Results'!D2095=0,FALSE,'Input and Summary Results'!$B2095)</f>
        <v>130</v>
      </c>
      <c r="C2513">
        <f>IF(OR(B2513=0,'Input and Summary Results'!D2095=0,'Input and Summary Results'!D2095=""),FALSE,'Input and Summary Results'!$D2095)</f>
        <v>0.278470791</v>
      </c>
      <c r="D2513">
        <f>IF(OR(B2513=0,'Input and Summary Results'!E2095=0),FALSE,'Input and Summary Results'!$E2095)</f>
        <v>5.3326216000000003E-2</v>
      </c>
      <c r="E2513">
        <f t="shared" si="146"/>
        <v>-0.55522035155949512</v>
      </c>
      <c r="F2513">
        <f t="shared" si="147"/>
        <v>8.3109534256323503E-2</v>
      </c>
      <c r="G2513">
        <f>IF('Input and Summary Results'!$J$4="yes",IF(C2513=FALSE,FALSE,IF('Data Transformation'!E2513&lt;$R$10,E2513,$R$10)),IF(C2513=FALSE,FALSE,IF(C2513&lt;$R$10,C2513,$R$10)))</f>
        <v>0.278470791</v>
      </c>
      <c r="H2513">
        <f>IF('Input and Summary Results'!$J$4="yes",'Data Transformation'!F2513,'Data Transformation'!D2513)</f>
        <v>5.3326216000000003E-2</v>
      </c>
      <c r="I2513">
        <f t="shared" si="148"/>
        <v>130</v>
      </c>
    </row>
    <row r="2514" spans="2:9" x14ac:dyDescent="0.45">
      <c r="B2514">
        <f>IF('Input and Summary Results'!D2096=0,FALSE,'Input and Summary Results'!$B2096)</f>
        <v>130</v>
      </c>
      <c r="C2514">
        <f>IF(OR(B2514=0,'Input and Summary Results'!D2096=0,'Input and Summary Results'!D2096=""),FALSE,'Input and Summary Results'!$D2096)</f>
        <v>0.43445426799999998</v>
      </c>
      <c r="D2514">
        <f>IF(OR(B2514=0,'Input and Summary Results'!E2096=0),FALSE,'Input and Summary Results'!$E2096)</f>
        <v>5.0752737999999999E-2</v>
      </c>
      <c r="E2514">
        <f t="shared" si="146"/>
        <v>-0.3620559319898442</v>
      </c>
      <c r="F2514">
        <f t="shared" si="147"/>
        <v>5.0699670631386223E-2</v>
      </c>
      <c r="G2514">
        <f>IF('Input and Summary Results'!$J$4="yes",IF(C2514=FALSE,FALSE,IF('Data Transformation'!E2514&lt;$R$10,E2514,$R$10)),IF(C2514=FALSE,FALSE,IF(C2514&lt;$R$10,C2514,$R$10)))</f>
        <v>0.43445426799999998</v>
      </c>
      <c r="H2514">
        <f>IF('Input and Summary Results'!$J$4="yes",'Data Transformation'!F2514,'Data Transformation'!D2514)</f>
        <v>5.0752737999999999E-2</v>
      </c>
      <c r="I2514">
        <f t="shared" si="148"/>
        <v>130</v>
      </c>
    </row>
    <row r="2515" spans="2:9" x14ac:dyDescent="0.45">
      <c r="B2515">
        <f>IF('Input and Summary Results'!D2097=0,FALSE,'Input and Summary Results'!$B2097)</f>
        <v>130</v>
      </c>
      <c r="C2515">
        <f>IF(OR(B2515=0,'Input and Summary Results'!D2097=0,'Input and Summary Results'!D2097=""),FALSE,'Input and Summary Results'!$D2097)</f>
        <v>0.17065029400000001</v>
      </c>
      <c r="D2515">
        <f>IF(OR(B2515=0,'Input and Summary Results'!E2097=0),FALSE,'Input and Summary Results'!$E2097)</f>
        <v>5.0513772999999998E-2</v>
      </c>
      <c r="E2515">
        <f t="shared" si="146"/>
        <v>-0.76789295917281553</v>
      </c>
      <c r="F2515">
        <f t="shared" si="147"/>
        <v>0.12846727051053305</v>
      </c>
      <c r="G2515">
        <f>IF('Input and Summary Results'!$J$4="yes",IF(C2515=FALSE,FALSE,IF('Data Transformation'!E2515&lt;$R$10,E2515,$R$10)),IF(C2515=FALSE,FALSE,IF(C2515&lt;$R$10,C2515,$R$10)))</f>
        <v>0.17065029400000001</v>
      </c>
      <c r="H2515">
        <f>IF('Input and Summary Results'!$J$4="yes",'Data Transformation'!F2515,'Data Transformation'!D2515)</f>
        <v>5.0513772999999998E-2</v>
      </c>
      <c r="I2515">
        <f t="shared" si="148"/>
        <v>130</v>
      </c>
    </row>
    <row r="2516" spans="2:9" x14ac:dyDescent="0.45">
      <c r="B2516">
        <f>IF('Input and Summary Results'!D2098=0,FALSE,'Input and Summary Results'!$B2098)</f>
        <v>130</v>
      </c>
      <c r="C2516">
        <f>IF(OR(B2516=0,'Input and Summary Results'!D2098=0,'Input and Summary Results'!D2098=""),FALSE,'Input and Summary Results'!$D2098)</f>
        <v>0.233800815</v>
      </c>
      <c r="D2516">
        <f>IF(OR(B2516=0,'Input and Summary Results'!E2098=0),FALSE,'Input and Summary Results'!$E2098)</f>
        <v>4.4916181999999999E-2</v>
      </c>
      <c r="E2516">
        <f t="shared" si="146"/>
        <v>-0.63115397927603567</v>
      </c>
      <c r="F2516">
        <f t="shared" si="147"/>
        <v>8.3377053189485253E-2</v>
      </c>
      <c r="G2516">
        <f>IF('Input and Summary Results'!$J$4="yes",IF(C2516=FALSE,FALSE,IF('Data Transformation'!E2516&lt;$R$10,E2516,$R$10)),IF(C2516=FALSE,FALSE,IF(C2516&lt;$R$10,C2516,$R$10)))</f>
        <v>0.233800815</v>
      </c>
      <c r="H2516">
        <f>IF('Input and Summary Results'!$J$4="yes",'Data Transformation'!F2516,'Data Transformation'!D2516)</f>
        <v>4.4916181999999999E-2</v>
      </c>
      <c r="I2516">
        <f t="shared" si="148"/>
        <v>130</v>
      </c>
    </row>
    <row r="2517" spans="2:9" x14ac:dyDescent="0.45">
      <c r="B2517">
        <f>IF('Input and Summary Results'!D2099=0,FALSE,'Input and Summary Results'!$B2099)</f>
        <v>130</v>
      </c>
      <c r="C2517">
        <f>IF(OR(B2517=0,'Input and Summary Results'!D2099=0,'Input and Summary Results'!D2099=""),FALSE,'Input and Summary Results'!$D2099)</f>
        <v>0.41680943599999998</v>
      </c>
      <c r="D2517">
        <f>IF(OR(B2517=0,'Input and Summary Results'!E2099=0),FALSE,'Input and Summary Results'!$E2099)</f>
        <v>4.1352646E-2</v>
      </c>
      <c r="E2517">
        <f t="shared" si="146"/>
        <v>-0.38006245775952935</v>
      </c>
      <c r="F2517">
        <f t="shared" si="147"/>
        <v>4.3058162349280407E-2</v>
      </c>
      <c r="G2517">
        <f>IF('Input and Summary Results'!$J$4="yes",IF(C2517=FALSE,FALSE,IF('Data Transformation'!E2517&lt;$R$10,E2517,$R$10)),IF(C2517=FALSE,FALSE,IF(C2517&lt;$R$10,C2517,$R$10)))</f>
        <v>0.41680943599999998</v>
      </c>
      <c r="H2517">
        <f>IF('Input and Summary Results'!$J$4="yes",'Data Transformation'!F2517,'Data Transformation'!D2517)</f>
        <v>4.1352646E-2</v>
      </c>
      <c r="I2517">
        <f t="shared" si="148"/>
        <v>130</v>
      </c>
    </row>
    <row r="2518" spans="2:9" x14ac:dyDescent="0.45">
      <c r="B2518">
        <f>IF('Input and Summary Results'!D2100=0,FALSE,'Input and Summary Results'!$B2100)</f>
        <v>130</v>
      </c>
      <c r="C2518">
        <f>IF(OR(B2518=0,'Input and Summary Results'!D2100=0,'Input and Summary Results'!D2100=""),FALSE,'Input and Summary Results'!$D2100)</f>
        <v>8.6006457999999994E-2</v>
      </c>
      <c r="D2518">
        <f>IF(OR(B2518=0,'Input and Summary Results'!E2100=0),FALSE,'Input and Summary Results'!$E2100)</f>
        <v>3.8140440999999997E-2</v>
      </c>
      <c r="E2518">
        <f t="shared" si="146"/>
        <v>-1.0654689374952266</v>
      </c>
      <c r="F2518">
        <f t="shared" si="147"/>
        <v>0.19246172646709855</v>
      </c>
      <c r="G2518">
        <f>IF('Input and Summary Results'!$J$4="yes",IF(C2518=FALSE,FALSE,IF('Data Transformation'!E2518&lt;$R$10,E2518,$R$10)),IF(C2518=FALSE,FALSE,IF(C2518&lt;$R$10,C2518,$R$10)))</f>
        <v>8.6006457999999994E-2</v>
      </c>
      <c r="H2518">
        <f>IF('Input and Summary Results'!$J$4="yes",'Data Transformation'!F2518,'Data Transformation'!D2518)</f>
        <v>3.8140440999999997E-2</v>
      </c>
      <c r="I2518">
        <f t="shared" si="148"/>
        <v>130</v>
      </c>
    </row>
    <row r="2519" spans="2:9" x14ac:dyDescent="0.45">
      <c r="B2519">
        <f>IF('Input and Summary Results'!D2101=0,FALSE,'Input and Summary Results'!$B2101)</f>
        <v>130</v>
      </c>
      <c r="C2519">
        <f>IF(OR(B2519=0,'Input and Summary Results'!D2101=0,'Input and Summary Results'!D2101=""),FALSE,'Input and Summary Results'!$D2101)</f>
        <v>0.85233463099999995</v>
      </c>
      <c r="D2519">
        <f>IF(OR(B2519=0,'Input and Summary Results'!E2101=0),FALSE,'Input and Summary Results'!$E2101)</f>
        <v>3.7236338000000001E-2</v>
      </c>
      <c r="E2519">
        <f t="shared" si="146"/>
        <v>-6.9389865486001623E-2</v>
      </c>
      <c r="F2519">
        <f t="shared" si="147"/>
        <v>1.8960359117450906E-2</v>
      </c>
      <c r="G2519">
        <f>IF('Input and Summary Results'!$J$4="yes",IF(C2519=FALSE,FALSE,IF('Data Transformation'!E2519&lt;$R$10,E2519,$R$10)),IF(C2519=FALSE,FALSE,IF(C2519&lt;$R$10,C2519,$R$10)))</f>
        <v>0.85233463099999995</v>
      </c>
      <c r="H2519">
        <f>IF('Input and Summary Results'!$J$4="yes",'Data Transformation'!F2519,'Data Transformation'!D2519)</f>
        <v>3.7236338000000001E-2</v>
      </c>
      <c r="I2519">
        <f t="shared" si="148"/>
        <v>130</v>
      </c>
    </row>
    <row r="2520" spans="2:9" x14ac:dyDescent="0.45">
      <c r="B2520">
        <f>IF('Input and Summary Results'!D2102=0,FALSE,'Input and Summary Results'!$B2102)</f>
        <v>130</v>
      </c>
      <c r="C2520">
        <f>IF(OR(B2520=0,'Input and Summary Results'!D2102=0,'Input and Summary Results'!D2102=""),FALSE,'Input and Summary Results'!$D2102)</f>
        <v>0.28218196200000001</v>
      </c>
      <c r="D2520">
        <f>IF(OR(B2520=0,'Input and Summary Results'!E2102=0),FALSE,'Input and Summary Results'!$E2102)</f>
        <v>3.5656489999999999E-2</v>
      </c>
      <c r="E2520">
        <f t="shared" si="146"/>
        <v>-0.54947075122745592</v>
      </c>
      <c r="F2520">
        <f t="shared" si="147"/>
        <v>5.4840205058890326E-2</v>
      </c>
      <c r="G2520">
        <f>IF('Input and Summary Results'!$J$4="yes",IF(C2520=FALSE,FALSE,IF('Data Transformation'!E2520&lt;$R$10,E2520,$R$10)),IF(C2520=FALSE,FALSE,IF(C2520&lt;$R$10,C2520,$R$10)))</f>
        <v>0.28218196200000001</v>
      </c>
      <c r="H2520">
        <f>IF('Input and Summary Results'!$J$4="yes",'Data Transformation'!F2520,'Data Transformation'!D2520)</f>
        <v>3.5656489999999999E-2</v>
      </c>
      <c r="I2520">
        <f t="shared" si="148"/>
        <v>130</v>
      </c>
    </row>
    <row r="2521" spans="2:9" x14ac:dyDescent="0.45">
      <c r="B2521">
        <f>IF('Input and Summary Results'!D2103=0,FALSE,'Input and Summary Results'!$B2103)</f>
        <v>130</v>
      </c>
      <c r="C2521">
        <f>IF(OR(B2521=0,'Input and Summary Results'!D2103=0,'Input and Summary Results'!D2103=""),FALSE,'Input and Summary Results'!$D2103)</f>
        <v>0.183496246</v>
      </c>
      <c r="D2521">
        <f>IF(OR(B2521=0,'Input and Summary Results'!E2103=0),FALSE,'Input and Summary Results'!$E2103)</f>
        <v>3.1763672999999999E-2</v>
      </c>
      <c r="E2521">
        <f t="shared" si="146"/>
        <v>-0.73637281619751505</v>
      </c>
      <c r="F2521">
        <f t="shared" si="147"/>
        <v>7.5126518294003686E-2</v>
      </c>
      <c r="G2521">
        <f>IF('Input and Summary Results'!$J$4="yes",IF(C2521=FALSE,FALSE,IF('Data Transformation'!E2521&lt;$R$10,E2521,$R$10)),IF(C2521=FALSE,FALSE,IF(C2521&lt;$R$10,C2521,$R$10)))</f>
        <v>0.183496246</v>
      </c>
      <c r="H2521">
        <f>IF('Input and Summary Results'!$J$4="yes",'Data Transformation'!F2521,'Data Transformation'!D2521)</f>
        <v>3.1763672999999999E-2</v>
      </c>
      <c r="I2521">
        <f t="shared" si="148"/>
        <v>130</v>
      </c>
    </row>
    <row r="2522" spans="2:9" x14ac:dyDescent="0.45">
      <c r="B2522">
        <f>IF('Input and Summary Results'!D2104=0,FALSE,'Input and Summary Results'!$B2104)</f>
        <v>130</v>
      </c>
      <c r="C2522">
        <f>IF(OR(B2522=0,'Input and Summary Results'!D2104=0,'Input and Summary Results'!D2104=""),FALSE,'Input and Summary Results'!$D2104)</f>
        <v>0.30283799900000002</v>
      </c>
      <c r="D2522">
        <f>IF(OR(B2522=0,'Input and Summary Results'!E2104=0),FALSE,'Input and Summary Results'!$E2104)</f>
        <v>2.8347384E-2</v>
      </c>
      <c r="E2522">
        <f t="shared" si="146"/>
        <v>-0.51878963207611961</v>
      </c>
      <c r="F2522">
        <f t="shared" si="147"/>
        <v>4.0624904062980548E-2</v>
      </c>
      <c r="G2522">
        <f>IF('Input and Summary Results'!$J$4="yes",IF(C2522=FALSE,FALSE,IF('Data Transformation'!E2522&lt;$R$10,E2522,$R$10)),IF(C2522=FALSE,FALSE,IF(C2522&lt;$R$10,C2522,$R$10)))</f>
        <v>0.30283799900000002</v>
      </c>
      <c r="H2522">
        <f>IF('Input and Summary Results'!$J$4="yes",'Data Transformation'!F2522,'Data Transformation'!D2522)</f>
        <v>2.8347384E-2</v>
      </c>
      <c r="I2522">
        <f t="shared" si="148"/>
        <v>130</v>
      </c>
    </row>
    <row r="2523" spans="2:9" x14ac:dyDescent="0.45">
      <c r="B2523">
        <f>IF('Input and Summary Results'!D2105=0,FALSE,'Input and Summary Results'!$B2105)</f>
        <v>131</v>
      </c>
      <c r="C2523">
        <f>IF(OR(B2523=0,'Input and Summary Results'!D2105=0,'Input and Summary Results'!D2105=""),FALSE,'Input and Summary Results'!$D2105)</f>
        <v>0.877458615</v>
      </c>
      <c r="D2523">
        <f>IF(OR(B2523=0,'Input and Summary Results'!E2105=0),FALSE,'Input and Summary Results'!$E2105)</f>
        <v>7.9920806999999996E-2</v>
      </c>
      <c r="E2523">
        <f t="shared" si="146"/>
        <v>-5.6773357712256001E-2</v>
      </c>
      <c r="F2523">
        <f t="shared" si="147"/>
        <v>3.9529648059811913E-2</v>
      </c>
      <c r="G2523">
        <f>IF('Input and Summary Results'!$J$4="yes",IF(C2523=FALSE,FALSE,IF('Data Transformation'!E2523&lt;$R$10,E2523,$R$10)),IF(C2523=FALSE,FALSE,IF(C2523&lt;$R$10,C2523,$R$10)))</f>
        <v>0.877458615</v>
      </c>
      <c r="H2523">
        <f>IF('Input and Summary Results'!$J$4="yes",'Data Transformation'!F2523,'Data Transformation'!D2523)</f>
        <v>7.9920806999999996E-2</v>
      </c>
      <c r="I2523">
        <f t="shared" si="148"/>
        <v>131</v>
      </c>
    </row>
    <row r="2524" spans="2:9" x14ac:dyDescent="0.45">
      <c r="B2524">
        <f>IF('Input and Summary Results'!D2106=0,FALSE,'Input and Summary Results'!$B2106)</f>
        <v>131</v>
      </c>
      <c r="C2524">
        <f>IF(OR(B2524=0,'Input and Summary Results'!D2106=0,'Input and Summary Results'!D2106=""),FALSE,'Input and Summary Results'!$D2106)</f>
        <v>0.15405950199999999</v>
      </c>
      <c r="D2524">
        <f>IF(OR(B2524=0,'Input and Summary Results'!E2106=0),FALSE,'Input and Summary Results'!$E2106)</f>
        <v>7.5760886E-2</v>
      </c>
      <c r="E2524">
        <f t="shared" si="146"/>
        <v>-0.8123115103369577</v>
      </c>
      <c r="F2524">
        <f t="shared" si="147"/>
        <v>0.21342548883482698</v>
      </c>
      <c r="G2524">
        <f>IF('Input and Summary Results'!$J$4="yes",IF(C2524=FALSE,FALSE,IF('Data Transformation'!E2524&lt;$R$10,E2524,$R$10)),IF(C2524=FALSE,FALSE,IF(C2524&lt;$R$10,C2524,$R$10)))</f>
        <v>0.15405950199999999</v>
      </c>
      <c r="H2524">
        <f>IF('Input and Summary Results'!$J$4="yes",'Data Transformation'!F2524,'Data Transformation'!D2524)</f>
        <v>7.5760886E-2</v>
      </c>
      <c r="I2524">
        <f t="shared" si="148"/>
        <v>131</v>
      </c>
    </row>
    <row r="2525" spans="2:9" x14ac:dyDescent="0.45">
      <c r="B2525">
        <f>IF('Input and Summary Results'!D2107=0,FALSE,'Input and Summary Results'!$B2107)</f>
        <v>131</v>
      </c>
      <c r="C2525">
        <f>IF(OR(B2525=0,'Input and Summary Results'!D2107=0,'Input and Summary Results'!D2107=""),FALSE,'Input and Summary Results'!$D2107)</f>
        <v>0.17413900500000001</v>
      </c>
      <c r="D2525">
        <f>IF(OR(B2525=0,'Input and Summary Results'!E2107=0),FALSE,'Input and Summary Results'!$E2107)</f>
        <v>7.3320413000000001E-2</v>
      </c>
      <c r="E2525">
        <f t="shared" si="146"/>
        <v>-0.75910394135258596</v>
      </c>
      <c r="F2525">
        <f t="shared" si="147"/>
        <v>0.18273366866888896</v>
      </c>
      <c r="G2525">
        <f>IF('Input and Summary Results'!$J$4="yes",IF(C2525=FALSE,FALSE,IF('Data Transformation'!E2525&lt;$R$10,E2525,$R$10)),IF(C2525=FALSE,FALSE,IF(C2525&lt;$R$10,C2525,$R$10)))</f>
        <v>0.17413900500000001</v>
      </c>
      <c r="H2525">
        <f>IF('Input and Summary Results'!$J$4="yes",'Data Transformation'!F2525,'Data Transformation'!D2525)</f>
        <v>7.3320413000000001E-2</v>
      </c>
      <c r="I2525">
        <f t="shared" si="148"/>
        <v>131</v>
      </c>
    </row>
    <row r="2526" spans="2:9" x14ac:dyDescent="0.45">
      <c r="B2526">
        <f>IF('Input and Summary Results'!D2108=0,FALSE,'Input and Summary Results'!$B2108)</f>
        <v>131</v>
      </c>
      <c r="C2526">
        <f>IF(OR(B2526=0,'Input and Summary Results'!D2108=0,'Input and Summary Results'!D2108=""),FALSE,'Input and Summary Results'!$D2108)</f>
        <v>0.12354422399999999</v>
      </c>
      <c r="D2526">
        <f>IF(OR(B2526=0,'Input and Summary Results'!E2108=0),FALSE,'Input and Summary Results'!$E2108)</f>
        <v>7.2556543000000001E-2</v>
      </c>
      <c r="E2526">
        <f t="shared" si="146"/>
        <v>-0.90817755413535806</v>
      </c>
      <c r="F2526">
        <f t="shared" si="147"/>
        <v>0.25488475820609796</v>
      </c>
      <c r="G2526">
        <f>IF('Input and Summary Results'!$J$4="yes",IF(C2526=FALSE,FALSE,IF('Data Transformation'!E2526&lt;$R$10,E2526,$R$10)),IF(C2526=FALSE,FALSE,IF(C2526&lt;$R$10,C2526,$R$10)))</f>
        <v>0.12354422399999999</v>
      </c>
      <c r="H2526">
        <f>IF('Input and Summary Results'!$J$4="yes",'Data Transformation'!F2526,'Data Transformation'!D2526)</f>
        <v>7.2556543000000001E-2</v>
      </c>
      <c r="I2526">
        <f t="shared" si="148"/>
        <v>131</v>
      </c>
    </row>
    <row r="2527" spans="2:9" x14ac:dyDescent="0.45">
      <c r="B2527">
        <f>IF('Input and Summary Results'!D2109=0,FALSE,'Input and Summary Results'!$B2109)</f>
        <v>131</v>
      </c>
      <c r="C2527">
        <f>IF(OR(B2527=0,'Input and Summary Results'!D2109=0,'Input and Summary Results'!D2109=""),FALSE,'Input and Summary Results'!$D2109)</f>
        <v>0.23546924499999999</v>
      </c>
      <c r="D2527">
        <f>IF(OR(B2527=0,'Input and Summary Results'!E2109=0),FALSE,'Input and Summary Results'!$E2109)</f>
        <v>7.1212070000000002E-2</v>
      </c>
      <c r="E2527">
        <f t="shared" si="146"/>
        <v>-0.6280658087007932</v>
      </c>
      <c r="F2527">
        <f t="shared" si="147"/>
        <v>0.13125297267590083</v>
      </c>
      <c r="G2527">
        <f>IF('Input and Summary Results'!$J$4="yes",IF(C2527=FALSE,FALSE,IF('Data Transformation'!E2527&lt;$R$10,E2527,$R$10)),IF(C2527=FALSE,FALSE,IF(C2527&lt;$R$10,C2527,$R$10)))</f>
        <v>0.23546924499999999</v>
      </c>
      <c r="H2527">
        <f>IF('Input and Summary Results'!$J$4="yes",'Data Transformation'!F2527,'Data Transformation'!D2527)</f>
        <v>7.1212070000000002E-2</v>
      </c>
      <c r="I2527">
        <f t="shared" si="148"/>
        <v>131</v>
      </c>
    </row>
    <row r="2528" spans="2:9" x14ac:dyDescent="0.45">
      <c r="B2528">
        <f>IF('Input and Summary Results'!D2110=0,FALSE,'Input and Summary Results'!$B2110)</f>
        <v>131</v>
      </c>
      <c r="C2528">
        <f>IF(OR(B2528=0,'Input and Summary Results'!D2110=0,'Input and Summary Results'!D2110=""),FALSE,'Input and Summary Results'!$D2110)</f>
        <v>0.173707211</v>
      </c>
      <c r="D2528">
        <f>IF(OR(B2528=0,'Input and Summary Results'!E2110=0),FALSE,'Input and Summary Results'!$E2110)</f>
        <v>6.6310079999999993E-2</v>
      </c>
      <c r="E2528">
        <f t="shared" si="146"/>
        <v>-0.7601821525805007</v>
      </c>
      <c r="F2528">
        <f t="shared" si="147"/>
        <v>0.16567288458738766</v>
      </c>
      <c r="G2528">
        <f>IF('Input and Summary Results'!$J$4="yes",IF(C2528=FALSE,FALSE,IF('Data Transformation'!E2528&lt;$R$10,E2528,$R$10)),IF(C2528=FALSE,FALSE,IF(C2528&lt;$R$10,C2528,$R$10)))</f>
        <v>0.173707211</v>
      </c>
      <c r="H2528">
        <f>IF('Input and Summary Results'!$J$4="yes",'Data Transformation'!F2528,'Data Transformation'!D2528)</f>
        <v>6.6310079999999993E-2</v>
      </c>
      <c r="I2528">
        <f t="shared" si="148"/>
        <v>131</v>
      </c>
    </row>
    <row r="2529" spans="2:9" x14ac:dyDescent="0.45">
      <c r="B2529">
        <f>IF('Input and Summary Results'!D2111=0,FALSE,'Input and Summary Results'!$B2111)</f>
        <v>131</v>
      </c>
      <c r="C2529">
        <f>IF(OR(B2529=0,'Input and Summary Results'!D2111=0,'Input and Summary Results'!D2111=""),FALSE,'Input and Summary Results'!$D2111)</f>
        <v>0.23439185900000001</v>
      </c>
      <c r="D2529">
        <f>IF(OR(B2529=0,'Input and Summary Results'!E2111=0),FALSE,'Input and Summary Results'!$E2111)</f>
        <v>6.4459621999999994E-2</v>
      </c>
      <c r="E2529">
        <f t="shared" si="146"/>
        <v>-0.63005747649684929</v>
      </c>
      <c r="F2529">
        <f t="shared" si="147"/>
        <v>0.11935344541125892</v>
      </c>
      <c r="G2529">
        <f>IF('Input and Summary Results'!$J$4="yes",IF(C2529=FALSE,FALSE,IF('Data Transformation'!E2529&lt;$R$10,E2529,$R$10)),IF(C2529=FALSE,FALSE,IF(C2529&lt;$R$10,C2529,$R$10)))</f>
        <v>0.23439185900000001</v>
      </c>
      <c r="H2529">
        <f>IF('Input and Summary Results'!$J$4="yes",'Data Transformation'!F2529,'Data Transformation'!D2529)</f>
        <v>6.4459621999999994E-2</v>
      </c>
      <c r="I2529">
        <f t="shared" si="148"/>
        <v>131</v>
      </c>
    </row>
    <row r="2530" spans="2:9" x14ac:dyDescent="0.45">
      <c r="B2530">
        <f>IF('Input and Summary Results'!D2112=0,FALSE,'Input and Summary Results'!$B2112)</f>
        <v>131</v>
      </c>
      <c r="C2530">
        <f>IF(OR(B2530=0,'Input and Summary Results'!D2112=0,'Input and Summary Results'!D2112=""),FALSE,'Input and Summary Results'!$D2112)</f>
        <v>0.19303802</v>
      </c>
      <c r="D2530">
        <f>IF(OR(B2530=0,'Input and Summary Results'!E2112=0),FALSE,'Input and Summary Results'!$E2112)</f>
        <v>5.7699199999999999E-2</v>
      </c>
      <c r="E2530">
        <f t="shared" si="146"/>
        <v>-0.71435714565523922</v>
      </c>
      <c r="F2530">
        <f t="shared" si="147"/>
        <v>0.12972290536340975</v>
      </c>
      <c r="G2530">
        <f>IF('Input and Summary Results'!$J$4="yes",IF(C2530=FALSE,FALSE,IF('Data Transformation'!E2530&lt;$R$10,E2530,$R$10)),IF(C2530=FALSE,FALSE,IF(C2530&lt;$R$10,C2530,$R$10)))</f>
        <v>0.19303802</v>
      </c>
      <c r="H2530">
        <f>IF('Input and Summary Results'!$J$4="yes",'Data Transformation'!F2530,'Data Transformation'!D2530)</f>
        <v>5.7699199999999999E-2</v>
      </c>
      <c r="I2530">
        <f t="shared" si="148"/>
        <v>131</v>
      </c>
    </row>
    <row r="2531" spans="2:9" x14ac:dyDescent="0.45">
      <c r="B2531">
        <f>IF('Input and Summary Results'!D2113=0,FALSE,'Input and Summary Results'!$B2113)</f>
        <v>131</v>
      </c>
      <c r="C2531">
        <f>IF(OR(B2531=0,'Input and Summary Results'!D2113=0,'Input and Summary Results'!D2113=""),FALSE,'Input and Summary Results'!$D2113)</f>
        <v>0.19999181799999999</v>
      </c>
      <c r="D2531">
        <f>IF(OR(B2531=0,'Input and Summary Results'!E2113=0),FALSE,'Input and Summary Results'!$E2113)</f>
        <v>5.2554618999999997E-2</v>
      </c>
      <c r="E2531">
        <f t="shared" si="146"/>
        <v>-0.69898777168670712</v>
      </c>
      <c r="F2531">
        <f t="shared" si="147"/>
        <v>0.1140481889414096</v>
      </c>
      <c r="G2531">
        <f>IF('Input and Summary Results'!$J$4="yes",IF(C2531=FALSE,FALSE,IF('Data Transformation'!E2531&lt;$R$10,E2531,$R$10)),IF(C2531=FALSE,FALSE,IF(C2531&lt;$R$10,C2531,$R$10)))</f>
        <v>0.19999181799999999</v>
      </c>
      <c r="H2531">
        <f>IF('Input and Summary Results'!$J$4="yes",'Data Transformation'!F2531,'Data Transformation'!D2531)</f>
        <v>5.2554618999999997E-2</v>
      </c>
      <c r="I2531">
        <f t="shared" si="148"/>
        <v>131</v>
      </c>
    </row>
    <row r="2532" spans="2:9" x14ac:dyDescent="0.45">
      <c r="B2532">
        <f>IF('Input and Summary Results'!D2114=0,FALSE,'Input and Summary Results'!$B2114)</f>
        <v>131</v>
      </c>
      <c r="C2532">
        <f>IF(OR(B2532=0,'Input and Summary Results'!D2114=0,'Input and Summary Results'!D2114=""),FALSE,'Input and Summary Results'!$D2114)</f>
        <v>0.42708977399999998</v>
      </c>
      <c r="D2532">
        <f>IF(OR(B2532=0,'Input and Summary Results'!E2114=0),FALSE,'Input and Summary Results'!$E2114)</f>
        <v>5.2283708999999998E-2</v>
      </c>
      <c r="E2532">
        <f t="shared" si="146"/>
        <v>-0.3694808269542087</v>
      </c>
      <c r="F2532">
        <f t="shared" si="147"/>
        <v>5.3129648817112629E-2</v>
      </c>
      <c r="G2532">
        <f>IF('Input and Summary Results'!$J$4="yes",IF(C2532=FALSE,FALSE,IF('Data Transformation'!E2532&lt;$R$10,E2532,$R$10)),IF(C2532=FALSE,FALSE,IF(C2532&lt;$R$10,C2532,$R$10)))</f>
        <v>0.42708977399999998</v>
      </c>
      <c r="H2532">
        <f>IF('Input and Summary Results'!$J$4="yes",'Data Transformation'!F2532,'Data Transformation'!D2532)</f>
        <v>5.2283708999999998E-2</v>
      </c>
      <c r="I2532">
        <f t="shared" si="148"/>
        <v>131</v>
      </c>
    </row>
    <row r="2533" spans="2:9" x14ac:dyDescent="0.45">
      <c r="B2533">
        <f>IF('Input and Summary Results'!D2115=0,FALSE,'Input and Summary Results'!$B2115)</f>
        <v>131</v>
      </c>
      <c r="C2533">
        <f>IF(OR(B2533=0,'Input and Summary Results'!D2115=0,'Input and Summary Results'!D2115=""),FALSE,'Input and Summary Results'!$D2115)</f>
        <v>0.121276511</v>
      </c>
      <c r="D2533">
        <f>IF(OR(B2533=0,'Input and Summary Results'!E2115=0),FALSE,'Input and Summary Results'!$E2115)</f>
        <v>4.7360891000000002E-2</v>
      </c>
      <c r="E2533">
        <f t="shared" si="146"/>
        <v>-0.91622330573612532</v>
      </c>
      <c r="F2533">
        <f t="shared" si="147"/>
        <v>0.16948563678584058</v>
      </c>
      <c r="G2533">
        <f>IF('Input and Summary Results'!$J$4="yes",IF(C2533=FALSE,FALSE,IF('Data Transformation'!E2533&lt;$R$10,E2533,$R$10)),IF(C2533=FALSE,FALSE,IF(C2533&lt;$R$10,C2533,$R$10)))</f>
        <v>0.121276511</v>
      </c>
      <c r="H2533">
        <f>IF('Input and Summary Results'!$J$4="yes",'Data Transformation'!F2533,'Data Transformation'!D2533)</f>
        <v>4.7360891000000002E-2</v>
      </c>
      <c r="I2533">
        <f t="shared" si="148"/>
        <v>131</v>
      </c>
    </row>
    <row r="2534" spans="2:9" x14ac:dyDescent="0.45">
      <c r="B2534">
        <f>IF('Input and Summary Results'!D2116=0,FALSE,'Input and Summary Results'!$B2116)</f>
        <v>131</v>
      </c>
      <c r="C2534">
        <f>IF(OR(B2534=0,'Input and Summary Results'!D2116=0,'Input and Summary Results'!D2116=""),FALSE,'Input and Summary Results'!$D2116)</f>
        <v>0.17472626499999999</v>
      </c>
      <c r="D2534">
        <f>IF(OR(B2534=0,'Input and Summary Results'!E2116=0),FALSE,'Input and Summary Results'!$E2116)</f>
        <v>4.6810253000000003E-2</v>
      </c>
      <c r="E2534">
        <f t="shared" si="146"/>
        <v>-0.75764180659584135</v>
      </c>
      <c r="F2534">
        <f t="shared" si="147"/>
        <v>0.11627129900590506</v>
      </c>
      <c r="G2534">
        <f>IF('Input and Summary Results'!$J$4="yes",IF(C2534=FALSE,FALSE,IF('Data Transformation'!E2534&lt;$R$10,E2534,$R$10)),IF(C2534=FALSE,FALSE,IF(C2534&lt;$R$10,C2534,$R$10)))</f>
        <v>0.17472626499999999</v>
      </c>
      <c r="H2534">
        <f>IF('Input and Summary Results'!$J$4="yes",'Data Transformation'!F2534,'Data Transformation'!D2534)</f>
        <v>4.6810253000000003E-2</v>
      </c>
      <c r="I2534">
        <f t="shared" si="148"/>
        <v>131</v>
      </c>
    </row>
    <row r="2535" spans="2:9" x14ac:dyDescent="0.45">
      <c r="B2535">
        <f>IF('Input and Summary Results'!D2117=0,FALSE,'Input and Summary Results'!$B2117)</f>
        <v>131</v>
      </c>
      <c r="C2535">
        <f>IF(OR(B2535=0,'Input and Summary Results'!D2117=0,'Input and Summary Results'!D2117=""),FALSE,'Input and Summary Results'!$D2117)</f>
        <v>0.95925294000000005</v>
      </c>
      <c r="D2535">
        <f>IF(OR(B2535=0,'Input and Summary Results'!E2117=0),FALSE,'Input and Summary Results'!$E2117)</f>
        <v>4.2272951000000003E-2</v>
      </c>
      <c r="E2535">
        <f t="shared" si="146"/>
        <v>-1.8066861064939068E-2</v>
      </c>
      <c r="F2535">
        <f t="shared" si="147"/>
        <v>1.9125780040872224E-2</v>
      </c>
      <c r="G2535">
        <f>IF('Input and Summary Results'!$J$4="yes",IF(C2535=FALSE,FALSE,IF('Data Transformation'!E2535&lt;$R$10,E2535,$R$10)),IF(C2535=FALSE,FALSE,IF(C2535&lt;$R$10,C2535,$R$10)))</f>
        <v>0.95925294000000005</v>
      </c>
      <c r="H2535">
        <f>IF('Input and Summary Results'!$J$4="yes",'Data Transformation'!F2535,'Data Transformation'!D2535)</f>
        <v>4.2272951000000003E-2</v>
      </c>
      <c r="I2535">
        <f t="shared" si="148"/>
        <v>131</v>
      </c>
    </row>
    <row r="2536" spans="2:9" x14ac:dyDescent="0.45">
      <c r="B2536">
        <f>IF('Input and Summary Results'!D2118=0,FALSE,'Input and Summary Results'!$B2118)</f>
        <v>131</v>
      </c>
      <c r="C2536">
        <f>IF(OR(B2536=0,'Input and Summary Results'!D2118=0,'Input and Summary Results'!D2118=""),FALSE,'Input and Summary Results'!$D2118)</f>
        <v>0.29094335700000001</v>
      </c>
      <c r="D2536">
        <f>IF(OR(B2536=0,'Input and Summary Results'!E2118=0),FALSE,'Input and Summary Results'!$E2118)</f>
        <v>4.0281376000000001E-2</v>
      </c>
      <c r="E2536">
        <f t="shared" si="146"/>
        <v>-0.53619155443956612</v>
      </c>
      <c r="F2536">
        <f t="shared" si="147"/>
        <v>6.0087700108581617E-2</v>
      </c>
      <c r="G2536">
        <f>IF('Input and Summary Results'!$J$4="yes",IF(C2536=FALSE,FALSE,IF('Data Transformation'!E2536&lt;$R$10,E2536,$R$10)),IF(C2536=FALSE,FALSE,IF(C2536&lt;$R$10,C2536,$R$10)))</f>
        <v>0.29094335700000001</v>
      </c>
      <c r="H2536">
        <f>IF('Input and Summary Results'!$J$4="yes",'Data Transformation'!F2536,'Data Transformation'!D2536)</f>
        <v>4.0281376000000001E-2</v>
      </c>
      <c r="I2536">
        <f t="shared" si="148"/>
        <v>131</v>
      </c>
    </row>
    <row r="2537" spans="2:9" x14ac:dyDescent="0.45">
      <c r="B2537">
        <f>IF('Input and Summary Results'!D2119=0,FALSE,'Input and Summary Results'!$B2119)</f>
        <v>131</v>
      </c>
      <c r="C2537">
        <f>IF(OR(B2537=0,'Input and Summary Results'!D2119=0,'Input and Summary Results'!D2119=""),FALSE,'Input and Summary Results'!$D2119)</f>
        <v>0.31013036900000002</v>
      </c>
      <c r="D2537">
        <f>IF(OR(B2537=0,'Input and Summary Results'!E2119=0),FALSE,'Input and Summary Results'!$E2119)</f>
        <v>3.8937955000000003E-2</v>
      </c>
      <c r="E2537">
        <f t="shared" si="146"/>
        <v>-0.50845570411630125</v>
      </c>
      <c r="F2537">
        <f t="shared" si="147"/>
        <v>5.4490221401052155E-2</v>
      </c>
      <c r="G2537">
        <f>IF('Input and Summary Results'!$J$4="yes",IF(C2537=FALSE,FALSE,IF('Data Transformation'!E2537&lt;$R$10,E2537,$R$10)),IF(C2537=FALSE,FALSE,IF(C2537&lt;$R$10,C2537,$R$10)))</f>
        <v>0.31013036900000002</v>
      </c>
      <c r="H2537">
        <f>IF('Input and Summary Results'!$J$4="yes",'Data Transformation'!F2537,'Data Transformation'!D2537)</f>
        <v>3.8937955000000003E-2</v>
      </c>
      <c r="I2537">
        <f t="shared" si="148"/>
        <v>131</v>
      </c>
    </row>
    <row r="2538" spans="2:9" x14ac:dyDescent="0.45">
      <c r="B2538">
        <f>IF('Input and Summary Results'!D2120=0,FALSE,'Input and Summary Results'!$B2120)</f>
        <v>131</v>
      </c>
      <c r="C2538">
        <f>IF(OR(B2538=0,'Input and Summary Results'!D2120=0,'Input and Summary Results'!D2120=""),FALSE,'Input and Summary Results'!$D2120)</f>
        <v>0.30259828700000002</v>
      </c>
      <c r="D2538">
        <f>IF(OR(B2538=0,'Input and Summary Results'!E2120=0),FALSE,'Input and Summary Results'!$E2120)</f>
        <v>3.4745566999999998E-2</v>
      </c>
      <c r="E2538">
        <f t="shared" ref="E2538:E2601" si="149">IF(C2538=FALSE,FALSE,LOG10(C2538))</f>
        <v>-0.51913353483415803</v>
      </c>
      <c r="F2538">
        <f t="shared" ref="F2538:F2601" si="150">IF(D2538=FALSE, FALSE,0.434*D2538/C2538)</f>
        <v>4.9833646540107475E-2</v>
      </c>
      <c r="G2538">
        <f>IF('Input and Summary Results'!$J$4="yes",IF(C2538=FALSE,FALSE,IF('Data Transformation'!E2538&lt;$R$10,E2538,$R$10)),IF(C2538=FALSE,FALSE,IF(C2538&lt;$R$10,C2538,$R$10)))</f>
        <v>0.30259828700000002</v>
      </c>
      <c r="H2538">
        <f>IF('Input and Summary Results'!$J$4="yes",'Data Transformation'!F2538,'Data Transformation'!D2538)</f>
        <v>3.4745566999999998E-2</v>
      </c>
      <c r="I2538">
        <f t="shared" si="148"/>
        <v>131</v>
      </c>
    </row>
    <row r="2539" spans="2:9" x14ac:dyDescent="0.45">
      <c r="B2539">
        <f>IF('Input and Summary Results'!D2121=0,FALSE,'Input and Summary Results'!$B2121)</f>
        <v>131</v>
      </c>
      <c r="C2539">
        <f>IF(OR(B2539=0,'Input and Summary Results'!D2121=0,'Input and Summary Results'!D2121=""),FALSE,'Input and Summary Results'!$D2121)</f>
        <v>0.82145252199999996</v>
      </c>
      <c r="D2539">
        <f>IF(OR(B2539=0,'Input and Summary Results'!E2121=0),FALSE,'Input and Summary Results'!$E2121)</f>
        <v>2.7462459000000002E-2</v>
      </c>
      <c r="E2539">
        <f t="shared" si="149"/>
        <v>-8.5417532690608353E-2</v>
      </c>
      <c r="F2539">
        <f t="shared" si="150"/>
        <v>1.4509307460620348E-2</v>
      </c>
      <c r="G2539">
        <f>IF('Input and Summary Results'!$J$4="yes",IF(C2539=FALSE,FALSE,IF('Data Transformation'!E2539&lt;$R$10,E2539,$R$10)),IF(C2539=FALSE,FALSE,IF(C2539&lt;$R$10,C2539,$R$10)))</f>
        <v>0.82145252199999996</v>
      </c>
      <c r="H2539">
        <f>IF('Input and Summary Results'!$J$4="yes",'Data Transformation'!F2539,'Data Transformation'!D2539)</f>
        <v>2.7462459000000002E-2</v>
      </c>
      <c r="I2539">
        <f t="shared" si="148"/>
        <v>131</v>
      </c>
    </row>
    <row r="2540" spans="2:9" x14ac:dyDescent="0.45">
      <c r="B2540">
        <f>IF('Input and Summary Results'!D2122=0,FALSE,'Input and Summary Results'!$B2122)</f>
        <v>132</v>
      </c>
      <c r="C2540">
        <f>IF(OR(B2540=0,'Input and Summary Results'!D2122=0,'Input and Summary Results'!D2122=""),FALSE,'Input and Summary Results'!$D2122)</f>
        <v>0.13431411600000001</v>
      </c>
      <c r="D2540">
        <f>IF(OR(B2540=0,'Input and Summary Results'!E2122=0),FALSE,'Input and Summary Results'!$E2122)</f>
        <v>9.6611512999999996E-2</v>
      </c>
      <c r="E2540">
        <f t="shared" si="149"/>
        <v>-0.87187834191991542</v>
      </c>
      <c r="F2540">
        <f t="shared" si="150"/>
        <v>0.31217416226005607</v>
      </c>
      <c r="G2540">
        <f>IF('Input and Summary Results'!$J$4="yes",IF(C2540=FALSE,FALSE,IF('Data Transformation'!E2540&lt;$R$10,E2540,$R$10)),IF(C2540=FALSE,FALSE,IF(C2540&lt;$R$10,C2540,$R$10)))</f>
        <v>0.13431411600000001</v>
      </c>
      <c r="H2540">
        <f>IF('Input and Summary Results'!$J$4="yes",'Data Transformation'!F2540,'Data Transformation'!D2540)</f>
        <v>9.6611512999999996E-2</v>
      </c>
      <c r="I2540">
        <f t="shared" si="148"/>
        <v>132</v>
      </c>
    </row>
    <row r="2541" spans="2:9" x14ac:dyDescent="0.45">
      <c r="B2541">
        <f>IF('Input and Summary Results'!D2123=0,FALSE,'Input and Summary Results'!$B2123)</f>
        <v>132</v>
      </c>
      <c r="C2541">
        <f>IF(OR(B2541=0,'Input and Summary Results'!D2123=0,'Input and Summary Results'!D2123=""),FALSE,'Input and Summary Results'!$D2123)</f>
        <v>0.120430422</v>
      </c>
      <c r="D2541">
        <f>IF(OR(B2541=0,'Input and Summary Results'!E2123=0),FALSE,'Input and Summary Results'!$E2123)</f>
        <v>5.8862254000000003E-2</v>
      </c>
      <c r="E2541">
        <f t="shared" si="149"/>
        <v>-0.91926379183376827</v>
      </c>
      <c r="F2541">
        <f t="shared" si="150"/>
        <v>0.21212429394293744</v>
      </c>
      <c r="G2541">
        <f>IF('Input and Summary Results'!$J$4="yes",IF(C2541=FALSE,FALSE,IF('Data Transformation'!E2541&lt;$R$10,E2541,$R$10)),IF(C2541=FALSE,FALSE,IF(C2541&lt;$R$10,C2541,$R$10)))</f>
        <v>0.120430422</v>
      </c>
      <c r="H2541">
        <f>IF('Input and Summary Results'!$J$4="yes",'Data Transformation'!F2541,'Data Transformation'!D2541)</f>
        <v>5.8862254000000003E-2</v>
      </c>
      <c r="I2541">
        <f t="shared" si="148"/>
        <v>132</v>
      </c>
    </row>
    <row r="2542" spans="2:9" x14ac:dyDescent="0.45">
      <c r="B2542">
        <f>IF('Input and Summary Results'!D2124=0,FALSE,'Input and Summary Results'!$B2124)</f>
        <v>132</v>
      </c>
      <c r="C2542">
        <f>IF(OR(B2542=0,'Input and Summary Results'!D2124=0,'Input and Summary Results'!D2124=""),FALSE,'Input and Summary Results'!$D2124)</f>
        <v>0.11485447</v>
      </c>
      <c r="D2542">
        <f>IF(OR(B2542=0,'Input and Summary Results'!E2124=0),FALSE,'Input and Summary Results'!$E2124)</f>
        <v>5.7546776000000001E-2</v>
      </c>
      <c r="E2542">
        <f t="shared" si="149"/>
        <v>-0.93985209791295043</v>
      </c>
      <c r="F2542">
        <f t="shared" si="150"/>
        <v>0.21745170896700841</v>
      </c>
      <c r="G2542">
        <f>IF('Input and Summary Results'!$J$4="yes",IF(C2542=FALSE,FALSE,IF('Data Transformation'!E2542&lt;$R$10,E2542,$R$10)),IF(C2542=FALSE,FALSE,IF(C2542&lt;$R$10,C2542,$R$10)))</f>
        <v>0.11485447</v>
      </c>
      <c r="H2542">
        <f>IF('Input and Summary Results'!$J$4="yes",'Data Transformation'!F2542,'Data Transformation'!D2542)</f>
        <v>5.7546776000000001E-2</v>
      </c>
      <c r="I2542">
        <f t="shared" si="148"/>
        <v>132</v>
      </c>
    </row>
    <row r="2543" spans="2:9" x14ac:dyDescent="0.45">
      <c r="B2543">
        <f>IF('Input and Summary Results'!D2125=0,FALSE,'Input and Summary Results'!$B2125)</f>
        <v>132</v>
      </c>
      <c r="C2543">
        <f>IF(OR(B2543=0,'Input and Summary Results'!D2125=0,'Input and Summary Results'!D2125=""),FALSE,'Input and Summary Results'!$D2125)</f>
        <v>0.46760695800000002</v>
      </c>
      <c r="D2543">
        <f>IF(OR(B2543=0,'Input and Summary Results'!E2125=0),FALSE,'Input and Summary Results'!$E2125)</f>
        <v>5.7486840999999997E-2</v>
      </c>
      <c r="E2543">
        <f t="shared" si="149"/>
        <v>-0.33011903515236474</v>
      </c>
      <c r="F2543">
        <f t="shared" si="150"/>
        <v>5.3355256090949779E-2</v>
      </c>
      <c r="G2543">
        <f>IF('Input and Summary Results'!$J$4="yes",IF(C2543=FALSE,FALSE,IF('Data Transformation'!E2543&lt;$R$10,E2543,$R$10)),IF(C2543=FALSE,FALSE,IF(C2543&lt;$R$10,C2543,$R$10)))</f>
        <v>0.46760695800000002</v>
      </c>
      <c r="H2543">
        <f>IF('Input and Summary Results'!$J$4="yes",'Data Transformation'!F2543,'Data Transformation'!D2543)</f>
        <v>5.7486840999999997E-2</v>
      </c>
      <c r="I2543">
        <f t="shared" si="148"/>
        <v>132</v>
      </c>
    </row>
    <row r="2544" spans="2:9" x14ac:dyDescent="0.45">
      <c r="B2544">
        <f>IF('Input and Summary Results'!D2126=0,FALSE,'Input and Summary Results'!$B2126)</f>
        <v>132</v>
      </c>
      <c r="C2544">
        <f>IF(OR(B2544=0,'Input and Summary Results'!D2126=0,'Input and Summary Results'!D2126=""),FALSE,'Input and Summary Results'!$D2126)</f>
        <v>0.131455135</v>
      </c>
      <c r="D2544">
        <f>IF(OR(B2544=0,'Input and Summary Results'!E2126=0),FALSE,'Input and Summary Results'!$E2126)</f>
        <v>5.7341906999999998E-2</v>
      </c>
      <c r="E2544">
        <f t="shared" si="149"/>
        <v>-0.88122244448643527</v>
      </c>
      <c r="F2544">
        <f t="shared" si="150"/>
        <v>0.18931468624637598</v>
      </c>
      <c r="G2544">
        <f>IF('Input and Summary Results'!$J$4="yes",IF(C2544=FALSE,FALSE,IF('Data Transformation'!E2544&lt;$R$10,E2544,$R$10)),IF(C2544=FALSE,FALSE,IF(C2544&lt;$R$10,C2544,$R$10)))</f>
        <v>0.131455135</v>
      </c>
      <c r="H2544">
        <f>IF('Input and Summary Results'!$J$4="yes",'Data Transformation'!F2544,'Data Transformation'!D2544)</f>
        <v>5.7341906999999998E-2</v>
      </c>
      <c r="I2544">
        <f t="shared" si="148"/>
        <v>132</v>
      </c>
    </row>
    <row r="2545" spans="2:9" x14ac:dyDescent="0.45">
      <c r="B2545">
        <f>IF('Input and Summary Results'!D2127=0,FALSE,'Input and Summary Results'!$B2127)</f>
        <v>132</v>
      </c>
      <c r="C2545">
        <f>IF(OR(B2545=0,'Input and Summary Results'!D2127=0,'Input and Summary Results'!D2127=""),FALSE,'Input and Summary Results'!$D2127)</f>
        <v>6.2069882999999999E-2</v>
      </c>
      <c r="D2545">
        <f>IF(OR(B2545=0,'Input and Summary Results'!E2127=0),FALSE,'Input and Summary Results'!$E2127)</f>
        <v>5.6158447E-2</v>
      </c>
      <c r="E2545">
        <f t="shared" si="149"/>
        <v>-1.2071190732468291</v>
      </c>
      <c r="F2545">
        <f t="shared" si="150"/>
        <v>0.39266653681303054</v>
      </c>
      <c r="G2545">
        <f>IF('Input and Summary Results'!$J$4="yes",IF(C2545=FALSE,FALSE,IF('Data Transformation'!E2545&lt;$R$10,E2545,$R$10)),IF(C2545=FALSE,FALSE,IF(C2545&lt;$R$10,C2545,$R$10)))</f>
        <v>6.2069882999999999E-2</v>
      </c>
      <c r="H2545">
        <f>IF('Input and Summary Results'!$J$4="yes",'Data Transformation'!F2545,'Data Transformation'!D2545)</f>
        <v>5.6158447E-2</v>
      </c>
      <c r="I2545">
        <f t="shared" si="148"/>
        <v>132</v>
      </c>
    </row>
    <row r="2546" spans="2:9" x14ac:dyDescent="0.45">
      <c r="B2546">
        <f>IF('Input and Summary Results'!D2128=0,FALSE,'Input and Summary Results'!$B2128)</f>
        <v>132</v>
      </c>
      <c r="C2546">
        <f>IF(OR(B2546=0,'Input and Summary Results'!D2128=0,'Input and Summary Results'!D2128=""),FALSE,'Input and Summary Results'!$D2128)</f>
        <v>0.166420343</v>
      </c>
      <c r="D2546">
        <f>IF(OR(B2546=0,'Input and Summary Results'!E2128=0),FALSE,'Input and Summary Results'!$E2128)</f>
        <v>5.3649963000000002E-2</v>
      </c>
      <c r="E2546">
        <f t="shared" si="149"/>
        <v>-0.77879358722412251</v>
      </c>
      <c r="F2546">
        <f t="shared" si="150"/>
        <v>0.13991128441551162</v>
      </c>
      <c r="G2546">
        <f>IF('Input and Summary Results'!$J$4="yes",IF(C2546=FALSE,FALSE,IF('Data Transformation'!E2546&lt;$R$10,E2546,$R$10)),IF(C2546=FALSE,FALSE,IF(C2546&lt;$R$10,C2546,$R$10)))</f>
        <v>0.166420343</v>
      </c>
      <c r="H2546">
        <f>IF('Input and Summary Results'!$J$4="yes",'Data Transformation'!F2546,'Data Transformation'!D2546)</f>
        <v>5.3649963000000002E-2</v>
      </c>
      <c r="I2546">
        <f t="shared" si="148"/>
        <v>132</v>
      </c>
    </row>
    <row r="2547" spans="2:9" x14ac:dyDescent="0.45">
      <c r="B2547">
        <f>IF('Input and Summary Results'!D2129=0,FALSE,'Input and Summary Results'!$B2129)</f>
        <v>132</v>
      </c>
      <c r="C2547">
        <f>IF(OR(B2547=0,'Input and Summary Results'!D2129=0,'Input and Summary Results'!D2129=""),FALSE,'Input and Summary Results'!$D2129)</f>
        <v>0.82335496799999996</v>
      </c>
      <c r="D2547">
        <f>IF(OR(B2547=0,'Input and Summary Results'!E2129=0),FALSE,'Input and Summary Results'!$E2129)</f>
        <v>5.1708176000000002E-2</v>
      </c>
      <c r="E2547">
        <f t="shared" si="149"/>
        <v>-8.4412889687235496E-2</v>
      </c>
      <c r="F2547">
        <f t="shared" si="150"/>
        <v>2.7255982238756592E-2</v>
      </c>
      <c r="G2547">
        <f>IF('Input and Summary Results'!$J$4="yes",IF(C2547=FALSE,FALSE,IF('Data Transformation'!E2547&lt;$R$10,E2547,$R$10)),IF(C2547=FALSE,FALSE,IF(C2547&lt;$R$10,C2547,$R$10)))</f>
        <v>0.82335496799999996</v>
      </c>
      <c r="H2547">
        <f>IF('Input and Summary Results'!$J$4="yes",'Data Transformation'!F2547,'Data Transformation'!D2547)</f>
        <v>5.1708176000000002E-2</v>
      </c>
      <c r="I2547">
        <f t="shared" si="148"/>
        <v>132</v>
      </c>
    </row>
    <row r="2548" spans="2:9" x14ac:dyDescent="0.45">
      <c r="B2548">
        <f>IF('Input and Summary Results'!D2130=0,FALSE,'Input and Summary Results'!$B2130)</f>
        <v>132</v>
      </c>
      <c r="C2548">
        <f>IF(OR(B2548=0,'Input and Summary Results'!D2130=0,'Input and Summary Results'!D2130=""),FALSE,'Input and Summary Results'!$D2130)</f>
        <v>9.6022532999999993E-2</v>
      </c>
      <c r="D2548">
        <f>IF(OR(B2548=0,'Input and Summary Results'!E2130=0),FALSE,'Input and Summary Results'!$E2130)</f>
        <v>4.9636931000000002E-2</v>
      </c>
      <c r="E2548">
        <f t="shared" si="149"/>
        <v>-1.0176268418639052</v>
      </c>
      <c r="F2548">
        <f t="shared" si="150"/>
        <v>0.22434763363303489</v>
      </c>
      <c r="G2548">
        <f>IF('Input and Summary Results'!$J$4="yes",IF(C2548=FALSE,FALSE,IF('Data Transformation'!E2548&lt;$R$10,E2548,$R$10)),IF(C2548=FALSE,FALSE,IF(C2548&lt;$R$10,C2548,$R$10)))</f>
        <v>9.6022532999999993E-2</v>
      </c>
      <c r="H2548">
        <f>IF('Input and Summary Results'!$J$4="yes",'Data Transformation'!F2548,'Data Transformation'!D2548)</f>
        <v>4.9636931000000002E-2</v>
      </c>
      <c r="I2548">
        <f t="shared" si="148"/>
        <v>132</v>
      </c>
    </row>
    <row r="2549" spans="2:9" x14ac:dyDescent="0.45">
      <c r="B2549">
        <f>IF('Input and Summary Results'!D2131=0,FALSE,'Input and Summary Results'!$B2131)</f>
        <v>132</v>
      </c>
      <c r="C2549">
        <f>IF(OR(B2549=0,'Input and Summary Results'!D2131=0,'Input and Summary Results'!D2131=""),FALSE,'Input and Summary Results'!$D2131)</f>
        <v>0.12972271299999999</v>
      </c>
      <c r="D2549">
        <f>IF(OR(B2549=0,'Input and Summary Results'!E2131=0),FALSE,'Input and Summary Results'!$E2131)</f>
        <v>4.397119E-2</v>
      </c>
      <c r="E2549">
        <f t="shared" si="149"/>
        <v>-0.8869839771389928</v>
      </c>
      <c r="F2549">
        <f t="shared" si="150"/>
        <v>0.14710990865570317</v>
      </c>
      <c r="G2549">
        <f>IF('Input and Summary Results'!$J$4="yes",IF(C2549=FALSE,FALSE,IF('Data Transformation'!E2549&lt;$R$10,E2549,$R$10)),IF(C2549=FALSE,FALSE,IF(C2549&lt;$R$10,C2549,$R$10)))</f>
        <v>0.12972271299999999</v>
      </c>
      <c r="H2549">
        <f>IF('Input and Summary Results'!$J$4="yes",'Data Transformation'!F2549,'Data Transformation'!D2549)</f>
        <v>4.397119E-2</v>
      </c>
      <c r="I2549">
        <f t="shared" si="148"/>
        <v>132</v>
      </c>
    </row>
    <row r="2550" spans="2:9" x14ac:dyDescent="0.45">
      <c r="B2550">
        <f>IF('Input and Summary Results'!D2132=0,FALSE,'Input and Summary Results'!$B2132)</f>
        <v>132</v>
      </c>
      <c r="C2550">
        <f>IF(OR(B2550=0,'Input and Summary Results'!D2132=0,'Input and Summary Results'!D2132=""),FALSE,'Input and Summary Results'!$D2132)</f>
        <v>0.201612399</v>
      </c>
      <c r="D2550">
        <f>IF(OR(B2550=0,'Input and Summary Results'!E2132=0),FALSE,'Input and Summary Results'!$E2132)</f>
        <v>4.1805924000000001E-2</v>
      </c>
      <c r="E2550">
        <f t="shared" si="149"/>
        <v>-0.69548276264468312</v>
      </c>
      <c r="F2550">
        <f t="shared" si="150"/>
        <v>8.9993329309076872E-2</v>
      </c>
      <c r="G2550">
        <f>IF('Input and Summary Results'!$J$4="yes",IF(C2550=FALSE,FALSE,IF('Data Transformation'!E2550&lt;$R$10,E2550,$R$10)),IF(C2550=FALSE,FALSE,IF(C2550&lt;$R$10,C2550,$R$10)))</f>
        <v>0.201612399</v>
      </c>
      <c r="H2550">
        <f>IF('Input and Summary Results'!$J$4="yes",'Data Transformation'!F2550,'Data Transformation'!D2550)</f>
        <v>4.1805924000000001E-2</v>
      </c>
      <c r="I2550">
        <f t="shared" si="148"/>
        <v>132</v>
      </c>
    </row>
    <row r="2551" spans="2:9" x14ac:dyDescent="0.45">
      <c r="B2551">
        <f>IF('Input and Summary Results'!D2133=0,FALSE,'Input and Summary Results'!$B2133)</f>
        <v>132</v>
      </c>
      <c r="C2551">
        <f>IF(OR(B2551=0,'Input and Summary Results'!D2133=0,'Input and Summary Results'!D2133=""),FALSE,'Input and Summary Results'!$D2133)</f>
        <v>0.18231043199999999</v>
      </c>
      <c r="D2551">
        <f>IF(OR(B2551=0,'Input and Summary Results'!E2133=0),FALSE,'Input and Summary Results'!$E2133)</f>
        <v>4.1760118999999998E-2</v>
      </c>
      <c r="E2551">
        <f t="shared" si="149"/>
        <v>-0.73918847983426683</v>
      </c>
      <c r="F2551">
        <f t="shared" si="150"/>
        <v>9.9412257692417738E-2</v>
      </c>
      <c r="G2551">
        <f>IF('Input and Summary Results'!$J$4="yes",IF(C2551=FALSE,FALSE,IF('Data Transformation'!E2551&lt;$R$10,E2551,$R$10)),IF(C2551=FALSE,FALSE,IF(C2551&lt;$R$10,C2551,$R$10)))</f>
        <v>0.18231043199999999</v>
      </c>
      <c r="H2551">
        <f>IF('Input and Summary Results'!$J$4="yes",'Data Transformation'!F2551,'Data Transformation'!D2551)</f>
        <v>4.1760118999999998E-2</v>
      </c>
      <c r="I2551">
        <f t="shared" si="148"/>
        <v>132</v>
      </c>
    </row>
    <row r="2552" spans="2:9" x14ac:dyDescent="0.45">
      <c r="B2552">
        <f>IF('Input and Summary Results'!D2134=0,FALSE,'Input and Summary Results'!$B2134)</f>
        <v>132</v>
      </c>
      <c r="C2552">
        <f>IF(OR(B2552=0,'Input and Summary Results'!D2134=0,'Input and Summary Results'!D2134=""),FALSE,'Input and Summary Results'!$D2134)</f>
        <v>7.7337766000000002E-2</v>
      </c>
      <c r="D2552">
        <f>IF(OR(B2552=0,'Input and Summary Results'!E2134=0),FALSE,'Input and Summary Results'!$E2134)</f>
        <v>3.9257728999999998E-2</v>
      </c>
      <c r="E2552">
        <f t="shared" si="149"/>
        <v>-1.1116083772317324</v>
      </c>
      <c r="F2552">
        <f t="shared" si="150"/>
        <v>0.22030445495412937</v>
      </c>
      <c r="G2552">
        <f>IF('Input and Summary Results'!$J$4="yes",IF(C2552=FALSE,FALSE,IF('Data Transformation'!E2552&lt;$R$10,E2552,$R$10)),IF(C2552=FALSE,FALSE,IF(C2552&lt;$R$10,C2552,$R$10)))</f>
        <v>7.7337766000000002E-2</v>
      </c>
      <c r="H2552">
        <f>IF('Input and Summary Results'!$J$4="yes",'Data Transformation'!F2552,'Data Transformation'!D2552)</f>
        <v>3.9257728999999998E-2</v>
      </c>
      <c r="I2552">
        <f t="shared" si="148"/>
        <v>132</v>
      </c>
    </row>
    <row r="2553" spans="2:9" x14ac:dyDescent="0.45">
      <c r="B2553">
        <f>IF('Input and Summary Results'!D2135=0,FALSE,'Input and Summary Results'!$B2135)</f>
        <v>132</v>
      </c>
      <c r="C2553">
        <f>IF(OR(B2553=0,'Input and Summary Results'!D2135=0,'Input and Summary Results'!D2135=""),FALSE,'Input and Summary Results'!$D2135)</f>
        <v>0.16023516500000001</v>
      </c>
      <c r="D2553">
        <f>IF(OR(B2553=0,'Input and Summary Results'!E2135=0),FALSE,'Input and Summary Results'!$E2135)</f>
        <v>3.8663678E-2</v>
      </c>
      <c r="E2553">
        <f t="shared" si="149"/>
        <v>-0.79524216809228843</v>
      </c>
      <c r="F2553">
        <f t="shared" si="150"/>
        <v>0.10472130915832363</v>
      </c>
      <c r="G2553">
        <f>IF('Input and Summary Results'!$J$4="yes",IF(C2553=FALSE,FALSE,IF('Data Transformation'!E2553&lt;$R$10,E2553,$R$10)),IF(C2553=FALSE,FALSE,IF(C2553&lt;$R$10,C2553,$R$10)))</f>
        <v>0.16023516500000001</v>
      </c>
      <c r="H2553">
        <f>IF('Input and Summary Results'!$J$4="yes",'Data Transformation'!F2553,'Data Transformation'!D2553)</f>
        <v>3.8663678E-2</v>
      </c>
      <c r="I2553">
        <f t="shared" si="148"/>
        <v>132</v>
      </c>
    </row>
    <row r="2554" spans="2:9" x14ac:dyDescent="0.45">
      <c r="B2554">
        <f>IF('Input and Summary Results'!D2136=0,FALSE,'Input and Summary Results'!$B2136)</f>
        <v>132</v>
      </c>
      <c r="C2554">
        <f>IF(OR(B2554=0,'Input and Summary Results'!D2136=0,'Input and Summary Results'!D2136=""),FALSE,'Input and Summary Results'!$D2136)</f>
        <v>0.116784148</v>
      </c>
      <c r="D2554">
        <f>IF(OR(B2554=0,'Input and Summary Results'!E2136=0),FALSE,'Input and Summary Results'!$E2136)</f>
        <v>3.1765783999999998E-2</v>
      </c>
      <c r="E2554">
        <f t="shared" si="149"/>
        <v>-0.93261610331389677</v>
      </c>
      <c r="F2554">
        <f t="shared" si="150"/>
        <v>0.11804984231250289</v>
      </c>
      <c r="G2554">
        <f>IF('Input and Summary Results'!$J$4="yes",IF(C2554=FALSE,FALSE,IF('Data Transformation'!E2554&lt;$R$10,E2554,$R$10)),IF(C2554=FALSE,FALSE,IF(C2554&lt;$R$10,C2554,$R$10)))</f>
        <v>0.116784148</v>
      </c>
      <c r="H2554">
        <f>IF('Input and Summary Results'!$J$4="yes",'Data Transformation'!F2554,'Data Transformation'!D2554)</f>
        <v>3.1765783999999998E-2</v>
      </c>
      <c r="I2554">
        <f t="shared" si="148"/>
        <v>132</v>
      </c>
    </row>
    <row r="2555" spans="2:9" x14ac:dyDescent="0.45">
      <c r="B2555">
        <f>IF('Input and Summary Results'!D2137=0,FALSE,'Input and Summary Results'!$B2137)</f>
        <v>133</v>
      </c>
      <c r="C2555">
        <f>IF(OR(B2555=0,'Input and Summary Results'!D2137=0,'Input and Summary Results'!D2137=""),FALSE,'Input and Summary Results'!$D2137)</f>
        <v>0.83507406399999995</v>
      </c>
      <c r="D2555">
        <f>IF(OR(B2555=0,'Input and Summary Results'!E2137=0),FALSE,'Input and Summary Results'!$E2137)</f>
        <v>8.6333128999999995E-2</v>
      </c>
      <c r="E2555">
        <f t="shared" si="149"/>
        <v>-7.8275004564232795E-2</v>
      </c>
      <c r="F2555">
        <f t="shared" si="150"/>
        <v>4.4868568671053828E-2</v>
      </c>
      <c r="G2555">
        <f>IF('Input and Summary Results'!$J$4="yes",IF(C2555=FALSE,FALSE,IF('Data Transformation'!E2555&lt;$R$10,E2555,$R$10)),IF(C2555=FALSE,FALSE,IF(C2555&lt;$R$10,C2555,$R$10)))</f>
        <v>0.83507406399999995</v>
      </c>
      <c r="H2555">
        <f>IF('Input and Summary Results'!$J$4="yes",'Data Transformation'!F2555,'Data Transformation'!D2555)</f>
        <v>8.6333128999999995E-2</v>
      </c>
      <c r="I2555">
        <f t="shared" si="148"/>
        <v>133</v>
      </c>
    </row>
    <row r="2556" spans="2:9" x14ac:dyDescent="0.45">
      <c r="B2556">
        <f>IF('Input and Summary Results'!D2138=0,FALSE,'Input and Summary Results'!$B2138)</f>
        <v>133</v>
      </c>
      <c r="C2556">
        <f>IF(OR(B2556=0,'Input and Summary Results'!D2138=0,'Input and Summary Results'!D2138=""),FALSE,'Input and Summary Results'!$D2138)</f>
        <v>0.85610233000000002</v>
      </c>
      <c r="D2556">
        <f>IF(OR(B2556=0,'Input and Summary Results'!E2138=0),FALSE,'Input and Summary Results'!$E2138)</f>
        <v>7.9684985E-2</v>
      </c>
      <c r="E2556">
        <f t="shared" si="149"/>
        <v>-6.74743209558053E-2</v>
      </c>
      <c r="F2556">
        <f t="shared" si="150"/>
        <v>4.0396202974941085E-2</v>
      </c>
      <c r="G2556">
        <f>IF('Input and Summary Results'!$J$4="yes",IF(C2556=FALSE,FALSE,IF('Data Transformation'!E2556&lt;$R$10,E2556,$R$10)),IF(C2556=FALSE,FALSE,IF(C2556&lt;$R$10,C2556,$R$10)))</f>
        <v>0.85610233000000002</v>
      </c>
      <c r="H2556">
        <f>IF('Input and Summary Results'!$J$4="yes",'Data Transformation'!F2556,'Data Transformation'!D2556)</f>
        <v>7.9684985E-2</v>
      </c>
      <c r="I2556">
        <f t="shared" si="148"/>
        <v>133</v>
      </c>
    </row>
    <row r="2557" spans="2:9" x14ac:dyDescent="0.45">
      <c r="B2557">
        <f>IF('Input and Summary Results'!D2139=0,FALSE,'Input and Summary Results'!$B2139)</f>
        <v>133</v>
      </c>
      <c r="C2557">
        <f>IF(OR(B2557=0,'Input and Summary Results'!D2139=0,'Input and Summary Results'!D2139=""),FALSE,'Input and Summary Results'!$D2139)</f>
        <v>1.0773277130000001</v>
      </c>
      <c r="D2557">
        <f>IF(OR(B2557=0,'Input and Summary Results'!E2139=0),FALSE,'Input and Summary Results'!$E2139)</f>
        <v>7.3314966999999995E-2</v>
      </c>
      <c r="E2557">
        <f t="shared" si="149"/>
        <v>3.2347831708888573E-2</v>
      </c>
      <c r="F2557">
        <f t="shared" si="150"/>
        <v>2.9534834474271056E-2</v>
      </c>
      <c r="G2557">
        <f>IF('Input and Summary Results'!$J$4="yes",IF(C2557=FALSE,FALSE,IF('Data Transformation'!E2557&lt;$R$10,E2557,$R$10)),IF(C2557=FALSE,FALSE,IF(C2557&lt;$R$10,C2557,$R$10)))</f>
        <v>1.0773277130000001</v>
      </c>
      <c r="H2557">
        <f>IF('Input and Summary Results'!$J$4="yes",'Data Transformation'!F2557,'Data Transformation'!D2557)</f>
        <v>7.3314966999999995E-2</v>
      </c>
      <c r="I2557">
        <f t="shared" si="148"/>
        <v>133</v>
      </c>
    </row>
    <row r="2558" spans="2:9" x14ac:dyDescent="0.45">
      <c r="B2558">
        <f>IF('Input and Summary Results'!D2140=0,FALSE,'Input and Summary Results'!$B2140)</f>
        <v>133</v>
      </c>
      <c r="C2558">
        <f>IF(OR(B2558=0,'Input and Summary Results'!D2140=0,'Input and Summary Results'!D2140=""),FALSE,'Input and Summary Results'!$D2140)</f>
        <v>0.87357357000000002</v>
      </c>
      <c r="D2558">
        <f>IF(OR(B2558=0,'Input and Summary Results'!E2140=0),FALSE,'Input and Summary Results'!$E2140)</f>
        <v>6.1498786999999999E-2</v>
      </c>
      <c r="E2558">
        <f t="shared" si="149"/>
        <v>-5.870051403585206E-2</v>
      </c>
      <c r="F2558">
        <f t="shared" si="150"/>
        <v>3.0553206363603695E-2</v>
      </c>
      <c r="G2558">
        <f>IF('Input and Summary Results'!$J$4="yes",IF(C2558=FALSE,FALSE,IF('Data Transformation'!E2558&lt;$R$10,E2558,$R$10)),IF(C2558=FALSE,FALSE,IF(C2558&lt;$R$10,C2558,$R$10)))</f>
        <v>0.87357357000000002</v>
      </c>
      <c r="H2558">
        <f>IF('Input and Summary Results'!$J$4="yes",'Data Transformation'!F2558,'Data Transformation'!D2558)</f>
        <v>6.1498786999999999E-2</v>
      </c>
      <c r="I2558">
        <f t="shared" si="148"/>
        <v>133</v>
      </c>
    </row>
    <row r="2559" spans="2:9" x14ac:dyDescent="0.45">
      <c r="B2559">
        <f>IF('Input and Summary Results'!D2141=0,FALSE,'Input and Summary Results'!$B2141)</f>
        <v>133</v>
      </c>
      <c r="C2559">
        <f>IF(OR(B2559=0,'Input and Summary Results'!D2141=0,'Input and Summary Results'!D2141=""),FALSE,'Input and Summary Results'!$D2141)</f>
        <v>0.69777473099999998</v>
      </c>
      <c r="D2559">
        <f>IF(OR(B2559=0,'Input and Summary Results'!E2141=0),FALSE,'Input and Summary Results'!$E2141)</f>
        <v>6.1282499999999997E-2</v>
      </c>
      <c r="E2559">
        <f t="shared" si="149"/>
        <v>-0.1562847620102478</v>
      </c>
      <c r="F2559">
        <f t="shared" si="150"/>
        <v>3.8116320093568995E-2</v>
      </c>
      <c r="G2559">
        <f>IF('Input and Summary Results'!$J$4="yes",IF(C2559=FALSE,FALSE,IF('Data Transformation'!E2559&lt;$R$10,E2559,$R$10)),IF(C2559=FALSE,FALSE,IF(C2559&lt;$R$10,C2559,$R$10)))</f>
        <v>0.69777473099999998</v>
      </c>
      <c r="H2559">
        <f>IF('Input and Summary Results'!$J$4="yes",'Data Transformation'!F2559,'Data Transformation'!D2559)</f>
        <v>6.1282499999999997E-2</v>
      </c>
      <c r="I2559">
        <f t="shared" si="148"/>
        <v>133</v>
      </c>
    </row>
    <row r="2560" spans="2:9" x14ac:dyDescent="0.45">
      <c r="B2560">
        <f>IF('Input and Summary Results'!D2142=0,FALSE,'Input and Summary Results'!$B2142)</f>
        <v>133</v>
      </c>
      <c r="C2560">
        <f>IF(OR(B2560=0,'Input and Summary Results'!D2142=0,'Input and Summary Results'!D2142=""),FALSE,'Input and Summary Results'!$D2142)</f>
        <v>0.93517212199999999</v>
      </c>
      <c r="D2560">
        <f>IF(OR(B2560=0,'Input and Summary Results'!E2142=0),FALSE,'Input and Summary Results'!$E2142)</f>
        <v>5.0511814000000002E-2</v>
      </c>
      <c r="E2560">
        <f t="shared" si="149"/>
        <v>-2.910844821279757E-2</v>
      </c>
      <c r="F2560">
        <f t="shared" si="150"/>
        <v>2.3441810079963012E-2</v>
      </c>
      <c r="G2560">
        <f>IF('Input and Summary Results'!$J$4="yes",IF(C2560=FALSE,FALSE,IF('Data Transformation'!E2560&lt;$R$10,E2560,$R$10)),IF(C2560=FALSE,FALSE,IF(C2560&lt;$R$10,C2560,$R$10)))</f>
        <v>0.93517212199999999</v>
      </c>
      <c r="H2560">
        <f>IF('Input and Summary Results'!$J$4="yes",'Data Transformation'!F2560,'Data Transformation'!D2560)</f>
        <v>5.0511814000000002E-2</v>
      </c>
      <c r="I2560">
        <f t="shared" si="148"/>
        <v>133</v>
      </c>
    </row>
    <row r="2561" spans="2:9" x14ac:dyDescent="0.45">
      <c r="B2561">
        <f>IF('Input and Summary Results'!D2143=0,FALSE,'Input and Summary Results'!$B2143)</f>
        <v>133</v>
      </c>
      <c r="C2561">
        <f>IF(OR(B2561=0,'Input and Summary Results'!D2143=0,'Input and Summary Results'!D2143=""),FALSE,'Input and Summary Results'!$D2143)</f>
        <v>0.96962011699999995</v>
      </c>
      <c r="D2561">
        <f>IF(OR(B2561=0,'Input and Summary Results'!E2143=0),FALSE,'Input and Summary Results'!$E2143)</f>
        <v>5.0336390000000002E-2</v>
      </c>
      <c r="E2561">
        <f t="shared" si="149"/>
        <v>-1.339838264616741E-2</v>
      </c>
      <c r="F2561">
        <f t="shared" si="150"/>
        <v>2.2530466186687012E-2</v>
      </c>
      <c r="G2561">
        <f>IF('Input and Summary Results'!$J$4="yes",IF(C2561=FALSE,FALSE,IF('Data Transformation'!E2561&lt;$R$10,E2561,$R$10)),IF(C2561=FALSE,FALSE,IF(C2561&lt;$R$10,C2561,$R$10)))</f>
        <v>0.96962011699999995</v>
      </c>
      <c r="H2561">
        <f>IF('Input and Summary Results'!$J$4="yes",'Data Transformation'!F2561,'Data Transformation'!D2561)</f>
        <v>5.0336390000000002E-2</v>
      </c>
      <c r="I2561">
        <f t="shared" si="148"/>
        <v>133</v>
      </c>
    </row>
    <row r="2562" spans="2:9" x14ac:dyDescent="0.45">
      <c r="B2562">
        <f>IF('Input and Summary Results'!D2144=0,FALSE,'Input and Summary Results'!$B2144)</f>
        <v>133</v>
      </c>
      <c r="C2562">
        <f>IF(OR(B2562=0,'Input and Summary Results'!D2144=0,'Input and Summary Results'!D2144=""),FALSE,'Input and Summary Results'!$D2144)</f>
        <v>0.96265509400000004</v>
      </c>
      <c r="D2562">
        <f>IF(OR(B2562=0,'Input and Summary Results'!E2144=0),FALSE,'Input and Summary Results'!$E2144)</f>
        <v>4.7155876999999999E-2</v>
      </c>
      <c r="E2562">
        <f t="shared" si="149"/>
        <v>-1.652928671072168E-2</v>
      </c>
      <c r="F2562">
        <f t="shared" si="150"/>
        <v>2.1259587930877347E-2</v>
      </c>
      <c r="G2562">
        <f>IF('Input and Summary Results'!$J$4="yes",IF(C2562=FALSE,FALSE,IF('Data Transformation'!E2562&lt;$R$10,E2562,$R$10)),IF(C2562=FALSE,FALSE,IF(C2562&lt;$R$10,C2562,$R$10)))</f>
        <v>0.96265509400000004</v>
      </c>
      <c r="H2562">
        <f>IF('Input and Summary Results'!$J$4="yes",'Data Transformation'!F2562,'Data Transformation'!D2562)</f>
        <v>4.7155876999999999E-2</v>
      </c>
      <c r="I2562">
        <f t="shared" si="148"/>
        <v>133</v>
      </c>
    </row>
    <row r="2563" spans="2:9" x14ac:dyDescent="0.45">
      <c r="B2563">
        <f>IF('Input and Summary Results'!D2145=0,FALSE,'Input and Summary Results'!$B2145)</f>
        <v>133</v>
      </c>
      <c r="C2563">
        <f>IF(OR(B2563=0,'Input and Summary Results'!D2145=0,'Input and Summary Results'!D2145=""),FALSE,'Input and Summary Results'!$D2145)</f>
        <v>0.13973349099999999</v>
      </c>
      <c r="D2563">
        <f>IF(OR(B2563=0,'Input and Summary Results'!E2145=0),FALSE,'Input and Summary Results'!$E2145)</f>
        <v>4.7126504E-2</v>
      </c>
      <c r="E2563">
        <f t="shared" si="149"/>
        <v>-0.85469949071256557</v>
      </c>
      <c r="F2563">
        <f t="shared" si="150"/>
        <v>0.14637079908065848</v>
      </c>
      <c r="G2563">
        <f>IF('Input and Summary Results'!$J$4="yes",IF(C2563=FALSE,FALSE,IF('Data Transformation'!E2563&lt;$R$10,E2563,$R$10)),IF(C2563=FALSE,FALSE,IF(C2563&lt;$R$10,C2563,$R$10)))</f>
        <v>0.13973349099999999</v>
      </c>
      <c r="H2563">
        <f>IF('Input and Summary Results'!$J$4="yes",'Data Transformation'!F2563,'Data Transformation'!D2563)</f>
        <v>4.7126504E-2</v>
      </c>
      <c r="I2563">
        <f t="shared" si="148"/>
        <v>133</v>
      </c>
    </row>
    <row r="2564" spans="2:9" x14ac:dyDescent="0.45">
      <c r="B2564">
        <f>IF('Input and Summary Results'!D2146=0,FALSE,'Input and Summary Results'!$B2146)</f>
        <v>133</v>
      </c>
      <c r="C2564">
        <f>IF(OR(B2564=0,'Input and Summary Results'!D2146=0,'Input and Summary Results'!D2146=""),FALSE,'Input and Summary Results'!$D2146)</f>
        <v>1.034438867</v>
      </c>
      <c r="D2564">
        <f>IF(OR(B2564=0,'Input and Summary Results'!E2146=0),FALSE,'Input and Summary Results'!$E2146)</f>
        <v>4.6036097999999998E-2</v>
      </c>
      <c r="E2564">
        <f t="shared" si="149"/>
        <v>1.4704829937412059E-2</v>
      </c>
      <c r="F2564">
        <f t="shared" si="150"/>
        <v>1.9314497134029284E-2</v>
      </c>
      <c r="G2564">
        <f>IF('Input and Summary Results'!$J$4="yes",IF(C2564=FALSE,FALSE,IF('Data Transformation'!E2564&lt;$R$10,E2564,$R$10)),IF(C2564=FALSE,FALSE,IF(C2564&lt;$R$10,C2564,$R$10)))</f>
        <v>1.034438867</v>
      </c>
      <c r="H2564">
        <f>IF('Input and Summary Results'!$J$4="yes",'Data Transformation'!F2564,'Data Transformation'!D2564)</f>
        <v>4.6036097999999998E-2</v>
      </c>
      <c r="I2564">
        <f t="shared" si="148"/>
        <v>133</v>
      </c>
    </row>
    <row r="2565" spans="2:9" x14ac:dyDescent="0.45">
      <c r="B2565">
        <f>IF('Input and Summary Results'!D2147=0,FALSE,'Input and Summary Results'!$B2147)</f>
        <v>133</v>
      </c>
      <c r="C2565">
        <f>IF(OR(B2565=0,'Input and Summary Results'!D2147=0,'Input and Summary Results'!D2147=""),FALSE,'Input and Summary Results'!$D2147)</f>
        <v>0.69972219000000002</v>
      </c>
      <c r="D2565">
        <f>IF(OR(B2565=0,'Input and Summary Results'!E2147=0),FALSE,'Input and Summary Results'!$E2147)</f>
        <v>4.4192041000000001E-2</v>
      </c>
      <c r="E2565">
        <f t="shared" si="149"/>
        <v>-0.15507435326844418</v>
      </c>
      <c r="F2565">
        <f t="shared" si="150"/>
        <v>2.7409943643490857E-2</v>
      </c>
      <c r="G2565">
        <f>IF('Input and Summary Results'!$J$4="yes",IF(C2565=FALSE,FALSE,IF('Data Transformation'!E2565&lt;$R$10,E2565,$R$10)),IF(C2565=FALSE,FALSE,IF(C2565&lt;$R$10,C2565,$R$10)))</f>
        <v>0.69972219000000002</v>
      </c>
      <c r="H2565">
        <f>IF('Input and Summary Results'!$J$4="yes",'Data Transformation'!F2565,'Data Transformation'!D2565)</f>
        <v>4.4192041000000001E-2</v>
      </c>
      <c r="I2565">
        <f t="shared" ref="I2565:I2628" si="151">IF(G2565=FALSE,"",B2565)</f>
        <v>133</v>
      </c>
    </row>
    <row r="2566" spans="2:9" x14ac:dyDescent="0.45">
      <c r="B2566">
        <f>IF('Input and Summary Results'!D2148=0,FALSE,'Input and Summary Results'!$B2148)</f>
        <v>133</v>
      </c>
      <c r="C2566">
        <f>IF(OR(B2566=0,'Input and Summary Results'!D2148=0,'Input and Summary Results'!D2148=""),FALSE,'Input and Summary Results'!$D2148)</f>
        <v>0.295177825</v>
      </c>
      <c r="D2566">
        <f>IF(OR(B2566=0,'Input and Summary Results'!E2148=0),FALSE,'Input and Summary Results'!$E2148)</f>
        <v>4.2366247000000003E-2</v>
      </c>
      <c r="E2566">
        <f t="shared" si="149"/>
        <v>-0.52991627165207278</v>
      </c>
      <c r="F2566">
        <f t="shared" si="150"/>
        <v>6.2291099265332689E-2</v>
      </c>
      <c r="G2566">
        <f>IF('Input and Summary Results'!$J$4="yes",IF(C2566=FALSE,FALSE,IF('Data Transformation'!E2566&lt;$R$10,E2566,$R$10)),IF(C2566=FALSE,FALSE,IF(C2566&lt;$R$10,C2566,$R$10)))</f>
        <v>0.295177825</v>
      </c>
      <c r="H2566">
        <f>IF('Input and Summary Results'!$J$4="yes",'Data Transformation'!F2566,'Data Transformation'!D2566)</f>
        <v>4.2366247000000003E-2</v>
      </c>
      <c r="I2566">
        <f t="shared" si="151"/>
        <v>133</v>
      </c>
    </row>
    <row r="2567" spans="2:9" x14ac:dyDescent="0.45">
      <c r="B2567">
        <f>IF('Input and Summary Results'!D2149=0,FALSE,'Input and Summary Results'!$B2149)</f>
        <v>133</v>
      </c>
      <c r="C2567">
        <f>IF(OR(B2567=0,'Input and Summary Results'!D2149=0,'Input and Summary Results'!D2149=""),FALSE,'Input and Summary Results'!$D2149)</f>
        <v>0.97944680900000003</v>
      </c>
      <c r="D2567">
        <f>IF(OR(B2567=0,'Input and Summary Results'!E2149=0),FALSE,'Input and Summary Results'!$E2149)</f>
        <v>4.2335607999999997E-2</v>
      </c>
      <c r="E2567">
        <f t="shared" si="149"/>
        <v>-9.0191443400347206E-3</v>
      </c>
      <c r="F2567">
        <f t="shared" si="150"/>
        <v>1.8759215613514752E-2</v>
      </c>
      <c r="G2567">
        <f>IF('Input and Summary Results'!$J$4="yes",IF(C2567=FALSE,FALSE,IF('Data Transformation'!E2567&lt;$R$10,E2567,$R$10)),IF(C2567=FALSE,FALSE,IF(C2567&lt;$R$10,C2567,$R$10)))</f>
        <v>0.97944680900000003</v>
      </c>
      <c r="H2567">
        <f>IF('Input and Summary Results'!$J$4="yes",'Data Transformation'!F2567,'Data Transformation'!D2567)</f>
        <v>4.2335607999999997E-2</v>
      </c>
      <c r="I2567">
        <f t="shared" si="151"/>
        <v>133</v>
      </c>
    </row>
    <row r="2568" spans="2:9" x14ac:dyDescent="0.45">
      <c r="B2568">
        <f>IF('Input and Summary Results'!D2150=0,FALSE,'Input and Summary Results'!$B2150)</f>
        <v>133</v>
      </c>
      <c r="C2568">
        <f>IF(OR(B2568=0,'Input and Summary Results'!D2150=0,'Input and Summary Results'!D2150=""),FALSE,'Input and Summary Results'!$D2150)</f>
        <v>1.0348362390000001</v>
      </c>
      <c r="D2568">
        <f>IF(OR(B2568=0,'Input and Summary Results'!E2150=0),FALSE,'Input and Summary Results'!$E2150)</f>
        <v>3.9343471999999997E-2</v>
      </c>
      <c r="E2568">
        <f t="shared" si="149"/>
        <v>1.4871628898539936E-2</v>
      </c>
      <c r="F2568">
        <f t="shared" si="150"/>
        <v>1.6500259852225758E-2</v>
      </c>
      <c r="G2568">
        <f>IF('Input and Summary Results'!$J$4="yes",IF(C2568=FALSE,FALSE,IF('Data Transformation'!E2568&lt;$R$10,E2568,$R$10)),IF(C2568=FALSE,FALSE,IF(C2568&lt;$R$10,C2568,$R$10)))</f>
        <v>1.0348362390000001</v>
      </c>
      <c r="H2568">
        <f>IF('Input and Summary Results'!$J$4="yes",'Data Transformation'!F2568,'Data Transformation'!D2568)</f>
        <v>3.9343471999999997E-2</v>
      </c>
      <c r="I2568">
        <f t="shared" si="151"/>
        <v>133</v>
      </c>
    </row>
    <row r="2569" spans="2:9" x14ac:dyDescent="0.45">
      <c r="B2569">
        <f>IF('Input and Summary Results'!D2151=0,FALSE,'Input and Summary Results'!$B2151)</f>
        <v>133</v>
      </c>
      <c r="C2569">
        <f>IF(OR(B2569=0,'Input and Summary Results'!D2151=0,'Input and Summary Results'!D2151=""),FALSE,'Input and Summary Results'!$D2151)</f>
        <v>1.0048335479999999</v>
      </c>
      <c r="D2569">
        <f>IF(OR(B2569=0,'Input and Summary Results'!E2151=0),FALSE,'Input and Summary Results'!$E2151)</f>
        <v>3.8860692000000002E-2</v>
      </c>
      <c r="E2569">
        <f t="shared" si="149"/>
        <v>2.0941262618106044E-3</v>
      </c>
      <c r="F2569">
        <f t="shared" si="150"/>
        <v>1.6784412066624194E-2</v>
      </c>
      <c r="G2569">
        <f>IF('Input and Summary Results'!$J$4="yes",IF(C2569=FALSE,FALSE,IF('Data Transformation'!E2569&lt;$R$10,E2569,$R$10)),IF(C2569=FALSE,FALSE,IF(C2569&lt;$R$10,C2569,$R$10)))</f>
        <v>1.0048335479999999</v>
      </c>
      <c r="H2569">
        <f>IF('Input and Summary Results'!$J$4="yes",'Data Transformation'!F2569,'Data Transformation'!D2569)</f>
        <v>3.8860692000000002E-2</v>
      </c>
      <c r="I2569">
        <f t="shared" si="151"/>
        <v>133</v>
      </c>
    </row>
    <row r="2570" spans="2:9" x14ac:dyDescent="0.45">
      <c r="B2570">
        <f>IF('Input and Summary Results'!D2152=0,FALSE,'Input and Summary Results'!$B2152)</f>
        <v>133</v>
      </c>
      <c r="C2570">
        <f>IF(OR(B2570=0,'Input and Summary Results'!D2152=0,'Input and Summary Results'!D2152=""),FALSE,'Input and Summary Results'!$D2152)</f>
        <v>0.77231261799999995</v>
      </c>
      <c r="D2570">
        <f>IF(OR(B2570=0,'Input and Summary Results'!E2152=0),FALSE,'Input and Summary Results'!$E2152)</f>
        <v>3.4186712000000001E-2</v>
      </c>
      <c r="E2570">
        <f t="shared" si="149"/>
        <v>-0.11220686962491085</v>
      </c>
      <c r="F2570">
        <f t="shared" si="150"/>
        <v>1.9211175192789615E-2</v>
      </c>
      <c r="G2570">
        <f>IF('Input and Summary Results'!$J$4="yes",IF(C2570=FALSE,FALSE,IF('Data Transformation'!E2570&lt;$R$10,E2570,$R$10)),IF(C2570=FALSE,FALSE,IF(C2570&lt;$R$10,C2570,$R$10)))</f>
        <v>0.77231261799999995</v>
      </c>
      <c r="H2570">
        <f>IF('Input and Summary Results'!$J$4="yes",'Data Transformation'!F2570,'Data Transformation'!D2570)</f>
        <v>3.4186712000000001E-2</v>
      </c>
      <c r="I2570">
        <f t="shared" si="151"/>
        <v>133</v>
      </c>
    </row>
    <row r="2571" spans="2:9" x14ac:dyDescent="0.45">
      <c r="B2571">
        <f>IF('Input and Summary Results'!D2153=0,FALSE,'Input and Summary Results'!$B2153)</f>
        <v>133</v>
      </c>
      <c r="C2571">
        <f>IF(OR(B2571=0,'Input and Summary Results'!D2153=0,'Input and Summary Results'!D2153=""),FALSE,'Input and Summary Results'!$D2153)</f>
        <v>0.94312752799999999</v>
      </c>
      <c r="D2571">
        <f>IF(OR(B2571=0,'Input and Summary Results'!E2153=0),FALSE,'Input and Summary Results'!$E2153)</f>
        <v>3.3946937000000003E-2</v>
      </c>
      <c r="E2571">
        <f t="shared" si="149"/>
        <v>-2.5429578776977678E-2</v>
      </c>
      <c r="F2571">
        <f t="shared" si="150"/>
        <v>1.5621398189111072E-2</v>
      </c>
      <c r="G2571">
        <f>IF('Input and Summary Results'!$J$4="yes",IF(C2571=FALSE,FALSE,IF('Data Transformation'!E2571&lt;$R$10,E2571,$R$10)),IF(C2571=FALSE,FALSE,IF(C2571&lt;$R$10,C2571,$R$10)))</f>
        <v>0.94312752799999999</v>
      </c>
      <c r="H2571">
        <f>IF('Input and Summary Results'!$J$4="yes",'Data Transformation'!F2571,'Data Transformation'!D2571)</f>
        <v>3.3946937000000003E-2</v>
      </c>
      <c r="I2571">
        <f t="shared" si="151"/>
        <v>133</v>
      </c>
    </row>
    <row r="2572" spans="2:9" x14ac:dyDescent="0.45">
      <c r="B2572">
        <f>IF('Input and Summary Results'!D2154=0,FALSE,'Input and Summary Results'!$B2154)</f>
        <v>133</v>
      </c>
      <c r="C2572">
        <f>IF(OR(B2572=0,'Input and Summary Results'!D2154=0,'Input and Summary Results'!D2154=""),FALSE,'Input and Summary Results'!$D2154)</f>
        <v>0.72136724900000004</v>
      </c>
      <c r="D2572">
        <f>IF(OR(B2572=0,'Input and Summary Results'!E2154=0),FALSE,'Input and Summary Results'!$E2154)</f>
        <v>3.2053326E-2</v>
      </c>
      <c r="E2572">
        <f t="shared" si="149"/>
        <v>-0.14184357909757844</v>
      </c>
      <c r="F2572">
        <f t="shared" si="150"/>
        <v>1.9284412347919055E-2</v>
      </c>
      <c r="G2572">
        <f>IF('Input and Summary Results'!$J$4="yes",IF(C2572=FALSE,FALSE,IF('Data Transformation'!E2572&lt;$R$10,E2572,$R$10)),IF(C2572=FALSE,FALSE,IF(C2572&lt;$R$10,C2572,$R$10)))</f>
        <v>0.72136724900000004</v>
      </c>
      <c r="H2572">
        <f>IF('Input and Summary Results'!$J$4="yes",'Data Transformation'!F2572,'Data Transformation'!D2572)</f>
        <v>3.2053326E-2</v>
      </c>
      <c r="I2572">
        <f t="shared" si="151"/>
        <v>133</v>
      </c>
    </row>
    <row r="2573" spans="2:9" x14ac:dyDescent="0.45">
      <c r="B2573">
        <f>IF('Input and Summary Results'!D2155=0,FALSE,'Input and Summary Results'!$B2155)</f>
        <v>133</v>
      </c>
      <c r="C2573">
        <f>IF(OR(B2573=0,'Input and Summary Results'!D2155=0,'Input and Summary Results'!D2155=""),FALSE,'Input and Summary Results'!$D2155)</f>
        <v>1.0131683469999999</v>
      </c>
      <c r="D2573">
        <f>IF(OR(B2573=0,'Input and Summary Results'!E2155=0),FALSE,'Input and Summary Results'!$E2155)</f>
        <v>2.7883634000000001E-2</v>
      </c>
      <c r="E2573">
        <f t="shared" si="149"/>
        <v>5.6816132760623729E-3</v>
      </c>
      <c r="F2573">
        <f t="shared" si="150"/>
        <v>1.1944211632580741E-2</v>
      </c>
      <c r="G2573">
        <f>IF('Input and Summary Results'!$J$4="yes",IF(C2573=FALSE,FALSE,IF('Data Transformation'!E2573&lt;$R$10,E2573,$R$10)),IF(C2573=FALSE,FALSE,IF(C2573&lt;$R$10,C2573,$R$10)))</f>
        <v>1.0131683469999999</v>
      </c>
      <c r="H2573">
        <f>IF('Input and Summary Results'!$J$4="yes",'Data Transformation'!F2573,'Data Transformation'!D2573)</f>
        <v>2.7883634000000001E-2</v>
      </c>
      <c r="I2573">
        <f t="shared" si="151"/>
        <v>133</v>
      </c>
    </row>
    <row r="2574" spans="2:9" x14ac:dyDescent="0.45">
      <c r="B2574">
        <f>IF('Input and Summary Results'!D2156=0,FALSE,'Input and Summary Results'!$B2156)</f>
        <v>134</v>
      </c>
      <c r="C2574">
        <f>IF(OR(B2574=0,'Input and Summary Results'!D2156=0,'Input and Summary Results'!D2156=""),FALSE,'Input and Summary Results'!$D2156)</f>
        <v>0.96781787200000002</v>
      </c>
      <c r="D2574">
        <f>IF(OR(B2574=0,'Input and Summary Results'!E2156=0),FALSE,'Input and Summary Results'!$E2156)</f>
        <v>7.0503779000000003E-2</v>
      </c>
      <c r="E2574">
        <f t="shared" si="149"/>
        <v>-1.4206362347961944E-2</v>
      </c>
      <c r="F2574">
        <f t="shared" si="150"/>
        <v>3.1616113910737952E-2</v>
      </c>
      <c r="G2574">
        <f>IF('Input and Summary Results'!$J$4="yes",IF(C2574=FALSE,FALSE,IF('Data Transformation'!E2574&lt;$R$10,E2574,$R$10)),IF(C2574=FALSE,FALSE,IF(C2574&lt;$R$10,C2574,$R$10)))</f>
        <v>0.96781787200000002</v>
      </c>
      <c r="H2574">
        <f>IF('Input and Summary Results'!$J$4="yes",'Data Transformation'!F2574,'Data Transformation'!D2574)</f>
        <v>7.0503779000000003E-2</v>
      </c>
      <c r="I2574">
        <f t="shared" si="151"/>
        <v>134</v>
      </c>
    </row>
    <row r="2575" spans="2:9" x14ac:dyDescent="0.45">
      <c r="B2575">
        <f>IF('Input and Summary Results'!D2157=0,FALSE,'Input and Summary Results'!$B2157)</f>
        <v>134</v>
      </c>
      <c r="C2575">
        <f>IF(OR(B2575=0,'Input and Summary Results'!D2157=0,'Input and Summary Results'!D2157=""),FALSE,'Input and Summary Results'!$D2157)</f>
        <v>0.99206509899999995</v>
      </c>
      <c r="D2575">
        <f>IF(OR(B2575=0,'Input and Summary Results'!E2157=0),FALSE,'Input and Summary Results'!$E2157)</f>
        <v>6.7669946999999994E-2</v>
      </c>
      <c r="E2575">
        <f t="shared" si="149"/>
        <v>-3.4598286433488112E-3</v>
      </c>
      <c r="F2575">
        <f t="shared" si="150"/>
        <v>2.9603659102213815E-2</v>
      </c>
      <c r="G2575">
        <f>IF('Input and Summary Results'!$J$4="yes",IF(C2575=FALSE,FALSE,IF('Data Transformation'!E2575&lt;$R$10,E2575,$R$10)),IF(C2575=FALSE,FALSE,IF(C2575&lt;$R$10,C2575,$R$10)))</f>
        <v>0.99206509899999995</v>
      </c>
      <c r="H2575">
        <f>IF('Input and Summary Results'!$J$4="yes",'Data Transformation'!F2575,'Data Transformation'!D2575)</f>
        <v>6.7669946999999994E-2</v>
      </c>
      <c r="I2575">
        <f t="shared" si="151"/>
        <v>134</v>
      </c>
    </row>
    <row r="2576" spans="2:9" x14ac:dyDescent="0.45">
      <c r="B2576">
        <f>IF('Input and Summary Results'!D2158=0,FALSE,'Input and Summary Results'!$B2158)</f>
        <v>134</v>
      </c>
      <c r="C2576">
        <f>IF(OR(B2576=0,'Input and Summary Results'!D2158=0,'Input and Summary Results'!D2158=""),FALSE,'Input and Summary Results'!$D2158)</f>
        <v>0.87404110400000001</v>
      </c>
      <c r="D2576">
        <f>IF(OR(B2576=0,'Input and Summary Results'!E2158=0),FALSE,'Input and Summary Results'!$E2158)</f>
        <v>5.8554416999999997E-2</v>
      </c>
      <c r="E2576">
        <f t="shared" si="149"/>
        <v>-5.8468143085702633E-2</v>
      </c>
      <c r="F2576">
        <f t="shared" si="150"/>
        <v>2.9074853415589481E-2</v>
      </c>
      <c r="G2576">
        <f>IF('Input and Summary Results'!$J$4="yes",IF(C2576=FALSE,FALSE,IF('Data Transformation'!E2576&lt;$R$10,E2576,$R$10)),IF(C2576=FALSE,FALSE,IF(C2576&lt;$R$10,C2576,$R$10)))</f>
        <v>0.87404110400000001</v>
      </c>
      <c r="H2576">
        <f>IF('Input and Summary Results'!$J$4="yes",'Data Transformation'!F2576,'Data Transformation'!D2576)</f>
        <v>5.8554416999999997E-2</v>
      </c>
      <c r="I2576">
        <f t="shared" si="151"/>
        <v>134</v>
      </c>
    </row>
    <row r="2577" spans="2:9" x14ac:dyDescent="0.45">
      <c r="B2577">
        <f>IF('Input and Summary Results'!D2159=0,FALSE,'Input and Summary Results'!$B2159)</f>
        <v>134</v>
      </c>
      <c r="C2577">
        <f>IF(OR(B2577=0,'Input and Summary Results'!D2159=0,'Input and Summary Results'!D2159=""),FALSE,'Input and Summary Results'!$D2159)</f>
        <v>0.94523585099999996</v>
      </c>
      <c r="D2577">
        <f>IF(OR(B2577=0,'Input and Summary Results'!E2159=0),FALSE,'Input and Summary Results'!$E2159)</f>
        <v>5.2486571000000003E-2</v>
      </c>
      <c r="E2577">
        <f t="shared" si="149"/>
        <v>-2.4459814762691493E-2</v>
      </c>
      <c r="F2577">
        <f t="shared" si="150"/>
        <v>2.4098929161331609E-2</v>
      </c>
      <c r="G2577">
        <f>IF('Input and Summary Results'!$J$4="yes",IF(C2577=FALSE,FALSE,IF('Data Transformation'!E2577&lt;$R$10,E2577,$R$10)),IF(C2577=FALSE,FALSE,IF(C2577&lt;$R$10,C2577,$R$10)))</f>
        <v>0.94523585099999996</v>
      </c>
      <c r="H2577">
        <f>IF('Input and Summary Results'!$J$4="yes",'Data Transformation'!F2577,'Data Transformation'!D2577)</f>
        <v>5.2486571000000003E-2</v>
      </c>
      <c r="I2577">
        <f t="shared" si="151"/>
        <v>134</v>
      </c>
    </row>
    <row r="2578" spans="2:9" x14ac:dyDescent="0.45">
      <c r="B2578">
        <f>IF('Input and Summary Results'!D2160=0,FALSE,'Input and Summary Results'!$B2160)</f>
        <v>134</v>
      </c>
      <c r="C2578">
        <f>IF(OR(B2578=0,'Input and Summary Results'!D2160=0,'Input and Summary Results'!D2160=""),FALSE,'Input and Summary Results'!$D2160)</f>
        <v>0.95654930400000004</v>
      </c>
      <c r="D2578">
        <f>IF(OR(B2578=0,'Input and Summary Results'!E2160=0),FALSE,'Input and Summary Results'!$E2160)</f>
        <v>5.0695918E-2</v>
      </c>
      <c r="E2578">
        <f t="shared" si="149"/>
        <v>-1.9292639956299845E-2</v>
      </c>
      <c r="F2578">
        <f t="shared" si="150"/>
        <v>2.3001457760717787E-2</v>
      </c>
      <c r="G2578">
        <f>IF('Input and Summary Results'!$J$4="yes",IF(C2578=FALSE,FALSE,IF('Data Transformation'!E2578&lt;$R$10,E2578,$R$10)),IF(C2578=FALSE,FALSE,IF(C2578&lt;$R$10,C2578,$R$10)))</f>
        <v>0.95654930400000004</v>
      </c>
      <c r="H2578">
        <f>IF('Input and Summary Results'!$J$4="yes",'Data Transformation'!F2578,'Data Transformation'!D2578)</f>
        <v>5.0695918E-2</v>
      </c>
      <c r="I2578">
        <f t="shared" si="151"/>
        <v>134</v>
      </c>
    </row>
    <row r="2579" spans="2:9" x14ac:dyDescent="0.45">
      <c r="B2579">
        <f>IF('Input and Summary Results'!D2161=0,FALSE,'Input and Summary Results'!$B2161)</f>
        <v>134</v>
      </c>
      <c r="C2579">
        <f>IF(OR(B2579=0,'Input and Summary Results'!D2161=0,'Input and Summary Results'!D2161=""),FALSE,'Input and Summary Results'!$D2161)</f>
        <v>0.92545451400000001</v>
      </c>
      <c r="D2579">
        <f>IF(OR(B2579=0,'Input and Summary Results'!E2161=0),FALSE,'Input and Summary Results'!$E2161)</f>
        <v>4.9920078E-2</v>
      </c>
      <c r="E2579">
        <f t="shared" si="149"/>
        <v>-3.3644921918378347E-2</v>
      </c>
      <c r="F2579">
        <f t="shared" si="150"/>
        <v>2.3410457806681571E-2</v>
      </c>
      <c r="G2579">
        <f>IF('Input and Summary Results'!$J$4="yes",IF(C2579=FALSE,FALSE,IF('Data Transformation'!E2579&lt;$R$10,E2579,$R$10)),IF(C2579=FALSE,FALSE,IF(C2579&lt;$R$10,C2579,$R$10)))</f>
        <v>0.92545451400000001</v>
      </c>
      <c r="H2579">
        <f>IF('Input and Summary Results'!$J$4="yes",'Data Transformation'!F2579,'Data Transformation'!D2579)</f>
        <v>4.9920078E-2</v>
      </c>
      <c r="I2579">
        <f t="shared" si="151"/>
        <v>134</v>
      </c>
    </row>
    <row r="2580" spans="2:9" x14ac:dyDescent="0.45">
      <c r="B2580">
        <f>IF('Input and Summary Results'!D2162=0,FALSE,'Input and Summary Results'!$B2162)</f>
        <v>134</v>
      </c>
      <c r="C2580">
        <f>IF(OR(B2580=0,'Input and Summary Results'!D2162=0,'Input and Summary Results'!D2162=""),FALSE,'Input and Summary Results'!$D2162)</f>
        <v>0.919866603</v>
      </c>
      <c r="D2580">
        <f>IF(OR(B2580=0,'Input and Summary Results'!E2162=0),FALSE,'Input and Summary Results'!$E2162)</f>
        <v>4.9259263999999997E-2</v>
      </c>
      <c r="E2580">
        <f t="shared" si="149"/>
        <v>-3.627514850389979E-2</v>
      </c>
      <c r="F2580">
        <f t="shared" si="150"/>
        <v>2.3240892218803599E-2</v>
      </c>
      <c r="G2580">
        <f>IF('Input and Summary Results'!$J$4="yes",IF(C2580=FALSE,FALSE,IF('Data Transformation'!E2580&lt;$R$10,E2580,$R$10)),IF(C2580=FALSE,FALSE,IF(C2580&lt;$R$10,C2580,$R$10)))</f>
        <v>0.919866603</v>
      </c>
      <c r="H2580">
        <f>IF('Input and Summary Results'!$J$4="yes",'Data Transformation'!F2580,'Data Transformation'!D2580)</f>
        <v>4.9259263999999997E-2</v>
      </c>
      <c r="I2580">
        <f t="shared" si="151"/>
        <v>134</v>
      </c>
    </row>
    <row r="2581" spans="2:9" x14ac:dyDescent="0.45">
      <c r="B2581">
        <f>IF('Input and Summary Results'!D2163=0,FALSE,'Input and Summary Results'!$B2163)</f>
        <v>134</v>
      </c>
      <c r="C2581">
        <f>IF(OR(B2581=0,'Input and Summary Results'!D2163=0,'Input and Summary Results'!D2163=""),FALSE,'Input and Summary Results'!$D2163)</f>
        <v>0.93328911000000003</v>
      </c>
      <c r="D2581">
        <f>IF(OR(B2581=0,'Input and Summary Results'!E2163=0),FALSE,'Input and Summary Results'!$E2163)</f>
        <v>4.5272135999999998E-2</v>
      </c>
      <c r="E2581">
        <f t="shared" si="149"/>
        <v>-2.9983801668152416E-2</v>
      </c>
      <c r="F2581">
        <f t="shared" si="150"/>
        <v>2.1052540754493532E-2</v>
      </c>
      <c r="G2581">
        <f>IF('Input and Summary Results'!$J$4="yes",IF(C2581=FALSE,FALSE,IF('Data Transformation'!E2581&lt;$R$10,E2581,$R$10)),IF(C2581=FALSE,FALSE,IF(C2581&lt;$R$10,C2581,$R$10)))</f>
        <v>0.93328911000000003</v>
      </c>
      <c r="H2581">
        <f>IF('Input and Summary Results'!$J$4="yes",'Data Transformation'!F2581,'Data Transformation'!D2581)</f>
        <v>4.5272135999999998E-2</v>
      </c>
      <c r="I2581">
        <f t="shared" si="151"/>
        <v>134</v>
      </c>
    </row>
    <row r="2582" spans="2:9" x14ac:dyDescent="0.45">
      <c r="B2582">
        <f>IF('Input and Summary Results'!D2164=0,FALSE,'Input and Summary Results'!$B2164)</f>
        <v>134</v>
      </c>
      <c r="C2582">
        <f>IF(OR(B2582=0,'Input and Summary Results'!D2164=0,'Input and Summary Results'!D2164=""),FALSE,'Input and Summary Results'!$D2164)</f>
        <v>0.88948151900000005</v>
      </c>
      <c r="D2582">
        <f>IF(OR(B2582=0,'Input and Summary Results'!E2164=0),FALSE,'Input and Summary Results'!$E2164)</f>
        <v>4.4217219000000002E-2</v>
      </c>
      <c r="E2582">
        <f t="shared" si="149"/>
        <v>-5.0863070941158668E-2</v>
      </c>
      <c r="F2582">
        <f t="shared" si="150"/>
        <v>2.1574673150685213E-2</v>
      </c>
      <c r="G2582">
        <f>IF('Input and Summary Results'!$J$4="yes",IF(C2582=FALSE,FALSE,IF('Data Transformation'!E2582&lt;$R$10,E2582,$R$10)),IF(C2582=FALSE,FALSE,IF(C2582&lt;$R$10,C2582,$R$10)))</f>
        <v>0.88948151900000005</v>
      </c>
      <c r="H2582">
        <f>IF('Input and Summary Results'!$J$4="yes",'Data Transformation'!F2582,'Data Transformation'!D2582)</f>
        <v>4.4217219000000002E-2</v>
      </c>
      <c r="I2582">
        <f t="shared" si="151"/>
        <v>134</v>
      </c>
    </row>
    <row r="2583" spans="2:9" x14ac:dyDescent="0.45">
      <c r="B2583">
        <f>IF('Input and Summary Results'!D2165=0,FALSE,'Input and Summary Results'!$B2165)</f>
        <v>134</v>
      </c>
      <c r="C2583">
        <f>IF(OR(B2583=0,'Input and Summary Results'!D2165=0,'Input and Summary Results'!D2165=""),FALSE,'Input and Summary Results'!$D2165)</f>
        <v>0.87115141500000004</v>
      </c>
      <c r="D2583">
        <f>IF(OR(B2583=0,'Input and Summary Results'!E2165=0),FALSE,'Input and Summary Results'!$E2165)</f>
        <v>3.8468506E-2</v>
      </c>
      <c r="E2583">
        <f t="shared" si="149"/>
        <v>-5.9906353621636418E-2</v>
      </c>
      <c r="F2583">
        <f t="shared" si="150"/>
        <v>1.9164672543176664E-2</v>
      </c>
      <c r="G2583">
        <f>IF('Input and Summary Results'!$J$4="yes",IF(C2583=FALSE,FALSE,IF('Data Transformation'!E2583&lt;$R$10,E2583,$R$10)),IF(C2583=FALSE,FALSE,IF(C2583&lt;$R$10,C2583,$R$10)))</f>
        <v>0.87115141500000004</v>
      </c>
      <c r="H2583">
        <f>IF('Input and Summary Results'!$J$4="yes",'Data Transformation'!F2583,'Data Transformation'!D2583)</f>
        <v>3.8468506E-2</v>
      </c>
      <c r="I2583">
        <f t="shared" si="151"/>
        <v>134</v>
      </c>
    </row>
    <row r="2584" spans="2:9" x14ac:dyDescent="0.45">
      <c r="B2584">
        <f>IF('Input and Summary Results'!D2166=0,FALSE,'Input and Summary Results'!$B2166)</f>
        <v>134</v>
      </c>
      <c r="C2584">
        <f>IF(OR(B2584=0,'Input and Summary Results'!D2166=0,'Input and Summary Results'!D2166=""),FALSE,'Input and Summary Results'!$D2166)</f>
        <v>0.91580457100000001</v>
      </c>
      <c r="D2584">
        <f>IF(OR(B2584=0,'Input and Summary Results'!E2166=0),FALSE,'Input and Summary Results'!$E2166)</f>
        <v>3.8242631999999999E-2</v>
      </c>
      <c r="E2584">
        <f t="shared" si="149"/>
        <v>-3.8197193135114896E-2</v>
      </c>
      <c r="F2584">
        <f t="shared" si="150"/>
        <v>1.8123192232898343E-2</v>
      </c>
      <c r="G2584">
        <f>IF('Input and Summary Results'!$J$4="yes",IF(C2584=FALSE,FALSE,IF('Data Transformation'!E2584&lt;$R$10,E2584,$R$10)),IF(C2584=FALSE,FALSE,IF(C2584&lt;$R$10,C2584,$R$10)))</f>
        <v>0.91580457100000001</v>
      </c>
      <c r="H2584">
        <f>IF('Input and Summary Results'!$J$4="yes",'Data Transformation'!F2584,'Data Transformation'!D2584)</f>
        <v>3.8242631999999999E-2</v>
      </c>
      <c r="I2584">
        <f t="shared" si="151"/>
        <v>134</v>
      </c>
    </row>
    <row r="2585" spans="2:9" x14ac:dyDescent="0.45">
      <c r="B2585">
        <f>IF('Input and Summary Results'!D2167=0,FALSE,'Input and Summary Results'!$B2167)</f>
        <v>134</v>
      </c>
      <c r="C2585">
        <f>IF(OR(B2585=0,'Input and Summary Results'!D2167=0,'Input and Summary Results'!D2167=""),FALSE,'Input and Summary Results'!$D2167)</f>
        <v>0.96852905</v>
      </c>
      <c r="D2585">
        <f>IF(OR(B2585=0,'Input and Summary Results'!E2167=0),FALSE,'Input and Summary Results'!$E2167)</f>
        <v>3.6542285000000001E-2</v>
      </c>
      <c r="E2585">
        <f t="shared" si="149"/>
        <v>-1.3887348547873156E-2</v>
      </c>
      <c r="F2585">
        <f t="shared" si="150"/>
        <v>1.6374678374386394E-2</v>
      </c>
      <c r="G2585">
        <f>IF('Input and Summary Results'!$J$4="yes",IF(C2585=FALSE,FALSE,IF('Data Transformation'!E2585&lt;$R$10,E2585,$R$10)),IF(C2585=FALSE,FALSE,IF(C2585&lt;$R$10,C2585,$R$10)))</f>
        <v>0.96852905</v>
      </c>
      <c r="H2585">
        <f>IF('Input and Summary Results'!$J$4="yes",'Data Transformation'!F2585,'Data Transformation'!D2585)</f>
        <v>3.6542285000000001E-2</v>
      </c>
      <c r="I2585">
        <f t="shared" si="151"/>
        <v>134</v>
      </c>
    </row>
    <row r="2586" spans="2:9" x14ac:dyDescent="0.45">
      <c r="B2586">
        <f>IF('Input and Summary Results'!D2168=0,FALSE,'Input and Summary Results'!$B2168)</f>
        <v>134</v>
      </c>
      <c r="C2586">
        <f>IF(OR(B2586=0,'Input and Summary Results'!D2168=0,'Input and Summary Results'!D2168=""),FALSE,'Input and Summary Results'!$D2168)</f>
        <v>0.95485357999999998</v>
      </c>
      <c r="D2586">
        <f>IF(OR(B2586=0,'Input and Summary Results'!E2168=0),FALSE,'Input and Summary Results'!$E2168)</f>
        <v>3.5876318999999997E-2</v>
      </c>
      <c r="E2586">
        <f t="shared" si="149"/>
        <v>-2.0063219278328926E-2</v>
      </c>
      <c r="F2586">
        <f t="shared" si="150"/>
        <v>1.6306502664000064E-2</v>
      </c>
      <c r="G2586">
        <f>IF('Input and Summary Results'!$J$4="yes",IF(C2586=FALSE,FALSE,IF('Data Transformation'!E2586&lt;$R$10,E2586,$R$10)),IF(C2586=FALSE,FALSE,IF(C2586&lt;$R$10,C2586,$R$10)))</f>
        <v>0.95485357999999998</v>
      </c>
      <c r="H2586">
        <f>IF('Input and Summary Results'!$J$4="yes",'Data Transformation'!F2586,'Data Transformation'!D2586)</f>
        <v>3.5876318999999997E-2</v>
      </c>
      <c r="I2586">
        <f t="shared" si="151"/>
        <v>134</v>
      </c>
    </row>
    <row r="2587" spans="2:9" x14ac:dyDescent="0.45">
      <c r="B2587">
        <f>IF('Input and Summary Results'!D2169=0,FALSE,'Input and Summary Results'!$B2169)</f>
        <v>134</v>
      </c>
      <c r="C2587">
        <f>IF(OR(B2587=0,'Input and Summary Results'!D2169=0,'Input and Summary Results'!D2169=""),FALSE,'Input and Summary Results'!$D2169)</f>
        <v>0.93315020999999998</v>
      </c>
      <c r="D2587">
        <f>IF(OR(B2587=0,'Input and Summary Results'!E2169=0),FALSE,'Input and Summary Results'!$E2169)</f>
        <v>3.4963152999999997E-2</v>
      </c>
      <c r="E2587">
        <f t="shared" si="149"/>
        <v>-3.0048441866203694E-2</v>
      </c>
      <c r="F2587">
        <f t="shared" si="150"/>
        <v>1.6261056622384511E-2</v>
      </c>
      <c r="G2587">
        <f>IF('Input and Summary Results'!$J$4="yes",IF(C2587=FALSE,FALSE,IF('Data Transformation'!E2587&lt;$R$10,E2587,$R$10)),IF(C2587=FALSE,FALSE,IF(C2587&lt;$R$10,C2587,$R$10)))</f>
        <v>0.93315020999999998</v>
      </c>
      <c r="H2587">
        <f>IF('Input and Summary Results'!$J$4="yes",'Data Transformation'!F2587,'Data Transformation'!D2587)</f>
        <v>3.4963152999999997E-2</v>
      </c>
      <c r="I2587">
        <f t="shared" si="151"/>
        <v>134</v>
      </c>
    </row>
    <row r="2588" spans="2:9" x14ac:dyDescent="0.45">
      <c r="B2588">
        <f>IF('Input and Summary Results'!D2170=0,FALSE,'Input and Summary Results'!$B2170)</f>
        <v>134</v>
      </c>
      <c r="C2588">
        <f>IF(OR(B2588=0,'Input and Summary Results'!D2170=0,'Input and Summary Results'!D2170=""),FALSE,'Input and Summary Results'!$D2170)</f>
        <v>0.117307075</v>
      </c>
      <c r="D2588">
        <f>IF(OR(B2588=0,'Input and Summary Results'!E2170=0),FALSE,'Input and Summary Results'!$E2170)</f>
        <v>3.4426127000000001E-2</v>
      </c>
      <c r="E2588">
        <f t="shared" si="149"/>
        <v>-0.93067579401576161</v>
      </c>
      <c r="F2588">
        <f t="shared" si="150"/>
        <v>0.1273660528829996</v>
      </c>
      <c r="G2588">
        <f>IF('Input and Summary Results'!$J$4="yes",IF(C2588=FALSE,FALSE,IF('Data Transformation'!E2588&lt;$R$10,E2588,$R$10)),IF(C2588=FALSE,FALSE,IF(C2588&lt;$R$10,C2588,$R$10)))</f>
        <v>0.117307075</v>
      </c>
      <c r="H2588">
        <f>IF('Input and Summary Results'!$J$4="yes",'Data Transformation'!F2588,'Data Transformation'!D2588)</f>
        <v>3.4426127000000001E-2</v>
      </c>
      <c r="I2588">
        <f t="shared" si="151"/>
        <v>134</v>
      </c>
    </row>
    <row r="2589" spans="2:9" x14ac:dyDescent="0.45">
      <c r="B2589">
        <f>IF('Input and Summary Results'!D2171=0,FALSE,'Input and Summary Results'!$B2171)</f>
        <v>134</v>
      </c>
      <c r="C2589">
        <f>IF(OR(B2589=0,'Input and Summary Results'!D2171=0,'Input and Summary Results'!D2171=""),FALSE,'Input and Summary Results'!$D2171)</f>
        <v>0.90173809299999996</v>
      </c>
      <c r="D2589">
        <f>IF(OR(B2589=0,'Input and Summary Results'!E2171=0),FALSE,'Input and Summary Results'!$E2171)</f>
        <v>3.0179401000000002E-2</v>
      </c>
      <c r="E2589">
        <f t="shared" si="149"/>
        <v>-4.4919583612911804E-2</v>
      </c>
      <c r="F2589">
        <f t="shared" si="150"/>
        <v>1.4525126681101628E-2</v>
      </c>
      <c r="G2589">
        <f>IF('Input and Summary Results'!$J$4="yes",IF(C2589=FALSE,FALSE,IF('Data Transformation'!E2589&lt;$R$10,E2589,$R$10)),IF(C2589=FALSE,FALSE,IF(C2589&lt;$R$10,C2589,$R$10)))</f>
        <v>0.90173809299999996</v>
      </c>
      <c r="H2589">
        <f>IF('Input and Summary Results'!$J$4="yes",'Data Transformation'!F2589,'Data Transformation'!D2589)</f>
        <v>3.0179401000000002E-2</v>
      </c>
      <c r="I2589">
        <f t="shared" si="151"/>
        <v>134</v>
      </c>
    </row>
    <row r="2590" spans="2:9" x14ac:dyDescent="0.45">
      <c r="B2590">
        <f>IF('Input and Summary Results'!D2172=0,FALSE,'Input and Summary Results'!$B2172)</f>
        <v>134</v>
      </c>
      <c r="C2590">
        <f>IF(OR(B2590=0,'Input and Summary Results'!D2172=0,'Input and Summary Results'!D2172=""),FALSE,'Input and Summary Results'!$D2172)</f>
        <v>0.97204656199999995</v>
      </c>
      <c r="D2590">
        <f>IF(OR(B2590=0,'Input and Summary Results'!E2172=0),FALSE,'Input and Summary Results'!$E2172)</f>
        <v>2.6966199E-2</v>
      </c>
      <c r="E2590">
        <f t="shared" si="149"/>
        <v>-1.2312931436543585E-2</v>
      </c>
      <c r="F2590">
        <f t="shared" si="150"/>
        <v>1.2039886589301059E-2</v>
      </c>
      <c r="G2590">
        <f>IF('Input and Summary Results'!$J$4="yes",IF(C2590=FALSE,FALSE,IF('Data Transformation'!E2590&lt;$R$10,E2590,$R$10)),IF(C2590=FALSE,FALSE,IF(C2590&lt;$R$10,C2590,$R$10)))</f>
        <v>0.97204656199999995</v>
      </c>
      <c r="H2590">
        <f>IF('Input and Summary Results'!$J$4="yes",'Data Transformation'!F2590,'Data Transformation'!D2590)</f>
        <v>2.6966199E-2</v>
      </c>
      <c r="I2590">
        <f t="shared" si="151"/>
        <v>134</v>
      </c>
    </row>
    <row r="2591" spans="2:9" x14ac:dyDescent="0.45">
      <c r="B2591">
        <f>IF('Input and Summary Results'!D2173=0,FALSE,'Input and Summary Results'!$B2173)</f>
        <v>134</v>
      </c>
      <c r="C2591">
        <f>IF(OR(B2591=0,'Input and Summary Results'!D2173=0,'Input and Summary Results'!D2173=""),FALSE,'Input and Summary Results'!$D2173)</f>
        <v>0.96016744799999998</v>
      </c>
      <c r="D2591">
        <f>IF(OR(B2591=0,'Input and Summary Results'!E2173=0),FALSE,'Input and Summary Results'!$E2173)</f>
        <v>2.6099516999999999E-2</v>
      </c>
      <c r="E2591">
        <f t="shared" si="149"/>
        <v>-1.7653021751162661E-2</v>
      </c>
      <c r="F2591">
        <f t="shared" si="150"/>
        <v>1.1797098934768303E-2</v>
      </c>
      <c r="G2591">
        <f>IF('Input and Summary Results'!$J$4="yes",IF(C2591=FALSE,FALSE,IF('Data Transformation'!E2591&lt;$R$10,E2591,$R$10)),IF(C2591=FALSE,FALSE,IF(C2591&lt;$R$10,C2591,$R$10)))</f>
        <v>0.96016744799999998</v>
      </c>
      <c r="H2591">
        <f>IF('Input and Summary Results'!$J$4="yes",'Data Transformation'!F2591,'Data Transformation'!D2591)</f>
        <v>2.6099516999999999E-2</v>
      </c>
      <c r="I2591">
        <f t="shared" si="151"/>
        <v>134</v>
      </c>
    </row>
    <row r="2592" spans="2:9" x14ac:dyDescent="0.45">
      <c r="B2592">
        <f>IF('Input and Summary Results'!D2174=0,FALSE,'Input and Summary Results'!$B2174)</f>
        <v>135</v>
      </c>
      <c r="C2592">
        <f>IF(OR(B2592=0,'Input and Summary Results'!D2174=0,'Input and Summary Results'!D2174=""),FALSE,'Input and Summary Results'!$D2174)</f>
        <v>1.0072096500000001</v>
      </c>
      <c r="D2592">
        <f>IF(OR(B2592=0,'Input and Summary Results'!E2174=0),FALSE,'Input and Summary Results'!$E2174)</f>
        <v>5.1416073E-2</v>
      </c>
      <c r="E2592">
        <f t="shared" si="149"/>
        <v>3.1198780625482231E-3</v>
      </c>
      <c r="F2592">
        <f t="shared" si="150"/>
        <v>2.215484698940285E-2</v>
      </c>
      <c r="G2592">
        <f>IF('Input and Summary Results'!$J$4="yes",IF(C2592=FALSE,FALSE,IF('Data Transformation'!E2592&lt;$R$10,E2592,$R$10)),IF(C2592=FALSE,FALSE,IF(C2592&lt;$R$10,C2592,$R$10)))</f>
        <v>1.0072096500000001</v>
      </c>
      <c r="H2592">
        <f>IF('Input and Summary Results'!$J$4="yes",'Data Transformation'!F2592,'Data Transformation'!D2592)</f>
        <v>5.1416073E-2</v>
      </c>
      <c r="I2592">
        <f t="shared" si="151"/>
        <v>135</v>
      </c>
    </row>
    <row r="2593" spans="2:9" x14ac:dyDescent="0.45">
      <c r="B2593">
        <f>IF('Input and Summary Results'!D2175=0,FALSE,'Input and Summary Results'!$B2175)</f>
        <v>135</v>
      </c>
      <c r="C2593">
        <f>IF(OR(B2593=0,'Input and Summary Results'!D2175=0,'Input and Summary Results'!D2175=""),FALSE,'Input and Summary Results'!$D2175)</f>
        <v>0.800723607</v>
      </c>
      <c r="D2593">
        <f>IF(OR(B2593=0,'Input and Summary Results'!E2175=0),FALSE,'Input and Summary Results'!$E2175)</f>
        <v>4.6677644999999997E-2</v>
      </c>
      <c r="E2593">
        <f t="shared" si="149"/>
        <v>-9.6517367398035472E-2</v>
      </c>
      <c r="F2593">
        <f t="shared" si="150"/>
        <v>2.5299738577583861E-2</v>
      </c>
      <c r="G2593">
        <f>IF('Input and Summary Results'!$J$4="yes",IF(C2593=FALSE,FALSE,IF('Data Transformation'!E2593&lt;$R$10,E2593,$R$10)),IF(C2593=FALSE,FALSE,IF(C2593&lt;$R$10,C2593,$R$10)))</f>
        <v>0.800723607</v>
      </c>
      <c r="H2593">
        <f>IF('Input and Summary Results'!$J$4="yes",'Data Transformation'!F2593,'Data Transformation'!D2593)</f>
        <v>4.6677644999999997E-2</v>
      </c>
      <c r="I2593">
        <f t="shared" si="151"/>
        <v>135</v>
      </c>
    </row>
    <row r="2594" spans="2:9" x14ac:dyDescent="0.45">
      <c r="B2594">
        <f>IF('Input and Summary Results'!D2176=0,FALSE,'Input and Summary Results'!$B2176)</f>
        <v>135</v>
      </c>
      <c r="C2594">
        <f>IF(OR(B2594=0,'Input and Summary Results'!D2176=0,'Input and Summary Results'!D2176=""),FALSE,'Input and Summary Results'!$D2176)</f>
        <v>0.86114637199999999</v>
      </c>
      <c r="D2594">
        <f>IF(OR(B2594=0,'Input and Summary Results'!E2176=0),FALSE,'Input and Summary Results'!$E2176)</f>
        <v>4.4838599999999999E-2</v>
      </c>
      <c r="E2594">
        <f t="shared" si="149"/>
        <v>-6.4923023750623157E-2</v>
      </c>
      <c r="F2594">
        <f t="shared" si="150"/>
        <v>2.2597729065274401E-2</v>
      </c>
      <c r="G2594">
        <f>IF('Input and Summary Results'!$J$4="yes",IF(C2594=FALSE,FALSE,IF('Data Transformation'!E2594&lt;$R$10,E2594,$R$10)),IF(C2594=FALSE,FALSE,IF(C2594&lt;$R$10,C2594,$R$10)))</f>
        <v>0.86114637199999999</v>
      </c>
      <c r="H2594">
        <f>IF('Input and Summary Results'!$J$4="yes",'Data Transformation'!F2594,'Data Transformation'!D2594)</f>
        <v>4.4838599999999999E-2</v>
      </c>
      <c r="I2594">
        <f t="shared" si="151"/>
        <v>135</v>
      </c>
    </row>
    <row r="2595" spans="2:9" x14ac:dyDescent="0.45">
      <c r="B2595">
        <f>IF('Input and Summary Results'!D2177=0,FALSE,'Input and Summary Results'!$B2177)</f>
        <v>135</v>
      </c>
      <c r="C2595">
        <f>IF(OR(B2595=0,'Input and Summary Results'!D2177=0,'Input and Summary Results'!D2177=""),FALSE,'Input and Summary Results'!$D2177)</f>
        <v>0.99197484700000005</v>
      </c>
      <c r="D2595">
        <f>IF(OR(B2595=0,'Input and Summary Results'!E2177=0),FALSE,'Input and Summary Results'!$E2177)</f>
        <v>4.3603591999999997E-2</v>
      </c>
      <c r="E2595">
        <f t="shared" si="149"/>
        <v>-3.4993398897697793E-3</v>
      </c>
      <c r="F2595">
        <f t="shared" si="150"/>
        <v>1.9077055214888929E-2</v>
      </c>
      <c r="G2595">
        <f>IF('Input and Summary Results'!$J$4="yes",IF(C2595=FALSE,FALSE,IF('Data Transformation'!E2595&lt;$R$10,E2595,$R$10)),IF(C2595=FALSE,FALSE,IF(C2595&lt;$R$10,C2595,$R$10)))</f>
        <v>0.99197484700000005</v>
      </c>
      <c r="H2595">
        <f>IF('Input and Summary Results'!$J$4="yes",'Data Transformation'!F2595,'Data Transformation'!D2595)</f>
        <v>4.3603591999999997E-2</v>
      </c>
      <c r="I2595">
        <f t="shared" si="151"/>
        <v>135</v>
      </c>
    </row>
    <row r="2596" spans="2:9" x14ac:dyDescent="0.45">
      <c r="B2596">
        <f>IF('Input and Summary Results'!D2178=0,FALSE,'Input and Summary Results'!$B2178)</f>
        <v>135</v>
      </c>
      <c r="C2596">
        <f>IF(OR(B2596=0,'Input and Summary Results'!D2178=0,'Input and Summary Results'!D2178=""),FALSE,'Input and Summary Results'!$D2178)</f>
        <v>0.96240910999999996</v>
      </c>
      <c r="D2596">
        <f>IF(OR(B2596=0,'Input and Summary Results'!E2178=0),FALSE,'Input and Summary Results'!$E2178)</f>
        <v>4.2785734999999998E-2</v>
      </c>
      <c r="E2596">
        <f t="shared" si="149"/>
        <v>-1.6640274691481983E-2</v>
      </c>
      <c r="F2596">
        <f t="shared" si="150"/>
        <v>1.9294298855920017E-2</v>
      </c>
      <c r="G2596">
        <f>IF('Input and Summary Results'!$J$4="yes",IF(C2596=FALSE,FALSE,IF('Data Transformation'!E2596&lt;$R$10,E2596,$R$10)),IF(C2596=FALSE,FALSE,IF(C2596&lt;$R$10,C2596,$R$10)))</f>
        <v>0.96240910999999996</v>
      </c>
      <c r="H2596">
        <f>IF('Input and Summary Results'!$J$4="yes",'Data Transformation'!F2596,'Data Transformation'!D2596)</f>
        <v>4.2785734999999998E-2</v>
      </c>
      <c r="I2596">
        <f t="shared" si="151"/>
        <v>135</v>
      </c>
    </row>
    <row r="2597" spans="2:9" x14ac:dyDescent="0.45">
      <c r="B2597">
        <f>IF('Input and Summary Results'!D2179=0,FALSE,'Input and Summary Results'!$B2179)</f>
        <v>135</v>
      </c>
      <c r="C2597">
        <f>IF(OR(B2597=0,'Input and Summary Results'!D2179=0,'Input and Summary Results'!D2179=""),FALSE,'Input and Summary Results'!$D2179)</f>
        <v>0.89681907599999999</v>
      </c>
      <c r="D2597">
        <f>IF(OR(B2597=0,'Input and Summary Results'!E2179=0),FALSE,'Input and Summary Results'!$E2179)</f>
        <v>4.0815569000000003E-2</v>
      </c>
      <c r="E2597">
        <f t="shared" si="149"/>
        <v>-4.7295162552438326E-2</v>
      </c>
      <c r="F2597">
        <f t="shared" si="150"/>
        <v>1.9751985010185043E-2</v>
      </c>
      <c r="G2597">
        <f>IF('Input and Summary Results'!$J$4="yes",IF(C2597=FALSE,FALSE,IF('Data Transformation'!E2597&lt;$R$10,E2597,$R$10)),IF(C2597=FALSE,FALSE,IF(C2597&lt;$R$10,C2597,$R$10)))</f>
        <v>0.89681907599999999</v>
      </c>
      <c r="H2597">
        <f>IF('Input and Summary Results'!$J$4="yes",'Data Transformation'!F2597,'Data Transformation'!D2597)</f>
        <v>4.0815569000000003E-2</v>
      </c>
      <c r="I2597">
        <f t="shared" si="151"/>
        <v>135</v>
      </c>
    </row>
    <row r="2598" spans="2:9" x14ac:dyDescent="0.45">
      <c r="B2598">
        <f>IF('Input and Summary Results'!D2180=0,FALSE,'Input and Summary Results'!$B2180)</f>
        <v>135</v>
      </c>
      <c r="C2598">
        <f>IF(OR(B2598=0,'Input and Summary Results'!D2180=0,'Input and Summary Results'!D2180=""),FALSE,'Input and Summary Results'!$D2180)</f>
        <v>0.95349039899999999</v>
      </c>
      <c r="D2598">
        <f>IF(OR(B2598=0,'Input and Summary Results'!E2180=0),FALSE,'Input and Summary Results'!$E2180)</f>
        <v>4.0442879000000001E-2</v>
      </c>
      <c r="E2598">
        <f t="shared" si="149"/>
        <v>-2.068367564609672E-2</v>
      </c>
      <c r="F2598">
        <f t="shared" si="150"/>
        <v>1.8408375694614624E-2</v>
      </c>
      <c r="G2598">
        <f>IF('Input and Summary Results'!$J$4="yes",IF(C2598=FALSE,FALSE,IF('Data Transformation'!E2598&lt;$R$10,E2598,$R$10)),IF(C2598=FALSE,FALSE,IF(C2598&lt;$R$10,C2598,$R$10)))</f>
        <v>0.95349039899999999</v>
      </c>
      <c r="H2598">
        <f>IF('Input and Summary Results'!$J$4="yes",'Data Transformation'!F2598,'Data Transformation'!D2598)</f>
        <v>4.0442879000000001E-2</v>
      </c>
      <c r="I2598">
        <f t="shared" si="151"/>
        <v>135</v>
      </c>
    </row>
    <row r="2599" spans="2:9" x14ac:dyDescent="0.45">
      <c r="B2599">
        <f>IF('Input and Summary Results'!D2181=0,FALSE,'Input and Summary Results'!$B2181)</f>
        <v>135</v>
      </c>
      <c r="C2599">
        <f>IF(OR(B2599=0,'Input and Summary Results'!D2181=0,'Input and Summary Results'!D2181=""),FALSE,'Input and Summary Results'!$D2181)</f>
        <v>0.954769231</v>
      </c>
      <c r="D2599">
        <f>IF(OR(B2599=0,'Input and Summary Results'!E2181=0),FALSE,'Input and Summary Results'!$E2181)</f>
        <v>3.9227018000000002E-2</v>
      </c>
      <c r="E2599">
        <f t="shared" si="149"/>
        <v>-2.0101585289738991E-2</v>
      </c>
      <c r="F2599">
        <f t="shared" si="150"/>
        <v>1.7831037343095948E-2</v>
      </c>
      <c r="G2599">
        <f>IF('Input and Summary Results'!$J$4="yes",IF(C2599=FALSE,FALSE,IF('Data Transformation'!E2599&lt;$R$10,E2599,$R$10)),IF(C2599=FALSE,FALSE,IF(C2599&lt;$R$10,C2599,$R$10)))</f>
        <v>0.954769231</v>
      </c>
      <c r="H2599">
        <f>IF('Input and Summary Results'!$J$4="yes",'Data Transformation'!F2599,'Data Transformation'!D2599)</f>
        <v>3.9227018000000002E-2</v>
      </c>
      <c r="I2599">
        <f t="shared" si="151"/>
        <v>135</v>
      </c>
    </row>
    <row r="2600" spans="2:9" x14ac:dyDescent="0.45">
      <c r="B2600">
        <f>IF('Input and Summary Results'!D2182=0,FALSE,'Input and Summary Results'!$B2182)</f>
        <v>135</v>
      </c>
      <c r="C2600">
        <f>IF(OR(B2600=0,'Input and Summary Results'!D2182=0,'Input and Summary Results'!D2182=""),FALSE,'Input and Summary Results'!$D2182)</f>
        <v>0.155558899</v>
      </c>
      <c r="D2600">
        <f>IF(OR(B2600=0,'Input and Summary Results'!E2182=0),FALSE,'Input and Summary Results'!$E2182)</f>
        <v>3.8082748999999999E-2</v>
      </c>
      <c r="E2600">
        <f t="shared" si="149"/>
        <v>-0.80810513932193384</v>
      </c>
      <c r="F2600">
        <f t="shared" si="150"/>
        <v>0.10624858604842657</v>
      </c>
      <c r="G2600">
        <f>IF('Input and Summary Results'!$J$4="yes",IF(C2600=FALSE,FALSE,IF('Data Transformation'!E2600&lt;$R$10,E2600,$R$10)),IF(C2600=FALSE,FALSE,IF(C2600&lt;$R$10,C2600,$R$10)))</f>
        <v>0.155558899</v>
      </c>
      <c r="H2600">
        <f>IF('Input and Summary Results'!$J$4="yes",'Data Transformation'!F2600,'Data Transformation'!D2600)</f>
        <v>3.8082748999999999E-2</v>
      </c>
      <c r="I2600">
        <f t="shared" si="151"/>
        <v>135</v>
      </c>
    </row>
    <row r="2601" spans="2:9" x14ac:dyDescent="0.45">
      <c r="B2601">
        <f>IF('Input and Summary Results'!D2183=0,FALSE,'Input and Summary Results'!$B2183)</f>
        <v>135</v>
      </c>
      <c r="C2601">
        <f>IF(OR(B2601=0,'Input and Summary Results'!D2183=0,'Input and Summary Results'!D2183=""),FALSE,'Input and Summary Results'!$D2183)</f>
        <v>0.216094547</v>
      </c>
      <c r="D2601">
        <f>IF(OR(B2601=0,'Input and Summary Results'!E2183=0),FALSE,'Input and Summary Results'!$E2183)</f>
        <v>3.5452630999999998E-2</v>
      </c>
      <c r="E2601">
        <f t="shared" si="149"/>
        <v>-0.66535619210653019</v>
      </c>
      <c r="F2601">
        <f t="shared" si="150"/>
        <v>7.120236057599362E-2</v>
      </c>
      <c r="G2601">
        <f>IF('Input and Summary Results'!$J$4="yes",IF(C2601=FALSE,FALSE,IF('Data Transformation'!E2601&lt;$R$10,E2601,$R$10)),IF(C2601=FALSE,FALSE,IF(C2601&lt;$R$10,C2601,$R$10)))</f>
        <v>0.216094547</v>
      </c>
      <c r="H2601">
        <f>IF('Input and Summary Results'!$J$4="yes",'Data Transformation'!F2601,'Data Transformation'!D2601)</f>
        <v>3.5452630999999998E-2</v>
      </c>
      <c r="I2601">
        <f t="shared" si="151"/>
        <v>135</v>
      </c>
    </row>
    <row r="2602" spans="2:9" x14ac:dyDescent="0.45">
      <c r="B2602">
        <f>IF('Input and Summary Results'!D2184=0,FALSE,'Input and Summary Results'!$B2184)</f>
        <v>135</v>
      </c>
      <c r="C2602">
        <f>IF(OR(B2602=0,'Input and Summary Results'!D2184=0,'Input and Summary Results'!D2184=""),FALSE,'Input and Summary Results'!$D2184)</f>
        <v>0.72568447899999999</v>
      </c>
      <c r="D2602">
        <f>IF(OR(B2602=0,'Input and Summary Results'!E2184=0),FALSE,'Input and Summary Results'!$E2184)</f>
        <v>3.4551999999999999E-2</v>
      </c>
      <c r="E2602">
        <f t="shared" ref="E2602:E2665" si="152">IF(C2602=FALSE,FALSE,LOG10(C2602))</f>
        <v>-0.13925216554562925</v>
      </c>
      <c r="F2602">
        <f t="shared" ref="F2602:F2665" si="153">IF(D2602=FALSE, FALSE,0.434*D2602/C2602)</f>
        <v>2.066403297017463E-2</v>
      </c>
      <c r="G2602">
        <f>IF('Input and Summary Results'!$J$4="yes",IF(C2602=FALSE,FALSE,IF('Data Transformation'!E2602&lt;$R$10,E2602,$R$10)),IF(C2602=FALSE,FALSE,IF(C2602&lt;$R$10,C2602,$R$10)))</f>
        <v>0.72568447899999999</v>
      </c>
      <c r="H2602">
        <f>IF('Input and Summary Results'!$J$4="yes",'Data Transformation'!F2602,'Data Transformation'!D2602)</f>
        <v>3.4551999999999999E-2</v>
      </c>
      <c r="I2602">
        <f t="shared" si="151"/>
        <v>135</v>
      </c>
    </row>
    <row r="2603" spans="2:9" x14ac:dyDescent="0.45">
      <c r="B2603">
        <f>IF('Input and Summary Results'!D2185=0,FALSE,'Input and Summary Results'!$B2185)</f>
        <v>135</v>
      </c>
      <c r="C2603">
        <f>IF(OR(B2603=0,'Input and Summary Results'!D2185=0,'Input and Summary Results'!D2185=""),FALSE,'Input and Summary Results'!$D2185)</f>
        <v>0.156556896</v>
      </c>
      <c r="D2603">
        <f>IF(OR(B2603=0,'Input and Summary Results'!E2185=0),FALSE,'Input and Summary Results'!$E2185)</f>
        <v>3.1762572000000003E-2</v>
      </c>
      <c r="E2603">
        <f t="shared" si="152"/>
        <v>-0.80532779787276476</v>
      </c>
      <c r="F2603">
        <f t="shared" si="153"/>
        <v>8.8050776428270541E-2</v>
      </c>
      <c r="G2603">
        <f>IF('Input and Summary Results'!$J$4="yes",IF(C2603=FALSE,FALSE,IF('Data Transformation'!E2603&lt;$R$10,E2603,$R$10)),IF(C2603=FALSE,FALSE,IF(C2603&lt;$R$10,C2603,$R$10)))</f>
        <v>0.156556896</v>
      </c>
      <c r="H2603">
        <f>IF('Input and Summary Results'!$J$4="yes",'Data Transformation'!F2603,'Data Transformation'!D2603)</f>
        <v>3.1762572000000003E-2</v>
      </c>
      <c r="I2603">
        <f t="shared" si="151"/>
        <v>135</v>
      </c>
    </row>
    <row r="2604" spans="2:9" x14ac:dyDescent="0.45">
      <c r="B2604">
        <f>IF('Input and Summary Results'!D2186=0,FALSE,'Input and Summary Results'!$B2186)</f>
        <v>135</v>
      </c>
      <c r="C2604">
        <f>IF(OR(B2604=0,'Input and Summary Results'!D2186=0,'Input and Summary Results'!D2186=""),FALSE,'Input and Summary Results'!$D2186)</f>
        <v>0.88371533599999996</v>
      </c>
      <c r="D2604">
        <f>IF(OR(B2604=0,'Input and Summary Results'!E2186=0),FALSE,'Input and Summary Results'!$E2186)</f>
        <v>3.1458669000000002E-2</v>
      </c>
      <c r="E2604">
        <f t="shared" si="152"/>
        <v>-5.3687608192694219E-2</v>
      </c>
      <c r="F2604">
        <f t="shared" si="153"/>
        <v>1.5449615718788431E-2</v>
      </c>
      <c r="G2604">
        <f>IF('Input and Summary Results'!$J$4="yes",IF(C2604=FALSE,FALSE,IF('Data Transformation'!E2604&lt;$R$10,E2604,$R$10)),IF(C2604=FALSE,FALSE,IF(C2604&lt;$R$10,C2604,$R$10)))</f>
        <v>0.88371533599999996</v>
      </c>
      <c r="H2604">
        <f>IF('Input and Summary Results'!$J$4="yes",'Data Transformation'!F2604,'Data Transformation'!D2604)</f>
        <v>3.1458669000000002E-2</v>
      </c>
      <c r="I2604">
        <f t="shared" si="151"/>
        <v>135</v>
      </c>
    </row>
    <row r="2605" spans="2:9" x14ac:dyDescent="0.45">
      <c r="B2605">
        <f>IF('Input and Summary Results'!D2187=0,FALSE,'Input and Summary Results'!$B2187)</f>
        <v>135</v>
      </c>
      <c r="C2605">
        <f>IF(OR(B2605=0,'Input and Summary Results'!D2187=0,'Input and Summary Results'!D2187=""),FALSE,'Input and Summary Results'!$D2187)</f>
        <v>0.93917571399999999</v>
      </c>
      <c r="D2605">
        <f>IF(OR(B2605=0,'Input and Summary Results'!E2187=0),FALSE,'Input and Summary Results'!$E2187)</f>
        <v>2.9436655999999999E-2</v>
      </c>
      <c r="E2605">
        <f t="shared" si="152"/>
        <v>-2.725314630531564E-2</v>
      </c>
      <c r="F2605">
        <f t="shared" si="153"/>
        <v>1.3602895085083087E-2</v>
      </c>
      <c r="G2605">
        <f>IF('Input and Summary Results'!$J$4="yes",IF(C2605=FALSE,FALSE,IF('Data Transformation'!E2605&lt;$R$10,E2605,$R$10)),IF(C2605=FALSE,FALSE,IF(C2605&lt;$R$10,C2605,$R$10)))</f>
        <v>0.93917571399999999</v>
      </c>
      <c r="H2605">
        <f>IF('Input and Summary Results'!$J$4="yes",'Data Transformation'!F2605,'Data Transformation'!D2605)</f>
        <v>2.9436655999999999E-2</v>
      </c>
      <c r="I2605">
        <f t="shared" si="151"/>
        <v>135</v>
      </c>
    </row>
    <row r="2606" spans="2:9" x14ac:dyDescent="0.45">
      <c r="B2606">
        <f>IF('Input and Summary Results'!D2188=0,FALSE,'Input and Summary Results'!$B2188)</f>
        <v>135</v>
      </c>
      <c r="C2606">
        <f>IF(OR(B2606=0,'Input and Summary Results'!D2188=0,'Input and Summary Results'!D2188=""),FALSE,'Input and Summary Results'!$D2188)</f>
        <v>0.96924292400000001</v>
      </c>
      <c r="D2606">
        <f>IF(OR(B2606=0,'Input and Summary Results'!E2188=0),FALSE,'Input and Summary Results'!$E2188)</f>
        <v>2.8707707999999998E-2</v>
      </c>
      <c r="E2606">
        <f t="shared" si="152"/>
        <v>-1.3567360894878195E-2</v>
      </c>
      <c r="F2606">
        <f t="shared" si="153"/>
        <v>1.2854512489585117E-2</v>
      </c>
      <c r="G2606">
        <f>IF('Input and Summary Results'!$J$4="yes",IF(C2606=FALSE,FALSE,IF('Data Transformation'!E2606&lt;$R$10,E2606,$R$10)),IF(C2606=FALSE,FALSE,IF(C2606&lt;$R$10,C2606,$R$10)))</f>
        <v>0.96924292400000001</v>
      </c>
      <c r="H2606">
        <f>IF('Input and Summary Results'!$J$4="yes",'Data Transformation'!F2606,'Data Transformation'!D2606)</f>
        <v>2.8707707999999998E-2</v>
      </c>
      <c r="I2606">
        <f t="shared" si="151"/>
        <v>135</v>
      </c>
    </row>
    <row r="2607" spans="2:9" x14ac:dyDescent="0.45">
      <c r="B2607">
        <f>IF('Input and Summary Results'!D2189=0,FALSE,'Input and Summary Results'!$B2189)</f>
        <v>135</v>
      </c>
      <c r="C2607">
        <f>IF(OR(B2607=0,'Input and Summary Results'!D2189=0,'Input and Summary Results'!D2189=""),FALSE,'Input and Summary Results'!$D2189)</f>
        <v>0.138775605</v>
      </c>
      <c r="D2607">
        <f>IF(OR(B2607=0,'Input and Summary Results'!E2189=0),FALSE,'Input and Summary Results'!$E2189)</f>
        <v>2.5203697000000001E-2</v>
      </c>
      <c r="E2607">
        <f t="shared" si="152"/>
        <v>-0.85768687066092741</v>
      </c>
      <c r="F2607">
        <f t="shared" si="153"/>
        <v>7.882080209990798E-2</v>
      </c>
      <c r="G2607">
        <f>IF('Input and Summary Results'!$J$4="yes",IF(C2607=FALSE,FALSE,IF('Data Transformation'!E2607&lt;$R$10,E2607,$R$10)),IF(C2607=FALSE,FALSE,IF(C2607&lt;$R$10,C2607,$R$10)))</f>
        <v>0.138775605</v>
      </c>
      <c r="H2607">
        <f>IF('Input and Summary Results'!$J$4="yes",'Data Transformation'!F2607,'Data Transformation'!D2607)</f>
        <v>2.5203697000000001E-2</v>
      </c>
      <c r="I2607">
        <f t="shared" si="151"/>
        <v>135</v>
      </c>
    </row>
    <row r="2608" spans="2:9" x14ac:dyDescent="0.45">
      <c r="B2608">
        <f>IF('Input and Summary Results'!D2190=0,FALSE,'Input and Summary Results'!$B2190)</f>
        <v>135</v>
      </c>
      <c r="C2608">
        <f>IF(OR(B2608=0,'Input and Summary Results'!D2190=0,'Input and Summary Results'!D2190=""),FALSE,'Input and Summary Results'!$D2190)</f>
        <v>0.110735771</v>
      </c>
      <c r="D2608">
        <f>IF(OR(B2608=0,'Input and Summary Results'!E2190=0),FALSE,'Input and Summary Results'!$E2190)</f>
        <v>2.4834282999999999E-2</v>
      </c>
      <c r="E2608">
        <f t="shared" si="152"/>
        <v>-0.9557120662172045</v>
      </c>
      <c r="F2608">
        <f t="shared" si="153"/>
        <v>9.7331501146093069E-2</v>
      </c>
      <c r="G2608">
        <f>IF('Input and Summary Results'!$J$4="yes",IF(C2608=FALSE,FALSE,IF('Data Transformation'!E2608&lt;$R$10,E2608,$R$10)),IF(C2608=FALSE,FALSE,IF(C2608&lt;$R$10,C2608,$R$10)))</f>
        <v>0.110735771</v>
      </c>
      <c r="H2608">
        <f>IF('Input and Summary Results'!$J$4="yes",'Data Transformation'!F2608,'Data Transformation'!D2608)</f>
        <v>2.4834282999999999E-2</v>
      </c>
      <c r="I2608">
        <f t="shared" si="151"/>
        <v>135</v>
      </c>
    </row>
    <row r="2609" spans="2:9" x14ac:dyDescent="0.45">
      <c r="B2609">
        <f>IF('Input and Summary Results'!D2191=0,FALSE,'Input and Summary Results'!$B2191)</f>
        <v>135</v>
      </c>
      <c r="C2609">
        <f>IF(OR(B2609=0,'Input and Summary Results'!D2191=0,'Input and Summary Results'!D2191=""),FALSE,'Input and Summary Results'!$D2191)</f>
        <v>0.24895864300000001</v>
      </c>
      <c r="D2609">
        <f>IF(OR(B2609=0,'Input and Summary Results'!E2191=0),FALSE,'Input and Summary Results'!$E2191)</f>
        <v>2.1320814E-2</v>
      </c>
      <c r="E2609">
        <f t="shared" si="152"/>
        <v>-0.60387279189484788</v>
      </c>
      <c r="F2609">
        <f t="shared" si="153"/>
        <v>3.7167752701801157E-2</v>
      </c>
      <c r="G2609">
        <f>IF('Input and Summary Results'!$J$4="yes",IF(C2609=FALSE,FALSE,IF('Data Transformation'!E2609&lt;$R$10,E2609,$R$10)),IF(C2609=FALSE,FALSE,IF(C2609&lt;$R$10,C2609,$R$10)))</f>
        <v>0.24895864300000001</v>
      </c>
      <c r="H2609">
        <f>IF('Input and Summary Results'!$J$4="yes",'Data Transformation'!F2609,'Data Transformation'!D2609)</f>
        <v>2.1320814E-2</v>
      </c>
      <c r="I2609">
        <f t="shared" si="151"/>
        <v>135</v>
      </c>
    </row>
    <row r="2610" spans="2:9" x14ac:dyDescent="0.45">
      <c r="B2610">
        <f>IF('Input and Summary Results'!D2192=0,FALSE,'Input and Summary Results'!$B2192)</f>
        <v>136</v>
      </c>
      <c r="C2610">
        <f>IF(OR(B2610=0,'Input and Summary Results'!D2192=0,'Input and Summary Results'!D2192=""),FALSE,'Input and Summary Results'!$D2192)</f>
        <v>1.1537042260000001</v>
      </c>
      <c r="D2610">
        <f>IF(OR(B2610=0,'Input and Summary Results'!E2192=0),FALSE,'Input and Summary Results'!$E2192)</f>
        <v>8.6658270999999995E-2</v>
      </c>
      <c r="E2610">
        <f t="shared" si="152"/>
        <v>6.2094483446775706E-2</v>
      </c>
      <c r="F2610">
        <f t="shared" si="153"/>
        <v>3.2599074152996989E-2</v>
      </c>
      <c r="G2610">
        <f>IF('Input and Summary Results'!$J$4="yes",IF(C2610=FALSE,FALSE,IF('Data Transformation'!E2610&lt;$R$10,E2610,$R$10)),IF(C2610=FALSE,FALSE,IF(C2610&lt;$R$10,C2610,$R$10)))</f>
        <v>1.1537042260000001</v>
      </c>
      <c r="H2610">
        <f>IF('Input and Summary Results'!$J$4="yes",'Data Transformation'!F2610,'Data Transformation'!D2610)</f>
        <v>8.6658270999999995E-2</v>
      </c>
      <c r="I2610">
        <f t="shared" si="151"/>
        <v>136</v>
      </c>
    </row>
    <row r="2611" spans="2:9" x14ac:dyDescent="0.45">
      <c r="B2611">
        <f>IF('Input and Summary Results'!D2193=0,FALSE,'Input and Summary Results'!$B2193)</f>
        <v>136</v>
      </c>
      <c r="C2611">
        <f>IF(OR(B2611=0,'Input and Summary Results'!D2193=0,'Input and Summary Results'!D2193=""),FALSE,'Input and Summary Results'!$D2193)</f>
        <v>0.326103054</v>
      </c>
      <c r="D2611">
        <f>IF(OR(B2611=0,'Input and Summary Results'!E2193=0),FALSE,'Input and Summary Results'!$E2193)</f>
        <v>6.4295705999999994E-2</v>
      </c>
      <c r="E2611">
        <f t="shared" si="152"/>
        <v>-0.48664513394737924</v>
      </c>
      <c r="F2611">
        <f t="shared" si="153"/>
        <v>8.5569074136913781E-2</v>
      </c>
      <c r="G2611">
        <f>IF('Input and Summary Results'!$J$4="yes",IF(C2611=FALSE,FALSE,IF('Data Transformation'!E2611&lt;$R$10,E2611,$R$10)),IF(C2611=FALSE,FALSE,IF(C2611&lt;$R$10,C2611,$R$10)))</f>
        <v>0.326103054</v>
      </c>
      <c r="H2611">
        <f>IF('Input and Summary Results'!$J$4="yes",'Data Transformation'!F2611,'Data Transformation'!D2611)</f>
        <v>6.4295705999999994E-2</v>
      </c>
      <c r="I2611">
        <f t="shared" si="151"/>
        <v>136</v>
      </c>
    </row>
    <row r="2612" spans="2:9" x14ac:dyDescent="0.45">
      <c r="B2612">
        <f>IF('Input and Summary Results'!D2194=0,FALSE,'Input and Summary Results'!$B2194)</f>
        <v>136</v>
      </c>
      <c r="C2612">
        <f>IF(OR(B2612=0,'Input and Summary Results'!D2194=0,'Input and Summary Results'!D2194=""),FALSE,'Input and Summary Results'!$D2194)</f>
        <v>0.139497549</v>
      </c>
      <c r="D2612">
        <f>IF(OR(B2612=0,'Input and Summary Results'!E2194=0),FALSE,'Input and Summary Results'!$E2194)</f>
        <v>5.2571596999999998E-2</v>
      </c>
      <c r="E2612">
        <f t="shared" si="152"/>
        <v>-0.85543342296476677</v>
      </c>
      <c r="F2612">
        <f t="shared" si="153"/>
        <v>0.16355895326877751</v>
      </c>
      <c r="G2612">
        <f>IF('Input and Summary Results'!$J$4="yes",IF(C2612=FALSE,FALSE,IF('Data Transformation'!E2612&lt;$R$10,E2612,$R$10)),IF(C2612=FALSE,FALSE,IF(C2612&lt;$R$10,C2612,$R$10)))</f>
        <v>0.139497549</v>
      </c>
      <c r="H2612">
        <f>IF('Input and Summary Results'!$J$4="yes",'Data Transformation'!F2612,'Data Transformation'!D2612)</f>
        <v>5.2571596999999998E-2</v>
      </c>
      <c r="I2612">
        <f t="shared" si="151"/>
        <v>136</v>
      </c>
    </row>
    <row r="2613" spans="2:9" x14ac:dyDescent="0.45">
      <c r="B2613">
        <f>IF('Input and Summary Results'!D2195=0,FALSE,'Input and Summary Results'!$B2195)</f>
        <v>136</v>
      </c>
      <c r="C2613">
        <f>IF(OR(B2613=0,'Input and Summary Results'!D2195=0,'Input and Summary Results'!D2195=""),FALSE,'Input and Summary Results'!$D2195)</f>
        <v>0.66624207400000002</v>
      </c>
      <c r="D2613">
        <f>IF(OR(B2613=0,'Input and Summary Results'!E2195=0),FALSE,'Input and Summary Results'!$E2195)</f>
        <v>5.1336106999999999E-2</v>
      </c>
      <c r="E2613">
        <f t="shared" si="152"/>
        <v>-0.17636794455229632</v>
      </c>
      <c r="F2613">
        <f t="shared" si="153"/>
        <v>3.3441103928239756E-2</v>
      </c>
      <c r="G2613">
        <f>IF('Input and Summary Results'!$J$4="yes",IF(C2613=FALSE,FALSE,IF('Data Transformation'!E2613&lt;$R$10,E2613,$R$10)),IF(C2613=FALSE,FALSE,IF(C2613&lt;$R$10,C2613,$R$10)))</f>
        <v>0.66624207400000002</v>
      </c>
      <c r="H2613">
        <f>IF('Input and Summary Results'!$J$4="yes",'Data Transformation'!F2613,'Data Transformation'!D2613)</f>
        <v>5.1336106999999999E-2</v>
      </c>
      <c r="I2613">
        <f t="shared" si="151"/>
        <v>136</v>
      </c>
    </row>
    <row r="2614" spans="2:9" x14ac:dyDescent="0.45">
      <c r="B2614">
        <f>IF('Input and Summary Results'!D2196=0,FALSE,'Input and Summary Results'!$B2196)</f>
        <v>136</v>
      </c>
      <c r="C2614">
        <f>IF(OR(B2614=0,'Input and Summary Results'!D2196=0,'Input and Summary Results'!D2196=""),FALSE,'Input and Summary Results'!$D2196)</f>
        <v>0.96397496299999996</v>
      </c>
      <c r="D2614">
        <f>IF(OR(B2614=0,'Input and Summary Results'!E2196=0),FALSE,'Input and Summary Results'!$E2196)</f>
        <v>5.0558380999999999E-2</v>
      </c>
      <c r="E2614">
        <f t="shared" si="152"/>
        <v>-1.593424573632711E-2</v>
      </c>
      <c r="F2614">
        <f t="shared" si="153"/>
        <v>2.2762351924279178E-2</v>
      </c>
      <c r="G2614">
        <f>IF('Input and Summary Results'!$J$4="yes",IF(C2614=FALSE,FALSE,IF('Data Transformation'!E2614&lt;$R$10,E2614,$R$10)),IF(C2614=FALSE,FALSE,IF(C2614&lt;$R$10,C2614,$R$10)))</f>
        <v>0.96397496299999996</v>
      </c>
      <c r="H2614">
        <f>IF('Input and Summary Results'!$J$4="yes",'Data Transformation'!F2614,'Data Transformation'!D2614)</f>
        <v>5.0558380999999999E-2</v>
      </c>
      <c r="I2614">
        <f t="shared" si="151"/>
        <v>136</v>
      </c>
    </row>
    <row r="2615" spans="2:9" x14ac:dyDescent="0.45">
      <c r="B2615">
        <f>IF('Input and Summary Results'!D2197=0,FALSE,'Input and Summary Results'!$B2197)</f>
        <v>136</v>
      </c>
      <c r="C2615">
        <f>IF(OR(B2615=0,'Input and Summary Results'!D2197=0,'Input and Summary Results'!D2197=""),FALSE,'Input and Summary Results'!$D2197)</f>
        <v>0.81807751900000003</v>
      </c>
      <c r="D2615">
        <f>IF(OR(B2615=0,'Input and Summary Results'!E2197=0),FALSE,'Input and Summary Results'!$E2197)</f>
        <v>4.9373488E-2</v>
      </c>
      <c r="E2615">
        <f t="shared" si="152"/>
        <v>-8.7205541709073839E-2</v>
      </c>
      <c r="F2615">
        <f t="shared" si="153"/>
        <v>2.6193231441188153E-2</v>
      </c>
      <c r="G2615">
        <f>IF('Input and Summary Results'!$J$4="yes",IF(C2615=FALSE,FALSE,IF('Data Transformation'!E2615&lt;$R$10,E2615,$R$10)),IF(C2615=FALSE,FALSE,IF(C2615&lt;$R$10,C2615,$R$10)))</f>
        <v>0.81807751900000003</v>
      </c>
      <c r="H2615">
        <f>IF('Input and Summary Results'!$J$4="yes",'Data Transformation'!F2615,'Data Transformation'!D2615)</f>
        <v>4.9373488E-2</v>
      </c>
      <c r="I2615">
        <f t="shared" si="151"/>
        <v>136</v>
      </c>
    </row>
    <row r="2616" spans="2:9" x14ac:dyDescent="0.45">
      <c r="B2616">
        <f>IF('Input and Summary Results'!D2198=0,FALSE,'Input and Summary Results'!$B2198)</f>
        <v>136</v>
      </c>
      <c r="C2616">
        <f>IF(OR(B2616=0,'Input and Summary Results'!D2198=0,'Input and Summary Results'!D2198=""),FALSE,'Input and Summary Results'!$D2198)</f>
        <v>0.91378663500000001</v>
      </c>
      <c r="D2616">
        <f>IF(OR(B2616=0,'Input and Summary Results'!E2198=0),FALSE,'Input and Summary Results'!$E2198)</f>
        <v>4.8873585999999997E-2</v>
      </c>
      <c r="E2616">
        <f t="shared" si="152"/>
        <v>-3.9155198204364423E-2</v>
      </c>
      <c r="F2616">
        <f t="shared" si="153"/>
        <v>2.3212351233392683E-2</v>
      </c>
      <c r="G2616">
        <f>IF('Input and Summary Results'!$J$4="yes",IF(C2616=FALSE,FALSE,IF('Data Transformation'!E2616&lt;$R$10,E2616,$R$10)),IF(C2616=FALSE,FALSE,IF(C2616&lt;$R$10,C2616,$R$10)))</f>
        <v>0.91378663500000001</v>
      </c>
      <c r="H2616">
        <f>IF('Input and Summary Results'!$J$4="yes",'Data Transformation'!F2616,'Data Transformation'!D2616)</f>
        <v>4.8873585999999997E-2</v>
      </c>
      <c r="I2616">
        <f t="shared" si="151"/>
        <v>136</v>
      </c>
    </row>
    <row r="2617" spans="2:9" x14ac:dyDescent="0.45">
      <c r="B2617">
        <f>IF('Input and Summary Results'!D2199=0,FALSE,'Input and Summary Results'!$B2199)</f>
        <v>136</v>
      </c>
      <c r="C2617">
        <f>IF(OR(B2617=0,'Input and Summary Results'!D2199=0,'Input and Summary Results'!D2199=""),FALSE,'Input and Summary Results'!$D2199)</f>
        <v>0.176130595</v>
      </c>
      <c r="D2617">
        <f>IF(OR(B2617=0,'Input and Summary Results'!E2199=0),FALSE,'Input and Summary Results'!$E2199)</f>
        <v>4.7919508E-2</v>
      </c>
      <c r="E2617">
        <f t="shared" si="152"/>
        <v>-0.75416519777736735</v>
      </c>
      <c r="F2617">
        <f t="shared" si="153"/>
        <v>0.11807753486553543</v>
      </c>
      <c r="G2617">
        <f>IF('Input and Summary Results'!$J$4="yes",IF(C2617=FALSE,FALSE,IF('Data Transformation'!E2617&lt;$R$10,E2617,$R$10)),IF(C2617=FALSE,FALSE,IF(C2617&lt;$R$10,C2617,$R$10)))</f>
        <v>0.176130595</v>
      </c>
      <c r="H2617">
        <f>IF('Input and Summary Results'!$J$4="yes",'Data Transformation'!F2617,'Data Transformation'!D2617)</f>
        <v>4.7919508E-2</v>
      </c>
      <c r="I2617">
        <f t="shared" si="151"/>
        <v>136</v>
      </c>
    </row>
    <row r="2618" spans="2:9" x14ac:dyDescent="0.45">
      <c r="B2618">
        <f>IF('Input and Summary Results'!D2200=0,FALSE,'Input and Summary Results'!$B2200)</f>
        <v>136</v>
      </c>
      <c r="C2618">
        <f>IF(OR(B2618=0,'Input and Summary Results'!D2200=0,'Input and Summary Results'!D2200=""),FALSE,'Input and Summary Results'!$D2200)</f>
        <v>0.24238269400000001</v>
      </c>
      <c r="D2618">
        <f>IF(OR(B2618=0,'Input and Summary Results'!E2200=0),FALSE,'Input and Summary Results'!$E2200)</f>
        <v>4.5909824000000002E-2</v>
      </c>
      <c r="E2618">
        <f t="shared" si="152"/>
        <v>-0.61549839180201027</v>
      </c>
      <c r="F2618">
        <f t="shared" si="153"/>
        <v>8.2204151159405797E-2</v>
      </c>
      <c r="G2618">
        <f>IF('Input and Summary Results'!$J$4="yes",IF(C2618=FALSE,FALSE,IF('Data Transformation'!E2618&lt;$R$10,E2618,$R$10)),IF(C2618=FALSE,FALSE,IF(C2618&lt;$R$10,C2618,$R$10)))</f>
        <v>0.24238269400000001</v>
      </c>
      <c r="H2618">
        <f>IF('Input and Summary Results'!$J$4="yes",'Data Transformation'!F2618,'Data Transformation'!D2618)</f>
        <v>4.5909824000000002E-2</v>
      </c>
      <c r="I2618">
        <f t="shared" si="151"/>
        <v>136</v>
      </c>
    </row>
    <row r="2619" spans="2:9" x14ac:dyDescent="0.45">
      <c r="B2619">
        <f>IF('Input and Summary Results'!D2201=0,FALSE,'Input and Summary Results'!$B2201)</f>
        <v>136</v>
      </c>
      <c r="C2619">
        <f>IF(OR(B2619=0,'Input and Summary Results'!D2201=0,'Input and Summary Results'!D2201=""),FALSE,'Input and Summary Results'!$D2201)</f>
        <v>0.86645006999999996</v>
      </c>
      <c r="D2619">
        <f>IF(OR(B2619=0,'Input and Summary Results'!E2201=0),FALSE,'Input and Summary Results'!$E2201)</f>
        <v>4.5311779000000003E-2</v>
      </c>
      <c r="E2619">
        <f t="shared" si="152"/>
        <v>-6.2256458856883828E-2</v>
      </c>
      <c r="F2619">
        <f t="shared" si="153"/>
        <v>2.2696416985689669E-2</v>
      </c>
      <c r="G2619">
        <f>IF('Input and Summary Results'!$J$4="yes",IF(C2619=FALSE,FALSE,IF('Data Transformation'!E2619&lt;$R$10,E2619,$R$10)),IF(C2619=FALSE,FALSE,IF(C2619&lt;$R$10,C2619,$R$10)))</f>
        <v>0.86645006999999996</v>
      </c>
      <c r="H2619">
        <f>IF('Input and Summary Results'!$J$4="yes",'Data Transformation'!F2619,'Data Transformation'!D2619)</f>
        <v>4.5311779000000003E-2</v>
      </c>
      <c r="I2619">
        <f t="shared" si="151"/>
        <v>136</v>
      </c>
    </row>
    <row r="2620" spans="2:9" x14ac:dyDescent="0.45">
      <c r="B2620">
        <f>IF('Input and Summary Results'!D2202=0,FALSE,'Input and Summary Results'!$B2202)</f>
        <v>136</v>
      </c>
      <c r="C2620">
        <f>IF(OR(B2620=0,'Input and Summary Results'!D2202=0,'Input and Summary Results'!D2202=""),FALSE,'Input and Summary Results'!$D2202)</f>
        <v>0.275997981</v>
      </c>
      <c r="D2620">
        <f>IF(OR(B2620=0,'Input and Summary Results'!E2202=0),FALSE,'Input and Summary Results'!$E2202)</f>
        <v>4.0102624000000003E-2</v>
      </c>
      <c r="E2620">
        <f t="shared" si="152"/>
        <v>-0.55909409490494943</v>
      </c>
      <c r="F2620">
        <f t="shared" si="153"/>
        <v>6.3060384546798548E-2</v>
      </c>
      <c r="G2620">
        <f>IF('Input and Summary Results'!$J$4="yes",IF(C2620=FALSE,FALSE,IF('Data Transformation'!E2620&lt;$R$10,E2620,$R$10)),IF(C2620=FALSE,FALSE,IF(C2620&lt;$R$10,C2620,$R$10)))</f>
        <v>0.275997981</v>
      </c>
      <c r="H2620">
        <f>IF('Input and Summary Results'!$J$4="yes",'Data Transformation'!F2620,'Data Transformation'!D2620)</f>
        <v>4.0102624000000003E-2</v>
      </c>
      <c r="I2620">
        <f t="shared" si="151"/>
        <v>136</v>
      </c>
    </row>
    <row r="2621" spans="2:9" x14ac:dyDescent="0.45">
      <c r="B2621">
        <f>IF('Input and Summary Results'!D2203=0,FALSE,'Input and Summary Results'!$B2203)</f>
        <v>136</v>
      </c>
      <c r="C2621">
        <f>IF(OR(B2621=0,'Input and Summary Results'!D2203=0,'Input and Summary Results'!D2203=""),FALSE,'Input and Summary Results'!$D2203)</f>
        <v>0.24660293799999999</v>
      </c>
      <c r="D2621">
        <f>IF(OR(B2621=0,'Input and Summary Results'!E2203=0),FALSE,'Input and Summary Results'!$E2203)</f>
        <v>3.8983905999999999E-2</v>
      </c>
      <c r="E2621">
        <f t="shared" si="152"/>
        <v>-0.60800175357326769</v>
      </c>
      <c r="F2621">
        <f t="shared" si="153"/>
        <v>6.8608327788860321E-2</v>
      </c>
      <c r="G2621">
        <f>IF('Input and Summary Results'!$J$4="yes",IF(C2621=FALSE,FALSE,IF('Data Transformation'!E2621&lt;$R$10,E2621,$R$10)),IF(C2621=FALSE,FALSE,IF(C2621&lt;$R$10,C2621,$R$10)))</f>
        <v>0.24660293799999999</v>
      </c>
      <c r="H2621">
        <f>IF('Input and Summary Results'!$J$4="yes",'Data Transformation'!F2621,'Data Transformation'!D2621)</f>
        <v>3.8983905999999999E-2</v>
      </c>
      <c r="I2621">
        <f t="shared" si="151"/>
        <v>136</v>
      </c>
    </row>
    <row r="2622" spans="2:9" x14ac:dyDescent="0.45">
      <c r="B2622">
        <f>IF('Input and Summary Results'!D2204=0,FALSE,'Input and Summary Results'!$B2204)</f>
        <v>136</v>
      </c>
      <c r="C2622">
        <f>IF(OR(B2622=0,'Input and Summary Results'!D2204=0,'Input and Summary Results'!D2204=""),FALSE,'Input and Summary Results'!$D2204)</f>
        <v>0.83503438900000004</v>
      </c>
      <c r="D2622">
        <f>IF(OR(B2622=0,'Input and Summary Results'!E2204=0),FALSE,'Input and Summary Results'!$E2204)</f>
        <v>3.767127E-2</v>
      </c>
      <c r="E2622">
        <f t="shared" si="152"/>
        <v>-7.829563871352023E-2</v>
      </c>
      <c r="F2622">
        <f t="shared" si="153"/>
        <v>1.9579230981827261E-2</v>
      </c>
      <c r="G2622">
        <f>IF('Input and Summary Results'!$J$4="yes",IF(C2622=FALSE,FALSE,IF('Data Transformation'!E2622&lt;$R$10,E2622,$R$10)),IF(C2622=FALSE,FALSE,IF(C2622&lt;$R$10,C2622,$R$10)))</f>
        <v>0.83503438900000004</v>
      </c>
      <c r="H2622">
        <f>IF('Input and Summary Results'!$J$4="yes",'Data Transformation'!F2622,'Data Transformation'!D2622)</f>
        <v>3.767127E-2</v>
      </c>
      <c r="I2622">
        <f t="shared" si="151"/>
        <v>136</v>
      </c>
    </row>
    <row r="2623" spans="2:9" x14ac:dyDescent="0.45">
      <c r="B2623">
        <f>IF('Input and Summary Results'!D2205=0,FALSE,'Input and Summary Results'!$B2205)</f>
        <v>136</v>
      </c>
      <c r="C2623">
        <f>IF(OR(B2623=0,'Input and Summary Results'!D2205=0,'Input and Summary Results'!D2205=""),FALSE,'Input and Summary Results'!$D2205)</f>
        <v>0.774470192</v>
      </c>
      <c r="D2623">
        <f>IF(OR(B2623=0,'Input and Summary Results'!E2205=0),FALSE,'Input and Summary Results'!$E2205)</f>
        <v>3.5627160999999997E-2</v>
      </c>
      <c r="E2623">
        <f t="shared" si="152"/>
        <v>-0.11099529281637908</v>
      </c>
      <c r="F2623">
        <f t="shared" si="153"/>
        <v>1.9964858601039612E-2</v>
      </c>
      <c r="G2623">
        <f>IF('Input and Summary Results'!$J$4="yes",IF(C2623=FALSE,FALSE,IF('Data Transformation'!E2623&lt;$R$10,E2623,$R$10)),IF(C2623=FALSE,FALSE,IF(C2623&lt;$R$10,C2623,$R$10)))</f>
        <v>0.774470192</v>
      </c>
      <c r="H2623">
        <f>IF('Input and Summary Results'!$J$4="yes",'Data Transformation'!F2623,'Data Transformation'!D2623)</f>
        <v>3.5627160999999997E-2</v>
      </c>
      <c r="I2623">
        <f t="shared" si="151"/>
        <v>136</v>
      </c>
    </row>
    <row r="2624" spans="2:9" x14ac:dyDescent="0.45">
      <c r="B2624">
        <f>IF('Input and Summary Results'!D2206=0,FALSE,'Input and Summary Results'!$B2206)</f>
        <v>136</v>
      </c>
      <c r="C2624">
        <f>IF(OR(B2624=0,'Input and Summary Results'!D2206=0,'Input and Summary Results'!D2206=""),FALSE,'Input and Summary Results'!$D2206)</f>
        <v>0.24579184800000001</v>
      </c>
      <c r="D2624">
        <f>IF(OR(B2624=0,'Input and Summary Results'!E2206=0),FALSE,'Input and Summary Results'!$E2206)</f>
        <v>3.3777788000000003E-2</v>
      </c>
      <c r="E2624">
        <f t="shared" si="152"/>
        <v>-0.60943252514088386</v>
      </c>
      <c r="F2624">
        <f t="shared" si="153"/>
        <v>5.9642173291280194E-2</v>
      </c>
      <c r="G2624">
        <f>IF('Input and Summary Results'!$J$4="yes",IF(C2624=FALSE,FALSE,IF('Data Transformation'!E2624&lt;$R$10,E2624,$R$10)),IF(C2624=FALSE,FALSE,IF(C2624&lt;$R$10,C2624,$R$10)))</f>
        <v>0.24579184800000001</v>
      </c>
      <c r="H2624">
        <f>IF('Input and Summary Results'!$J$4="yes",'Data Transformation'!F2624,'Data Transformation'!D2624)</f>
        <v>3.3777788000000003E-2</v>
      </c>
      <c r="I2624">
        <f t="shared" si="151"/>
        <v>136</v>
      </c>
    </row>
    <row r="2625" spans="2:9" x14ac:dyDescent="0.45">
      <c r="B2625">
        <f>IF('Input and Summary Results'!D2207=0,FALSE,'Input and Summary Results'!$B2207)</f>
        <v>136</v>
      </c>
      <c r="C2625">
        <f>IF(OR(B2625=0,'Input and Summary Results'!D2207=0,'Input and Summary Results'!D2207=""),FALSE,'Input and Summary Results'!$D2207)</f>
        <v>0.97982502299999996</v>
      </c>
      <c r="D2625">
        <f>IF(OR(B2625=0,'Input and Summary Results'!E2207=0),FALSE,'Input and Summary Results'!$E2207)</f>
        <v>3.1116620000000001E-2</v>
      </c>
      <c r="E2625">
        <f t="shared" si="152"/>
        <v>-8.8514736242758761E-3</v>
      </c>
      <c r="F2625">
        <f t="shared" si="153"/>
        <v>1.3782678297653561E-2</v>
      </c>
      <c r="G2625">
        <f>IF('Input and Summary Results'!$J$4="yes",IF(C2625=FALSE,FALSE,IF('Data Transformation'!E2625&lt;$R$10,E2625,$R$10)),IF(C2625=FALSE,FALSE,IF(C2625&lt;$R$10,C2625,$R$10)))</f>
        <v>0.97982502299999996</v>
      </c>
      <c r="H2625">
        <f>IF('Input and Summary Results'!$J$4="yes",'Data Transformation'!F2625,'Data Transformation'!D2625)</f>
        <v>3.1116620000000001E-2</v>
      </c>
      <c r="I2625">
        <f t="shared" si="151"/>
        <v>136</v>
      </c>
    </row>
    <row r="2626" spans="2:9" x14ac:dyDescent="0.45">
      <c r="B2626">
        <f>IF('Input and Summary Results'!D2208=0,FALSE,'Input and Summary Results'!$B2208)</f>
        <v>136</v>
      </c>
      <c r="C2626">
        <f>IF(OR(B2626=0,'Input and Summary Results'!D2208=0,'Input and Summary Results'!D2208=""),FALSE,'Input and Summary Results'!$D2208)</f>
        <v>0.20344969399999999</v>
      </c>
      <c r="D2626">
        <f>IF(OR(B2626=0,'Input and Summary Results'!E2208=0),FALSE,'Input and Summary Results'!$E2208)</f>
        <v>2.5494981999999999E-2</v>
      </c>
      <c r="E2626">
        <f t="shared" si="152"/>
        <v>-0.69154295901399609</v>
      </c>
      <c r="F2626">
        <f t="shared" si="153"/>
        <v>5.4386035046088591E-2</v>
      </c>
      <c r="G2626">
        <f>IF('Input and Summary Results'!$J$4="yes",IF(C2626=FALSE,FALSE,IF('Data Transformation'!E2626&lt;$R$10,E2626,$R$10)),IF(C2626=FALSE,FALSE,IF(C2626&lt;$R$10,C2626,$R$10)))</f>
        <v>0.20344969399999999</v>
      </c>
      <c r="H2626">
        <f>IF('Input and Summary Results'!$J$4="yes",'Data Transformation'!F2626,'Data Transformation'!D2626)</f>
        <v>2.5494981999999999E-2</v>
      </c>
      <c r="I2626">
        <f t="shared" si="151"/>
        <v>136</v>
      </c>
    </row>
    <row r="2627" spans="2:9" x14ac:dyDescent="0.45">
      <c r="B2627">
        <f>IF('Input and Summary Results'!D2209=0,FALSE,'Input and Summary Results'!$B2209)</f>
        <v>136</v>
      </c>
      <c r="C2627">
        <f>IF(OR(B2627=0,'Input and Summary Results'!D2209=0,'Input and Summary Results'!D2209=""),FALSE,'Input and Summary Results'!$D2209)</f>
        <v>0.78879948799999999</v>
      </c>
      <c r="D2627">
        <f>IF(OR(B2627=0,'Input and Summary Results'!E2209=0),FALSE,'Input and Summary Results'!$E2209)</f>
        <v>2.4936173999999998E-2</v>
      </c>
      <c r="E2627">
        <f t="shared" si="152"/>
        <v>-0.1030333799619351</v>
      </c>
      <c r="F2627">
        <f t="shared" si="153"/>
        <v>1.3719962652916933E-2</v>
      </c>
      <c r="G2627">
        <f>IF('Input and Summary Results'!$J$4="yes",IF(C2627=FALSE,FALSE,IF('Data Transformation'!E2627&lt;$R$10,E2627,$R$10)),IF(C2627=FALSE,FALSE,IF(C2627&lt;$R$10,C2627,$R$10)))</f>
        <v>0.78879948799999999</v>
      </c>
      <c r="H2627">
        <f>IF('Input and Summary Results'!$J$4="yes",'Data Transformation'!F2627,'Data Transformation'!D2627)</f>
        <v>2.4936173999999998E-2</v>
      </c>
      <c r="I2627">
        <f t="shared" si="151"/>
        <v>136</v>
      </c>
    </row>
    <row r="2628" spans="2:9" x14ac:dyDescent="0.45">
      <c r="B2628">
        <f>IF('Input and Summary Results'!D2210=0,FALSE,'Input and Summary Results'!$B2210)</f>
        <v>137</v>
      </c>
      <c r="C2628">
        <f>IF(OR(B2628=0,'Input and Summary Results'!D2210=0,'Input and Summary Results'!D2210=""),FALSE,'Input and Summary Results'!$D2210)</f>
        <v>0.97620451200000002</v>
      </c>
      <c r="D2628">
        <f>IF(OR(B2628=0,'Input and Summary Results'!E2210=0),FALSE,'Input and Summary Results'!$E2210)</f>
        <v>0.11967902900000001</v>
      </c>
      <c r="E2628">
        <f t="shared" si="152"/>
        <v>-1.045918937343952E-2</v>
      </c>
      <c r="F2628">
        <f t="shared" si="153"/>
        <v>5.3206779878108165E-2</v>
      </c>
      <c r="G2628">
        <f>IF('Input and Summary Results'!$J$4="yes",IF(C2628=FALSE,FALSE,IF('Data Transformation'!E2628&lt;$R$10,E2628,$R$10)),IF(C2628=FALSE,FALSE,IF(C2628&lt;$R$10,C2628,$R$10)))</f>
        <v>0.97620451200000002</v>
      </c>
      <c r="H2628">
        <f>IF('Input and Summary Results'!$J$4="yes",'Data Transformation'!F2628,'Data Transformation'!D2628)</f>
        <v>0.11967902900000001</v>
      </c>
      <c r="I2628">
        <f t="shared" si="151"/>
        <v>137</v>
      </c>
    </row>
    <row r="2629" spans="2:9" x14ac:dyDescent="0.45">
      <c r="B2629">
        <f>IF('Input and Summary Results'!D2211=0,FALSE,'Input and Summary Results'!$B2211)</f>
        <v>137</v>
      </c>
      <c r="C2629">
        <f>IF(OR(B2629=0,'Input and Summary Results'!D2211=0,'Input and Summary Results'!D2211=""),FALSE,'Input and Summary Results'!$D2211)</f>
        <v>1.1336347280000001</v>
      </c>
      <c r="D2629">
        <f>IF(OR(B2629=0,'Input and Summary Results'!E2211=0),FALSE,'Input and Summary Results'!$E2211)</f>
        <v>9.7550127E-2</v>
      </c>
      <c r="E2629">
        <f t="shared" si="152"/>
        <v>5.4473141709896165E-2</v>
      </c>
      <c r="F2629">
        <f t="shared" si="153"/>
        <v>3.7346028727165102E-2</v>
      </c>
      <c r="G2629">
        <f>IF('Input and Summary Results'!$J$4="yes",IF(C2629=FALSE,FALSE,IF('Data Transformation'!E2629&lt;$R$10,E2629,$R$10)),IF(C2629=FALSE,FALSE,IF(C2629&lt;$R$10,C2629,$R$10)))</f>
        <v>1.1336347280000001</v>
      </c>
      <c r="H2629">
        <f>IF('Input and Summary Results'!$J$4="yes",'Data Transformation'!F2629,'Data Transformation'!D2629)</f>
        <v>9.7550127E-2</v>
      </c>
      <c r="I2629">
        <f t="shared" ref="I2629:I2692" si="154">IF(G2629=FALSE,"",B2629)</f>
        <v>137</v>
      </c>
    </row>
    <row r="2630" spans="2:9" x14ac:dyDescent="0.45">
      <c r="B2630">
        <f>IF('Input and Summary Results'!D2212=0,FALSE,'Input and Summary Results'!$B2212)</f>
        <v>137</v>
      </c>
      <c r="C2630">
        <f>IF(OR(B2630=0,'Input and Summary Results'!D2212=0,'Input and Summary Results'!D2212=""),FALSE,'Input and Summary Results'!$D2212)</f>
        <v>0.65584013500000005</v>
      </c>
      <c r="D2630">
        <f>IF(OR(B2630=0,'Input and Summary Results'!E2212=0),FALSE,'Input and Summary Results'!$E2212)</f>
        <v>6.3414029999999996E-2</v>
      </c>
      <c r="E2630">
        <f t="shared" si="152"/>
        <v>-0.18320200963115202</v>
      </c>
      <c r="F2630">
        <f t="shared" si="153"/>
        <v>4.196402072892351E-2</v>
      </c>
      <c r="G2630">
        <f>IF('Input and Summary Results'!$J$4="yes",IF(C2630=FALSE,FALSE,IF('Data Transformation'!E2630&lt;$R$10,E2630,$R$10)),IF(C2630=FALSE,FALSE,IF(C2630&lt;$R$10,C2630,$R$10)))</f>
        <v>0.65584013500000005</v>
      </c>
      <c r="H2630">
        <f>IF('Input and Summary Results'!$J$4="yes",'Data Transformation'!F2630,'Data Transformation'!D2630)</f>
        <v>6.3414029999999996E-2</v>
      </c>
      <c r="I2630">
        <f t="shared" si="154"/>
        <v>137</v>
      </c>
    </row>
    <row r="2631" spans="2:9" x14ac:dyDescent="0.45">
      <c r="B2631">
        <f>IF('Input and Summary Results'!D2213=0,FALSE,'Input and Summary Results'!$B2213)</f>
        <v>137</v>
      </c>
      <c r="C2631">
        <f>IF(OR(B2631=0,'Input and Summary Results'!D2213=0,'Input and Summary Results'!D2213=""),FALSE,'Input and Summary Results'!$D2213)</f>
        <v>0.98026020000000003</v>
      </c>
      <c r="D2631">
        <f>IF(OR(B2631=0,'Input and Summary Results'!E2213=0),FALSE,'Input and Summary Results'!$E2213)</f>
        <v>6.0868818999999998E-2</v>
      </c>
      <c r="E2631">
        <f t="shared" si="152"/>
        <v>-8.65862999621431E-3</v>
      </c>
      <c r="F2631">
        <f t="shared" si="153"/>
        <v>2.6949036027373141E-2</v>
      </c>
      <c r="G2631">
        <f>IF('Input and Summary Results'!$J$4="yes",IF(C2631=FALSE,FALSE,IF('Data Transformation'!E2631&lt;$R$10,E2631,$R$10)),IF(C2631=FALSE,FALSE,IF(C2631&lt;$R$10,C2631,$R$10)))</f>
        <v>0.98026020000000003</v>
      </c>
      <c r="H2631">
        <f>IF('Input and Summary Results'!$J$4="yes",'Data Transformation'!F2631,'Data Transformation'!D2631)</f>
        <v>6.0868818999999998E-2</v>
      </c>
      <c r="I2631">
        <f t="shared" si="154"/>
        <v>137</v>
      </c>
    </row>
    <row r="2632" spans="2:9" x14ac:dyDescent="0.45">
      <c r="B2632">
        <f>IF('Input and Summary Results'!D2214=0,FALSE,'Input and Summary Results'!$B2214)</f>
        <v>137</v>
      </c>
      <c r="C2632">
        <f>IF(OR(B2632=0,'Input and Summary Results'!D2214=0,'Input and Summary Results'!D2214=""),FALSE,'Input and Summary Results'!$D2214)</f>
        <v>0.90958909099999996</v>
      </c>
      <c r="D2632">
        <f>IF(OR(B2632=0,'Input and Summary Results'!E2214=0),FALSE,'Input and Summary Results'!$E2214)</f>
        <v>5.6194220000000003E-2</v>
      </c>
      <c r="E2632">
        <f t="shared" si="152"/>
        <v>-4.1154756925107797E-2</v>
      </c>
      <c r="F2632">
        <f t="shared" si="153"/>
        <v>2.6812427415095288E-2</v>
      </c>
      <c r="G2632">
        <f>IF('Input and Summary Results'!$J$4="yes",IF(C2632=FALSE,FALSE,IF('Data Transformation'!E2632&lt;$R$10,E2632,$R$10)),IF(C2632=FALSE,FALSE,IF(C2632&lt;$R$10,C2632,$R$10)))</f>
        <v>0.90958909099999996</v>
      </c>
      <c r="H2632">
        <f>IF('Input and Summary Results'!$J$4="yes",'Data Transformation'!F2632,'Data Transformation'!D2632)</f>
        <v>5.6194220000000003E-2</v>
      </c>
      <c r="I2632">
        <f t="shared" si="154"/>
        <v>137</v>
      </c>
    </row>
    <row r="2633" spans="2:9" x14ac:dyDescent="0.45">
      <c r="B2633">
        <f>IF('Input and Summary Results'!D2215=0,FALSE,'Input and Summary Results'!$B2215)</f>
        <v>137</v>
      </c>
      <c r="C2633">
        <f>IF(OR(B2633=0,'Input and Summary Results'!D2215=0,'Input and Summary Results'!D2215=""),FALSE,'Input and Summary Results'!$D2215)</f>
        <v>1.0001045710000001</v>
      </c>
      <c r="D2633">
        <f>IF(OR(B2633=0,'Input and Summary Results'!E2215=0),FALSE,'Input and Summary Results'!$E2215)</f>
        <v>5.5021E-2</v>
      </c>
      <c r="E2633">
        <f t="shared" si="152"/>
        <v>4.5412233907152218E-5</v>
      </c>
      <c r="F2633">
        <f t="shared" si="153"/>
        <v>2.3876617198262957E-2</v>
      </c>
      <c r="G2633">
        <f>IF('Input and Summary Results'!$J$4="yes",IF(C2633=FALSE,FALSE,IF('Data Transformation'!E2633&lt;$R$10,E2633,$R$10)),IF(C2633=FALSE,FALSE,IF(C2633&lt;$R$10,C2633,$R$10)))</f>
        <v>1.0001045710000001</v>
      </c>
      <c r="H2633">
        <f>IF('Input and Summary Results'!$J$4="yes",'Data Transformation'!F2633,'Data Transformation'!D2633)</f>
        <v>5.5021E-2</v>
      </c>
      <c r="I2633">
        <f t="shared" si="154"/>
        <v>137</v>
      </c>
    </row>
    <row r="2634" spans="2:9" x14ac:dyDescent="0.45">
      <c r="B2634">
        <f>IF('Input and Summary Results'!D2216=0,FALSE,'Input and Summary Results'!$B2216)</f>
        <v>137</v>
      </c>
      <c r="C2634">
        <f>IF(OR(B2634=0,'Input and Summary Results'!D2216=0,'Input and Summary Results'!D2216=""),FALSE,'Input and Summary Results'!$D2216)</f>
        <v>0.917081539</v>
      </c>
      <c r="D2634">
        <f>IF(OR(B2634=0,'Input and Summary Results'!E2216=0),FALSE,'Input and Summary Results'!$E2216)</f>
        <v>4.9063832000000002E-2</v>
      </c>
      <c r="E2634">
        <f t="shared" si="152"/>
        <v>-3.7592048884558145E-2</v>
      </c>
      <c r="F2634">
        <f t="shared" si="153"/>
        <v>2.3218985643543744E-2</v>
      </c>
      <c r="G2634">
        <f>IF('Input and Summary Results'!$J$4="yes",IF(C2634=FALSE,FALSE,IF('Data Transformation'!E2634&lt;$R$10,E2634,$R$10)),IF(C2634=FALSE,FALSE,IF(C2634&lt;$R$10,C2634,$R$10)))</f>
        <v>0.917081539</v>
      </c>
      <c r="H2634">
        <f>IF('Input and Summary Results'!$J$4="yes",'Data Transformation'!F2634,'Data Transformation'!D2634)</f>
        <v>4.9063832000000002E-2</v>
      </c>
      <c r="I2634">
        <f t="shared" si="154"/>
        <v>137</v>
      </c>
    </row>
    <row r="2635" spans="2:9" x14ac:dyDescent="0.45">
      <c r="B2635">
        <f>IF('Input and Summary Results'!D2217=0,FALSE,'Input and Summary Results'!$B2217)</f>
        <v>137</v>
      </c>
      <c r="C2635">
        <f>IF(OR(B2635=0,'Input and Summary Results'!D2217=0,'Input and Summary Results'!D2217=""),FALSE,'Input and Summary Results'!$D2217)</f>
        <v>0.90783592000000002</v>
      </c>
      <c r="D2635">
        <f>IF(OR(B2635=0,'Input and Summary Results'!E2217=0),FALSE,'Input and Summary Results'!$E2217)</f>
        <v>4.8172856E-2</v>
      </c>
      <c r="E2635">
        <f t="shared" si="152"/>
        <v>-4.1992637687938247E-2</v>
      </c>
      <c r="F2635">
        <f t="shared" si="153"/>
        <v>2.3029513421323977E-2</v>
      </c>
      <c r="G2635">
        <f>IF('Input and Summary Results'!$J$4="yes",IF(C2635=FALSE,FALSE,IF('Data Transformation'!E2635&lt;$R$10,E2635,$R$10)),IF(C2635=FALSE,FALSE,IF(C2635&lt;$R$10,C2635,$R$10)))</f>
        <v>0.90783592000000002</v>
      </c>
      <c r="H2635">
        <f>IF('Input and Summary Results'!$J$4="yes",'Data Transformation'!F2635,'Data Transformation'!D2635)</f>
        <v>4.8172856E-2</v>
      </c>
      <c r="I2635">
        <f t="shared" si="154"/>
        <v>137</v>
      </c>
    </row>
    <row r="2636" spans="2:9" x14ac:dyDescent="0.45">
      <c r="B2636">
        <f>IF('Input and Summary Results'!D2218=0,FALSE,'Input and Summary Results'!$B2218)</f>
        <v>137</v>
      </c>
      <c r="C2636">
        <f>IF(OR(B2636=0,'Input and Summary Results'!D2218=0,'Input and Summary Results'!D2218=""),FALSE,'Input and Summary Results'!$D2218)</f>
        <v>0.98016465799999997</v>
      </c>
      <c r="D2636">
        <f>IF(OR(B2636=0,'Input and Summary Results'!E2218=0),FALSE,'Input and Summary Results'!$E2218)</f>
        <v>4.7371235999999997E-2</v>
      </c>
      <c r="E2636">
        <f t="shared" si="152"/>
        <v>-8.7009609871253404E-3</v>
      </c>
      <c r="F2636">
        <f t="shared" si="153"/>
        <v>2.0975166015422684E-2</v>
      </c>
      <c r="G2636">
        <f>IF('Input and Summary Results'!$J$4="yes",IF(C2636=FALSE,FALSE,IF('Data Transformation'!E2636&lt;$R$10,E2636,$R$10)),IF(C2636=FALSE,FALSE,IF(C2636&lt;$R$10,C2636,$R$10)))</f>
        <v>0.98016465799999997</v>
      </c>
      <c r="H2636">
        <f>IF('Input and Summary Results'!$J$4="yes",'Data Transformation'!F2636,'Data Transformation'!D2636)</f>
        <v>4.7371235999999997E-2</v>
      </c>
      <c r="I2636">
        <f t="shared" si="154"/>
        <v>137</v>
      </c>
    </row>
    <row r="2637" spans="2:9" x14ac:dyDescent="0.45">
      <c r="B2637">
        <f>IF('Input and Summary Results'!D2219=0,FALSE,'Input and Summary Results'!$B2219)</f>
        <v>137</v>
      </c>
      <c r="C2637">
        <f>IF(OR(B2637=0,'Input and Summary Results'!D2219=0,'Input and Summary Results'!D2219=""),FALSE,'Input and Summary Results'!$D2219)</f>
        <v>1.0632433109999999</v>
      </c>
      <c r="D2637">
        <f>IF(OR(B2637=0,'Input and Summary Results'!E2219=0),FALSE,'Input and Summary Results'!$E2219)</f>
        <v>4.5003916999999997E-2</v>
      </c>
      <c r="E2637">
        <f t="shared" si="152"/>
        <v>2.6632659192383674E-2</v>
      </c>
      <c r="F2637">
        <f t="shared" si="153"/>
        <v>1.8369925092338531E-2</v>
      </c>
      <c r="G2637">
        <f>IF('Input and Summary Results'!$J$4="yes",IF(C2637=FALSE,FALSE,IF('Data Transformation'!E2637&lt;$R$10,E2637,$R$10)),IF(C2637=FALSE,FALSE,IF(C2637&lt;$R$10,C2637,$R$10)))</f>
        <v>1.0632433109999999</v>
      </c>
      <c r="H2637">
        <f>IF('Input and Summary Results'!$J$4="yes",'Data Transformation'!F2637,'Data Transformation'!D2637)</f>
        <v>4.5003916999999997E-2</v>
      </c>
      <c r="I2637">
        <f t="shared" si="154"/>
        <v>137</v>
      </c>
    </row>
    <row r="2638" spans="2:9" x14ac:dyDescent="0.45">
      <c r="B2638">
        <f>IF('Input and Summary Results'!D2220=0,FALSE,'Input and Summary Results'!$B2220)</f>
        <v>137</v>
      </c>
      <c r="C2638">
        <f>IF(OR(B2638=0,'Input and Summary Results'!D2220=0,'Input and Summary Results'!D2220=""),FALSE,'Input and Summary Results'!$D2220)</f>
        <v>1.0104272249999999</v>
      </c>
      <c r="D2638">
        <f>IF(OR(B2638=0,'Input and Summary Results'!E2220=0),FALSE,'Input and Summary Results'!$E2220)</f>
        <v>4.3599056999999997E-2</v>
      </c>
      <c r="E2638">
        <f t="shared" si="152"/>
        <v>4.5050393564386448E-3</v>
      </c>
      <c r="F2638">
        <f t="shared" si="153"/>
        <v>1.8726722983933849E-2</v>
      </c>
      <c r="G2638">
        <f>IF('Input and Summary Results'!$J$4="yes",IF(C2638=FALSE,FALSE,IF('Data Transformation'!E2638&lt;$R$10,E2638,$R$10)),IF(C2638=FALSE,FALSE,IF(C2638&lt;$R$10,C2638,$R$10)))</f>
        <v>1.0104272249999999</v>
      </c>
      <c r="H2638">
        <f>IF('Input and Summary Results'!$J$4="yes",'Data Transformation'!F2638,'Data Transformation'!D2638)</f>
        <v>4.3599056999999997E-2</v>
      </c>
      <c r="I2638">
        <f t="shared" si="154"/>
        <v>137</v>
      </c>
    </row>
    <row r="2639" spans="2:9" x14ac:dyDescent="0.45">
      <c r="B2639">
        <f>IF('Input and Summary Results'!D2221=0,FALSE,'Input and Summary Results'!$B2221)</f>
        <v>137</v>
      </c>
      <c r="C2639">
        <f>IF(OR(B2639=0,'Input and Summary Results'!D2221=0,'Input and Summary Results'!D2221=""),FALSE,'Input and Summary Results'!$D2221)</f>
        <v>0.99784980700000003</v>
      </c>
      <c r="D2639">
        <f>IF(OR(B2639=0,'Input and Summary Results'!E2221=0),FALSE,'Input and Summary Results'!$E2221)</f>
        <v>4.3526083E-2</v>
      </c>
      <c r="E2639">
        <f t="shared" si="152"/>
        <v>-9.348223397062748E-4</v>
      </c>
      <c r="F2639">
        <f t="shared" si="153"/>
        <v>1.8931025380255449E-2</v>
      </c>
      <c r="G2639">
        <f>IF('Input and Summary Results'!$J$4="yes",IF(C2639=FALSE,FALSE,IF('Data Transformation'!E2639&lt;$R$10,E2639,$R$10)),IF(C2639=FALSE,FALSE,IF(C2639&lt;$R$10,C2639,$R$10)))</f>
        <v>0.99784980700000003</v>
      </c>
      <c r="H2639">
        <f>IF('Input and Summary Results'!$J$4="yes",'Data Transformation'!F2639,'Data Transformation'!D2639)</f>
        <v>4.3526083E-2</v>
      </c>
      <c r="I2639">
        <f t="shared" si="154"/>
        <v>137</v>
      </c>
    </row>
    <row r="2640" spans="2:9" x14ac:dyDescent="0.45">
      <c r="B2640">
        <f>IF('Input and Summary Results'!D2222=0,FALSE,'Input and Summary Results'!$B2222)</f>
        <v>137</v>
      </c>
      <c r="C2640">
        <f>IF(OR(B2640=0,'Input and Summary Results'!D2222=0,'Input and Summary Results'!D2222=""),FALSE,'Input and Summary Results'!$D2222)</f>
        <v>1.070222367</v>
      </c>
      <c r="D2640">
        <f>IF(OR(B2640=0,'Input and Summary Results'!E2222=0),FALSE,'Input and Summary Results'!$E2222)</f>
        <v>4.2220792E-2</v>
      </c>
      <c r="E2640">
        <f t="shared" si="152"/>
        <v>2.9474023225013274E-2</v>
      </c>
      <c r="F2640">
        <f t="shared" si="153"/>
        <v>1.7121510718715899E-2</v>
      </c>
      <c r="G2640">
        <f>IF('Input and Summary Results'!$J$4="yes",IF(C2640=FALSE,FALSE,IF('Data Transformation'!E2640&lt;$R$10,E2640,$R$10)),IF(C2640=FALSE,FALSE,IF(C2640&lt;$R$10,C2640,$R$10)))</f>
        <v>1.070222367</v>
      </c>
      <c r="H2640">
        <f>IF('Input and Summary Results'!$J$4="yes",'Data Transformation'!F2640,'Data Transformation'!D2640)</f>
        <v>4.2220792E-2</v>
      </c>
      <c r="I2640">
        <f t="shared" si="154"/>
        <v>137</v>
      </c>
    </row>
    <row r="2641" spans="2:9" x14ac:dyDescent="0.45">
      <c r="B2641">
        <f>IF('Input and Summary Results'!D2223=0,FALSE,'Input and Summary Results'!$B2223)</f>
        <v>137</v>
      </c>
      <c r="C2641">
        <f>IF(OR(B2641=0,'Input and Summary Results'!D2223=0,'Input and Summary Results'!D2223=""),FALSE,'Input and Summary Results'!$D2223)</f>
        <v>1.0191032769999999</v>
      </c>
      <c r="D2641">
        <f>IF(OR(B2641=0,'Input and Summary Results'!E2223=0),FALSE,'Input and Summary Results'!$E2223)</f>
        <v>4.07065E-2</v>
      </c>
      <c r="E2641">
        <f t="shared" si="152"/>
        <v>8.2181980971273317E-3</v>
      </c>
      <c r="F2641">
        <f t="shared" si="153"/>
        <v>1.7335456963700844E-2</v>
      </c>
      <c r="G2641">
        <f>IF('Input and Summary Results'!$J$4="yes",IF(C2641=FALSE,FALSE,IF('Data Transformation'!E2641&lt;$R$10,E2641,$R$10)),IF(C2641=FALSE,FALSE,IF(C2641&lt;$R$10,C2641,$R$10)))</f>
        <v>1.0191032769999999</v>
      </c>
      <c r="H2641">
        <f>IF('Input and Summary Results'!$J$4="yes",'Data Transformation'!F2641,'Data Transformation'!D2641)</f>
        <v>4.07065E-2</v>
      </c>
      <c r="I2641">
        <f t="shared" si="154"/>
        <v>137</v>
      </c>
    </row>
    <row r="2642" spans="2:9" x14ac:dyDescent="0.45">
      <c r="B2642">
        <f>IF('Input and Summary Results'!D2224=0,FALSE,'Input and Summary Results'!$B2224)</f>
        <v>137</v>
      </c>
      <c r="C2642">
        <f>IF(OR(B2642=0,'Input and Summary Results'!D2224=0,'Input and Summary Results'!D2224=""),FALSE,'Input and Summary Results'!$D2224)</f>
        <v>1.009074161</v>
      </c>
      <c r="D2642">
        <f>IF(OR(B2642=0,'Input and Summary Results'!E2224=0),FALSE,'Input and Summary Results'!$E2224)</f>
        <v>3.9703547999999998E-2</v>
      </c>
      <c r="E2642">
        <f t="shared" si="152"/>
        <v>3.9230854931096857E-3</v>
      </c>
      <c r="F2642">
        <f t="shared" si="153"/>
        <v>1.7076385956532283E-2</v>
      </c>
      <c r="G2642">
        <f>IF('Input and Summary Results'!$J$4="yes",IF(C2642=FALSE,FALSE,IF('Data Transformation'!E2642&lt;$R$10,E2642,$R$10)),IF(C2642=FALSE,FALSE,IF(C2642&lt;$R$10,C2642,$R$10)))</f>
        <v>1.009074161</v>
      </c>
      <c r="H2642">
        <f>IF('Input and Summary Results'!$J$4="yes",'Data Transformation'!F2642,'Data Transformation'!D2642)</f>
        <v>3.9703547999999998E-2</v>
      </c>
      <c r="I2642">
        <f t="shared" si="154"/>
        <v>137</v>
      </c>
    </row>
    <row r="2643" spans="2:9" x14ac:dyDescent="0.45">
      <c r="B2643">
        <f>IF('Input and Summary Results'!D2225=0,FALSE,'Input and Summary Results'!$B2225)</f>
        <v>137</v>
      </c>
      <c r="C2643">
        <f>IF(OR(B2643=0,'Input and Summary Results'!D2225=0,'Input and Summary Results'!D2225=""),FALSE,'Input and Summary Results'!$D2225)</f>
        <v>0.99017281499999998</v>
      </c>
      <c r="D2643">
        <f>IF(OR(B2643=0,'Input and Summary Results'!E2225=0),FALSE,'Input and Summary Results'!$E2225)</f>
        <v>3.8374004000000003E-2</v>
      </c>
      <c r="E2643">
        <f t="shared" si="152"/>
        <v>-4.2890013104919288E-3</v>
      </c>
      <c r="F2643">
        <f t="shared" si="153"/>
        <v>1.6819607126863003E-2</v>
      </c>
      <c r="G2643">
        <f>IF('Input and Summary Results'!$J$4="yes",IF(C2643=FALSE,FALSE,IF('Data Transformation'!E2643&lt;$R$10,E2643,$R$10)),IF(C2643=FALSE,FALSE,IF(C2643&lt;$R$10,C2643,$R$10)))</f>
        <v>0.99017281499999998</v>
      </c>
      <c r="H2643">
        <f>IF('Input and Summary Results'!$J$4="yes",'Data Transformation'!F2643,'Data Transformation'!D2643)</f>
        <v>3.8374004000000003E-2</v>
      </c>
      <c r="I2643">
        <f t="shared" si="154"/>
        <v>137</v>
      </c>
    </row>
    <row r="2644" spans="2:9" x14ac:dyDescent="0.45">
      <c r="B2644">
        <f>IF('Input and Summary Results'!D2226=0,FALSE,'Input and Summary Results'!$B2226)</f>
        <v>137</v>
      </c>
      <c r="C2644">
        <f>IF(OR(B2644=0,'Input and Summary Results'!D2226=0,'Input and Summary Results'!D2226=""),FALSE,'Input and Summary Results'!$D2226)</f>
        <v>0.98172515000000005</v>
      </c>
      <c r="D2644">
        <f>IF(OR(B2644=0,'Input and Summary Results'!E2226=0),FALSE,'Input and Summary Results'!$E2226)</f>
        <v>3.2565974999999997E-2</v>
      </c>
      <c r="E2644">
        <f t="shared" si="152"/>
        <v>-8.010083033824859E-3</v>
      </c>
      <c r="F2644">
        <f t="shared" si="153"/>
        <v>1.4396731254160085E-2</v>
      </c>
      <c r="G2644">
        <f>IF('Input and Summary Results'!$J$4="yes",IF(C2644=FALSE,FALSE,IF('Data Transformation'!E2644&lt;$R$10,E2644,$R$10)),IF(C2644=FALSE,FALSE,IF(C2644&lt;$R$10,C2644,$R$10)))</f>
        <v>0.98172515000000005</v>
      </c>
      <c r="H2644">
        <f>IF('Input and Summary Results'!$J$4="yes",'Data Transformation'!F2644,'Data Transformation'!D2644)</f>
        <v>3.2565974999999997E-2</v>
      </c>
      <c r="I2644">
        <f t="shared" si="154"/>
        <v>137</v>
      </c>
    </row>
    <row r="2645" spans="2:9" x14ac:dyDescent="0.45">
      <c r="B2645">
        <f>IF('Input and Summary Results'!D2227=0,FALSE,'Input and Summary Results'!$B2227)</f>
        <v>138</v>
      </c>
      <c r="C2645">
        <f>IF(OR(B2645=0,'Input and Summary Results'!D2227=0,'Input and Summary Results'!D2227=""),FALSE,'Input and Summary Results'!$D2227)</f>
        <v>0.82482673299999998</v>
      </c>
      <c r="D2645">
        <f>IF(OR(B2645=0,'Input and Summary Results'!E2227=0),FALSE,'Input and Summary Results'!$E2227)</f>
        <v>6.4567093000000006E-2</v>
      </c>
      <c r="E2645">
        <f t="shared" si="152"/>
        <v>-8.3637271819787029E-2</v>
      </c>
      <c r="F2645">
        <f t="shared" si="153"/>
        <v>3.3973339176435254E-2</v>
      </c>
      <c r="G2645">
        <f>IF('Input and Summary Results'!$J$4="yes",IF(C2645=FALSE,FALSE,IF('Data Transformation'!E2645&lt;$R$10,E2645,$R$10)),IF(C2645=FALSE,FALSE,IF(C2645&lt;$R$10,C2645,$R$10)))</f>
        <v>0.82482673299999998</v>
      </c>
      <c r="H2645">
        <f>IF('Input and Summary Results'!$J$4="yes",'Data Transformation'!F2645,'Data Transformation'!D2645)</f>
        <v>6.4567093000000006E-2</v>
      </c>
      <c r="I2645">
        <f t="shared" si="154"/>
        <v>138</v>
      </c>
    </row>
    <row r="2646" spans="2:9" x14ac:dyDescent="0.45">
      <c r="B2646">
        <f>IF('Input and Summary Results'!D2228=0,FALSE,'Input and Summary Results'!$B2228)</f>
        <v>138</v>
      </c>
      <c r="C2646">
        <f>IF(OR(B2646=0,'Input and Summary Results'!D2228=0,'Input and Summary Results'!D2228=""),FALSE,'Input and Summary Results'!$D2228)</f>
        <v>0.941358688</v>
      </c>
      <c r="D2646">
        <f>IF(OR(B2646=0,'Input and Summary Results'!E2228=0),FALSE,'Input and Summary Results'!$E2228)</f>
        <v>5.6466120000000002E-2</v>
      </c>
      <c r="E2646">
        <f t="shared" si="152"/>
        <v>-2.6244864843226919E-2</v>
      </c>
      <c r="F2646">
        <f t="shared" si="153"/>
        <v>2.6032899459467251E-2</v>
      </c>
      <c r="G2646">
        <f>IF('Input and Summary Results'!$J$4="yes",IF(C2646=FALSE,FALSE,IF('Data Transformation'!E2646&lt;$R$10,E2646,$R$10)),IF(C2646=FALSE,FALSE,IF(C2646&lt;$R$10,C2646,$R$10)))</f>
        <v>0.941358688</v>
      </c>
      <c r="H2646">
        <f>IF('Input and Summary Results'!$J$4="yes",'Data Transformation'!F2646,'Data Transformation'!D2646)</f>
        <v>5.6466120000000002E-2</v>
      </c>
      <c r="I2646">
        <f t="shared" si="154"/>
        <v>138</v>
      </c>
    </row>
    <row r="2647" spans="2:9" x14ac:dyDescent="0.45">
      <c r="B2647">
        <f>IF('Input and Summary Results'!D2229=0,FALSE,'Input and Summary Results'!$B2229)</f>
        <v>138</v>
      </c>
      <c r="C2647">
        <f>IF(OR(B2647=0,'Input and Summary Results'!D2229=0,'Input and Summary Results'!D2229=""),FALSE,'Input and Summary Results'!$D2229)</f>
        <v>1.0263345770000001</v>
      </c>
      <c r="D2647">
        <f>IF(OR(B2647=0,'Input and Summary Results'!E2229=0),FALSE,'Input and Summary Results'!$E2229)</f>
        <v>5.3861845999999998E-2</v>
      </c>
      <c r="E2647">
        <f t="shared" si="152"/>
        <v>1.1288960442623144E-2</v>
      </c>
      <c r="F2647">
        <f t="shared" si="153"/>
        <v>2.2776238555977244E-2</v>
      </c>
      <c r="G2647">
        <f>IF('Input and Summary Results'!$J$4="yes",IF(C2647=FALSE,FALSE,IF('Data Transformation'!E2647&lt;$R$10,E2647,$R$10)),IF(C2647=FALSE,FALSE,IF(C2647&lt;$R$10,C2647,$R$10)))</f>
        <v>1.0263345770000001</v>
      </c>
      <c r="H2647">
        <f>IF('Input and Summary Results'!$J$4="yes",'Data Transformation'!F2647,'Data Transformation'!D2647)</f>
        <v>5.3861845999999998E-2</v>
      </c>
      <c r="I2647">
        <f t="shared" si="154"/>
        <v>138</v>
      </c>
    </row>
    <row r="2648" spans="2:9" x14ac:dyDescent="0.45">
      <c r="B2648">
        <f>IF('Input and Summary Results'!D2230=0,FALSE,'Input and Summary Results'!$B2230)</f>
        <v>138</v>
      </c>
      <c r="C2648">
        <f>IF(OR(B2648=0,'Input and Summary Results'!D2230=0,'Input and Summary Results'!D2230=""),FALSE,'Input and Summary Results'!$D2230)</f>
        <v>0.97571408000000004</v>
      </c>
      <c r="D2648">
        <f>IF(OR(B2648=0,'Input and Summary Results'!E2230=0),FALSE,'Input and Summary Results'!$E2230)</f>
        <v>5.2042150000000002E-2</v>
      </c>
      <c r="E2648">
        <f t="shared" si="152"/>
        <v>-1.0677427897017056E-2</v>
      </c>
      <c r="F2648">
        <f t="shared" si="153"/>
        <v>2.314847511475903E-2</v>
      </c>
      <c r="G2648">
        <f>IF('Input and Summary Results'!$J$4="yes",IF(C2648=FALSE,FALSE,IF('Data Transformation'!E2648&lt;$R$10,E2648,$R$10)),IF(C2648=FALSE,FALSE,IF(C2648&lt;$R$10,C2648,$R$10)))</f>
        <v>0.97571408000000004</v>
      </c>
      <c r="H2648">
        <f>IF('Input and Summary Results'!$J$4="yes",'Data Transformation'!F2648,'Data Transformation'!D2648)</f>
        <v>5.2042150000000002E-2</v>
      </c>
      <c r="I2648">
        <f t="shared" si="154"/>
        <v>138</v>
      </c>
    </row>
    <row r="2649" spans="2:9" x14ac:dyDescent="0.45">
      <c r="B2649">
        <f>IF('Input and Summary Results'!D2231=0,FALSE,'Input and Summary Results'!$B2231)</f>
        <v>138</v>
      </c>
      <c r="C2649">
        <f>IF(OR(B2649=0,'Input and Summary Results'!D2231=0,'Input and Summary Results'!D2231=""),FALSE,'Input and Summary Results'!$D2231)</f>
        <v>0.95085414400000001</v>
      </c>
      <c r="D2649">
        <f>IF(OR(B2649=0,'Input and Summary Results'!E2231=0),FALSE,'Input and Summary Results'!$E2231)</f>
        <v>5.1467284000000002E-2</v>
      </c>
      <c r="E2649">
        <f t="shared" si="152"/>
        <v>-2.18860964317306E-2</v>
      </c>
      <c r="F2649">
        <f t="shared" si="153"/>
        <v>2.3491301370402402E-2</v>
      </c>
      <c r="G2649">
        <f>IF('Input and Summary Results'!$J$4="yes",IF(C2649=FALSE,FALSE,IF('Data Transformation'!E2649&lt;$R$10,E2649,$R$10)),IF(C2649=FALSE,FALSE,IF(C2649&lt;$R$10,C2649,$R$10)))</f>
        <v>0.95085414400000001</v>
      </c>
      <c r="H2649">
        <f>IF('Input and Summary Results'!$J$4="yes",'Data Transformation'!F2649,'Data Transformation'!D2649)</f>
        <v>5.1467284000000002E-2</v>
      </c>
      <c r="I2649">
        <f t="shared" si="154"/>
        <v>138</v>
      </c>
    </row>
    <row r="2650" spans="2:9" x14ac:dyDescent="0.45">
      <c r="B2650">
        <f>IF('Input and Summary Results'!D2232=0,FALSE,'Input and Summary Results'!$B2232)</f>
        <v>138</v>
      </c>
      <c r="C2650">
        <f>IF(OR(B2650=0,'Input and Summary Results'!D2232=0,'Input and Summary Results'!D2232=""),FALSE,'Input and Summary Results'!$D2232)</f>
        <v>0.89198588000000001</v>
      </c>
      <c r="D2650">
        <f>IF(OR(B2650=0,'Input and Summary Results'!E2232=0),FALSE,'Input and Summary Results'!$E2232)</f>
        <v>5.0395799999999998E-2</v>
      </c>
      <c r="E2650">
        <f t="shared" si="152"/>
        <v>-4.9642020384662151E-2</v>
      </c>
      <c r="F2650">
        <f t="shared" si="153"/>
        <v>2.4520317743146336E-2</v>
      </c>
      <c r="G2650">
        <f>IF('Input and Summary Results'!$J$4="yes",IF(C2650=FALSE,FALSE,IF('Data Transformation'!E2650&lt;$R$10,E2650,$R$10)),IF(C2650=FALSE,FALSE,IF(C2650&lt;$R$10,C2650,$R$10)))</f>
        <v>0.89198588000000001</v>
      </c>
      <c r="H2650">
        <f>IF('Input and Summary Results'!$J$4="yes",'Data Transformation'!F2650,'Data Transformation'!D2650)</f>
        <v>5.0395799999999998E-2</v>
      </c>
      <c r="I2650">
        <f t="shared" si="154"/>
        <v>138</v>
      </c>
    </row>
    <row r="2651" spans="2:9" x14ac:dyDescent="0.45">
      <c r="B2651">
        <f>IF('Input and Summary Results'!D2233=0,FALSE,'Input and Summary Results'!$B2233)</f>
        <v>138</v>
      </c>
      <c r="C2651">
        <f>IF(OR(B2651=0,'Input and Summary Results'!D2233=0,'Input and Summary Results'!D2233=""),FALSE,'Input and Summary Results'!$D2233)</f>
        <v>0.96485064799999998</v>
      </c>
      <c r="D2651">
        <f>IF(OR(B2651=0,'Input and Summary Results'!E2233=0),FALSE,'Input and Summary Results'!$E2233)</f>
        <v>4.9959886000000002E-2</v>
      </c>
      <c r="E2651">
        <f t="shared" si="152"/>
        <v>-1.5539907142578168E-2</v>
      </c>
      <c r="F2651">
        <f t="shared" si="153"/>
        <v>2.2472483766212904E-2</v>
      </c>
      <c r="G2651">
        <f>IF('Input and Summary Results'!$J$4="yes",IF(C2651=FALSE,FALSE,IF('Data Transformation'!E2651&lt;$R$10,E2651,$R$10)),IF(C2651=FALSE,FALSE,IF(C2651&lt;$R$10,C2651,$R$10)))</f>
        <v>0.96485064799999998</v>
      </c>
      <c r="H2651">
        <f>IF('Input and Summary Results'!$J$4="yes",'Data Transformation'!F2651,'Data Transformation'!D2651)</f>
        <v>4.9959886000000002E-2</v>
      </c>
      <c r="I2651">
        <f t="shared" si="154"/>
        <v>138</v>
      </c>
    </row>
    <row r="2652" spans="2:9" x14ac:dyDescent="0.45">
      <c r="B2652">
        <f>IF('Input and Summary Results'!D2234=0,FALSE,'Input and Summary Results'!$B2234)</f>
        <v>138</v>
      </c>
      <c r="C2652">
        <f>IF(OR(B2652=0,'Input and Summary Results'!D2234=0,'Input and Summary Results'!D2234=""),FALSE,'Input and Summary Results'!$D2234)</f>
        <v>0.96595552699999998</v>
      </c>
      <c r="D2652">
        <f>IF(OR(B2652=0,'Input and Summary Results'!E2234=0),FALSE,'Input and Summary Results'!$E2234)</f>
        <v>4.8539063E-2</v>
      </c>
      <c r="E2652">
        <f t="shared" si="152"/>
        <v>-1.5042868225405142E-2</v>
      </c>
      <c r="F2652">
        <f t="shared" si="153"/>
        <v>2.1808409138074119E-2</v>
      </c>
      <c r="G2652">
        <f>IF('Input and Summary Results'!$J$4="yes",IF(C2652=FALSE,FALSE,IF('Data Transformation'!E2652&lt;$R$10,E2652,$R$10)),IF(C2652=FALSE,FALSE,IF(C2652&lt;$R$10,C2652,$R$10)))</f>
        <v>0.96595552699999998</v>
      </c>
      <c r="H2652">
        <f>IF('Input and Summary Results'!$J$4="yes",'Data Transformation'!F2652,'Data Transformation'!D2652)</f>
        <v>4.8539063E-2</v>
      </c>
      <c r="I2652">
        <f t="shared" si="154"/>
        <v>138</v>
      </c>
    </row>
    <row r="2653" spans="2:9" x14ac:dyDescent="0.45">
      <c r="B2653">
        <f>IF('Input and Summary Results'!D2235=0,FALSE,'Input and Summary Results'!$B2235)</f>
        <v>138</v>
      </c>
      <c r="C2653">
        <f>IF(OR(B2653=0,'Input and Summary Results'!D2235=0,'Input and Summary Results'!D2235=""),FALSE,'Input and Summary Results'!$D2235)</f>
        <v>0.98118027699999999</v>
      </c>
      <c r="D2653">
        <f>IF(OR(B2653=0,'Input and Summary Results'!E2235=0),FALSE,'Input and Summary Results'!$E2235)</f>
        <v>4.8310994000000003E-2</v>
      </c>
      <c r="E2653">
        <f t="shared" si="152"/>
        <v>-8.2511902619785953E-3</v>
      </c>
      <c r="F2653">
        <f t="shared" si="153"/>
        <v>2.136913255136701E-2</v>
      </c>
      <c r="G2653">
        <f>IF('Input and Summary Results'!$J$4="yes",IF(C2653=FALSE,FALSE,IF('Data Transformation'!E2653&lt;$R$10,E2653,$R$10)),IF(C2653=FALSE,FALSE,IF(C2653&lt;$R$10,C2653,$R$10)))</f>
        <v>0.98118027699999999</v>
      </c>
      <c r="H2653">
        <f>IF('Input and Summary Results'!$J$4="yes",'Data Transformation'!F2653,'Data Transformation'!D2653)</f>
        <v>4.8310994000000003E-2</v>
      </c>
      <c r="I2653">
        <f t="shared" si="154"/>
        <v>138</v>
      </c>
    </row>
    <row r="2654" spans="2:9" x14ac:dyDescent="0.45">
      <c r="B2654">
        <f>IF('Input and Summary Results'!D2236=0,FALSE,'Input and Summary Results'!$B2236)</f>
        <v>138</v>
      </c>
      <c r="C2654">
        <f>IF(OR(B2654=0,'Input and Summary Results'!D2236=0,'Input and Summary Results'!D2236=""),FALSE,'Input and Summary Results'!$D2236)</f>
        <v>0.94595421300000004</v>
      </c>
      <c r="D2654">
        <f>IF(OR(B2654=0,'Input and Summary Results'!E2236=0),FALSE,'Input and Summary Results'!$E2236)</f>
        <v>4.8023885000000002E-2</v>
      </c>
      <c r="E2654">
        <f t="shared" si="152"/>
        <v>-2.4129884235292567E-2</v>
      </c>
      <c r="F2654">
        <f t="shared" si="153"/>
        <v>2.203316588009107E-2</v>
      </c>
      <c r="G2654">
        <f>IF('Input and Summary Results'!$J$4="yes",IF(C2654=FALSE,FALSE,IF('Data Transformation'!E2654&lt;$R$10,E2654,$R$10)),IF(C2654=FALSE,FALSE,IF(C2654&lt;$R$10,C2654,$R$10)))</f>
        <v>0.94595421300000004</v>
      </c>
      <c r="H2654">
        <f>IF('Input and Summary Results'!$J$4="yes",'Data Transformation'!F2654,'Data Transformation'!D2654)</f>
        <v>4.8023885000000002E-2</v>
      </c>
      <c r="I2654">
        <f t="shared" si="154"/>
        <v>138</v>
      </c>
    </row>
    <row r="2655" spans="2:9" x14ac:dyDescent="0.45">
      <c r="B2655">
        <f>IF('Input and Summary Results'!D2237=0,FALSE,'Input and Summary Results'!$B2237)</f>
        <v>138</v>
      </c>
      <c r="C2655">
        <f>IF(OR(B2655=0,'Input and Summary Results'!D2237=0,'Input and Summary Results'!D2237=""),FALSE,'Input and Summary Results'!$D2237)</f>
        <v>0.99978465599999999</v>
      </c>
      <c r="D2655">
        <f>IF(OR(B2655=0,'Input and Summary Results'!E2237=0),FALSE,'Input and Summary Results'!$E2237)</f>
        <v>4.3222696999999997E-2</v>
      </c>
      <c r="E2655">
        <f t="shared" si="152"/>
        <v>-9.3532782134183372E-5</v>
      </c>
      <c r="F2655">
        <f t="shared" si="153"/>
        <v>1.8762690930915826E-2</v>
      </c>
      <c r="G2655">
        <f>IF('Input and Summary Results'!$J$4="yes",IF(C2655=FALSE,FALSE,IF('Data Transformation'!E2655&lt;$R$10,E2655,$R$10)),IF(C2655=FALSE,FALSE,IF(C2655&lt;$R$10,C2655,$R$10)))</f>
        <v>0.99978465599999999</v>
      </c>
      <c r="H2655">
        <f>IF('Input and Summary Results'!$J$4="yes",'Data Transformation'!F2655,'Data Transformation'!D2655)</f>
        <v>4.3222696999999997E-2</v>
      </c>
      <c r="I2655">
        <f t="shared" si="154"/>
        <v>138</v>
      </c>
    </row>
    <row r="2656" spans="2:9" x14ac:dyDescent="0.45">
      <c r="B2656">
        <f>IF('Input and Summary Results'!D2238=0,FALSE,'Input and Summary Results'!$B2238)</f>
        <v>138</v>
      </c>
      <c r="C2656">
        <f>IF(OR(B2656=0,'Input and Summary Results'!D2238=0,'Input and Summary Results'!D2238=""),FALSE,'Input and Summary Results'!$D2238)</f>
        <v>1.080549862</v>
      </c>
      <c r="D2656">
        <f>IF(OR(B2656=0,'Input and Summary Results'!E2238=0),FALSE,'Input and Summary Results'!$E2238)</f>
        <v>4.1480161000000002E-2</v>
      </c>
      <c r="E2656">
        <f t="shared" si="152"/>
        <v>3.3644812211225471E-2</v>
      </c>
      <c r="F2656">
        <f t="shared" si="153"/>
        <v>1.6660397180264505E-2</v>
      </c>
      <c r="G2656">
        <f>IF('Input and Summary Results'!$J$4="yes",IF(C2656=FALSE,FALSE,IF('Data Transformation'!E2656&lt;$R$10,E2656,$R$10)),IF(C2656=FALSE,FALSE,IF(C2656&lt;$R$10,C2656,$R$10)))</f>
        <v>1.080549862</v>
      </c>
      <c r="H2656">
        <f>IF('Input and Summary Results'!$J$4="yes",'Data Transformation'!F2656,'Data Transformation'!D2656)</f>
        <v>4.1480161000000002E-2</v>
      </c>
      <c r="I2656">
        <f t="shared" si="154"/>
        <v>138</v>
      </c>
    </row>
    <row r="2657" spans="2:9" x14ac:dyDescent="0.45">
      <c r="B2657">
        <f>IF('Input and Summary Results'!D2239=0,FALSE,'Input and Summary Results'!$B2239)</f>
        <v>138</v>
      </c>
      <c r="C2657">
        <f>IF(OR(B2657=0,'Input and Summary Results'!D2239=0,'Input and Summary Results'!D2239=""),FALSE,'Input and Summary Results'!$D2239)</f>
        <v>0.95474630999999999</v>
      </c>
      <c r="D2657">
        <f>IF(OR(B2657=0,'Input and Summary Results'!E2239=0),FALSE,'Input and Summary Results'!$E2239)</f>
        <v>3.8964842E-2</v>
      </c>
      <c r="E2657">
        <f t="shared" si="152"/>
        <v>-2.011201145659278E-2</v>
      </c>
      <c r="F2657">
        <f t="shared" si="153"/>
        <v>1.771228780973241E-2</v>
      </c>
      <c r="G2657">
        <f>IF('Input and Summary Results'!$J$4="yes",IF(C2657=FALSE,FALSE,IF('Data Transformation'!E2657&lt;$R$10,E2657,$R$10)),IF(C2657=FALSE,FALSE,IF(C2657&lt;$R$10,C2657,$R$10)))</f>
        <v>0.95474630999999999</v>
      </c>
      <c r="H2657">
        <f>IF('Input and Summary Results'!$J$4="yes",'Data Transformation'!F2657,'Data Transformation'!D2657)</f>
        <v>3.8964842E-2</v>
      </c>
      <c r="I2657">
        <f t="shared" si="154"/>
        <v>138</v>
      </c>
    </row>
    <row r="2658" spans="2:9" x14ac:dyDescent="0.45">
      <c r="B2658">
        <f>IF('Input and Summary Results'!D2240=0,FALSE,'Input and Summary Results'!$B2240)</f>
        <v>138</v>
      </c>
      <c r="C2658">
        <f>IF(OR(B2658=0,'Input and Summary Results'!D2240=0,'Input and Summary Results'!D2240=""),FALSE,'Input and Summary Results'!$D2240)</f>
        <v>0.95985806799999995</v>
      </c>
      <c r="D2658">
        <f>IF(OR(B2658=0,'Input and Summary Results'!E2240=0),FALSE,'Input and Summary Results'!$E2240)</f>
        <v>3.6326078999999997E-2</v>
      </c>
      <c r="E2658">
        <f t="shared" si="152"/>
        <v>-1.779298033697772E-2</v>
      </c>
      <c r="F2658">
        <f t="shared" si="153"/>
        <v>1.6424843225884098E-2</v>
      </c>
      <c r="G2658">
        <f>IF('Input and Summary Results'!$J$4="yes",IF(C2658=FALSE,FALSE,IF('Data Transformation'!E2658&lt;$R$10,E2658,$R$10)),IF(C2658=FALSE,FALSE,IF(C2658&lt;$R$10,C2658,$R$10)))</f>
        <v>0.95985806799999995</v>
      </c>
      <c r="H2658">
        <f>IF('Input and Summary Results'!$J$4="yes",'Data Transformation'!F2658,'Data Transformation'!D2658)</f>
        <v>3.6326078999999997E-2</v>
      </c>
      <c r="I2658">
        <f t="shared" si="154"/>
        <v>138</v>
      </c>
    </row>
    <row r="2659" spans="2:9" x14ac:dyDescent="0.45">
      <c r="B2659">
        <f>IF('Input and Summary Results'!D2241=0,FALSE,'Input and Summary Results'!$B2241)</f>
        <v>138</v>
      </c>
      <c r="C2659">
        <f>IF(OR(B2659=0,'Input and Summary Results'!D2241=0,'Input and Summary Results'!D2241=""),FALSE,'Input and Summary Results'!$D2241)</f>
        <v>0.98396913399999997</v>
      </c>
      <c r="D2659">
        <f>IF(OR(B2659=0,'Input and Summary Results'!E2241=0),FALSE,'Input and Summary Results'!$E2241)</f>
        <v>3.4672854000000003E-2</v>
      </c>
      <c r="E2659">
        <f t="shared" si="152"/>
        <v>-7.0185246822002008E-3</v>
      </c>
      <c r="F2659">
        <f t="shared" si="153"/>
        <v>1.5293181580632793E-2</v>
      </c>
      <c r="G2659">
        <f>IF('Input and Summary Results'!$J$4="yes",IF(C2659=FALSE,FALSE,IF('Data Transformation'!E2659&lt;$R$10,E2659,$R$10)),IF(C2659=FALSE,FALSE,IF(C2659&lt;$R$10,C2659,$R$10)))</f>
        <v>0.98396913399999997</v>
      </c>
      <c r="H2659">
        <f>IF('Input and Summary Results'!$J$4="yes",'Data Transformation'!F2659,'Data Transformation'!D2659)</f>
        <v>3.4672854000000003E-2</v>
      </c>
      <c r="I2659">
        <f t="shared" si="154"/>
        <v>138</v>
      </c>
    </row>
    <row r="2660" spans="2:9" x14ac:dyDescent="0.45">
      <c r="B2660">
        <f>IF('Input and Summary Results'!D2242=0,FALSE,'Input and Summary Results'!$B2242)</f>
        <v>138</v>
      </c>
      <c r="C2660">
        <f>IF(OR(B2660=0,'Input and Summary Results'!D2242=0,'Input and Summary Results'!D2242=""),FALSE,'Input and Summary Results'!$D2242)</f>
        <v>0.397740221</v>
      </c>
      <c r="D2660">
        <f>IF(OR(B2660=0,'Input and Summary Results'!E2242=0),FALSE,'Input and Summary Results'!$E2242)</f>
        <v>3.3696468E-2</v>
      </c>
      <c r="E2660">
        <f t="shared" si="152"/>
        <v>-0.40040048928778416</v>
      </c>
      <c r="F2660">
        <f t="shared" si="153"/>
        <v>3.6768388862538491E-2</v>
      </c>
      <c r="G2660">
        <f>IF('Input and Summary Results'!$J$4="yes",IF(C2660=FALSE,FALSE,IF('Data Transformation'!E2660&lt;$R$10,E2660,$R$10)),IF(C2660=FALSE,FALSE,IF(C2660&lt;$R$10,C2660,$R$10)))</f>
        <v>0.397740221</v>
      </c>
      <c r="H2660">
        <f>IF('Input and Summary Results'!$J$4="yes",'Data Transformation'!F2660,'Data Transformation'!D2660)</f>
        <v>3.3696468E-2</v>
      </c>
      <c r="I2660">
        <f t="shared" si="154"/>
        <v>138</v>
      </c>
    </row>
    <row r="2661" spans="2:9" x14ac:dyDescent="0.45">
      <c r="B2661">
        <f>IF('Input and Summary Results'!D2243=0,FALSE,'Input and Summary Results'!$B2243)</f>
        <v>138</v>
      </c>
      <c r="C2661">
        <f>IF(OR(B2661=0,'Input and Summary Results'!D2243=0,'Input and Summary Results'!D2243=""),FALSE,'Input and Summary Results'!$D2243)</f>
        <v>0.84607047899999999</v>
      </c>
      <c r="D2661">
        <f>IF(OR(B2661=0,'Input and Summary Results'!E2243=0),FALSE,'Input and Summary Results'!$E2243)</f>
        <v>3.2200492999999997E-2</v>
      </c>
      <c r="E2661">
        <f t="shared" si="152"/>
        <v>-7.2593458041495709E-2</v>
      </c>
      <c r="F2661">
        <f t="shared" si="153"/>
        <v>1.6517552980358743E-2</v>
      </c>
      <c r="G2661">
        <f>IF('Input and Summary Results'!$J$4="yes",IF(C2661=FALSE,FALSE,IF('Data Transformation'!E2661&lt;$R$10,E2661,$R$10)),IF(C2661=FALSE,FALSE,IF(C2661&lt;$R$10,C2661,$R$10)))</f>
        <v>0.84607047899999999</v>
      </c>
      <c r="H2661">
        <f>IF('Input and Summary Results'!$J$4="yes",'Data Transformation'!F2661,'Data Transformation'!D2661)</f>
        <v>3.2200492999999997E-2</v>
      </c>
      <c r="I2661">
        <f t="shared" si="154"/>
        <v>138</v>
      </c>
    </row>
    <row r="2662" spans="2:9" x14ac:dyDescent="0.45">
      <c r="B2662">
        <f>IF('Input and Summary Results'!D2244=0,FALSE,'Input and Summary Results'!$B2244)</f>
        <v>138</v>
      </c>
      <c r="C2662">
        <f>IF(OR(B2662=0,'Input and Summary Results'!D2244=0,'Input and Summary Results'!D2244=""),FALSE,'Input and Summary Results'!$D2244)</f>
        <v>0.84556231599999998</v>
      </c>
      <c r="D2662">
        <f>IF(OR(B2662=0,'Input and Summary Results'!E2244=0),FALSE,'Input and Summary Results'!$E2244)</f>
        <v>3.0651758000000001E-2</v>
      </c>
      <c r="E2662">
        <f t="shared" si="152"/>
        <v>-7.2854380381258868E-2</v>
      </c>
      <c r="F2662">
        <f t="shared" si="153"/>
        <v>1.57325636683175E-2</v>
      </c>
      <c r="G2662">
        <f>IF('Input and Summary Results'!$J$4="yes",IF(C2662=FALSE,FALSE,IF('Data Transformation'!E2662&lt;$R$10,E2662,$R$10)),IF(C2662=FALSE,FALSE,IF(C2662&lt;$R$10,C2662,$R$10)))</f>
        <v>0.84556231599999998</v>
      </c>
      <c r="H2662">
        <f>IF('Input and Summary Results'!$J$4="yes",'Data Transformation'!F2662,'Data Transformation'!D2662)</f>
        <v>3.0651758000000001E-2</v>
      </c>
      <c r="I2662">
        <f t="shared" si="154"/>
        <v>138</v>
      </c>
    </row>
    <row r="2663" spans="2:9" x14ac:dyDescent="0.45">
      <c r="B2663">
        <f>IF('Input and Summary Results'!D2245=0,FALSE,'Input and Summary Results'!$B2245)</f>
        <v>138</v>
      </c>
      <c r="C2663">
        <f>IF(OR(B2663=0,'Input and Summary Results'!D2245=0,'Input and Summary Results'!D2245=""),FALSE,'Input and Summary Results'!$D2245)</f>
        <v>0.94403904999999999</v>
      </c>
      <c r="D2663">
        <f>IF(OR(B2663=0,'Input and Summary Results'!E2245=0),FALSE,'Input and Summary Results'!$E2245)</f>
        <v>2.3799092000000001E-2</v>
      </c>
      <c r="E2663">
        <f t="shared" si="152"/>
        <v>-2.5010040819773812E-2</v>
      </c>
      <c r="F2663">
        <f t="shared" si="153"/>
        <v>1.0941079108962706E-2</v>
      </c>
      <c r="G2663">
        <f>IF('Input and Summary Results'!$J$4="yes",IF(C2663=FALSE,FALSE,IF('Data Transformation'!E2663&lt;$R$10,E2663,$R$10)),IF(C2663=FALSE,FALSE,IF(C2663&lt;$R$10,C2663,$R$10)))</f>
        <v>0.94403904999999999</v>
      </c>
      <c r="H2663">
        <f>IF('Input and Summary Results'!$J$4="yes",'Data Transformation'!F2663,'Data Transformation'!D2663)</f>
        <v>2.3799092000000001E-2</v>
      </c>
      <c r="I2663">
        <f t="shared" si="154"/>
        <v>138</v>
      </c>
    </row>
    <row r="2664" spans="2:9" x14ac:dyDescent="0.45">
      <c r="B2664">
        <f>IF('Input and Summary Results'!D2246=0,FALSE,'Input and Summary Results'!$B2246)</f>
        <v>139</v>
      </c>
      <c r="C2664">
        <f>IF(OR(B2664=0,'Input and Summary Results'!D2246=0,'Input and Summary Results'!D2246=""),FALSE,'Input and Summary Results'!$D2246)</f>
        <v>0.10976899699999999</v>
      </c>
      <c r="D2664">
        <f>IF(OR(B2664=0,'Input and Summary Results'!E2246=0),FALSE,'Input and Summary Results'!$E2246)</f>
        <v>0.111928417</v>
      </c>
      <c r="E2664">
        <f t="shared" si="152"/>
        <v>-0.95952030408520728</v>
      </c>
      <c r="F2664">
        <f t="shared" si="153"/>
        <v>0.4425378231159387</v>
      </c>
      <c r="G2664">
        <f>IF('Input and Summary Results'!$J$4="yes",IF(C2664=FALSE,FALSE,IF('Data Transformation'!E2664&lt;$R$10,E2664,$R$10)),IF(C2664=FALSE,FALSE,IF(C2664&lt;$R$10,C2664,$R$10)))</f>
        <v>0.10976899699999999</v>
      </c>
      <c r="H2664">
        <f>IF('Input and Summary Results'!$J$4="yes",'Data Transformation'!F2664,'Data Transformation'!D2664)</f>
        <v>0.111928417</v>
      </c>
      <c r="I2664">
        <f t="shared" si="154"/>
        <v>139</v>
      </c>
    </row>
    <row r="2665" spans="2:9" x14ac:dyDescent="0.45">
      <c r="B2665">
        <f>IF('Input and Summary Results'!D2247=0,FALSE,'Input and Summary Results'!$B2247)</f>
        <v>139</v>
      </c>
      <c r="C2665">
        <f>IF(OR(B2665=0,'Input and Summary Results'!D2247=0,'Input and Summary Results'!D2247=""),FALSE,'Input and Summary Results'!$D2247)</f>
        <v>0.24969859899999999</v>
      </c>
      <c r="D2665">
        <f>IF(OR(B2665=0,'Input and Summary Results'!E2247=0),FALSE,'Input and Summary Results'!$E2247)</f>
        <v>0.104887813</v>
      </c>
      <c r="E2665">
        <f t="shared" si="152"/>
        <v>-0.60258389436581716</v>
      </c>
      <c r="F2665">
        <f t="shared" si="153"/>
        <v>0.18230503104264514</v>
      </c>
      <c r="G2665">
        <f>IF('Input and Summary Results'!$J$4="yes",IF(C2665=FALSE,FALSE,IF('Data Transformation'!E2665&lt;$R$10,E2665,$R$10)),IF(C2665=FALSE,FALSE,IF(C2665&lt;$R$10,C2665,$R$10)))</f>
        <v>0.24969859899999999</v>
      </c>
      <c r="H2665">
        <f>IF('Input and Summary Results'!$J$4="yes",'Data Transformation'!F2665,'Data Transformation'!D2665)</f>
        <v>0.104887813</v>
      </c>
      <c r="I2665">
        <f t="shared" si="154"/>
        <v>139</v>
      </c>
    </row>
    <row r="2666" spans="2:9" x14ac:dyDescent="0.45">
      <c r="B2666">
        <f>IF('Input and Summary Results'!D2248=0,FALSE,'Input and Summary Results'!$B2248)</f>
        <v>139</v>
      </c>
      <c r="C2666">
        <f>IF(OR(B2666=0,'Input and Summary Results'!D2248=0,'Input and Summary Results'!D2248=""),FALSE,'Input and Summary Results'!$D2248)</f>
        <v>0.212837101</v>
      </c>
      <c r="D2666">
        <f>IF(OR(B2666=0,'Input and Summary Results'!E2248=0),FALSE,'Input and Summary Results'!$E2248)</f>
        <v>9.9487615000000001E-2</v>
      </c>
      <c r="E2666">
        <f t="shared" ref="E2666:E2729" si="155">IF(C2666=FALSE,FALSE,LOG10(C2666))</f>
        <v>-0.67195266512166862</v>
      </c>
      <c r="F2666">
        <f t="shared" ref="F2666:F2729" si="156">IF(D2666=FALSE, FALSE,0.434*D2666/C2666)</f>
        <v>0.20286700348357029</v>
      </c>
      <c r="G2666">
        <f>IF('Input and Summary Results'!$J$4="yes",IF(C2666=FALSE,FALSE,IF('Data Transformation'!E2666&lt;$R$10,E2666,$R$10)),IF(C2666=FALSE,FALSE,IF(C2666&lt;$R$10,C2666,$R$10)))</f>
        <v>0.212837101</v>
      </c>
      <c r="H2666">
        <f>IF('Input and Summary Results'!$J$4="yes",'Data Transformation'!F2666,'Data Transformation'!D2666)</f>
        <v>9.9487615000000001E-2</v>
      </c>
      <c r="I2666">
        <f t="shared" si="154"/>
        <v>139</v>
      </c>
    </row>
    <row r="2667" spans="2:9" x14ac:dyDescent="0.45">
      <c r="B2667">
        <f>IF('Input and Summary Results'!D2249=0,FALSE,'Input and Summary Results'!$B2249)</f>
        <v>139</v>
      </c>
      <c r="C2667">
        <f>IF(OR(B2667=0,'Input and Summary Results'!D2249=0,'Input and Summary Results'!D2249=""),FALSE,'Input and Summary Results'!$D2249)</f>
        <v>0.23248432099999999</v>
      </c>
      <c r="D2667">
        <f>IF(OR(B2667=0,'Input and Summary Results'!E2249=0),FALSE,'Input and Summary Results'!$E2249)</f>
        <v>9.7912539000000007E-2</v>
      </c>
      <c r="E2667">
        <f t="shared" si="155"/>
        <v>-0.63360633108710285</v>
      </c>
      <c r="F2667">
        <f t="shared" si="156"/>
        <v>0.18278239901606097</v>
      </c>
      <c r="G2667">
        <f>IF('Input and Summary Results'!$J$4="yes",IF(C2667=FALSE,FALSE,IF('Data Transformation'!E2667&lt;$R$10,E2667,$R$10)),IF(C2667=FALSE,FALSE,IF(C2667&lt;$R$10,C2667,$R$10)))</f>
        <v>0.23248432099999999</v>
      </c>
      <c r="H2667">
        <f>IF('Input and Summary Results'!$J$4="yes",'Data Transformation'!F2667,'Data Transformation'!D2667)</f>
        <v>9.7912539000000007E-2</v>
      </c>
      <c r="I2667">
        <f t="shared" si="154"/>
        <v>139</v>
      </c>
    </row>
    <row r="2668" spans="2:9" x14ac:dyDescent="0.45">
      <c r="B2668">
        <f>IF('Input and Summary Results'!D2250=0,FALSE,'Input and Summary Results'!$B2250)</f>
        <v>139</v>
      </c>
      <c r="C2668">
        <f>IF(OR(B2668=0,'Input and Summary Results'!D2250=0,'Input and Summary Results'!D2250=""),FALSE,'Input and Summary Results'!$D2250)</f>
        <v>-3.1798099999999999E-3</v>
      </c>
      <c r="D2668">
        <f>IF(OR(B2668=0,'Input and Summary Results'!E2250=0),FALSE,'Input and Summary Results'!$E2250)</f>
        <v>9.7720456999999997E-2</v>
      </c>
      <c r="E2668" t="e">
        <f t="shared" si="155"/>
        <v>#NUM!</v>
      </c>
      <c r="F2668">
        <f t="shared" si="156"/>
        <v>-13.337488195206632</v>
      </c>
      <c r="G2668">
        <f>IF('Input and Summary Results'!$J$4="yes",IF(C2668=FALSE,FALSE,IF('Data Transformation'!E2668&lt;$R$10,E2668,$R$10)),IF(C2668=FALSE,FALSE,IF(C2668&lt;$R$10,C2668,$R$10)))</f>
        <v>-3.1798099999999999E-3</v>
      </c>
      <c r="H2668">
        <f>IF('Input and Summary Results'!$J$4="yes",'Data Transformation'!F2668,'Data Transformation'!D2668)</f>
        <v>9.7720456999999997E-2</v>
      </c>
      <c r="I2668">
        <f t="shared" si="154"/>
        <v>139</v>
      </c>
    </row>
    <row r="2669" spans="2:9" x14ac:dyDescent="0.45">
      <c r="B2669">
        <f>IF('Input and Summary Results'!D2251=0,FALSE,'Input and Summary Results'!$B2251)</f>
        <v>139</v>
      </c>
      <c r="C2669">
        <f>IF(OR(B2669=0,'Input and Summary Results'!D2251=0,'Input and Summary Results'!D2251=""),FALSE,'Input and Summary Results'!$D2251)</f>
        <v>0.82415533399999996</v>
      </c>
      <c r="D2669">
        <f>IF(OR(B2669=0,'Input and Summary Results'!E2251=0),FALSE,'Input and Summary Results'!$E2251)</f>
        <v>5.8547144000000002E-2</v>
      </c>
      <c r="E2669">
        <f t="shared" si="155"/>
        <v>-8.3990926238235286E-2</v>
      </c>
      <c r="F2669">
        <f t="shared" si="156"/>
        <v>3.083091190185757E-2</v>
      </c>
      <c r="G2669">
        <f>IF('Input and Summary Results'!$J$4="yes",IF(C2669=FALSE,FALSE,IF('Data Transformation'!E2669&lt;$R$10,E2669,$R$10)),IF(C2669=FALSE,FALSE,IF(C2669&lt;$R$10,C2669,$R$10)))</f>
        <v>0.82415533399999996</v>
      </c>
      <c r="H2669">
        <f>IF('Input and Summary Results'!$J$4="yes",'Data Transformation'!F2669,'Data Transformation'!D2669)</f>
        <v>5.8547144000000002E-2</v>
      </c>
      <c r="I2669">
        <f t="shared" si="154"/>
        <v>139</v>
      </c>
    </row>
    <row r="2670" spans="2:9" x14ac:dyDescent="0.45">
      <c r="B2670">
        <f>IF('Input and Summary Results'!D2252=0,FALSE,'Input and Summary Results'!$B2252)</f>
        <v>139</v>
      </c>
      <c r="C2670">
        <f>IF(OR(B2670=0,'Input and Summary Results'!D2252=0,'Input and Summary Results'!D2252=""),FALSE,'Input and Summary Results'!$D2252)</f>
        <v>5.4704384000000002E-2</v>
      </c>
      <c r="D2670">
        <f>IF(OR(B2670=0,'Input and Summary Results'!E2252=0),FALSE,'Input and Summary Results'!$E2252)</f>
        <v>5.7560268999999997E-2</v>
      </c>
      <c r="E2670">
        <f t="shared" si="155"/>
        <v>-1.2619778679862104</v>
      </c>
      <c r="F2670">
        <f t="shared" si="156"/>
        <v>0.45665730823328526</v>
      </c>
      <c r="G2670">
        <f>IF('Input and Summary Results'!$J$4="yes",IF(C2670=FALSE,FALSE,IF('Data Transformation'!E2670&lt;$R$10,E2670,$R$10)),IF(C2670=FALSE,FALSE,IF(C2670&lt;$R$10,C2670,$R$10)))</f>
        <v>5.4704384000000002E-2</v>
      </c>
      <c r="H2670">
        <f>IF('Input and Summary Results'!$J$4="yes",'Data Transformation'!F2670,'Data Transformation'!D2670)</f>
        <v>5.7560268999999997E-2</v>
      </c>
      <c r="I2670">
        <f t="shared" si="154"/>
        <v>139</v>
      </c>
    </row>
    <row r="2671" spans="2:9" x14ac:dyDescent="0.45">
      <c r="B2671">
        <f>IF('Input and Summary Results'!D2253=0,FALSE,'Input and Summary Results'!$B2253)</f>
        <v>139</v>
      </c>
      <c r="C2671">
        <f>IF(OR(B2671=0,'Input and Summary Results'!D2253=0,'Input and Summary Results'!D2253=""),FALSE,'Input and Summary Results'!$D2253)</f>
        <v>0.18418246299999999</v>
      </c>
      <c r="D2671">
        <f>IF(OR(B2671=0,'Input and Summary Results'!E2253=0),FALSE,'Input and Summary Results'!$E2253)</f>
        <v>5.3660117E-2</v>
      </c>
      <c r="E2671">
        <f t="shared" si="155"/>
        <v>-0.73475172367721719</v>
      </c>
      <c r="F2671">
        <f t="shared" si="156"/>
        <v>0.12644249837184554</v>
      </c>
      <c r="G2671">
        <f>IF('Input and Summary Results'!$J$4="yes",IF(C2671=FALSE,FALSE,IF('Data Transformation'!E2671&lt;$R$10,E2671,$R$10)),IF(C2671=FALSE,FALSE,IF(C2671&lt;$R$10,C2671,$R$10)))</f>
        <v>0.18418246299999999</v>
      </c>
      <c r="H2671">
        <f>IF('Input and Summary Results'!$J$4="yes",'Data Transformation'!F2671,'Data Transformation'!D2671)</f>
        <v>5.3660117E-2</v>
      </c>
      <c r="I2671">
        <f t="shared" si="154"/>
        <v>139</v>
      </c>
    </row>
    <row r="2672" spans="2:9" x14ac:dyDescent="0.45">
      <c r="B2672">
        <f>IF('Input and Summary Results'!D2254=0,FALSE,'Input and Summary Results'!$B2254)</f>
        <v>139</v>
      </c>
      <c r="C2672">
        <f>IF(OR(B2672=0,'Input and Summary Results'!D2254=0,'Input and Summary Results'!D2254=""),FALSE,'Input and Summary Results'!$D2254)</f>
        <v>1.029867544</v>
      </c>
      <c r="D2672">
        <f>IF(OR(B2672=0,'Input and Summary Results'!E2254=0),FALSE,'Input and Summary Results'!$E2254)</f>
        <v>4.9782880000000002E-2</v>
      </c>
      <c r="E2672">
        <f t="shared" si="155"/>
        <v>1.2781371686717875E-2</v>
      </c>
      <c r="F2672">
        <f t="shared" si="156"/>
        <v>2.0979173531465323E-2</v>
      </c>
      <c r="G2672">
        <f>IF('Input and Summary Results'!$J$4="yes",IF(C2672=FALSE,FALSE,IF('Data Transformation'!E2672&lt;$R$10,E2672,$R$10)),IF(C2672=FALSE,FALSE,IF(C2672&lt;$R$10,C2672,$R$10)))</f>
        <v>1.029867544</v>
      </c>
      <c r="H2672">
        <f>IF('Input and Summary Results'!$J$4="yes",'Data Transformation'!F2672,'Data Transformation'!D2672)</f>
        <v>4.9782880000000002E-2</v>
      </c>
      <c r="I2672">
        <f t="shared" si="154"/>
        <v>139</v>
      </c>
    </row>
    <row r="2673" spans="2:9" x14ac:dyDescent="0.45">
      <c r="B2673">
        <f>IF('Input and Summary Results'!D2255=0,FALSE,'Input and Summary Results'!$B2255)</f>
        <v>139</v>
      </c>
      <c r="C2673">
        <f>IF(OR(B2673=0,'Input and Summary Results'!D2255=0,'Input and Summary Results'!D2255=""),FALSE,'Input and Summary Results'!$D2255)</f>
        <v>0.96131937099999998</v>
      </c>
      <c r="D2673">
        <f>IF(OR(B2673=0,'Input and Summary Results'!E2255=0),FALSE,'Input and Summary Results'!$E2255)</f>
        <v>4.7336339999999998E-2</v>
      </c>
      <c r="E2673">
        <f t="shared" si="155"/>
        <v>-1.7132306378605713E-2</v>
      </c>
      <c r="F2673">
        <f t="shared" si="156"/>
        <v>2.1370599802466687E-2</v>
      </c>
      <c r="G2673">
        <f>IF('Input and Summary Results'!$J$4="yes",IF(C2673=FALSE,FALSE,IF('Data Transformation'!E2673&lt;$R$10,E2673,$R$10)),IF(C2673=FALSE,FALSE,IF(C2673&lt;$R$10,C2673,$R$10)))</f>
        <v>0.96131937099999998</v>
      </c>
      <c r="H2673">
        <f>IF('Input and Summary Results'!$J$4="yes",'Data Transformation'!F2673,'Data Transformation'!D2673)</f>
        <v>4.7336339999999998E-2</v>
      </c>
      <c r="I2673">
        <f t="shared" si="154"/>
        <v>139</v>
      </c>
    </row>
    <row r="2674" spans="2:9" x14ac:dyDescent="0.45">
      <c r="B2674">
        <f>IF('Input and Summary Results'!D2256=0,FALSE,'Input and Summary Results'!$B2256)</f>
        <v>139</v>
      </c>
      <c r="C2674">
        <f>IF(OR(B2674=0,'Input and Summary Results'!D2256=0,'Input and Summary Results'!D2256=""),FALSE,'Input and Summary Results'!$D2256)</f>
        <v>0.249783543</v>
      </c>
      <c r="D2674">
        <f>IF(OR(B2674=0,'Input and Summary Results'!E2256=0),FALSE,'Input and Summary Results'!$E2256)</f>
        <v>4.3726532999999998E-2</v>
      </c>
      <c r="E2674">
        <f t="shared" si="155"/>
        <v>-0.60243617853085762</v>
      </c>
      <c r="F2674">
        <f t="shared" si="156"/>
        <v>7.5975042607190485E-2</v>
      </c>
      <c r="G2674">
        <f>IF('Input and Summary Results'!$J$4="yes",IF(C2674=FALSE,FALSE,IF('Data Transformation'!E2674&lt;$R$10,E2674,$R$10)),IF(C2674=FALSE,FALSE,IF(C2674&lt;$R$10,C2674,$R$10)))</f>
        <v>0.249783543</v>
      </c>
      <c r="H2674">
        <f>IF('Input and Summary Results'!$J$4="yes",'Data Transformation'!F2674,'Data Transformation'!D2674)</f>
        <v>4.3726532999999998E-2</v>
      </c>
      <c r="I2674">
        <f t="shared" si="154"/>
        <v>139</v>
      </c>
    </row>
    <row r="2675" spans="2:9" x14ac:dyDescent="0.45">
      <c r="B2675">
        <f>IF('Input and Summary Results'!D2257=0,FALSE,'Input and Summary Results'!$B2257)</f>
        <v>139</v>
      </c>
      <c r="C2675">
        <f>IF(OR(B2675=0,'Input and Summary Results'!D2257=0,'Input and Summary Results'!D2257=""),FALSE,'Input and Summary Results'!$D2257)</f>
        <v>1.0353623190000001</v>
      </c>
      <c r="D2675">
        <f>IF(OR(B2675=0,'Input and Summary Results'!E2257=0),FALSE,'Input and Summary Results'!$E2257)</f>
        <v>4.0082086000000003E-2</v>
      </c>
      <c r="E2675">
        <f t="shared" si="155"/>
        <v>1.5092355210105383E-2</v>
      </c>
      <c r="F2675">
        <f t="shared" si="156"/>
        <v>1.6801485822664945E-2</v>
      </c>
      <c r="G2675">
        <f>IF('Input and Summary Results'!$J$4="yes",IF(C2675=FALSE,FALSE,IF('Data Transformation'!E2675&lt;$R$10,E2675,$R$10)),IF(C2675=FALSE,FALSE,IF(C2675&lt;$R$10,C2675,$R$10)))</f>
        <v>1.0353623190000001</v>
      </c>
      <c r="H2675">
        <f>IF('Input and Summary Results'!$J$4="yes",'Data Transformation'!F2675,'Data Transformation'!D2675)</f>
        <v>4.0082086000000003E-2</v>
      </c>
      <c r="I2675">
        <f t="shared" si="154"/>
        <v>139</v>
      </c>
    </row>
    <row r="2676" spans="2:9" x14ac:dyDescent="0.45">
      <c r="B2676">
        <f>IF('Input and Summary Results'!D2258=0,FALSE,'Input and Summary Results'!$B2258)</f>
        <v>139</v>
      </c>
      <c r="C2676">
        <f>IF(OR(B2676=0,'Input and Summary Results'!D2258=0,'Input and Summary Results'!D2258=""),FALSE,'Input and Summary Results'!$D2258)</f>
        <v>0.98742799400000003</v>
      </c>
      <c r="D2676">
        <f>IF(OR(B2676=0,'Input and Summary Results'!E2258=0),FALSE,'Input and Summary Results'!$E2258)</f>
        <v>3.9579722999999997E-2</v>
      </c>
      <c r="E2676">
        <f t="shared" si="155"/>
        <v>-5.4945645102615409E-3</v>
      </c>
      <c r="F2676">
        <f t="shared" si="156"/>
        <v>1.7396306248534409E-2</v>
      </c>
      <c r="G2676">
        <f>IF('Input and Summary Results'!$J$4="yes",IF(C2676=FALSE,FALSE,IF('Data Transformation'!E2676&lt;$R$10,E2676,$R$10)),IF(C2676=FALSE,FALSE,IF(C2676&lt;$R$10,C2676,$R$10)))</f>
        <v>0.98742799400000003</v>
      </c>
      <c r="H2676">
        <f>IF('Input and Summary Results'!$J$4="yes",'Data Transformation'!F2676,'Data Transformation'!D2676)</f>
        <v>3.9579722999999997E-2</v>
      </c>
      <c r="I2676">
        <f t="shared" si="154"/>
        <v>139</v>
      </c>
    </row>
    <row r="2677" spans="2:9" x14ac:dyDescent="0.45">
      <c r="B2677">
        <f>IF('Input and Summary Results'!D2259=0,FALSE,'Input and Summary Results'!$B2259)</f>
        <v>139</v>
      </c>
      <c r="C2677">
        <f>IF(OR(B2677=0,'Input and Summary Results'!D2259=0,'Input and Summary Results'!D2259=""),FALSE,'Input and Summary Results'!$D2259)</f>
        <v>0.115966495</v>
      </c>
      <c r="D2677">
        <f>IF(OR(B2677=0,'Input and Summary Results'!E2259=0),FALSE,'Input and Summary Results'!$E2259)</f>
        <v>3.7110517000000003E-2</v>
      </c>
      <c r="E2677">
        <f t="shared" si="155"/>
        <v>-0.93566746886320229</v>
      </c>
      <c r="F2677">
        <f t="shared" si="156"/>
        <v>0.1388846354112884</v>
      </c>
      <c r="G2677">
        <f>IF('Input and Summary Results'!$J$4="yes",IF(C2677=FALSE,FALSE,IF('Data Transformation'!E2677&lt;$R$10,E2677,$R$10)),IF(C2677=FALSE,FALSE,IF(C2677&lt;$R$10,C2677,$R$10)))</f>
        <v>0.115966495</v>
      </c>
      <c r="H2677">
        <f>IF('Input and Summary Results'!$J$4="yes",'Data Transformation'!F2677,'Data Transformation'!D2677)</f>
        <v>3.7110517000000003E-2</v>
      </c>
      <c r="I2677">
        <f t="shared" si="154"/>
        <v>139</v>
      </c>
    </row>
    <row r="2678" spans="2:9" x14ac:dyDescent="0.45">
      <c r="B2678">
        <f>IF('Input and Summary Results'!D2260=0,FALSE,'Input and Summary Results'!$B2260)</f>
        <v>139</v>
      </c>
      <c r="C2678">
        <f>IF(OR(B2678=0,'Input and Summary Results'!D2260=0,'Input and Summary Results'!D2260=""),FALSE,'Input and Summary Results'!$D2260)</f>
        <v>0.87880952099999998</v>
      </c>
      <c r="D2678">
        <f>IF(OR(B2678=0,'Input and Summary Results'!E2260=0),FALSE,'Input and Summary Results'!$E2260)</f>
        <v>3.6482132E-2</v>
      </c>
      <c r="E2678">
        <f t="shared" si="155"/>
        <v>-5.6105246590667818E-2</v>
      </c>
      <c r="F2678">
        <f t="shared" si="156"/>
        <v>1.8016697486371455E-2</v>
      </c>
      <c r="G2678">
        <f>IF('Input and Summary Results'!$J$4="yes",IF(C2678=FALSE,FALSE,IF('Data Transformation'!E2678&lt;$R$10,E2678,$R$10)),IF(C2678=FALSE,FALSE,IF(C2678&lt;$R$10,C2678,$R$10)))</f>
        <v>0.87880952099999998</v>
      </c>
      <c r="H2678">
        <f>IF('Input and Summary Results'!$J$4="yes",'Data Transformation'!F2678,'Data Transformation'!D2678)</f>
        <v>3.6482132E-2</v>
      </c>
      <c r="I2678">
        <f t="shared" si="154"/>
        <v>139</v>
      </c>
    </row>
    <row r="2679" spans="2:9" x14ac:dyDescent="0.45">
      <c r="B2679">
        <f>IF('Input and Summary Results'!D2261=0,FALSE,'Input and Summary Results'!$B2261)</f>
        <v>139</v>
      </c>
      <c r="C2679">
        <f>IF(OR(B2679=0,'Input and Summary Results'!D2261=0,'Input and Summary Results'!D2261=""),FALSE,'Input and Summary Results'!$D2261)</f>
        <v>0.94325874300000001</v>
      </c>
      <c r="D2679">
        <f>IF(OR(B2679=0,'Input and Summary Results'!E2261=0),FALSE,'Input and Summary Results'!$E2261)</f>
        <v>3.2524375000000001E-2</v>
      </c>
      <c r="E2679">
        <f t="shared" si="155"/>
        <v>-2.5369160662818441E-2</v>
      </c>
      <c r="F2679">
        <f t="shared" si="156"/>
        <v>1.4964694316117248E-2</v>
      </c>
      <c r="G2679">
        <f>IF('Input and Summary Results'!$J$4="yes",IF(C2679=FALSE,FALSE,IF('Data Transformation'!E2679&lt;$R$10,E2679,$R$10)),IF(C2679=FALSE,FALSE,IF(C2679&lt;$R$10,C2679,$R$10)))</f>
        <v>0.94325874300000001</v>
      </c>
      <c r="H2679">
        <f>IF('Input and Summary Results'!$J$4="yes",'Data Transformation'!F2679,'Data Transformation'!D2679)</f>
        <v>3.2524375000000001E-2</v>
      </c>
      <c r="I2679">
        <f t="shared" si="154"/>
        <v>139</v>
      </c>
    </row>
    <row r="2680" spans="2:9" x14ac:dyDescent="0.45">
      <c r="B2680">
        <f>IF('Input and Summary Results'!D2262=0,FALSE,'Input and Summary Results'!$B2262)</f>
        <v>139</v>
      </c>
      <c r="C2680">
        <f>IF(OR(B2680=0,'Input and Summary Results'!D2262=0,'Input and Summary Results'!D2262=""),FALSE,'Input and Summary Results'!$D2262)</f>
        <v>0.104968225</v>
      </c>
      <c r="D2680">
        <f>IF(OR(B2680=0,'Input and Summary Results'!E2262=0),FALSE,'Input and Summary Results'!$E2262)</f>
        <v>3.2483804999999998E-2</v>
      </c>
      <c r="E2680">
        <f t="shared" si="155"/>
        <v>-0.97894214660254708</v>
      </c>
      <c r="F2680">
        <f t="shared" si="156"/>
        <v>0.13430703786788811</v>
      </c>
      <c r="G2680">
        <f>IF('Input and Summary Results'!$J$4="yes",IF(C2680=FALSE,FALSE,IF('Data Transformation'!E2680&lt;$R$10,E2680,$R$10)),IF(C2680=FALSE,FALSE,IF(C2680&lt;$R$10,C2680,$R$10)))</f>
        <v>0.104968225</v>
      </c>
      <c r="H2680">
        <f>IF('Input and Summary Results'!$J$4="yes",'Data Transformation'!F2680,'Data Transformation'!D2680)</f>
        <v>3.2483804999999998E-2</v>
      </c>
      <c r="I2680">
        <f t="shared" si="154"/>
        <v>139</v>
      </c>
    </row>
    <row r="2681" spans="2:9" x14ac:dyDescent="0.45">
      <c r="B2681">
        <f>IF('Input and Summary Results'!D2263=0,FALSE,'Input and Summary Results'!$B2263)</f>
        <v>139</v>
      </c>
      <c r="C2681">
        <f>IF(OR(B2681=0,'Input and Summary Results'!D2263=0,'Input and Summary Results'!D2263=""),FALSE,'Input and Summary Results'!$D2263)</f>
        <v>0.83016309899999996</v>
      </c>
      <c r="D2681">
        <f>IF(OR(B2681=0,'Input and Summary Results'!E2263=0),FALSE,'Input and Summary Results'!$E2263)</f>
        <v>3.0393848000000001E-2</v>
      </c>
      <c r="E2681">
        <f t="shared" si="155"/>
        <v>-8.0836575049103215E-2</v>
      </c>
      <c r="F2681">
        <f t="shared" si="156"/>
        <v>1.5889564409559478E-2</v>
      </c>
      <c r="G2681">
        <f>IF('Input and Summary Results'!$J$4="yes",IF(C2681=FALSE,FALSE,IF('Data Transformation'!E2681&lt;$R$10,E2681,$R$10)),IF(C2681=FALSE,FALSE,IF(C2681&lt;$R$10,C2681,$R$10)))</f>
        <v>0.83016309899999996</v>
      </c>
      <c r="H2681">
        <f>IF('Input and Summary Results'!$J$4="yes",'Data Transformation'!F2681,'Data Transformation'!D2681)</f>
        <v>3.0393848000000001E-2</v>
      </c>
      <c r="I2681">
        <f t="shared" si="154"/>
        <v>139</v>
      </c>
    </row>
    <row r="2682" spans="2:9" x14ac:dyDescent="0.45">
      <c r="B2682">
        <f>IF('Input and Summary Results'!D2264=0,FALSE,'Input and Summary Results'!$B2264)</f>
        <v>140</v>
      </c>
      <c r="C2682">
        <f>IF(OR(B2682=0,'Input and Summary Results'!D2264=0,'Input and Summary Results'!D2264=""),FALSE,'Input and Summary Results'!$D2264)</f>
        <v>0.94272191500000002</v>
      </c>
      <c r="D2682">
        <f>IF(OR(B2682=0,'Input and Summary Results'!E2264=0),FALSE,'Input and Summary Results'!$E2264)</f>
        <v>0.11854756</v>
      </c>
      <c r="E2682">
        <f t="shared" si="155"/>
        <v>-2.5616396967643344E-2</v>
      </c>
      <c r="F2682">
        <f t="shared" si="156"/>
        <v>5.457562852986185E-2</v>
      </c>
      <c r="G2682">
        <f>IF('Input and Summary Results'!$J$4="yes",IF(C2682=FALSE,FALSE,IF('Data Transformation'!E2682&lt;$R$10,E2682,$R$10)),IF(C2682=FALSE,FALSE,IF(C2682&lt;$R$10,C2682,$R$10)))</f>
        <v>0.94272191500000002</v>
      </c>
      <c r="H2682">
        <f>IF('Input and Summary Results'!$J$4="yes",'Data Transformation'!F2682,'Data Transformation'!D2682)</f>
        <v>0.11854756</v>
      </c>
      <c r="I2682">
        <f t="shared" si="154"/>
        <v>140</v>
      </c>
    </row>
    <row r="2683" spans="2:9" x14ac:dyDescent="0.45">
      <c r="B2683">
        <f>IF('Input and Summary Results'!D2265=0,FALSE,'Input and Summary Results'!$B2265)</f>
        <v>140</v>
      </c>
      <c r="C2683">
        <f>IF(OR(B2683=0,'Input and Summary Results'!D2265=0,'Input and Summary Results'!D2265=""),FALSE,'Input and Summary Results'!$D2265)</f>
        <v>0.62310982699999995</v>
      </c>
      <c r="D2683">
        <f>IF(OR(B2683=0,'Input and Summary Results'!E2265=0),FALSE,'Input and Summary Results'!$E2265)</f>
        <v>9.4282506000000002E-2</v>
      </c>
      <c r="E2683">
        <f t="shared" si="155"/>
        <v>-0.20543539947831524</v>
      </c>
      <c r="F2683">
        <f t="shared" si="156"/>
        <v>6.5668371498817657E-2</v>
      </c>
      <c r="G2683">
        <f>IF('Input and Summary Results'!$J$4="yes",IF(C2683=FALSE,FALSE,IF('Data Transformation'!E2683&lt;$R$10,E2683,$R$10)),IF(C2683=FALSE,FALSE,IF(C2683&lt;$R$10,C2683,$R$10)))</f>
        <v>0.62310982699999995</v>
      </c>
      <c r="H2683">
        <f>IF('Input and Summary Results'!$J$4="yes",'Data Transformation'!F2683,'Data Transformation'!D2683)</f>
        <v>9.4282506000000002E-2</v>
      </c>
      <c r="I2683">
        <f t="shared" si="154"/>
        <v>140</v>
      </c>
    </row>
    <row r="2684" spans="2:9" x14ac:dyDescent="0.45">
      <c r="B2684">
        <f>IF('Input and Summary Results'!D2266=0,FALSE,'Input and Summary Results'!$B2266)</f>
        <v>140</v>
      </c>
      <c r="C2684">
        <f>IF(OR(B2684=0,'Input and Summary Results'!D2266=0,'Input and Summary Results'!D2266=""),FALSE,'Input and Summary Results'!$D2266)</f>
        <v>0.99437977399999999</v>
      </c>
      <c r="D2684">
        <f>IF(OR(B2684=0,'Input and Summary Results'!E2266=0),FALSE,'Input and Summary Results'!$E2266)</f>
        <v>7.7801001999999994E-2</v>
      </c>
      <c r="E2684">
        <f t="shared" si="155"/>
        <v>-2.4477179640840703E-3</v>
      </c>
      <c r="F2684">
        <f t="shared" si="156"/>
        <v>3.3956477948233081E-2</v>
      </c>
      <c r="G2684">
        <f>IF('Input and Summary Results'!$J$4="yes",IF(C2684=FALSE,FALSE,IF('Data Transformation'!E2684&lt;$R$10,E2684,$R$10)),IF(C2684=FALSE,FALSE,IF(C2684&lt;$R$10,C2684,$R$10)))</f>
        <v>0.99437977399999999</v>
      </c>
      <c r="H2684">
        <f>IF('Input and Summary Results'!$J$4="yes",'Data Transformation'!F2684,'Data Transformation'!D2684)</f>
        <v>7.7801001999999994E-2</v>
      </c>
      <c r="I2684">
        <f t="shared" si="154"/>
        <v>140</v>
      </c>
    </row>
    <row r="2685" spans="2:9" x14ac:dyDescent="0.45">
      <c r="B2685">
        <f>IF('Input and Summary Results'!D2267=0,FALSE,'Input and Summary Results'!$B2267)</f>
        <v>140</v>
      </c>
      <c r="C2685">
        <f>IF(OR(B2685=0,'Input and Summary Results'!D2267=0,'Input and Summary Results'!D2267=""),FALSE,'Input and Summary Results'!$D2267)</f>
        <v>0.69110066699999995</v>
      </c>
      <c r="D2685">
        <f>IF(OR(B2685=0,'Input and Summary Results'!E2267=0),FALSE,'Input and Summary Results'!$E2267)</f>
        <v>7.6426935000000001E-2</v>
      </c>
      <c r="E2685">
        <f t="shared" si="155"/>
        <v>-0.1604586878814441</v>
      </c>
      <c r="F2685">
        <f t="shared" si="156"/>
        <v>4.7994874515147883E-2</v>
      </c>
      <c r="G2685">
        <f>IF('Input and Summary Results'!$J$4="yes",IF(C2685=FALSE,FALSE,IF('Data Transformation'!E2685&lt;$R$10,E2685,$R$10)),IF(C2685=FALSE,FALSE,IF(C2685&lt;$R$10,C2685,$R$10)))</f>
        <v>0.69110066699999995</v>
      </c>
      <c r="H2685">
        <f>IF('Input and Summary Results'!$J$4="yes",'Data Transformation'!F2685,'Data Transformation'!D2685)</f>
        <v>7.6426935000000001E-2</v>
      </c>
      <c r="I2685">
        <f t="shared" si="154"/>
        <v>140</v>
      </c>
    </row>
    <row r="2686" spans="2:9" x14ac:dyDescent="0.45">
      <c r="B2686">
        <f>IF('Input and Summary Results'!D2268=0,FALSE,'Input and Summary Results'!$B2268)</f>
        <v>140</v>
      </c>
      <c r="C2686">
        <f>IF(OR(B2686=0,'Input and Summary Results'!D2268=0,'Input and Summary Results'!D2268=""),FALSE,'Input and Summary Results'!$D2268)</f>
        <v>0.95726979400000001</v>
      </c>
      <c r="D2686">
        <f>IF(OR(B2686=0,'Input and Summary Results'!E2268=0),FALSE,'Input and Summary Results'!$E2268)</f>
        <v>7.3493558E-2</v>
      </c>
      <c r="E2686">
        <f t="shared" si="155"/>
        <v>-1.8965644738856501E-2</v>
      </c>
      <c r="F2686">
        <f t="shared" si="156"/>
        <v>3.3319973503728881E-2</v>
      </c>
      <c r="G2686">
        <f>IF('Input and Summary Results'!$J$4="yes",IF(C2686=FALSE,FALSE,IF('Data Transformation'!E2686&lt;$R$10,E2686,$R$10)),IF(C2686=FALSE,FALSE,IF(C2686&lt;$R$10,C2686,$R$10)))</f>
        <v>0.95726979400000001</v>
      </c>
      <c r="H2686">
        <f>IF('Input and Summary Results'!$J$4="yes",'Data Transformation'!F2686,'Data Transformation'!D2686)</f>
        <v>7.3493558E-2</v>
      </c>
      <c r="I2686">
        <f t="shared" si="154"/>
        <v>140</v>
      </c>
    </row>
    <row r="2687" spans="2:9" x14ac:dyDescent="0.45">
      <c r="B2687">
        <f>IF('Input and Summary Results'!D2269=0,FALSE,'Input and Summary Results'!$B2269)</f>
        <v>140</v>
      </c>
      <c r="C2687">
        <f>IF(OR(B2687=0,'Input and Summary Results'!D2269=0,'Input and Summary Results'!D2269=""),FALSE,'Input and Summary Results'!$D2269)</f>
        <v>0.89884772800000001</v>
      </c>
      <c r="D2687">
        <f>IF(OR(B2687=0,'Input and Summary Results'!E2269=0),FALSE,'Input and Summary Results'!$E2269)</f>
        <v>7.2022424000000002E-2</v>
      </c>
      <c r="E2687">
        <f t="shared" si="155"/>
        <v>-4.6313874997119489E-2</v>
      </c>
      <c r="F2687">
        <f t="shared" si="156"/>
        <v>3.4775336291443575E-2</v>
      </c>
      <c r="G2687">
        <f>IF('Input and Summary Results'!$J$4="yes",IF(C2687=FALSE,FALSE,IF('Data Transformation'!E2687&lt;$R$10,E2687,$R$10)),IF(C2687=FALSE,FALSE,IF(C2687&lt;$R$10,C2687,$R$10)))</f>
        <v>0.89884772800000001</v>
      </c>
      <c r="H2687">
        <f>IF('Input and Summary Results'!$J$4="yes",'Data Transformation'!F2687,'Data Transformation'!D2687)</f>
        <v>7.2022424000000002E-2</v>
      </c>
      <c r="I2687">
        <f t="shared" si="154"/>
        <v>140</v>
      </c>
    </row>
    <row r="2688" spans="2:9" x14ac:dyDescent="0.45">
      <c r="B2688">
        <f>IF('Input and Summary Results'!D2270=0,FALSE,'Input and Summary Results'!$B2270)</f>
        <v>140</v>
      </c>
      <c r="C2688">
        <f>IF(OR(B2688=0,'Input and Summary Results'!D2270=0,'Input and Summary Results'!D2270=""),FALSE,'Input and Summary Results'!$D2270)</f>
        <v>0.90570293999999996</v>
      </c>
      <c r="D2688">
        <f>IF(OR(B2688=0,'Input and Summary Results'!E2270=0),FALSE,'Input and Summary Results'!$E2270)</f>
        <v>6.912124E-2</v>
      </c>
      <c r="E2688">
        <f t="shared" si="155"/>
        <v>-4.3014222492743392E-2</v>
      </c>
      <c r="F2688">
        <f t="shared" si="156"/>
        <v>3.3121917612412746E-2</v>
      </c>
      <c r="G2688">
        <f>IF('Input and Summary Results'!$J$4="yes",IF(C2688=FALSE,FALSE,IF('Data Transformation'!E2688&lt;$R$10,E2688,$R$10)),IF(C2688=FALSE,FALSE,IF(C2688&lt;$R$10,C2688,$R$10)))</f>
        <v>0.90570293999999996</v>
      </c>
      <c r="H2688">
        <f>IF('Input and Summary Results'!$J$4="yes",'Data Transformation'!F2688,'Data Transformation'!D2688)</f>
        <v>6.912124E-2</v>
      </c>
      <c r="I2688">
        <f t="shared" si="154"/>
        <v>140</v>
      </c>
    </row>
    <row r="2689" spans="2:9" x14ac:dyDescent="0.45">
      <c r="B2689">
        <f>IF('Input and Summary Results'!D2271=0,FALSE,'Input and Summary Results'!$B2271)</f>
        <v>140</v>
      </c>
      <c r="C2689">
        <f>IF(OR(B2689=0,'Input and Summary Results'!D2271=0,'Input and Summary Results'!D2271=""),FALSE,'Input and Summary Results'!$D2271)</f>
        <v>0.89652563299999999</v>
      </c>
      <c r="D2689">
        <f>IF(OR(B2689=0,'Input and Summary Results'!E2271=0),FALSE,'Input and Summary Results'!$E2271)</f>
        <v>6.6702706E-2</v>
      </c>
      <c r="E2689">
        <f t="shared" si="155"/>
        <v>-4.7437288799724697E-2</v>
      </c>
      <c r="F2689">
        <f t="shared" si="156"/>
        <v>3.2290180379036637E-2</v>
      </c>
      <c r="G2689">
        <f>IF('Input and Summary Results'!$J$4="yes",IF(C2689=FALSE,FALSE,IF('Data Transformation'!E2689&lt;$R$10,E2689,$R$10)),IF(C2689=FALSE,FALSE,IF(C2689&lt;$R$10,C2689,$R$10)))</f>
        <v>0.89652563299999999</v>
      </c>
      <c r="H2689">
        <f>IF('Input and Summary Results'!$J$4="yes",'Data Transformation'!F2689,'Data Transformation'!D2689)</f>
        <v>6.6702706E-2</v>
      </c>
      <c r="I2689">
        <f t="shared" si="154"/>
        <v>140</v>
      </c>
    </row>
    <row r="2690" spans="2:9" x14ac:dyDescent="0.45">
      <c r="B2690">
        <f>IF('Input and Summary Results'!D2272=0,FALSE,'Input and Summary Results'!$B2272)</f>
        <v>140</v>
      </c>
      <c r="C2690">
        <f>IF(OR(B2690=0,'Input and Summary Results'!D2272=0,'Input and Summary Results'!D2272=""),FALSE,'Input and Summary Results'!$D2272)</f>
        <v>0.75010189599999999</v>
      </c>
      <c r="D2690">
        <f>IF(OR(B2690=0,'Input and Summary Results'!E2272=0),FALSE,'Input and Summary Results'!$E2272)</f>
        <v>5.7899179000000002E-2</v>
      </c>
      <c r="E2690">
        <f t="shared" si="155"/>
        <v>-0.12487973678873561</v>
      </c>
      <c r="F2690">
        <f t="shared" si="156"/>
        <v>3.3499773590760264E-2</v>
      </c>
      <c r="G2690">
        <f>IF('Input and Summary Results'!$J$4="yes",IF(C2690=FALSE,FALSE,IF('Data Transformation'!E2690&lt;$R$10,E2690,$R$10)),IF(C2690=FALSE,FALSE,IF(C2690&lt;$R$10,C2690,$R$10)))</f>
        <v>0.75010189599999999</v>
      </c>
      <c r="H2690">
        <f>IF('Input and Summary Results'!$J$4="yes",'Data Transformation'!F2690,'Data Transformation'!D2690)</f>
        <v>5.7899179000000002E-2</v>
      </c>
      <c r="I2690">
        <f t="shared" si="154"/>
        <v>140</v>
      </c>
    </row>
    <row r="2691" spans="2:9" x14ac:dyDescent="0.45">
      <c r="B2691">
        <f>IF('Input and Summary Results'!D2273=0,FALSE,'Input and Summary Results'!$B2273)</f>
        <v>140</v>
      </c>
      <c r="C2691">
        <f>IF(OR(B2691=0,'Input and Summary Results'!D2273=0,'Input and Summary Results'!D2273=""),FALSE,'Input and Summary Results'!$D2273)</f>
        <v>0.97667075299999995</v>
      </c>
      <c r="D2691">
        <f>IF(OR(B2691=0,'Input and Summary Results'!E2273=0),FALSE,'Input and Summary Results'!$E2273)</f>
        <v>5.6046375000000002E-2</v>
      </c>
      <c r="E2691">
        <f t="shared" si="155"/>
        <v>-1.0251817299028789E-2</v>
      </c>
      <c r="F2691">
        <f t="shared" si="156"/>
        <v>2.4905145029975113E-2</v>
      </c>
      <c r="G2691">
        <f>IF('Input and Summary Results'!$J$4="yes",IF(C2691=FALSE,FALSE,IF('Data Transformation'!E2691&lt;$R$10,E2691,$R$10)),IF(C2691=FALSE,FALSE,IF(C2691&lt;$R$10,C2691,$R$10)))</f>
        <v>0.97667075299999995</v>
      </c>
      <c r="H2691">
        <f>IF('Input and Summary Results'!$J$4="yes",'Data Transformation'!F2691,'Data Transformation'!D2691)</f>
        <v>5.6046375000000002E-2</v>
      </c>
      <c r="I2691">
        <f t="shared" si="154"/>
        <v>140</v>
      </c>
    </row>
    <row r="2692" spans="2:9" x14ac:dyDescent="0.45">
      <c r="B2692">
        <f>IF('Input and Summary Results'!D2274=0,FALSE,'Input and Summary Results'!$B2274)</f>
        <v>140</v>
      </c>
      <c r="C2692">
        <f>IF(OR(B2692=0,'Input and Summary Results'!D2274=0,'Input and Summary Results'!D2274=""),FALSE,'Input and Summary Results'!$D2274)</f>
        <v>1.053522589</v>
      </c>
      <c r="D2692">
        <f>IF(OR(B2692=0,'Input and Summary Results'!E2274=0),FALSE,'Input and Summary Results'!$E2274)</f>
        <v>5.0985853999999997E-2</v>
      </c>
      <c r="E2692">
        <f t="shared" si="155"/>
        <v>2.2643851925967962E-2</v>
      </c>
      <c r="F2692">
        <f t="shared" si="156"/>
        <v>2.1003688831203599E-2</v>
      </c>
      <c r="G2692">
        <f>IF('Input and Summary Results'!$J$4="yes",IF(C2692=FALSE,FALSE,IF('Data Transformation'!E2692&lt;$R$10,E2692,$R$10)),IF(C2692=FALSE,FALSE,IF(C2692&lt;$R$10,C2692,$R$10)))</f>
        <v>1.053522589</v>
      </c>
      <c r="H2692">
        <f>IF('Input and Summary Results'!$J$4="yes",'Data Transformation'!F2692,'Data Transformation'!D2692)</f>
        <v>5.0985853999999997E-2</v>
      </c>
      <c r="I2692">
        <f t="shared" si="154"/>
        <v>140</v>
      </c>
    </row>
    <row r="2693" spans="2:9" x14ac:dyDescent="0.45">
      <c r="B2693">
        <f>IF('Input and Summary Results'!D2275=0,FALSE,'Input and Summary Results'!$B2275)</f>
        <v>140</v>
      </c>
      <c r="C2693">
        <f>IF(OR(B2693=0,'Input and Summary Results'!D2275=0,'Input and Summary Results'!D2275=""),FALSE,'Input and Summary Results'!$D2275)</f>
        <v>0.88990403500000004</v>
      </c>
      <c r="D2693">
        <f>IF(OR(B2693=0,'Input and Summary Results'!E2275=0),FALSE,'Input and Summary Results'!$E2275)</f>
        <v>4.5624857999999997E-2</v>
      </c>
      <c r="E2693">
        <f t="shared" si="155"/>
        <v>-5.0656824048401772E-2</v>
      </c>
      <c r="F2693">
        <f t="shared" si="156"/>
        <v>2.2250925485465405E-2</v>
      </c>
      <c r="G2693">
        <f>IF('Input and Summary Results'!$J$4="yes",IF(C2693=FALSE,FALSE,IF('Data Transformation'!E2693&lt;$R$10,E2693,$R$10)),IF(C2693=FALSE,FALSE,IF(C2693&lt;$R$10,C2693,$R$10)))</f>
        <v>0.88990403500000004</v>
      </c>
      <c r="H2693">
        <f>IF('Input and Summary Results'!$J$4="yes",'Data Transformation'!F2693,'Data Transformation'!D2693)</f>
        <v>4.5624857999999997E-2</v>
      </c>
      <c r="I2693">
        <f t="shared" ref="I2693:I2756" si="157">IF(G2693=FALSE,"",B2693)</f>
        <v>140</v>
      </c>
    </row>
    <row r="2694" spans="2:9" x14ac:dyDescent="0.45">
      <c r="B2694">
        <f>IF('Input and Summary Results'!D2276=0,FALSE,'Input and Summary Results'!$B2276)</f>
        <v>140</v>
      </c>
      <c r="C2694">
        <f>IF(OR(B2694=0,'Input and Summary Results'!D2276=0,'Input and Summary Results'!D2276=""),FALSE,'Input and Summary Results'!$D2276)</f>
        <v>0.95781574599999997</v>
      </c>
      <c r="D2694">
        <f>IF(OR(B2694=0,'Input and Summary Results'!E2276=0),FALSE,'Input and Summary Results'!$E2276)</f>
        <v>4.0613721999999998E-2</v>
      </c>
      <c r="E2694">
        <f t="shared" si="155"/>
        <v>-1.8718027656010994E-2</v>
      </c>
      <c r="F2694">
        <f t="shared" si="156"/>
        <v>1.8402657736219762E-2</v>
      </c>
      <c r="G2694">
        <f>IF('Input and Summary Results'!$J$4="yes",IF(C2694=FALSE,FALSE,IF('Data Transformation'!E2694&lt;$R$10,E2694,$R$10)),IF(C2694=FALSE,FALSE,IF(C2694&lt;$R$10,C2694,$R$10)))</f>
        <v>0.95781574599999997</v>
      </c>
      <c r="H2694">
        <f>IF('Input and Summary Results'!$J$4="yes",'Data Transformation'!F2694,'Data Transformation'!D2694)</f>
        <v>4.0613721999999998E-2</v>
      </c>
      <c r="I2694">
        <f t="shared" si="157"/>
        <v>140</v>
      </c>
    </row>
    <row r="2695" spans="2:9" x14ac:dyDescent="0.45">
      <c r="B2695">
        <f>IF('Input and Summary Results'!D2277=0,FALSE,'Input and Summary Results'!$B2277)</f>
        <v>140</v>
      </c>
      <c r="C2695">
        <f>IF(OR(B2695=0,'Input and Summary Results'!D2277=0,'Input and Summary Results'!D2277=""),FALSE,'Input and Summary Results'!$D2277)</f>
        <v>0.96529150900000005</v>
      </c>
      <c r="D2695">
        <f>IF(OR(B2695=0,'Input and Summary Results'!E2277=0),FALSE,'Input and Summary Results'!$E2277)</f>
        <v>3.9983446999999998E-2</v>
      </c>
      <c r="E2695">
        <f t="shared" si="155"/>
        <v>-1.5341513980477041E-2</v>
      </c>
      <c r="F2695">
        <f t="shared" si="156"/>
        <v>1.7976762290157055E-2</v>
      </c>
      <c r="G2695">
        <f>IF('Input and Summary Results'!$J$4="yes",IF(C2695=FALSE,FALSE,IF('Data Transformation'!E2695&lt;$R$10,E2695,$R$10)),IF(C2695=FALSE,FALSE,IF(C2695&lt;$R$10,C2695,$R$10)))</f>
        <v>0.96529150900000005</v>
      </c>
      <c r="H2695">
        <f>IF('Input and Summary Results'!$J$4="yes",'Data Transformation'!F2695,'Data Transformation'!D2695)</f>
        <v>3.9983446999999998E-2</v>
      </c>
      <c r="I2695">
        <f t="shared" si="157"/>
        <v>140</v>
      </c>
    </row>
    <row r="2696" spans="2:9" x14ac:dyDescent="0.45">
      <c r="B2696">
        <f>IF('Input and Summary Results'!D2278=0,FALSE,'Input and Summary Results'!$B2278)</f>
        <v>140</v>
      </c>
      <c r="C2696">
        <f>IF(OR(B2696=0,'Input and Summary Results'!D2278=0,'Input and Summary Results'!D2278=""),FALSE,'Input and Summary Results'!$D2278)</f>
        <v>0.29508046999999998</v>
      </c>
      <c r="D2696">
        <f>IF(OR(B2696=0,'Input and Summary Results'!E2278=0),FALSE,'Input and Summary Results'!$E2278)</f>
        <v>3.4785493000000001E-2</v>
      </c>
      <c r="E2696">
        <f t="shared" si="155"/>
        <v>-0.53005953347499757</v>
      </c>
      <c r="F2696">
        <f t="shared" si="156"/>
        <v>5.1161989683695439E-2</v>
      </c>
      <c r="G2696">
        <f>IF('Input and Summary Results'!$J$4="yes",IF(C2696=FALSE,FALSE,IF('Data Transformation'!E2696&lt;$R$10,E2696,$R$10)),IF(C2696=FALSE,FALSE,IF(C2696&lt;$R$10,C2696,$R$10)))</f>
        <v>0.29508046999999998</v>
      </c>
      <c r="H2696">
        <f>IF('Input and Summary Results'!$J$4="yes",'Data Transformation'!F2696,'Data Transformation'!D2696)</f>
        <v>3.4785493000000001E-2</v>
      </c>
      <c r="I2696">
        <f t="shared" si="157"/>
        <v>140</v>
      </c>
    </row>
    <row r="2697" spans="2:9" x14ac:dyDescent="0.45">
      <c r="B2697">
        <f>IF('Input and Summary Results'!D2279=0,FALSE,'Input and Summary Results'!$B2279)</f>
        <v>140</v>
      </c>
      <c r="C2697">
        <f>IF(OR(B2697=0,'Input and Summary Results'!D2279=0,'Input and Summary Results'!D2279=""),FALSE,'Input and Summary Results'!$D2279)</f>
        <v>0.95172972600000005</v>
      </c>
      <c r="D2697">
        <f>IF(OR(B2697=0,'Input and Summary Results'!E2279=0),FALSE,'Input and Summary Results'!$E2279)</f>
        <v>3.1777800000000002E-2</v>
      </c>
      <c r="E2697">
        <f t="shared" si="155"/>
        <v>-2.1486365871732749E-2</v>
      </c>
      <c r="F2697">
        <f t="shared" si="156"/>
        <v>1.44910522632977E-2</v>
      </c>
      <c r="G2697">
        <f>IF('Input and Summary Results'!$J$4="yes",IF(C2697=FALSE,FALSE,IF('Data Transformation'!E2697&lt;$R$10,E2697,$R$10)),IF(C2697=FALSE,FALSE,IF(C2697&lt;$R$10,C2697,$R$10)))</f>
        <v>0.95172972600000005</v>
      </c>
      <c r="H2697">
        <f>IF('Input and Summary Results'!$J$4="yes",'Data Transformation'!F2697,'Data Transformation'!D2697)</f>
        <v>3.1777800000000002E-2</v>
      </c>
      <c r="I2697">
        <f t="shared" si="157"/>
        <v>140</v>
      </c>
    </row>
    <row r="2698" spans="2:9" x14ac:dyDescent="0.45">
      <c r="B2698">
        <f>IF('Input and Summary Results'!D2280=0,FALSE,'Input and Summary Results'!$B2280)</f>
        <v>140</v>
      </c>
      <c r="C2698">
        <f>IF(OR(B2698=0,'Input and Summary Results'!D2280=0,'Input and Summary Results'!D2280=""),FALSE,'Input and Summary Results'!$D2280)</f>
        <v>0.98625833799999996</v>
      </c>
      <c r="D2698">
        <f>IF(OR(B2698=0,'Input and Summary Results'!E2280=0),FALSE,'Input and Summary Results'!$E2280)</f>
        <v>3.0017098999999998E-2</v>
      </c>
      <c r="E2698">
        <f t="shared" si="155"/>
        <v>-6.0093121657089407E-3</v>
      </c>
      <c r="F2698">
        <f t="shared" si="156"/>
        <v>1.3208933667843932E-2</v>
      </c>
      <c r="G2698">
        <f>IF('Input and Summary Results'!$J$4="yes",IF(C2698=FALSE,FALSE,IF('Data Transformation'!E2698&lt;$R$10,E2698,$R$10)),IF(C2698=FALSE,FALSE,IF(C2698&lt;$R$10,C2698,$R$10)))</f>
        <v>0.98625833799999996</v>
      </c>
      <c r="H2698">
        <f>IF('Input and Summary Results'!$J$4="yes",'Data Transformation'!F2698,'Data Transformation'!D2698)</f>
        <v>3.0017098999999998E-2</v>
      </c>
      <c r="I2698">
        <f t="shared" si="157"/>
        <v>140</v>
      </c>
    </row>
    <row r="2699" spans="2:9" x14ac:dyDescent="0.45">
      <c r="B2699">
        <f>IF('Input and Summary Results'!D2281=0,FALSE,'Input and Summary Results'!$B2281)</f>
        <v>141</v>
      </c>
      <c r="C2699">
        <f>IF(OR(B2699=0,'Input and Summary Results'!D2281=0,'Input and Summary Results'!D2281=""),FALSE,'Input and Summary Results'!$D2281)</f>
        <v>0.96348456800000004</v>
      </c>
      <c r="D2699">
        <f>IF(OR(B2699=0,'Input and Summary Results'!E2281=0),FALSE,'Input and Summary Results'!$E2281)</f>
        <v>7.0031734999999998E-2</v>
      </c>
      <c r="E2699">
        <f t="shared" si="155"/>
        <v>-1.6155236987892216E-2</v>
      </c>
      <c r="F2699">
        <f t="shared" si="156"/>
        <v>3.1545677013894838E-2</v>
      </c>
      <c r="G2699">
        <f>IF('Input and Summary Results'!$J$4="yes",IF(C2699=FALSE,FALSE,IF('Data Transformation'!E2699&lt;$R$10,E2699,$R$10)),IF(C2699=FALSE,FALSE,IF(C2699&lt;$R$10,C2699,$R$10)))</f>
        <v>0.96348456800000004</v>
      </c>
      <c r="H2699">
        <f>IF('Input and Summary Results'!$J$4="yes",'Data Transformation'!F2699,'Data Transformation'!D2699)</f>
        <v>7.0031734999999998E-2</v>
      </c>
      <c r="I2699">
        <f t="shared" si="157"/>
        <v>141</v>
      </c>
    </row>
    <row r="2700" spans="2:9" x14ac:dyDescent="0.45">
      <c r="B2700">
        <f>IF('Input and Summary Results'!D2282=0,FALSE,'Input and Summary Results'!$B2282)</f>
        <v>141</v>
      </c>
      <c r="C2700">
        <f>IF(OR(B2700=0,'Input and Summary Results'!D2282=0,'Input and Summary Results'!D2282=""),FALSE,'Input and Summary Results'!$D2282)</f>
        <v>0.97823663100000002</v>
      </c>
      <c r="D2700">
        <f>IF(OR(B2700=0,'Input and Summary Results'!E2282=0),FALSE,'Input and Summary Results'!$E2282)</f>
        <v>6.0167789999999999E-2</v>
      </c>
      <c r="E2700">
        <f t="shared" si="155"/>
        <v>-9.5560786407783843E-3</v>
      </c>
      <c r="F2700">
        <f t="shared" si="156"/>
        <v>2.6693767164807796E-2</v>
      </c>
      <c r="G2700">
        <f>IF('Input and Summary Results'!$J$4="yes",IF(C2700=FALSE,FALSE,IF('Data Transformation'!E2700&lt;$R$10,E2700,$R$10)),IF(C2700=FALSE,FALSE,IF(C2700&lt;$R$10,C2700,$R$10)))</f>
        <v>0.97823663100000002</v>
      </c>
      <c r="H2700">
        <f>IF('Input and Summary Results'!$J$4="yes",'Data Transformation'!F2700,'Data Transformation'!D2700)</f>
        <v>6.0167789999999999E-2</v>
      </c>
      <c r="I2700">
        <f t="shared" si="157"/>
        <v>141</v>
      </c>
    </row>
    <row r="2701" spans="2:9" x14ac:dyDescent="0.45">
      <c r="B2701">
        <f>IF('Input and Summary Results'!D2283=0,FALSE,'Input and Summary Results'!$B2283)</f>
        <v>141</v>
      </c>
      <c r="C2701">
        <f>IF(OR(B2701=0,'Input and Summary Results'!D2283=0,'Input and Summary Results'!D2283=""),FALSE,'Input and Summary Results'!$D2283)</f>
        <v>1.104766004</v>
      </c>
      <c r="D2701">
        <f>IF(OR(B2701=0,'Input and Summary Results'!E2283=0),FALSE,'Input and Summary Results'!$E2283)</f>
        <v>5.9618315999999998E-2</v>
      </c>
      <c r="E2701">
        <f t="shared" si="155"/>
        <v>4.3270301611153687E-2</v>
      </c>
      <c r="F2701">
        <f t="shared" si="156"/>
        <v>2.3420660167236641E-2</v>
      </c>
      <c r="G2701">
        <f>IF('Input and Summary Results'!$J$4="yes",IF(C2701=FALSE,FALSE,IF('Data Transformation'!E2701&lt;$R$10,E2701,$R$10)),IF(C2701=FALSE,FALSE,IF(C2701&lt;$R$10,C2701,$R$10)))</f>
        <v>1.104766004</v>
      </c>
      <c r="H2701">
        <f>IF('Input and Summary Results'!$J$4="yes",'Data Transformation'!F2701,'Data Transformation'!D2701)</f>
        <v>5.9618315999999998E-2</v>
      </c>
      <c r="I2701">
        <f t="shared" si="157"/>
        <v>141</v>
      </c>
    </row>
    <row r="2702" spans="2:9" x14ac:dyDescent="0.45">
      <c r="B2702">
        <f>IF('Input and Summary Results'!D2284=0,FALSE,'Input and Summary Results'!$B2284)</f>
        <v>141</v>
      </c>
      <c r="C2702">
        <f>IF(OR(B2702=0,'Input and Summary Results'!D2284=0,'Input and Summary Results'!D2284=""),FALSE,'Input and Summary Results'!$D2284)</f>
        <v>1.0065592510000001</v>
      </c>
      <c r="D2702">
        <f>IF(OR(B2702=0,'Input and Summary Results'!E2284=0),FALSE,'Input and Summary Results'!$E2284)</f>
        <v>5.9514162000000002E-2</v>
      </c>
      <c r="E2702">
        <f t="shared" si="155"/>
        <v>2.8393446742167824E-3</v>
      </c>
      <c r="F2702">
        <f t="shared" si="156"/>
        <v>2.5660830480013143E-2</v>
      </c>
      <c r="G2702">
        <f>IF('Input and Summary Results'!$J$4="yes",IF(C2702=FALSE,FALSE,IF('Data Transformation'!E2702&lt;$R$10,E2702,$R$10)),IF(C2702=FALSE,FALSE,IF(C2702&lt;$R$10,C2702,$R$10)))</f>
        <v>1.0065592510000001</v>
      </c>
      <c r="H2702">
        <f>IF('Input and Summary Results'!$J$4="yes",'Data Transformation'!F2702,'Data Transformation'!D2702)</f>
        <v>5.9514162000000002E-2</v>
      </c>
      <c r="I2702">
        <f t="shared" si="157"/>
        <v>141</v>
      </c>
    </row>
    <row r="2703" spans="2:9" x14ac:dyDescent="0.45">
      <c r="B2703">
        <f>IF('Input and Summary Results'!D2285=0,FALSE,'Input and Summary Results'!$B2285)</f>
        <v>141</v>
      </c>
      <c r="C2703">
        <f>IF(OR(B2703=0,'Input and Summary Results'!D2285=0,'Input and Summary Results'!D2285=""),FALSE,'Input and Summary Results'!$D2285)</f>
        <v>0.97242528800000005</v>
      </c>
      <c r="D2703">
        <f>IF(OR(B2703=0,'Input and Summary Results'!E2285=0),FALSE,'Input and Summary Results'!$E2285)</f>
        <v>5.4759108000000001E-2</v>
      </c>
      <c r="E2703">
        <f t="shared" si="155"/>
        <v>-1.2143755817947511E-2</v>
      </c>
      <c r="F2703">
        <f t="shared" si="156"/>
        <v>2.4439361219080101E-2</v>
      </c>
      <c r="G2703">
        <f>IF('Input and Summary Results'!$J$4="yes",IF(C2703=FALSE,FALSE,IF('Data Transformation'!E2703&lt;$R$10,E2703,$R$10)),IF(C2703=FALSE,FALSE,IF(C2703&lt;$R$10,C2703,$R$10)))</f>
        <v>0.97242528800000005</v>
      </c>
      <c r="H2703">
        <f>IF('Input and Summary Results'!$J$4="yes",'Data Transformation'!F2703,'Data Transformation'!D2703)</f>
        <v>5.4759108000000001E-2</v>
      </c>
      <c r="I2703">
        <f t="shared" si="157"/>
        <v>141</v>
      </c>
    </row>
    <row r="2704" spans="2:9" x14ac:dyDescent="0.45">
      <c r="B2704">
        <f>IF('Input and Summary Results'!D2286=0,FALSE,'Input and Summary Results'!$B2286)</f>
        <v>141</v>
      </c>
      <c r="C2704">
        <f>IF(OR(B2704=0,'Input and Summary Results'!D2286=0,'Input and Summary Results'!D2286=""),FALSE,'Input and Summary Results'!$D2286)</f>
        <v>1.0229435520000001</v>
      </c>
      <c r="D2704">
        <f>IF(OR(B2704=0,'Input and Summary Results'!E2286=0),FALSE,'Input and Summary Results'!$E2286)</f>
        <v>5.3528711E-2</v>
      </c>
      <c r="E2704">
        <f t="shared" si="155"/>
        <v>9.8516691654387274E-3</v>
      </c>
      <c r="F2704">
        <f t="shared" si="156"/>
        <v>2.2710403255956E-2</v>
      </c>
      <c r="G2704">
        <f>IF('Input and Summary Results'!$J$4="yes",IF(C2704=FALSE,FALSE,IF('Data Transformation'!E2704&lt;$R$10,E2704,$R$10)),IF(C2704=FALSE,FALSE,IF(C2704&lt;$R$10,C2704,$R$10)))</f>
        <v>1.0229435520000001</v>
      </c>
      <c r="H2704">
        <f>IF('Input and Summary Results'!$J$4="yes",'Data Transformation'!F2704,'Data Transformation'!D2704)</f>
        <v>5.3528711E-2</v>
      </c>
      <c r="I2704">
        <f t="shared" si="157"/>
        <v>141</v>
      </c>
    </row>
    <row r="2705" spans="2:9" x14ac:dyDescent="0.45">
      <c r="B2705">
        <f>IF('Input and Summary Results'!D2287=0,FALSE,'Input and Summary Results'!$B2287)</f>
        <v>141</v>
      </c>
      <c r="C2705">
        <f>IF(OR(B2705=0,'Input and Summary Results'!D2287=0,'Input and Summary Results'!D2287=""),FALSE,'Input and Summary Results'!$D2287)</f>
        <v>1.036134699</v>
      </c>
      <c r="D2705">
        <f>IF(OR(B2705=0,'Input and Summary Results'!E2287=0),FALSE,'Input and Summary Results'!$E2287)</f>
        <v>5.1137082E-2</v>
      </c>
      <c r="E2705">
        <f t="shared" si="155"/>
        <v>1.5416217986216101E-2</v>
      </c>
      <c r="F2705">
        <f t="shared" si="156"/>
        <v>2.1419506179475994E-2</v>
      </c>
      <c r="G2705">
        <f>IF('Input and Summary Results'!$J$4="yes",IF(C2705=FALSE,FALSE,IF('Data Transformation'!E2705&lt;$R$10,E2705,$R$10)),IF(C2705=FALSE,FALSE,IF(C2705&lt;$R$10,C2705,$R$10)))</f>
        <v>1.036134699</v>
      </c>
      <c r="H2705">
        <f>IF('Input and Summary Results'!$J$4="yes",'Data Transformation'!F2705,'Data Transformation'!D2705)</f>
        <v>5.1137082E-2</v>
      </c>
      <c r="I2705">
        <f t="shared" si="157"/>
        <v>141</v>
      </c>
    </row>
    <row r="2706" spans="2:9" x14ac:dyDescent="0.45">
      <c r="B2706">
        <f>IF('Input and Summary Results'!D2288=0,FALSE,'Input and Summary Results'!$B2288)</f>
        <v>141</v>
      </c>
      <c r="C2706">
        <f>IF(OR(B2706=0,'Input and Summary Results'!D2288=0,'Input and Summary Results'!D2288=""),FALSE,'Input and Summary Results'!$D2288)</f>
        <v>1.0362556919999999</v>
      </c>
      <c r="D2706">
        <f>IF(OR(B2706=0,'Input and Summary Results'!E2288=0),FALSE,'Input and Summary Results'!$E2288)</f>
        <v>4.9610957999999997E-2</v>
      </c>
      <c r="E2706">
        <f t="shared" si="155"/>
        <v>1.5466929080551205E-2</v>
      </c>
      <c r="F2706">
        <f t="shared" si="156"/>
        <v>2.0777840776386298E-2</v>
      </c>
      <c r="G2706">
        <f>IF('Input and Summary Results'!$J$4="yes",IF(C2706=FALSE,FALSE,IF('Data Transformation'!E2706&lt;$R$10,E2706,$R$10)),IF(C2706=FALSE,FALSE,IF(C2706&lt;$R$10,C2706,$R$10)))</f>
        <v>1.0362556919999999</v>
      </c>
      <c r="H2706">
        <f>IF('Input and Summary Results'!$J$4="yes",'Data Transformation'!F2706,'Data Transformation'!D2706)</f>
        <v>4.9610957999999997E-2</v>
      </c>
      <c r="I2706">
        <f t="shared" si="157"/>
        <v>141</v>
      </c>
    </row>
    <row r="2707" spans="2:9" x14ac:dyDescent="0.45">
      <c r="B2707">
        <f>IF('Input and Summary Results'!D2289=0,FALSE,'Input and Summary Results'!$B2289)</f>
        <v>141</v>
      </c>
      <c r="C2707">
        <f>IF(OR(B2707=0,'Input and Summary Results'!D2289=0,'Input and Summary Results'!D2289=""),FALSE,'Input and Summary Results'!$D2289)</f>
        <v>1.043230015</v>
      </c>
      <c r="D2707">
        <f>IF(OR(B2707=0,'Input and Summary Results'!E2289=0),FALSE,'Input and Summary Results'!$E2289)</f>
        <v>4.9542542000000002E-2</v>
      </c>
      <c r="E2707">
        <f t="shared" si="155"/>
        <v>1.8380073749569566E-2</v>
      </c>
      <c r="F2707">
        <f t="shared" si="156"/>
        <v>2.0610472205403331E-2</v>
      </c>
      <c r="G2707">
        <f>IF('Input and Summary Results'!$J$4="yes",IF(C2707=FALSE,FALSE,IF('Data Transformation'!E2707&lt;$R$10,E2707,$R$10)),IF(C2707=FALSE,FALSE,IF(C2707&lt;$R$10,C2707,$R$10)))</f>
        <v>1.043230015</v>
      </c>
      <c r="H2707">
        <f>IF('Input and Summary Results'!$J$4="yes",'Data Transformation'!F2707,'Data Transformation'!D2707)</f>
        <v>4.9542542000000002E-2</v>
      </c>
      <c r="I2707">
        <f t="shared" si="157"/>
        <v>141</v>
      </c>
    </row>
    <row r="2708" spans="2:9" x14ac:dyDescent="0.45">
      <c r="B2708">
        <f>IF('Input and Summary Results'!D2290=0,FALSE,'Input and Summary Results'!$B2290)</f>
        <v>141</v>
      </c>
      <c r="C2708">
        <f>IF(OR(B2708=0,'Input and Summary Results'!D2290=0,'Input and Summary Results'!D2290=""),FALSE,'Input and Summary Results'!$D2290)</f>
        <v>0.95367083100000005</v>
      </c>
      <c r="D2708">
        <f>IF(OR(B2708=0,'Input and Summary Results'!E2290=0),FALSE,'Input and Summary Results'!$E2290)</f>
        <v>4.8455487999999998E-2</v>
      </c>
      <c r="E2708">
        <f t="shared" si="155"/>
        <v>-2.0601500504362547E-2</v>
      </c>
      <c r="F2708">
        <f t="shared" si="156"/>
        <v>2.2051300205909303E-2</v>
      </c>
      <c r="G2708">
        <f>IF('Input and Summary Results'!$J$4="yes",IF(C2708=FALSE,FALSE,IF('Data Transformation'!E2708&lt;$R$10,E2708,$R$10)),IF(C2708=FALSE,FALSE,IF(C2708&lt;$R$10,C2708,$R$10)))</f>
        <v>0.95367083100000005</v>
      </c>
      <c r="H2708">
        <f>IF('Input and Summary Results'!$J$4="yes",'Data Transformation'!F2708,'Data Transformation'!D2708)</f>
        <v>4.8455487999999998E-2</v>
      </c>
      <c r="I2708">
        <f t="shared" si="157"/>
        <v>141</v>
      </c>
    </row>
    <row r="2709" spans="2:9" x14ac:dyDescent="0.45">
      <c r="B2709">
        <f>IF('Input and Summary Results'!D2291=0,FALSE,'Input and Summary Results'!$B2291)</f>
        <v>141</v>
      </c>
      <c r="C2709">
        <f>IF(OR(B2709=0,'Input and Summary Results'!D2291=0,'Input and Summary Results'!D2291=""),FALSE,'Input and Summary Results'!$D2291)</f>
        <v>1.0136379760000001</v>
      </c>
      <c r="D2709">
        <f>IF(OR(B2709=0,'Input and Summary Results'!E2291=0),FALSE,'Input and Summary Results'!$E2291)</f>
        <v>4.5266729999999998E-2</v>
      </c>
      <c r="E2709">
        <f t="shared" si="155"/>
        <v>5.8828730457575846E-3</v>
      </c>
      <c r="F2709">
        <f t="shared" si="156"/>
        <v>1.9381437244020541E-2</v>
      </c>
      <c r="G2709">
        <f>IF('Input and Summary Results'!$J$4="yes",IF(C2709=FALSE,FALSE,IF('Data Transformation'!E2709&lt;$R$10,E2709,$R$10)),IF(C2709=FALSE,FALSE,IF(C2709&lt;$R$10,C2709,$R$10)))</f>
        <v>1.0136379760000001</v>
      </c>
      <c r="H2709">
        <f>IF('Input and Summary Results'!$J$4="yes",'Data Transformation'!F2709,'Data Transformation'!D2709)</f>
        <v>4.5266729999999998E-2</v>
      </c>
      <c r="I2709">
        <f t="shared" si="157"/>
        <v>141</v>
      </c>
    </row>
    <row r="2710" spans="2:9" x14ac:dyDescent="0.45">
      <c r="B2710">
        <f>IF('Input and Summary Results'!D2292=0,FALSE,'Input and Summary Results'!$B2292)</f>
        <v>141</v>
      </c>
      <c r="C2710">
        <f>IF(OR(B2710=0,'Input and Summary Results'!D2292=0,'Input and Summary Results'!D2292=""),FALSE,'Input and Summary Results'!$D2292)</f>
        <v>0.98477372299999999</v>
      </c>
      <c r="D2710">
        <f>IF(OR(B2710=0,'Input and Summary Results'!E2292=0),FALSE,'Input and Summary Results'!$E2292)</f>
        <v>4.5046961000000003E-2</v>
      </c>
      <c r="E2710">
        <f t="shared" si="155"/>
        <v>-6.6635483264901804E-3</v>
      </c>
      <c r="F2710">
        <f t="shared" si="156"/>
        <v>1.9852663223427623E-2</v>
      </c>
      <c r="G2710">
        <f>IF('Input and Summary Results'!$J$4="yes",IF(C2710=FALSE,FALSE,IF('Data Transformation'!E2710&lt;$R$10,E2710,$R$10)),IF(C2710=FALSE,FALSE,IF(C2710&lt;$R$10,C2710,$R$10)))</f>
        <v>0.98477372299999999</v>
      </c>
      <c r="H2710">
        <f>IF('Input and Summary Results'!$J$4="yes",'Data Transformation'!F2710,'Data Transformation'!D2710)</f>
        <v>4.5046961000000003E-2</v>
      </c>
      <c r="I2710">
        <f t="shared" si="157"/>
        <v>141</v>
      </c>
    </row>
    <row r="2711" spans="2:9" x14ac:dyDescent="0.45">
      <c r="B2711">
        <f>IF('Input and Summary Results'!D2293=0,FALSE,'Input and Summary Results'!$B2293)</f>
        <v>141</v>
      </c>
      <c r="C2711">
        <f>IF(OR(B2711=0,'Input and Summary Results'!D2293=0,'Input and Summary Results'!D2293=""),FALSE,'Input and Summary Results'!$D2293)</f>
        <v>1.045774368</v>
      </c>
      <c r="D2711">
        <f>IF(OR(B2711=0,'Input and Summary Results'!E2293=0),FALSE,'Input and Summary Results'!$E2293)</f>
        <v>4.5016874999999998E-2</v>
      </c>
      <c r="E2711">
        <f t="shared" si="155"/>
        <v>1.9437993037163242E-2</v>
      </c>
      <c r="F2711">
        <f t="shared" si="156"/>
        <v>1.8682159696994983E-2</v>
      </c>
      <c r="G2711">
        <f>IF('Input and Summary Results'!$J$4="yes",IF(C2711=FALSE,FALSE,IF('Data Transformation'!E2711&lt;$R$10,E2711,$R$10)),IF(C2711=FALSE,FALSE,IF(C2711&lt;$R$10,C2711,$R$10)))</f>
        <v>1.045774368</v>
      </c>
      <c r="H2711">
        <f>IF('Input and Summary Results'!$J$4="yes",'Data Transformation'!F2711,'Data Transformation'!D2711)</f>
        <v>4.5016874999999998E-2</v>
      </c>
      <c r="I2711">
        <f t="shared" si="157"/>
        <v>141</v>
      </c>
    </row>
    <row r="2712" spans="2:9" x14ac:dyDescent="0.45">
      <c r="B2712">
        <f>IF('Input and Summary Results'!D2294=0,FALSE,'Input and Summary Results'!$B2294)</f>
        <v>141</v>
      </c>
      <c r="C2712">
        <f>IF(OR(B2712=0,'Input and Summary Results'!D2294=0,'Input and Summary Results'!D2294=""),FALSE,'Input and Summary Results'!$D2294)</f>
        <v>0.94138777299999998</v>
      </c>
      <c r="D2712">
        <f>IF(OR(B2712=0,'Input and Summary Results'!E2294=0),FALSE,'Input and Summary Results'!$E2294)</f>
        <v>3.8902891000000002E-2</v>
      </c>
      <c r="E2712">
        <f t="shared" si="155"/>
        <v>-2.6231446727438303E-2</v>
      </c>
      <c r="F2712">
        <f t="shared" si="156"/>
        <v>1.7935069031324673E-2</v>
      </c>
      <c r="G2712">
        <f>IF('Input and Summary Results'!$J$4="yes",IF(C2712=FALSE,FALSE,IF('Data Transformation'!E2712&lt;$R$10,E2712,$R$10)),IF(C2712=FALSE,FALSE,IF(C2712&lt;$R$10,C2712,$R$10)))</f>
        <v>0.94138777299999998</v>
      </c>
      <c r="H2712">
        <f>IF('Input and Summary Results'!$J$4="yes",'Data Transformation'!F2712,'Data Transformation'!D2712)</f>
        <v>3.8902891000000002E-2</v>
      </c>
      <c r="I2712">
        <f t="shared" si="157"/>
        <v>141</v>
      </c>
    </row>
    <row r="2713" spans="2:9" x14ac:dyDescent="0.45">
      <c r="B2713">
        <f>IF('Input and Summary Results'!D2295=0,FALSE,'Input and Summary Results'!$B2295)</f>
        <v>141</v>
      </c>
      <c r="C2713">
        <f>IF(OR(B2713=0,'Input and Summary Results'!D2295=0,'Input and Summary Results'!D2295=""),FALSE,'Input and Summary Results'!$D2295)</f>
        <v>0.93206412699999996</v>
      </c>
      <c r="D2713">
        <f>IF(OR(B2713=0,'Input and Summary Results'!E2295=0),FALSE,'Input and Summary Results'!$E2295)</f>
        <v>3.8123832000000003E-2</v>
      </c>
      <c r="E2713">
        <f t="shared" si="155"/>
        <v>-3.055420669734462E-2</v>
      </c>
      <c r="F2713">
        <f t="shared" si="156"/>
        <v>1.7751721806154225E-2</v>
      </c>
      <c r="G2713">
        <f>IF('Input and Summary Results'!$J$4="yes",IF(C2713=FALSE,FALSE,IF('Data Transformation'!E2713&lt;$R$10,E2713,$R$10)),IF(C2713=FALSE,FALSE,IF(C2713&lt;$R$10,C2713,$R$10)))</f>
        <v>0.93206412699999996</v>
      </c>
      <c r="H2713">
        <f>IF('Input and Summary Results'!$J$4="yes",'Data Transformation'!F2713,'Data Transformation'!D2713)</f>
        <v>3.8123832000000003E-2</v>
      </c>
      <c r="I2713">
        <f t="shared" si="157"/>
        <v>141</v>
      </c>
    </row>
    <row r="2714" spans="2:9" x14ac:dyDescent="0.45">
      <c r="B2714">
        <f>IF('Input and Summary Results'!D2296=0,FALSE,'Input and Summary Results'!$B2296)</f>
        <v>141</v>
      </c>
      <c r="C2714">
        <f>IF(OR(B2714=0,'Input and Summary Results'!D2296=0,'Input and Summary Results'!D2296=""),FALSE,'Input and Summary Results'!$D2296)</f>
        <v>0.95640068700000003</v>
      </c>
      <c r="D2714">
        <f>IF(OR(B2714=0,'Input and Summary Results'!E2296=0),FALSE,'Input and Summary Results'!$E2296)</f>
        <v>3.2767607999999997E-2</v>
      </c>
      <c r="E2714">
        <f t="shared" si="155"/>
        <v>-1.9360120594529323E-2</v>
      </c>
      <c r="F2714">
        <f t="shared" si="156"/>
        <v>1.4869439206080366E-2</v>
      </c>
      <c r="G2714">
        <f>IF('Input and Summary Results'!$J$4="yes",IF(C2714=FALSE,FALSE,IF('Data Transformation'!E2714&lt;$R$10,E2714,$R$10)),IF(C2714=FALSE,FALSE,IF(C2714&lt;$R$10,C2714,$R$10)))</f>
        <v>0.95640068700000003</v>
      </c>
      <c r="H2714">
        <f>IF('Input and Summary Results'!$J$4="yes",'Data Transformation'!F2714,'Data Transformation'!D2714)</f>
        <v>3.2767607999999997E-2</v>
      </c>
      <c r="I2714">
        <f t="shared" si="157"/>
        <v>141</v>
      </c>
    </row>
    <row r="2715" spans="2:9" x14ac:dyDescent="0.45">
      <c r="B2715">
        <f>IF('Input and Summary Results'!D2297=0,FALSE,'Input and Summary Results'!$B2297)</f>
        <v>141</v>
      </c>
      <c r="C2715">
        <f>IF(OR(B2715=0,'Input and Summary Results'!D2297=0,'Input and Summary Results'!D2297=""),FALSE,'Input and Summary Results'!$D2297)</f>
        <v>0.180076396</v>
      </c>
      <c r="D2715">
        <f>IF(OR(B2715=0,'Input and Summary Results'!E2297=0),FALSE,'Input and Summary Results'!$E2297)</f>
        <v>2.8779873000000001E-2</v>
      </c>
      <c r="E2715">
        <f t="shared" si="155"/>
        <v>-0.74454320977217103</v>
      </c>
      <c r="F2715">
        <f t="shared" si="156"/>
        <v>6.9362032778576929E-2</v>
      </c>
      <c r="G2715">
        <f>IF('Input and Summary Results'!$J$4="yes",IF(C2715=FALSE,FALSE,IF('Data Transformation'!E2715&lt;$R$10,E2715,$R$10)),IF(C2715=FALSE,FALSE,IF(C2715&lt;$R$10,C2715,$R$10)))</f>
        <v>0.180076396</v>
      </c>
      <c r="H2715">
        <f>IF('Input and Summary Results'!$J$4="yes",'Data Transformation'!F2715,'Data Transformation'!D2715)</f>
        <v>2.8779873000000001E-2</v>
      </c>
      <c r="I2715">
        <f t="shared" si="157"/>
        <v>141</v>
      </c>
    </row>
    <row r="2716" spans="2:9" x14ac:dyDescent="0.45">
      <c r="B2716">
        <f>IF('Input and Summary Results'!D2298=0,FALSE,'Input and Summary Results'!$B2298)</f>
        <v>141</v>
      </c>
      <c r="C2716">
        <f>IF(OR(B2716=0,'Input and Summary Results'!D2298=0,'Input and Summary Results'!D2298=""),FALSE,'Input and Summary Results'!$D2298)</f>
        <v>0.996483958</v>
      </c>
      <c r="D2716">
        <f>IF(OR(B2716=0,'Input and Summary Results'!E2298=0),FALSE,'Input and Summary Results'!$E2298)</f>
        <v>2.7550476000000001E-2</v>
      </c>
      <c r="E2716">
        <f t="shared" si="155"/>
        <v>-1.5296884418252413E-3</v>
      </c>
      <c r="F2716">
        <f t="shared" si="156"/>
        <v>1.1999095909178701E-2</v>
      </c>
      <c r="G2716">
        <f>IF('Input and Summary Results'!$J$4="yes",IF(C2716=FALSE,FALSE,IF('Data Transformation'!E2716&lt;$R$10,E2716,$R$10)),IF(C2716=FALSE,FALSE,IF(C2716&lt;$R$10,C2716,$R$10)))</f>
        <v>0.996483958</v>
      </c>
      <c r="H2716">
        <f>IF('Input and Summary Results'!$J$4="yes",'Data Transformation'!F2716,'Data Transformation'!D2716)</f>
        <v>2.7550476000000001E-2</v>
      </c>
      <c r="I2716">
        <f t="shared" si="157"/>
        <v>141</v>
      </c>
    </row>
    <row r="2717" spans="2:9" x14ac:dyDescent="0.45">
      <c r="B2717">
        <f>IF('Input and Summary Results'!D2299=0,FALSE,'Input and Summary Results'!$B2299)</f>
        <v>142</v>
      </c>
      <c r="C2717">
        <f>IF(OR(B2717=0,'Input and Summary Results'!D2299=0,'Input and Summary Results'!D2299=""),FALSE,'Input and Summary Results'!$D2299)</f>
        <v>0.45013340600000001</v>
      </c>
      <c r="D2717">
        <f>IF(OR(B2717=0,'Input and Summary Results'!E2299=0),FALSE,'Input and Summary Results'!$E2299)</f>
        <v>9.004384E-2</v>
      </c>
      <c r="E2717">
        <f t="shared" si="155"/>
        <v>-0.34665875532834517</v>
      </c>
      <c r="F2717">
        <f t="shared" si="156"/>
        <v>8.6816543804793728E-2</v>
      </c>
      <c r="G2717">
        <f>IF('Input and Summary Results'!$J$4="yes",IF(C2717=FALSE,FALSE,IF('Data Transformation'!E2717&lt;$R$10,E2717,$R$10)),IF(C2717=FALSE,FALSE,IF(C2717&lt;$R$10,C2717,$R$10)))</f>
        <v>0.45013340600000001</v>
      </c>
      <c r="H2717">
        <f>IF('Input and Summary Results'!$J$4="yes",'Data Transformation'!F2717,'Data Transformation'!D2717)</f>
        <v>9.004384E-2</v>
      </c>
      <c r="I2717">
        <f t="shared" si="157"/>
        <v>142</v>
      </c>
    </row>
    <row r="2718" spans="2:9" x14ac:dyDescent="0.45">
      <c r="B2718">
        <f>IF('Input and Summary Results'!D2300=0,FALSE,'Input and Summary Results'!$B2300)</f>
        <v>142</v>
      </c>
      <c r="C2718">
        <f>IF(OR(B2718=0,'Input and Summary Results'!D2300=0,'Input and Summary Results'!D2300=""),FALSE,'Input and Summary Results'!$D2300)</f>
        <v>7.4031250000000007E-2</v>
      </c>
      <c r="D2718">
        <f>IF(OR(B2718=0,'Input and Summary Results'!E2300=0),FALSE,'Input and Summary Results'!$E2300)</f>
        <v>5.3909799000000001E-2</v>
      </c>
      <c r="E2718">
        <f t="shared" si="155"/>
        <v>-1.1305849175971407</v>
      </c>
      <c r="F2718">
        <f t="shared" si="156"/>
        <v>0.31604022309497676</v>
      </c>
      <c r="G2718">
        <f>IF('Input and Summary Results'!$J$4="yes",IF(C2718=FALSE,FALSE,IF('Data Transformation'!E2718&lt;$R$10,E2718,$R$10)),IF(C2718=FALSE,FALSE,IF(C2718&lt;$R$10,C2718,$R$10)))</f>
        <v>7.4031250000000007E-2</v>
      </c>
      <c r="H2718">
        <f>IF('Input and Summary Results'!$J$4="yes",'Data Transformation'!F2718,'Data Transformation'!D2718)</f>
        <v>5.3909799000000001E-2</v>
      </c>
      <c r="I2718">
        <f t="shared" si="157"/>
        <v>142</v>
      </c>
    </row>
    <row r="2719" spans="2:9" x14ac:dyDescent="0.45">
      <c r="B2719">
        <f>IF('Input and Summary Results'!D2301=0,FALSE,'Input and Summary Results'!$B2301)</f>
        <v>142</v>
      </c>
      <c r="C2719">
        <f>IF(OR(B2719=0,'Input and Summary Results'!D2301=0,'Input and Summary Results'!D2301=""),FALSE,'Input and Summary Results'!$D2301)</f>
        <v>0.117199845</v>
      </c>
      <c r="D2719">
        <f>IF(OR(B2719=0,'Input and Summary Results'!E2301=0),FALSE,'Input and Summary Results'!$E2301)</f>
        <v>5.329337E-2</v>
      </c>
      <c r="E2719">
        <f t="shared" si="155"/>
        <v>-0.93107296268387707</v>
      </c>
      <c r="F2719">
        <f t="shared" si="156"/>
        <v>0.19734942977100353</v>
      </c>
      <c r="G2719">
        <f>IF('Input and Summary Results'!$J$4="yes",IF(C2719=FALSE,FALSE,IF('Data Transformation'!E2719&lt;$R$10,E2719,$R$10)),IF(C2719=FALSE,FALSE,IF(C2719&lt;$R$10,C2719,$R$10)))</f>
        <v>0.117199845</v>
      </c>
      <c r="H2719">
        <f>IF('Input and Summary Results'!$J$4="yes",'Data Transformation'!F2719,'Data Transformation'!D2719)</f>
        <v>5.329337E-2</v>
      </c>
      <c r="I2719">
        <f t="shared" si="157"/>
        <v>142</v>
      </c>
    </row>
    <row r="2720" spans="2:9" x14ac:dyDescent="0.45">
      <c r="B2720">
        <f>IF('Input and Summary Results'!D2302=0,FALSE,'Input and Summary Results'!$B2302)</f>
        <v>142</v>
      </c>
      <c r="C2720">
        <f>IF(OR(B2720=0,'Input and Summary Results'!D2302=0,'Input and Summary Results'!D2302=""),FALSE,'Input and Summary Results'!$D2302)</f>
        <v>0.29726534999999998</v>
      </c>
      <c r="D2720">
        <f>IF(OR(B2720=0,'Input and Summary Results'!E2302=0),FALSE,'Input and Summary Results'!$E2302)</f>
        <v>5.2522764E-2</v>
      </c>
      <c r="E2720">
        <f t="shared" si="155"/>
        <v>-0.52685571030666001</v>
      </c>
      <c r="F2720">
        <f t="shared" si="156"/>
        <v>7.6681926016604354E-2</v>
      </c>
      <c r="G2720">
        <f>IF('Input and Summary Results'!$J$4="yes",IF(C2720=FALSE,FALSE,IF('Data Transformation'!E2720&lt;$R$10,E2720,$R$10)),IF(C2720=FALSE,FALSE,IF(C2720&lt;$R$10,C2720,$R$10)))</f>
        <v>0.29726534999999998</v>
      </c>
      <c r="H2720">
        <f>IF('Input and Summary Results'!$J$4="yes",'Data Transformation'!F2720,'Data Transformation'!D2720)</f>
        <v>5.2522764E-2</v>
      </c>
      <c r="I2720">
        <f t="shared" si="157"/>
        <v>142</v>
      </c>
    </row>
    <row r="2721" spans="2:9" x14ac:dyDescent="0.45">
      <c r="B2721">
        <f>IF('Input and Summary Results'!D2303=0,FALSE,'Input and Summary Results'!$B2303)</f>
        <v>142</v>
      </c>
      <c r="C2721">
        <f>IF(OR(B2721=0,'Input and Summary Results'!D2303=0,'Input and Summary Results'!D2303=""),FALSE,'Input and Summary Results'!$D2303)</f>
        <v>0.27064539100000001</v>
      </c>
      <c r="D2721">
        <f>IF(OR(B2721=0,'Input and Summary Results'!E2303=0),FALSE,'Input and Summary Results'!$E2303)</f>
        <v>5.2446555999999998E-2</v>
      </c>
      <c r="E2721">
        <f t="shared" si="155"/>
        <v>-0.56759936439893433</v>
      </c>
      <c r="F2721">
        <f t="shared" si="156"/>
        <v>8.4101950600001155E-2</v>
      </c>
      <c r="G2721">
        <f>IF('Input and Summary Results'!$J$4="yes",IF(C2721=FALSE,FALSE,IF('Data Transformation'!E2721&lt;$R$10,E2721,$R$10)),IF(C2721=FALSE,FALSE,IF(C2721&lt;$R$10,C2721,$R$10)))</f>
        <v>0.27064539100000001</v>
      </c>
      <c r="H2721">
        <f>IF('Input and Summary Results'!$J$4="yes",'Data Transformation'!F2721,'Data Transformation'!D2721)</f>
        <v>5.2446555999999998E-2</v>
      </c>
      <c r="I2721">
        <f t="shared" si="157"/>
        <v>142</v>
      </c>
    </row>
    <row r="2722" spans="2:9" x14ac:dyDescent="0.45">
      <c r="B2722">
        <f>IF('Input and Summary Results'!D2304=0,FALSE,'Input and Summary Results'!$B2304)</f>
        <v>142</v>
      </c>
      <c r="C2722">
        <f>IF(OR(B2722=0,'Input and Summary Results'!D2304=0,'Input and Summary Results'!D2304=""),FALSE,'Input and Summary Results'!$D2304)</f>
        <v>0.11036008999999999</v>
      </c>
      <c r="D2722">
        <f>IF(OR(B2722=0,'Input and Summary Results'!E2304=0),FALSE,'Input and Summary Results'!$E2304)</f>
        <v>5.0914129000000002E-2</v>
      </c>
      <c r="E2722">
        <f t="shared" si="155"/>
        <v>-0.95718795402025858</v>
      </c>
      <c r="F2722">
        <f t="shared" si="156"/>
        <v>0.20022393952378983</v>
      </c>
      <c r="G2722">
        <f>IF('Input and Summary Results'!$J$4="yes",IF(C2722=FALSE,FALSE,IF('Data Transformation'!E2722&lt;$R$10,E2722,$R$10)),IF(C2722=FALSE,FALSE,IF(C2722&lt;$R$10,C2722,$R$10)))</f>
        <v>0.11036008999999999</v>
      </c>
      <c r="H2722">
        <f>IF('Input and Summary Results'!$J$4="yes",'Data Transformation'!F2722,'Data Transformation'!D2722)</f>
        <v>5.0914129000000002E-2</v>
      </c>
      <c r="I2722">
        <f t="shared" si="157"/>
        <v>142</v>
      </c>
    </row>
    <row r="2723" spans="2:9" x14ac:dyDescent="0.45">
      <c r="B2723">
        <f>IF('Input and Summary Results'!D2305=0,FALSE,'Input and Summary Results'!$B2305)</f>
        <v>142</v>
      </c>
      <c r="C2723">
        <f>IF(OR(B2723=0,'Input and Summary Results'!D2305=0,'Input and Summary Results'!D2305=""),FALSE,'Input and Summary Results'!$D2305)</f>
        <v>0.181590582</v>
      </c>
      <c r="D2723">
        <f>IF(OR(B2723=0,'Input and Summary Results'!E2305=0),FALSE,'Input and Summary Results'!$E2305)</f>
        <v>4.7280080000000002E-2</v>
      </c>
      <c r="E2723">
        <f t="shared" si="155"/>
        <v>-0.74090667944651556</v>
      </c>
      <c r="F2723">
        <f t="shared" si="156"/>
        <v>0.11299900299895509</v>
      </c>
      <c r="G2723">
        <f>IF('Input and Summary Results'!$J$4="yes",IF(C2723=FALSE,FALSE,IF('Data Transformation'!E2723&lt;$R$10,E2723,$R$10)),IF(C2723=FALSE,FALSE,IF(C2723&lt;$R$10,C2723,$R$10)))</f>
        <v>0.181590582</v>
      </c>
      <c r="H2723">
        <f>IF('Input and Summary Results'!$J$4="yes",'Data Transformation'!F2723,'Data Transformation'!D2723)</f>
        <v>4.7280080000000002E-2</v>
      </c>
      <c r="I2723">
        <f t="shared" si="157"/>
        <v>142</v>
      </c>
    </row>
    <row r="2724" spans="2:9" x14ac:dyDescent="0.45">
      <c r="B2724">
        <f>IF('Input and Summary Results'!D2306=0,FALSE,'Input and Summary Results'!$B2306)</f>
        <v>142</v>
      </c>
      <c r="C2724">
        <f>IF(OR(B2724=0,'Input and Summary Results'!D2306=0,'Input and Summary Results'!D2306=""),FALSE,'Input and Summary Results'!$D2306)</f>
        <v>0.19909532299999999</v>
      </c>
      <c r="D2724">
        <f>IF(OR(B2724=0,'Input and Summary Results'!E2306=0),FALSE,'Input and Summary Results'!$E2306)</f>
        <v>4.5716352000000002E-2</v>
      </c>
      <c r="E2724">
        <f t="shared" si="155"/>
        <v>-0.70093894197735862</v>
      </c>
      <c r="F2724">
        <f t="shared" si="156"/>
        <v>9.9655262961651794E-2</v>
      </c>
      <c r="G2724">
        <f>IF('Input and Summary Results'!$J$4="yes",IF(C2724=FALSE,FALSE,IF('Data Transformation'!E2724&lt;$R$10,E2724,$R$10)),IF(C2724=FALSE,FALSE,IF(C2724&lt;$R$10,C2724,$R$10)))</f>
        <v>0.19909532299999999</v>
      </c>
      <c r="H2724">
        <f>IF('Input and Summary Results'!$J$4="yes",'Data Transformation'!F2724,'Data Transformation'!D2724)</f>
        <v>4.5716352000000002E-2</v>
      </c>
      <c r="I2724">
        <f t="shared" si="157"/>
        <v>142</v>
      </c>
    </row>
    <row r="2725" spans="2:9" x14ac:dyDescent="0.45">
      <c r="B2725">
        <f>IF('Input and Summary Results'!D2307=0,FALSE,'Input and Summary Results'!$B2307)</f>
        <v>142</v>
      </c>
      <c r="C2725">
        <f>IF(OR(B2725=0,'Input and Summary Results'!D2307=0,'Input and Summary Results'!D2307=""),FALSE,'Input and Summary Results'!$D2307)</f>
        <v>0.241971941</v>
      </c>
      <c r="D2725">
        <f>IF(OR(B2725=0,'Input and Summary Results'!E2307=0),FALSE,'Input and Summary Results'!$E2307)</f>
        <v>4.4964398000000003E-2</v>
      </c>
      <c r="E2725">
        <f t="shared" si="155"/>
        <v>-0.61623499176905394</v>
      </c>
      <c r="F2725">
        <f t="shared" si="156"/>
        <v>8.0647981957544412E-2</v>
      </c>
      <c r="G2725">
        <f>IF('Input and Summary Results'!$J$4="yes",IF(C2725=FALSE,FALSE,IF('Data Transformation'!E2725&lt;$R$10,E2725,$R$10)),IF(C2725=FALSE,FALSE,IF(C2725&lt;$R$10,C2725,$R$10)))</f>
        <v>0.241971941</v>
      </c>
      <c r="H2725">
        <f>IF('Input and Summary Results'!$J$4="yes",'Data Transformation'!F2725,'Data Transformation'!D2725)</f>
        <v>4.4964398000000003E-2</v>
      </c>
      <c r="I2725">
        <f t="shared" si="157"/>
        <v>142</v>
      </c>
    </row>
    <row r="2726" spans="2:9" x14ac:dyDescent="0.45">
      <c r="B2726">
        <f>IF('Input and Summary Results'!D2308=0,FALSE,'Input and Summary Results'!$B2308)</f>
        <v>142</v>
      </c>
      <c r="C2726">
        <f>IF(OR(B2726=0,'Input and Summary Results'!D2308=0,'Input and Summary Results'!D2308=""),FALSE,'Input and Summary Results'!$D2308)</f>
        <v>0.21675957400000001</v>
      </c>
      <c r="D2726">
        <f>IF(OR(B2726=0,'Input and Summary Results'!E2308=0),FALSE,'Input and Summary Results'!$E2308)</f>
        <v>4.2749921000000003E-2</v>
      </c>
      <c r="E2726">
        <f t="shared" si="155"/>
        <v>-0.66402171118258035</v>
      </c>
      <c r="F2726">
        <f t="shared" si="156"/>
        <v>8.5594676957613872E-2</v>
      </c>
      <c r="G2726">
        <f>IF('Input and Summary Results'!$J$4="yes",IF(C2726=FALSE,FALSE,IF('Data Transformation'!E2726&lt;$R$10,E2726,$R$10)),IF(C2726=FALSE,FALSE,IF(C2726&lt;$R$10,C2726,$R$10)))</f>
        <v>0.21675957400000001</v>
      </c>
      <c r="H2726">
        <f>IF('Input and Summary Results'!$J$4="yes",'Data Transformation'!F2726,'Data Transformation'!D2726)</f>
        <v>4.2749921000000003E-2</v>
      </c>
      <c r="I2726">
        <f t="shared" si="157"/>
        <v>142</v>
      </c>
    </row>
    <row r="2727" spans="2:9" x14ac:dyDescent="0.45">
      <c r="B2727">
        <f>IF('Input and Summary Results'!D2309=0,FALSE,'Input and Summary Results'!$B2309)</f>
        <v>142</v>
      </c>
      <c r="C2727">
        <f>IF(OR(B2727=0,'Input and Summary Results'!D2309=0,'Input and Summary Results'!D2309=""),FALSE,'Input and Summary Results'!$D2309)</f>
        <v>0.14698017799999999</v>
      </c>
      <c r="D2727">
        <f>IF(OR(B2727=0,'Input and Summary Results'!E2309=0),FALSE,'Input and Summary Results'!$E2309)</f>
        <v>4.2668948999999998E-2</v>
      </c>
      <c r="E2727">
        <f t="shared" si="155"/>
        <v>-0.83274123100473896</v>
      </c>
      <c r="F2727">
        <f t="shared" si="156"/>
        <v>0.12599198149018434</v>
      </c>
      <c r="G2727">
        <f>IF('Input and Summary Results'!$J$4="yes",IF(C2727=FALSE,FALSE,IF('Data Transformation'!E2727&lt;$R$10,E2727,$R$10)),IF(C2727=FALSE,FALSE,IF(C2727&lt;$R$10,C2727,$R$10)))</f>
        <v>0.14698017799999999</v>
      </c>
      <c r="H2727">
        <f>IF('Input and Summary Results'!$J$4="yes",'Data Transformation'!F2727,'Data Transformation'!D2727)</f>
        <v>4.2668948999999998E-2</v>
      </c>
      <c r="I2727">
        <f t="shared" si="157"/>
        <v>142</v>
      </c>
    </row>
    <row r="2728" spans="2:9" x14ac:dyDescent="0.45">
      <c r="B2728">
        <f>IF('Input and Summary Results'!D2310=0,FALSE,'Input and Summary Results'!$B2310)</f>
        <v>142</v>
      </c>
      <c r="C2728">
        <f>IF(OR(B2728=0,'Input and Summary Results'!D2310=0,'Input and Summary Results'!D2310=""),FALSE,'Input and Summary Results'!$D2310)</f>
        <v>0.30212146200000001</v>
      </c>
      <c r="D2728">
        <f>IF(OR(B2728=0,'Input and Summary Results'!E2310=0),FALSE,'Input and Summary Results'!$E2310)</f>
        <v>4.0470908E-2</v>
      </c>
      <c r="E2728">
        <f t="shared" si="155"/>
        <v>-0.51981842236956011</v>
      </c>
      <c r="F2728">
        <f t="shared" si="156"/>
        <v>5.8136796888663272E-2</v>
      </c>
      <c r="G2728">
        <f>IF('Input and Summary Results'!$J$4="yes",IF(C2728=FALSE,FALSE,IF('Data Transformation'!E2728&lt;$R$10,E2728,$R$10)),IF(C2728=FALSE,FALSE,IF(C2728&lt;$R$10,C2728,$R$10)))</f>
        <v>0.30212146200000001</v>
      </c>
      <c r="H2728">
        <f>IF('Input and Summary Results'!$J$4="yes",'Data Transformation'!F2728,'Data Transformation'!D2728)</f>
        <v>4.0470908E-2</v>
      </c>
      <c r="I2728">
        <f t="shared" si="157"/>
        <v>142</v>
      </c>
    </row>
    <row r="2729" spans="2:9" x14ac:dyDescent="0.45">
      <c r="B2729">
        <f>IF('Input and Summary Results'!D2311=0,FALSE,'Input and Summary Results'!$B2311)</f>
        <v>142</v>
      </c>
      <c r="C2729">
        <f>IF(OR(B2729=0,'Input and Summary Results'!D2311=0,'Input and Summary Results'!D2311=""),FALSE,'Input and Summary Results'!$D2311)</f>
        <v>0.197331335</v>
      </c>
      <c r="D2729">
        <f>IF(OR(B2729=0,'Input and Summary Results'!E2311=0),FALSE,'Input and Summary Results'!$E2311)</f>
        <v>3.5794156000000001E-2</v>
      </c>
      <c r="E2729">
        <f t="shared" si="155"/>
        <v>-0.70480394598424601</v>
      </c>
      <c r="F2729">
        <f t="shared" si="156"/>
        <v>7.8723755170459875E-2</v>
      </c>
      <c r="G2729">
        <f>IF('Input and Summary Results'!$J$4="yes",IF(C2729=FALSE,FALSE,IF('Data Transformation'!E2729&lt;$R$10,E2729,$R$10)),IF(C2729=FALSE,FALSE,IF(C2729&lt;$R$10,C2729,$R$10)))</f>
        <v>0.197331335</v>
      </c>
      <c r="H2729">
        <f>IF('Input and Summary Results'!$J$4="yes",'Data Transformation'!F2729,'Data Transformation'!D2729)</f>
        <v>3.5794156000000001E-2</v>
      </c>
      <c r="I2729">
        <f t="shared" si="157"/>
        <v>142</v>
      </c>
    </row>
    <row r="2730" spans="2:9" x14ac:dyDescent="0.45">
      <c r="B2730">
        <f>IF('Input and Summary Results'!D2312=0,FALSE,'Input and Summary Results'!$B2312)</f>
        <v>142</v>
      </c>
      <c r="C2730">
        <f>IF(OR(B2730=0,'Input and Summary Results'!D2312=0,'Input and Summary Results'!D2312=""),FALSE,'Input and Summary Results'!$D2312)</f>
        <v>9.3273704999999998E-2</v>
      </c>
      <c r="D2730">
        <f>IF(OR(B2730=0,'Input and Summary Results'!E2312=0),FALSE,'Input and Summary Results'!$E2312)</f>
        <v>3.4669044000000003E-2</v>
      </c>
      <c r="E2730">
        <f t="shared" ref="E2730:E2793" si="158">IF(C2730=FALSE,FALSE,LOG10(C2730))</f>
        <v>-1.0302407719334294</v>
      </c>
      <c r="F2730">
        <f t="shared" ref="F2730:F2793" si="159">IF(D2730=FALSE, FALSE,0.434*D2730/C2730)</f>
        <v>0.16131411415468058</v>
      </c>
      <c r="G2730">
        <f>IF('Input and Summary Results'!$J$4="yes",IF(C2730=FALSE,FALSE,IF('Data Transformation'!E2730&lt;$R$10,E2730,$R$10)),IF(C2730=FALSE,FALSE,IF(C2730&lt;$R$10,C2730,$R$10)))</f>
        <v>9.3273704999999998E-2</v>
      </c>
      <c r="H2730">
        <f>IF('Input and Summary Results'!$J$4="yes",'Data Transformation'!F2730,'Data Transformation'!D2730)</f>
        <v>3.4669044000000003E-2</v>
      </c>
      <c r="I2730">
        <f t="shared" si="157"/>
        <v>142</v>
      </c>
    </row>
    <row r="2731" spans="2:9" x14ac:dyDescent="0.45">
      <c r="B2731">
        <f>IF('Input and Summary Results'!D2313=0,FALSE,'Input and Summary Results'!$B2313)</f>
        <v>142</v>
      </c>
      <c r="C2731">
        <f>IF(OR(B2731=0,'Input and Summary Results'!D2313=0,'Input and Summary Results'!D2313=""),FALSE,'Input and Summary Results'!$D2313)</f>
        <v>0.187723468</v>
      </c>
      <c r="D2731">
        <f>IF(OR(B2731=0,'Input and Summary Results'!E2313=0),FALSE,'Input and Summary Results'!$E2313)</f>
        <v>3.0226330999999999E-2</v>
      </c>
      <c r="E2731">
        <f t="shared" si="158"/>
        <v>-0.72648143123691866</v>
      </c>
      <c r="F2731">
        <f t="shared" si="159"/>
        <v>6.9880595078288241E-2</v>
      </c>
      <c r="G2731">
        <f>IF('Input and Summary Results'!$J$4="yes",IF(C2731=FALSE,FALSE,IF('Data Transformation'!E2731&lt;$R$10,E2731,$R$10)),IF(C2731=FALSE,FALSE,IF(C2731&lt;$R$10,C2731,$R$10)))</f>
        <v>0.187723468</v>
      </c>
      <c r="H2731">
        <f>IF('Input and Summary Results'!$J$4="yes",'Data Transformation'!F2731,'Data Transformation'!D2731)</f>
        <v>3.0226330999999999E-2</v>
      </c>
      <c r="I2731">
        <f t="shared" si="157"/>
        <v>142</v>
      </c>
    </row>
    <row r="2732" spans="2:9" x14ac:dyDescent="0.45">
      <c r="B2732">
        <f>IF('Input and Summary Results'!D2314=0,FALSE,'Input and Summary Results'!$B2314)</f>
        <v>142</v>
      </c>
      <c r="C2732">
        <f>IF(OR(B2732=0,'Input and Summary Results'!D2314=0,'Input and Summary Results'!D2314=""),FALSE,'Input and Summary Results'!$D2314)</f>
        <v>0.20855061899999999</v>
      </c>
      <c r="D2732">
        <f>IF(OR(B2732=0,'Input and Summary Results'!E2314=0),FALSE,'Input and Summary Results'!$E2314)</f>
        <v>2.9917032E-2</v>
      </c>
      <c r="E2732">
        <f t="shared" si="158"/>
        <v>-0.68078851678489483</v>
      </c>
      <c r="F2732">
        <f t="shared" si="159"/>
        <v>6.2258227524129288E-2</v>
      </c>
      <c r="G2732">
        <f>IF('Input and Summary Results'!$J$4="yes",IF(C2732=FALSE,FALSE,IF('Data Transformation'!E2732&lt;$R$10,E2732,$R$10)),IF(C2732=FALSE,FALSE,IF(C2732&lt;$R$10,C2732,$R$10)))</f>
        <v>0.20855061899999999</v>
      </c>
      <c r="H2732">
        <f>IF('Input and Summary Results'!$J$4="yes",'Data Transformation'!F2732,'Data Transformation'!D2732)</f>
        <v>2.9917032E-2</v>
      </c>
      <c r="I2732">
        <f t="shared" si="157"/>
        <v>142</v>
      </c>
    </row>
    <row r="2733" spans="2:9" x14ac:dyDescent="0.45">
      <c r="B2733">
        <f>IF('Input and Summary Results'!D2315=0,FALSE,'Input and Summary Results'!$B2315)</f>
        <v>142</v>
      </c>
      <c r="C2733">
        <f>IF(OR(B2733=0,'Input and Summary Results'!D2315=0,'Input and Summary Results'!D2315=""),FALSE,'Input and Summary Results'!$D2315)</f>
        <v>0.29389646200000002</v>
      </c>
      <c r="D2733">
        <f>IF(OR(B2733=0,'Input and Summary Results'!E2315=0),FALSE,'Input and Summary Results'!$E2315)</f>
        <v>2.7810817000000002E-2</v>
      </c>
      <c r="E2733">
        <f t="shared" si="158"/>
        <v>-0.53180564204281966</v>
      </c>
      <c r="F2733">
        <f t="shared" si="159"/>
        <v>4.1068526296175696E-2</v>
      </c>
      <c r="G2733">
        <f>IF('Input and Summary Results'!$J$4="yes",IF(C2733=FALSE,FALSE,IF('Data Transformation'!E2733&lt;$R$10,E2733,$R$10)),IF(C2733=FALSE,FALSE,IF(C2733&lt;$R$10,C2733,$R$10)))</f>
        <v>0.29389646200000002</v>
      </c>
      <c r="H2733">
        <f>IF('Input and Summary Results'!$J$4="yes",'Data Transformation'!F2733,'Data Transformation'!D2733)</f>
        <v>2.7810817000000002E-2</v>
      </c>
      <c r="I2733">
        <f t="shared" si="157"/>
        <v>142</v>
      </c>
    </row>
    <row r="2734" spans="2:9" x14ac:dyDescent="0.45">
      <c r="B2734">
        <f>IF('Input and Summary Results'!D2316=0,FALSE,'Input and Summary Results'!$B2316)</f>
        <v>142</v>
      </c>
      <c r="C2734">
        <f>IF(OR(B2734=0,'Input and Summary Results'!D2316=0,'Input and Summary Results'!D2316=""),FALSE,'Input and Summary Results'!$D2316)</f>
        <v>0.17997416899999999</v>
      </c>
      <c r="D2734">
        <f>IF(OR(B2734=0,'Input and Summary Results'!E2316=0),FALSE,'Input and Summary Results'!$E2316)</f>
        <v>2.6629900000000001E-2</v>
      </c>
      <c r="E2734">
        <f t="shared" si="158"/>
        <v>-0.74478982303991859</v>
      </c>
      <c r="F2734">
        <f t="shared" si="159"/>
        <v>6.4216863254415141E-2</v>
      </c>
      <c r="G2734">
        <f>IF('Input and Summary Results'!$J$4="yes",IF(C2734=FALSE,FALSE,IF('Data Transformation'!E2734&lt;$R$10,E2734,$R$10)),IF(C2734=FALSE,FALSE,IF(C2734&lt;$R$10,C2734,$R$10)))</f>
        <v>0.17997416899999999</v>
      </c>
      <c r="H2734">
        <f>IF('Input and Summary Results'!$J$4="yes",'Data Transformation'!F2734,'Data Transformation'!D2734)</f>
        <v>2.6629900000000001E-2</v>
      </c>
      <c r="I2734">
        <f t="shared" si="157"/>
        <v>142</v>
      </c>
    </row>
    <row r="2735" spans="2:9" x14ac:dyDescent="0.45">
      <c r="B2735">
        <f>IF('Input and Summary Results'!D2317=0,FALSE,'Input and Summary Results'!$B2317)</f>
        <v>142</v>
      </c>
      <c r="C2735">
        <f>IF(OR(B2735=0,'Input and Summary Results'!D2317=0,'Input and Summary Results'!D2317=""),FALSE,'Input and Summary Results'!$D2317)</f>
        <v>0.43983420899999998</v>
      </c>
      <c r="D2735">
        <f>IF(OR(B2735=0,'Input and Summary Results'!E2317=0),FALSE,'Input and Summary Results'!$E2317)</f>
        <v>2.6262799999999999E-2</v>
      </c>
      <c r="E2735">
        <f t="shared" si="158"/>
        <v>-0.35671099552511859</v>
      </c>
      <c r="F2735">
        <f t="shared" si="159"/>
        <v>2.5914435409456749E-2</v>
      </c>
      <c r="G2735">
        <f>IF('Input and Summary Results'!$J$4="yes",IF(C2735=FALSE,FALSE,IF('Data Transformation'!E2735&lt;$R$10,E2735,$R$10)),IF(C2735=FALSE,FALSE,IF(C2735&lt;$R$10,C2735,$R$10)))</f>
        <v>0.43983420899999998</v>
      </c>
      <c r="H2735">
        <f>IF('Input and Summary Results'!$J$4="yes",'Data Transformation'!F2735,'Data Transformation'!D2735)</f>
        <v>2.6262799999999999E-2</v>
      </c>
      <c r="I2735">
        <f t="shared" si="157"/>
        <v>142</v>
      </c>
    </row>
    <row r="2736" spans="2:9" x14ac:dyDescent="0.45">
      <c r="B2736">
        <f>IF('Input and Summary Results'!D2318=0,FALSE,'Input and Summary Results'!$B2318)</f>
        <v>143</v>
      </c>
      <c r="C2736">
        <f>IF(OR(B2736=0,'Input and Summary Results'!D2318=0,'Input and Summary Results'!D2318=""),FALSE,'Input and Summary Results'!$D2318)</f>
        <v>0.93851830999999997</v>
      </c>
      <c r="D2736">
        <f>IF(OR(B2736=0,'Input and Summary Results'!E2318=0),FALSE,'Input and Summary Results'!$E2318)</f>
        <v>7.2019619000000007E-2</v>
      </c>
      <c r="E2736">
        <f t="shared" si="158"/>
        <v>-2.7557250102417385E-2</v>
      </c>
      <c r="F2736">
        <f t="shared" si="159"/>
        <v>3.3304107456358527E-2</v>
      </c>
      <c r="G2736">
        <f>IF('Input and Summary Results'!$J$4="yes",IF(C2736=FALSE,FALSE,IF('Data Transformation'!E2736&lt;$R$10,E2736,$R$10)),IF(C2736=FALSE,FALSE,IF(C2736&lt;$R$10,C2736,$R$10)))</f>
        <v>0.93851830999999997</v>
      </c>
      <c r="H2736">
        <f>IF('Input and Summary Results'!$J$4="yes",'Data Transformation'!F2736,'Data Transformation'!D2736)</f>
        <v>7.2019619000000007E-2</v>
      </c>
      <c r="I2736">
        <f t="shared" si="157"/>
        <v>143</v>
      </c>
    </row>
    <row r="2737" spans="2:9" x14ac:dyDescent="0.45">
      <c r="B2737">
        <f>IF('Input and Summary Results'!D2319=0,FALSE,'Input and Summary Results'!$B2319)</f>
        <v>143</v>
      </c>
      <c r="C2737">
        <f>IF(OR(B2737=0,'Input and Summary Results'!D2319=0,'Input and Summary Results'!D2319=""),FALSE,'Input and Summary Results'!$D2319)</f>
        <v>0.69341277099999998</v>
      </c>
      <c r="D2737">
        <f>IF(OR(B2737=0,'Input and Summary Results'!E2319=0),FALSE,'Input and Summary Results'!$E2319)</f>
        <v>6.4356660999999996E-2</v>
      </c>
      <c r="E2737">
        <f t="shared" si="158"/>
        <v>-0.15900816394331896</v>
      </c>
      <c r="F2737">
        <f t="shared" si="159"/>
        <v>4.0280179486339454E-2</v>
      </c>
      <c r="G2737">
        <f>IF('Input and Summary Results'!$J$4="yes",IF(C2737=FALSE,FALSE,IF('Data Transformation'!E2737&lt;$R$10,E2737,$R$10)),IF(C2737=FALSE,FALSE,IF(C2737&lt;$R$10,C2737,$R$10)))</f>
        <v>0.69341277099999998</v>
      </c>
      <c r="H2737">
        <f>IF('Input and Summary Results'!$J$4="yes",'Data Transformation'!F2737,'Data Transformation'!D2737)</f>
        <v>6.4356660999999996E-2</v>
      </c>
      <c r="I2737">
        <f t="shared" si="157"/>
        <v>143</v>
      </c>
    </row>
    <row r="2738" spans="2:9" x14ac:dyDescent="0.45">
      <c r="B2738">
        <f>IF('Input and Summary Results'!D2320=0,FALSE,'Input and Summary Results'!$B2320)</f>
        <v>143</v>
      </c>
      <c r="C2738">
        <f>IF(OR(B2738=0,'Input and Summary Results'!D2320=0,'Input and Summary Results'!D2320=""),FALSE,'Input and Summary Results'!$D2320)</f>
        <v>1.0202175149999999</v>
      </c>
      <c r="D2738">
        <f>IF(OR(B2738=0,'Input and Summary Results'!E2320=0),FALSE,'Input and Summary Results'!$E2320)</f>
        <v>6.3733040000000005E-2</v>
      </c>
      <c r="E2738">
        <f t="shared" si="158"/>
        <v>8.6927751866941183E-3</v>
      </c>
      <c r="F2738">
        <f t="shared" si="159"/>
        <v>2.7112002051836961E-2</v>
      </c>
      <c r="G2738">
        <f>IF('Input and Summary Results'!$J$4="yes",IF(C2738=FALSE,FALSE,IF('Data Transformation'!E2738&lt;$R$10,E2738,$R$10)),IF(C2738=FALSE,FALSE,IF(C2738&lt;$R$10,C2738,$R$10)))</f>
        <v>1.0202175149999999</v>
      </c>
      <c r="H2738">
        <f>IF('Input and Summary Results'!$J$4="yes",'Data Transformation'!F2738,'Data Transformation'!D2738)</f>
        <v>6.3733040000000005E-2</v>
      </c>
      <c r="I2738">
        <f t="shared" si="157"/>
        <v>143</v>
      </c>
    </row>
    <row r="2739" spans="2:9" x14ac:dyDescent="0.45">
      <c r="B2739">
        <f>IF('Input and Summary Results'!D2321=0,FALSE,'Input and Summary Results'!$B2321)</f>
        <v>143</v>
      </c>
      <c r="C2739">
        <f>IF(OR(B2739=0,'Input and Summary Results'!D2321=0,'Input and Summary Results'!D2321=""),FALSE,'Input and Summary Results'!$D2321)</f>
        <v>0.91589709399999997</v>
      </c>
      <c r="D2739">
        <f>IF(OR(B2739=0,'Input and Summary Results'!E2321=0),FALSE,'Input and Summary Results'!$E2321)</f>
        <v>5.8140378999999999E-2</v>
      </c>
      <c r="E2739">
        <f t="shared" si="158"/>
        <v>-3.8153318928795067E-2</v>
      </c>
      <c r="F2739">
        <f t="shared" si="159"/>
        <v>2.7549955831610053E-2</v>
      </c>
      <c r="G2739">
        <f>IF('Input and Summary Results'!$J$4="yes",IF(C2739=FALSE,FALSE,IF('Data Transformation'!E2739&lt;$R$10,E2739,$R$10)),IF(C2739=FALSE,FALSE,IF(C2739&lt;$R$10,C2739,$R$10)))</f>
        <v>0.91589709399999997</v>
      </c>
      <c r="H2739">
        <f>IF('Input and Summary Results'!$J$4="yes",'Data Transformation'!F2739,'Data Transformation'!D2739)</f>
        <v>5.8140378999999999E-2</v>
      </c>
      <c r="I2739">
        <f t="shared" si="157"/>
        <v>143</v>
      </c>
    </row>
    <row r="2740" spans="2:9" x14ac:dyDescent="0.45">
      <c r="B2740">
        <f>IF('Input and Summary Results'!D2322=0,FALSE,'Input and Summary Results'!$B2322)</f>
        <v>143</v>
      </c>
      <c r="C2740">
        <f>IF(OR(B2740=0,'Input and Summary Results'!D2322=0,'Input and Summary Results'!D2322=""),FALSE,'Input and Summary Results'!$D2322)</f>
        <v>0.913081221</v>
      </c>
      <c r="D2740">
        <f>IF(OR(B2740=0,'Input and Summary Results'!E2322=0),FALSE,'Input and Summary Results'!$E2322)</f>
        <v>5.1788650999999998E-2</v>
      </c>
      <c r="E2740">
        <f t="shared" si="158"/>
        <v>-3.9490589099635764E-2</v>
      </c>
      <c r="F2740">
        <f t="shared" si="159"/>
        <v>2.4615854556053779E-2</v>
      </c>
      <c r="G2740">
        <f>IF('Input and Summary Results'!$J$4="yes",IF(C2740=FALSE,FALSE,IF('Data Transformation'!E2740&lt;$R$10,E2740,$R$10)),IF(C2740=FALSE,FALSE,IF(C2740&lt;$R$10,C2740,$R$10)))</f>
        <v>0.913081221</v>
      </c>
      <c r="H2740">
        <f>IF('Input and Summary Results'!$J$4="yes",'Data Transformation'!F2740,'Data Transformation'!D2740)</f>
        <v>5.1788650999999998E-2</v>
      </c>
      <c r="I2740">
        <f t="shared" si="157"/>
        <v>143</v>
      </c>
    </row>
    <row r="2741" spans="2:9" x14ac:dyDescent="0.45">
      <c r="B2741">
        <f>IF('Input and Summary Results'!D2323=0,FALSE,'Input and Summary Results'!$B2323)</f>
        <v>143</v>
      </c>
      <c r="C2741">
        <f>IF(OR(B2741=0,'Input and Summary Results'!D2323=0,'Input and Summary Results'!D2323=""),FALSE,'Input and Summary Results'!$D2323)</f>
        <v>0.89815766200000002</v>
      </c>
      <c r="D2741">
        <f>IF(OR(B2741=0,'Input and Summary Results'!E2323=0),FALSE,'Input and Summary Results'!$E2323)</f>
        <v>4.8839743999999997E-2</v>
      </c>
      <c r="E2741">
        <f t="shared" si="158"/>
        <v>-4.66474208755547E-2</v>
      </c>
      <c r="F2741">
        <f t="shared" si="159"/>
        <v>2.3599919916955515E-2</v>
      </c>
      <c r="G2741">
        <f>IF('Input and Summary Results'!$J$4="yes",IF(C2741=FALSE,FALSE,IF('Data Transformation'!E2741&lt;$R$10,E2741,$R$10)),IF(C2741=FALSE,FALSE,IF(C2741&lt;$R$10,C2741,$R$10)))</f>
        <v>0.89815766200000002</v>
      </c>
      <c r="H2741">
        <f>IF('Input and Summary Results'!$J$4="yes",'Data Transformation'!F2741,'Data Transformation'!D2741)</f>
        <v>4.8839743999999997E-2</v>
      </c>
      <c r="I2741">
        <f t="shared" si="157"/>
        <v>143</v>
      </c>
    </row>
    <row r="2742" spans="2:9" x14ac:dyDescent="0.45">
      <c r="B2742">
        <f>IF('Input and Summary Results'!D2324=0,FALSE,'Input and Summary Results'!$B2324)</f>
        <v>143</v>
      </c>
      <c r="C2742">
        <f>IF(OR(B2742=0,'Input and Summary Results'!D2324=0,'Input and Summary Results'!D2324=""),FALSE,'Input and Summary Results'!$D2324)</f>
        <v>0.84432950900000003</v>
      </c>
      <c r="D2742">
        <f>IF(OR(B2742=0,'Input and Summary Results'!E2324=0),FALSE,'Input and Summary Results'!$E2324)</f>
        <v>4.8502974999999997E-2</v>
      </c>
      <c r="E2742">
        <f t="shared" si="158"/>
        <v>-7.348803203210505E-2</v>
      </c>
      <c r="F2742">
        <f t="shared" si="159"/>
        <v>2.4931369714806445E-2</v>
      </c>
      <c r="G2742">
        <f>IF('Input and Summary Results'!$J$4="yes",IF(C2742=FALSE,FALSE,IF('Data Transformation'!E2742&lt;$R$10,E2742,$R$10)),IF(C2742=FALSE,FALSE,IF(C2742&lt;$R$10,C2742,$R$10)))</f>
        <v>0.84432950900000003</v>
      </c>
      <c r="H2742">
        <f>IF('Input and Summary Results'!$J$4="yes",'Data Transformation'!F2742,'Data Transformation'!D2742)</f>
        <v>4.8502974999999997E-2</v>
      </c>
      <c r="I2742">
        <f t="shared" si="157"/>
        <v>143</v>
      </c>
    </row>
    <row r="2743" spans="2:9" x14ac:dyDescent="0.45">
      <c r="B2743">
        <f>IF('Input and Summary Results'!D2325=0,FALSE,'Input and Summary Results'!$B2325)</f>
        <v>143</v>
      </c>
      <c r="C2743">
        <f>IF(OR(B2743=0,'Input and Summary Results'!D2325=0,'Input and Summary Results'!D2325=""),FALSE,'Input and Summary Results'!$D2325)</f>
        <v>0.72235324700000003</v>
      </c>
      <c r="D2743">
        <f>IF(OR(B2743=0,'Input and Summary Results'!E2325=0),FALSE,'Input and Summary Results'!$E2325)</f>
        <v>4.8298279E-2</v>
      </c>
      <c r="E2743">
        <f t="shared" si="158"/>
        <v>-0.14125037070532914</v>
      </c>
      <c r="F2743">
        <f t="shared" si="159"/>
        <v>2.9018285960580724E-2</v>
      </c>
      <c r="G2743">
        <f>IF('Input and Summary Results'!$J$4="yes",IF(C2743=FALSE,FALSE,IF('Data Transformation'!E2743&lt;$R$10,E2743,$R$10)),IF(C2743=FALSE,FALSE,IF(C2743&lt;$R$10,C2743,$R$10)))</f>
        <v>0.72235324700000003</v>
      </c>
      <c r="H2743">
        <f>IF('Input and Summary Results'!$J$4="yes",'Data Transformation'!F2743,'Data Transformation'!D2743)</f>
        <v>4.8298279E-2</v>
      </c>
      <c r="I2743">
        <f t="shared" si="157"/>
        <v>143</v>
      </c>
    </row>
    <row r="2744" spans="2:9" x14ac:dyDescent="0.45">
      <c r="B2744">
        <f>IF('Input and Summary Results'!D2326=0,FALSE,'Input and Summary Results'!$B2326)</f>
        <v>143</v>
      </c>
      <c r="C2744">
        <f>IF(OR(B2744=0,'Input and Summary Results'!D2326=0,'Input and Summary Results'!D2326=""),FALSE,'Input and Summary Results'!$D2326)</f>
        <v>1.0067068189999999</v>
      </c>
      <c r="D2744">
        <f>IF(OR(B2744=0,'Input and Summary Results'!E2326=0),FALSE,'Input and Summary Results'!$E2326)</f>
        <v>4.7837880999999999E-2</v>
      </c>
      <c r="E2744">
        <f t="shared" si="158"/>
        <v>2.9030103458090057E-3</v>
      </c>
      <c r="F2744">
        <f t="shared" si="159"/>
        <v>2.0623323456399476E-2</v>
      </c>
      <c r="G2744">
        <f>IF('Input and Summary Results'!$J$4="yes",IF(C2744=FALSE,FALSE,IF('Data Transformation'!E2744&lt;$R$10,E2744,$R$10)),IF(C2744=FALSE,FALSE,IF(C2744&lt;$R$10,C2744,$R$10)))</f>
        <v>1.0067068189999999</v>
      </c>
      <c r="H2744">
        <f>IF('Input and Summary Results'!$J$4="yes",'Data Transformation'!F2744,'Data Transformation'!D2744)</f>
        <v>4.7837880999999999E-2</v>
      </c>
      <c r="I2744">
        <f t="shared" si="157"/>
        <v>143</v>
      </c>
    </row>
    <row r="2745" spans="2:9" x14ac:dyDescent="0.45">
      <c r="B2745">
        <f>IF('Input and Summary Results'!D2327=0,FALSE,'Input and Summary Results'!$B2327)</f>
        <v>143</v>
      </c>
      <c r="C2745">
        <f>IF(OR(B2745=0,'Input and Summary Results'!D2327=0,'Input and Summary Results'!D2327=""),FALSE,'Input and Summary Results'!$D2327)</f>
        <v>1.0122069979999999</v>
      </c>
      <c r="D2745">
        <f>IF(OR(B2745=0,'Input and Summary Results'!E2327=0),FALSE,'Input and Summary Results'!$E2327)</f>
        <v>4.7654426999999999E-2</v>
      </c>
      <c r="E2745">
        <f t="shared" si="158"/>
        <v>5.2693355239231713E-3</v>
      </c>
      <c r="F2745">
        <f t="shared" si="159"/>
        <v>2.043260060330071E-2</v>
      </c>
      <c r="G2745">
        <f>IF('Input and Summary Results'!$J$4="yes",IF(C2745=FALSE,FALSE,IF('Data Transformation'!E2745&lt;$R$10,E2745,$R$10)),IF(C2745=FALSE,FALSE,IF(C2745&lt;$R$10,C2745,$R$10)))</f>
        <v>1.0122069979999999</v>
      </c>
      <c r="H2745">
        <f>IF('Input and Summary Results'!$J$4="yes",'Data Transformation'!F2745,'Data Transformation'!D2745)</f>
        <v>4.7654426999999999E-2</v>
      </c>
      <c r="I2745">
        <f t="shared" si="157"/>
        <v>143</v>
      </c>
    </row>
    <row r="2746" spans="2:9" x14ac:dyDescent="0.45">
      <c r="B2746">
        <f>IF('Input and Summary Results'!D2328=0,FALSE,'Input and Summary Results'!$B2328)</f>
        <v>143</v>
      </c>
      <c r="C2746">
        <f>IF(OR(B2746=0,'Input and Summary Results'!D2328=0,'Input and Summary Results'!D2328=""),FALSE,'Input and Summary Results'!$D2328)</f>
        <v>0.98696337000000001</v>
      </c>
      <c r="D2746">
        <f>IF(OR(B2746=0,'Input and Summary Results'!E2328=0),FALSE,'Input and Summary Results'!$E2328)</f>
        <v>4.6116901000000002E-2</v>
      </c>
      <c r="E2746">
        <f t="shared" si="158"/>
        <v>-5.6989653669142085E-3</v>
      </c>
      <c r="F2746">
        <f t="shared" si="159"/>
        <v>2.0279106238765478E-2</v>
      </c>
      <c r="G2746">
        <f>IF('Input and Summary Results'!$J$4="yes",IF(C2746=FALSE,FALSE,IF('Data Transformation'!E2746&lt;$R$10,E2746,$R$10)),IF(C2746=FALSE,FALSE,IF(C2746&lt;$R$10,C2746,$R$10)))</f>
        <v>0.98696337000000001</v>
      </c>
      <c r="H2746">
        <f>IF('Input and Summary Results'!$J$4="yes",'Data Transformation'!F2746,'Data Transformation'!D2746)</f>
        <v>4.6116901000000002E-2</v>
      </c>
      <c r="I2746">
        <f t="shared" si="157"/>
        <v>143</v>
      </c>
    </row>
    <row r="2747" spans="2:9" x14ac:dyDescent="0.45">
      <c r="B2747">
        <f>IF('Input and Summary Results'!D2329=0,FALSE,'Input and Summary Results'!$B2329)</f>
        <v>143</v>
      </c>
      <c r="C2747">
        <f>IF(OR(B2747=0,'Input and Summary Results'!D2329=0,'Input and Summary Results'!D2329=""),FALSE,'Input and Summary Results'!$D2329)</f>
        <v>0.95849766000000003</v>
      </c>
      <c r="D2747">
        <f>IF(OR(B2747=0,'Input and Summary Results'!E2329=0),FALSE,'Input and Summary Results'!$E2329)</f>
        <v>4.5845543000000002E-2</v>
      </c>
      <c r="E2747">
        <f t="shared" si="158"/>
        <v>-1.8408943036652175E-2</v>
      </c>
      <c r="F2747">
        <f t="shared" si="159"/>
        <v>2.0758491639927427E-2</v>
      </c>
      <c r="G2747">
        <f>IF('Input and Summary Results'!$J$4="yes",IF(C2747=FALSE,FALSE,IF('Data Transformation'!E2747&lt;$R$10,E2747,$R$10)),IF(C2747=FALSE,FALSE,IF(C2747&lt;$R$10,C2747,$R$10)))</f>
        <v>0.95849766000000003</v>
      </c>
      <c r="H2747">
        <f>IF('Input and Summary Results'!$J$4="yes",'Data Transformation'!F2747,'Data Transformation'!D2747)</f>
        <v>4.5845543000000002E-2</v>
      </c>
      <c r="I2747">
        <f t="shared" si="157"/>
        <v>143</v>
      </c>
    </row>
    <row r="2748" spans="2:9" x14ac:dyDescent="0.45">
      <c r="B2748">
        <f>IF('Input and Summary Results'!D2330=0,FALSE,'Input and Summary Results'!$B2330)</f>
        <v>143</v>
      </c>
      <c r="C2748">
        <f>IF(OR(B2748=0,'Input and Summary Results'!D2330=0,'Input and Summary Results'!D2330=""),FALSE,'Input and Summary Results'!$D2330)</f>
        <v>1.029585993</v>
      </c>
      <c r="D2748">
        <f>IF(OR(B2748=0,'Input and Summary Results'!E2330=0),FALSE,'Input and Summary Results'!$E2330)</f>
        <v>4.5200702000000002E-2</v>
      </c>
      <c r="E2748">
        <f t="shared" si="158"/>
        <v>1.2662625578355301E-2</v>
      </c>
      <c r="F2748">
        <f t="shared" si="159"/>
        <v>1.9053391170211854E-2</v>
      </c>
      <c r="G2748">
        <f>IF('Input and Summary Results'!$J$4="yes",IF(C2748=FALSE,FALSE,IF('Data Transformation'!E2748&lt;$R$10,E2748,$R$10)),IF(C2748=FALSE,FALSE,IF(C2748&lt;$R$10,C2748,$R$10)))</f>
        <v>1.029585993</v>
      </c>
      <c r="H2748">
        <f>IF('Input and Summary Results'!$J$4="yes",'Data Transformation'!F2748,'Data Transformation'!D2748)</f>
        <v>4.5200702000000002E-2</v>
      </c>
      <c r="I2748">
        <f t="shared" si="157"/>
        <v>143</v>
      </c>
    </row>
    <row r="2749" spans="2:9" x14ac:dyDescent="0.45">
      <c r="B2749">
        <f>IF('Input and Summary Results'!D2331=0,FALSE,'Input and Summary Results'!$B2331)</f>
        <v>143</v>
      </c>
      <c r="C2749">
        <f>IF(OR(B2749=0,'Input and Summary Results'!D2331=0,'Input and Summary Results'!D2331=""),FALSE,'Input and Summary Results'!$D2331)</f>
        <v>0.32944916899999999</v>
      </c>
      <c r="D2749">
        <f>IF(OR(B2749=0,'Input and Summary Results'!E2331=0),FALSE,'Input and Summary Results'!$E2331)</f>
        <v>4.4216711999999998E-2</v>
      </c>
      <c r="E2749">
        <f t="shared" si="158"/>
        <v>-0.48221158357605814</v>
      </c>
      <c r="F2749">
        <f t="shared" si="159"/>
        <v>5.8248903969765363E-2</v>
      </c>
      <c r="G2749">
        <f>IF('Input and Summary Results'!$J$4="yes",IF(C2749=FALSE,FALSE,IF('Data Transformation'!E2749&lt;$R$10,E2749,$R$10)),IF(C2749=FALSE,FALSE,IF(C2749&lt;$R$10,C2749,$R$10)))</f>
        <v>0.32944916899999999</v>
      </c>
      <c r="H2749">
        <f>IF('Input and Summary Results'!$J$4="yes",'Data Transformation'!F2749,'Data Transformation'!D2749)</f>
        <v>4.4216711999999998E-2</v>
      </c>
      <c r="I2749">
        <f t="shared" si="157"/>
        <v>143</v>
      </c>
    </row>
    <row r="2750" spans="2:9" x14ac:dyDescent="0.45">
      <c r="B2750">
        <f>IF('Input and Summary Results'!D2332=0,FALSE,'Input and Summary Results'!$B2332)</f>
        <v>143</v>
      </c>
      <c r="C2750">
        <f>IF(OR(B2750=0,'Input and Summary Results'!D2332=0,'Input and Summary Results'!D2332=""),FALSE,'Input and Summary Results'!$D2332)</f>
        <v>0.914057236</v>
      </c>
      <c r="D2750">
        <f>IF(OR(B2750=0,'Input and Summary Results'!E2332=0),FALSE,'Input and Summary Results'!$E2332)</f>
        <v>3.8522059999999997E-2</v>
      </c>
      <c r="E2750">
        <f t="shared" si="158"/>
        <v>-3.9026608969998614E-2</v>
      </c>
      <c r="F2750">
        <f t="shared" si="159"/>
        <v>1.829051112068435E-2</v>
      </c>
      <c r="G2750">
        <f>IF('Input and Summary Results'!$J$4="yes",IF(C2750=FALSE,FALSE,IF('Data Transformation'!E2750&lt;$R$10,E2750,$R$10)),IF(C2750=FALSE,FALSE,IF(C2750&lt;$R$10,C2750,$R$10)))</f>
        <v>0.914057236</v>
      </c>
      <c r="H2750">
        <f>IF('Input and Summary Results'!$J$4="yes",'Data Transformation'!F2750,'Data Transformation'!D2750)</f>
        <v>3.8522059999999997E-2</v>
      </c>
      <c r="I2750">
        <f t="shared" si="157"/>
        <v>143</v>
      </c>
    </row>
    <row r="2751" spans="2:9" x14ac:dyDescent="0.45">
      <c r="B2751">
        <f>IF('Input and Summary Results'!D2333=0,FALSE,'Input and Summary Results'!$B2333)</f>
        <v>143</v>
      </c>
      <c r="C2751">
        <f>IF(OR(B2751=0,'Input and Summary Results'!D2333=0,'Input and Summary Results'!D2333=""),FALSE,'Input and Summary Results'!$D2333)</f>
        <v>0.99160805900000004</v>
      </c>
      <c r="D2751">
        <f>IF(OR(B2751=0,'Input and Summary Results'!E2333=0),FALSE,'Input and Summary Results'!$E2333)</f>
        <v>3.8357947000000003E-2</v>
      </c>
      <c r="E2751">
        <f t="shared" si="158"/>
        <v>-3.6599522904534549E-3</v>
      </c>
      <c r="F2751">
        <f t="shared" si="159"/>
        <v>1.6788234874561464E-2</v>
      </c>
      <c r="G2751">
        <f>IF('Input and Summary Results'!$J$4="yes",IF(C2751=FALSE,FALSE,IF('Data Transformation'!E2751&lt;$R$10,E2751,$R$10)),IF(C2751=FALSE,FALSE,IF(C2751&lt;$R$10,C2751,$R$10)))</f>
        <v>0.99160805900000004</v>
      </c>
      <c r="H2751">
        <f>IF('Input and Summary Results'!$J$4="yes",'Data Transformation'!F2751,'Data Transformation'!D2751)</f>
        <v>3.8357947000000003E-2</v>
      </c>
      <c r="I2751">
        <f t="shared" si="157"/>
        <v>143</v>
      </c>
    </row>
    <row r="2752" spans="2:9" x14ac:dyDescent="0.45">
      <c r="B2752">
        <f>IF('Input and Summary Results'!D2334=0,FALSE,'Input and Summary Results'!$B2334)</f>
        <v>143</v>
      </c>
      <c r="C2752">
        <f>IF(OR(B2752=0,'Input and Summary Results'!D2334=0,'Input and Summary Results'!D2334=""),FALSE,'Input and Summary Results'!$D2334)</f>
        <v>0.86994038600000001</v>
      </c>
      <c r="D2752">
        <f>IF(OR(B2752=0,'Input and Summary Results'!E2334=0),FALSE,'Input and Summary Results'!$E2334)</f>
        <v>3.4053996000000003E-2</v>
      </c>
      <c r="E2752">
        <f t="shared" si="158"/>
        <v>-6.0510507057589494E-2</v>
      </c>
      <c r="F2752">
        <f t="shared" si="159"/>
        <v>1.6989019594728875E-2</v>
      </c>
      <c r="G2752">
        <f>IF('Input and Summary Results'!$J$4="yes",IF(C2752=FALSE,FALSE,IF('Data Transformation'!E2752&lt;$R$10,E2752,$R$10)),IF(C2752=FALSE,FALSE,IF(C2752&lt;$R$10,C2752,$R$10)))</f>
        <v>0.86994038600000001</v>
      </c>
      <c r="H2752">
        <f>IF('Input and Summary Results'!$J$4="yes",'Data Transformation'!F2752,'Data Transformation'!D2752)</f>
        <v>3.4053996000000003E-2</v>
      </c>
      <c r="I2752">
        <f t="shared" si="157"/>
        <v>143</v>
      </c>
    </row>
    <row r="2753" spans="2:9" x14ac:dyDescent="0.45">
      <c r="B2753">
        <f>IF('Input and Summary Results'!D2335=0,FALSE,'Input and Summary Results'!$B2335)</f>
        <v>143</v>
      </c>
      <c r="C2753">
        <f>IF(OR(B2753=0,'Input and Summary Results'!D2335=0,'Input and Summary Results'!D2335=""),FALSE,'Input and Summary Results'!$D2335)</f>
        <v>0.81744478099999995</v>
      </c>
      <c r="D2753">
        <f>IF(OR(B2753=0,'Input and Summary Results'!E2335=0),FALSE,'Input and Summary Results'!$E2335)</f>
        <v>3.3198536000000001E-2</v>
      </c>
      <c r="E2753">
        <f t="shared" si="158"/>
        <v>-8.7541574590557683E-2</v>
      </c>
      <c r="F2753">
        <f t="shared" si="159"/>
        <v>1.7625856765975244E-2</v>
      </c>
      <c r="G2753">
        <f>IF('Input and Summary Results'!$J$4="yes",IF(C2753=FALSE,FALSE,IF('Data Transformation'!E2753&lt;$R$10,E2753,$R$10)),IF(C2753=FALSE,FALSE,IF(C2753&lt;$R$10,C2753,$R$10)))</f>
        <v>0.81744478099999995</v>
      </c>
      <c r="H2753">
        <f>IF('Input and Summary Results'!$J$4="yes",'Data Transformation'!F2753,'Data Transformation'!D2753)</f>
        <v>3.3198536000000001E-2</v>
      </c>
      <c r="I2753">
        <f t="shared" si="157"/>
        <v>143</v>
      </c>
    </row>
    <row r="2754" spans="2:9" x14ac:dyDescent="0.45">
      <c r="B2754">
        <f>IF('Input and Summary Results'!D2336=0,FALSE,'Input and Summary Results'!$B2336)</f>
        <v>143</v>
      </c>
      <c r="C2754">
        <f>IF(OR(B2754=0,'Input and Summary Results'!D2336=0,'Input and Summary Results'!D2336=""),FALSE,'Input and Summary Results'!$D2336)</f>
        <v>0.86012322799999996</v>
      </c>
      <c r="D2754">
        <f>IF(OR(B2754=0,'Input and Summary Results'!E2336=0),FALSE,'Input and Summary Results'!$E2336)</f>
        <v>2.7996772E-2</v>
      </c>
      <c r="E2754">
        <f t="shared" si="158"/>
        <v>-6.5439323865056631E-2</v>
      </c>
      <c r="F2754">
        <f t="shared" si="159"/>
        <v>1.412657936962493E-2</v>
      </c>
      <c r="G2754">
        <f>IF('Input and Summary Results'!$J$4="yes",IF(C2754=FALSE,FALSE,IF('Data Transformation'!E2754&lt;$R$10,E2754,$R$10)),IF(C2754=FALSE,FALSE,IF(C2754&lt;$R$10,C2754,$R$10)))</f>
        <v>0.86012322799999996</v>
      </c>
      <c r="H2754">
        <f>IF('Input and Summary Results'!$J$4="yes",'Data Transformation'!F2754,'Data Transformation'!D2754)</f>
        <v>2.7996772E-2</v>
      </c>
      <c r="I2754">
        <f t="shared" si="157"/>
        <v>143</v>
      </c>
    </row>
    <row r="2755" spans="2:9" x14ac:dyDescent="0.45">
      <c r="B2755">
        <f>IF('Input and Summary Results'!D2337=0,FALSE,'Input and Summary Results'!$B2337)</f>
        <v>144</v>
      </c>
      <c r="C2755">
        <f>IF(OR(B2755=0,'Input and Summary Results'!D2337=0,'Input and Summary Results'!D2337=""),FALSE,'Input and Summary Results'!$D2337)</f>
        <v>4.7415171999999998E-2</v>
      </c>
      <c r="D2755">
        <f>IF(OR(B2755=0,'Input and Summary Results'!E2337=0),FALSE,'Input and Summary Results'!$E2337)</f>
        <v>0.100307705</v>
      </c>
      <c r="E2755">
        <f t="shared" si="158"/>
        <v>-1.324082669685243</v>
      </c>
      <c r="F2755">
        <f t="shared" si="159"/>
        <v>0.91813531689814387</v>
      </c>
      <c r="G2755">
        <f>IF('Input and Summary Results'!$J$4="yes",IF(C2755=FALSE,FALSE,IF('Data Transformation'!E2755&lt;$R$10,E2755,$R$10)),IF(C2755=FALSE,FALSE,IF(C2755&lt;$R$10,C2755,$R$10)))</f>
        <v>4.7415171999999998E-2</v>
      </c>
      <c r="H2755">
        <f>IF('Input and Summary Results'!$J$4="yes",'Data Transformation'!F2755,'Data Transformation'!D2755)</f>
        <v>0.100307705</v>
      </c>
      <c r="I2755">
        <f t="shared" si="157"/>
        <v>144</v>
      </c>
    </row>
    <row r="2756" spans="2:9" x14ac:dyDescent="0.45">
      <c r="B2756">
        <f>IF('Input and Summary Results'!D2338=0,FALSE,'Input and Summary Results'!$B2338)</f>
        <v>144</v>
      </c>
      <c r="C2756">
        <f>IF(OR(B2756=0,'Input and Summary Results'!D2338=0,'Input and Summary Results'!D2338=""),FALSE,'Input and Summary Results'!$D2338)</f>
        <v>0.236118149</v>
      </c>
      <c r="D2756">
        <f>IF(OR(B2756=0,'Input and Summary Results'!E2338=0),FALSE,'Input and Summary Results'!$E2338)</f>
        <v>6.5440811000000002E-2</v>
      </c>
      <c r="E2756">
        <f t="shared" si="158"/>
        <v>-0.6268706300003809</v>
      </c>
      <c r="F2756">
        <f t="shared" si="159"/>
        <v>0.12028432415841106</v>
      </c>
      <c r="G2756">
        <f>IF('Input and Summary Results'!$J$4="yes",IF(C2756=FALSE,FALSE,IF('Data Transformation'!E2756&lt;$R$10,E2756,$R$10)),IF(C2756=FALSE,FALSE,IF(C2756&lt;$R$10,C2756,$R$10)))</f>
        <v>0.236118149</v>
      </c>
      <c r="H2756">
        <f>IF('Input and Summary Results'!$J$4="yes",'Data Transformation'!F2756,'Data Transformation'!D2756)</f>
        <v>6.5440811000000002E-2</v>
      </c>
      <c r="I2756">
        <f t="shared" si="157"/>
        <v>144</v>
      </c>
    </row>
    <row r="2757" spans="2:9" x14ac:dyDescent="0.45">
      <c r="B2757">
        <f>IF('Input and Summary Results'!D2339=0,FALSE,'Input and Summary Results'!$B2339)</f>
        <v>144</v>
      </c>
      <c r="C2757">
        <f>IF(OR(B2757=0,'Input and Summary Results'!D2339=0,'Input and Summary Results'!D2339=""),FALSE,'Input and Summary Results'!$D2339)</f>
        <v>0.179998936</v>
      </c>
      <c r="D2757">
        <f>IF(OR(B2757=0,'Input and Summary Results'!E2339=0),FALSE,'Input and Summary Results'!$E2339)</f>
        <v>5.7477818999999999E-2</v>
      </c>
      <c r="E2757">
        <f t="shared" si="158"/>
        <v>-0.74473006206721881</v>
      </c>
      <c r="F2757">
        <f t="shared" si="159"/>
        <v>0.13858622723192099</v>
      </c>
      <c r="G2757">
        <f>IF('Input and Summary Results'!$J$4="yes",IF(C2757=FALSE,FALSE,IF('Data Transformation'!E2757&lt;$R$10,E2757,$R$10)),IF(C2757=FALSE,FALSE,IF(C2757&lt;$R$10,C2757,$R$10)))</f>
        <v>0.179998936</v>
      </c>
      <c r="H2757">
        <f>IF('Input and Summary Results'!$J$4="yes",'Data Transformation'!F2757,'Data Transformation'!D2757)</f>
        <v>5.7477818999999999E-2</v>
      </c>
      <c r="I2757">
        <f t="shared" ref="I2757:I2820" si="160">IF(G2757=FALSE,"",B2757)</f>
        <v>144</v>
      </c>
    </row>
    <row r="2758" spans="2:9" x14ac:dyDescent="0.45">
      <c r="B2758">
        <f>IF('Input and Summary Results'!D2340=0,FALSE,'Input and Summary Results'!$B2340)</f>
        <v>144</v>
      </c>
      <c r="C2758">
        <f>IF(OR(B2758=0,'Input and Summary Results'!D2340=0,'Input and Summary Results'!D2340=""),FALSE,'Input and Summary Results'!$D2340)</f>
        <v>0.28184415499999999</v>
      </c>
      <c r="D2758">
        <f>IF(OR(B2758=0,'Input and Summary Results'!E2340=0),FALSE,'Input and Summary Results'!$E2340)</f>
        <v>5.3125573000000002E-2</v>
      </c>
      <c r="E2758">
        <f t="shared" si="158"/>
        <v>-0.5499909673279807</v>
      </c>
      <c r="F2758">
        <f t="shared" si="159"/>
        <v>8.1805842956012342E-2</v>
      </c>
      <c r="G2758">
        <f>IF('Input and Summary Results'!$J$4="yes",IF(C2758=FALSE,FALSE,IF('Data Transformation'!E2758&lt;$R$10,E2758,$R$10)),IF(C2758=FALSE,FALSE,IF(C2758&lt;$R$10,C2758,$R$10)))</f>
        <v>0.28184415499999999</v>
      </c>
      <c r="H2758">
        <f>IF('Input and Summary Results'!$J$4="yes",'Data Transformation'!F2758,'Data Transformation'!D2758)</f>
        <v>5.3125573000000002E-2</v>
      </c>
      <c r="I2758">
        <f t="shared" si="160"/>
        <v>144</v>
      </c>
    </row>
    <row r="2759" spans="2:9" x14ac:dyDescent="0.45">
      <c r="B2759">
        <f>IF('Input and Summary Results'!D2341=0,FALSE,'Input and Summary Results'!$B2341)</f>
        <v>144</v>
      </c>
      <c r="C2759">
        <f>IF(OR(B2759=0,'Input and Summary Results'!D2341=0,'Input and Summary Results'!D2341=""),FALSE,'Input and Summary Results'!$D2341)</f>
        <v>0.14421916300000001</v>
      </c>
      <c r="D2759">
        <f>IF(OR(B2759=0,'Input and Summary Results'!E2341=0),FALSE,'Input and Summary Results'!$E2341)</f>
        <v>5.2373606000000003E-2</v>
      </c>
      <c r="E2759">
        <f t="shared" si="158"/>
        <v>-0.8409770292683425</v>
      </c>
      <c r="F2759">
        <f t="shared" si="159"/>
        <v>0.15760835475102569</v>
      </c>
      <c r="G2759">
        <f>IF('Input and Summary Results'!$J$4="yes",IF(C2759=FALSE,FALSE,IF('Data Transformation'!E2759&lt;$R$10,E2759,$R$10)),IF(C2759=FALSE,FALSE,IF(C2759&lt;$R$10,C2759,$R$10)))</f>
        <v>0.14421916300000001</v>
      </c>
      <c r="H2759">
        <f>IF('Input and Summary Results'!$J$4="yes",'Data Transformation'!F2759,'Data Transformation'!D2759)</f>
        <v>5.2373606000000003E-2</v>
      </c>
      <c r="I2759">
        <f t="shared" si="160"/>
        <v>144</v>
      </c>
    </row>
    <row r="2760" spans="2:9" x14ac:dyDescent="0.45">
      <c r="B2760">
        <f>IF('Input and Summary Results'!D2342=0,FALSE,'Input and Summary Results'!$B2342)</f>
        <v>144</v>
      </c>
      <c r="C2760">
        <f>IF(OR(B2760=0,'Input and Summary Results'!D2342=0,'Input and Summary Results'!D2342=""),FALSE,'Input and Summary Results'!$D2342)</f>
        <v>0.97499321900000002</v>
      </c>
      <c r="D2760">
        <f>IF(OR(B2760=0,'Input and Summary Results'!E2342=0),FALSE,'Input and Summary Results'!$E2342)</f>
        <v>5.1451108000000002E-2</v>
      </c>
      <c r="E2760">
        <f t="shared" si="158"/>
        <v>-1.0998404774409545E-2</v>
      </c>
      <c r="F2760">
        <f t="shared" si="159"/>
        <v>2.2902498639839258E-2</v>
      </c>
      <c r="G2760">
        <f>IF('Input and Summary Results'!$J$4="yes",IF(C2760=FALSE,FALSE,IF('Data Transformation'!E2760&lt;$R$10,E2760,$R$10)),IF(C2760=FALSE,FALSE,IF(C2760&lt;$R$10,C2760,$R$10)))</f>
        <v>0.97499321900000002</v>
      </c>
      <c r="H2760">
        <f>IF('Input and Summary Results'!$J$4="yes",'Data Transformation'!F2760,'Data Transformation'!D2760)</f>
        <v>5.1451108000000002E-2</v>
      </c>
      <c r="I2760">
        <f t="shared" si="160"/>
        <v>144</v>
      </c>
    </row>
    <row r="2761" spans="2:9" x14ac:dyDescent="0.45">
      <c r="B2761">
        <f>IF('Input and Summary Results'!D2343=0,FALSE,'Input and Summary Results'!$B2343)</f>
        <v>144</v>
      </c>
      <c r="C2761">
        <f>IF(OR(B2761=0,'Input and Summary Results'!D2343=0,'Input and Summary Results'!D2343=""),FALSE,'Input and Summary Results'!$D2343)</f>
        <v>0.98678659499999999</v>
      </c>
      <c r="D2761">
        <f>IF(OR(B2761=0,'Input and Summary Results'!E2343=0),FALSE,'Input and Summary Results'!$E2343)</f>
        <v>5.0885867000000001E-2</v>
      </c>
      <c r="E2761">
        <f t="shared" si="158"/>
        <v>-5.7767588145191413E-3</v>
      </c>
      <c r="F2761">
        <f t="shared" si="159"/>
        <v>2.2380184722716061E-2</v>
      </c>
      <c r="G2761">
        <f>IF('Input and Summary Results'!$J$4="yes",IF(C2761=FALSE,FALSE,IF('Data Transformation'!E2761&lt;$R$10,E2761,$R$10)),IF(C2761=FALSE,FALSE,IF(C2761&lt;$R$10,C2761,$R$10)))</f>
        <v>0.98678659499999999</v>
      </c>
      <c r="H2761">
        <f>IF('Input and Summary Results'!$J$4="yes",'Data Transformation'!F2761,'Data Transformation'!D2761)</f>
        <v>5.0885867000000001E-2</v>
      </c>
      <c r="I2761">
        <f t="shared" si="160"/>
        <v>144</v>
      </c>
    </row>
    <row r="2762" spans="2:9" x14ac:dyDescent="0.45">
      <c r="B2762">
        <f>IF('Input and Summary Results'!D2344=0,FALSE,'Input and Summary Results'!$B2344)</f>
        <v>144</v>
      </c>
      <c r="C2762">
        <f>IF(OR(B2762=0,'Input and Summary Results'!D2344=0,'Input and Summary Results'!D2344=""),FALSE,'Input and Summary Results'!$D2344)</f>
        <v>0.116756968</v>
      </c>
      <c r="D2762">
        <f>IF(OR(B2762=0,'Input and Summary Results'!E2344=0),FALSE,'Input and Summary Results'!$E2344)</f>
        <v>4.8005467000000003E-2</v>
      </c>
      <c r="E2762">
        <f t="shared" si="158"/>
        <v>-0.93271719150148102</v>
      </c>
      <c r="F2762">
        <f t="shared" si="159"/>
        <v>0.17844222092166695</v>
      </c>
      <c r="G2762">
        <f>IF('Input and Summary Results'!$J$4="yes",IF(C2762=FALSE,FALSE,IF('Data Transformation'!E2762&lt;$R$10,E2762,$R$10)),IF(C2762=FALSE,FALSE,IF(C2762&lt;$R$10,C2762,$R$10)))</f>
        <v>0.116756968</v>
      </c>
      <c r="H2762">
        <f>IF('Input and Summary Results'!$J$4="yes",'Data Transformation'!F2762,'Data Transformation'!D2762)</f>
        <v>4.8005467000000003E-2</v>
      </c>
      <c r="I2762">
        <f t="shared" si="160"/>
        <v>144</v>
      </c>
    </row>
    <row r="2763" spans="2:9" x14ac:dyDescent="0.45">
      <c r="B2763">
        <f>IF('Input and Summary Results'!D2345=0,FALSE,'Input and Summary Results'!$B2345)</f>
        <v>144</v>
      </c>
      <c r="C2763">
        <f>IF(OR(B2763=0,'Input and Summary Results'!D2345=0,'Input and Summary Results'!D2345=""),FALSE,'Input and Summary Results'!$D2345)</f>
        <v>0.63179092599999997</v>
      </c>
      <c r="D2763">
        <f>IF(OR(B2763=0,'Input and Summary Results'!E2345=0),FALSE,'Input and Summary Results'!$E2345)</f>
        <v>4.6861255999999997E-2</v>
      </c>
      <c r="E2763">
        <f t="shared" si="158"/>
        <v>-0.19942661587377605</v>
      </c>
      <c r="F2763">
        <f t="shared" si="159"/>
        <v>3.2190688829234627E-2</v>
      </c>
      <c r="G2763">
        <f>IF('Input and Summary Results'!$J$4="yes",IF(C2763=FALSE,FALSE,IF('Data Transformation'!E2763&lt;$R$10,E2763,$R$10)),IF(C2763=FALSE,FALSE,IF(C2763&lt;$R$10,C2763,$R$10)))</f>
        <v>0.63179092599999997</v>
      </c>
      <c r="H2763">
        <f>IF('Input and Summary Results'!$J$4="yes",'Data Transformation'!F2763,'Data Transformation'!D2763)</f>
        <v>4.6861255999999997E-2</v>
      </c>
      <c r="I2763">
        <f t="shared" si="160"/>
        <v>144</v>
      </c>
    </row>
    <row r="2764" spans="2:9" x14ac:dyDescent="0.45">
      <c r="B2764">
        <f>IF('Input and Summary Results'!D2346=0,FALSE,'Input and Summary Results'!$B2346)</f>
        <v>144</v>
      </c>
      <c r="C2764">
        <f>IF(OR(B2764=0,'Input and Summary Results'!D2346=0,'Input and Summary Results'!D2346=""),FALSE,'Input and Summary Results'!$D2346)</f>
        <v>0.152719363</v>
      </c>
      <c r="D2764">
        <f>IF(OR(B2764=0,'Input and Summary Results'!E2346=0),FALSE,'Input and Summary Results'!$E2346)</f>
        <v>4.5668962E-2</v>
      </c>
      <c r="E2764">
        <f t="shared" si="158"/>
        <v>-0.81610589607432893</v>
      </c>
      <c r="F2764">
        <f t="shared" si="159"/>
        <v>0.129782688446651</v>
      </c>
      <c r="G2764">
        <f>IF('Input and Summary Results'!$J$4="yes",IF(C2764=FALSE,FALSE,IF('Data Transformation'!E2764&lt;$R$10,E2764,$R$10)),IF(C2764=FALSE,FALSE,IF(C2764&lt;$R$10,C2764,$R$10)))</f>
        <v>0.152719363</v>
      </c>
      <c r="H2764">
        <f>IF('Input and Summary Results'!$J$4="yes",'Data Transformation'!F2764,'Data Transformation'!D2764)</f>
        <v>4.5668962E-2</v>
      </c>
      <c r="I2764">
        <f t="shared" si="160"/>
        <v>144</v>
      </c>
    </row>
    <row r="2765" spans="2:9" x14ac:dyDescent="0.45">
      <c r="B2765">
        <f>IF('Input and Summary Results'!D2347=0,FALSE,'Input and Summary Results'!$B2347)</f>
        <v>144</v>
      </c>
      <c r="C2765">
        <f>IF(OR(B2765=0,'Input and Summary Results'!D2347=0,'Input and Summary Results'!D2347=""),FALSE,'Input and Summary Results'!$D2347)</f>
        <v>0.12881257300000001</v>
      </c>
      <c r="D2765">
        <f>IF(OR(B2765=0,'Input and Summary Results'!E2347=0),FALSE,'Input and Summary Results'!$E2347)</f>
        <v>4.4112932000000001E-2</v>
      </c>
      <c r="E2765">
        <f t="shared" si="158"/>
        <v>-0.89004174475550313</v>
      </c>
      <c r="F2765">
        <f t="shared" si="159"/>
        <v>0.14862689287326011</v>
      </c>
      <c r="G2765">
        <f>IF('Input and Summary Results'!$J$4="yes",IF(C2765=FALSE,FALSE,IF('Data Transformation'!E2765&lt;$R$10,E2765,$R$10)),IF(C2765=FALSE,FALSE,IF(C2765&lt;$R$10,C2765,$R$10)))</f>
        <v>0.12881257300000001</v>
      </c>
      <c r="H2765">
        <f>IF('Input and Summary Results'!$J$4="yes",'Data Transformation'!F2765,'Data Transformation'!D2765)</f>
        <v>4.4112932000000001E-2</v>
      </c>
      <c r="I2765">
        <f t="shared" si="160"/>
        <v>144</v>
      </c>
    </row>
    <row r="2766" spans="2:9" x14ac:dyDescent="0.45">
      <c r="B2766">
        <f>IF('Input and Summary Results'!D2348=0,FALSE,'Input and Summary Results'!$B2348)</f>
        <v>144</v>
      </c>
      <c r="C2766">
        <f>IF(OR(B2766=0,'Input and Summary Results'!D2348=0,'Input and Summary Results'!D2348=""),FALSE,'Input and Summary Results'!$D2348)</f>
        <v>0.16858382199999999</v>
      </c>
      <c r="D2766">
        <f>IF(OR(B2766=0,'Input and Summary Results'!E2348=0),FALSE,'Input and Summary Results'!$E2348)</f>
        <v>4.2008168999999998E-2</v>
      </c>
      <c r="E2766">
        <f t="shared" si="158"/>
        <v>-0.77318410440427898</v>
      </c>
      <c r="F2766">
        <f t="shared" si="159"/>
        <v>0.10814528422543415</v>
      </c>
      <c r="G2766">
        <f>IF('Input and Summary Results'!$J$4="yes",IF(C2766=FALSE,FALSE,IF('Data Transformation'!E2766&lt;$R$10,E2766,$R$10)),IF(C2766=FALSE,FALSE,IF(C2766&lt;$R$10,C2766,$R$10)))</f>
        <v>0.16858382199999999</v>
      </c>
      <c r="H2766">
        <f>IF('Input and Summary Results'!$J$4="yes",'Data Transformation'!F2766,'Data Transformation'!D2766)</f>
        <v>4.2008168999999998E-2</v>
      </c>
      <c r="I2766">
        <f t="shared" si="160"/>
        <v>144</v>
      </c>
    </row>
    <row r="2767" spans="2:9" x14ac:dyDescent="0.45">
      <c r="B2767">
        <f>IF('Input and Summary Results'!D2349=0,FALSE,'Input and Summary Results'!$B2349)</f>
        <v>144</v>
      </c>
      <c r="C2767">
        <f>IF(OR(B2767=0,'Input and Summary Results'!D2349=0,'Input and Summary Results'!D2349=""),FALSE,'Input and Summary Results'!$D2349)</f>
        <v>0.21613427099999999</v>
      </c>
      <c r="D2767">
        <f>IF(OR(B2767=0,'Input and Summary Results'!E2349=0),FALSE,'Input and Summary Results'!$E2349)</f>
        <v>4.0961804999999997E-2</v>
      </c>
      <c r="E2767">
        <f t="shared" si="158"/>
        <v>-0.66527636441652327</v>
      </c>
      <c r="F2767">
        <f t="shared" si="159"/>
        <v>8.2251756224259315E-2</v>
      </c>
      <c r="G2767">
        <f>IF('Input and Summary Results'!$J$4="yes",IF(C2767=FALSE,FALSE,IF('Data Transformation'!E2767&lt;$R$10,E2767,$R$10)),IF(C2767=FALSE,FALSE,IF(C2767&lt;$R$10,C2767,$R$10)))</f>
        <v>0.21613427099999999</v>
      </c>
      <c r="H2767">
        <f>IF('Input and Summary Results'!$J$4="yes",'Data Transformation'!F2767,'Data Transformation'!D2767)</f>
        <v>4.0961804999999997E-2</v>
      </c>
      <c r="I2767">
        <f t="shared" si="160"/>
        <v>144</v>
      </c>
    </row>
    <row r="2768" spans="2:9" x14ac:dyDescent="0.45">
      <c r="B2768">
        <f>IF('Input and Summary Results'!D2350=0,FALSE,'Input and Summary Results'!$B2350)</f>
        <v>144</v>
      </c>
      <c r="C2768">
        <f>IF(OR(B2768=0,'Input and Summary Results'!D2350=0,'Input and Summary Results'!D2350=""),FALSE,'Input and Summary Results'!$D2350)</f>
        <v>0.24591072</v>
      </c>
      <c r="D2768">
        <f>IF(OR(B2768=0,'Input and Summary Results'!E2350=0),FALSE,'Input and Summary Results'!$E2350)</f>
        <v>3.7947175E-2</v>
      </c>
      <c r="E2768">
        <f t="shared" si="158"/>
        <v>-0.60922253862456954</v>
      </c>
      <c r="F2768">
        <f t="shared" si="159"/>
        <v>6.6971760930145702E-2</v>
      </c>
      <c r="G2768">
        <f>IF('Input and Summary Results'!$J$4="yes",IF(C2768=FALSE,FALSE,IF('Data Transformation'!E2768&lt;$R$10,E2768,$R$10)),IF(C2768=FALSE,FALSE,IF(C2768&lt;$R$10,C2768,$R$10)))</f>
        <v>0.24591072</v>
      </c>
      <c r="H2768">
        <f>IF('Input and Summary Results'!$J$4="yes",'Data Transformation'!F2768,'Data Transformation'!D2768)</f>
        <v>3.7947175E-2</v>
      </c>
      <c r="I2768">
        <f t="shared" si="160"/>
        <v>144</v>
      </c>
    </row>
    <row r="2769" spans="2:9" x14ac:dyDescent="0.45">
      <c r="B2769">
        <f>IF('Input and Summary Results'!D2351=0,FALSE,'Input and Summary Results'!$B2351)</f>
        <v>144</v>
      </c>
      <c r="C2769">
        <f>IF(OR(B2769=0,'Input and Summary Results'!D2351=0,'Input and Summary Results'!D2351=""),FALSE,'Input and Summary Results'!$D2351)</f>
        <v>1.0068189009999999</v>
      </c>
      <c r="D2769">
        <f>IF(OR(B2769=0,'Input and Summary Results'!E2351=0),FALSE,'Input and Summary Results'!$E2351)</f>
        <v>3.3128889000000002E-2</v>
      </c>
      <c r="E2769">
        <f t="shared" si="158"/>
        <v>2.9513599583195047E-3</v>
      </c>
      <c r="F2769">
        <f t="shared" si="159"/>
        <v>1.4280560100450481E-2</v>
      </c>
      <c r="G2769">
        <f>IF('Input and Summary Results'!$J$4="yes",IF(C2769=FALSE,FALSE,IF('Data Transformation'!E2769&lt;$R$10,E2769,$R$10)),IF(C2769=FALSE,FALSE,IF(C2769&lt;$R$10,C2769,$R$10)))</f>
        <v>1.0068189009999999</v>
      </c>
      <c r="H2769">
        <f>IF('Input and Summary Results'!$J$4="yes",'Data Transformation'!F2769,'Data Transformation'!D2769)</f>
        <v>3.3128889000000002E-2</v>
      </c>
      <c r="I2769">
        <f t="shared" si="160"/>
        <v>144</v>
      </c>
    </row>
    <row r="2770" spans="2:9" x14ac:dyDescent="0.45">
      <c r="B2770">
        <f>IF('Input and Summary Results'!D2352=0,FALSE,'Input and Summary Results'!$B2352)</f>
        <v>144</v>
      </c>
      <c r="C2770">
        <f>IF(OR(B2770=0,'Input and Summary Results'!D2352=0,'Input and Summary Results'!D2352=""),FALSE,'Input and Summary Results'!$D2352)</f>
        <v>0.19064746399999999</v>
      </c>
      <c r="D2770">
        <f>IF(OR(B2770=0,'Input and Summary Results'!E2352=0),FALSE,'Input and Summary Results'!$E2352)</f>
        <v>3.2001677999999999E-2</v>
      </c>
      <c r="E2770">
        <f t="shared" si="158"/>
        <v>-0.71976896735402063</v>
      </c>
      <c r="F2770">
        <f t="shared" si="159"/>
        <v>7.285031733755451E-2</v>
      </c>
      <c r="G2770">
        <f>IF('Input and Summary Results'!$J$4="yes",IF(C2770=FALSE,FALSE,IF('Data Transformation'!E2770&lt;$R$10,E2770,$R$10)),IF(C2770=FALSE,FALSE,IF(C2770&lt;$R$10,C2770,$R$10)))</f>
        <v>0.19064746399999999</v>
      </c>
      <c r="H2770">
        <f>IF('Input and Summary Results'!$J$4="yes",'Data Transformation'!F2770,'Data Transformation'!D2770)</f>
        <v>3.2001677999999999E-2</v>
      </c>
      <c r="I2770">
        <f t="shared" si="160"/>
        <v>144</v>
      </c>
    </row>
    <row r="2771" spans="2:9" x14ac:dyDescent="0.45">
      <c r="B2771">
        <f>IF('Input and Summary Results'!D2353=0,FALSE,'Input and Summary Results'!$B2353)</f>
        <v>144</v>
      </c>
      <c r="C2771">
        <f>IF(OR(B2771=0,'Input and Summary Results'!D2353=0,'Input and Summary Results'!D2353=""),FALSE,'Input and Summary Results'!$D2353)</f>
        <v>0.13311287999999999</v>
      </c>
      <c r="D2771">
        <f>IF(OR(B2771=0,'Input and Summary Results'!E2353=0),FALSE,'Input and Summary Results'!$E2353)</f>
        <v>2.981087E-2</v>
      </c>
      <c r="E2771">
        <f t="shared" si="158"/>
        <v>-0.87577992016548722</v>
      </c>
      <c r="F2771">
        <f t="shared" si="159"/>
        <v>9.719508420221995E-2</v>
      </c>
      <c r="G2771">
        <f>IF('Input and Summary Results'!$J$4="yes",IF(C2771=FALSE,FALSE,IF('Data Transformation'!E2771&lt;$R$10,E2771,$R$10)),IF(C2771=FALSE,FALSE,IF(C2771&lt;$R$10,C2771,$R$10)))</f>
        <v>0.13311287999999999</v>
      </c>
      <c r="H2771">
        <f>IF('Input and Summary Results'!$J$4="yes",'Data Transformation'!F2771,'Data Transformation'!D2771)</f>
        <v>2.981087E-2</v>
      </c>
      <c r="I2771">
        <f t="shared" si="160"/>
        <v>144</v>
      </c>
    </row>
    <row r="2772" spans="2:9" x14ac:dyDescent="0.45">
      <c r="B2772">
        <f>IF('Input and Summary Results'!D2354=0,FALSE,'Input and Summary Results'!$B2354)</f>
        <v>144</v>
      </c>
      <c r="C2772">
        <f>IF(OR(B2772=0,'Input and Summary Results'!D2354=0,'Input and Summary Results'!D2354=""),FALSE,'Input and Summary Results'!$D2354)</f>
        <v>0.41628110099999999</v>
      </c>
      <c r="D2772">
        <f>IF(OR(B2772=0,'Input and Summary Results'!E2354=0),FALSE,'Input and Summary Results'!$E2354)</f>
        <v>2.6968303999999998E-2</v>
      </c>
      <c r="E2772">
        <f t="shared" si="158"/>
        <v>-0.38061330546615219</v>
      </c>
      <c r="F2772">
        <f t="shared" si="159"/>
        <v>2.8116202988518569E-2</v>
      </c>
      <c r="G2772">
        <f>IF('Input and Summary Results'!$J$4="yes",IF(C2772=FALSE,FALSE,IF('Data Transformation'!E2772&lt;$R$10,E2772,$R$10)),IF(C2772=FALSE,FALSE,IF(C2772&lt;$R$10,C2772,$R$10)))</f>
        <v>0.41628110099999999</v>
      </c>
      <c r="H2772">
        <f>IF('Input and Summary Results'!$J$4="yes",'Data Transformation'!F2772,'Data Transformation'!D2772)</f>
        <v>2.6968303999999998E-2</v>
      </c>
      <c r="I2772">
        <f t="shared" si="160"/>
        <v>144</v>
      </c>
    </row>
    <row r="2773" spans="2:9" x14ac:dyDescent="0.45">
      <c r="B2773">
        <f>IF('Input and Summary Results'!D2355=0,FALSE,'Input and Summary Results'!$B2355)</f>
        <v>144</v>
      </c>
      <c r="C2773">
        <f>IF(OR(B2773=0,'Input and Summary Results'!D2355=0,'Input and Summary Results'!D2355=""),FALSE,'Input and Summary Results'!$D2355)</f>
        <v>0.13405488900000001</v>
      </c>
      <c r="D2773">
        <f>IF(OR(B2773=0,'Input and Summary Results'!E2355=0),FALSE,'Input and Summary Results'!$E2355)</f>
        <v>2.1817276E-2</v>
      </c>
      <c r="E2773">
        <f t="shared" si="158"/>
        <v>-0.87271734261356215</v>
      </c>
      <c r="F2773">
        <f t="shared" si="159"/>
        <v>7.0632991117541413E-2</v>
      </c>
      <c r="G2773">
        <f>IF('Input and Summary Results'!$J$4="yes",IF(C2773=FALSE,FALSE,IF('Data Transformation'!E2773&lt;$R$10,E2773,$R$10)),IF(C2773=FALSE,FALSE,IF(C2773&lt;$R$10,C2773,$R$10)))</f>
        <v>0.13405488900000001</v>
      </c>
      <c r="H2773">
        <f>IF('Input and Summary Results'!$J$4="yes",'Data Transformation'!F2773,'Data Transformation'!D2773)</f>
        <v>2.1817276E-2</v>
      </c>
      <c r="I2773">
        <f t="shared" si="160"/>
        <v>144</v>
      </c>
    </row>
    <row r="2774" spans="2:9" x14ac:dyDescent="0.45">
      <c r="B2774">
        <f>IF('Input and Summary Results'!D2356=0,FALSE,'Input and Summary Results'!$B2356)</f>
        <v>145</v>
      </c>
      <c r="C2774">
        <f>IF(OR(B2774=0,'Input and Summary Results'!D2356=0,'Input and Summary Results'!D2356=""),FALSE,'Input and Summary Results'!$D2356)</f>
        <v>0.67237200600000002</v>
      </c>
      <c r="D2774">
        <f>IF(OR(B2774=0,'Input and Summary Results'!E2356=0),FALSE,'Input and Summary Results'!$E2356)</f>
        <v>0.146131768</v>
      </c>
      <c r="E2774">
        <f t="shared" si="158"/>
        <v>-0.17239037657226422</v>
      </c>
      <c r="F2774">
        <f t="shared" si="159"/>
        <v>9.4324550614916583E-2</v>
      </c>
      <c r="G2774">
        <f>IF('Input and Summary Results'!$J$4="yes",IF(C2774=FALSE,FALSE,IF('Data Transformation'!E2774&lt;$R$10,E2774,$R$10)),IF(C2774=FALSE,FALSE,IF(C2774&lt;$R$10,C2774,$R$10)))</f>
        <v>0.67237200600000002</v>
      </c>
      <c r="H2774">
        <f>IF('Input and Summary Results'!$J$4="yes",'Data Transformation'!F2774,'Data Transformation'!D2774)</f>
        <v>0.146131768</v>
      </c>
      <c r="I2774">
        <f t="shared" si="160"/>
        <v>145</v>
      </c>
    </row>
    <row r="2775" spans="2:9" x14ac:dyDescent="0.45">
      <c r="B2775">
        <f>IF('Input and Summary Results'!D2357=0,FALSE,'Input and Summary Results'!$B2357)</f>
        <v>145</v>
      </c>
      <c r="C2775">
        <f>IF(OR(B2775=0,'Input and Summary Results'!D2357=0,'Input and Summary Results'!D2357=""),FALSE,'Input and Summary Results'!$D2357)</f>
        <v>0.95835235200000002</v>
      </c>
      <c r="D2775">
        <f>IF(OR(B2775=0,'Input and Summary Results'!E2357=0),FALSE,'Input and Summary Results'!$E2357)</f>
        <v>7.7132878000000002E-2</v>
      </c>
      <c r="E2775">
        <f t="shared" si="158"/>
        <v>-1.8474786960070513E-2</v>
      </c>
      <c r="F2775">
        <f t="shared" si="159"/>
        <v>3.493043970950676E-2</v>
      </c>
      <c r="G2775">
        <f>IF('Input and Summary Results'!$J$4="yes",IF(C2775=FALSE,FALSE,IF('Data Transformation'!E2775&lt;$R$10,E2775,$R$10)),IF(C2775=FALSE,FALSE,IF(C2775&lt;$R$10,C2775,$R$10)))</f>
        <v>0.95835235200000002</v>
      </c>
      <c r="H2775">
        <f>IF('Input and Summary Results'!$J$4="yes",'Data Transformation'!F2775,'Data Transformation'!D2775)</f>
        <v>7.7132878000000002E-2</v>
      </c>
      <c r="I2775">
        <f t="shared" si="160"/>
        <v>145</v>
      </c>
    </row>
    <row r="2776" spans="2:9" x14ac:dyDescent="0.45">
      <c r="B2776">
        <f>IF('Input and Summary Results'!D2358=0,FALSE,'Input and Summary Results'!$B2358)</f>
        <v>145</v>
      </c>
      <c r="C2776">
        <f>IF(OR(B2776=0,'Input and Summary Results'!D2358=0,'Input and Summary Results'!D2358=""),FALSE,'Input and Summary Results'!$D2358)</f>
        <v>0.92720229099999996</v>
      </c>
      <c r="D2776">
        <f>IF(OR(B2776=0,'Input and Summary Results'!E2358=0),FALSE,'Input and Summary Results'!$E2358)</f>
        <v>7.3126945999999998E-2</v>
      </c>
      <c r="E2776">
        <f t="shared" si="158"/>
        <v>-3.2825503956206752E-2</v>
      </c>
      <c r="F2776">
        <f t="shared" si="159"/>
        <v>3.4228878500473854E-2</v>
      </c>
      <c r="G2776">
        <f>IF('Input and Summary Results'!$J$4="yes",IF(C2776=FALSE,FALSE,IF('Data Transformation'!E2776&lt;$R$10,E2776,$R$10)),IF(C2776=FALSE,FALSE,IF(C2776&lt;$R$10,C2776,$R$10)))</f>
        <v>0.92720229099999996</v>
      </c>
      <c r="H2776">
        <f>IF('Input and Summary Results'!$J$4="yes",'Data Transformation'!F2776,'Data Transformation'!D2776)</f>
        <v>7.3126945999999998E-2</v>
      </c>
      <c r="I2776">
        <f t="shared" si="160"/>
        <v>145</v>
      </c>
    </row>
    <row r="2777" spans="2:9" x14ac:dyDescent="0.45">
      <c r="B2777">
        <f>IF('Input and Summary Results'!D2359=0,FALSE,'Input and Summary Results'!$B2359)</f>
        <v>145</v>
      </c>
      <c r="C2777">
        <f>IF(OR(B2777=0,'Input and Summary Results'!D2359=0,'Input and Summary Results'!D2359=""),FALSE,'Input and Summary Results'!$D2359)</f>
        <v>0.16481517200000001</v>
      </c>
      <c r="D2777">
        <f>IF(OR(B2777=0,'Input and Summary Results'!E2359=0),FALSE,'Input and Summary Results'!$E2359)</f>
        <v>6.3710149999999993E-2</v>
      </c>
      <c r="E2777">
        <f t="shared" si="158"/>
        <v>-0.78300281197997812</v>
      </c>
      <c r="F2777">
        <f t="shared" si="159"/>
        <v>0.16776492579214733</v>
      </c>
      <c r="G2777">
        <f>IF('Input and Summary Results'!$J$4="yes",IF(C2777=FALSE,FALSE,IF('Data Transformation'!E2777&lt;$R$10,E2777,$R$10)),IF(C2777=FALSE,FALSE,IF(C2777&lt;$R$10,C2777,$R$10)))</f>
        <v>0.16481517200000001</v>
      </c>
      <c r="H2777">
        <f>IF('Input and Summary Results'!$J$4="yes",'Data Transformation'!F2777,'Data Transformation'!D2777)</f>
        <v>6.3710149999999993E-2</v>
      </c>
      <c r="I2777">
        <f t="shared" si="160"/>
        <v>145</v>
      </c>
    </row>
    <row r="2778" spans="2:9" x14ac:dyDescent="0.45">
      <c r="B2778">
        <f>IF('Input and Summary Results'!D2360=0,FALSE,'Input and Summary Results'!$B2360)</f>
        <v>145</v>
      </c>
      <c r="C2778">
        <f>IF(OR(B2778=0,'Input and Summary Results'!D2360=0,'Input and Summary Results'!D2360=""),FALSE,'Input and Summary Results'!$D2360)</f>
        <v>0.69323037899999995</v>
      </c>
      <c r="D2778">
        <f>IF(OR(B2778=0,'Input and Summary Results'!E2360=0),FALSE,'Input and Summary Results'!$E2360)</f>
        <v>6.3620603999999997E-2</v>
      </c>
      <c r="E2778">
        <f t="shared" si="158"/>
        <v>-0.15912241372647354</v>
      </c>
      <c r="F2778">
        <f t="shared" si="159"/>
        <v>3.982996558204787E-2</v>
      </c>
      <c r="G2778">
        <f>IF('Input and Summary Results'!$J$4="yes",IF(C2778=FALSE,FALSE,IF('Data Transformation'!E2778&lt;$R$10,E2778,$R$10)),IF(C2778=FALSE,FALSE,IF(C2778&lt;$R$10,C2778,$R$10)))</f>
        <v>0.69323037899999995</v>
      </c>
      <c r="H2778">
        <f>IF('Input and Summary Results'!$J$4="yes",'Data Transformation'!F2778,'Data Transformation'!D2778)</f>
        <v>6.3620603999999997E-2</v>
      </c>
      <c r="I2778">
        <f t="shared" si="160"/>
        <v>145</v>
      </c>
    </row>
    <row r="2779" spans="2:9" x14ac:dyDescent="0.45">
      <c r="B2779">
        <f>IF('Input and Summary Results'!D2361=0,FALSE,'Input and Summary Results'!$B2361)</f>
        <v>145</v>
      </c>
      <c r="C2779">
        <f>IF(OR(B2779=0,'Input and Summary Results'!D2361=0,'Input and Summary Results'!D2361=""),FALSE,'Input and Summary Results'!$D2361)</f>
        <v>0.77064045299999995</v>
      </c>
      <c r="D2779">
        <f>IF(OR(B2779=0,'Input and Summary Results'!E2361=0),FALSE,'Input and Summary Results'!$E2361)</f>
        <v>6.0817548999999999E-2</v>
      </c>
      <c r="E2779">
        <f t="shared" si="158"/>
        <v>-0.11314819743363437</v>
      </c>
      <c r="F2779">
        <f t="shared" si="159"/>
        <v>3.4250494070546797E-2</v>
      </c>
      <c r="G2779">
        <f>IF('Input and Summary Results'!$J$4="yes",IF(C2779=FALSE,FALSE,IF('Data Transformation'!E2779&lt;$R$10,E2779,$R$10)),IF(C2779=FALSE,FALSE,IF(C2779&lt;$R$10,C2779,$R$10)))</f>
        <v>0.77064045299999995</v>
      </c>
      <c r="H2779">
        <f>IF('Input and Summary Results'!$J$4="yes",'Data Transformation'!F2779,'Data Transformation'!D2779)</f>
        <v>6.0817548999999999E-2</v>
      </c>
      <c r="I2779">
        <f t="shared" si="160"/>
        <v>145</v>
      </c>
    </row>
    <row r="2780" spans="2:9" x14ac:dyDescent="0.45">
      <c r="B2780">
        <f>IF('Input and Summary Results'!D2362=0,FALSE,'Input and Summary Results'!$B2362)</f>
        <v>145</v>
      </c>
      <c r="C2780">
        <f>IF(OR(B2780=0,'Input and Summary Results'!D2362=0,'Input and Summary Results'!D2362=""),FALSE,'Input and Summary Results'!$D2362)</f>
        <v>0.90110228599999997</v>
      </c>
      <c r="D2780">
        <f>IF(OR(B2780=0,'Input and Summary Results'!E2362=0),FALSE,'Input and Summary Results'!$E2362)</f>
        <v>5.4171256000000001E-2</v>
      </c>
      <c r="E2780">
        <f t="shared" si="158"/>
        <v>-4.5225908550293653E-2</v>
      </c>
      <c r="F2780">
        <f t="shared" si="159"/>
        <v>2.6090628632585672E-2</v>
      </c>
      <c r="G2780">
        <f>IF('Input and Summary Results'!$J$4="yes",IF(C2780=FALSE,FALSE,IF('Data Transformation'!E2780&lt;$R$10,E2780,$R$10)),IF(C2780=FALSE,FALSE,IF(C2780&lt;$R$10,C2780,$R$10)))</f>
        <v>0.90110228599999997</v>
      </c>
      <c r="H2780">
        <f>IF('Input and Summary Results'!$J$4="yes",'Data Transformation'!F2780,'Data Transformation'!D2780)</f>
        <v>5.4171256000000001E-2</v>
      </c>
      <c r="I2780">
        <f t="shared" si="160"/>
        <v>145</v>
      </c>
    </row>
    <row r="2781" spans="2:9" x14ac:dyDescent="0.45">
      <c r="B2781">
        <f>IF('Input and Summary Results'!D2363=0,FALSE,'Input and Summary Results'!$B2363)</f>
        <v>145</v>
      </c>
      <c r="C2781">
        <f>IF(OR(B2781=0,'Input and Summary Results'!D2363=0,'Input and Summary Results'!D2363=""),FALSE,'Input and Summary Results'!$D2363)</f>
        <v>0.97293633300000004</v>
      </c>
      <c r="D2781">
        <f>IF(OR(B2781=0,'Input and Summary Results'!E2363=0),FALSE,'Input and Summary Results'!$E2363)</f>
        <v>5.4116764999999997E-2</v>
      </c>
      <c r="E2781">
        <f t="shared" si="158"/>
        <v>-1.1915578160679171E-2</v>
      </c>
      <c r="F2781">
        <f t="shared" si="159"/>
        <v>2.4139992734755849E-2</v>
      </c>
      <c r="G2781">
        <f>IF('Input and Summary Results'!$J$4="yes",IF(C2781=FALSE,FALSE,IF('Data Transformation'!E2781&lt;$R$10,E2781,$R$10)),IF(C2781=FALSE,FALSE,IF(C2781&lt;$R$10,C2781,$R$10)))</f>
        <v>0.97293633300000004</v>
      </c>
      <c r="H2781">
        <f>IF('Input and Summary Results'!$J$4="yes",'Data Transformation'!F2781,'Data Transformation'!D2781)</f>
        <v>5.4116764999999997E-2</v>
      </c>
      <c r="I2781">
        <f t="shared" si="160"/>
        <v>145</v>
      </c>
    </row>
    <row r="2782" spans="2:9" x14ac:dyDescent="0.45">
      <c r="B2782">
        <f>IF('Input and Summary Results'!D2364=0,FALSE,'Input and Summary Results'!$B2364)</f>
        <v>145</v>
      </c>
      <c r="C2782">
        <f>IF(OR(B2782=0,'Input and Summary Results'!D2364=0,'Input and Summary Results'!D2364=""),FALSE,'Input and Summary Results'!$D2364)</f>
        <v>0.88348141099999999</v>
      </c>
      <c r="D2782">
        <f>IF(OR(B2782=0,'Input and Summary Results'!E2364=0),FALSE,'Input and Summary Results'!$E2364)</f>
        <v>5.3235556000000003E-2</v>
      </c>
      <c r="E2782">
        <f t="shared" si="158"/>
        <v>-5.3802583887896278E-2</v>
      </c>
      <c r="F2782">
        <f t="shared" si="159"/>
        <v>2.6151349667729456E-2</v>
      </c>
      <c r="G2782">
        <f>IF('Input and Summary Results'!$J$4="yes",IF(C2782=FALSE,FALSE,IF('Data Transformation'!E2782&lt;$R$10,E2782,$R$10)),IF(C2782=FALSE,FALSE,IF(C2782&lt;$R$10,C2782,$R$10)))</f>
        <v>0.88348141099999999</v>
      </c>
      <c r="H2782">
        <f>IF('Input and Summary Results'!$J$4="yes",'Data Transformation'!F2782,'Data Transformation'!D2782)</f>
        <v>5.3235556000000003E-2</v>
      </c>
      <c r="I2782">
        <f t="shared" si="160"/>
        <v>145</v>
      </c>
    </row>
    <row r="2783" spans="2:9" x14ac:dyDescent="0.45">
      <c r="B2783">
        <f>IF('Input and Summary Results'!D2365=0,FALSE,'Input and Summary Results'!$B2365)</f>
        <v>145</v>
      </c>
      <c r="C2783">
        <f>IF(OR(B2783=0,'Input and Summary Results'!D2365=0,'Input and Summary Results'!D2365=""),FALSE,'Input and Summary Results'!$D2365)</f>
        <v>0.83461223699999998</v>
      </c>
      <c r="D2783">
        <f>IF(OR(B2783=0,'Input and Summary Results'!E2365=0),FALSE,'Input and Summary Results'!$E2365)</f>
        <v>5.2854620999999997E-2</v>
      </c>
      <c r="E2783">
        <f t="shared" si="158"/>
        <v>-7.8515251995967275E-2</v>
      </c>
      <c r="F2783">
        <f t="shared" si="159"/>
        <v>2.7484506573320227E-2</v>
      </c>
      <c r="G2783">
        <f>IF('Input and Summary Results'!$J$4="yes",IF(C2783=FALSE,FALSE,IF('Data Transformation'!E2783&lt;$R$10,E2783,$R$10)),IF(C2783=FALSE,FALSE,IF(C2783&lt;$R$10,C2783,$R$10)))</f>
        <v>0.83461223699999998</v>
      </c>
      <c r="H2783">
        <f>IF('Input and Summary Results'!$J$4="yes",'Data Transformation'!F2783,'Data Transformation'!D2783)</f>
        <v>5.2854620999999997E-2</v>
      </c>
      <c r="I2783">
        <f t="shared" si="160"/>
        <v>145</v>
      </c>
    </row>
    <row r="2784" spans="2:9" x14ac:dyDescent="0.45">
      <c r="B2784">
        <f>IF('Input and Summary Results'!D2366=0,FALSE,'Input and Summary Results'!$B2366)</f>
        <v>145</v>
      </c>
      <c r="C2784">
        <f>IF(OR(B2784=0,'Input and Summary Results'!D2366=0,'Input and Summary Results'!D2366=""),FALSE,'Input and Summary Results'!$D2366)</f>
        <v>0.174793061</v>
      </c>
      <c r="D2784">
        <f>IF(OR(B2784=0,'Input and Summary Results'!E2366=0),FALSE,'Input and Summary Results'!$E2366)</f>
        <v>5.1836409999999999E-2</v>
      </c>
      <c r="E2784">
        <f t="shared" si="158"/>
        <v>-0.75747581214341231</v>
      </c>
      <c r="F2784">
        <f t="shared" si="159"/>
        <v>0.12870649333156309</v>
      </c>
      <c r="G2784">
        <f>IF('Input and Summary Results'!$J$4="yes",IF(C2784=FALSE,FALSE,IF('Data Transformation'!E2784&lt;$R$10,E2784,$R$10)),IF(C2784=FALSE,FALSE,IF(C2784&lt;$R$10,C2784,$R$10)))</f>
        <v>0.174793061</v>
      </c>
      <c r="H2784">
        <f>IF('Input and Summary Results'!$J$4="yes",'Data Transformation'!F2784,'Data Transformation'!D2784)</f>
        <v>5.1836409999999999E-2</v>
      </c>
      <c r="I2784">
        <f t="shared" si="160"/>
        <v>145</v>
      </c>
    </row>
    <row r="2785" spans="2:9" x14ac:dyDescent="0.45">
      <c r="B2785">
        <f>IF('Input and Summary Results'!D2367=0,FALSE,'Input and Summary Results'!$B2367)</f>
        <v>145</v>
      </c>
      <c r="C2785">
        <f>IF(OR(B2785=0,'Input and Summary Results'!D2367=0,'Input and Summary Results'!D2367=""),FALSE,'Input and Summary Results'!$D2367)</f>
        <v>0.45660880700000001</v>
      </c>
      <c r="D2785">
        <f>IF(OR(B2785=0,'Input and Summary Results'!E2367=0),FALSE,'Input and Summary Results'!$E2367)</f>
        <v>4.9764718999999999E-2</v>
      </c>
      <c r="E2785">
        <f t="shared" si="158"/>
        <v>-0.34045571616024806</v>
      </c>
      <c r="F2785">
        <f t="shared" si="159"/>
        <v>4.7300638347082952E-2</v>
      </c>
      <c r="G2785">
        <f>IF('Input and Summary Results'!$J$4="yes",IF(C2785=FALSE,FALSE,IF('Data Transformation'!E2785&lt;$R$10,E2785,$R$10)),IF(C2785=FALSE,FALSE,IF(C2785&lt;$R$10,C2785,$R$10)))</f>
        <v>0.45660880700000001</v>
      </c>
      <c r="H2785">
        <f>IF('Input and Summary Results'!$J$4="yes",'Data Transformation'!F2785,'Data Transformation'!D2785)</f>
        <v>4.9764718999999999E-2</v>
      </c>
      <c r="I2785">
        <f t="shared" si="160"/>
        <v>145</v>
      </c>
    </row>
    <row r="2786" spans="2:9" x14ac:dyDescent="0.45">
      <c r="B2786">
        <f>IF('Input and Summary Results'!D2368=0,FALSE,'Input and Summary Results'!$B2368)</f>
        <v>145</v>
      </c>
      <c r="C2786">
        <f>IF(OR(B2786=0,'Input and Summary Results'!D2368=0,'Input and Summary Results'!D2368=""),FALSE,'Input and Summary Results'!$D2368)</f>
        <v>0.89431938300000002</v>
      </c>
      <c r="D2786">
        <f>IF(OR(B2786=0,'Input and Summary Results'!E2368=0),FALSE,'Input and Summary Results'!$E2368)</f>
        <v>4.8615891000000001E-2</v>
      </c>
      <c r="E2786">
        <f t="shared" si="158"/>
        <v>-4.8507356479374882E-2</v>
      </c>
      <c r="F2786">
        <f t="shared" si="159"/>
        <v>2.3592574526588337E-2</v>
      </c>
      <c r="G2786">
        <f>IF('Input and Summary Results'!$J$4="yes",IF(C2786=FALSE,FALSE,IF('Data Transformation'!E2786&lt;$R$10,E2786,$R$10)),IF(C2786=FALSE,FALSE,IF(C2786&lt;$R$10,C2786,$R$10)))</f>
        <v>0.89431938300000002</v>
      </c>
      <c r="H2786">
        <f>IF('Input and Summary Results'!$J$4="yes",'Data Transformation'!F2786,'Data Transformation'!D2786)</f>
        <v>4.8615891000000001E-2</v>
      </c>
      <c r="I2786">
        <f t="shared" si="160"/>
        <v>145</v>
      </c>
    </row>
    <row r="2787" spans="2:9" x14ac:dyDescent="0.45">
      <c r="B2787">
        <f>IF('Input and Summary Results'!D2369=0,FALSE,'Input and Summary Results'!$B2369)</f>
        <v>145</v>
      </c>
      <c r="C2787">
        <f>IF(OR(B2787=0,'Input and Summary Results'!D2369=0,'Input and Summary Results'!D2369=""),FALSE,'Input and Summary Results'!$D2369)</f>
        <v>0.27581473699999998</v>
      </c>
      <c r="D2787">
        <f>IF(OR(B2787=0,'Input and Summary Results'!E2369=0),FALSE,'Input and Summary Results'!$E2369)</f>
        <v>4.8125076000000003E-2</v>
      </c>
      <c r="E2787">
        <f t="shared" si="158"/>
        <v>-0.55938253284184802</v>
      </c>
      <c r="F2787">
        <f t="shared" si="159"/>
        <v>7.5725768721342845E-2</v>
      </c>
      <c r="G2787">
        <f>IF('Input and Summary Results'!$J$4="yes",IF(C2787=FALSE,FALSE,IF('Data Transformation'!E2787&lt;$R$10,E2787,$R$10)),IF(C2787=FALSE,FALSE,IF(C2787&lt;$R$10,C2787,$R$10)))</f>
        <v>0.27581473699999998</v>
      </c>
      <c r="H2787">
        <f>IF('Input and Summary Results'!$J$4="yes",'Data Transformation'!F2787,'Data Transformation'!D2787)</f>
        <v>4.8125076000000003E-2</v>
      </c>
      <c r="I2787">
        <f t="shared" si="160"/>
        <v>145</v>
      </c>
    </row>
    <row r="2788" spans="2:9" x14ac:dyDescent="0.45">
      <c r="B2788">
        <f>IF('Input and Summary Results'!D2370=0,FALSE,'Input and Summary Results'!$B2370)</f>
        <v>145</v>
      </c>
      <c r="C2788">
        <f>IF(OR(B2788=0,'Input and Summary Results'!D2370=0,'Input and Summary Results'!D2370=""),FALSE,'Input and Summary Results'!$D2370)</f>
        <v>0.49234647799999998</v>
      </c>
      <c r="D2788">
        <f>IF(OR(B2788=0,'Input and Summary Results'!E2370=0),FALSE,'Input and Summary Results'!$E2370)</f>
        <v>4.5696088000000003E-2</v>
      </c>
      <c r="E2788">
        <f t="shared" si="158"/>
        <v>-0.30772916445850323</v>
      </c>
      <c r="F2788">
        <f t="shared" si="159"/>
        <v>4.028078411886192E-2</v>
      </c>
      <c r="G2788">
        <f>IF('Input and Summary Results'!$J$4="yes",IF(C2788=FALSE,FALSE,IF('Data Transformation'!E2788&lt;$R$10,E2788,$R$10)),IF(C2788=FALSE,FALSE,IF(C2788&lt;$R$10,C2788,$R$10)))</f>
        <v>0.49234647799999998</v>
      </c>
      <c r="H2788">
        <f>IF('Input and Summary Results'!$J$4="yes",'Data Transformation'!F2788,'Data Transformation'!D2788)</f>
        <v>4.5696088000000003E-2</v>
      </c>
      <c r="I2788">
        <f t="shared" si="160"/>
        <v>145</v>
      </c>
    </row>
    <row r="2789" spans="2:9" x14ac:dyDescent="0.45">
      <c r="B2789">
        <f>IF('Input and Summary Results'!D2371=0,FALSE,'Input and Summary Results'!$B2371)</f>
        <v>145</v>
      </c>
      <c r="C2789">
        <f>IF(OR(B2789=0,'Input and Summary Results'!D2371=0,'Input and Summary Results'!D2371=""),FALSE,'Input and Summary Results'!$D2371)</f>
        <v>0.44759903899999998</v>
      </c>
      <c r="D2789">
        <f>IF(OR(B2789=0,'Input and Summary Results'!E2371=0),FALSE,'Input and Summary Results'!$E2371)</f>
        <v>3.9390690999999999E-2</v>
      </c>
      <c r="E2789">
        <f t="shared" si="158"/>
        <v>-0.34911085457765795</v>
      </c>
      <c r="F2789">
        <f t="shared" si="159"/>
        <v>3.8193915545917868E-2</v>
      </c>
      <c r="G2789">
        <f>IF('Input and Summary Results'!$J$4="yes",IF(C2789=FALSE,FALSE,IF('Data Transformation'!E2789&lt;$R$10,E2789,$R$10)),IF(C2789=FALSE,FALSE,IF(C2789&lt;$R$10,C2789,$R$10)))</f>
        <v>0.44759903899999998</v>
      </c>
      <c r="H2789">
        <f>IF('Input and Summary Results'!$J$4="yes",'Data Transformation'!F2789,'Data Transformation'!D2789)</f>
        <v>3.9390690999999999E-2</v>
      </c>
      <c r="I2789">
        <f t="shared" si="160"/>
        <v>145</v>
      </c>
    </row>
    <row r="2790" spans="2:9" x14ac:dyDescent="0.45">
      <c r="B2790">
        <f>IF('Input and Summary Results'!D2372=0,FALSE,'Input and Summary Results'!$B2372)</f>
        <v>145</v>
      </c>
      <c r="C2790">
        <f>IF(OR(B2790=0,'Input and Summary Results'!D2372=0,'Input and Summary Results'!D2372=""),FALSE,'Input and Summary Results'!$D2372)</f>
        <v>0.457016323</v>
      </c>
      <c r="D2790">
        <f>IF(OR(B2790=0,'Input and Summary Results'!E2372=0),FALSE,'Input and Summary Results'!$E2372)</f>
        <v>3.3831387999999997E-2</v>
      </c>
      <c r="E2790">
        <f t="shared" si="158"/>
        <v>-0.34006828819660523</v>
      </c>
      <c r="F2790">
        <f t="shared" si="159"/>
        <v>3.2127566682120454E-2</v>
      </c>
      <c r="G2790">
        <f>IF('Input and Summary Results'!$J$4="yes",IF(C2790=FALSE,FALSE,IF('Data Transformation'!E2790&lt;$R$10,E2790,$R$10)),IF(C2790=FALSE,FALSE,IF(C2790&lt;$R$10,C2790,$R$10)))</f>
        <v>0.457016323</v>
      </c>
      <c r="H2790">
        <f>IF('Input and Summary Results'!$J$4="yes",'Data Transformation'!F2790,'Data Transformation'!D2790)</f>
        <v>3.3831387999999997E-2</v>
      </c>
      <c r="I2790">
        <f t="shared" si="160"/>
        <v>145</v>
      </c>
    </row>
    <row r="2791" spans="2:9" x14ac:dyDescent="0.45">
      <c r="B2791">
        <f>IF('Input and Summary Results'!D2373=0,FALSE,'Input and Summary Results'!$B2373)</f>
        <v>145</v>
      </c>
      <c r="C2791">
        <f>IF(OR(B2791=0,'Input and Summary Results'!D2373=0,'Input and Summary Results'!D2373=""),FALSE,'Input and Summary Results'!$D2373)</f>
        <v>7.7359954999999994E-2</v>
      </c>
      <c r="D2791">
        <f>IF(OR(B2791=0,'Input and Summary Results'!E2373=0),FALSE,'Input and Summary Results'!$E2373)</f>
        <v>3.2364628999999999E-2</v>
      </c>
      <c r="E2791">
        <f t="shared" si="158"/>
        <v>-1.1114837915524769</v>
      </c>
      <c r="F2791">
        <f t="shared" si="159"/>
        <v>0.1815700252928017</v>
      </c>
      <c r="G2791">
        <f>IF('Input and Summary Results'!$J$4="yes",IF(C2791=FALSE,FALSE,IF('Data Transformation'!E2791&lt;$R$10,E2791,$R$10)),IF(C2791=FALSE,FALSE,IF(C2791&lt;$R$10,C2791,$R$10)))</f>
        <v>7.7359954999999994E-2</v>
      </c>
      <c r="H2791">
        <f>IF('Input and Summary Results'!$J$4="yes",'Data Transformation'!F2791,'Data Transformation'!D2791)</f>
        <v>3.2364628999999999E-2</v>
      </c>
      <c r="I2791">
        <f t="shared" si="160"/>
        <v>145</v>
      </c>
    </row>
    <row r="2792" spans="2:9" x14ac:dyDescent="0.45">
      <c r="B2792">
        <f>IF('Input and Summary Results'!D2374=0,FALSE,'Input and Summary Results'!$B2374)</f>
        <v>146</v>
      </c>
      <c r="C2792">
        <f>IF(OR(B2792=0,'Input and Summary Results'!D2374=0,'Input and Summary Results'!D2374=""),FALSE,'Input and Summary Results'!$D2374)</f>
        <v>0.95081646099999995</v>
      </c>
      <c r="D2792">
        <f>IF(OR(B2792=0,'Input and Summary Results'!E2374=0),FALSE,'Input and Summary Results'!$E2374)</f>
        <v>7.3034757000000006E-2</v>
      </c>
      <c r="E2792">
        <f t="shared" si="158"/>
        <v>-2.1903308160113738E-2</v>
      </c>
      <c r="F2792">
        <f t="shared" si="159"/>
        <v>3.3336701496168145E-2</v>
      </c>
      <c r="G2792">
        <f>IF('Input and Summary Results'!$J$4="yes",IF(C2792=FALSE,FALSE,IF('Data Transformation'!E2792&lt;$R$10,E2792,$R$10)),IF(C2792=FALSE,FALSE,IF(C2792&lt;$R$10,C2792,$R$10)))</f>
        <v>0.95081646099999995</v>
      </c>
      <c r="H2792">
        <f>IF('Input and Summary Results'!$J$4="yes",'Data Transformation'!F2792,'Data Transformation'!D2792)</f>
        <v>7.3034757000000006E-2</v>
      </c>
      <c r="I2792">
        <f t="shared" si="160"/>
        <v>146</v>
      </c>
    </row>
    <row r="2793" spans="2:9" x14ac:dyDescent="0.45">
      <c r="B2793">
        <f>IF('Input and Summary Results'!D2375=0,FALSE,'Input and Summary Results'!$B2375)</f>
        <v>146</v>
      </c>
      <c r="C2793">
        <f>IF(OR(B2793=0,'Input and Summary Results'!D2375=0,'Input and Summary Results'!D2375=""),FALSE,'Input and Summary Results'!$D2375)</f>
        <v>0.89157447599999995</v>
      </c>
      <c r="D2793">
        <f>IF(OR(B2793=0,'Input and Summary Results'!E2375=0),FALSE,'Input and Summary Results'!$E2375)</f>
        <v>6.9166822000000003E-2</v>
      </c>
      <c r="E2793">
        <f t="shared" si="158"/>
        <v>-4.9842372999139906E-2</v>
      </c>
      <c r="F2793">
        <f t="shared" si="159"/>
        <v>3.366897724873856E-2</v>
      </c>
      <c r="G2793">
        <f>IF('Input and Summary Results'!$J$4="yes",IF(C2793=FALSE,FALSE,IF('Data Transformation'!E2793&lt;$R$10,E2793,$R$10)),IF(C2793=FALSE,FALSE,IF(C2793&lt;$R$10,C2793,$R$10)))</f>
        <v>0.89157447599999995</v>
      </c>
      <c r="H2793">
        <f>IF('Input and Summary Results'!$J$4="yes",'Data Transformation'!F2793,'Data Transformation'!D2793)</f>
        <v>6.9166822000000003E-2</v>
      </c>
      <c r="I2793">
        <f t="shared" si="160"/>
        <v>146</v>
      </c>
    </row>
    <row r="2794" spans="2:9" x14ac:dyDescent="0.45">
      <c r="B2794">
        <f>IF('Input and Summary Results'!D2376=0,FALSE,'Input and Summary Results'!$B2376)</f>
        <v>146</v>
      </c>
      <c r="C2794">
        <f>IF(OR(B2794=0,'Input and Summary Results'!D2376=0,'Input and Summary Results'!D2376=""),FALSE,'Input and Summary Results'!$D2376)</f>
        <v>0.83355409199999997</v>
      </c>
      <c r="D2794">
        <f>IF(OR(B2794=0,'Input and Summary Results'!E2376=0),FALSE,'Input and Summary Results'!$E2376)</f>
        <v>6.8581022000000005E-2</v>
      </c>
      <c r="E2794">
        <f t="shared" ref="E2794:E2857" si="161">IF(C2794=FALSE,FALSE,LOG10(C2794))</f>
        <v>-7.9066212158870164E-2</v>
      </c>
      <c r="F2794">
        <f t="shared" ref="F2794:F2857" si="162">IF(D2794=FALSE, FALSE,0.434*D2794/C2794)</f>
        <v>3.5707536959700997E-2</v>
      </c>
      <c r="G2794">
        <f>IF('Input and Summary Results'!$J$4="yes",IF(C2794=FALSE,FALSE,IF('Data Transformation'!E2794&lt;$R$10,E2794,$R$10)),IF(C2794=FALSE,FALSE,IF(C2794&lt;$R$10,C2794,$R$10)))</f>
        <v>0.83355409199999997</v>
      </c>
      <c r="H2794">
        <f>IF('Input and Summary Results'!$J$4="yes",'Data Transformation'!F2794,'Data Transformation'!D2794)</f>
        <v>6.8581022000000005E-2</v>
      </c>
      <c r="I2794">
        <f t="shared" si="160"/>
        <v>146</v>
      </c>
    </row>
    <row r="2795" spans="2:9" x14ac:dyDescent="0.45">
      <c r="B2795">
        <f>IF('Input and Summary Results'!D2377=0,FALSE,'Input and Summary Results'!$B2377)</f>
        <v>146</v>
      </c>
      <c r="C2795">
        <f>IF(OR(B2795=0,'Input and Summary Results'!D2377=0,'Input and Summary Results'!D2377=""),FALSE,'Input and Summary Results'!$D2377)</f>
        <v>0.71245684099999995</v>
      </c>
      <c r="D2795">
        <f>IF(OR(B2795=0,'Input and Summary Results'!E2377=0),FALSE,'Input and Summary Results'!$E2377)</f>
        <v>6.7607464000000006E-2</v>
      </c>
      <c r="E2795">
        <f t="shared" si="161"/>
        <v>-0.14724143908542925</v>
      </c>
      <c r="F2795">
        <f t="shared" si="162"/>
        <v>4.1183742912505775E-2</v>
      </c>
      <c r="G2795">
        <f>IF('Input and Summary Results'!$J$4="yes",IF(C2795=FALSE,FALSE,IF('Data Transformation'!E2795&lt;$R$10,E2795,$R$10)),IF(C2795=FALSE,FALSE,IF(C2795&lt;$R$10,C2795,$R$10)))</f>
        <v>0.71245684099999995</v>
      </c>
      <c r="H2795">
        <f>IF('Input and Summary Results'!$J$4="yes",'Data Transformation'!F2795,'Data Transformation'!D2795)</f>
        <v>6.7607464000000006E-2</v>
      </c>
      <c r="I2795">
        <f t="shared" si="160"/>
        <v>146</v>
      </c>
    </row>
    <row r="2796" spans="2:9" x14ac:dyDescent="0.45">
      <c r="B2796">
        <f>IF('Input and Summary Results'!D2378=0,FALSE,'Input and Summary Results'!$B2378)</f>
        <v>146</v>
      </c>
      <c r="C2796">
        <f>IF(OR(B2796=0,'Input and Summary Results'!D2378=0,'Input and Summary Results'!D2378=""),FALSE,'Input and Summary Results'!$D2378)</f>
        <v>0.91709770400000001</v>
      </c>
      <c r="D2796">
        <f>IF(OR(B2796=0,'Input and Summary Results'!E2378=0),FALSE,'Input and Summary Results'!$E2378)</f>
        <v>6.7147548000000001E-2</v>
      </c>
      <c r="E2796">
        <f t="shared" si="161"/>
        <v>-3.7584393830858299E-2</v>
      </c>
      <c r="F2796">
        <f t="shared" si="162"/>
        <v>3.1776369851210531E-2</v>
      </c>
      <c r="G2796">
        <f>IF('Input and Summary Results'!$J$4="yes",IF(C2796=FALSE,FALSE,IF('Data Transformation'!E2796&lt;$R$10,E2796,$R$10)),IF(C2796=FALSE,FALSE,IF(C2796&lt;$R$10,C2796,$R$10)))</f>
        <v>0.91709770400000001</v>
      </c>
      <c r="H2796">
        <f>IF('Input and Summary Results'!$J$4="yes",'Data Transformation'!F2796,'Data Transformation'!D2796)</f>
        <v>6.7147548000000001E-2</v>
      </c>
      <c r="I2796">
        <f t="shared" si="160"/>
        <v>146</v>
      </c>
    </row>
    <row r="2797" spans="2:9" x14ac:dyDescent="0.45">
      <c r="B2797">
        <f>IF('Input and Summary Results'!D2379=0,FALSE,'Input and Summary Results'!$B2379)</f>
        <v>146</v>
      </c>
      <c r="C2797">
        <f>IF(OR(B2797=0,'Input and Summary Results'!D2379=0,'Input and Summary Results'!D2379=""),FALSE,'Input and Summary Results'!$D2379)</f>
        <v>0.91538828699999997</v>
      </c>
      <c r="D2797">
        <f>IF(OR(B2797=0,'Input and Summary Results'!E2379=0),FALSE,'Input and Summary Results'!$E2379)</f>
        <v>6.5077126999999999E-2</v>
      </c>
      <c r="E2797">
        <f t="shared" si="161"/>
        <v>-3.8394648958983077E-2</v>
      </c>
      <c r="F2797">
        <f t="shared" si="162"/>
        <v>3.0854090574571665E-2</v>
      </c>
      <c r="G2797">
        <f>IF('Input and Summary Results'!$J$4="yes",IF(C2797=FALSE,FALSE,IF('Data Transformation'!E2797&lt;$R$10,E2797,$R$10)),IF(C2797=FALSE,FALSE,IF(C2797&lt;$R$10,C2797,$R$10)))</f>
        <v>0.91538828699999997</v>
      </c>
      <c r="H2797">
        <f>IF('Input and Summary Results'!$J$4="yes",'Data Transformation'!F2797,'Data Transformation'!D2797)</f>
        <v>6.5077126999999999E-2</v>
      </c>
      <c r="I2797">
        <f t="shared" si="160"/>
        <v>146</v>
      </c>
    </row>
    <row r="2798" spans="2:9" x14ac:dyDescent="0.45">
      <c r="B2798">
        <f>IF('Input and Summary Results'!D2380=0,FALSE,'Input and Summary Results'!$B2380)</f>
        <v>146</v>
      </c>
      <c r="C2798">
        <f>IF(OR(B2798=0,'Input and Summary Results'!D2380=0,'Input and Summary Results'!D2380=""),FALSE,'Input and Summary Results'!$D2380)</f>
        <v>0.92858397599999998</v>
      </c>
      <c r="D2798">
        <f>IF(OR(B2798=0,'Input and Summary Results'!E2380=0),FALSE,'Input and Summary Results'!$E2380)</f>
        <v>6.2095364E-2</v>
      </c>
      <c r="E2798">
        <f t="shared" si="161"/>
        <v>-3.2178814956752372E-2</v>
      </c>
      <c r="F2798">
        <f t="shared" si="162"/>
        <v>2.902202565683731E-2</v>
      </c>
      <c r="G2798">
        <f>IF('Input and Summary Results'!$J$4="yes",IF(C2798=FALSE,FALSE,IF('Data Transformation'!E2798&lt;$R$10,E2798,$R$10)),IF(C2798=FALSE,FALSE,IF(C2798&lt;$R$10,C2798,$R$10)))</f>
        <v>0.92858397599999998</v>
      </c>
      <c r="H2798">
        <f>IF('Input and Summary Results'!$J$4="yes",'Data Transformation'!F2798,'Data Transformation'!D2798)</f>
        <v>6.2095364E-2</v>
      </c>
      <c r="I2798">
        <f t="shared" si="160"/>
        <v>146</v>
      </c>
    </row>
    <row r="2799" spans="2:9" x14ac:dyDescent="0.45">
      <c r="B2799">
        <f>IF('Input and Summary Results'!D2381=0,FALSE,'Input and Summary Results'!$B2381)</f>
        <v>146</v>
      </c>
      <c r="C2799">
        <f>IF(OR(B2799=0,'Input and Summary Results'!D2381=0,'Input and Summary Results'!D2381=""),FALSE,'Input and Summary Results'!$D2381)</f>
        <v>0.91873213300000001</v>
      </c>
      <c r="D2799">
        <f>IF(OR(B2799=0,'Input and Summary Results'!E2381=0),FALSE,'Input and Summary Results'!$E2381)</f>
        <v>5.6326974000000002E-2</v>
      </c>
      <c r="E2799">
        <f t="shared" si="161"/>
        <v>-3.6811093747160177E-2</v>
      </c>
      <c r="F2799">
        <f t="shared" si="162"/>
        <v>2.660830707659596E-2</v>
      </c>
      <c r="G2799">
        <f>IF('Input and Summary Results'!$J$4="yes",IF(C2799=FALSE,FALSE,IF('Data Transformation'!E2799&lt;$R$10,E2799,$R$10)),IF(C2799=FALSE,FALSE,IF(C2799&lt;$R$10,C2799,$R$10)))</f>
        <v>0.91873213300000001</v>
      </c>
      <c r="H2799">
        <f>IF('Input and Summary Results'!$J$4="yes",'Data Transformation'!F2799,'Data Transformation'!D2799)</f>
        <v>5.6326974000000002E-2</v>
      </c>
      <c r="I2799">
        <f t="shared" si="160"/>
        <v>146</v>
      </c>
    </row>
    <row r="2800" spans="2:9" x14ac:dyDescent="0.45">
      <c r="B2800">
        <f>IF('Input and Summary Results'!D2382=0,FALSE,'Input and Summary Results'!$B2382)</f>
        <v>146</v>
      </c>
      <c r="C2800">
        <f>IF(OR(B2800=0,'Input and Summary Results'!D2382=0,'Input and Summary Results'!D2382=""),FALSE,'Input and Summary Results'!$D2382)</f>
        <v>0.96276779499999998</v>
      </c>
      <c r="D2800">
        <f>IF(OR(B2800=0,'Input and Summary Results'!E2382=0),FALSE,'Input and Summary Results'!$E2382)</f>
        <v>5.3930730000000003E-2</v>
      </c>
      <c r="E2800">
        <f t="shared" si="161"/>
        <v>-1.6478445492680203E-2</v>
      </c>
      <c r="F2800">
        <f t="shared" si="162"/>
        <v>2.4311092395856472E-2</v>
      </c>
      <c r="G2800">
        <f>IF('Input and Summary Results'!$J$4="yes",IF(C2800=FALSE,FALSE,IF('Data Transformation'!E2800&lt;$R$10,E2800,$R$10)),IF(C2800=FALSE,FALSE,IF(C2800&lt;$R$10,C2800,$R$10)))</f>
        <v>0.96276779499999998</v>
      </c>
      <c r="H2800">
        <f>IF('Input and Summary Results'!$J$4="yes",'Data Transformation'!F2800,'Data Transformation'!D2800)</f>
        <v>5.3930730000000003E-2</v>
      </c>
      <c r="I2800">
        <f t="shared" si="160"/>
        <v>146</v>
      </c>
    </row>
    <row r="2801" spans="2:9" x14ac:dyDescent="0.45">
      <c r="B2801">
        <f>IF('Input and Summary Results'!D2383=0,FALSE,'Input and Summary Results'!$B2383)</f>
        <v>146</v>
      </c>
      <c r="C2801">
        <f>IF(OR(B2801=0,'Input and Summary Results'!D2383=0,'Input and Summary Results'!D2383=""),FALSE,'Input and Summary Results'!$D2383)</f>
        <v>1.011291597</v>
      </c>
      <c r="D2801">
        <f>IF(OR(B2801=0,'Input and Summary Results'!E2383=0),FALSE,'Input and Summary Results'!$E2383)</f>
        <v>4.9761936999999999E-2</v>
      </c>
      <c r="E2801">
        <f t="shared" si="161"/>
        <v>4.8763986262834944E-3</v>
      </c>
      <c r="F2801">
        <f t="shared" si="162"/>
        <v>2.1355542478615094E-2</v>
      </c>
      <c r="G2801">
        <f>IF('Input and Summary Results'!$J$4="yes",IF(C2801=FALSE,FALSE,IF('Data Transformation'!E2801&lt;$R$10,E2801,$R$10)),IF(C2801=FALSE,FALSE,IF(C2801&lt;$R$10,C2801,$R$10)))</f>
        <v>1.011291597</v>
      </c>
      <c r="H2801">
        <f>IF('Input and Summary Results'!$J$4="yes",'Data Transformation'!F2801,'Data Transformation'!D2801)</f>
        <v>4.9761936999999999E-2</v>
      </c>
      <c r="I2801">
        <f t="shared" si="160"/>
        <v>146</v>
      </c>
    </row>
    <row r="2802" spans="2:9" x14ac:dyDescent="0.45">
      <c r="B2802">
        <f>IF('Input and Summary Results'!D2384=0,FALSE,'Input and Summary Results'!$B2384)</f>
        <v>146</v>
      </c>
      <c r="C2802">
        <f>IF(OR(B2802=0,'Input and Summary Results'!D2384=0,'Input and Summary Results'!D2384=""),FALSE,'Input and Summary Results'!$D2384)</f>
        <v>0.990074856</v>
      </c>
      <c r="D2802">
        <f>IF(OR(B2802=0,'Input and Summary Results'!E2384=0),FALSE,'Input and Summary Results'!$E2384)</f>
        <v>4.5165601E-2</v>
      </c>
      <c r="E2802">
        <f t="shared" si="161"/>
        <v>-4.3319687168527415E-3</v>
      </c>
      <c r="F2802">
        <f t="shared" si="162"/>
        <v>1.9798372532349211E-2</v>
      </c>
      <c r="G2802">
        <f>IF('Input and Summary Results'!$J$4="yes",IF(C2802=FALSE,FALSE,IF('Data Transformation'!E2802&lt;$R$10,E2802,$R$10)),IF(C2802=FALSE,FALSE,IF(C2802&lt;$R$10,C2802,$R$10)))</f>
        <v>0.990074856</v>
      </c>
      <c r="H2802">
        <f>IF('Input and Summary Results'!$J$4="yes",'Data Transformation'!F2802,'Data Transformation'!D2802)</f>
        <v>4.5165601E-2</v>
      </c>
      <c r="I2802">
        <f t="shared" si="160"/>
        <v>146</v>
      </c>
    </row>
    <row r="2803" spans="2:9" x14ac:dyDescent="0.45">
      <c r="B2803">
        <f>IF('Input and Summary Results'!D2385=0,FALSE,'Input and Summary Results'!$B2385)</f>
        <v>146</v>
      </c>
      <c r="C2803">
        <f>IF(OR(B2803=0,'Input and Summary Results'!D2385=0,'Input and Summary Results'!D2385=""),FALSE,'Input and Summary Results'!$D2385)</f>
        <v>0.940085116</v>
      </c>
      <c r="D2803">
        <f>IF(OR(B2803=0,'Input and Summary Results'!E2385=0),FALSE,'Input and Summary Results'!$E2385)</f>
        <v>4.5004477000000001E-2</v>
      </c>
      <c r="E2803">
        <f t="shared" si="161"/>
        <v>-2.6832823277287018E-2</v>
      </c>
      <c r="F2803">
        <f t="shared" si="162"/>
        <v>2.0776781469647267E-2</v>
      </c>
      <c r="G2803">
        <f>IF('Input and Summary Results'!$J$4="yes",IF(C2803=FALSE,FALSE,IF('Data Transformation'!E2803&lt;$R$10,E2803,$R$10)),IF(C2803=FALSE,FALSE,IF(C2803&lt;$R$10,C2803,$R$10)))</f>
        <v>0.940085116</v>
      </c>
      <c r="H2803">
        <f>IF('Input and Summary Results'!$J$4="yes",'Data Transformation'!F2803,'Data Transformation'!D2803)</f>
        <v>4.5004477000000001E-2</v>
      </c>
      <c r="I2803">
        <f t="shared" si="160"/>
        <v>146</v>
      </c>
    </row>
    <row r="2804" spans="2:9" x14ac:dyDescent="0.45">
      <c r="B2804">
        <f>IF('Input and Summary Results'!D2386=0,FALSE,'Input and Summary Results'!$B2386)</f>
        <v>146</v>
      </c>
      <c r="C2804">
        <f>IF(OR(B2804=0,'Input and Summary Results'!D2386=0,'Input and Summary Results'!D2386=""),FALSE,'Input and Summary Results'!$D2386)</f>
        <v>1.0413145930000001</v>
      </c>
      <c r="D2804">
        <f>IF(OR(B2804=0,'Input and Summary Results'!E2386=0),FALSE,'Input and Summary Results'!$E2386)</f>
        <v>4.1489036999999999E-2</v>
      </c>
      <c r="E2804">
        <f t="shared" si="161"/>
        <v>1.7581954643802945E-2</v>
      </c>
      <c r="F2804">
        <f t="shared" si="162"/>
        <v>1.7291836856069102E-2</v>
      </c>
      <c r="G2804">
        <f>IF('Input and Summary Results'!$J$4="yes",IF(C2804=FALSE,FALSE,IF('Data Transformation'!E2804&lt;$R$10,E2804,$R$10)),IF(C2804=FALSE,FALSE,IF(C2804&lt;$R$10,C2804,$R$10)))</f>
        <v>1.0413145930000001</v>
      </c>
      <c r="H2804">
        <f>IF('Input and Summary Results'!$J$4="yes",'Data Transformation'!F2804,'Data Transformation'!D2804)</f>
        <v>4.1489036999999999E-2</v>
      </c>
      <c r="I2804">
        <f t="shared" si="160"/>
        <v>146</v>
      </c>
    </row>
    <row r="2805" spans="2:9" x14ac:dyDescent="0.45">
      <c r="B2805">
        <f>IF('Input and Summary Results'!D2387=0,FALSE,'Input and Summary Results'!$B2387)</f>
        <v>146</v>
      </c>
      <c r="C2805">
        <f>IF(OR(B2805=0,'Input and Summary Results'!D2387=0,'Input and Summary Results'!D2387=""),FALSE,'Input and Summary Results'!$D2387)</f>
        <v>0.89242947500000003</v>
      </c>
      <c r="D2805">
        <f>IF(OR(B2805=0,'Input and Summary Results'!E2387=0),FALSE,'Input and Summary Results'!$E2387)</f>
        <v>3.8382112000000003E-2</v>
      </c>
      <c r="E2805">
        <f t="shared" si="161"/>
        <v>-4.9426094351377792E-2</v>
      </c>
      <c r="F2805">
        <f t="shared" si="162"/>
        <v>1.866571765572848E-2</v>
      </c>
      <c r="G2805">
        <f>IF('Input and Summary Results'!$J$4="yes",IF(C2805=FALSE,FALSE,IF('Data Transformation'!E2805&lt;$R$10,E2805,$R$10)),IF(C2805=FALSE,FALSE,IF(C2805&lt;$R$10,C2805,$R$10)))</f>
        <v>0.89242947500000003</v>
      </c>
      <c r="H2805">
        <f>IF('Input and Summary Results'!$J$4="yes",'Data Transformation'!F2805,'Data Transformation'!D2805)</f>
        <v>3.8382112000000003E-2</v>
      </c>
      <c r="I2805">
        <f t="shared" si="160"/>
        <v>146</v>
      </c>
    </row>
    <row r="2806" spans="2:9" x14ac:dyDescent="0.45">
      <c r="B2806">
        <f>IF('Input and Summary Results'!D2388=0,FALSE,'Input and Summary Results'!$B2388)</f>
        <v>146</v>
      </c>
      <c r="C2806">
        <f>IF(OR(B2806=0,'Input and Summary Results'!D2388=0,'Input and Summary Results'!D2388=""),FALSE,'Input and Summary Results'!$D2388)</f>
        <v>0.97677131399999995</v>
      </c>
      <c r="D2806">
        <f>IF(OR(B2806=0,'Input and Summary Results'!E2388=0),FALSE,'Input and Summary Results'!$E2388)</f>
        <v>3.8104921999999999E-2</v>
      </c>
      <c r="E2806">
        <f t="shared" si="161"/>
        <v>-1.0207103316289262E-2</v>
      </c>
      <c r="F2806">
        <f t="shared" si="162"/>
        <v>1.6930816774580259E-2</v>
      </c>
      <c r="G2806">
        <f>IF('Input and Summary Results'!$J$4="yes",IF(C2806=FALSE,FALSE,IF('Data Transformation'!E2806&lt;$R$10,E2806,$R$10)),IF(C2806=FALSE,FALSE,IF(C2806&lt;$R$10,C2806,$R$10)))</f>
        <v>0.97677131399999995</v>
      </c>
      <c r="H2806">
        <f>IF('Input and Summary Results'!$J$4="yes",'Data Transformation'!F2806,'Data Transformation'!D2806)</f>
        <v>3.8104921999999999E-2</v>
      </c>
      <c r="I2806">
        <f t="shared" si="160"/>
        <v>146</v>
      </c>
    </row>
    <row r="2807" spans="2:9" x14ac:dyDescent="0.45">
      <c r="B2807">
        <f>IF('Input and Summary Results'!D2389=0,FALSE,'Input and Summary Results'!$B2389)</f>
        <v>146</v>
      </c>
      <c r="C2807">
        <f>IF(OR(B2807=0,'Input and Summary Results'!D2389=0,'Input and Summary Results'!D2389=""),FALSE,'Input and Summary Results'!$D2389)</f>
        <v>0.483924034</v>
      </c>
      <c r="D2807">
        <f>IF(OR(B2807=0,'Input and Summary Results'!E2389=0),FALSE,'Input and Summary Results'!$E2389)</f>
        <v>3.5162579999999999E-2</v>
      </c>
      <c r="E2807">
        <f t="shared" si="161"/>
        <v>-0.31522280819851139</v>
      </c>
      <c r="F2807">
        <f t="shared" si="162"/>
        <v>3.1535031632671504E-2</v>
      </c>
      <c r="G2807">
        <f>IF('Input and Summary Results'!$J$4="yes",IF(C2807=FALSE,FALSE,IF('Data Transformation'!E2807&lt;$R$10,E2807,$R$10)),IF(C2807=FALSE,FALSE,IF(C2807&lt;$R$10,C2807,$R$10)))</f>
        <v>0.483924034</v>
      </c>
      <c r="H2807">
        <f>IF('Input and Summary Results'!$J$4="yes",'Data Transformation'!F2807,'Data Transformation'!D2807)</f>
        <v>3.5162579999999999E-2</v>
      </c>
      <c r="I2807">
        <f t="shared" si="160"/>
        <v>146</v>
      </c>
    </row>
    <row r="2808" spans="2:9" x14ac:dyDescent="0.45">
      <c r="B2808">
        <f>IF('Input and Summary Results'!D2390=0,FALSE,'Input and Summary Results'!$B2390)</f>
        <v>146</v>
      </c>
      <c r="C2808">
        <f>IF(OR(B2808=0,'Input and Summary Results'!D2390=0,'Input and Summary Results'!D2390=""),FALSE,'Input and Summary Results'!$D2390)</f>
        <v>0.96759344999999997</v>
      </c>
      <c r="D2808">
        <f>IF(OR(B2808=0,'Input and Summary Results'!E2390=0),FALSE,'Input and Summary Results'!$E2390)</f>
        <v>3.3371665000000002E-2</v>
      </c>
      <c r="E2808">
        <f t="shared" si="161"/>
        <v>-1.4307080201109388E-2</v>
      </c>
      <c r="F2808">
        <f t="shared" si="162"/>
        <v>1.4968376036443819E-2</v>
      </c>
      <c r="G2808">
        <f>IF('Input and Summary Results'!$J$4="yes",IF(C2808=FALSE,FALSE,IF('Data Transformation'!E2808&lt;$R$10,E2808,$R$10)),IF(C2808=FALSE,FALSE,IF(C2808&lt;$R$10,C2808,$R$10)))</f>
        <v>0.96759344999999997</v>
      </c>
      <c r="H2808">
        <f>IF('Input and Summary Results'!$J$4="yes",'Data Transformation'!F2808,'Data Transformation'!D2808)</f>
        <v>3.3371665000000002E-2</v>
      </c>
      <c r="I2808">
        <f t="shared" si="160"/>
        <v>146</v>
      </c>
    </row>
    <row r="2809" spans="2:9" x14ac:dyDescent="0.45">
      <c r="B2809">
        <f>IF('Input and Summary Results'!D2391=0,FALSE,'Input and Summary Results'!$B2391)</f>
        <v>146</v>
      </c>
      <c r="C2809">
        <f>IF(OR(B2809=0,'Input and Summary Results'!D2391=0,'Input and Summary Results'!D2391=""),FALSE,'Input and Summary Results'!$D2391)</f>
        <v>0.93764763699999998</v>
      </c>
      <c r="D2809">
        <f>IF(OR(B2809=0,'Input and Summary Results'!E2391=0),FALSE,'Input and Summary Results'!$E2391)</f>
        <v>2.8491936999999998E-2</v>
      </c>
      <c r="E2809">
        <f t="shared" si="161"/>
        <v>-2.7960336521496171E-2</v>
      </c>
      <c r="F2809">
        <f t="shared" si="162"/>
        <v>1.3187790562309069E-2</v>
      </c>
      <c r="G2809">
        <f>IF('Input and Summary Results'!$J$4="yes",IF(C2809=FALSE,FALSE,IF('Data Transformation'!E2809&lt;$R$10,E2809,$R$10)),IF(C2809=FALSE,FALSE,IF(C2809&lt;$R$10,C2809,$R$10)))</f>
        <v>0.93764763699999998</v>
      </c>
      <c r="H2809">
        <f>IF('Input and Summary Results'!$J$4="yes",'Data Transformation'!F2809,'Data Transformation'!D2809)</f>
        <v>2.8491936999999998E-2</v>
      </c>
      <c r="I2809">
        <f t="shared" si="160"/>
        <v>146</v>
      </c>
    </row>
    <row r="2810" spans="2:9" x14ac:dyDescent="0.45">
      <c r="B2810">
        <f>IF('Input and Summary Results'!D2392=0,FALSE,'Input and Summary Results'!$B2392)</f>
        <v>147</v>
      </c>
      <c r="C2810">
        <f>IF(OR(B2810=0,'Input and Summary Results'!D2392=0,'Input and Summary Results'!D2392=""),FALSE,'Input and Summary Results'!$D2392)</f>
        <v>0.1735351</v>
      </c>
      <c r="D2810">
        <f>IF(OR(B2810=0,'Input and Summary Results'!E2392=0),FALSE,'Input and Summary Results'!$E2392)</f>
        <v>7.3335998999999999E-2</v>
      </c>
      <c r="E2810">
        <f t="shared" si="161"/>
        <v>-0.7606126696075336</v>
      </c>
      <c r="F2810">
        <f t="shared" si="162"/>
        <v>0.18340856441146489</v>
      </c>
      <c r="G2810">
        <f>IF('Input and Summary Results'!$J$4="yes",IF(C2810=FALSE,FALSE,IF('Data Transformation'!E2810&lt;$R$10,E2810,$R$10)),IF(C2810=FALSE,FALSE,IF(C2810&lt;$R$10,C2810,$R$10)))</f>
        <v>0.1735351</v>
      </c>
      <c r="H2810">
        <f>IF('Input and Summary Results'!$J$4="yes",'Data Transformation'!F2810,'Data Transformation'!D2810)</f>
        <v>7.3335998999999999E-2</v>
      </c>
      <c r="I2810">
        <f t="shared" si="160"/>
        <v>147</v>
      </c>
    </row>
    <row r="2811" spans="2:9" x14ac:dyDescent="0.45">
      <c r="B2811">
        <f>IF('Input and Summary Results'!D2393=0,FALSE,'Input and Summary Results'!$B2393)</f>
        <v>147</v>
      </c>
      <c r="C2811">
        <f>IF(OR(B2811=0,'Input and Summary Results'!D2393=0,'Input and Summary Results'!D2393=""),FALSE,'Input and Summary Results'!$D2393)</f>
        <v>6.2202360999999998E-2</v>
      </c>
      <c r="D2811">
        <f>IF(OR(B2811=0,'Input and Summary Results'!E2393=0),FALSE,'Input and Summary Results'!$E2393)</f>
        <v>7.2449585999999996E-2</v>
      </c>
      <c r="E2811">
        <f t="shared" si="161"/>
        <v>-1.2061931305855209</v>
      </c>
      <c r="F2811">
        <f t="shared" si="162"/>
        <v>0.50549721615872423</v>
      </c>
      <c r="G2811">
        <f>IF('Input and Summary Results'!$J$4="yes",IF(C2811=FALSE,FALSE,IF('Data Transformation'!E2811&lt;$R$10,E2811,$R$10)),IF(C2811=FALSE,FALSE,IF(C2811&lt;$R$10,C2811,$R$10)))</f>
        <v>6.2202360999999998E-2</v>
      </c>
      <c r="H2811">
        <f>IF('Input and Summary Results'!$J$4="yes",'Data Transformation'!F2811,'Data Transformation'!D2811)</f>
        <v>7.2449585999999996E-2</v>
      </c>
      <c r="I2811">
        <f t="shared" si="160"/>
        <v>147</v>
      </c>
    </row>
    <row r="2812" spans="2:9" x14ac:dyDescent="0.45">
      <c r="B2812">
        <f>IF('Input and Summary Results'!D2394=0,FALSE,'Input and Summary Results'!$B2394)</f>
        <v>147</v>
      </c>
      <c r="C2812">
        <f>IF(OR(B2812=0,'Input and Summary Results'!D2394=0,'Input and Summary Results'!D2394=""),FALSE,'Input and Summary Results'!$D2394)</f>
        <v>2.8359117E-2</v>
      </c>
      <c r="D2812">
        <f>IF(OR(B2812=0,'Input and Summary Results'!E2394=0),FALSE,'Input and Summary Results'!$E2394)</f>
        <v>6.5542960999999997E-2</v>
      </c>
      <c r="E2812">
        <f t="shared" si="161"/>
        <v>-1.5473072956327503</v>
      </c>
      <c r="F2812">
        <f t="shared" si="162"/>
        <v>1.0030511554361865</v>
      </c>
      <c r="G2812">
        <f>IF('Input and Summary Results'!$J$4="yes",IF(C2812=FALSE,FALSE,IF('Data Transformation'!E2812&lt;$R$10,E2812,$R$10)),IF(C2812=FALSE,FALSE,IF(C2812&lt;$R$10,C2812,$R$10)))</f>
        <v>2.8359117E-2</v>
      </c>
      <c r="H2812">
        <f>IF('Input and Summary Results'!$J$4="yes",'Data Transformation'!F2812,'Data Transformation'!D2812)</f>
        <v>6.5542960999999997E-2</v>
      </c>
      <c r="I2812">
        <f t="shared" si="160"/>
        <v>147</v>
      </c>
    </row>
    <row r="2813" spans="2:9" x14ac:dyDescent="0.45">
      <c r="B2813">
        <f>IF('Input and Summary Results'!D2395=0,FALSE,'Input and Summary Results'!$B2395)</f>
        <v>147</v>
      </c>
      <c r="C2813">
        <f>IF(OR(B2813=0,'Input and Summary Results'!D2395=0,'Input and Summary Results'!D2395=""),FALSE,'Input and Summary Results'!$D2395)</f>
        <v>0.93418997100000001</v>
      </c>
      <c r="D2813">
        <f>IF(OR(B2813=0,'Input and Summary Results'!E2395=0),FALSE,'Input and Summary Results'!$E2395)</f>
        <v>6.3989275999999998E-2</v>
      </c>
      <c r="E2813">
        <f t="shared" si="161"/>
        <v>-2.9564799393278229E-2</v>
      </c>
      <c r="F2813">
        <f t="shared" si="162"/>
        <v>2.9727728455778937E-2</v>
      </c>
      <c r="G2813">
        <f>IF('Input and Summary Results'!$J$4="yes",IF(C2813=FALSE,FALSE,IF('Data Transformation'!E2813&lt;$R$10,E2813,$R$10)),IF(C2813=FALSE,FALSE,IF(C2813&lt;$R$10,C2813,$R$10)))</f>
        <v>0.93418997100000001</v>
      </c>
      <c r="H2813">
        <f>IF('Input and Summary Results'!$J$4="yes",'Data Transformation'!F2813,'Data Transformation'!D2813)</f>
        <v>6.3989275999999998E-2</v>
      </c>
      <c r="I2813">
        <f t="shared" si="160"/>
        <v>147</v>
      </c>
    </row>
    <row r="2814" spans="2:9" x14ac:dyDescent="0.45">
      <c r="B2814">
        <f>IF('Input and Summary Results'!D2396=0,FALSE,'Input and Summary Results'!$B2396)</f>
        <v>147</v>
      </c>
      <c r="C2814">
        <f>IF(OR(B2814=0,'Input and Summary Results'!D2396=0,'Input and Summary Results'!D2396=""),FALSE,'Input and Summary Results'!$D2396)</f>
        <v>0.14665266199999999</v>
      </c>
      <c r="D2814">
        <f>IF(OR(B2814=0,'Input and Summary Results'!E2396=0),FALSE,'Input and Summary Results'!$E2396)</f>
        <v>6.1369286000000002E-2</v>
      </c>
      <c r="E2814">
        <f t="shared" si="161"/>
        <v>-0.83371004941429694</v>
      </c>
      <c r="F2814">
        <f t="shared" si="162"/>
        <v>0.18161463802136779</v>
      </c>
      <c r="G2814">
        <f>IF('Input and Summary Results'!$J$4="yes",IF(C2814=FALSE,FALSE,IF('Data Transformation'!E2814&lt;$R$10,E2814,$R$10)),IF(C2814=FALSE,FALSE,IF(C2814&lt;$R$10,C2814,$R$10)))</f>
        <v>0.14665266199999999</v>
      </c>
      <c r="H2814">
        <f>IF('Input and Summary Results'!$J$4="yes",'Data Transformation'!F2814,'Data Transformation'!D2814)</f>
        <v>6.1369286000000002E-2</v>
      </c>
      <c r="I2814">
        <f t="shared" si="160"/>
        <v>147</v>
      </c>
    </row>
    <row r="2815" spans="2:9" x14ac:dyDescent="0.45">
      <c r="B2815">
        <f>IF('Input and Summary Results'!D2397=0,FALSE,'Input and Summary Results'!$B2397)</f>
        <v>147</v>
      </c>
      <c r="C2815">
        <f>IF(OR(B2815=0,'Input and Summary Results'!D2397=0,'Input and Summary Results'!D2397=""),FALSE,'Input and Summary Results'!$D2397)</f>
        <v>0.13207898700000001</v>
      </c>
      <c r="D2815">
        <f>IF(OR(B2815=0,'Input and Summary Results'!E2397=0),FALSE,'Input and Summary Results'!$E2397)</f>
        <v>5.7458413999999999E-2</v>
      </c>
      <c r="E2815">
        <f t="shared" si="161"/>
        <v>-0.87916627062046915</v>
      </c>
      <c r="F2815">
        <f t="shared" si="162"/>
        <v>0.18880332324172047</v>
      </c>
      <c r="G2815">
        <f>IF('Input and Summary Results'!$J$4="yes",IF(C2815=FALSE,FALSE,IF('Data Transformation'!E2815&lt;$R$10,E2815,$R$10)),IF(C2815=FALSE,FALSE,IF(C2815&lt;$R$10,C2815,$R$10)))</f>
        <v>0.13207898700000001</v>
      </c>
      <c r="H2815">
        <f>IF('Input and Summary Results'!$J$4="yes",'Data Transformation'!F2815,'Data Transformation'!D2815)</f>
        <v>5.7458413999999999E-2</v>
      </c>
      <c r="I2815">
        <f t="shared" si="160"/>
        <v>147</v>
      </c>
    </row>
    <row r="2816" spans="2:9" x14ac:dyDescent="0.45">
      <c r="B2816">
        <f>IF('Input and Summary Results'!D2398=0,FALSE,'Input and Summary Results'!$B2398)</f>
        <v>147</v>
      </c>
      <c r="C2816">
        <f>IF(OR(B2816=0,'Input and Summary Results'!D2398=0,'Input and Summary Results'!D2398=""),FALSE,'Input and Summary Results'!$D2398)</f>
        <v>0.36844263999999999</v>
      </c>
      <c r="D2816">
        <f>IF(OR(B2816=0,'Input and Summary Results'!E2398=0),FALSE,'Input and Summary Results'!$E2398)</f>
        <v>5.4851219999999999E-2</v>
      </c>
      <c r="E2816">
        <f t="shared" si="161"/>
        <v>-0.43363011450911576</v>
      </c>
      <c r="F2816">
        <f t="shared" si="162"/>
        <v>6.4610951327457658E-2</v>
      </c>
      <c r="G2816">
        <f>IF('Input and Summary Results'!$J$4="yes",IF(C2816=FALSE,FALSE,IF('Data Transformation'!E2816&lt;$R$10,E2816,$R$10)),IF(C2816=FALSE,FALSE,IF(C2816&lt;$R$10,C2816,$R$10)))</f>
        <v>0.36844263999999999</v>
      </c>
      <c r="H2816">
        <f>IF('Input and Summary Results'!$J$4="yes",'Data Transformation'!F2816,'Data Transformation'!D2816)</f>
        <v>5.4851219999999999E-2</v>
      </c>
      <c r="I2816">
        <f t="shared" si="160"/>
        <v>147</v>
      </c>
    </row>
    <row r="2817" spans="2:9" x14ac:dyDescent="0.45">
      <c r="B2817">
        <f>IF('Input and Summary Results'!D2399=0,FALSE,'Input and Summary Results'!$B2399)</f>
        <v>147</v>
      </c>
      <c r="C2817">
        <f>IF(OR(B2817=0,'Input and Summary Results'!D2399=0,'Input and Summary Results'!D2399=""),FALSE,'Input and Summary Results'!$D2399)</f>
        <v>8.9529604999999998E-2</v>
      </c>
      <c r="D2817">
        <f>IF(OR(B2817=0,'Input and Summary Results'!E2399=0),FALSE,'Input and Summary Results'!$E2399)</f>
        <v>5.4804701999999997E-2</v>
      </c>
      <c r="E2817">
        <f t="shared" si="161"/>
        <v>-1.0480333315877191</v>
      </c>
      <c r="F2817">
        <f t="shared" si="162"/>
        <v>0.26566900041611935</v>
      </c>
      <c r="G2817">
        <f>IF('Input and Summary Results'!$J$4="yes",IF(C2817=FALSE,FALSE,IF('Data Transformation'!E2817&lt;$R$10,E2817,$R$10)),IF(C2817=FALSE,FALSE,IF(C2817&lt;$R$10,C2817,$R$10)))</f>
        <v>8.9529604999999998E-2</v>
      </c>
      <c r="H2817">
        <f>IF('Input and Summary Results'!$J$4="yes",'Data Transformation'!F2817,'Data Transformation'!D2817)</f>
        <v>5.4804701999999997E-2</v>
      </c>
      <c r="I2817">
        <f t="shared" si="160"/>
        <v>147</v>
      </c>
    </row>
    <row r="2818" spans="2:9" x14ac:dyDescent="0.45">
      <c r="B2818">
        <f>IF('Input and Summary Results'!D2400=0,FALSE,'Input and Summary Results'!$B2400)</f>
        <v>147</v>
      </c>
      <c r="C2818">
        <f>IF(OR(B2818=0,'Input and Summary Results'!D2400=0,'Input and Summary Results'!D2400=""),FALSE,'Input and Summary Results'!$D2400)</f>
        <v>0.149205795</v>
      </c>
      <c r="D2818">
        <f>IF(OR(B2818=0,'Input and Summary Results'!E2400=0),FALSE,'Input and Summary Results'!$E2400)</f>
        <v>5.2385307999999998E-2</v>
      </c>
      <c r="E2818">
        <f t="shared" si="161"/>
        <v>-0.82621430898366999</v>
      </c>
      <c r="F2818">
        <f t="shared" si="162"/>
        <v>0.15237493739435523</v>
      </c>
      <c r="G2818">
        <f>IF('Input and Summary Results'!$J$4="yes",IF(C2818=FALSE,FALSE,IF('Data Transformation'!E2818&lt;$R$10,E2818,$R$10)),IF(C2818=FALSE,FALSE,IF(C2818&lt;$R$10,C2818,$R$10)))</f>
        <v>0.149205795</v>
      </c>
      <c r="H2818">
        <f>IF('Input and Summary Results'!$J$4="yes",'Data Transformation'!F2818,'Data Transformation'!D2818)</f>
        <v>5.2385307999999998E-2</v>
      </c>
      <c r="I2818">
        <f t="shared" si="160"/>
        <v>147</v>
      </c>
    </row>
    <row r="2819" spans="2:9" x14ac:dyDescent="0.45">
      <c r="B2819">
        <f>IF('Input and Summary Results'!D2401=0,FALSE,'Input and Summary Results'!$B2401)</f>
        <v>147</v>
      </c>
      <c r="C2819">
        <f>IF(OR(B2819=0,'Input and Summary Results'!D2401=0,'Input and Summary Results'!D2401=""),FALSE,'Input and Summary Results'!$D2401)</f>
        <v>5.1907378999999997E-2</v>
      </c>
      <c r="D2819">
        <f>IF(OR(B2819=0,'Input and Summary Results'!E2401=0),FALSE,'Input and Summary Results'!$E2401)</f>
        <v>5.1683103000000001E-2</v>
      </c>
      <c r="E2819">
        <f t="shared" si="161"/>
        <v>-1.2847708997394278</v>
      </c>
      <c r="F2819">
        <f t="shared" si="162"/>
        <v>0.43212481797626501</v>
      </c>
      <c r="G2819">
        <f>IF('Input and Summary Results'!$J$4="yes",IF(C2819=FALSE,FALSE,IF('Data Transformation'!E2819&lt;$R$10,E2819,$R$10)),IF(C2819=FALSE,FALSE,IF(C2819&lt;$R$10,C2819,$R$10)))</f>
        <v>5.1907378999999997E-2</v>
      </c>
      <c r="H2819">
        <f>IF('Input and Summary Results'!$J$4="yes",'Data Transformation'!F2819,'Data Transformation'!D2819)</f>
        <v>5.1683103000000001E-2</v>
      </c>
      <c r="I2819">
        <f t="shared" si="160"/>
        <v>147</v>
      </c>
    </row>
    <row r="2820" spans="2:9" x14ac:dyDescent="0.45">
      <c r="B2820">
        <f>IF('Input and Summary Results'!D2402=0,FALSE,'Input and Summary Results'!$B2402)</f>
        <v>147</v>
      </c>
      <c r="C2820">
        <f>IF(OR(B2820=0,'Input and Summary Results'!D2402=0,'Input and Summary Results'!D2402=""),FALSE,'Input and Summary Results'!$D2402)</f>
        <v>0.144353077</v>
      </c>
      <c r="D2820">
        <f>IF(OR(B2820=0,'Input and Summary Results'!E2402=0),FALSE,'Input and Summary Results'!$E2402)</f>
        <v>4.9731975999999997E-2</v>
      </c>
      <c r="E2820">
        <f t="shared" si="161"/>
        <v>-0.84057395435424576</v>
      </c>
      <c r="F2820">
        <f t="shared" si="162"/>
        <v>0.14952003817694859</v>
      </c>
      <c r="G2820">
        <f>IF('Input and Summary Results'!$J$4="yes",IF(C2820=FALSE,FALSE,IF('Data Transformation'!E2820&lt;$R$10,E2820,$R$10)),IF(C2820=FALSE,FALSE,IF(C2820&lt;$R$10,C2820,$R$10)))</f>
        <v>0.144353077</v>
      </c>
      <c r="H2820">
        <f>IF('Input and Summary Results'!$J$4="yes",'Data Transformation'!F2820,'Data Transformation'!D2820)</f>
        <v>4.9731975999999997E-2</v>
      </c>
      <c r="I2820">
        <f t="shared" si="160"/>
        <v>147</v>
      </c>
    </row>
    <row r="2821" spans="2:9" x14ac:dyDescent="0.45">
      <c r="B2821">
        <f>IF('Input and Summary Results'!D2403=0,FALSE,'Input and Summary Results'!$B2403)</f>
        <v>147</v>
      </c>
      <c r="C2821">
        <f>IF(OR(B2821=0,'Input and Summary Results'!D2403=0,'Input and Summary Results'!D2403=""),FALSE,'Input and Summary Results'!$D2403)</f>
        <v>0.91935867000000004</v>
      </c>
      <c r="D2821">
        <f>IF(OR(B2821=0,'Input and Summary Results'!E2403=0),FALSE,'Input and Summary Results'!$E2403)</f>
        <v>4.8086785999999999E-2</v>
      </c>
      <c r="E2821">
        <f t="shared" si="161"/>
        <v>-3.6515023964424312E-2</v>
      </c>
      <c r="F2821">
        <f t="shared" si="162"/>
        <v>2.2700242903022822E-2</v>
      </c>
      <c r="G2821">
        <f>IF('Input and Summary Results'!$J$4="yes",IF(C2821=FALSE,FALSE,IF('Data Transformation'!E2821&lt;$R$10,E2821,$R$10)),IF(C2821=FALSE,FALSE,IF(C2821&lt;$R$10,C2821,$R$10)))</f>
        <v>0.91935867000000004</v>
      </c>
      <c r="H2821">
        <f>IF('Input and Summary Results'!$J$4="yes",'Data Transformation'!F2821,'Data Transformation'!D2821)</f>
        <v>4.8086785999999999E-2</v>
      </c>
      <c r="I2821">
        <f t="shared" ref="I2821:I2884" si="163">IF(G2821=FALSE,"",B2821)</f>
        <v>147</v>
      </c>
    </row>
    <row r="2822" spans="2:9" x14ac:dyDescent="0.45">
      <c r="B2822">
        <f>IF('Input and Summary Results'!D2404=0,FALSE,'Input and Summary Results'!$B2404)</f>
        <v>147</v>
      </c>
      <c r="C2822">
        <f>IF(OR(B2822=0,'Input and Summary Results'!D2404=0,'Input and Summary Results'!D2404=""),FALSE,'Input and Summary Results'!$D2404)</f>
        <v>0.22066314000000001</v>
      </c>
      <c r="D2822">
        <f>IF(OR(B2822=0,'Input and Summary Results'!E2404=0),FALSE,'Input and Summary Results'!$E2404)</f>
        <v>4.2130639999999997E-2</v>
      </c>
      <c r="E2822">
        <f t="shared" si="161"/>
        <v>-0.65627020617472986</v>
      </c>
      <c r="F2822">
        <f t="shared" si="162"/>
        <v>8.2862492394515902E-2</v>
      </c>
      <c r="G2822">
        <f>IF('Input and Summary Results'!$J$4="yes",IF(C2822=FALSE,FALSE,IF('Data Transformation'!E2822&lt;$R$10,E2822,$R$10)),IF(C2822=FALSE,FALSE,IF(C2822&lt;$R$10,C2822,$R$10)))</f>
        <v>0.22066314000000001</v>
      </c>
      <c r="H2822">
        <f>IF('Input and Summary Results'!$J$4="yes",'Data Transformation'!F2822,'Data Transformation'!D2822)</f>
        <v>4.2130639999999997E-2</v>
      </c>
      <c r="I2822">
        <f t="shared" si="163"/>
        <v>147</v>
      </c>
    </row>
    <row r="2823" spans="2:9" x14ac:dyDescent="0.45">
      <c r="B2823">
        <f>IF('Input and Summary Results'!D2405=0,FALSE,'Input and Summary Results'!$B2405)</f>
        <v>147</v>
      </c>
      <c r="C2823">
        <f>IF(OR(B2823=0,'Input and Summary Results'!D2405=0,'Input and Summary Results'!D2405=""),FALSE,'Input and Summary Results'!$D2405)</f>
        <v>0.36810280000000001</v>
      </c>
      <c r="D2823">
        <f>IF(OR(B2823=0,'Input and Summary Results'!E2405=0),FALSE,'Input and Summary Results'!$E2405)</f>
        <v>4.1574855000000001E-2</v>
      </c>
      <c r="E2823">
        <f t="shared" si="161"/>
        <v>-0.43403087904905613</v>
      </c>
      <c r="F2823">
        <f t="shared" si="162"/>
        <v>4.9017521925940249E-2</v>
      </c>
      <c r="G2823">
        <f>IF('Input and Summary Results'!$J$4="yes",IF(C2823=FALSE,FALSE,IF('Data Transformation'!E2823&lt;$R$10,E2823,$R$10)),IF(C2823=FALSE,FALSE,IF(C2823&lt;$R$10,C2823,$R$10)))</f>
        <v>0.36810280000000001</v>
      </c>
      <c r="H2823">
        <f>IF('Input and Summary Results'!$J$4="yes",'Data Transformation'!F2823,'Data Transformation'!D2823)</f>
        <v>4.1574855000000001E-2</v>
      </c>
      <c r="I2823">
        <f t="shared" si="163"/>
        <v>147</v>
      </c>
    </row>
    <row r="2824" spans="2:9" x14ac:dyDescent="0.45">
      <c r="B2824">
        <f>IF('Input and Summary Results'!D2406=0,FALSE,'Input and Summary Results'!$B2406)</f>
        <v>147</v>
      </c>
      <c r="C2824">
        <f>IF(OR(B2824=0,'Input and Summary Results'!D2406=0,'Input and Summary Results'!D2406=""),FALSE,'Input and Summary Results'!$D2406)</f>
        <v>0.115744498</v>
      </c>
      <c r="D2824">
        <f>IF(OR(B2824=0,'Input and Summary Results'!E2406=0),FALSE,'Input and Summary Results'!$E2406)</f>
        <v>4.1220787000000002E-2</v>
      </c>
      <c r="E2824">
        <f t="shared" si="161"/>
        <v>-0.93649964432756061</v>
      </c>
      <c r="F2824">
        <f t="shared" si="162"/>
        <v>0.15456304072440663</v>
      </c>
      <c r="G2824">
        <f>IF('Input and Summary Results'!$J$4="yes",IF(C2824=FALSE,FALSE,IF('Data Transformation'!E2824&lt;$R$10,E2824,$R$10)),IF(C2824=FALSE,FALSE,IF(C2824&lt;$R$10,C2824,$R$10)))</f>
        <v>0.115744498</v>
      </c>
      <c r="H2824">
        <f>IF('Input and Summary Results'!$J$4="yes",'Data Transformation'!F2824,'Data Transformation'!D2824)</f>
        <v>4.1220787000000002E-2</v>
      </c>
      <c r="I2824">
        <f t="shared" si="163"/>
        <v>147</v>
      </c>
    </row>
    <row r="2825" spans="2:9" x14ac:dyDescent="0.45">
      <c r="B2825">
        <f>IF('Input and Summary Results'!D2407=0,FALSE,'Input and Summary Results'!$B2407)</f>
        <v>147</v>
      </c>
      <c r="C2825">
        <f>IF(OR(B2825=0,'Input and Summary Results'!D2407=0,'Input and Summary Results'!D2407=""),FALSE,'Input and Summary Results'!$D2407)</f>
        <v>0.114010378</v>
      </c>
      <c r="D2825">
        <f>IF(OR(B2825=0,'Input and Summary Results'!E2407=0),FALSE,'Input and Summary Results'!$E2407)</f>
        <v>3.6715591999999998E-2</v>
      </c>
      <c r="E2825">
        <f t="shared" si="161"/>
        <v>-0.94305561442674546</v>
      </c>
      <c r="F2825">
        <f t="shared" si="162"/>
        <v>0.13976417943285829</v>
      </c>
      <c r="G2825">
        <f>IF('Input and Summary Results'!$J$4="yes",IF(C2825=FALSE,FALSE,IF('Data Transformation'!E2825&lt;$R$10,E2825,$R$10)),IF(C2825=FALSE,FALSE,IF(C2825&lt;$R$10,C2825,$R$10)))</f>
        <v>0.114010378</v>
      </c>
      <c r="H2825">
        <f>IF('Input and Summary Results'!$J$4="yes",'Data Transformation'!F2825,'Data Transformation'!D2825)</f>
        <v>3.6715591999999998E-2</v>
      </c>
      <c r="I2825">
        <f t="shared" si="163"/>
        <v>147</v>
      </c>
    </row>
    <row r="2826" spans="2:9" x14ac:dyDescent="0.45">
      <c r="B2826">
        <f>IF('Input and Summary Results'!D2408=0,FALSE,'Input and Summary Results'!$B2408)</f>
        <v>147</v>
      </c>
      <c r="C2826">
        <f>IF(OR(B2826=0,'Input and Summary Results'!D2408=0,'Input and Summary Results'!D2408=""),FALSE,'Input and Summary Results'!$D2408)</f>
        <v>0.104689844</v>
      </c>
      <c r="D2826">
        <f>IF(OR(B2826=0,'Input and Summary Results'!E2408=0),FALSE,'Input and Summary Results'!$E2408)</f>
        <v>3.4907412999999998E-2</v>
      </c>
      <c r="E2826">
        <f t="shared" si="161"/>
        <v>-0.98009544734401199</v>
      </c>
      <c r="F2826">
        <f t="shared" si="162"/>
        <v>0.14471143200862921</v>
      </c>
      <c r="G2826">
        <f>IF('Input and Summary Results'!$J$4="yes",IF(C2826=FALSE,FALSE,IF('Data Transformation'!E2826&lt;$R$10,E2826,$R$10)),IF(C2826=FALSE,FALSE,IF(C2826&lt;$R$10,C2826,$R$10)))</f>
        <v>0.104689844</v>
      </c>
      <c r="H2826">
        <f>IF('Input and Summary Results'!$J$4="yes",'Data Transformation'!F2826,'Data Transformation'!D2826)</f>
        <v>3.4907412999999998E-2</v>
      </c>
      <c r="I2826">
        <f t="shared" si="163"/>
        <v>147</v>
      </c>
    </row>
    <row r="2827" spans="2:9" x14ac:dyDescent="0.45">
      <c r="B2827">
        <f>IF('Input and Summary Results'!D2409=0,FALSE,'Input and Summary Results'!$B2409)</f>
        <v>147</v>
      </c>
      <c r="C2827">
        <f>IF(OR(B2827=0,'Input and Summary Results'!D2409=0,'Input and Summary Results'!D2409=""),FALSE,'Input and Summary Results'!$D2409)</f>
        <v>0.11176375199999999</v>
      </c>
      <c r="D2827">
        <f>IF(OR(B2827=0,'Input and Summary Results'!E2409=0),FALSE,'Input and Summary Results'!$E2409)</f>
        <v>3.2281097000000002E-2</v>
      </c>
      <c r="E2827">
        <f t="shared" si="161"/>
        <v>-0.95169902703037745</v>
      </c>
      <c r="F2827">
        <f t="shared" si="162"/>
        <v>0.1253536665268718</v>
      </c>
      <c r="G2827">
        <f>IF('Input and Summary Results'!$J$4="yes",IF(C2827=FALSE,FALSE,IF('Data Transformation'!E2827&lt;$R$10,E2827,$R$10)),IF(C2827=FALSE,FALSE,IF(C2827&lt;$R$10,C2827,$R$10)))</f>
        <v>0.11176375199999999</v>
      </c>
      <c r="H2827">
        <f>IF('Input and Summary Results'!$J$4="yes",'Data Transformation'!F2827,'Data Transformation'!D2827)</f>
        <v>3.2281097000000002E-2</v>
      </c>
      <c r="I2827">
        <f t="shared" si="163"/>
        <v>147</v>
      </c>
    </row>
    <row r="2828" spans="2:9" x14ac:dyDescent="0.45">
      <c r="B2828">
        <f>IF('Input and Summary Results'!D2410=0,FALSE,'Input and Summary Results'!$B2410)</f>
        <v>147</v>
      </c>
      <c r="C2828">
        <f>IF(OR(B2828=0,'Input and Summary Results'!D2410=0,'Input and Summary Results'!D2410=""),FALSE,'Input and Summary Results'!$D2410)</f>
        <v>0.98248484300000005</v>
      </c>
      <c r="D2828">
        <f>IF(OR(B2828=0,'Input and Summary Results'!E2410=0),FALSE,'Input and Summary Results'!$E2410)</f>
        <v>3.1834946000000003E-2</v>
      </c>
      <c r="E2828">
        <f t="shared" si="161"/>
        <v>-7.6741408530318867E-3</v>
      </c>
      <c r="F2828">
        <f t="shared" si="162"/>
        <v>1.4062676551642233E-2</v>
      </c>
      <c r="G2828">
        <f>IF('Input and Summary Results'!$J$4="yes",IF(C2828=FALSE,FALSE,IF('Data Transformation'!E2828&lt;$R$10,E2828,$R$10)),IF(C2828=FALSE,FALSE,IF(C2828&lt;$R$10,C2828,$R$10)))</f>
        <v>0.98248484300000005</v>
      </c>
      <c r="H2828">
        <f>IF('Input and Summary Results'!$J$4="yes",'Data Transformation'!F2828,'Data Transformation'!D2828)</f>
        <v>3.1834946000000003E-2</v>
      </c>
      <c r="I2828">
        <f t="shared" si="163"/>
        <v>147</v>
      </c>
    </row>
    <row r="2829" spans="2:9" x14ac:dyDescent="0.45">
      <c r="B2829">
        <f>IF('Input and Summary Results'!D2411=0,FALSE,'Input and Summary Results'!$B2411)</f>
        <v>148</v>
      </c>
      <c r="C2829">
        <f>IF(OR(B2829=0,'Input and Summary Results'!D2411=0,'Input and Summary Results'!D2411=""),FALSE,'Input and Summary Results'!$D2411)</f>
        <v>0.27785110099999999</v>
      </c>
      <c r="D2829">
        <f>IF(OR(B2829=0,'Input and Summary Results'!E2411=0),FALSE,'Input and Summary Results'!$E2411)</f>
        <v>0.11931293499999999</v>
      </c>
      <c r="E2829">
        <f t="shared" si="161"/>
        <v>-0.55618787795984292</v>
      </c>
      <c r="F2829">
        <f t="shared" si="162"/>
        <v>0.18636533597899976</v>
      </c>
      <c r="G2829">
        <f>IF('Input and Summary Results'!$J$4="yes",IF(C2829=FALSE,FALSE,IF('Data Transformation'!E2829&lt;$R$10,E2829,$R$10)),IF(C2829=FALSE,FALSE,IF(C2829&lt;$R$10,C2829,$R$10)))</f>
        <v>0.27785110099999999</v>
      </c>
      <c r="H2829">
        <f>IF('Input and Summary Results'!$J$4="yes",'Data Transformation'!F2829,'Data Transformation'!D2829)</f>
        <v>0.11931293499999999</v>
      </c>
      <c r="I2829">
        <f t="shared" si="163"/>
        <v>148</v>
      </c>
    </row>
    <row r="2830" spans="2:9" x14ac:dyDescent="0.45">
      <c r="B2830">
        <f>IF('Input and Summary Results'!D2412=0,FALSE,'Input and Summary Results'!$B2412)</f>
        <v>148</v>
      </c>
      <c r="C2830">
        <f>IF(OR(B2830=0,'Input and Summary Results'!D2412=0,'Input and Summary Results'!D2412=""),FALSE,'Input and Summary Results'!$D2412)</f>
        <v>-3.6909446999999998E-2</v>
      </c>
      <c r="D2830">
        <f>IF(OR(B2830=0,'Input and Summary Results'!E2412=0),FALSE,'Input and Summary Results'!$E2412)</f>
        <v>0.103861918</v>
      </c>
      <c r="E2830" t="e">
        <f t="shared" si="161"/>
        <v>#NUM!</v>
      </c>
      <c r="F2830">
        <f t="shared" si="162"/>
        <v>-1.2212611153995345</v>
      </c>
      <c r="G2830">
        <f>IF('Input and Summary Results'!$J$4="yes",IF(C2830=FALSE,FALSE,IF('Data Transformation'!E2830&lt;$R$10,E2830,$R$10)),IF(C2830=FALSE,FALSE,IF(C2830&lt;$R$10,C2830,$R$10)))</f>
        <v>-3.6909446999999998E-2</v>
      </c>
      <c r="H2830">
        <f>IF('Input and Summary Results'!$J$4="yes",'Data Transformation'!F2830,'Data Transformation'!D2830)</f>
        <v>0.103861918</v>
      </c>
      <c r="I2830">
        <f t="shared" si="163"/>
        <v>148</v>
      </c>
    </row>
    <row r="2831" spans="2:9" x14ac:dyDescent="0.45">
      <c r="B2831">
        <f>IF('Input and Summary Results'!D2413=0,FALSE,'Input and Summary Results'!$B2413)</f>
        <v>148</v>
      </c>
      <c r="C2831">
        <f>IF(OR(B2831=0,'Input and Summary Results'!D2413=0,'Input and Summary Results'!D2413=""),FALSE,'Input and Summary Results'!$D2413)</f>
        <v>6.9865078999999997E-2</v>
      </c>
      <c r="D2831">
        <f>IF(OR(B2831=0,'Input and Summary Results'!E2413=0),FALSE,'Input and Summary Results'!$E2413)</f>
        <v>8.6624617000000001E-2</v>
      </c>
      <c r="E2831">
        <f t="shared" si="161"/>
        <v>-1.1557398455306866</v>
      </c>
      <c r="F2831">
        <f t="shared" si="162"/>
        <v>0.53810980129286046</v>
      </c>
      <c r="G2831">
        <f>IF('Input and Summary Results'!$J$4="yes",IF(C2831=FALSE,FALSE,IF('Data Transformation'!E2831&lt;$R$10,E2831,$R$10)),IF(C2831=FALSE,FALSE,IF(C2831&lt;$R$10,C2831,$R$10)))</f>
        <v>6.9865078999999997E-2</v>
      </c>
      <c r="H2831">
        <f>IF('Input and Summary Results'!$J$4="yes",'Data Transformation'!F2831,'Data Transformation'!D2831)</f>
        <v>8.6624617000000001E-2</v>
      </c>
      <c r="I2831">
        <f t="shared" si="163"/>
        <v>148</v>
      </c>
    </row>
    <row r="2832" spans="2:9" x14ac:dyDescent="0.45">
      <c r="B2832">
        <f>IF('Input and Summary Results'!D2414=0,FALSE,'Input and Summary Results'!$B2414)</f>
        <v>148</v>
      </c>
      <c r="C2832">
        <f>IF(OR(B2832=0,'Input and Summary Results'!D2414=0,'Input and Summary Results'!D2414=""),FALSE,'Input and Summary Results'!$D2414)</f>
        <v>8.6992802999999994E-2</v>
      </c>
      <c r="D2832">
        <f>IF(OR(B2832=0,'Input and Summary Results'!E2414=0),FALSE,'Input and Summary Results'!$E2414)</f>
        <v>6.7142200999999999E-2</v>
      </c>
      <c r="E2832">
        <f t="shared" si="161"/>
        <v>-1.0605166755040871</v>
      </c>
      <c r="F2832">
        <f t="shared" si="162"/>
        <v>0.33496696541666787</v>
      </c>
      <c r="G2832">
        <f>IF('Input and Summary Results'!$J$4="yes",IF(C2832=FALSE,FALSE,IF('Data Transformation'!E2832&lt;$R$10,E2832,$R$10)),IF(C2832=FALSE,FALSE,IF(C2832&lt;$R$10,C2832,$R$10)))</f>
        <v>8.6992802999999994E-2</v>
      </c>
      <c r="H2832">
        <f>IF('Input and Summary Results'!$J$4="yes",'Data Transformation'!F2832,'Data Transformation'!D2832)</f>
        <v>6.7142200999999999E-2</v>
      </c>
      <c r="I2832">
        <f t="shared" si="163"/>
        <v>148</v>
      </c>
    </row>
    <row r="2833" spans="2:9" x14ac:dyDescent="0.45">
      <c r="B2833">
        <f>IF('Input and Summary Results'!D2415=0,FALSE,'Input and Summary Results'!$B2415)</f>
        <v>148</v>
      </c>
      <c r="C2833">
        <f>IF(OR(B2833=0,'Input and Summary Results'!D2415=0,'Input and Summary Results'!D2415=""),FALSE,'Input and Summary Results'!$D2415)</f>
        <v>0.13653752599999999</v>
      </c>
      <c r="D2833">
        <f>IF(OR(B2833=0,'Input and Summary Results'!E2415=0),FALSE,'Input and Summary Results'!$E2415)</f>
        <v>5.8211855999999999E-2</v>
      </c>
      <c r="E2833">
        <f t="shared" si="161"/>
        <v>-0.86474797063830655</v>
      </c>
      <c r="F2833">
        <f t="shared" si="162"/>
        <v>0.18503298136513768</v>
      </c>
      <c r="G2833">
        <f>IF('Input and Summary Results'!$J$4="yes",IF(C2833=FALSE,FALSE,IF('Data Transformation'!E2833&lt;$R$10,E2833,$R$10)),IF(C2833=FALSE,FALSE,IF(C2833&lt;$R$10,C2833,$R$10)))</f>
        <v>0.13653752599999999</v>
      </c>
      <c r="H2833">
        <f>IF('Input and Summary Results'!$J$4="yes",'Data Transformation'!F2833,'Data Transformation'!D2833)</f>
        <v>5.8211855999999999E-2</v>
      </c>
      <c r="I2833">
        <f t="shared" si="163"/>
        <v>148</v>
      </c>
    </row>
    <row r="2834" spans="2:9" x14ac:dyDescent="0.45">
      <c r="B2834">
        <f>IF('Input and Summary Results'!D2416=0,FALSE,'Input and Summary Results'!$B2416)</f>
        <v>148</v>
      </c>
      <c r="C2834">
        <f>IF(OR(B2834=0,'Input and Summary Results'!D2416=0,'Input and Summary Results'!D2416=""),FALSE,'Input and Summary Results'!$D2416)</f>
        <v>0.86173394699999994</v>
      </c>
      <c r="D2834">
        <f>IF(OR(B2834=0,'Input and Summary Results'!E2416=0),FALSE,'Input and Summary Results'!$E2416)</f>
        <v>5.7977332999999999E-2</v>
      </c>
      <c r="E2834">
        <f t="shared" si="161"/>
        <v>-6.4626798194752005E-2</v>
      </c>
      <c r="F2834">
        <f t="shared" si="162"/>
        <v>2.9199456061349761E-2</v>
      </c>
      <c r="G2834">
        <f>IF('Input and Summary Results'!$J$4="yes",IF(C2834=FALSE,FALSE,IF('Data Transformation'!E2834&lt;$R$10,E2834,$R$10)),IF(C2834=FALSE,FALSE,IF(C2834&lt;$R$10,C2834,$R$10)))</f>
        <v>0.86173394699999994</v>
      </c>
      <c r="H2834">
        <f>IF('Input and Summary Results'!$J$4="yes",'Data Transformation'!F2834,'Data Transformation'!D2834)</f>
        <v>5.7977332999999999E-2</v>
      </c>
      <c r="I2834">
        <f t="shared" si="163"/>
        <v>148</v>
      </c>
    </row>
    <row r="2835" spans="2:9" x14ac:dyDescent="0.45">
      <c r="B2835">
        <f>IF('Input and Summary Results'!D2417=0,FALSE,'Input and Summary Results'!$B2417)</f>
        <v>148</v>
      </c>
      <c r="C2835">
        <f>IF(OR(B2835=0,'Input and Summary Results'!D2417=0,'Input and Summary Results'!D2417=""),FALSE,'Input and Summary Results'!$D2417)</f>
        <v>0.11445556</v>
      </c>
      <c r="D2835">
        <f>IF(OR(B2835=0,'Input and Summary Results'!E2417=0),FALSE,'Input and Summary Results'!$E2417)</f>
        <v>5.6504134999999997E-2</v>
      </c>
      <c r="E2835">
        <f t="shared" si="161"/>
        <v>-0.94136310540386758</v>
      </c>
      <c r="F2835">
        <f t="shared" si="162"/>
        <v>0.21425603605451757</v>
      </c>
      <c r="G2835">
        <f>IF('Input and Summary Results'!$J$4="yes",IF(C2835=FALSE,FALSE,IF('Data Transformation'!E2835&lt;$R$10,E2835,$R$10)),IF(C2835=FALSE,FALSE,IF(C2835&lt;$R$10,C2835,$R$10)))</f>
        <v>0.11445556</v>
      </c>
      <c r="H2835">
        <f>IF('Input and Summary Results'!$J$4="yes",'Data Transformation'!F2835,'Data Transformation'!D2835)</f>
        <v>5.6504134999999997E-2</v>
      </c>
      <c r="I2835">
        <f t="shared" si="163"/>
        <v>148</v>
      </c>
    </row>
    <row r="2836" spans="2:9" x14ac:dyDescent="0.45">
      <c r="B2836">
        <f>IF('Input and Summary Results'!D2418=0,FALSE,'Input and Summary Results'!$B2418)</f>
        <v>148</v>
      </c>
      <c r="C2836">
        <f>IF(OR(B2836=0,'Input and Summary Results'!D2418=0,'Input and Summary Results'!D2418=""),FALSE,'Input and Summary Results'!$D2418)</f>
        <v>0.142140187</v>
      </c>
      <c r="D2836">
        <f>IF(OR(B2836=0,'Input and Summary Results'!E2418=0),FALSE,'Input and Summary Results'!$E2418)</f>
        <v>5.4936915000000003E-2</v>
      </c>
      <c r="E2836">
        <f t="shared" si="161"/>
        <v>-0.84728311753426455</v>
      </c>
      <c r="F2836">
        <f t="shared" si="162"/>
        <v>0.16774018392138459</v>
      </c>
      <c r="G2836">
        <f>IF('Input and Summary Results'!$J$4="yes",IF(C2836=FALSE,FALSE,IF('Data Transformation'!E2836&lt;$R$10,E2836,$R$10)),IF(C2836=FALSE,FALSE,IF(C2836&lt;$R$10,C2836,$R$10)))</f>
        <v>0.142140187</v>
      </c>
      <c r="H2836">
        <f>IF('Input and Summary Results'!$J$4="yes",'Data Transformation'!F2836,'Data Transformation'!D2836)</f>
        <v>5.4936915000000003E-2</v>
      </c>
      <c r="I2836">
        <f t="shared" si="163"/>
        <v>148</v>
      </c>
    </row>
    <row r="2837" spans="2:9" x14ac:dyDescent="0.45">
      <c r="B2837">
        <f>IF('Input and Summary Results'!D2419=0,FALSE,'Input and Summary Results'!$B2419)</f>
        <v>148</v>
      </c>
      <c r="C2837">
        <f>IF(OR(B2837=0,'Input and Summary Results'!D2419=0,'Input and Summary Results'!D2419=""),FALSE,'Input and Summary Results'!$D2419)</f>
        <v>9.9015345000000005E-2</v>
      </c>
      <c r="D2837">
        <f>IF(OR(B2837=0,'Input and Summary Results'!E2419=0),FALSE,'Input and Summary Results'!$E2419)</f>
        <v>5.2255350999999998E-2</v>
      </c>
      <c r="E2837">
        <f t="shared" si="161"/>
        <v>-1.0042974949741785</v>
      </c>
      <c r="F2837">
        <f t="shared" si="162"/>
        <v>0.22904351173042925</v>
      </c>
      <c r="G2837">
        <f>IF('Input and Summary Results'!$J$4="yes",IF(C2837=FALSE,FALSE,IF('Data Transformation'!E2837&lt;$R$10,E2837,$R$10)),IF(C2837=FALSE,FALSE,IF(C2837&lt;$R$10,C2837,$R$10)))</f>
        <v>9.9015345000000005E-2</v>
      </c>
      <c r="H2837">
        <f>IF('Input and Summary Results'!$J$4="yes",'Data Transformation'!F2837,'Data Transformation'!D2837)</f>
        <v>5.2255350999999998E-2</v>
      </c>
      <c r="I2837">
        <f t="shared" si="163"/>
        <v>148</v>
      </c>
    </row>
    <row r="2838" spans="2:9" x14ac:dyDescent="0.45">
      <c r="B2838">
        <f>IF('Input and Summary Results'!D2420=0,FALSE,'Input and Summary Results'!$B2420)</f>
        <v>148</v>
      </c>
      <c r="C2838">
        <f>IF(OR(B2838=0,'Input and Summary Results'!D2420=0,'Input and Summary Results'!D2420=""),FALSE,'Input and Summary Results'!$D2420)</f>
        <v>0.98295379100000002</v>
      </c>
      <c r="D2838">
        <f>IF(OR(B2838=0,'Input and Summary Results'!E2420=0),FALSE,'Input and Summary Results'!$E2420)</f>
        <v>4.8600279000000003E-2</v>
      </c>
      <c r="E2838">
        <f t="shared" si="161"/>
        <v>-7.4668980228146057E-3</v>
      </c>
      <c r="F2838">
        <f t="shared" si="162"/>
        <v>2.1458303817661353E-2</v>
      </c>
      <c r="G2838">
        <f>IF('Input and Summary Results'!$J$4="yes",IF(C2838=FALSE,FALSE,IF('Data Transformation'!E2838&lt;$R$10,E2838,$R$10)),IF(C2838=FALSE,FALSE,IF(C2838&lt;$R$10,C2838,$R$10)))</f>
        <v>0.98295379100000002</v>
      </c>
      <c r="H2838">
        <f>IF('Input and Summary Results'!$J$4="yes",'Data Transformation'!F2838,'Data Transformation'!D2838)</f>
        <v>4.8600279000000003E-2</v>
      </c>
      <c r="I2838">
        <f t="shared" si="163"/>
        <v>148</v>
      </c>
    </row>
    <row r="2839" spans="2:9" x14ac:dyDescent="0.45">
      <c r="B2839">
        <f>IF('Input and Summary Results'!D2421=0,FALSE,'Input and Summary Results'!$B2421)</f>
        <v>148</v>
      </c>
      <c r="C2839">
        <f>IF(OR(B2839=0,'Input and Summary Results'!D2421=0,'Input and Summary Results'!D2421=""),FALSE,'Input and Summary Results'!$D2421)</f>
        <v>0.110871397</v>
      </c>
      <c r="D2839">
        <f>IF(OR(B2839=0,'Input and Summary Results'!E2421=0),FALSE,'Input and Summary Results'!$E2421)</f>
        <v>4.7800844000000002E-2</v>
      </c>
      <c r="E2839">
        <f t="shared" si="161"/>
        <v>-0.95518048024651403</v>
      </c>
      <c r="F2839">
        <f t="shared" si="162"/>
        <v>0.18711378098717385</v>
      </c>
      <c r="G2839">
        <f>IF('Input and Summary Results'!$J$4="yes",IF(C2839=FALSE,FALSE,IF('Data Transformation'!E2839&lt;$R$10,E2839,$R$10)),IF(C2839=FALSE,FALSE,IF(C2839&lt;$R$10,C2839,$R$10)))</f>
        <v>0.110871397</v>
      </c>
      <c r="H2839">
        <f>IF('Input and Summary Results'!$J$4="yes",'Data Transformation'!F2839,'Data Transformation'!D2839)</f>
        <v>4.7800844000000002E-2</v>
      </c>
      <c r="I2839">
        <f t="shared" si="163"/>
        <v>148</v>
      </c>
    </row>
    <row r="2840" spans="2:9" x14ac:dyDescent="0.45">
      <c r="B2840">
        <f>IF('Input and Summary Results'!D2422=0,FALSE,'Input and Summary Results'!$B2422)</f>
        <v>148</v>
      </c>
      <c r="C2840">
        <f>IF(OR(B2840=0,'Input and Summary Results'!D2422=0,'Input and Summary Results'!D2422=""),FALSE,'Input and Summary Results'!$D2422)</f>
        <v>0.99696282000000003</v>
      </c>
      <c r="D2840">
        <f>IF(OR(B2840=0,'Input and Summary Results'!E2422=0),FALSE,'Input and Summary Results'!$E2422)</f>
        <v>4.7773995999999999E-2</v>
      </c>
      <c r="E2840">
        <f t="shared" si="161"/>
        <v>-1.3210376461395437E-3</v>
      </c>
      <c r="F2840">
        <f t="shared" si="162"/>
        <v>2.0797078735594169E-2</v>
      </c>
      <c r="G2840">
        <f>IF('Input and Summary Results'!$J$4="yes",IF(C2840=FALSE,FALSE,IF('Data Transformation'!E2840&lt;$R$10,E2840,$R$10)),IF(C2840=FALSE,FALSE,IF(C2840&lt;$R$10,C2840,$R$10)))</f>
        <v>0.99696282000000003</v>
      </c>
      <c r="H2840">
        <f>IF('Input and Summary Results'!$J$4="yes",'Data Transformation'!F2840,'Data Transformation'!D2840)</f>
        <v>4.7773995999999999E-2</v>
      </c>
      <c r="I2840">
        <f t="shared" si="163"/>
        <v>148</v>
      </c>
    </row>
    <row r="2841" spans="2:9" x14ac:dyDescent="0.45">
      <c r="B2841">
        <f>IF('Input and Summary Results'!D2423=0,FALSE,'Input and Summary Results'!$B2423)</f>
        <v>148</v>
      </c>
      <c r="C2841">
        <f>IF(OR(B2841=0,'Input and Summary Results'!D2423=0,'Input and Summary Results'!D2423=""),FALSE,'Input and Summary Results'!$D2423)</f>
        <v>0.92899074599999998</v>
      </c>
      <c r="D2841">
        <f>IF(OR(B2841=0,'Input and Summary Results'!E2423=0),FALSE,'Input and Summary Results'!$E2423)</f>
        <v>4.7062920000000001E-2</v>
      </c>
      <c r="E2841">
        <f t="shared" si="161"/>
        <v>-3.1988612143228644E-2</v>
      </c>
      <c r="F2841">
        <f t="shared" si="162"/>
        <v>2.1986556236373963E-2</v>
      </c>
      <c r="G2841">
        <f>IF('Input and Summary Results'!$J$4="yes",IF(C2841=FALSE,FALSE,IF('Data Transformation'!E2841&lt;$R$10,E2841,$R$10)),IF(C2841=FALSE,FALSE,IF(C2841&lt;$R$10,C2841,$R$10)))</f>
        <v>0.92899074599999998</v>
      </c>
      <c r="H2841">
        <f>IF('Input and Summary Results'!$J$4="yes",'Data Transformation'!F2841,'Data Transformation'!D2841)</f>
        <v>4.7062920000000001E-2</v>
      </c>
      <c r="I2841">
        <f t="shared" si="163"/>
        <v>148</v>
      </c>
    </row>
    <row r="2842" spans="2:9" x14ac:dyDescent="0.45">
      <c r="B2842">
        <f>IF('Input and Summary Results'!D2424=0,FALSE,'Input and Summary Results'!$B2424)</f>
        <v>148</v>
      </c>
      <c r="C2842">
        <f>IF(OR(B2842=0,'Input and Summary Results'!D2424=0,'Input and Summary Results'!D2424=""),FALSE,'Input and Summary Results'!$D2424)</f>
        <v>0.81871611799999999</v>
      </c>
      <c r="D2842">
        <f>IF(OR(B2842=0,'Input and Summary Results'!E2424=0),FALSE,'Input and Summary Results'!$E2424)</f>
        <v>4.5608422000000003E-2</v>
      </c>
      <c r="E2842">
        <f t="shared" si="161"/>
        <v>-8.6866659604877272E-2</v>
      </c>
      <c r="F2842">
        <f t="shared" si="162"/>
        <v>2.4176945723694672E-2</v>
      </c>
      <c r="G2842">
        <f>IF('Input and Summary Results'!$J$4="yes",IF(C2842=FALSE,FALSE,IF('Data Transformation'!E2842&lt;$R$10,E2842,$R$10)),IF(C2842=FALSE,FALSE,IF(C2842&lt;$R$10,C2842,$R$10)))</f>
        <v>0.81871611799999999</v>
      </c>
      <c r="H2842">
        <f>IF('Input and Summary Results'!$J$4="yes",'Data Transformation'!F2842,'Data Transformation'!D2842)</f>
        <v>4.5608422000000003E-2</v>
      </c>
      <c r="I2842">
        <f t="shared" si="163"/>
        <v>148</v>
      </c>
    </row>
    <row r="2843" spans="2:9" x14ac:dyDescent="0.45">
      <c r="B2843">
        <f>IF('Input and Summary Results'!D2425=0,FALSE,'Input and Summary Results'!$B2425)</f>
        <v>148</v>
      </c>
      <c r="C2843">
        <f>IF(OR(B2843=0,'Input and Summary Results'!D2425=0,'Input and Summary Results'!D2425=""),FALSE,'Input and Summary Results'!$D2425)</f>
        <v>0.131756126</v>
      </c>
      <c r="D2843">
        <f>IF(OR(B2843=0,'Input and Summary Results'!E2425=0),FALSE,'Input and Summary Results'!$E2425)</f>
        <v>4.4116703E-2</v>
      </c>
      <c r="E2843">
        <f t="shared" si="161"/>
        <v>-0.88022918312759413</v>
      </c>
      <c r="F2843">
        <f t="shared" si="162"/>
        <v>0.14531885296931088</v>
      </c>
      <c r="G2843">
        <f>IF('Input and Summary Results'!$J$4="yes",IF(C2843=FALSE,FALSE,IF('Data Transformation'!E2843&lt;$R$10,E2843,$R$10)),IF(C2843=FALSE,FALSE,IF(C2843&lt;$R$10,C2843,$R$10)))</f>
        <v>0.131756126</v>
      </c>
      <c r="H2843">
        <f>IF('Input and Summary Results'!$J$4="yes",'Data Transformation'!F2843,'Data Transformation'!D2843)</f>
        <v>4.4116703E-2</v>
      </c>
      <c r="I2843">
        <f t="shared" si="163"/>
        <v>148</v>
      </c>
    </row>
    <row r="2844" spans="2:9" x14ac:dyDescent="0.45">
      <c r="B2844">
        <f>IF('Input and Summary Results'!D2426=0,FALSE,'Input and Summary Results'!$B2426)</f>
        <v>148</v>
      </c>
      <c r="C2844">
        <f>IF(OR(B2844=0,'Input and Summary Results'!D2426=0,'Input and Summary Results'!D2426=""),FALSE,'Input and Summary Results'!$D2426)</f>
        <v>0.103579042</v>
      </c>
      <c r="D2844">
        <f>IF(OR(B2844=0,'Input and Summary Results'!E2426=0),FALSE,'Input and Summary Results'!$E2426)</f>
        <v>4.3978096000000001E-2</v>
      </c>
      <c r="E2844">
        <f t="shared" si="161"/>
        <v>-0.98472811007848093</v>
      </c>
      <c r="F2844">
        <f t="shared" si="162"/>
        <v>0.1842698416152565</v>
      </c>
      <c r="G2844">
        <f>IF('Input and Summary Results'!$J$4="yes",IF(C2844=FALSE,FALSE,IF('Data Transformation'!E2844&lt;$R$10,E2844,$R$10)),IF(C2844=FALSE,FALSE,IF(C2844&lt;$R$10,C2844,$R$10)))</f>
        <v>0.103579042</v>
      </c>
      <c r="H2844">
        <f>IF('Input and Summary Results'!$J$4="yes",'Data Transformation'!F2844,'Data Transformation'!D2844)</f>
        <v>4.3978096000000001E-2</v>
      </c>
      <c r="I2844">
        <f t="shared" si="163"/>
        <v>148</v>
      </c>
    </row>
    <row r="2845" spans="2:9" x14ac:dyDescent="0.45">
      <c r="B2845">
        <f>IF('Input and Summary Results'!D2427=0,FALSE,'Input and Summary Results'!$B2427)</f>
        <v>148</v>
      </c>
      <c r="C2845">
        <f>IF(OR(B2845=0,'Input and Summary Results'!D2427=0,'Input and Summary Results'!D2427=""),FALSE,'Input and Summary Results'!$D2427)</f>
        <v>0.89017224500000003</v>
      </c>
      <c r="D2845">
        <f>IF(OR(B2845=0,'Input and Summary Results'!E2427=0),FALSE,'Input and Summary Results'!$E2427)</f>
        <v>3.5662050000000001E-2</v>
      </c>
      <c r="E2845">
        <f t="shared" si="161"/>
        <v>-5.0525950865964057E-2</v>
      </c>
      <c r="F2845">
        <f t="shared" si="162"/>
        <v>1.7386893139990003E-2</v>
      </c>
      <c r="G2845">
        <f>IF('Input and Summary Results'!$J$4="yes",IF(C2845=FALSE,FALSE,IF('Data Transformation'!E2845&lt;$R$10,E2845,$R$10)),IF(C2845=FALSE,FALSE,IF(C2845&lt;$R$10,C2845,$R$10)))</f>
        <v>0.89017224500000003</v>
      </c>
      <c r="H2845">
        <f>IF('Input and Summary Results'!$J$4="yes",'Data Transformation'!F2845,'Data Transformation'!D2845)</f>
        <v>3.5662050000000001E-2</v>
      </c>
      <c r="I2845">
        <f t="shared" si="163"/>
        <v>148</v>
      </c>
    </row>
    <row r="2846" spans="2:9" x14ac:dyDescent="0.45">
      <c r="B2846">
        <f>IF('Input and Summary Results'!D2428=0,FALSE,'Input and Summary Results'!$B2428)</f>
        <v>148</v>
      </c>
      <c r="C2846">
        <f>IF(OR(B2846=0,'Input and Summary Results'!D2428=0,'Input and Summary Results'!D2428=""),FALSE,'Input and Summary Results'!$D2428)</f>
        <v>0.14440526200000001</v>
      </c>
      <c r="D2846">
        <f>IF(OR(B2846=0,'Input and Summary Results'!E2428=0),FALSE,'Input and Summary Results'!$E2428)</f>
        <v>3.5498507999999998E-2</v>
      </c>
      <c r="E2846">
        <f t="shared" si="161"/>
        <v>-0.84041698117131813</v>
      </c>
      <c r="F2846">
        <f t="shared" si="162"/>
        <v>0.10668830386527049</v>
      </c>
      <c r="G2846">
        <f>IF('Input and Summary Results'!$J$4="yes",IF(C2846=FALSE,FALSE,IF('Data Transformation'!E2846&lt;$R$10,E2846,$R$10)),IF(C2846=FALSE,FALSE,IF(C2846&lt;$R$10,C2846,$R$10)))</f>
        <v>0.14440526200000001</v>
      </c>
      <c r="H2846">
        <f>IF('Input and Summary Results'!$J$4="yes",'Data Transformation'!F2846,'Data Transformation'!D2846)</f>
        <v>3.5498507999999998E-2</v>
      </c>
      <c r="I2846">
        <f t="shared" si="163"/>
        <v>148</v>
      </c>
    </row>
    <row r="2847" spans="2:9" x14ac:dyDescent="0.45">
      <c r="B2847">
        <f>IF('Input and Summary Results'!D2429=0,FALSE,'Input and Summary Results'!$B2429)</f>
        <v>148</v>
      </c>
      <c r="C2847">
        <f>IF(OR(B2847=0,'Input and Summary Results'!D2429=0,'Input and Summary Results'!D2429=""),FALSE,'Input and Summary Results'!$D2429)</f>
        <v>0.70328161300000003</v>
      </c>
      <c r="D2847">
        <f>IF(OR(B2847=0,'Input and Summary Results'!E2429=0),FALSE,'Input and Summary Results'!$E2429)</f>
        <v>3.3097573999999998E-2</v>
      </c>
      <c r="E2847">
        <f t="shared" si="161"/>
        <v>-0.15287073688351535</v>
      </c>
      <c r="F2847">
        <f t="shared" si="162"/>
        <v>2.0424744299407695E-2</v>
      </c>
      <c r="G2847">
        <f>IF('Input and Summary Results'!$J$4="yes",IF(C2847=FALSE,FALSE,IF('Data Transformation'!E2847&lt;$R$10,E2847,$R$10)),IF(C2847=FALSE,FALSE,IF(C2847&lt;$R$10,C2847,$R$10)))</f>
        <v>0.70328161300000003</v>
      </c>
      <c r="H2847">
        <f>IF('Input and Summary Results'!$J$4="yes",'Data Transformation'!F2847,'Data Transformation'!D2847)</f>
        <v>3.3097573999999998E-2</v>
      </c>
      <c r="I2847">
        <f t="shared" si="163"/>
        <v>148</v>
      </c>
    </row>
    <row r="2848" spans="2:9" x14ac:dyDescent="0.45">
      <c r="B2848">
        <f>IF('Input and Summary Results'!D2430=0,FALSE,'Input and Summary Results'!$B2430)</f>
        <v>149</v>
      </c>
      <c r="C2848">
        <f>IF(OR(B2848=0,'Input and Summary Results'!D2430=0,'Input and Summary Results'!D2430=""),FALSE,'Input and Summary Results'!$D2430)</f>
        <v>7.0374026000000006E-2</v>
      </c>
      <c r="D2848">
        <f>IF(OR(B2848=0,'Input and Summary Results'!E2430=0),FALSE,'Input and Summary Results'!$E2430)</f>
        <v>8.9430035000000005E-2</v>
      </c>
      <c r="E2848">
        <f t="shared" si="161"/>
        <v>-1.1525876028795332</v>
      </c>
      <c r="F2848">
        <f t="shared" si="162"/>
        <v>0.5515193231946115</v>
      </c>
      <c r="G2848">
        <f>IF('Input and Summary Results'!$J$4="yes",IF(C2848=FALSE,FALSE,IF('Data Transformation'!E2848&lt;$R$10,E2848,$R$10)),IF(C2848=FALSE,FALSE,IF(C2848&lt;$R$10,C2848,$R$10)))</f>
        <v>7.0374026000000006E-2</v>
      </c>
      <c r="H2848">
        <f>IF('Input and Summary Results'!$J$4="yes",'Data Transformation'!F2848,'Data Transformation'!D2848)</f>
        <v>8.9430035000000005E-2</v>
      </c>
      <c r="I2848">
        <f t="shared" si="163"/>
        <v>149</v>
      </c>
    </row>
    <row r="2849" spans="2:9" x14ac:dyDescent="0.45">
      <c r="B2849">
        <f>IF('Input and Summary Results'!D2431=0,FALSE,'Input and Summary Results'!$B2431)</f>
        <v>149</v>
      </c>
      <c r="C2849">
        <f>IF(OR(B2849=0,'Input and Summary Results'!D2431=0,'Input and Summary Results'!D2431=""),FALSE,'Input and Summary Results'!$D2431)</f>
        <v>0.10118590500000001</v>
      </c>
      <c r="D2849">
        <f>IF(OR(B2849=0,'Input and Summary Results'!E2431=0),FALSE,'Input and Summary Results'!$E2431)</f>
        <v>8.4317157000000004E-2</v>
      </c>
      <c r="E2849">
        <f t="shared" si="161"/>
        <v>-0.99487997966075381</v>
      </c>
      <c r="F2849">
        <f t="shared" si="162"/>
        <v>0.36164766365433998</v>
      </c>
      <c r="G2849">
        <f>IF('Input and Summary Results'!$J$4="yes",IF(C2849=FALSE,FALSE,IF('Data Transformation'!E2849&lt;$R$10,E2849,$R$10)),IF(C2849=FALSE,FALSE,IF(C2849&lt;$R$10,C2849,$R$10)))</f>
        <v>0.10118590500000001</v>
      </c>
      <c r="H2849">
        <f>IF('Input and Summary Results'!$J$4="yes",'Data Transformation'!F2849,'Data Transformation'!D2849)</f>
        <v>8.4317157000000004E-2</v>
      </c>
      <c r="I2849">
        <f t="shared" si="163"/>
        <v>149</v>
      </c>
    </row>
    <row r="2850" spans="2:9" x14ac:dyDescent="0.45">
      <c r="B2850">
        <f>IF('Input and Summary Results'!D2432=0,FALSE,'Input and Summary Results'!$B2432)</f>
        <v>149</v>
      </c>
      <c r="C2850">
        <f>IF(OR(B2850=0,'Input and Summary Results'!D2432=0,'Input and Summary Results'!D2432=""),FALSE,'Input and Summary Results'!$D2432)</f>
        <v>1.186332E-3</v>
      </c>
      <c r="D2850">
        <f>IF(OR(B2850=0,'Input and Summary Results'!E2432=0),FALSE,'Input and Summary Results'!$E2432)</f>
        <v>7.7796219E-2</v>
      </c>
      <c r="E2850">
        <f t="shared" si="161"/>
        <v>-2.9257937548245279</v>
      </c>
      <c r="F2850">
        <f t="shared" si="162"/>
        <v>28.460463888692203</v>
      </c>
      <c r="G2850">
        <f>IF('Input and Summary Results'!$J$4="yes",IF(C2850=FALSE,FALSE,IF('Data Transformation'!E2850&lt;$R$10,E2850,$R$10)),IF(C2850=FALSE,FALSE,IF(C2850&lt;$R$10,C2850,$R$10)))</f>
        <v>1.186332E-3</v>
      </c>
      <c r="H2850">
        <f>IF('Input and Summary Results'!$J$4="yes",'Data Transformation'!F2850,'Data Transformation'!D2850)</f>
        <v>7.7796219E-2</v>
      </c>
      <c r="I2850">
        <f t="shared" si="163"/>
        <v>149</v>
      </c>
    </row>
    <row r="2851" spans="2:9" x14ac:dyDescent="0.45">
      <c r="B2851">
        <f>IF('Input and Summary Results'!D2433=0,FALSE,'Input and Summary Results'!$B2433)</f>
        <v>149</v>
      </c>
      <c r="C2851">
        <f>IF(OR(B2851=0,'Input and Summary Results'!D2433=0,'Input and Summary Results'!D2433=""),FALSE,'Input and Summary Results'!$D2433)</f>
        <v>-7.7819200000000003E-4</v>
      </c>
      <c r="D2851">
        <f>IF(OR(B2851=0,'Input and Summary Results'!E2433=0),FALSE,'Input and Summary Results'!$E2433)</f>
        <v>7.3673319000000001E-2</v>
      </c>
      <c r="E2851" t="e">
        <f t="shared" si="161"/>
        <v>#NUM!</v>
      </c>
      <c r="F2851">
        <f t="shared" si="162"/>
        <v>-41.087829797787691</v>
      </c>
      <c r="G2851">
        <f>IF('Input and Summary Results'!$J$4="yes",IF(C2851=FALSE,FALSE,IF('Data Transformation'!E2851&lt;$R$10,E2851,$R$10)),IF(C2851=FALSE,FALSE,IF(C2851&lt;$R$10,C2851,$R$10)))</f>
        <v>-7.7819200000000003E-4</v>
      </c>
      <c r="H2851">
        <f>IF('Input and Summary Results'!$J$4="yes",'Data Transformation'!F2851,'Data Transformation'!D2851)</f>
        <v>7.3673319000000001E-2</v>
      </c>
      <c r="I2851">
        <f t="shared" si="163"/>
        <v>149</v>
      </c>
    </row>
    <row r="2852" spans="2:9" x14ac:dyDescent="0.45">
      <c r="B2852">
        <f>IF('Input and Summary Results'!D2434=0,FALSE,'Input and Summary Results'!$B2434)</f>
        <v>149</v>
      </c>
      <c r="C2852">
        <f>IF(OR(B2852=0,'Input and Summary Results'!D2434=0,'Input and Summary Results'!D2434=""),FALSE,'Input and Summary Results'!$D2434)</f>
        <v>0.122576643</v>
      </c>
      <c r="D2852">
        <f>IF(OR(B2852=0,'Input and Summary Results'!E2434=0),FALSE,'Input and Summary Results'!$E2434)</f>
        <v>6.9648842000000002E-2</v>
      </c>
      <c r="E2852">
        <f t="shared" si="161"/>
        <v>-0.91159227682091026</v>
      </c>
      <c r="F2852">
        <f t="shared" si="162"/>
        <v>0.24660160931312178</v>
      </c>
      <c r="G2852">
        <f>IF('Input and Summary Results'!$J$4="yes",IF(C2852=FALSE,FALSE,IF('Data Transformation'!E2852&lt;$R$10,E2852,$R$10)),IF(C2852=FALSE,FALSE,IF(C2852&lt;$R$10,C2852,$R$10)))</f>
        <v>0.122576643</v>
      </c>
      <c r="H2852">
        <f>IF('Input and Summary Results'!$J$4="yes",'Data Transformation'!F2852,'Data Transformation'!D2852)</f>
        <v>6.9648842000000002E-2</v>
      </c>
      <c r="I2852">
        <f t="shared" si="163"/>
        <v>149</v>
      </c>
    </row>
    <row r="2853" spans="2:9" x14ac:dyDescent="0.45">
      <c r="B2853">
        <f>IF('Input and Summary Results'!D2435=0,FALSE,'Input and Summary Results'!$B2435)</f>
        <v>149</v>
      </c>
      <c r="C2853">
        <f>IF(OR(B2853=0,'Input and Summary Results'!D2435=0,'Input and Summary Results'!D2435=""),FALSE,'Input and Summary Results'!$D2435)</f>
        <v>0.56266561699999995</v>
      </c>
      <c r="D2853">
        <f>IF(OR(B2853=0,'Input and Summary Results'!E2435=0),FALSE,'Input and Summary Results'!$E2435)</f>
        <v>6.1876131000000001E-2</v>
      </c>
      <c r="E2853">
        <f t="shared" si="161"/>
        <v>-0.24974962261640013</v>
      </c>
      <c r="F2853">
        <f t="shared" si="162"/>
        <v>4.772682041099377E-2</v>
      </c>
      <c r="G2853">
        <f>IF('Input and Summary Results'!$J$4="yes",IF(C2853=FALSE,FALSE,IF('Data Transformation'!E2853&lt;$R$10,E2853,$R$10)),IF(C2853=FALSE,FALSE,IF(C2853&lt;$R$10,C2853,$R$10)))</f>
        <v>0.56266561699999995</v>
      </c>
      <c r="H2853">
        <f>IF('Input and Summary Results'!$J$4="yes",'Data Transformation'!F2853,'Data Transformation'!D2853)</f>
        <v>6.1876131000000001E-2</v>
      </c>
      <c r="I2853">
        <f t="shared" si="163"/>
        <v>149</v>
      </c>
    </row>
    <row r="2854" spans="2:9" x14ac:dyDescent="0.45">
      <c r="B2854">
        <f>IF('Input and Summary Results'!D2436=0,FALSE,'Input and Summary Results'!$B2436)</f>
        <v>149</v>
      </c>
      <c r="C2854">
        <f>IF(OR(B2854=0,'Input and Summary Results'!D2436=0,'Input and Summary Results'!D2436=""),FALSE,'Input and Summary Results'!$D2436)</f>
        <v>7.4040040000000001E-2</v>
      </c>
      <c r="D2854">
        <f>IF(OR(B2854=0,'Input and Summary Results'!E2436=0),FALSE,'Input and Summary Results'!$E2436)</f>
        <v>5.6021265000000001E-2</v>
      </c>
      <c r="E2854">
        <f t="shared" si="161"/>
        <v>-1.1305333552922483</v>
      </c>
      <c r="F2854">
        <f t="shared" si="162"/>
        <v>0.32837946886576508</v>
      </c>
      <c r="G2854">
        <f>IF('Input and Summary Results'!$J$4="yes",IF(C2854=FALSE,FALSE,IF('Data Transformation'!E2854&lt;$R$10,E2854,$R$10)),IF(C2854=FALSE,FALSE,IF(C2854&lt;$R$10,C2854,$R$10)))</f>
        <v>7.4040040000000001E-2</v>
      </c>
      <c r="H2854">
        <f>IF('Input and Summary Results'!$J$4="yes",'Data Transformation'!F2854,'Data Transformation'!D2854)</f>
        <v>5.6021265000000001E-2</v>
      </c>
      <c r="I2854">
        <f t="shared" si="163"/>
        <v>149</v>
      </c>
    </row>
    <row r="2855" spans="2:9" x14ac:dyDescent="0.45">
      <c r="B2855">
        <f>IF('Input and Summary Results'!D2437=0,FALSE,'Input and Summary Results'!$B2437)</f>
        <v>149</v>
      </c>
      <c r="C2855">
        <f>IF(OR(B2855=0,'Input and Summary Results'!D2437=0,'Input and Summary Results'!D2437=""),FALSE,'Input and Summary Results'!$D2437)</f>
        <v>0.12626364800000001</v>
      </c>
      <c r="D2855">
        <f>IF(OR(B2855=0,'Input and Summary Results'!E2437=0),FALSE,'Input and Summary Results'!$E2437)</f>
        <v>5.2233952E-2</v>
      </c>
      <c r="E2855">
        <f t="shared" si="161"/>
        <v>-0.89872166722327818</v>
      </c>
      <c r="F2855">
        <f t="shared" si="162"/>
        <v>0.17954126565391171</v>
      </c>
      <c r="G2855">
        <f>IF('Input and Summary Results'!$J$4="yes",IF(C2855=FALSE,FALSE,IF('Data Transformation'!E2855&lt;$R$10,E2855,$R$10)),IF(C2855=FALSE,FALSE,IF(C2855&lt;$R$10,C2855,$R$10)))</f>
        <v>0.12626364800000001</v>
      </c>
      <c r="H2855">
        <f>IF('Input and Summary Results'!$J$4="yes",'Data Transformation'!F2855,'Data Transformation'!D2855)</f>
        <v>5.2233952E-2</v>
      </c>
      <c r="I2855">
        <f t="shared" si="163"/>
        <v>149</v>
      </c>
    </row>
    <row r="2856" spans="2:9" x14ac:dyDescent="0.45">
      <c r="B2856">
        <f>IF('Input and Summary Results'!D2438=0,FALSE,'Input and Summary Results'!$B2438)</f>
        <v>149</v>
      </c>
      <c r="C2856">
        <f>IF(OR(B2856=0,'Input and Summary Results'!D2438=0,'Input and Summary Results'!D2438=""),FALSE,'Input and Summary Results'!$D2438)</f>
        <v>0.176195834</v>
      </c>
      <c r="D2856">
        <f>IF(OR(B2856=0,'Input and Summary Results'!E2438=0),FALSE,'Input and Summary Results'!$E2438)</f>
        <v>5.1048169999999997E-2</v>
      </c>
      <c r="E2856">
        <f t="shared" si="161"/>
        <v>-0.75400436432465634</v>
      </c>
      <c r="F2856">
        <f t="shared" si="162"/>
        <v>0.12574023617380192</v>
      </c>
      <c r="G2856">
        <f>IF('Input and Summary Results'!$J$4="yes",IF(C2856=FALSE,FALSE,IF('Data Transformation'!E2856&lt;$R$10,E2856,$R$10)),IF(C2856=FALSE,FALSE,IF(C2856&lt;$R$10,C2856,$R$10)))</f>
        <v>0.176195834</v>
      </c>
      <c r="H2856">
        <f>IF('Input and Summary Results'!$J$4="yes",'Data Transformation'!F2856,'Data Transformation'!D2856)</f>
        <v>5.1048169999999997E-2</v>
      </c>
      <c r="I2856">
        <f t="shared" si="163"/>
        <v>149</v>
      </c>
    </row>
    <row r="2857" spans="2:9" x14ac:dyDescent="0.45">
      <c r="B2857">
        <f>IF('Input and Summary Results'!D2439=0,FALSE,'Input and Summary Results'!$B2439)</f>
        <v>149</v>
      </c>
      <c r="C2857">
        <f>IF(OR(B2857=0,'Input and Summary Results'!D2439=0,'Input and Summary Results'!D2439=""),FALSE,'Input and Summary Results'!$D2439)</f>
        <v>0.1192999</v>
      </c>
      <c r="D2857">
        <f>IF(OR(B2857=0,'Input and Summary Results'!E2439=0),FALSE,'Input and Summary Results'!$E2439)</f>
        <v>5.0227015999999999E-2</v>
      </c>
      <c r="E2857">
        <f t="shared" si="161"/>
        <v>-0.92335992036542003</v>
      </c>
      <c r="F2857">
        <f t="shared" si="162"/>
        <v>0.18272039577568799</v>
      </c>
      <c r="G2857">
        <f>IF('Input and Summary Results'!$J$4="yes",IF(C2857=FALSE,FALSE,IF('Data Transformation'!E2857&lt;$R$10,E2857,$R$10)),IF(C2857=FALSE,FALSE,IF(C2857&lt;$R$10,C2857,$R$10)))</f>
        <v>0.1192999</v>
      </c>
      <c r="H2857">
        <f>IF('Input and Summary Results'!$J$4="yes",'Data Transformation'!F2857,'Data Transformation'!D2857)</f>
        <v>5.0227015999999999E-2</v>
      </c>
      <c r="I2857">
        <f t="shared" si="163"/>
        <v>149</v>
      </c>
    </row>
    <row r="2858" spans="2:9" x14ac:dyDescent="0.45">
      <c r="B2858">
        <f>IF('Input and Summary Results'!D2440=0,FALSE,'Input and Summary Results'!$B2440)</f>
        <v>149</v>
      </c>
      <c r="C2858">
        <f>IF(OR(B2858=0,'Input and Summary Results'!D2440=0,'Input and Summary Results'!D2440=""),FALSE,'Input and Summary Results'!$D2440)</f>
        <v>0.13746973400000001</v>
      </c>
      <c r="D2858">
        <f>IF(OR(B2858=0,'Input and Summary Results'!E2440=0),FALSE,'Input and Summary Results'!$E2440)</f>
        <v>4.7218260999999997E-2</v>
      </c>
      <c r="E2858">
        <f t="shared" ref="E2858:E2921" si="164">IF(C2858=FALSE,FALSE,LOG10(C2858))</f>
        <v>-0.86179290767841388</v>
      </c>
      <c r="F2858">
        <f t="shared" ref="F2858:F2921" si="165">IF(D2858=FALSE, FALSE,0.434*D2858/C2858)</f>
        <v>0.14907081491843141</v>
      </c>
      <c r="G2858">
        <f>IF('Input and Summary Results'!$J$4="yes",IF(C2858=FALSE,FALSE,IF('Data Transformation'!E2858&lt;$R$10,E2858,$R$10)),IF(C2858=FALSE,FALSE,IF(C2858&lt;$R$10,C2858,$R$10)))</f>
        <v>0.13746973400000001</v>
      </c>
      <c r="H2858">
        <f>IF('Input and Summary Results'!$J$4="yes",'Data Transformation'!F2858,'Data Transformation'!D2858)</f>
        <v>4.7218260999999997E-2</v>
      </c>
      <c r="I2858">
        <f t="shared" si="163"/>
        <v>149</v>
      </c>
    </row>
    <row r="2859" spans="2:9" x14ac:dyDescent="0.45">
      <c r="B2859">
        <f>IF('Input and Summary Results'!D2441=0,FALSE,'Input and Summary Results'!$B2441)</f>
        <v>149</v>
      </c>
      <c r="C2859">
        <f>IF(OR(B2859=0,'Input and Summary Results'!D2441=0,'Input and Summary Results'!D2441=""),FALSE,'Input and Summary Results'!$D2441)</f>
        <v>4.4765671E-2</v>
      </c>
      <c r="D2859">
        <f>IF(OR(B2859=0,'Input and Summary Results'!E2441=0),FALSE,'Input and Summary Results'!$E2441)</f>
        <v>4.6118223E-2</v>
      </c>
      <c r="E2859">
        <f t="shared" si="164"/>
        <v>-1.3490549014109154</v>
      </c>
      <c r="F2859">
        <f t="shared" si="165"/>
        <v>0.44711289554891287</v>
      </c>
      <c r="G2859">
        <f>IF('Input and Summary Results'!$J$4="yes",IF(C2859=FALSE,FALSE,IF('Data Transformation'!E2859&lt;$R$10,E2859,$R$10)),IF(C2859=FALSE,FALSE,IF(C2859&lt;$R$10,C2859,$R$10)))</f>
        <v>4.4765671E-2</v>
      </c>
      <c r="H2859">
        <f>IF('Input and Summary Results'!$J$4="yes",'Data Transformation'!F2859,'Data Transformation'!D2859)</f>
        <v>4.6118223E-2</v>
      </c>
      <c r="I2859">
        <f t="shared" si="163"/>
        <v>149</v>
      </c>
    </row>
    <row r="2860" spans="2:9" x14ac:dyDescent="0.45">
      <c r="B2860">
        <f>IF('Input and Summary Results'!D2442=0,FALSE,'Input and Summary Results'!$B2442)</f>
        <v>149</v>
      </c>
      <c r="C2860">
        <f>IF(OR(B2860=0,'Input and Summary Results'!D2442=0,'Input and Summary Results'!D2442=""),FALSE,'Input and Summary Results'!$D2442)</f>
        <v>0.14189505199999999</v>
      </c>
      <c r="D2860">
        <f>IF(OR(B2860=0,'Input and Summary Results'!E2442=0),FALSE,'Input and Summary Results'!$E2442)</f>
        <v>4.0663006000000002E-2</v>
      </c>
      <c r="E2860">
        <f t="shared" si="164"/>
        <v>-0.84803274849293342</v>
      </c>
      <c r="F2860">
        <f t="shared" si="165"/>
        <v>0.12437181110444923</v>
      </c>
      <c r="G2860">
        <f>IF('Input and Summary Results'!$J$4="yes",IF(C2860=FALSE,FALSE,IF('Data Transformation'!E2860&lt;$R$10,E2860,$R$10)),IF(C2860=FALSE,FALSE,IF(C2860&lt;$R$10,C2860,$R$10)))</f>
        <v>0.14189505199999999</v>
      </c>
      <c r="H2860">
        <f>IF('Input and Summary Results'!$J$4="yes",'Data Transformation'!F2860,'Data Transformation'!D2860)</f>
        <v>4.0663006000000002E-2</v>
      </c>
      <c r="I2860">
        <f t="shared" si="163"/>
        <v>149</v>
      </c>
    </row>
    <row r="2861" spans="2:9" x14ac:dyDescent="0.45">
      <c r="B2861">
        <f>IF('Input and Summary Results'!D2443=0,FALSE,'Input and Summary Results'!$B2443)</f>
        <v>149</v>
      </c>
      <c r="C2861">
        <f>IF(OR(B2861=0,'Input and Summary Results'!D2443=0,'Input and Summary Results'!D2443=""),FALSE,'Input and Summary Results'!$D2443)</f>
        <v>8.0882659999999995E-2</v>
      </c>
      <c r="D2861">
        <f>IF(OR(B2861=0,'Input and Summary Results'!E2443=0),FALSE,'Input and Summary Results'!$E2443)</f>
        <v>3.9105487000000001E-2</v>
      </c>
      <c r="E2861">
        <f t="shared" si="164"/>
        <v>-1.0921445744753435</v>
      </c>
      <c r="F2861">
        <f t="shared" si="165"/>
        <v>0.20983213655436159</v>
      </c>
      <c r="G2861">
        <f>IF('Input and Summary Results'!$J$4="yes",IF(C2861=FALSE,FALSE,IF('Data Transformation'!E2861&lt;$R$10,E2861,$R$10)),IF(C2861=FALSE,FALSE,IF(C2861&lt;$R$10,C2861,$R$10)))</f>
        <v>8.0882659999999995E-2</v>
      </c>
      <c r="H2861">
        <f>IF('Input and Summary Results'!$J$4="yes",'Data Transformation'!F2861,'Data Transformation'!D2861)</f>
        <v>3.9105487000000001E-2</v>
      </c>
      <c r="I2861">
        <f t="shared" si="163"/>
        <v>149</v>
      </c>
    </row>
    <row r="2862" spans="2:9" x14ac:dyDescent="0.45">
      <c r="B2862">
        <f>IF('Input and Summary Results'!D2444=0,FALSE,'Input and Summary Results'!$B2444)</f>
        <v>149</v>
      </c>
      <c r="C2862">
        <f>IF(OR(B2862=0,'Input and Summary Results'!D2444=0,'Input and Summary Results'!D2444=""),FALSE,'Input and Summary Results'!$D2444)</f>
        <v>0.112758857</v>
      </c>
      <c r="D2862">
        <f>IF(OR(B2862=0,'Input and Summary Results'!E2444=0),FALSE,'Input and Summary Results'!$E2444)</f>
        <v>3.7246979999999999E-2</v>
      </c>
      <c r="E2862">
        <f t="shared" si="164"/>
        <v>-0.94784933508057645</v>
      </c>
      <c r="F2862">
        <f t="shared" si="165"/>
        <v>0.14336070575812948</v>
      </c>
      <c r="G2862">
        <f>IF('Input and Summary Results'!$J$4="yes",IF(C2862=FALSE,FALSE,IF('Data Transformation'!E2862&lt;$R$10,E2862,$R$10)),IF(C2862=FALSE,FALSE,IF(C2862&lt;$R$10,C2862,$R$10)))</f>
        <v>0.112758857</v>
      </c>
      <c r="H2862">
        <f>IF('Input and Summary Results'!$J$4="yes",'Data Transformation'!F2862,'Data Transformation'!D2862)</f>
        <v>3.7246979999999999E-2</v>
      </c>
      <c r="I2862">
        <f t="shared" si="163"/>
        <v>149</v>
      </c>
    </row>
    <row r="2863" spans="2:9" x14ac:dyDescent="0.45">
      <c r="B2863">
        <f>IF('Input and Summary Results'!D2445=0,FALSE,'Input and Summary Results'!$B2445)</f>
        <v>149</v>
      </c>
      <c r="C2863">
        <f>IF(OR(B2863=0,'Input and Summary Results'!D2445=0,'Input and Summary Results'!D2445=""),FALSE,'Input and Summary Results'!$D2445)</f>
        <v>9.0458146000000003E-2</v>
      </c>
      <c r="D2863">
        <f>IF(OR(B2863=0,'Input and Summary Results'!E2445=0),FALSE,'Input and Summary Results'!$E2445)</f>
        <v>3.6619007000000002E-2</v>
      </c>
      <c r="E2863">
        <f t="shared" si="164"/>
        <v>-1.0435523176537831</v>
      </c>
      <c r="F2863">
        <f t="shared" si="165"/>
        <v>0.1756906341856708</v>
      </c>
      <c r="G2863">
        <f>IF('Input and Summary Results'!$J$4="yes",IF(C2863=FALSE,FALSE,IF('Data Transformation'!E2863&lt;$R$10,E2863,$R$10)),IF(C2863=FALSE,FALSE,IF(C2863&lt;$R$10,C2863,$R$10)))</f>
        <v>9.0458146000000003E-2</v>
      </c>
      <c r="H2863">
        <f>IF('Input and Summary Results'!$J$4="yes",'Data Transformation'!F2863,'Data Transformation'!D2863)</f>
        <v>3.6619007000000002E-2</v>
      </c>
      <c r="I2863">
        <f t="shared" si="163"/>
        <v>149</v>
      </c>
    </row>
    <row r="2864" spans="2:9" x14ac:dyDescent="0.45">
      <c r="B2864">
        <f>IF('Input and Summary Results'!D2446=0,FALSE,'Input and Summary Results'!$B2446)</f>
        <v>149</v>
      </c>
      <c r="C2864">
        <f>IF(OR(B2864=0,'Input and Summary Results'!D2446=0,'Input and Summary Results'!D2446=""),FALSE,'Input and Summary Results'!$D2446)</f>
        <v>0.14305775700000001</v>
      </c>
      <c r="D2864">
        <f>IF(OR(B2864=0,'Input and Summary Results'!E2446=0),FALSE,'Input and Summary Results'!$E2446)</f>
        <v>3.3296381E-2</v>
      </c>
      <c r="E2864">
        <f t="shared" si="164"/>
        <v>-0.84448858853358122</v>
      </c>
      <c r="F2864">
        <f t="shared" si="165"/>
        <v>0.10101255364992195</v>
      </c>
      <c r="G2864">
        <f>IF('Input and Summary Results'!$J$4="yes",IF(C2864=FALSE,FALSE,IF('Data Transformation'!E2864&lt;$R$10,E2864,$R$10)),IF(C2864=FALSE,FALSE,IF(C2864&lt;$R$10,C2864,$R$10)))</f>
        <v>0.14305775700000001</v>
      </c>
      <c r="H2864">
        <f>IF('Input and Summary Results'!$J$4="yes",'Data Transformation'!F2864,'Data Transformation'!D2864)</f>
        <v>3.3296381E-2</v>
      </c>
      <c r="I2864">
        <f t="shared" si="163"/>
        <v>149</v>
      </c>
    </row>
    <row r="2865" spans="2:9" x14ac:dyDescent="0.45">
      <c r="B2865">
        <f>IF('Input and Summary Results'!D2447=0,FALSE,'Input and Summary Results'!$B2447)</f>
        <v>149</v>
      </c>
      <c r="C2865">
        <f>IF(OR(B2865=0,'Input and Summary Results'!D2447=0,'Input and Summary Results'!D2447=""),FALSE,'Input and Summary Results'!$D2447)</f>
        <v>0.39662893999999999</v>
      </c>
      <c r="D2865">
        <f>IF(OR(B2865=0,'Input and Summary Results'!E2447=0),FALSE,'Input and Summary Results'!$E2447)</f>
        <v>3.1471485E-2</v>
      </c>
      <c r="E2865">
        <f t="shared" si="164"/>
        <v>-0.4016156007112357</v>
      </c>
      <c r="F2865">
        <f t="shared" si="165"/>
        <v>3.4436782373974024E-2</v>
      </c>
      <c r="G2865">
        <f>IF('Input and Summary Results'!$J$4="yes",IF(C2865=FALSE,FALSE,IF('Data Transformation'!E2865&lt;$R$10,E2865,$R$10)),IF(C2865=FALSE,FALSE,IF(C2865&lt;$R$10,C2865,$R$10)))</f>
        <v>0.39662893999999999</v>
      </c>
      <c r="H2865">
        <f>IF('Input and Summary Results'!$J$4="yes",'Data Transformation'!F2865,'Data Transformation'!D2865)</f>
        <v>3.1471485E-2</v>
      </c>
      <c r="I2865">
        <f t="shared" si="163"/>
        <v>149</v>
      </c>
    </row>
    <row r="2866" spans="2:9" x14ac:dyDescent="0.45">
      <c r="B2866">
        <f>IF('Input and Summary Results'!D2448=0,FALSE,'Input and Summary Results'!$B2448)</f>
        <v>150</v>
      </c>
      <c r="C2866">
        <f>IF(OR(B2866=0,'Input and Summary Results'!D2448=0,'Input and Summary Results'!D2448=""),FALSE,'Input and Summary Results'!$D2448)</f>
        <v>0.14269989</v>
      </c>
      <c r="D2866">
        <f>IF(OR(B2866=0,'Input and Summary Results'!E2448=0),FALSE,'Input and Summary Results'!$E2448)</f>
        <v>7.2114486000000005E-2</v>
      </c>
      <c r="E2866">
        <f t="shared" si="164"/>
        <v>-0.84557636166048566</v>
      </c>
      <c r="F2866">
        <f t="shared" si="165"/>
        <v>0.21932523510704879</v>
      </c>
      <c r="G2866">
        <f>IF('Input and Summary Results'!$J$4="yes",IF(C2866=FALSE,FALSE,IF('Data Transformation'!E2866&lt;$R$10,E2866,$R$10)),IF(C2866=FALSE,FALSE,IF(C2866&lt;$R$10,C2866,$R$10)))</f>
        <v>0.14269989</v>
      </c>
      <c r="H2866">
        <f>IF('Input and Summary Results'!$J$4="yes",'Data Transformation'!F2866,'Data Transformation'!D2866)</f>
        <v>7.2114486000000005E-2</v>
      </c>
      <c r="I2866">
        <f t="shared" si="163"/>
        <v>150</v>
      </c>
    </row>
    <row r="2867" spans="2:9" x14ac:dyDescent="0.45">
      <c r="B2867">
        <f>IF('Input and Summary Results'!D2449=0,FALSE,'Input and Summary Results'!$B2449)</f>
        <v>150</v>
      </c>
      <c r="C2867">
        <f>IF(OR(B2867=0,'Input and Summary Results'!D2449=0,'Input and Summary Results'!D2449=""),FALSE,'Input and Summary Results'!$D2449)</f>
        <v>9.9153348000000002E-2</v>
      </c>
      <c r="D2867">
        <f>IF(OR(B2867=0,'Input and Summary Results'!E2449=0),FALSE,'Input and Summary Results'!$E2449)</f>
        <v>5.5912214000000002E-2</v>
      </c>
      <c r="E2867">
        <f t="shared" si="164"/>
        <v>-1.003692616875955</v>
      </c>
      <c r="F2867">
        <f t="shared" si="165"/>
        <v>0.24473102891089468</v>
      </c>
      <c r="G2867">
        <f>IF('Input and Summary Results'!$J$4="yes",IF(C2867=FALSE,FALSE,IF('Data Transformation'!E2867&lt;$R$10,E2867,$R$10)),IF(C2867=FALSE,FALSE,IF(C2867&lt;$R$10,C2867,$R$10)))</f>
        <v>9.9153348000000002E-2</v>
      </c>
      <c r="H2867">
        <f>IF('Input and Summary Results'!$J$4="yes",'Data Transformation'!F2867,'Data Transformation'!D2867)</f>
        <v>5.5912214000000002E-2</v>
      </c>
      <c r="I2867">
        <f t="shared" si="163"/>
        <v>150</v>
      </c>
    </row>
    <row r="2868" spans="2:9" x14ac:dyDescent="0.45">
      <c r="B2868">
        <f>IF('Input and Summary Results'!D2450=0,FALSE,'Input and Summary Results'!$B2450)</f>
        <v>150</v>
      </c>
      <c r="C2868">
        <f>IF(OR(B2868=0,'Input and Summary Results'!D2450=0,'Input and Summary Results'!D2450=""),FALSE,'Input and Summary Results'!$D2450)</f>
        <v>7.8133342999999994E-2</v>
      </c>
      <c r="D2868">
        <f>IF(OR(B2868=0,'Input and Summary Results'!E2450=0),FALSE,'Input and Summary Results'!$E2450)</f>
        <v>5.5766925000000002E-2</v>
      </c>
      <c r="E2868">
        <f t="shared" si="164"/>
        <v>-1.1071635936426401</v>
      </c>
      <c r="F2868">
        <f t="shared" si="165"/>
        <v>0.30976334200880157</v>
      </c>
      <c r="G2868">
        <f>IF('Input and Summary Results'!$J$4="yes",IF(C2868=FALSE,FALSE,IF('Data Transformation'!E2868&lt;$R$10,E2868,$R$10)),IF(C2868=FALSE,FALSE,IF(C2868&lt;$R$10,C2868,$R$10)))</f>
        <v>7.8133342999999994E-2</v>
      </c>
      <c r="H2868">
        <f>IF('Input and Summary Results'!$J$4="yes",'Data Transformation'!F2868,'Data Transformation'!D2868)</f>
        <v>5.5766925000000002E-2</v>
      </c>
      <c r="I2868">
        <f t="shared" si="163"/>
        <v>150</v>
      </c>
    </row>
    <row r="2869" spans="2:9" x14ac:dyDescent="0.45">
      <c r="B2869">
        <f>IF('Input and Summary Results'!D2451=0,FALSE,'Input and Summary Results'!$B2451)</f>
        <v>150</v>
      </c>
      <c r="C2869">
        <f>IF(OR(B2869=0,'Input and Summary Results'!D2451=0,'Input and Summary Results'!D2451=""),FALSE,'Input and Summary Results'!$D2451)</f>
        <v>3.1175586000000002E-2</v>
      </c>
      <c r="D2869">
        <f>IF(OR(B2869=0,'Input and Summary Results'!E2451=0),FALSE,'Input and Summary Results'!$E2451)</f>
        <v>5.1060937000000001E-2</v>
      </c>
      <c r="E2869">
        <f t="shared" si="164"/>
        <v>-1.5061853744436611</v>
      </c>
      <c r="F2869">
        <f t="shared" si="165"/>
        <v>0.71082694830499726</v>
      </c>
      <c r="G2869">
        <f>IF('Input and Summary Results'!$J$4="yes",IF(C2869=FALSE,FALSE,IF('Data Transformation'!E2869&lt;$R$10,E2869,$R$10)),IF(C2869=FALSE,FALSE,IF(C2869&lt;$R$10,C2869,$R$10)))</f>
        <v>3.1175586000000002E-2</v>
      </c>
      <c r="H2869">
        <f>IF('Input and Summary Results'!$J$4="yes",'Data Transformation'!F2869,'Data Transformation'!D2869)</f>
        <v>5.1060937000000001E-2</v>
      </c>
      <c r="I2869">
        <f t="shared" si="163"/>
        <v>150</v>
      </c>
    </row>
    <row r="2870" spans="2:9" x14ac:dyDescent="0.45">
      <c r="B2870">
        <f>IF('Input and Summary Results'!D2452=0,FALSE,'Input and Summary Results'!$B2452)</f>
        <v>150</v>
      </c>
      <c r="C2870">
        <f>IF(OR(B2870=0,'Input and Summary Results'!D2452=0,'Input and Summary Results'!D2452=""),FALSE,'Input and Summary Results'!$D2452)</f>
        <v>0.29768158500000003</v>
      </c>
      <c r="D2870">
        <f>IF(OR(B2870=0,'Input and Summary Results'!E2452=0),FALSE,'Input and Summary Results'!$E2452)</f>
        <v>5.0930548999999999E-2</v>
      </c>
      <c r="E2870">
        <f t="shared" si="164"/>
        <v>-0.5262480305875662</v>
      </c>
      <c r="F2870">
        <f t="shared" si="165"/>
        <v>7.4253361241677071E-2</v>
      </c>
      <c r="G2870">
        <f>IF('Input and Summary Results'!$J$4="yes",IF(C2870=FALSE,FALSE,IF('Data Transformation'!E2870&lt;$R$10,E2870,$R$10)),IF(C2870=FALSE,FALSE,IF(C2870&lt;$R$10,C2870,$R$10)))</f>
        <v>0.29768158500000003</v>
      </c>
      <c r="H2870">
        <f>IF('Input and Summary Results'!$J$4="yes",'Data Transformation'!F2870,'Data Transformation'!D2870)</f>
        <v>5.0930548999999999E-2</v>
      </c>
      <c r="I2870">
        <f t="shared" si="163"/>
        <v>150</v>
      </c>
    </row>
    <row r="2871" spans="2:9" x14ac:dyDescent="0.45">
      <c r="B2871">
        <f>IF('Input and Summary Results'!D2453=0,FALSE,'Input and Summary Results'!$B2453)</f>
        <v>150</v>
      </c>
      <c r="C2871">
        <f>IF(OR(B2871=0,'Input and Summary Results'!D2453=0,'Input and Summary Results'!D2453=""),FALSE,'Input and Summary Results'!$D2453)</f>
        <v>0.38925798299999997</v>
      </c>
      <c r="D2871">
        <f>IF(OR(B2871=0,'Input and Summary Results'!E2453=0),FALSE,'Input and Summary Results'!$E2453)</f>
        <v>5.0522219E-2</v>
      </c>
      <c r="E2871">
        <f t="shared" si="164"/>
        <v>-0.40976247204873611</v>
      </c>
      <c r="F2871">
        <f t="shared" si="165"/>
        <v>5.6329334281116084E-2</v>
      </c>
      <c r="G2871">
        <f>IF('Input and Summary Results'!$J$4="yes",IF(C2871=FALSE,FALSE,IF('Data Transformation'!E2871&lt;$R$10,E2871,$R$10)),IF(C2871=FALSE,FALSE,IF(C2871&lt;$R$10,C2871,$R$10)))</f>
        <v>0.38925798299999997</v>
      </c>
      <c r="H2871">
        <f>IF('Input and Summary Results'!$J$4="yes",'Data Transformation'!F2871,'Data Transformation'!D2871)</f>
        <v>5.0522219E-2</v>
      </c>
      <c r="I2871">
        <f t="shared" si="163"/>
        <v>150</v>
      </c>
    </row>
    <row r="2872" spans="2:9" x14ac:dyDescent="0.45">
      <c r="B2872">
        <f>IF('Input and Summary Results'!D2454=0,FALSE,'Input and Summary Results'!$B2454)</f>
        <v>150</v>
      </c>
      <c r="C2872">
        <f>IF(OR(B2872=0,'Input and Summary Results'!D2454=0,'Input and Summary Results'!D2454=""),FALSE,'Input and Summary Results'!$D2454)</f>
        <v>0.14778709500000001</v>
      </c>
      <c r="D2872">
        <f>IF(OR(B2872=0,'Input and Summary Results'!E2454=0),FALSE,'Input and Summary Results'!$E2454)</f>
        <v>5.0472351999999998E-2</v>
      </c>
      <c r="E2872">
        <f t="shared" si="164"/>
        <v>-0.83036348755811973</v>
      </c>
      <c r="F2872">
        <f t="shared" si="165"/>
        <v>0.148219983402475</v>
      </c>
      <c r="G2872">
        <f>IF('Input and Summary Results'!$J$4="yes",IF(C2872=FALSE,FALSE,IF('Data Transformation'!E2872&lt;$R$10,E2872,$R$10)),IF(C2872=FALSE,FALSE,IF(C2872&lt;$R$10,C2872,$R$10)))</f>
        <v>0.14778709500000001</v>
      </c>
      <c r="H2872">
        <f>IF('Input and Summary Results'!$J$4="yes",'Data Transformation'!F2872,'Data Transformation'!D2872)</f>
        <v>5.0472351999999998E-2</v>
      </c>
      <c r="I2872">
        <f t="shared" si="163"/>
        <v>150</v>
      </c>
    </row>
    <row r="2873" spans="2:9" x14ac:dyDescent="0.45">
      <c r="B2873">
        <f>IF('Input and Summary Results'!D2455=0,FALSE,'Input and Summary Results'!$B2455)</f>
        <v>150</v>
      </c>
      <c r="C2873">
        <f>IF(OR(B2873=0,'Input and Summary Results'!D2455=0,'Input and Summary Results'!D2455=""),FALSE,'Input and Summary Results'!$D2455)</f>
        <v>0.13230945</v>
      </c>
      <c r="D2873">
        <f>IF(OR(B2873=0,'Input and Summary Results'!E2455=0),FALSE,'Input and Summary Results'!$E2455)</f>
        <v>5.0415318000000001E-2</v>
      </c>
      <c r="E2873">
        <f t="shared" si="164"/>
        <v>-0.87840913588591873</v>
      </c>
      <c r="F2873">
        <f t="shared" si="165"/>
        <v>0.16537177058781516</v>
      </c>
      <c r="G2873">
        <f>IF('Input and Summary Results'!$J$4="yes",IF(C2873=FALSE,FALSE,IF('Data Transformation'!E2873&lt;$R$10,E2873,$R$10)),IF(C2873=FALSE,FALSE,IF(C2873&lt;$R$10,C2873,$R$10)))</f>
        <v>0.13230945</v>
      </c>
      <c r="H2873">
        <f>IF('Input and Summary Results'!$J$4="yes",'Data Transformation'!F2873,'Data Transformation'!D2873)</f>
        <v>5.0415318000000001E-2</v>
      </c>
      <c r="I2873">
        <f t="shared" si="163"/>
        <v>150</v>
      </c>
    </row>
    <row r="2874" spans="2:9" x14ac:dyDescent="0.45">
      <c r="B2874">
        <f>IF('Input and Summary Results'!D2456=0,FALSE,'Input and Summary Results'!$B2456)</f>
        <v>150</v>
      </c>
      <c r="C2874">
        <f>IF(OR(B2874=0,'Input and Summary Results'!D2456=0,'Input and Summary Results'!D2456=""),FALSE,'Input and Summary Results'!$D2456)</f>
        <v>0.85741954099999995</v>
      </c>
      <c r="D2874">
        <f>IF(OR(B2874=0,'Input and Summary Results'!E2456=0),FALSE,'Input and Summary Results'!$E2456)</f>
        <v>4.9178953999999997E-2</v>
      </c>
      <c r="E2874">
        <f t="shared" si="164"/>
        <v>-6.6806622934362264E-2</v>
      </c>
      <c r="F2874">
        <f t="shared" si="165"/>
        <v>2.4892908331791801E-2</v>
      </c>
      <c r="G2874">
        <f>IF('Input and Summary Results'!$J$4="yes",IF(C2874=FALSE,FALSE,IF('Data Transformation'!E2874&lt;$R$10,E2874,$R$10)),IF(C2874=FALSE,FALSE,IF(C2874&lt;$R$10,C2874,$R$10)))</f>
        <v>0.85741954099999995</v>
      </c>
      <c r="H2874">
        <f>IF('Input and Summary Results'!$J$4="yes",'Data Transformation'!F2874,'Data Transformation'!D2874)</f>
        <v>4.9178953999999997E-2</v>
      </c>
      <c r="I2874">
        <f t="shared" si="163"/>
        <v>150</v>
      </c>
    </row>
    <row r="2875" spans="2:9" x14ac:dyDescent="0.45">
      <c r="B2875">
        <f>IF('Input and Summary Results'!D2457=0,FALSE,'Input and Summary Results'!$B2457)</f>
        <v>150</v>
      </c>
      <c r="C2875">
        <f>IF(OR(B2875=0,'Input and Summary Results'!D2457=0,'Input and Summary Results'!D2457=""),FALSE,'Input and Summary Results'!$D2457)</f>
        <v>0.150893996</v>
      </c>
      <c r="D2875">
        <f>IF(OR(B2875=0,'Input and Summary Results'!E2457=0),FALSE,'Input and Summary Results'!$E2457)</f>
        <v>4.8594586000000002E-2</v>
      </c>
      <c r="E2875">
        <f t="shared" si="164"/>
        <v>-0.82132804025054884</v>
      </c>
      <c r="F2875">
        <f t="shared" si="165"/>
        <v>0.13976732595775382</v>
      </c>
      <c r="G2875">
        <f>IF('Input and Summary Results'!$J$4="yes",IF(C2875=FALSE,FALSE,IF('Data Transformation'!E2875&lt;$R$10,E2875,$R$10)),IF(C2875=FALSE,FALSE,IF(C2875&lt;$R$10,C2875,$R$10)))</f>
        <v>0.150893996</v>
      </c>
      <c r="H2875">
        <f>IF('Input and Summary Results'!$J$4="yes",'Data Transformation'!F2875,'Data Transformation'!D2875)</f>
        <v>4.8594586000000002E-2</v>
      </c>
      <c r="I2875">
        <f t="shared" si="163"/>
        <v>150</v>
      </c>
    </row>
    <row r="2876" spans="2:9" x14ac:dyDescent="0.45">
      <c r="B2876">
        <f>IF('Input and Summary Results'!D2458=0,FALSE,'Input and Summary Results'!$B2458)</f>
        <v>150</v>
      </c>
      <c r="C2876">
        <f>IF(OR(B2876=0,'Input and Summary Results'!D2458=0,'Input and Summary Results'!D2458=""),FALSE,'Input and Summary Results'!$D2458)</f>
        <v>0.10005120200000001</v>
      </c>
      <c r="D2876">
        <f>IF(OR(B2876=0,'Input and Summary Results'!E2458=0),FALSE,'Input and Summary Results'!$E2458)</f>
        <v>4.6887430000000001E-2</v>
      </c>
      <c r="E2876">
        <f t="shared" si="164"/>
        <v>-0.99977768944824463</v>
      </c>
      <c r="F2876">
        <f t="shared" si="165"/>
        <v>0.20338730783064454</v>
      </c>
      <c r="G2876">
        <f>IF('Input and Summary Results'!$J$4="yes",IF(C2876=FALSE,FALSE,IF('Data Transformation'!E2876&lt;$R$10,E2876,$R$10)),IF(C2876=FALSE,FALSE,IF(C2876&lt;$R$10,C2876,$R$10)))</f>
        <v>0.10005120200000001</v>
      </c>
      <c r="H2876">
        <f>IF('Input and Summary Results'!$J$4="yes",'Data Transformation'!F2876,'Data Transformation'!D2876)</f>
        <v>4.6887430000000001E-2</v>
      </c>
      <c r="I2876">
        <f t="shared" si="163"/>
        <v>150</v>
      </c>
    </row>
    <row r="2877" spans="2:9" x14ac:dyDescent="0.45">
      <c r="B2877">
        <f>IF('Input and Summary Results'!D2459=0,FALSE,'Input and Summary Results'!$B2459)</f>
        <v>150</v>
      </c>
      <c r="C2877">
        <f>IF(OR(B2877=0,'Input and Summary Results'!D2459=0,'Input and Summary Results'!D2459=""),FALSE,'Input and Summary Results'!$D2459)</f>
        <v>0.140853122</v>
      </c>
      <c r="D2877">
        <f>IF(OR(B2877=0,'Input and Summary Results'!E2459=0),FALSE,'Input and Summary Results'!$E2459)</f>
        <v>4.6857467E-2</v>
      </c>
      <c r="E2877">
        <f t="shared" si="164"/>
        <v>-0.85123352246346851</v>
      </c>
      <c r="F2877">
        <f t="shared" si="165"/>
        <v>0.14437834525243962</v>
      </c>
      <c r="G2877">
        <f>IF('Input and Summary Results'!$J$4="yes",IF(C2877=FALSE,FALSE,IF('Data Transformation'!E2877&lt;$R$10,E2877,$R$10)),IF(C2877=FALSE,FALSE,IF(C2877&lt;$R$10,C2877,$R$10)))</f>
        <v>0.140853122</v>
      </c>
      <c r="H2877">
        <f>IF('Input and Summary Results'!$J$4="yes",'Data Transformation'!F2877,'Data Transformation'!D2877)</f>
        <v>4.6857467E-2</v>
      </c>
      <c r="I2877">
        <f t="shared" si="163"/>
        <v>150</v>
      </c>
    </row>
    <row r="2878" spans="2:9" x14ac:dyDescent="0.45">
      <c r="B2878">
        <f>IF('Input and Summary Results'!D2460=0,FALSE,'Input and Summary Results'!$B2460)</f>
        <v>150</v>
      </c>
      <c r="C2878">
        <f>IF(OR(B2878=0,'Input and Summary Results'!D2460=0,'Input and Summary Results'!D2460=""),FALSE,'Input and Summary Results'!$D2460)</f>
        <v>0.196406579</v>
      </c>
      <c r="D2878">
        <f>IF(OR(B2878=0,'Input and Summary Results'!E2460=0),FALSE,'Input and Summary Results'!$E2460)</f>
        <v>4.2239290999999998E-2</v>
      </c>
      <c r="E2878">
        <f t="shared" si="164"/>
        <v>-0.70684396881209399</v>
      </c>
      <c r="F2878">
        <f t="shared" si="165"/>
        <v>9.3336243558317877E-2</v>
      </c>
      <c r="G2878">
        <f>IF('Input and Summary Results'!$J$4="yes",IF(C2878=FALSE,FALSE,IF('Data Transformation'!E2878&lt;$R$10,E2878,$R$10)),IF(C2878=FALSE,FALSE,IF(C2878&lt;$R$10,C2878,$R$10)))</f>
        <v>0.196406579</v>
      </c>
      <c r="H2878">
        <f>IF('Input and Summary Results'!$J$4="yes",'Data Transformation'!F2878,'Data Transformation'!D2878)</f>
        <v>4.2239290999999998E-2</v>
      </c>
      <c r="I2878">
        <f t="shared" si="163"/>
        <v>150</v>
      </c>
    </row>
    <row r="2879" spans="2:9" x14ac:dyDescent="0.45">
      <c r="B2879">
        <f>IF('Input and Summary Results'!D2461=0,FALSE,'Input and Summary Results'!$B2461)</f>
        <v>150</v>
      </c>
      <c r="C2879">
        <f>IF(OR(B2879=0,'Input and Summary Results'!D2461=0,'Input and Summary Results'!D2461=""),FALSE,'Input and Summary Results'!$D2461)</f>
        <v>0.26484106200000002</v>
      </c>
      <c r="D2879">
        <f>IF(OR(B2879=0,'Input and Summary Results'!E2461=0),FALSE,'Input and Summary Results'!$E2461)</f>
        <v>4.1536484999999998E-2</v>
      </c>
      <c r="E2879">
        <f t="shared" si="164"/>
        <v>-0.57701467928711403</v>
      </c>
      <c r="F2879">
        <f t="shared" si="165"/>
        <v>6.8066614572025827E-2</v>
      </c>
      <c r="G2879">
        <f>IF('Input and Summary Results'!$J$4="yes",IF(C2879=FALSE,FALSE,IF('Data Transformation'!E2879&lt;$R$10,E2879,$R$10)),IF(C2879=FALSE,FALSE,IF(C2879&lt;$R$10,C2879,$R$10)))</f>
        <v>0.26484106200000002</v>
      </c>
      <c r="H2879">
        <f>IF('Input and Summary Results'!$J$4="yes",'Data Transformation'!F2879,'Data Transformation'!D2879)</f>
        <v>4.1536484999999998E-2</v>
      </c>
      <c r="I2879">
        <f t="shared" si="163"/>
        <v>150</v>
      </c>
    </row>
    <row r="2880" spans="2:9" x14ac:dyDescent="0.45">
      <c r="B2880">
        <f>IF('Input and Summary Results'!D2462=0,FALSE,'Input and Summary Results'!$B2462)</f>
        <v>150</v>
      </c>
      <c r="C2880">
        <f>IF(OR(B2880=0,'Input and Summary Results'!D2462=0,'Input and Summary Results'!D2462=""),FALSE,'Input and Summary Results'!$D2462)</f>
        <v>0.13996386199999999</v>
      </c>
      <c r="D2880">
        <f>IF(OR(B2880=0,'Input and Summary Results'!E2462=0),FALSE,'Input and Summary Results'!$E2462)</f>
        <v>3.8150546E-2</v>
      </c>
      <c r="E2880">
        <f t="shared" si="164"/>
        <v>-0.85398408260704406</v>
      </c>
      <c r="F2880">
        <f t="shared" si="165"/>
        <v>0.11829722849459527</v>
      </c>
      <c r="G2880">
        <f>IF('Input and Summary Results'!$J$4="yes",IF(C2880=FALSE,FALSE,IF('Data Transformation'!E2880&lt;$R$10,E2880,$R$10)),IF(C2880=FALSE,FALSE,IF(C2880&lt;$R$10,C2880,$R$10)))</f>
        <v>0.13996386199999999</v>
      </c>
      <c r="H2880">
        <f>IF('Input and Summary Results'!$J$4="yes",'Data Transformation'!F2880,'Data Transformation'!D2880)</f>
        <v>3.8150546E-2</v>
      </c>
      <c r="I2880">
        <f t="shared" si="163"/>
        <v>150</v>
      </c>
    </row>
    <row r="2881" spans="2:9" x14ac:dyDescent="0.45">
      <c r="B2881">
        <f>IF('Input and Summary Results'!D2463=0,FALSE,'Input and Summary Results'!$B2463)</f>
        <v>150</v>
      </c>
      <c r="C2881">
        <f>IF(OR(B2881=0,'Input and Summary Results'!D2463=0,'Input and Summary Results'!D2463=""),FALSE,'Input and Summary Results'!$D2463)</f>
        <v>0.17895358</v>
      </c>
      <c r="D2881">
        <f>IF(OR(B2881=0,'Input and Summary Results'!E2463=0),FALSE,'Input and Summary Results'!$E2463)</f>
        <v>3.7363832999999999E-2</v>
      </c>
      <c r="E2881">
        <f t="shared" si="164"/>
        <v>-0.74725960904434108</v>
      </c>
      <c r="F2881">
        <f t="shared" si="165"/>
        <v>9.0615138976264123E-2</v>
      </c>
      <c r="G2881">
        <f>IF('Input and Summary Results'!$J$4="yes",IF(C2881=FALSE,FALSE,IF('Data Transformation'!E2881&lt;$R$10,E2881,$R$10)),IF(C2881=FALSE,FALSE,IF(C2881&lt;$R$10,C2881,$R$10)))</f>
        <v>0.17895358</v>
      </c>
      <c r="H2881">
        <f>IF('Input and Summary Results'!$J$4="yes",'Data Transformation'!F2881,'Data Transformation'!D2881)</f>
        <v>3.7363832999999999E-2</v>
      </c>
      <c r="I2881">
        <f t="shared" si="163"/>
        <v>150</v>
      </c>
    </row>
    <row r="2882" spans="2:9" x14ac:dyDescent="0.45">
      <c r="B2882">
        <f>IF('Input and Summary Results'!D2464=0,FALSE,'Input and Summary Results'!$B2464)</f>
        <v>150</v>
      </c>
      <c r="C2882">
        <f>IF(OR(B2882=0,'Input and Summary Results'!D2464=0,'Input and Summary Results'!D2464=""),FALSE,'Input and Summary Results'!$D2464)</f>
        <v>0.12520567599999999</v>
      </c>
      <c r="D2882">
        <f>IF(OR(B2882=0,'Input and Summary Results'!E2464=0),FALSE,'Input and Summary Results'!$E2464)</f>
        <v>3.6487338000000001E-2</v>
      </c>
      <c r="E2882">
        <f t="shared" si="164"/>
        <v>-0.90237598263035146</v>
      </c>
      <c r="F2882">
        <f t="shared" si="165"/>
        <v>0.12647593302399487</v>
      </c>
      <c r="G2882">
        <f>IF('Input and Summary Results'!$J$4="yes",IF(C2882=FALSE,FALSE,IF('Data Transformation'!E2882&lt;$R$10,E2882,$R$10)),IF(C2882=FALSE,FALSE,IF(C2882&lt;$R$10,C2882,$R$10)))</f>
        <v>0.12520567599999999</v>
      </c>
      <c r="H2882">
        <f>IF('Input and Summary Results'!$J$4="yes",'Data Transformation'!F2882,'Data Transformation'!D2882)</f>
        <v>3.6487338000000001E-2</v>
      </c>
      <c r="I2882">
        <f t="shared" si="163"/>
        <v>150</v>
      </c>
    </row>
    <row r="2883" spans="2:9" x14ac:dyDescent="0.45">
      <c r="B2883">
        <f>IF('Input and Summary Results'!D2465=0,FALSE,'Input and Summary Results'!$B2465)</f>
        <v>150</v>
      </c>
      <c r="C2883">
        <f>IF(OR(B2883=0,'Input and Summary Results'!D2465=0,'Input and Summary Results'!D2465=""),FALSE,'Input and Summary Results'!$D2465)</f>
        <v>0.14700063099999999</v>
      </c>
      <c r="D2883">
        <f>IF(OR(B2883=0,'Input and Summary Results'!E2465=0),FALSE,'Input and Summary Results'!$E2465)</f>
        <v>2.9214500000000001E-2</v>
      </c>
      <c r="E2883">
        <f t="shared" si="164"/>
        <v>-0.83268080103937547</v>
      </c>
      <c r="F2883">
        <f t="shared" si="165"/>
        <v>8.6251963095314882E-2</v>
      </c>
      <c r="G2883">
        <f>IF('Input and Summary Results'!$J$4="yes",IF(C2883=FALSE,FALSE,IF('Data Transformation'!E2883&lt;$R$10,E2883,$R$10)),IF(C2883=FALSE,FALSE,IF(C2883&lt;$R$10,C2883,$R$10)))</f>
        <v>0.14700063099999999</v>
      </c>
      <c r="H2883">
        <f>IF('Input and Summary Results'!$J$4="yes",'Data Transformation'!F2883,'Data Transformation'!D2883)</f>
        <v>2.9214500000000001E-2</v>
      </c>
      <c r="I2883">
        <f t="shared" si="163"/>
        <v>150</v>
      </c>
    </row>
    <row r="2884" spans="2:9" x14ac:dyDescent="0.45">
      <c r="B2884">
        <f>IF('Input and Summary Results'!D2466=0,FALSE,'Input and Summary Results'!$B2466)</f>
        <v>151</v>
      </c>
      <c r="C2884">
        <f>IF(OR(B2884=0,'Input and Summary Results'!D2466=0,'Input and Summary Results'!D2466=""),FALSE,'Input and Summary Results'!$D2466)</f>
        <v>0.97551044099999995</v>
      </c>
      <c r="D2884">
        <f>IF(OR(B2884=0,'Input and Summary Results'!E2466=0),FALSE,'Input and Summary Results'!$E2466)</f>
        <v>0.128957233</v>
      </c>
      <c r="E2884">
        <f t="shared" si="164"/>
        <v>-1.0768077940996724E-2</v>
      </c>
      <c r="F2884">
        <f t="shared" si="165"/>
        <v>5.7372465500858748E-2</v>
      </c>
      <c r="G2884">
        <f>IF('Input and Summary Results'!$J$4="yes",IF(C2884=FALSE,FALSE,IF('Data Transformation'!E2884&lt;$R$10,E2884,$R$10)),IF(C2884=FALSE,FALSE,IF(C2884&lt;$R$10,C2884,$R$10)))</f>
        <v>0.97551044099999995</v>
      </c>
      <c r="H2884">
        <f>IF('Input and Summary Results'!$J$4="yes",'Data Transformation'!F2884,'Data Transformation'!D2884)</f>
        <v>0.128957233</v>
      </c>
      <c r="I2884">
        <f t="shared" si="163"/>
        <v>151</v>
      </c>
    </row>
    <row r="2885" spans="2:9" x14ac:dyDescent="0.45">
      <c r="B2885">
        <f>IF('Input and Summary Results'!D2467=0,FALSE,'Input and Summary Results'!$B2467)</f>
        <v>151</v>
      </c>
      <c r="C2885">
        <f>IF(OR(B2885=0,'Input and Summary Results'!D2467=0,'Input and Summary Results'!D2467=""),FALSE,'Input and Summary Results'!$D2467)</f>
        <v>-1.3074924E-2</v>
      </c>
      <c r="D2885">
        <f>IF(OR(B2885=0,'Input and Summary Results'!E2467=0),FALSE,'Input and Summary Results'!$E2467)</f>
        <v>9.0088901999999998E-2</v>
      </c>
      <c r="E2885" t="e">
        <f t="shared" si="164"/>
        <v>#NUM!</v>
      </c>
      <c r="F2885">
        <f t="shared" si="165"/>
        <v>-2.9903488133468308</v>
      </c>
      <c r="G2885">
        <f>IF('Input and Summary Results'!$J$4="yes",IF(C2885=FALSE,FALSE,IF('Data Transformation'!E2885&lt;$R$10,E2885,$R$10)),IF(C2885=FALSE,FALSE,IF(C2885&lt;$R$10,C2885,$R$10)))</f>
        <v>-1.3074924E-2</v>
      </c>
      <c r="H2885">
        <f>IF('Input and Summary Results'!$J$4="yes",'Data Transformation'!F2885,'Data Transformation'!D2885)</f>
        <v>9.0088901999999998E-2</v>
      </c>
      <c r="I2885">
        <f t="shared" ref="I2885:I2948" si="166">IF(G2885=FALSE,"",B2885)</f>
        <v>151</v>
      </c>
    </row>
    <row r="2886" spans="2:9" x14ac:dyDescent="0.45">
      <c r="B2886">
        <f>IF('Input and Summary Results'!D2468=0,FALSE,'Input and Summary Results'!$B2468)</f>
        <v>151</v>
      </c>
      <c r="C2886">
        <f>IF(OR(B2886=0,'Input and Summary Results'!D2468=0,'Input and Summary Results'!D2468=""),FALSE,'Input and Summary Results'!$D2468)</f>
        <v>0.40099836</v>
      </c>
      <c r="D2886">
        <f>IF(OR(B2886=0,'Input and Summary Results'!E2468=0),FALSE,'Input and Summary Results'!$E2468)</f>
        <v>8.8571048999999999E-2</v>
      </c>
      <c r="E2886">
        <f t="shared" si="164"/>
        <v>-0.39685740355040816</v>
      </c>
      <c r="F2886">
        <f t="shared" si="165"/>
        <v>9.5860330366438401E-2</v>
      </c>
      <c r="G2886">
        <f>IF('Input and Summary Results'!$J$4="yes",IF(C2886=FALSE,FALSE,IF('Data Transformation'!E2886&lt;$R$10,E2886,$R$10)),IF(C2886=FALSE,FALSE,IF(C2886&lt;$R$10,C2886,$R$10)))</f>
        <v>0.40099836</v>
      </c>
      <c r="H2886">
        <f>IF('Input and Summary Results'!$J$4="yes",'Data Transformation'!F2886,'Data Transformation'!D2886)</f>
        <v>8.8571048999999999E-2</v>
      </c>
      <c r="I2886">
        <f t="shared" si="166"/>
        <v>151</v>
      </c>
    </row>
    <row r="2887" spans="2:9" x14ac:dyDescent="0.45">
      <c r="B2887">
        <f>IF('Input and Summary Results'!D2469=0,FALSE,'Input and Summary Results'!$B2469)</f>
        <v>151</v>
      </c>
      <c r="C2887">
        <f>IF(OR(B2887=0,'Input and Summary Results'!D2469=0,'Input and Summary Results'!D2469=""),FALSE,'Input and Summary Results'!$D2469)</f>
        <v>0.30112762300000001</v>
      </c>
      <c r="D2887">
        <f>IF(OR(B2887=0,'Input and Summary Results'!E2469=0),FALSE,'Input and Summary Results'!$E2469)</f>
        <v>8.5531244000000006E-2</v>
      </c>
      <c r="E2887">
        <f t="shared" si="164"/>
        <v>-0.52124940401488817</v>
      </c>
      <c r="F2887">
        <f t="shared" si="165"/>
        <v>0.12327185239993742</v>
      </c>
      <c r="G2887">
        <f>IF('Input and Summary Results'!$J$4="yes",IF(C2887=FALSE,FALSE,IF('Data Transformation'!E2887&lt;$R$10,E2887,$R$10)),IF(C2887=FALSE,FALSE,IF(C2887&lt;$R$10,C2887,$R$10)))</f>
        <v>0.30112762300000001</v>
      </c>
      <c r="H2887">
        <f>IF('Input and Summary Results'!$J$4="yes",'Data Transformation'!F2887,'Data Transformation'!D2887)</f>
        <v>8.5531244000000006E-2</v>
      </c>
      <c r="I2887">
        <f t="shared" si="166"/>
        <v>151</v>
      </c>
    </row>
    <row r="2888" spans="2:9" x14ac:dyDescent="0.45">
      <c r="B2888">
        <f>IF('Input and Summary Results'!D2470=0,FALSE,'Input and Summary Results'!$B2470)</f>
        <v>151</v>
      </c>
      <c r="C2888">
        <f>IF(OR(B2888=0,'Input and Summary Results'!D2470=0,'Input and Summary Results'!D2470=""),FALSE,'Input and Summary Results'!$D2470)</f>
        <v>1.1218669649999999</v>
      </c>
      <c r="D2888">
        <f>IF(OR(B2888=0,'Input and Summary Results'!E2470=0),FALSE,'Input and Summary Results'!$E2470)</f>
        <v>8.4604456999999994E-2</v>
      </c>
      <c r="E2888">
        <f t="shared" si="164"/>
        <v>4.9941359779386109E-2</v>
      </c>
      <c r="F2888">
        <f t="shared" si="165"/>
        <v>3.2729668921127379E-2</v>
      </c>
      <c r="G2888">
        <f>IF('Input and Summary Results'!$J$4="yes",IF(C2888=FALSE,FALSE,IF('Data Transformation'!E2888&lt;$R$10,E2888,$R$10)),IF(C2888=FALSE,FALSE,IF(C2888&lt;$R$10,C2888,$R$10)))</f>
        <v>1.1218669649999999</v>
      </c>
      <c r="H2888">
        <f>IF('Input and Summary Results'!$J$4="yes",'Data Transformation'!F2888,'Data Transformation'!D2888)</f>
        <v>8.4604456999999994E-2</v>
      </c>
      <c r="I2888">
        <f t="shared" si="166"/>
        <v>151</v>
      </c>
    </row>
    <row r="2889" spans="2:9" x14ac:dyDescent="0.45">
      <c r="B2889">
        <f>IF('Input and Summary Results'!D2471=0,FALSE,'Input and Summary Results'!$B2471)</f>
        <v>151</v>
      </c>
      <c r="C2889">
        <f>IF(OR(B2889=0,'Input and Summary Results'!D2471=0,'Input and Summary Results'!D2471=""),FALSE,'Input and Summary Results'!$D2471)</f>
        <v>0.93522022100000002</v>
      </c>
      <c r="D2889">
        <f>IF(OR(B2889=0,'Input and Summary Results'!E2471=0),FALSE,'Input and Summary Results'!$E2471)</f>
        <v>8.3060829000000003E-2</v>
      </c>
      <c r="E2889">
        <f t="shared" si="164"/>
        <v>-2.9086111583407639E-2</v>
      </c>
      <c r="F2889">
        <f t="shared" si="165"/>
        <v>3.8545359666683258E-2</v>
      </c>
      <c r="G2889">
        <f>IF('Input and Summary Results'!$J$4="yes",IF(C2889=FALSE,FALSE,IF('Data Transformation'!E2889&lt;$R$10,E2889,$R$10)),IF(C2889=FALSE,FALSE,IF(C2889&lt;$R$10,C2889,$R$10)))</f>
        <v>0.93522022100000002</v>
      </c>
      <c r="H2889">
        <f>IF('Input and Summary Results'!$J$4="yes",'Data Transformation'!F2889,'Data Transformation'!D2889)</f>
        <v>8.3060829000000003E-2</v>
      </c>
      <c r="I2889">
        <f t="shared" si="166"/>
        <v>151</v>
      </c>
    </row>
    <row r="2890" spans="2:9" x14ac:dyDescent="0.45">
      <c r="B2890">
        <f>IF('Input and Summary Results'!D2472=0,FALSE,'Input and Summary Results'!$B2472)</f>
        <v>151</v>
      </c>
      <c r="C2890">
        <f>IF(OR(B2890=0,'Input and Summary Results'!D2472=0,'Input and Summary Results'!D2472=""),FALSE,'Input and Summary Results'!$D2472)</f>
        <v>0.903932968</v>
      </c>
      <c r="D2890">
        <f>IF(OR(B2890=0,'Input and Summary Results'!E2472=0),FALSE,'Input and Summary Results'!$E2472)</f>
        <v>8.2367673000000002E-2</v>
      </c>
      <c r="E2890">
        <f t="shared" si="164"/>
        <v>-4.3863773846632634E-2</v>
      </c>
      <c r="F2890">
        <f t="shared" si="165"/>
        <v>3.9546704620247904E-2</v>
      </c>
      <c r="G2890">
        <f>IF('Input and Summary Results'!$J$4="yes",IF(C2890=FALSE,FALSE,IF('Data Transformation'!E2890&lt;$R$10,E2890,$R$10)),IF(C2890=FALSE,FALSE,IF(C2890&lt;$R$10,C2890,$R$10)))</f>
        <v>0.903932968</v>
      </c>
      <c r="H2890">
        <f>IF('Input and Summary Results'!$J$4="yes",'Data Transformation'!F2890,'Data Transformation'!D2890)</f>
        <v>8.2367673000000002E-2</v>
      </c>
      <c r="I2890">
        <f t="shared" si="166"/>
        <v>151</v>
      </c>
    </row>
    <row r="2891" spans="2:9" x14ac:dyDescent="0.45">
      <c r="B2891">
        <f>IF('Input and Summary Results'!D2473=0,FALSE,'Input and Summary Results'!$B2473)</f>
        <v>151</v>
      </c>
      <c r="C2891">
        <f>IF(OR(B2891=0,'Input and Summary Results'!D2473=0,'Input and Summary Results'!D2473=""),FALSE,'Input and Summary Results'!$D2473)</f>
        <v>0.93666756500000004</v>
      </c>
      <c r="D2891">
        <f>IF(OR(B2891=0,'Input and Summary Results'!E2473=0),FALSE,'Input and Summary Results'!$E2473)</f>
        <v>7.7607861E-2</v>
      </c>
      <c r="E2891">
        <f t="shared" si="164"/>
        <v>-2.8414518293917949E-2</v>
      </c>
      <c r="F2891">
        <f t="shared" si="165"/>
        <v>3.5959195057640329E-2</v>
      </c>
      <c r="G2891">
        <f>IF('Input and Summary Results'!$J$4="yes",IF(C2891=FALSE,FALSE,IF('Data Transformation'!E2891&lt;$R$10,E2891,$R$10)),IF(C2891=FALSE,FALSE,IF(C2891&lt;$R$10,C2891,$R$10)))</f>
        <v>0.93666756500000004</v>
      </c>
      <c r="H2891">
        <f>IF('Input and Summary Results'!$J$4="yes",'Data Transformation'!F2891,'Data Transformation'!D2891)</f>
        <v>7.7607861E-2</v>
      </c>
      <c r="I2891">
        <f t="shared" si="166"/>
        <v>151</v>
      </c>
    </row>
    <row r="2892" spans="2:9" x14ac:dyDescent="0.45">
      <c r="B2892">
        <f>IF('Input and Summary Results'!D2474=0,FALSE,'Input and Summary Results'!$B2474)</f>
        <v>151</v>
      </c>
      <c r="C2892">
        <f>IF(OR(B2892=0,'Input and Summary Results'!D2474=0,'Input and Summary Results'!D2474=""),FALSE,'Input and Summary Results'!$D2474)</f>
        <v>0.143075919</v>
      </c>
      <c r="D2892">
        <f>IF(OR(B2892=0,'Input and Summary Results'!E2474=0),FALSE,'Input and Summary Results'!$E2474)</f>
        <v>7.2254192999999994E-2</v>
      </c>
      <c r="E2892">
        <f t="shared" si="164"/>
        <v>-0.84443345586621277</v>
      </c>
      <c r="F2892">
        <f t="shared" si="165"/>
        <v>0.21917259019667734</v>
      </c>
      <c r="G2892">
        <f>IF('Input and Summary Results'!$J$4="yes",IF(C2892=FALSE,FALSE,IF('Data Transformation'!E2892&lt;$R$10,E2892,$R$10)),IF(C2892=FALSE,FALSE,IF(C2892&lt;$R$10,C2892,$R$10)))</f>
        <v>0.143075919</v>
      </c>
      <c r="H2892">
        <f>IF('Input and Summary Results'!$J$4="yes",'Data Transformation'!F2892,'Data Transformation'!D2892)</f>
        <v>7.2254192999999994E-2</v>
      </c>
      <c r="I2892">
        <f t="shared" si="166"/>
        <v>151</v>
      </c>
    </row>
    <row r="2893" spans="2:9" x14ac:dyDescent="0.45">
      <c r="B2893">
        <f>IF('Input and Summary Results'!D2475=0,FALSE,'Input and Summary Results'!$B2475)</f>
        <v>151</v>
      </c>
      <c r="C2893">
        <f>IF(OR(B2893=0,'Input and Summary Results'!D2475=0,'Input and Summary Results'!D2475=""),FALSE,'Input and Summary Results'!$D2475)</f>
        <v>4.0917083999999999E-2</v>
      </c>
      <c r="D2893">
        <f>IF(OR(B2893=0,'Input and Summary Results'!E2475=0),FALSE,'Input and Summary Results'!$E2475)</f>
        <v>6.8685580999999996E-2</v>
      </c>
      <c r="E2893">
        <f t="shared" si="164"/>
        <v>-1.388095324320433</v>
      </c>
      <c r="F2893">
        <f t="shared" si="165"/>
        <v>0.72853535100399625</v>
      </c>
      <c r="G2893">
        <f>IF('Input and Summary Results'!$J$4="yes",IF(C2893=FALSE,FALSE,IF('Data Transformation'!E2893&lt;$R$10,E2893,$R$10)),IF(C2893=FALSE,FALSE,IF(C2893&lt;$R$10,C2893,$R$10)))</f>
        <v>4.0917083999999999E-2</v>
      </c>
      <c r="H2893">
        <f>IF('Input and Summary Results'!$J$4="yes",'Data Transformation'!F2893,'Data Transformation'!D2893)</f>
        <v>6.8685580999999996E-2</v>
      </c>
      <c r="I2893">
        <f t="shared" si="166"/>
        <v>151</v>
      </c>
    </row>
    <row r="2894" spans="2:9" x14ac:dyDescent="0.45">
      <c r="B2894">
        <f>IF('Input and Summary Results'!D2476=0,FALSE,'Input and Summary Results'!$B2476)</f>
        <v>151</v>
      </c>
      <c r="C2894">
        <f>IF(OR(B2894=0,'Input and Summary Results'!D2476=0,'Input and Summary Results'!D2476=""),FALSE,'Input and Summary Results'!$D2476)</f>
        <v>2.7274218999999999E-2</v>
      </c>
      <c r="D2894">
        <f>IF(OR(B2894=0,'Input and Summary Results'!E2476=0),FALSE,'Input and Summary Results'!$E2476)</f>
        <v>6.1404728999999998E-2</v>
      </c>
      <c r="E2894">
        <f t="shared" si="164"/>
        <v>-1.5642476766276721</v>
      </c>
      <c r="F2894">
        <f t="shared" si="165"/>
        <v>0.97710047668092714</v>
      </c>
      <c r="G2894">
        <f>IF('Input and Summary Results'!$J$4="yes",IF(C2894=FALSE,FALSE,IF('Data Transformation'!E2894&lt;$R$10,E2894,$R$10)),IF(C2894=FALSE,FALSE,IF(C2894&lt;$R$10,C2894,$R$10)))</f>
        <v>2.7274218999999999E-2</v>
      </c>
      <c r="H2894">
        <f>IF('Input and Summary Results'!$J$4="yes",'Data Transformation'!F2894,'Data Transformation'!D2894)</f>
        <v>6.1404728999999998E-2</v>
      </c>
      <c r="I2894">
        <f t="shared" si="166"/>
        <v>151</v>
      </c>
    </row>
    <row r="2895" spans="2:9" x14ac:dyDescent="0.45">
      <c r="B2895">
        <f>IF('Input and Summary Results'!D2477=0,FALSE,'Input and Summary Results'!$B2477)</f>
        <v>151</v>
      </c>
      <c r="C2895">
        <f>IF(OR(B2895=0,'Input and Summary Results'!D2477=0,'Input and Summary Results'!D2477=""),FALSE,'Input and Summary Results'!$D2477)</f>
        <v>8.0916951000000001E-2</v>
      </c>
      <c r="D2895">
        <f>IF(OR(B2895=0,'Input and Summary Results'!E2477=0),FALSE,'Input and Summary Results'!$E2477)</f>
        <v>6.0297299999999998E-2</v>
      </c>
      <c r="E2895">
        <f t="shared" si="164"/>
        <v>-1.0919604900735347</v>
      </c>
      <c r="F2895">
        <f t="shared" si="165"/>
        <v>0.32340600920566076</v>
      </c>
      <c r="G2895">
        <f>IF('Input and Summary Results'!$J$4="yes",IF(C2895=FALSE,FALSE,IF('Data Transformation'!E2895&lt;$R$10,E2895,$R$10)),IF(C2895=FALSE,FALSE,IF(C2895&lt;$R$10,C2895,$R$10)))</f>
        <v>8.0916951000000001E-2</v>
      </c>
      <c r="H2895">
        <f>IF('Input and Summary Results'!$J$4="yes",'Data Transformation'!F2895,'Data Transformation'!D2895)</f>
        <v>6.0297299999999998E-2</v>
      </c>
      <c r="I2895">
        <f t="shared" si="166"/>
        <v>151</v>
      </c>
    </row>
    <row r="2896" spans="2:9" x14ac:dyDescent="0.45">
      <c r="B2896">
        <f>IF('Input and Summary Results'!D2478=0,FALSE,'Input and Summary Results'!$B2478)</f>
        <v>151</v>
      </c>
      <c r="C2896">
        <f>IF(OR(B2896=0,'Input and Summary Results'!D2478=0,'Input and Summary Results'!D2478=""),FALSE,'Input and Summary Results'!$D2478)</f>
        <v>0.165809242</v>
      </c>
      <c r="D2896">
        <f>IF(OR(B2896=0,'Input and Summary Results'!E2478=0),FALSE,'Input and Summary Results'!$E2478)</f>
        <v>5.9931458999999999E-2</v>
      </c>
      <c r="E2896">
        <f t="shared" si="164"/>
        <v>-0.78039126607923759</v>
      </c>
      <c r="F2896">
        <f t="shared" si="165"/>
        <v>0.15686853695404987</v>
      </c>
      <c r="G2896">
        <f>IF('Input and Summary Results'!$J$4="yes",IF(C2896=FALSE,FALSE,IF('Data Transformation'!E2896&lt;$R$10,E2896,$R$10)),IF(C2896=FALSE,FALSE,IF(C2896&lt;$R$10,C2896,$R$10)))</f>
        <v>0.165809242</v>
      </c>
      <c r="H2896">
        <f>IF('Input and Summary Results'!$J$4="yes",'Data Transformation'!F2896,'Data Transformation'!D2896)</f>
        <v>5.9931458999999999E-2</v>
      </c>
      <c r="I2896">
        <f t="shared" si="166"/>
        <v>151</v>
      </c>
    </row>
    <row r="2897" spans="2:9" x14ac:dyDescent="0.45">
      <c r="B2897">
        <f>IF('Input and Summary Results'!D2479=0,FALSE,'Input and Summary Results'!$B2479)</f>
        <v>151</v>
      </c>
      <c r="C2897">
        <f>IF(OR(B2897=0,'Input and Summary Results'!D2479=0,'Input and Summary Results'!D2479=""),FALSE,'Input and Summary Results'!$D2479)</f>
        <v>0.112561278</v>
      </c>
      <c r="D2897">
        <f>IF(OR(B2897=0,'Input and Summary Results'!E2479=0),FALSE,'Input and Summary Results'!$E2479)</f>
        <v>5.7789232000000003E-2</v>
      </c>
      <c r="E2897">
        <f t="shared" si="164"/>
        <v>-0.94861098464583193</v>
      </c>
      <c r="F2897">
        <f t="shared" si="165"/>
        <v>0.22281664826158068</v>
      </c>
      <c r="G2897">
        <f>IF('Input and Summary Results'!$J$4="yes",IF(C2897=FALSE,FALSE,IF('Data Transformation'!E2897&lt;$R$10,E2897,$R$10)),IF(C2897=FALSE,FALSE,IF(C2897&lt;$R$10,C2897,$R$10)))</f>
        <v>0.112561278</v>
      </c>
      <c r="H2897">
        <f>IF('Input and Summary Results'!$J$4="yes",'Data Transformation'!F2897,'Data Transformation'!D2897)</f>
        <v>5.7789232000000003E-2</v>
      </c>
      <c r="I2897">
        <f t="shared" si="166"/>
        <v>151</v>
      </c>
    </row>
    <row r="2898" spans="2:9" x14ac:dyDescent="0.45">
      <c r="B2898">
        <f>IF('Input and Summary Results'!D2480=0,FALSE,'Input and Summary Results'!$B2480)</f>
        <v>151</v>
      </c>
      <c r="C2898">
        <f>IF(OR(B2898=0,'Input and Summary Results'!D2480=0,'Input and Summary Results'!D2480=""),FALSE,'Input and Summary Results'!$D2480)</f>
        <v>0.12081582</v>
      </c>
      <c r="D2898">
        <f>IF(OR(B2898=0,'Input and Summary Results'!E2480=0),FALSE,'Input and Summary Results'!$E2480)</f>
        <v>5.7332335999999998E-2</v>
      </c>
      <c r="E2898">
        <f t="shared" si="164"/>
        <v>-0.9178761941183704</v>
      </c>
      <c r="F2898">
        <f t="shared" si="165"/>
        <v>0.20595178532082967</v>
      </c>
      <c r="G2898">
        <f>IF('Input and Summary Results'!$J$4="yes",IF(C2898=FALSE,FALSE,IF('Data Transformation'!E2898&lt;$R$10,E2898,$R$10)),IF(C2898=FALSE,FALSE,IF(C2898&lt;$R$10,C2898,$R$10)))</f>
        <v>0.12081582</v>
      </c>
      <c r="H2898">
        <f>IF('Input and Summary Results'!$J$4="yes",'Data Transformation'!F2898,'Data Transformation'!D2898)</f>
        <v>5.7332335999999998E-2</v>
      </c>
      <c r="I2898">
        <f t="shared" si="166"/>
        <v>151</v>
      </c>
    </row>
    <row r="2899" spans="2:9" x14ac:dyDescent="0.45">
      <c r="B2899">
        <f>IF('Input and Summary Results'!D2481=0,FALSE,'Input and Summary Results'!$B2481)</f>
        <v>151</v>
      </c>
      <c r="C2899">
        <f>IF(OR(B2899=0,'Input and Summary Results'!D2481=0,'Input and Summary Results'!D2481=""),FALSE,'Input and Summary Results'!$D2481)</f>
        <v>0.99174606799999998</v>
      </c>
      <c r="D2899">
        <f>IF(OR(B2899=0,'Input and Summary Results'!E2481=0),FALSE,'Input and Summary Results'!$E2481)</f>
        <v>5.7122342999999999E-2</v>
      </c>
      <c r="E2899">
        <f t="shared" si="164"/>
        <v>-3.5995127084002447E-3</v>
      </c>
      <c r="F2899">
        <f t="shared" si="165"/>
        <v>2.4997423899037832E-2</v>
      </c>
      <c r="G2899">
        <f>IF('Input and Summary Results'!$J$4="yes",IF(C2899=FALSE,FALSE,IF('Data Transformation'!E2899&lt;$R$10,E2899,$R$10)),IF(C2899=FALSE,FALSE,IF(C2899&lt;$R$10,C2899,$R$10)))</f>
        <v>0.99174606799999998</v>
      </c>
      <c r="H2899">
        <f>IF('Input and Summary Results'!$J$4="yes",'Data Transformation'!F2899,'Data Transformation'!D2899)</f>
        <v>5.7122342999999999E-2</v>
      </c>
      <c r="I2899">
        <f t="shared" si="166"/>
        <v>151</v>
      </c>
    </row>
    <row r="2900" spans="2:9" x14ac:dyDescent="0.45">
      <c r="B2900">
        <f>IF('Input and Summary Results'!D2482=0,FALSE,'Input and Summary Results'!$B2482)</f>
        <v>151</v>
      </c>
      <c r="C2900">
        <f>IF(OR(B2900=0,'Input and Summary Results'!D2482=0,'Input and Summary Results'!D2482=""),FALSE,'Input and Summary Results'!$D2482)</f>
        <v>7.9606847999999994E-2</v>
      </c>
      <c r="D2900">
        <f>IF(OR(B2900=0,'Input and Summary Results'!E2482=0),FALSE,'Input and Summary Results'!$E2482)</f>
        <v>4.8735245000000003E-2</v>
      </c>
      <c r="E2900">
        <f t="shared" si="164"/>
        <v>-1.0990495714496364</v>
      </c>
      <c r="F2900">
        <f t="shared" si="165"/>
        <v>0.26569443284577732</v>
      </c>
      <c r="G2900">
        <f>IF('Input and Summary Results'!$J$4="yes",IF(C2900=FALSE,FALSE,IF('Data Transformation'!E2900&lt;$R$10,E2900,$R$10)),IF(C2900=FALSE,FALSE,IF(C2900&lt;$R$10,C2900,$R$10)))</f>
        <v>7.9606847999999994E-2</v>
      </c>
      <c r="H2900">
        <f>IF('Input and Summary Results'!$J$4="yes",'Data Transformation'!F2900,'Data Transformation'!D2900)</f>
        <v>4.8735245000000003E-2</v>
      </c>
      <c r="I2900">
        <f t="shared" si="166"/>
        <v>151</v>
      </c>
    </row>
    <row r="2901" spans="2:9" x14ac:dyDescent="0.45">
      <c r="B2901">
        <f>IF('Input and Summary Results'!D2483=0,FALSE,'Input and Summary Results'!$B2483)</f>
        <v>151</v>
      </c>
      <c r="C2901">
        <f>IF(OR(B2901=0,'Input and Summary Results'!D2483=0,'Input and Summary Results'!D2483=""),FALSE,'Input and Summary Results'!$D2483)</f>
        <v>0.16739742299999999</v>
      </c>
      <c r="D2901">
        <f>IF(OR(B2901=0,'Input and Summary Results'!E2483=0),FALSE,'Input and Summary Results'!$E2483)</f>
        <v>4.5971352E-2</v>
      </c>
      <c r="E2901">
        <f t="shared" si="164"/>
        <v>-0.77625123203866331</v>
      </c>
      <c r="F2901">
        <f t="shared" si="165"/>
        <v>0.11918682146020851</v>
      </c>
      <c r="G2901">
        <f>IF('Input and Summary Results'!$J$4="yes",IF(C2901=FALSE,FALSE,IF('Data Transformation'!E2901&lt;$R$10,E2901,$R$10)),IF(C2901=FALSE,FALSE,IF(C2901&lt;$R$10,C2901,$R$10)))</f>
        <v>0.16739742299999999</v>
      </c>
      <c r="H2901">
        <f>IF('Input and Summary Results'!$J$4="yes",'Data Transformation'!F2901,'Data Transformation'!D2901)</f>
        <v>4.5971352E-2</v>
      </c>
      <c r="I2901">
        <f t="shared" si="166"/>
        <v>151</v>
      </c>
    </row>
    <row r="2902" spans="2:9" x14ac:dyDescent="0.45">
      <c r="B2902">
        <f>IF('Input and Summary Results'!D2484=0,FALSE,'Input and Summary Results'!$B2484)</f>
        <v>151</v>
      </c>
      <c r="C2902">
        <f>IF(OR(B2902=0,'Input and Summary Results'!D2484=0,'Input and Summary Results'!D2484=""),FALSE,'Input and Summary Results'!$D2484)</f>
        <v>0.14057968200000001</v>
      </c>
      <c r="D2902">
        <f>IF(OR(B2902=0,'Input and Summary Results'!E2484=0),FALSE,'Input and Summary Results'!$E2484)</f>
        <v>4.4057774000000001E-2</v>
      </c>
      <c r="E2902">
        <f t="shared" si="164"/>
        <v>-0.85207744341946079</v>
      </c>
      <c r="F2902">
        <f t="shared" si="165"/>
        <v>0.13601591385019635</v>
      </c>
      <c r="G2902">
        <f>IF('Input and Summary Results'!$J$4="yes",IF(C2902=FALSE,FALSE,IF('Data Transformation'!E2902&lt;$R$10,E2902,$R$10)),IF(C2902=FALSE,FALSE,IF(C2902&lt;$R$10,C2902,$R$10)))</f>
        <v>0.14057968200000001</v>
      </c>
      <c r="H2902">
        <f>IF('Input and Summary Results'!$J$4="yes",'Data Transformation'!F2902,'Data Transformation'!D2902)</f>
        <v>4.4057774000000001E-2</v>
      </c>
      <c r="I2902">
        <f t="shared" si="166"/>
        <v>151</v>
      </c>
    </row>
    <row r="2903" spans="2:9" x14ac:dyDescent="0.45">
      <c r="B2903">
        <f>IF('Input and Summary Results'!D2485=0,FALSE,'Input and Summary Results'!$B2485)</f>
        <v>152</v>
      </c>
      <c r="C2903">
        <f>IF(OR(B2903=0,'Input and Summary Results'!D2485=0,'Input and Summary Results'!D2485=""),FALSE,'Input and Summary Results'!$D2485)</f>
        <v>-9.4020073999999995E-2</v>
      </c>
      <c r="D2903">
        <f>IF(OR(B2903=0,'Input and Summary Results'!E2485=0),FALSE,'Input and Summary Results'!$E2485)</f>
        <v>0.141584549</v>
      </c>
      <c r="E2903" t="e">
        <f t="shared" si="164"/>
        <v>#NUM!</v>
      </c>
      <c r="F2903">
        <f t="shared" si="165"/>
        <v>-0.65355930549469687</v>
      </c>
      <c r="G2903">
        <f>IF('Input and Summary Results'!$J$4="yes",IF(C2903=FALSE,FALSE,IF('Data Transformation'!E2903&lt;$R$10,E2903,$R$10)),IF(C2903=FALSE,FALSE,IF(C2903&lt;$R$10,C2903,$R$10)))</f>
        <v>-9.4020073999999995E-2</v>
      </c>
      <c r="H2903">
        <f>IF('Input and Summary Results'!$J$4="yes",'Data Transformation'!F2903,'Data Transformation'!D2903)</f>
        <v>0.141584549</v>
      </c>
      <c r="I2903">
        <f t="shared" si="166"/>
        <v>152</v>
      </c>
    </row>
    <row r="2904" spans="2:9" x14ac:dyDescent="0.45">
      <c r="B2904">
        <f>IF('Input and Summary Results'!D2486=0,FALSE,'Input and Summary Results'!$B2486)</f>
        <v>152</v>
      </c>
      <c r="C2904">
        <f>IF(OR(B2904=0,'Input and Summary Results'!D2486=0,'Input and Summary Results'!D2486=""),FALSE,'Input and Summary Results'!$D2486)</f>
        <v>0.19747215300000001</v>
      </c>
      <c r="D2904">
        <f>IF(OR(B2904=0,'Input and Summary Results'!E2486=0),FALSE,'Input and Summary Results'!$E2486)</f>
        <v>0.118451955</v>
      </c>
      <c r="E2904">
        <f t="shared" si="164"/>
        <v>-0.70449413877734468</v>
      </c>
      <c r="F2904">
        <f t="shared" si="165"/>
        <v>0.26033112866298669</v>
      </c>
      <c r="G2904">
        <f>IF('Input and Summary Results'!$J$4="yes",IF(C2904=FALSE,FALSE,IF('Data Transformation'!E2904&lt;$R$10,E2904,$R$10)),IF(C2904=FALSE,FALSE,IF(C2904&lt;$R$10,C2904,$R$10)))</f>
        <v>0.19747215300000001</v>
      </c>
      <c r="H2904">
        <f>IF('Input and Summary Results'!$J$4="yes",'Data Transformation'!F2904,'Data Transformation'!D2904)</f>
        <v>0.118451955</v>
      </c>
      <c r="I2904">
        <f t="shared" si="166"/>
        <v>152</v>
      </c>
    </row>
    <row r="2905" spans="2:9" x14ac:dyDescent="0.45">
      <c r="B2905">
        <f>IF('Input and Summary Results'!D2487=0,FALSE,'Input and Summary Results'!$B2487)</f>
        <v>152</v>
      </c>
      <c r="C2905">
        <f>IF(OR(B2905=0,'Input and Summary Results'!D2487=0,'Input and Summary Results'!D2487=""),FALSE,'Input and Summary Results'!$D2487)</f>
        <v>3.067682E-2</v>
      </c>
      <c r="D2905">
        <f>IF(OR(B2905=0,'Input and Summary Results'!E2487=0),FALSE,'Input and Summary Results'!$E2487)</f>
        <v>0.110496079</v>
      </c>
      <c r="E2905">
        <f t="shared" si="164"/>
        <v>-1.5131896619339775</v>
      </c>
      <c r="F2905">
        <f t="shared" si="165"/>
        <v>1.5632421576291153</v>
      </c>
      <c r="G2905">
        <f>IF('Input and Summary Results'!$J$4="yes",IF(C2905=FALSE,FALSE,IF('Data Transformation'!E2905&lt;$R$10,E2905,$R$10)),IF(C2905=FALSE,FALSE,IF(C2905&lt;$R$10,C2905,$R$10)))</f>
        <v>3.067682E-2</v>
      </c>
      <c r="H2905">
        <f>IF('Input and Summary Results'!$J$4="yes",'Data Transformation'!F2905,'Data Transformation'!D2905)</f>
        <v>0.110496079</v>
      </c>
      <c r="I2905">
        <f t="shared" si="166"/>
        <v>152</v>
      </c>
    </row>
    <row r="2906" spans="2:9" x14ac:dyDescent="0.45">
      <c r="B2906">
        <f>IF('Input and Summary Results'!D2488=0,FALSE,'Input and Summary Results'!$B2488)</f>
        <v>152</v>
      </c>
      <c r="C2906">
        <f>IF(OR(B2906=0,'Input and Summary Results'!D2488=0,'Input and Summary Results'!D2488=""),FALSE,'Input and Summary Results'!$D2488)</f>
        <v>0.18645302899999999</v>
      </c>
      <c r="D2906">
        <f>IF(OR(B2906=0,'Input and Summary Results'!E2488=0),FALSE,'Input and Summary Results'!$E2488)</f>
        <v>0.10423502900000001</v>
      </c>
      <c r="E2906">
        <f t="shared" si="164"/>
        <v>-0.72943055696719317</v>
      </c>
      <c r="F2906">
        <f t="shared" si="165"/>
        <v>0.24262412270062939</v>
      </c>
      <c r="G2906">
        <f>IF('Input and Summary Results'!$J$4="yes",IF(C2906=FALSE,FALSE,IF('Data Transformation'!E2906&lt;$R$10,E2906,$R$10)),IF(C2906=FALSE,FALSE,IF(C2906&lt;$R$10,C2906,$R$10)))</f>
        <v>0.18645302899999999</v>
      </c>
      <c r="H2906">
        <f>IF('Input and Summary Results'!$J$4="yes",'Data Transformation'!F2906,'Data Transformation'!D2906)</f>
        <v>0.10423502900000001</v>
      </c>
      <c r="I2906">
        <f t="shared" si="166"/>
        <v>152</v>
      </c>
    </row>
    <row r="2907" spans="2:9" x14ac:dyDescent="0.45">
      <c r="B2907">
        <f>IF('Input and Summary Results'!D2489=0,FALSE,'Input and Summary Results'!$B2489)</f>
        <v>152</v>
      </c>
      <c r="C2907">
        <f>IF(OR(B2907=0,'Input and Summary Results'!D2489=0,'Input and Summary Results'!D2489=""),FALSE,'Input and Summary Results'!$D2489)</f>
        <v>0.11267034200000001</v>
      </c>
      <c r="D2907">
        <f>IF(OR(B2907=0,'Input and Summary Results'!E2489=0),FALSE,'Input and Summary Results'!$E2489)</f>
        <v>8.5259995000000005E-2</v>
      </c>
      <c r="E2907">
        <f t="shared" si="164"/>
        <v>-0.94819038742172634</v>
      </c>
      <c r="F2907">
        <f t="shared" si="165"/>
        <v>0.32841684131925331</v>
      </c>
      <c r="G2907">
        <f>IF('Input and Summary Results'!$J$4="yes",IF(C2907=FALSE,FALSE,IF('Data Transformation'!E2907&lt;$R$10,E2907,$R$10)),IF(C2907=FALSE,FALSE,IF(C2907&lt;$R$10,C2907,$R$10)))</f>
        <v>0.11267034200000001</v>
      </c>
      <c r="H2907">
        <f>IF('Input and Summary Results'!$J$4="yes",'Data Transformation'!F2907,'Data Transformation'!D2907)</f>
        <v>8.5259995000000005E-2</v>
      </c>
      <c r="I2907">
        <f t="shared" si="166"/>
        <v>152</v>
      </c>
    </row>
    <row r="2908" spans="2:9" x14ac:dyDescent="0.45">
      <c r="B2908">
        <f>IF('Input and Summary Results'!D2490=0,FALSE,'Input and Summary Results'!$B2490)</f>
        <v>152</v>
      </c>
      <c r="C2908">
        <f>IF(OR(B2908=0,'Input and Summary Results'!D2490=0,'Input and Summary Results'!D2490=""),FALSE,'Input and Summary Results'!$D2490)</f>
        <v>0.86246330400000004</v>
      </c>
      <c r="D2908">
        <f>IF(OR(B2908=0,'Input and Summary Results'!E2490=0),FALSE,'Input and Summary Results'!$E2490)</f>
        <v>8.4539336000000007E-2</v>
      </c>
      <c r="E2908">
        <f t="shared" si="164"/>
        <v>-6.4259374178564505E-2</v>
      </c>
      <c r="F2908">
        <f t="shared" si="165"/>
        <v>4.25410236630775E-2</v>
      </c>
      <c r="G2908">
        <f>IF('Input and Summary Results'!$J$4="yes",IF(C2908=FALSE,FALSE,IF('Data Transformation'!E2908&lt;$R$10,E2908,$R$10)),IF(C2908=FALSE,FALSE,IF(C2908&lt;$R$10,C2908,$R$10)))</f>
        <v>0.86246330400000004</v>
      </c>
      <c r="H2908">
        <f>IF('Input and Summary Results'!$J$4="yes",'Data Transformation'!F2908,'Data Transformation'!D2908)</f>
        <v>8.4539336000000007E-2</v>
      </c>
      <c r="I2908">
        <f t="shared" si="166"/>
        <v>152</v>
      </c>
    </row>
    <row r="2909" spans="2:9" x14ac:dyDescent="0.45">
      <c r="B2909">
        <f>IF('Input and Summary Results'!D2491=0,FALSE,'Input and Summary Results'!$B2491)</f>
        <v>152</v>
      </c>
      <c r="C2909">
        <f>IF(OR(B2909=0,'Input and Summary Results'!D2491=0,'Input and Summary Results'!D2491=""),FALSE,'Input and Summary Results'!$D2491)</f>
        <v>0.224506223</v>
      </c>
      <c r="D2909">
        <f>IF(OR(B2909=0,'Input and Summary Results'!E2491=0),FALSE,'Input and Summary Results'!$E2491)</f>
        <v>8.3687286E-2</v>
      </c>
      <c r="E2909">
        <f t="shared" si="164"/>
        <v>-0.64877161645529413</v>
      </c>
      <c r="F2909">
        <f t="shared" si="165"/>
        <v>0.16177850947142788</v>
      </c>
      <c r="G2909">
        <f>IF('Input and Summary Results'!$J$4="yes",IF(C2909=FALSE,FALSE,IF('Data Transformation'!E2909&lt;$R$10,E2909,$R$10)),IF(C2909=FALSE,FALSE,IF(C2909&lt;$R$10,C2909,$R$10)))</f>
        <v>0.224506223</v>
      </c>
      <c r="H2909">
        <f>IF('Input and Summary Results'!$J$4="yes",'Data Transformation'!F2909,'Data Transformation'!D2909)</f>
        <v>8.3687286E-2</v>
      </c>
      <c r="I2909">
        <f t="shared" si="166"/>
        <v>152</v>
      </c>
    </row>
    <row r="2910" spans="2:9" x14ac:dyDescent="0.45">
      <c r="B2910">
        <f>IF('Input and Summary Results'!D2492=0,FALSE,'Input and Summary Results'!$B2492)</f>
        <v>152</v>
      </c>
      <c r="C2910">
        <f>IF(OR(B2910=0,'Input and Summary Results'!D2492=0,'Input and Summary Results'!D2492=""),FALSE,'Input and Summary Results'!$D2492)</f>
        <v>0.25964133499999997</v>
      </c>
      <c r="D2910">
        <f>IF(OR(B2910=0,'Input and Summary Results'!E2492=0),FALSE,'Input and Summary Results'!$E2492)</f>
        <v>8.2291964999999995E-2</v>
      </c>
      <c r="E2910">
        <f t="shared" si="164"/>
        <v>-0.58562616651964294</v>
      </c>
      <c r="F2910">
        <f t="shared" si="165"/>
        <v>0.13755403318196621</v>
      </c>
      <c r="G2910">
        <f>IF('Input and Summary Results'!$J$4="yes",IF(C2910=FALSE,FALSE,IF('Data Transformation'!E2910&lt;$R$10,E2910,$R$10)),IF(C2910=FALSE,FALSE,IF(C2910&lt;$R$10,C2910,$R$10)))</f>
        <v>0.25964133499999997</v>
      </c>
      <c r="H2910">
        <f>IF('Input and Summary Results'!$J$4="yes",'Data Transformation'!F2910,'Data Transformation'!D2910)</f>
        <v>8.2291964999999995E-2</v>
      </c>
      <c r="I2910">
        <f t="shared" si="166"/>
        <v>152</v>
      </c>
    </row>
    <row r="2911" spans="2:9" x14ac:dyDescent="0.45">
      <c r="B2911">
        <f>IF('Input and Summary Results'!D2493=0,FALSE,'Input and Summary Results'!$B2493)</f>
        <v>152</v>
      </c>
      <c r="C2911">
        <f>IF(OR(B2911=0,'Input and Summary Results'!D2493=0,'Input and Summary Results'!D2493=""),FALSE,'Input and Summary Results'!$D2493)</f>
        <v>7.3802438999999997E-2</v>
      </c>
      <c r="D2911">
        <f>IF(OR(B2911=0,'Input and Summary Results'!E2493=0),FALSE,'Input and Summary Results'!$E2493)</f>
        <v>7.5823286000000004E-2</v>
      </c>
      <c r="E2911">
        <f t="shared" si="164"/>
        <v>-1.1319292855111267</v>
      </c>
      <c r="F2911">
        <f t="shared" si="165"/>
        <v>0.44588372105154955</v>
      </c>
      <c r="G2911">
        <f>IF('Input and Summary Results'!$J$4="yes",IF(C2911=FALSE,FALSE,IF('Data Transformation'!E2911&lt;$R$10,E2911,$R$10)),IF(C2911=FALSE,FALSE,IF(C2911&lt;$R$10,C2911,$R$10)))</f>
        <v>7.3802438999999997E-2</v>
      </c>
      <c r="H2911">
        <f>IF('Input and Summary Results'!$J$4="yes",'Data Transformation'!F2911,'Data Transformation'!D2911)</f>
        <v>7.5823286000000004E-2</v>
      </c>
      <c r="I2911">
        <f t="shared" si="166"/>
        <v>152</v>
      </c>
    </row>
    <row r="2912" spans="2:9" x14ac:dyDescent="0.45">
      <c r="B2912">
        <f>IF('Input and Summary Results'!D2494=0,FALSE,'Input and Summary Results'!$B2494)</f>
        <v>152</v>
      </c>
      <c r="C2912">
        <f>IF(OR(B2912=0,'Input and Summary Results'!D2494=0,'Input and Summary Results'!D2494=""),FALSE,'Input and Summary Results'!$D2494)</f>
        <v>0.78075596599999997</v>
      </c>
      <c r="D2912">
        <f>IF(OR(B2912=0,'Input and Summary Results'!E2494=0),FALSE,'Input and Summary Results'!$E2494)</f>
        <v>7.4955867999999995E-2</v>
      </c>
      <c r="E2912">
        <f t="shared" si="164"/>
        <v>-0.10748468850541071</v>
      </c>
      <c r="F2912">
        <f t="shared" si="165"/>
        <v>4.1665831743384972E-2</v>
      </c>
      <c r="G2912">
        <f>IF('Input and Summary Results'!$J$4="yes",IF(C2912=FALSE,FALSE,IF('Data Transformation'!E2912&lt;$R$10,E2912,$R$10)),IF(C2912=FALSE,FALSE,IF(C2912&lt;$R$10,C2912,$R$10)))</f>
        <v>0.78075596599999997</v>
      </c>
      <c r="H2912">
        <f>IF('Input and Summary Results'!$J$4="yes",'Data Transformation'!F2912,'Data Transformation'!D2912)</f>
        <v>7.4955867999999995E-2</v>
      </c>
      <c r="I2912">
        <f t="shared" si="166"/>
        <v>152</v>
      </c>
    </row>
    <row r="2913" spans="2:9" x14ac:dyDescent="0.45">
      <c r="B2913">
        <f>IF('Input and Summary Results'!D2495=0,FALSE,'Input and Summary Results'!$B2495)</f>
        <v>152</v>
      </c>
      <c r="C2913">
        <f>IF(OR(B2913=0,'Input and Summary Results'!D2495=0,'Input and Summary Results'!D2495=""),FALSE,'Input and Summary Results'!$D2495)</f>
        <v>0.95290898599999996</v>
      </c>
      <c r="D2913">
        <f>IF(OR(B2913=0,'Input and Summary Results'!E2495=0),FALSE,'Input and Summary Results'!$E2495)</f>
        <v>7.2558948999999998E-2</v>
      </c>
      <c r="E2913">
        <f t="shared" si="164"/>
        <v>-2.0948577604649889E-2</v>
      </c>
      <c r="F2913">
        <f t="shared" si="165"/>
        <v>3.30467907519554E-2</v>
      </c>
      <c r="G2913">
        <f>IF('Input and Summary Results'!$J$4="yes",IF(C2913=FALSE,FALSE,IF('Data Transformation'!E2913&lt;$R$10,E2913,$R$10)),IF(C2913=FALSE,FALSE,IF(C2913&lt;$R$10,C2913,$R$10)))</f>
        <v>0.95290898599999996</v>
      </c>
      <c r="H2913">
        <f>IF('Input and Summary Results'!$J$4="yes",'Data Transformation'!F2913,'Data Transformation'!D2913)</f>
        <v>7.2558948999999998E-2</v>
      </c>
      <c r="I2913">
        <f t="shared" si="166"/>
        <v>152</v>
      </c>
    </row>
    <row r="2914" spans="2:9" x14ac:dyDescent="0.45">
      <c r="B2914">
        <f>IF('Input and Summary Results'!D2496=0,FALSE,'Input and Summary Results'!$B2496)</f>
        <v>152</v>
      </c>
      <c r="C2914">
        <f>IF(OR(B2914=0,'Input and Summary Results'!D2496=0,'Input and Summary Results'!D2496=""),FALSE,'Input and Summary Results'!$D2496)</f>
        <v>0.76175785100000004</v>
      </c>
      <c r="D2914">
        <f>IF(OR(B2914=0,'Input and Summary Results'!E2496=0),FALSE,'Input and Summary Results'!$E2496)</f>
        <v>6.7585813999999994E-2</v>
      </c>
      <c r="E2914">
        <f t="shared" si="164"/>
        <v>-0.11818306105880799</v>
      </c>
      <c r="F2914">
        <f t="shared" si="165"/>
        <v>3.8505994047181795E-2</v>
      </c>
      <c r="G2914">
        <f>IF('Input and Summary Results'!$J$4="yes",IF(C2914=FALSE,FALSE,IF('Data Transformation'!E2914&lt;$R$10,E2914,$R$10)),IF(C2914=FALSE,FALSE,IF(C2914&lt;$R$10,C2914,$R$10)))</f>
        <v>0.76175785100000004</v>
      </c>
      <c r="H2914">
        <f>IF('Input and Summary Results'!$J$4="yes",'Data Transformation'!F2914,'Data Transformation'!D2914)</f>
        <v>6.7585813999999994E-2</v>
      </c>
      <c r="I2914">
        <f t="shared" si="166"/>
        <v>152</v>
      </c>
    </row>
    <row r="2915" spans="2:9" x14ac:dyDescent="0.45">
      <c r="B2915">
        <f>IF('Input and Summary Results'!D2497=0,FALSE,'Input and Summary Results'!$B2497)</f>
        <v>152</v>
      </c>
      <c r="C2915">
        <f>IF(OR(B2915=0,'Input and Summary Results'!D2497=0,'Input and Summary Results'!D2497=""),FALSE,'Input and Summary Results'!$D2497)</f>
        <v>0.86367045099999995</v>
      </c>
      <c r="D2915">
        <f>IF(OR(B2915=0,'Input and Summary Results'!E2497=0),FALSE,'Input and Summary Results'!$E2497)</f>
        <v>6.6444399000000001E-2</v>
      </c>
      <c r="E2915">
        <f t="shared" si="164"/>
        <v>-6.3651938787310833E-2</v>
      </c>
      <c r="F2915">
        <f t="shared" si="165"/>
        <v>3.338874119475925E-2</v>
      </c>
      <c r="G2915">
        <f>IF('Input and Summary Results'!$J$4="yes",IF(C2915=FALSE,FALSE,IF('Data Transformation'!E2915&lt;$R$10,E2915,$R$10)),IF(C2915=FALSE,FALSE,IF(C2915&lt;$R$10,C2915,$R$10)))</f>
        <v>0.86367045099999995</v>
      </c>
      <c r="H2915">
        <f>IF('Input and Summary Results'!$J$4="yes",'Data Transformation'!F2915,'Data Transformation'!D2915)</f>
        <v>6.6444399000000001E-2</v>
      </c>
      <c r="I2915">
        <f t="shared" si="166"/>
        <v>152</v>
      </c>
    </row>
    <row r="2916" spans="2:9" x14ac:dyDescent="0.45">
      <c r="B2916">
        <f>IF('Input and Summary Results'!D2498=0,FALSE,'Input and Summary Results'!$B2498)</f>
        <v>152</v>
      </c>
      <c r="C2916">
        <f>IF(OR(B2916=0,'Input and Summary Results'!D2498=0,'Input and Summary Results'!D2498=""),FALSE,'Input and Summary Results'!$D2498)</f>
        <v>0.17596140699999999</v>
      </c>
      <c r="D2916">
        <f>IF(OR(B2916=0,'Input and Summary Results'!E2498=0),FALSE,'Input and Summary Results'!$E2498)</f>
        <v>6.4431237000000002E-2</v>
      </c>
      <c r="E2916">
        <f t="shared" si="164"/>
        <v>-0.75458257403154083</v>
      </c>
      <c r="F2916">
        <f t="shared" si="165"/>
        <v>0.15891641999657347</v>
      </c>
      <c r="G2916">
        <f>IF('Input and Summary Results'!$J$4="yes",IF(C2916=FALSE,FALSE,IF('Data Transformation'!E2916&lt;$R$10,E2916,$R$10)),IF(C2916=FALSE,FALSE,IF(C2916&lt;$R$10,C2916,$R$10)))</f>
        <v>0.17596140699999999</v>
      </c>
      <c r="H2916">
        <f>IF('Input and Summary Results'!$J$4="yes",'Data Transformation'!F2916,'Data Transformation'!D2916)</f>
        <v>6.4431237000000002E-2</v>
      </c>
      <c r="I2916">
        <f t="shared" si="166"/>
        <v>152</v>
      </c>
    </row>
    <row r="2917" spans="2:9" x14ac:dyDescent="0.45">
      <c r="B2917">
        <f>IF('Input and Summary Results'!D2499=0,FALSE,'Input and Summary Results'!$B2499)</f>
        <v>152</v>
      </c>
      <c r="C2917">
        <f>IF(OR(B2917=0,'Input and Summary Results'!D2499=0,'Input and Summary Results'!D2499=""),FALSE,'Input and Summary Results'!$D2499)</f>
        <v>0.92096456500000001</v>
      </c>
      <c r="D2917">
        <f>IF(OR(B2917=0,'Input and Summary Results'!E2499=0),FALSE,'Input and Summary Results'!$E2499)</f>
        <v>6.1952273000000002E-2</v>
      </c>
      <c r="E2917">
        <f t="shared" si="164"/>
        <v>-3.5757079380805884E-2</v>
      </c>
      <c r="F2917">
        <f t="shared" si="165"/>
        <v>2.9194702493249566E-2</v>
      </c>
      <c r="G2917">
        <f>IF('Input and Summary Results'!$J$4="yes",IF(C2917=FALSE,FALSE,IF('Data Transformation'!E2917&lt;$R$10,E2917,$R$10)),IF(C2917=FALSE,FALSE,IF(C2917&lt;$R$10,C2917,$R$10)))</f>
        <v>0.92096456500000001</v>
      </c>
      <c r="H2917">
        <f>IF('Input and Summary Results'!$J$4="yes",'Data Transformation'!F2917,'Data Transformation'!D2917)</f>
        <v>6.1952273000000002E-2</v>
      </c>
      <c r="I2917">
        <f t="shared" si="166"/>
        <v>152</v>
      </c>
    </row>
    <row r="2918" spans="2:9" x14ac:dyDescent="0.45">
      <c r="B2918">
        <f>IF('Input and Summary Results'!D2500=0,FALSE,'Input and Summary Results'!$B2500)</f>
        <v>152</v>
      </c>
      <c r="C2918">
        <f>IF(OR(B2918=0,'Input and Summary Results'!D2500=0,'Input and Summary Results'!D2500=""),FALSE,'Input and Summary Results'!$D2500)</f>
        <v>5.464538E-2</v>
      </c>
      <c r="D2918">
        <f>IF(OR(B2918=0,'Input and Summary Results'!E2500=0),FALSE,'Input and Summary Results'!$E2500)</f>
        <v>5.4001838000000003E-2</v>
      </c>
      <c r="E2918">
        <f t="shared" si="164"/>
        <v>-1.2624465496396466</v>
      </c>
      <c r="F2918">
        <f t="shared" si="165"/>
        <v>0.42888891415889141</v>
      </c>
      <c r="G2918">
        <f>IF('Input and Summary Results'!$J$4="yes",IF(C2918=FALSE,FALSE,IF('Data Transformation'!E2918&lt;$R$10,E2918,$R$10)),IF(C2918=FALSE,FALSE,IF(C2918&lt;$R$10,C2918,$R$10)))</f>
        <v>5.464538E-2</v>
      </c>
      <c r="H2918">
        <f>IF('Input and Summary Results'!$J$4="yes",'Data Transformation'!F2918,'Data Transformation'!D2918)</f>
        <v>5.4001838000000003E-2</v>
      </c>
      <c r="I2918">
        <f t="shared" si="166"/>
        <v>152</v>
      </c>
    </row>
    <row r="2919" spans="2:9" x14ac:dyDescent="0.45">
      <c r="B2919">
        <f>IF('Input and Summary Results'!D2501=0,FALSE,'Input and Summary Results'!$B2501)</f>
        <v>152</v>
      </c>
      <c r="C2919">
        <f>IF(OR(B2919=0,'Input and Summary Results'!D2501=0,'Input and Summary Results'!D2501=""),FALSE,'Input and Summary Results'!$D2501)</f>
        <v>0.14518476899999999</v>
      </c>
      <c r="D2919">
        <f>IF(OR(B2919=0,'Input and Summary Results'!E2501=0),FALSE,'Input and Summary Results'!$E2501)</f>
        <v>4.4368022999999999E-2</v>
      </c>
      <c r="E2919">
        <f t="shared" si="164"/>
        <v>-0.83807894208089939</v>
      </c>
      <c r="F2919">
        <f t="shared" si="165"/>
        <v>0.13262907751707756</v>
      </c>
      <c r="G2919">
        <f>IF('Input and Summary Results'!$J$4="yes",IF(C2919=FALSE,FALSE,IF('Data Transformation'!E2919&lt;$R$10,E2919,$R$10)),IF(C2919=FALSE,FALSE,IF(C2919&lt;$R$10,C2919,$R$10)))</f>
        <v>0.14518476899999999</v>
      </c>
      <c r="H2919">
        <f>IF('Input and Summary Results'!$J$4="yes",'Data Transformation'!F2919,'Data Transformation'!D2919)</f>
        <v>4.4368022999999999E-2</v>
      </c>
      <c r="I2919">
        <f t="shared" si="166"/>
        <v>152</v>
      </c>
    </row>
    <row r="2920" spans="2:9" x14ac:dyDescent="0.45">
      <c r="B2920">
        <f>IF('Input and Summary Results'!D2502=0,FALSE,'Input and Summary Results'!$B2502)</f>
        <v>152</v>
      </c>
      <c r="C2920">
        <f>IF(OR(B2920=0,'Input and Summary Results'!D2502=0,'Input and Summary Results'!D2502=""),FALSE,'Input and Summary Results'!$D2502)</f>
        <v>0.19040308</v>
      </c>
      <c r="D2920">
        <f>IF(OR(B2920=0,'Input and Summary Results'!E2502=0),FALSE,'Input and Summary Results'!$E2502)</f>
        <v>4.3549175000000002E-2</v>
      </c>
      <c r="E2920">
        <f t="shared" si="164"/>
        <v>-0.7203260306564534</v>
      </c>
      <c r="F2920">
        <f t="shared" si="165"/>
        <v>9.9264896082563364E-2</v>
      </c>
      <c r="G2920">
        <f>IF('Input and Summary Results'!$J$4="yes",IF(C2920=FALSE,FALSE,IF('Data Transformation'!E2920&lt;$R$10,E2920,$R$10)),IF(C2920=FALSE,FALSE,IF(C2920&lt;$R$10,C2920,$R$10)))</f>
        <v>0.19040308</v>
      </c>
      <c r="H2920">
        <f>IF('Input and Summary Results'!$J$4="yes",'Data Transformation'!F2920,'Data Transformation'!D2920)</f>
        <v>4.3549175000000002E-2</v>
      </c>
      <c r="I2920">
        <f t="shared" si="166"/>
        <v>152</v>
      </c>
    </row>
    <row r="2921" spans="2:9" x14ac:dyDescent="0.45">
      <c r="B2921">
        <f>IF('Input and Summary Results'!D2503=0,FALSE,'Input and Summary Results'!$B2503)</f>
        <v>152</v>
      </c>
      <c r="C2921">
        <f>IF(OR(B2921=0,'Input and Summary Results'!D2503=0,'Input and Summary Results'!D2503=""),FALSE,'Input and Summary Results'!$D2503)</f>
        <v>0.21935582000000001</v>
      </c>
      <c r="D2921">
        <f>IF(OR(B2921=0,'Input and Summary Results'!E2503=0),FALSE,'Input and Summary Results'!$E2503)</f>
        <v>4.0308655999999998E-2</v>
      </c>
      <c r="E2921">
        <f t="shared" si="164"/>
        <v>-0.65885083830324387</v>
      </c>
      <c r="F2921">
        <f t="shared" si="165"/>
        <v>7.9751504674004076E-2</v>
      </c>
      <c r="G2921">
        <f>IF('Input and Summary Results'!$J$4="yes",IF(C2921=FALSE,FALSE,IF('Data Transformation'!E2921&lt;$R$10,E2921,$R$10)),IF(C2921=FALSE,FALSE,IF(C2921&lt;$R$10,C2921,$R$10)))</f>
        <v>0.21935582000000001</v>
      </c>
      <c r="H2921">
        <f>IF('Input and Summary Results'!$J$4="yes",'Data Transformation'!F2921,'Data Transformation'!D2921)</f>
        <v>4.0308655999999998E-2</v>
      </c>
      <c r="I2921">
        <f t="shared" si="166"/>
        <v>152</v>
      </c>
    </row>
    <row r="2922" spans="2:9" x14ac:dyDescent="0.45">
      <c r="B2922">
        <f>IF('Input and Summary Results'!D2504=0,FALSE,'Input and Summary Results'!$B2504)</f>
        <v>153</v>
      </c>
      <c r="C2922">
        <f>IF(OR(B2922=0,'Input and Summary Results'!D2504=0,'Input and Summary Results'!D2504=""),FALSE,'Input and Summary Results'!$D2504)</f>
        <v>9.7441267999999998E-2</v>
      </c>
      <c r="D2922">
        <f>IF(OR(B2922=0,'Input and Summary Results'!E2504=0),FALSE,'Input and Summary Results'!$E2504)</f>
        <v>0.10126600299999999</v>
      </c>
      <c r="E2922">
        <f t="shared" ref="E2922:E2985" si="167">IF(C2922=FALSE,FALSE,LOG10(C2922))</f>
        <v>-1.0112570732146891</v>
      </c>
      <c r="F2922">
        <f t="shared" ref="F2922:F2985" si="168">IF(D2922=FALSE, FALSE,0.434*D2922/C2922)</f>
        <v>0.45103523593309564</v>
      </c>
      <c r="G2922">
        <f>IF('Input and Summary Results'!$J$4="yes",IF(C2922=FALSE,FALSE,IF('Data Transformation'!E2922&lt;$R$10,E2922,$R$10)),IF(C2922=FALSE,FALSE,IF(C2922&lt;$R$10,C2922,$R$10)))</f>
        <v>9.7441267999999998E-2</v>
      </c>
      <c r="H2922">
        <f>IF('Input and Summary Results'!$J$4="yes",'Data Transformation'!F2922,'Data Transformation'!D2922)</f>
        <v>0.10126600299999999</v>
      </c>
      <c r="I2922">
        <f t="shared" si="166"/>
        <v>153</v>
      </c>
    </row>
    <row r="2923" spans="2:9" x14ac:dyDescent="0.45">
      <c r="B2923">
        <f>IF('Input and Summary Results'!D2505=0,FALSE,'Input and Summary Results'!$B2505)</f>
        <v>153</v>
      </c>
      <c r="C2923">
        <f>IF(OR(B2923=0,'Input and Summary Results'!D2505=0,'Input and Summary Results'!D2505=""),FALSE,'Input and Summary Results'!$D2505)</f>
        <v>0.21765799599999999</v>
      </c>
      <c r="D2923">
        <f>IF(OR(B2923=0,'Input and Summary Results'!E2505=0),FALSE,'Input and Summary Results'!$E2505)</f>
        <v>8.6589545000000004E-2</v>
      </c>
      <c r="E2923">
        <f t="shared" si="167"/>
        <v>-0.66222537374025836</v>
      </c>
      <c r="F2923">
        <f t="shared" si="168"/>
        <v>0.17265555697756219</v>
      </c>
      <c r="G2923">
        <f>IF('Input and Summary Results'!$J$4="yes",IF(C2923=FALSE,FALSE,IF('Data Transformation'!E2923&lt;$R$10,E2923,$R$10)),IF(C2923=FALSE,FALSE,IF(C2923&lt;$R$10,C2923,$R$10)))</f>
        <v>0.21765799599999999</v>
      </c>
      <c r="H2923">
        <f>IF('Input and Summary Results'!$J$4="yes",'Data Transformation'!F2923,'Data Transformation'!D2923)</f>
        <v>8.6589545000000004E-2</v>
      </c>
      <c r="I2923">
        <f t="shared" si="166"/>
        <v>153</v>
      </c>
    </row>
    <row r="2924" spans="2:9" x14ac:dyDescent="0.45">
      <c r="B2924">
        <f>IF('Input and Summary Results'!D2506=0,FALSE,'Input and Summary Results'!$B2506)</f>
        <v>153</v>
      </c>
      <c r="C2924">
        <f>IF(OR(B2924=0,'Input and Summary Results'!D2506=0,'Input and Summary Results'!D2506=""),FALSE,'Input and Summary Results'!$D2506)</f>
        <v>0.83162819799999999</v>
      </c>
      <c r="D2924">
        <f>IF(OR(B2924=0,'Input and Summary Results'!E2506=0),FALSE,'Input and Summary Results'!$E2506)</f>
        <v>8.0843076E-2</v>
      </c>
      <c r="E2924">
        <f t="shared" si="167"/>
        <v>-8.0070793476953797E-2</v>
      </c>
      <c r="F2924">
        <f t="shared" si="168"/>
        <v>4.2189400345465436E-2</v>
      </c>
      <c r="G2924">
        <f>IF('Input and Summary Results'!$J$4="yes",IF(C2924=FALSE,FALSE,IF('Data Transformation'!E2924&lt;$R$10,E2924,$R$10)),IF(C2924=FALSE,FALSE,IF(C2924&lt;$R$10,C2924,$R$10)))</f>
        <v>0.83162819799999999</v>
      </c>
      <c r="H2924">
        <f>IF('Input and Summary Results'!$J$4="yes",'Data Transformation'!F2924,'Data Transformation'!D2924)</f>
        <v>8.0843076E-2</v>
      </c>
      <c r="I2924">
        <f t="shared" si="166"/>
        <v>153</v>
      </c>
    </row>
    <row r="2925" spans="2:9" x14ac:dyDescent="0.45">
      <c r="B2925">
        <f>IF('Input and Summary Results'!D2507=0,FALSE,'Input and Summary Results'!$B2507)</f>
        <v>153</v>
      </c>
      <c r="C2925">
        <f>IF(OR(B2925=0,'Input and Summary Results'!D2507=0,'Input and Summary Results'!D2507=""),FALSE,'Input and Summary Results'!$D2507)</f>
        <v>0.16269181199999999</v>
      </c>
      <c r="D2925">
        <f>IF(OR(B2925=0,'Input and Summary Results'!E2507=0),FALSE,'Input and Summary Results'!$E2507)</f>
        <v>7.9591895999999995E-2</v>
      </c>
      <c r="E2925">
        <f t="shared" si="167"/>
        <v>-0.78863430380991506</v>
      </c>
      <c r="F2925">
        <f t="shared" si="168"/>
        <v>0.2123209671055849</v>
      </c>
      <c r="G2925">
        <f>IF('Input and Summary Results'!$J$4="yes",IF(C2925=FALSE,FALSE,IF('Data Transformation'!E2925&lt;$R$10,E2925,$R$10)),IF(C2925=FALSE,FALSE,IF(C2925&lt;$R$10,C2925,$R$10)))</f>
        <v>0.16269181199999999</v>
      </c>
      <c r="H2925">
        <f>IF('Input and Summary Results'!$J$4="yes",'Data Transformation'!F2925,'Data Transformation'!D2925)</f>
        <v>7.9591895999999995E-2</v>
      </c>
      <c r="I2925">
        <f t="shared" si="166"/>
        <v>153</v>
      </c>
    </row>
    <row r="2926" spans="2:9" x14ac:dyDescent="0.45">
      <c r="B2926">
        <f>IF('Input and Summary Results'!D2508=0,FALSE,'Input and Summary Results'!$B2508)</f>
        <v>153</v>
      </c>
      <c r="C2926">
        <f>IF(OR(B2926=0,'Input and Summary Results'!D2508=0,'Input and Summary Results'!D2508=""),FALSE,'Input and Summary Results'!$D2508)</f>
        <v>0.56326773900000005</v>
      </c>
      <c r="D2926">
        <f>IF(OR(B2926=0,'Input and Summary Results'!E2508=0),FALSE,'Input and Summary Results'!$E2508)</f>
        <v>7.8199961999999998E-2</v>
      </c>
      <c r="E2926">
        <f t="shared" si="167"/>
        <v>-0.24928512214562659</v>
      </c>
      <c r="F2926">
        <f t="shared" si="168"/>
        <v>6.0253377138647014E-2</v>
      </c>
      <c r="G2926">
        <f>IF('Input and Summary Results'!$J$4="yes",IF(C2926=FALSE,FALSE,IF('Data Transformation'!E2926&lt;$R$10,E2926,$R$10)),IF(C2926=FALSE,FALSE,IF(C2926&lt;$R$10,C2926,$R$10)))</f>
        <v>0.56326773900000005</v>
      </c>
      <c r="H2926">
        <f>IF('Input and Summary Results'!$J$4="yes",'Data Transformation'!F2926,'Data Transformation'!D2926)</f>
        <v>7.8199961999999998E-2</v>
      </c>
      <c r="I2926">
        <f t="shared" si="166"/>
        <v>153</v>
      </c>
    </row>
    <row r="2927" spans="2:9" x14ac:dyDescent="0.45">
      <c r="B2927">
        <f>IF('Input and Summary Results'!D2509=0,FALSE,'Input and Summary Results'!$B2509)</f>
        <v>153</v>
      </c>
      <c r="C2927">
        <f>IF(OR(B2927=0,'Input and Summary Results'!D2509=0,'Input and Summary Results'!D2509=""),FALSE,'Input and Summary Results'!$D2509)</f>
        <v>9.9141373000000005E-2</v>
      </c>
      <c r="D2927">
        <f>IF(OR(B2927=0,'Input and Summary Results'!E2509=0),FALSE,'Input and Summary Results'!$E2509)</f>
        <v>7.3500736999999997E-2</v>
      </c>
      <c r="E2927">
        <f t="shared" si="167"/>
        <v>-1.0037450708838165</v>
      </c>
      <c r="F2927">
        <f t="shared" si="168"/>
        <v>0.32175588145223688</v>
      </c>
      <c r="G2927">
        <f>IF('Input and Summary Results'!$J$4="yes",IF(C2927=FALSE,FALSE,IF('Data Transformation'!E2927&lt;$R$10,E2927,$R$10)),IF(C2927=FALSE,FALSE,IF(C2927&lt;$R$10,C2927,$R$10)))</f>
        <v>9.9141373000000005E-2</v>
      </c>
      <c r="H2927">
        <f>IF('Input and Summary Results'!$J$4="yes",'Data Transformation'!F2927,'Data Transformation'!D2927)</f>
        <v>7.3500736999999997E-2</v>
      </c>
      <c r="I2927">
        <f t="shared" si="166"/>
        <v>153</v>
      </c>
    </row>
    <row r="2928" spans="2:9" x14ac:dyDescent="0.45">
      <c r="B2928">
        <f>IF('Input and Summary Results'!D2510=0,FALSE,'Input and Summary Results'!$B2510)</f>
        <v>153</v>
      </c>
      <c r="C2928">
        <f>IF(OR(B2928=0,'Input and Summary Results'!D2510=0,'Input and Summary Results'!D2510=""),FALSE,'Input and Summary Results'!$D2510)</f>
        <v>0.20689817999999999</v>
      </c>
      <c r="D2928">
        <f>IF(OR(B2928=0,'Input and Summary Results'!E2510=0),FALSE,'Input and Summary Results'!$E2510)</f>
        <v>7.3016805000000004E-2</v>
      </c>
      <c r="E2928">
        <f t="shared" si="167"/>
        <v>-0.68424332963118928</v>
      </c>
      <c r="F2928">
        <f t="shared" si="168"/>
        <v>0.1531637125565822</v>
      </c>
      <c r="G2928">
        <f>IF('Input and Summary Results'!$J$4="yes",IF(C2928=FALSE,FALSE,IF('Data Transformation'!E2928&lt;$R$10,E2928,$R$10)),IF(C2928=FALSE,FALSE,IF(C2928&lt;$R$10,C2928,$R$10)))</f>
        <v>0.20689817999999999</v>
      </c>
      <c r="H2928">
        <f>IF('Input and Summary Results'!$J$4="yes",'Data Transformation'!F2928,'Data Transformation'!D2928)</f>
        <v>7.3016805000000004E-2</v>
      </c>
      <c r="I2928">
        <f t="shared" si="166"/>
        <v>153</v>
      </c>
    </row>
    <row r="2929" spans="2:9" x14ac:dyDescent="0.45">
      <c r="B2929">
        <f>IF('Input and Summary Results'!D2511=0,FALSE,'Input and Summary Results'!$B2511)</f>
        <v>153</v>
      </c>
      <c r="C2929">
        <f>IF(OR(B2929=0,'Input and Summary Results'!D2511=0,'Input and Summary Results'!D2511=""),FALSE,'Input and Summary Results'!$D2511)</f>
        <v>0.76753908500000001</v>
      </c>
      <c r="D2929">
        <f>IF(OR(B2929=0,'Input and Summary Results'!E2511=0),FALSE,'Input and Summary Results'!$E2511)</f>
        <v>7.1702448000000002E-2</v>
      </c>
      <c r="E2929">
        <f t="shared" si="167"/>
        <v>-0.11489949993204168</v>
      </c>
      <c r="F2929">
        <f t="shared" si="168"/>
        <v>4.0543684406638393E-2</v>
      </c>
      <c r="G2929">
        <f>IF('Input and Summary Results'!$J$4="yes",IF(C2929=FALSE,FALSE,IF('Data Transformation'!E2929&lt;$R$10,E2929,$R$10)),IF(C2929=FALSE,FALSE,IF(C2929&lt;$R$10,C2929,$R$10)))</f>
        <v>0.76753908500000001</v>
      </c>
      <c r="H2929">
        <f>IF('Input and Summary Results'!$J$4="yes",'Data Transformation'!F2929,'Data Transformation'!D2929)</f>
        <v>7.1702448000000002E-2</v>
      </c>
      <c r="I2929">
        <f t="shared" si="166"/>
        <v>153</v>
      </c>
    </row>
    <row r="2930" spans="2:9" x14ac:dyDescent="0.45">
      <c r="B2930">
        <f>IF('Input and Summary Results'!D2512=0,FALSE,'Input and Summary Results'!$B2512)</f>
        <v>153</v>
      </c>
      <c r="C2930">
        <f>IF(OR(B2930=0,'Input and Summary Results'!D2512=0,'Input and Summary Results'!D2512=""),FALSE,'Input and Summary Results'!$D2512)</f>
        <v>0.15190395700000001</v>
      </c>
      <c r="D2930">
        <f>IF(OR(B2930=0,'Input and Summary Results'!E2512=0),FALSE,'Input and Summary Results'!$E2512)</f>
        <v>7.1453092999999995E-2</v>
      </c>
      <c r="E2930">
        <f t="shared" si="167"/>
        <v>-0.81843091289901915</v>
      </c>
      <c r="F2930">
        <f t="shared" si="168"/>
        <v>0.20414637626589277</v>
      </c>
      <c r="G2930">
        <f>IF('Input and Summary Results'!$J$4="yes",IF(C2930=FALSE,FALSE,IF('Data Transformation'!E2930&lt;$R$10,E2930,$R$10)),IF(C2930=FALSE,FALSE,IF(C2930&lt;$R$10,C2930,$R$10)))</f>
        <v>0.15190395700000001</v>
      </c>
      <c r="H2930">
        <f>IF('Input and Summary Results'!$J$4="yes",'Data Transformation'!F2930,'Data Transformation'!D2930)</f>
        <v>7.1453092999999995E-2</v>
      </c>
      <c r="I2930">
        <f t="shared" si="166"/>
        <v>153</v>
      </c>
    </row>
    <row r="2931" spans="2:9" x14ac:dyDescent="0.45">
      <c r="B2931">
        <f>IF('Input and Summary Results'!D2513=0,FALSE,'Input and Summary Results'!$B2513)</f>
        <v>153</v>
      </c>
      <c r="C2931">
        <f>IF(OR(B2931=0,'Input and Summary Results'!D2513=0,'Input and Summary Results'!D2513=""),FALSE,'Input and Summary Results'!$D2513)</f>
        <v>2.2835622999999999E-2</v>
      </c>
      <c r="D2931">
        <f>IF(OR(B2931=0,'Input and Summary Results'!E2513=0),FALSE,'Input and Summary Results'!$E2513)</f>
        <v>6.7940994000000005E-2</v>
      </c>
      <c r="E2931">
        <f t="shared" si="167"/>
        <v>-1.6413871355011926</v>
      </c>
      <c r="F2931">
        <f t="shared" si="168"/>
        <v>1.291245322976299</v>
      </c>
      <c r="G2931">
        <f>IF('Input and Summary Results'!$J$4="yes",IF(C2931=FALSE,FALSE,IF('Data Transformation'!E2931&lt;$R$10,E2931,$R$10)),IF(C2931=FALSE,FALSE,IF(C2931&lt;$R$10,C2931,$R$10)))</f>
        <v>2.2835622999999999E-2</v>
      </c>
      <c r="H2931">
        <f>IF('Input and Summary Results'!$J$4="yes",'Data Transformation'!F2931,'Data Transformation'!D2931)</f>
        <v>6.7940994000000005E-2</v>
      </c>
      <c r="I2931">
        <f t="shared" si="166"/>
        <v>153</v>
      </c>
    </row>
    <row r="2932" spans="2:9" x14ac:dyDescent="0.45">
      <c r="B2932">
        <f>IF('Input and Summary Results'!D2514=0,FALSE,'Input and Summary Results'!$B2514)</f>
        <v>153</v>
      </c>
      <c r="C2932">
        <f>IF(OR(B2932=0,'Input and Summary Results'!D2514=0,'Input and Summary Results'!D2514=""),FALSE,'Input and Summary Results'!$D2514)</f>
        <v>0.13841634799999999</v>
      </c>
      <c r="D2932">
        <f>IF(OR(B2932=0,'Input and Summary Results'!E2514=0),FALSE,'Input and Summary Results'!$E2514)</f>
        <v>6.5139965999999994E-2</v>
      </c>
      <c r="E2932">
        <f t="shared" si="167"/>
        <v>-0.85881261344211268</v>
      </c>
      <c r="F2932">
        <f t="shared" si="168"/>
        <v>0.20424426487541775</v>
      </c>
      <c r="G2932">
        <f>IF('Input and Summary Results'!$J$4="yes",IF(C2932=FALSE,FALSE,IF('Data Transformation'!E2932&lt;$R$10,E2932,$R$10)),IF(C2932=FALSE,FALSE,IF(C2932&lt;$R$10,C2932,$R$10)))</f>
        <v>0.13841634799999999</v>
      </c>
      <c r="H2932">
        <f>IF('Input and Summary Results'!$J$4="yes",'Data Transformation'!F2932,'Data Transformation'!D2932)</f>
        <v>6.5139965999999994E-2</v>
      </c>
      <c r="I2932">
        <f t="shared" si="166"/>
        <v>153</v>
      </c>
    </row>
    <row r="2933" spans="2:9" x14ac:dyDescent="0.45">
      <c r="B2933">
        <f>IF('Input and Summary Results'!D2515=0,FALSE,'Input and Summary Results'!$B2515)</f>
        <v>153</v>
      </c>
      <c r="C2933">
        <f>IF(OR(B2933=0,'Input and Summary Results'!D2515=0,'Input and Summary Results'!D2515=""),FALSE,'Input and Summary Results'!$D2515)</f>
        <v>6.5985574000000005E-2</v>
      </c>
      <c r="D2933">
        <f>IF(OR(B2933=0,'Input and Summary Results'!E2515=0),FALSE,'Input and Summary Results'!$E2515)</f>
        <v>6.3482722000000005E-2</v>
      </c>
      <c r="E2933">
        <f t="shared" si="167"/>
        <v>-1.1805510010793243</v>
      </c>
      <c r="F2933">
        <f t="shared" si="168"/>
        <v>0.41753825386136673</v>
      </c>
      <c r="G2933">
        <f>IF('Input and Summary Results'!$J$4="yes",IF(C2933=FALSE,FALSE,IF('Data Transformation'!E2933&lt;$R$10,E2933,$R$10)),IF(C2933=FALSE,FALSE,IF(C2933&lt;$R$10,C2933,$R$10)))</f>
        <v>6.5985574000000005E-2</v>
      </c>
      <c r="H2933">
        <f>IF('Input and Summary Results'!$J$4="yes",'Data Transformation'!F2933,'Data Transformation'!D2933)</f>
        <v>6.3482722000000005E-2</v>
      </c>
      <c r="I2933">
        <f t="shared" si="166"/>
        <v>153</v>
      </c>
    </row>
    <row r="2934" spans="2:9" x14ac:dyDescent="0.45">
      <c r="B2934">
        <f>IF('Input and Summary Results'!D2516=0,FALSE,'Input and Summary Results'!$B2516)</f>
        <v>153</v>
      </c>
      <c r="C2934">
        <f>IF(OR(B2934=0,'Input and Summary Results'!D2516=0,'Input and Summary Results'!D2516=""),FALSE,'Input and Summary Results'!$D2516)</f>
        <v>8.1221375999999998E-2</v>
      </c>
      <c r="D2934">
        <f>IF(OR(B2934=0,'Input and Summary Results'!E2516=0),FALSE,'Input and Summary Results'!$E2516)</f>
        <v>6.2928313999999999E-2</v>
      </c>
      <c r="E2934">
        <f t="shared" si="167"/>
        <v>-1.0903296572475445</v>
      </c>
      <c r="F2934">
        <f t="shared" si="168"/>
        <v>0.33625246974392553</v>
      </c>
      <c r="G2934">
        <f>IF('Input and Summary Results'!$J$4="yes",IF(C2934=FALSE,FALSE,IF('Data Transformation'!E2934&lt;$R$10,E2934,$R$10)),IF(C2934=FALSE,FALSE,IF(C2934&lt;$R$10,C2934,$R$10)))</f>
        <v>8.1221375999999998E-2</v>
      </c>
      <c r="H2934">
        <f>IF('Input and Summary Results'!$J$4="yes",'Data Transformation'!F2934,'Data Transformation'!D2934)</f>
        <v>6.2928313999999999E-2</v>
      </c>
      <c r="I2934">
        <f t="shared" si="166"/>
        <v>153</v>
      </c>
    </row>
    <row r="2935" spans="2:9" x14ac:dyDescent="0.45">
      <c r="B2935">
        <f>IF('Input and Summary Results'!D2517=0,FALSE,'Input and Summary Results'!$B2517)</f>
        <v>153</v>
      </c>
      <c r="C2935">
        <f>IF(OR(B2935=0,'Input and Summary Results'!D2517=0,'Input and Summary Results'!D2517=""),FALSE,'Input and Summary Results'!$D2517)</f>
        <v>8.4570766000000006E-2</v>
      </c>
      <c r="D2935">
        <f>IF(OR(B2935=0,'Input and Summary Results'!E2517=0),FALSE,'Input and Summary Results'!$E2517)</f>
        <v>6.0491493E-2</v>
      </c>
      <c r="E2935">
        <f t="shared" si="167"/>
        <v>-1.0727797357671773</v>
      </c>
      <c r="F2935">
        <f t="shared" si="168"/>
        <v>0.31043005998077394</v>
      </c>
      <c r="G2935">
        <f>IF('Input and Summary Results'!$J$4="yes",IF(C2935=FALSE,FALSE,IF('Data Transformation'!E2935&lt;$R$10,E2935,$R$10)),IF(C2935=FALSE,FALSE,IF(C2935&lt;$R$10,C2935,$R$10)))</f>
        <v>8.4570766000000006E-2</v>
      </c>
      <c r="H2935">
        <f>IF('Input and Summary Results'!$J$4="yes",'Data Transformation'!F2935,'Data Transformation'!D2935)</f>
        <v>6.0491493E-2</v>
      </c>
      <c r="I2935">
        <f t="shared" si="166"/>
        <v>153</v>
      </c>
    </row>
    <row r="2936" spans="2:9" x14ac:dyDescent="0.45">
      <c r="B2936">
        <f>IF('Input and Summary Results'!D2518=0,FALSE,'Input and Summary Results'!$B2518)</f>
        <v>153</v>
      </c>
      <c r="C2936">
        <f>IF(OR(B2936=0,'Input and Summary Results'!D2518=0,'Input and Summary Results'!D2518=""),FALSE,'Input and Summary Results'!$D2518)</f>
        <v>0.82532840799999996</v>
      </c>
      <c r="D2936">
        <f>IF(OR(B2936=0,'Input and Summary Results'!E2518=0),FALSE,'Input and Summary Results'!$E2518)</f>
        <v>6.0480737E-2</v>
      </c>
      <c r="E2936">
        <f t="shared" si="167"/>
        <v>-8.3373206114074991E-2</v>
      </c>
      <c r="F2936">
        <f t="shared" si="168"/>
        <v>3.1803872983855896E-2</v>
      </c>
      <c r="G2936">
        <f>IF('Input and Summary Results'!$J$4="yes",IF(C2936=FALSE,FALSE,IF('Data Transformation'!E2936&lt;$R$10,E2936,$R$10)),IF(C2936=FALSE,FALSE,IF(C2936&lt;$R$10,C2936,$R$10)))</f>
        <v>0.82532840799999996</v>
      </c>
      <c r="H2936">
        <f>IF('Input and Summary Results'!$J$4="yes",'Data Transformation'!F2936,'Data Transformation'!D2936)</f>
        <v>6.0480737E-2</v>
      </c>
      <c r="I2936">
        <f t="shared" si="166"/>
        <v>153</v>
      </c>
    </row>
    <row r="2937" spans="2:9" x14ac:dyDescent="0.45">
      <c r="B2937">
        <f>IF('Input and Summary Results'!D2519=0,FALSE,'Input and Summary Results'!$B2519)</f>
        <v>153</v>
      </c>
      <c r="C2937">
        <f>IF(OR(B2937=0,'Input and Summary Results'!D2519=0,'Input and Summary Results'!D2519=""),FALSE,'Input and Summary Results'!$D2519)</f>
        <v>0.108349441</v>
      </c>
      <c r="D2937">
        <f>IF(OR(B2937=0,'Input and Summary Results'!E2519=0),FALSE,'Input and Summary Results'!$E2519)</f>
        <v>5.7039377000000002E-2</v>
      </c>
      <c r="E2937">
        <f t="shared" si="167"/>
        <v>-0.96517332496475983</v>
      </c>
      <c r="F2937">
        <f t="shared" si="168"/>
        <v>0.22847454854889374</v>
      </c>
      <c r="G2937">
        <f>IF('Input and Summary Results'!$J$4="yes",IF(C2937=FALSE,FALSE,IF('Data Transformation'!E2937&lt;$R$10,E2937,$R$10)),IF(C2937=FALSE,FALSE,IF(C2937&lt;$R$10,C2937,$R$10)))</f>
        <v>0.108349441</v>
      </c>
      <c r="H2937">
        <f>IF('Input and Summary Results'!$J$4="yes",'Data Transformation'!F2937,'Data Transformation'!D2937)</f>
        <v>5.7039377000000002E-2</v>
      </c>
      <c r="I2937">
        <f t="shared" si="166"/>
        <v>153</v>
      </c>
    </row>
    <row r="2938" spans="2:9" x14ac:dyDescent="0.45">
      <c r="B2938">
        <f>IF('Input and Summary Results'!D2520=0,FALSE,'Input and Summary Results'!$B2520)</f>
        <v>153</v>
      </c>
      <c r="C2938">
        <f>IF(OR(B2938=0,'Input and Summary Results'!D2520=0,'Input and Summary Results'!D2520=""),FALSE,'Input and Summary Results'!$D2520)</f>
        <v>1.4077460999999999E-2</v>
      </c>
      <c r="D2938">
        <f>IF(OR(B2938=0,'Input and Summary Results'!E2520=0),FALSE,'Input and Summary Results'!$E2520)</f>
        <v>4.3796411E-2</v>
      </c>
      <c r="E2938">
        <f t="shared" si="167"/>
        <v>-1.8514756671486128</v>
      </c>
      <c r="F2938">
        <f t="shared" si="168"/>
        <v>1.3502180808030653</v>
      </c>
      <c r="G2938">
        <f>IF('Input and Summary Results'!$J$4="yes",IF(C2938=FALSE,FALSE,IF('Data Transformation'!E2938&lt;$R$10,E2938,$R$10)),IF(C2938=FALSE,FALSE,IF(C2938&lt;$R$10,C2938,$R$10)))</f>
        <v>1.4077460999999999E-2</v>
      </c>
      <c r="H2938">
        <f>IF('Input and Summary Results'!$J$4="yes",'Data Transformation'!F2938,'Data Transformation'!D2938)</f>
        <v>4.3796411E-2</v>
      </c>
      <c r="I2938">
        <f t="shared" si="166"/>
        <v>153</v>
      </c>
    </row>
    <row r="2939" spans="2:9" x14ac:dyDescent="0.45">
      <c r="B2939">
        <f>IF('Input and Summary Results'!D2521=0,FALSE,'Input and Summary Results'!$B2521)</f>
        <v>153</v>
      </c>
      <c r="C2939">
        <f>IF(OR(B2939=0,'Input and Summary Results'!D2521=0,'Input and Summary Results'!D2521=""),FALSE,'Input and Summary Results'!$D2521)</f>
        <v>9.3094802000000004E-2</v>
      </c>
      <c r="D2939">
        <f>IF(OR(B2939=0,'Input and Summary Results'!E2521=0),FALSE,'Input and Summary Results'!$E2521)</f>
        <v>4.2684931000000002E-2</v>
      </c>
      <c r="E2939">
        <f t="shared" si="167"/>
        <v>-1.0310745674154254</v>
      </c>
      <c r="F2939">
        <f t="shared" si="168"/>
        <v>0.198993495404824</v>
      </c>
      <c r="G2939">
        <f>IF('Input and Summary Results'!$J$4="yes",IF(C2939=FALSE,FALSE,IF('Data Transformation'!E2939&lt;$R$10,E2939,$R$10)),IF(C2939=FALSE,FALSE,IF(C2939&lt;$R$10,C2939,$R$10)))</f>
        <v>9.3094802000000004E-2</v>
      </c>
      <c r="H2939">
        <f>IF('Input and Summary Results'!$J$4="yes",'Data Transformation'!F2939,'Data Transformation'!D2939)</f>
        <v>4.2684931000000002E-2</v>
      </c>
      <c r="I2939">
        <f t="shared" si="166"/>
        <v>153</v>
      </c>
    </row>
    <row r="2940" spans="2:9" x14ac:dyDescent="0.45">
      <c r="B2940">
        <f>IF('Input and Summary Results'!D2522=0,FALSE,'Input and Summary Results'!$B2522)</f>
        <v>153</v>
      </c>
      <c r="C2940">
        <f>IF(OR(B2940=0,'Input and Summary Results'!D2522=0,'Input and Summary Results'!D2522=""),FALSE,'Input and Summary Results'!$D2522)</f>
        <v>0.467310271</v>
      </c>
      <c r="D2940">
        <f>IF(OR(B2940=0,'Input and Summary Results'!E2522=0),FALSE,'Input and Summary Results'!$E2522)</f>
        <v>3.9547077E-2</v>
      </c>
      <c r="E2940">
        <f t="shared" si="167"/>
        <v>-0.33039467352393592</v>
      </c>
      <c r="F2940">
        <f t="shared" si="168"/>
        <v>3.6728127933657165E-2</v>
      </c>
      <c r="G2940">
        <f>IF('Input and Summary Results'!$J$4="yes",IF(C2940=FALSE,FALSE,IF('Data Transformation'!E2940&lt;$R$10,E2940,$R$10)),IF(C2940=FALSE,FALSE,IF(C2940&lt;$R$10,C2940,$R$10)))</f>
        <v>0.467310271</v>
      </c>
      <c r="H2940">
        <f>IF('Input and Summary Results'!$J$4="yes",'Data Transformation'!F2940,'Data Transformation'!D2940)</f>
        <v>3.9547077E-2</v>
      </c>
      <c r="I2940">
        <f t="shared" si="166"/>
        <v>153</v>
      </c>
    </row>
    <row r="2941" spans="2:9" x14ac:dyDescent="0.45">
      <c r="B2941">
        <f>IF('Input and Summary Results'!D2523=0,FALSE,'Input and Summary Results'!$B2523)</f>
        <v>154</v>
      </c>
      <c r="C2941">
        <f>IF(OR(B2941=0,'Input and Summary Results'!D2523=0,'Input and Summary Results'!D2523=""),FALSE,'Input and Summary Results'!$D2523)</f>
        <v>-9.0910352999999999E-2</v>
      </c>
      <c r="D2941">
        <f>IF(OR(B2941=0,'Input and Summary Results'!E2523=0),FALSE,'Input and Summary Results'!$E2523)</f>
        <v>0.14910899999999999</v>
      </c>
      <c r="E2941" t="e">
        <f t="shared" si="167"/>
        <v>#NUM!</v>
      </c>
      <c r="F2941">
        <f t="shared" si="168"/>
        <v>-0.71183648357409857</v>
      </c>
      <c r="G2941">
        <f>IF('Input and Summary Results'!$J$4="yes",IF(C2941=FALSE,FALSE,IF('Data Transformation'!E2941&lt;$R$10,E2941,$R$10)),IF(C2941=FALSE,FALSE,IF(C2941&lt;$R$10,C2941,$R$10)))</f>
        <v>-9.0910352999999999E-2</v>
      </c>
      <c r="H2941">
        <f>IF('Input and Summary Results'!$J$4="yes",'Data Transformation'!F2941,'Data Transformation'!D2941)</f>
        <v>0.14910899999999999</v>
      </c>
      <c r="I2941">
        <f t="shared" si="166"/>
        <v>154</v>
      </c>
    </row>
    <row r="2942" spans="2:9" x14ac:dyDescent="0.45">
      <c r="B2942">
        <f>IF('Input and Summary Results'!D2524=0,FALSE,'Input and Summary Results'!$B2524)</f>
        <v>154</v>
      </c>
      <c r="C2942">
        <f>IF(OR(B2942=0,'Input and Summary Results'!D2524=0,'Input and Summary Results'!D2524=""),FALSE,'Input and Summary Results'!$D2524)</f>
        <v>0.14532735299999999</v>
      </c>
      <c r="D2942">
        <f>IF(OR(B2942=0,'Input and Summary Results'!E2524=0),FALSE,'Input and Summary Results'!$E2524)</f>
        <v>0.126146386</v>
      </c>
      <c r="E2942">
        <f t="shared" si="167"/>
        <v>-0.8376526366382655</v>
      </c>
      <c r="F2942">
        <f t="shared" si="168"/>
        <v>0.37671870018853232</v>
      </c>
      <c r="G2942">
        <f>IF('Input and Summary Results'!$J$4="yes",IF(C2942=FALSE,FALSE,IF('Data Transformation'!E2942&lt;$R$10,E2942,$R$10)),IF(C2942=FALSE,FALSE,IF(C2942&lt;$R$10,C2942,$R$10)))</f>
        <v>0.14532735299999999</v>
      </c>
      <c r="H2942">
        <f>IF('Input and Summary Results'!$J$4="yes",'Data Transformation'!F2942,'Data Transformation'!D2942)</f>
        <v>0.126146386</v>
      </c>
      <c r="I2942">
        <f t="shared" si="166"/>
        <v>154</v>
      </c>
    </row>
    <row r="2943" spans="2:9" x14ac:dyDescent="0.45">
      <c r="B2943">
        <f>IF('Input and Summary Results'!D2525=0,FALSE,'Input and Summary Results'!$B2525)</f>
        <v>154</v>
      </c>
      <c r="C2943">
        <f>IF(OR(B2943=0,'Input and Summary Results'!D2525=0,'Input and Summary Results'!D2525=""),FALSE,'Input and Summary Results'!$D2525)</f>
        <v>5.5568389000000003E-2</v>
      </c>
      <c r="D2943">
        <f>IF(OR(B2943=0,'Input and Summary Results'!E2525=0),FALSE,'Input and Summary Results'!$E2525)</f>
        <v>8.7074939000000004E-2</v>
      </c>
      <c r="E2943">
        <f t="shared" si="167"/>
        <v>-1.2551721937950078</v>
      </c>
      <c r="F2943">
        <f t="shared" si="168"/>
        <v>0.68007232540068774</v>
      </c>
      <c r="G2943">
        <f>IF('Input and Summary Results'!$J$4="yes",IF(C2943=FALSE,FALSE,IF('Data Transformation'!E2943&lt;$R$10,E2943,$R$10)),IF(C2943=FALSE,FALSE,IF(C2943&lt;$R$10,C2943,$R$10)))</f>
        <v>5.5568389000000003E-2</v>
      </c>
      <c r="H2943">
        <f>IF('Input and Summary Results'!$J$4="yes",'Data Transformation'!F2943,'Data Transformation'!D2943)</f>
        <v>8.7074939000000004E-2</v>
      </c>
      <c r="I2943">
        <f t="shared" si="166"/>
        <v>154</v>
      </c>
    </row>
    <row r="2944" spans="2:9" x14ac:dyDescent="0.45">
      <c r="B2944">
        <f>IF('Input and Summary Results'!D2526=0,FALSE,'Input and Summary Results'!$B2526)</f>
        <v>154</v>
      </c>
      <c r="C2944">
        <f>IF(OR(B2944=0,'Input and Summary Results'!D2526=0,'Input and Summary Results'!D2526=""),FALSE,'Input and Summary Results'!$D2526)</f>
        <v>0.12356394800000001</v>
      </c>
      <c r="D2944">
        <f>IF(OR(B2944=0,'Input and Summary Results'!E2526=0),FALSE,'Input and Summary Results'!$E2526)</f>
        <v>8.0757475999999995E-2</v>
      </c>
      <c r="E2944">
        <f t="shared" si="167"/>
        <v>-0.9081082239767484</v>
      </c>
      <c r="F2944">
        <f t="shared" si="168"/>
        <v>0.28364863013279568</v>
      </c>
      <c r="G2944">
        <f>IF('Input and Summary Results'!$J$4="yes",IF(C2944=FALSE,FALSE,IF('Data Transformation'!E2944&lt;$R$10,E2944,$R$10)),IF(C2944=FALSE,FALSE,IF(C2944&lt;$R$10,C2944,$R$10)))</f>
        <v>0.12356394800000001</v>
      </c>
      <c r="H2944">
        <f>IF('Input and Summary Results'!$J$4="yes",'Data Transformation'!F2944,'Data Transformation'!D2944)</f>
        <v>8.0757475999999995E-2</v>
      </c>
      <c r="I2944">
        <f t="shared" si="166"/>
        <v>154</v>
      </c>
    </row>
    <row r="2945" spans="2:9" x14ac:dyDescent="0.45">
      <c r="B2945">
        <f>IF('Input and Summary Results'!D2527=0,FALSE,'Input and Summary Results'!$B2527)</f>
        <v>154</v>
      </c>
      <c r="C2945">
        <f>IF(OR(B2945=0,'Input and Summary Results'!D2527=0,'Input and Summary Results'!D2527=""),FALSE,'Input and Summary Results'!$D2527)</f>
        <v>0.11116556800000001</v>
      </c>
      <c r="D2945">
        <f>IF(OR(B2945=0,'Input and Summary Results'!E2527=0),FALSE,'Input and Summary Results'!$E2527)</f>
        <v>7.5563304999999997E-2</v>
      </c>
      <c r="E2945">
        <f t="shared" si="167"/>
        <v>-0.95402970864606274</v>
      </c>
      <c r="F2945">
        <f t="shared" si="168"/>
        <v>0.29500568350444623</v>
      </c>
      <c r="G2945">
        <f>IF('Input and Summary Results'!$J$4="yes",IF(C2945=FALSE,FALSE,IF('Data Transformation'!E2945&lt;$R$10,E2945,$R$10)),IF(C2945=FALSE,FALSE,IF(C2945&lt;$R$10,C2945,$R$10)))</f>
        <v>0.11116556800000001</v>
      </c>
      <c r="H2945">
        <f>IF('Input and Summary Results'!$J$4="yes",'Data Transformation'!F2945,'Data Transformation'!D2945)</f>
        <v>7.5563304999999997E-2</v>
      </c>
      <c r="I2945">
        <f t="shared" si="166"/>
        <v>154</v>
      </c>
    </row>
    <row r="2946" spans="2:9" x14ac:dyDescent="0.45">
      <c r="B2946">
        <f>IF('Input and Summary Results'!D2528=0,FALSE,'Input and Summary Results'!$B2528)</f>
        <v>154</v>
      </c>
      <c r="C2946">
        <f>IF(OR(B2946=0,'Input and Summary Results'!D2528=0,'Input and Summary Results'!D2528=""),FALSE,'Input and Summary Results'!$D2528)</f>
        <v>0.26630451599999999</v>
      </c>
      <c r="D2946">
        <f>IF(OR(B2946=0,'Input and Summary Results'!E2528=0),FALSE,'Input and Summary Results'!$E2528)</f>
        <v>7.4640716999999995E-2</v>
      </c>
      <c r="E2946">
        <f t="shared" si="167"/>
        <v>-0.57462146871971254</v>
      </c>
      <c r="F2946">
        <f t="shared" si="168"/>
        <v>0.12164296597208288</v>
      </c>
      <c r="G2946">
        <f>IF('Input and Summary Results'!$J$4="yes",IF(C2946=FALSE,FALSE,IF('Data Transformation'!E2946&lt;$R$10,E2946,$R$10)),IF(C2946=FALSE,FALSE,IF(C2946&lt;$R$10,C2946,$R$10)))</f>
        <v>0.26630451599999999</v>
      </c>
      <c r="H2946">
        <f>IF('Input and Summary Results'!$J$4="yes",'Data Transformation'!F2946,'Data Transformation'!D2946)</f>
        <v>7.4640716999999995E-2</v>
      </c>
      <c r="I2946">
        <f t="shared" si="166"/>
        <v>154</v>
      </c>
    </row>
    <row r="2947" spans="2:9" x14ac:dyDescent="0.45">
      <c r="B2947">
        <f>IF('Input and Summary Results'!D2529=0,FALSE,'Input and Summary Results'!$B2529)</f>
        <v>154</v>
      </c>
      <c r="C2947">
        <f>IF(OR(B2947=0,'Input and Summary Results'!D2529=0,'Input and Summary Results'!D2529=""),FALSE,'Input and Summary Results'!$D2529)</f>
        <v>0.22820884</v>
      </c>
      <c r="D2947">
        <f>IF(OR(B2947=0,'Input and Summary Results'!E2529=0),FALSE,'Input and Summary Results'!$E2529)</f>
        <v>7.4498789999999995E-2</v>
      </c>
      <c r="E2947">
        <f t="shared" si="167"/>
        <v>-0.64166753656608955</v>
      </c>
      <c r="F2947">
        <f t="shared" si="168"/>
        <v>0.14167932697085703</v>
      </c>
      <c r="G2947">
        <f>IF('Input and Summary Results'!$J$4="yes",IF(C2947=FALSE,FALSE,IF('Data Transformation'!E2947&lt;$R$10,E2947,$R$10)),IF(C2947=FALSE,FALSE,IF(C2947&lt;$R$10,C2947,$R$10)))</f>
        <v>0.22820884</v>
      </c>
      <c r="H2947">
        <f>IF('Input and Summary Results'!$J$4="yes",'Data Transformation'!F2947,'Data Transformation'!D2947)</f>
        <v>7.4498789999999995E-2</v>
      </c>
      <c r="I2947">
        <f t="shared" si="166"/>
        <v>154</v>
      </c>
    </row>
    <row r="2948" spans="2:9" x14ac:dyDescent="0.45">
      <c r="B2948">
        <f>IF('Input and Summary Results'!D2530=0,FALSE,'Input and Summary Results'!$B2530)</f>
        <v>154</v>
      </c>
      <c r="C2948">
        <f>IF(OR(B2948=0,'Input and Summary Results'!D2530=0,'Input and Summary Results'!D2530=""),FALSE,'Input and Summary Results'!$D2530)</f>
        <v>0.25053441500000001</v>
      </c>
      <c r="D2948">
        <f>IF(OR(B2948=0,'Input and Summary Results'!E2530=0),FALSE,'Input and Summary Results'!$E2530)</f>
        <v>7.3715646999999995E-2</v>
      </c>
      <c r="E2948">
        <f t="shared" si="167"/>
        <v>-0.60113260824786474</v>
      </c>
      <c r="F2948">
        <f t="shared" si="168"/>
        <v>0.12769738959016869</v>
      </c>
      <c r="G2948">
        <f>IF('Input and Summary Results'!$J$4="yes",IF(C2948=FALSE,FALSE,IF('Data Transformation'!E2948&lt;$R$10,E2948,$R$10)),IF(C2948=FALSE,FALSE,IF(C2948&lt;$R$10,C2948,$R$10)))</f>
        <v>0.25053441500000001</v>
      </c>
      <c r="H2948">
        <f>IF('Input and Summary Results'!$J$4="yes",'Data Transformation'!F2948,'Data Transformation'!D2948)</f>
        <v>7.3715646999999995E-2</v>
      </c>
      <c r="I2948">
        <f t="shared" si="166"/>
        <v>154</v>
      </c>
    </row>
    <row r="2949" spans="2:9" x14ac:dyDescent="0.45">
      <c r="B2949">
        <f>IF('Input and Summary Results'!D2531=0,FALSE,'Input and Summary Results'!$B2531)</f>
        <v>154</v>
      </c>
      <c r="C2949">
        <f>IF(OR(B2949=0,'Input and Summary Results'!D2531=0,'Input and Summary Results'!D2531=""),FALSE,'Input and Summary Results'!$D2531)</f>
        <v>4.255432E-2</v>
      </c>
      <c r="D2949">
        <f>IF(OR(B2949=0,'Input and Summary Results'!E2531=0),FALSE,'Input and Summary Results'!$E2531)</f>
        <v>7.3259832999999996E-2</v>
      </c>
      <c r="E2949">
        <f t="shared" si="167"/>
        <v>-1.3710563449347954</v>
      </c>
      <c r="F2949">
        <f t="shared" si="168"/>
        <v>0.74715722215746838</v>
      </c>
      <c r="G2949">
        <f>IF('Input and Summary Results'!$J$4="yes",IF(C2949=FALSE,FALSE,IF('Data Transformation'!E2949&lt;$R$10,E2949,$R$10)),IF(C2949=FALSE,FALSE,IF(C2949&lt;$R$10,C2949,$R$10)))</f>
        <v>4.255432E-2</v>
      </c>
      <c r="H2949">
        <f>IF('Input and Summary Results'!$J$4="yes",'Data Transformation'!F2949,'Data Transformation'!D2949)</f>
        <v>7.3259832999999996E-2</v>
      </c>
      <c r="I2949">
        <f t="shared" ref="I2949:I3012" si="169">IF(G2949=FALSE,"",B2949)</f>
        <v>154</v>
      </c>
    </row>
    <row r="2950" spans="2:9" x14ac:dyDescent="0.45">
      <c r="B2950">
        <f>IF('Input and Summary Results'!D2532=0,FALSE,'Input and Summary Results'!$B2532)</f>
        <v>154</v>
      </c>
      <c r="C2950">
        <f>IF(OR(B2950=0,'Input and Summary Results'!D2532=0,'Input and Summary Results'!D2532=""),FALSE,'Input and Summary Results'!$D2532)</f>
        <v>4.4270767000000003E-2</v>
      </c>
      <c r="D2950">
        <f>IF(OR(B2950=0,'Input and Summary Results'!E2532=0),FALSE,'Input and Summary Results'!$E2532)</f>
        <v>7.2170863000000002E-2</v>
      </c>
      <c r="E2950">
        <f t="shared" si="167"/>
        <v>-1.3538829537161587</v>
      </c>
      <c r="F2950">
        <f t="shared" si="168"/>
        <v>0.70751325681798094</v>
      </c>
      <c r="G2950">
        <f>IF('Input and Summary Results'!$J$4="yes",IF(C2950=FALSE,FALSE,IF('Data Transformation'!E2950&lt;$R$10,E2950,$R$10)),IF(C2950=FALSE,FALSE,IF(C2950&lt;$R$10,C2950,$R$10)))</f>
        <v>4.4270767000000003E-2</v>
      </c>
      <c r="H2950">
        <f>IF('Input and Summary Results'!$J$4="yes",'Data Transformation'!F2950,'Data Transformation'!D2950)</f>
        <v>7.2170863000000002E-2</v>
      </c>
      <c r="I2950">
        <f t="shared" si="169"/>
        <v>154</v>
      </c>
    </row>
    <row r="2951" spans="2:9" x14ac:dyDescent="0.45">
      <c r="B2951">
        <f>IF('Input and Summary Results'!D2533=0,FALSE,'Input and Summary Results'!$B2533)</f>
        <v>154</v>
      </c>
      <c r="C2951">
        <f>IF(OR(B2951=0,'Input and Summary Results'!D2533=0,'Input and Summary Results'!D2533=""),FALSE,'Input and Summary Results'!$D2533)</f>
        <v>0.34346289400000002</v>
      </c>
      <c r="D2951">
        <f>IF(OR(B2951=0,'Input and Summary Results'!E2533=0),FALSE,'Input and Summary Results'!$E2533)</f>
        <v>7.1100967000000001E-2</v>
      </c>
      <c r="E2951">
        <f t="shared" si="167"/>
        <v>-0.46412017505712977</v>
      </c>
      <c r="F2951">
        <f t="shared" si="168"/>
        <v>8.9843241342978955E-2</v>
      </c>
      <c r="G2951">
        <f>IF('Input and Summary Results'!$J$4="yes",IF(C2951=FALSE,FALSE,IF('Data Transformation'!E2951&lt;$R$10,E2951,$R$10)),IF(C2951=FALSE,FALSE,IF(C2951&lt;$R$10,C2951,$R$10)))</f>
        <v>0.34346289400000002</v>
      </c>
      <c r="H2951">
        <f>IF('Input and Summary Results'!$J$4="yes",'Data Transformation'!F2951,'Data Transformation'!D2951)</f>
        <v>7.1100967000000001E-2</v>
      </c>
      <c r="I2951">
        <f t="shared" si="169"/>
        <v>154</v>
      </c>
    </row>
    <row r="2952" spans="2:9" x14ac:dyDescent="0.45">
      <c r="B2952">
        <f>IF('Input and Summary Results'!D2534=0,FALSE,'Input and Summary Results'!$B2534)</f>
        <v>154</v>
      </c>
      <c r="C2952">
        <f>IF(OR(B2952=0,'Input and Summary Results'!D2534=0,'Input and Summary Results'!D2534=""),FALSE,'Input and Summary Results'!$D2534)</f>
        <v>0.24895310300000001</v>
      </c>
      <c r="D2952">
        <f>IF(OR(B2952=0,'Input and Summary Results'!E2534=0),FALSE,'Input and Summary Results'!$E2534)</f>
        <v>7.0896073000000004E-2</v>
      </c>
      <c r="E2952">
        <f t="shared" si="167"/>
        <v>-0.60388245622371417</v>
      </c>
      <c r="F2952">
        <f t="shared" si="168"/>
        <v>0.12359313987743306</v>
      </c>
      <c r="G2952">
        <f>IF('Input and Summary Results'!$J$4="yes",IF(C2952=FALSE,FALSE,IF('Data Transformation'!E2952&lt;$R$10,E2952,$R$10)),IF(C2952=FALSE,FALSE,IF(C2952&lt;$R$10,C2952,$R$10)))</f>
        <v>0.24895310300000001</v>
      </c>
      <c r="H2952">
        <f>IF('Input and Summary Results'!$J$4="yes",'Data Transformation'!F2952,'Data Transformation'!D2952)</f>
        <v>7.0896073000000004E-2</v>
      </c>
      <c r="I2952">
        <f t="shared" si="169"/>
        <v>154</v>
      </c>
    </row>
    <row r="2953" spans="2:9" x14ac:dyDescent="0.45">
      <c r="B2953">
        <f>IF('Input and Summary Results'!D2535=0,FALSE,'Input and Summary Results'!$B2535)</f>
        <v>154</v>
      </c>
      <c r="C2953">
        <f>IF(OR(B2953=0,'Input and Summary Results'!D2535=0,'Input and Summary Results'!D2535=""),FALSE,'Input and Summary Results'!$D2535)</f>
        <v>0.110331234</v>
      </c>
      <c r="D2953">
        <f>IF(OR(B2953=0,'Input and Summary Results'!E2535=0),FALSE,'Input and Summary Results'!$E2535)</f>
        <v>7.0501695000000003E-2</v>
      </c>
      <c r="E2953">
        <f t="shared" si="167"/>
        <v>-0.95730152442632688</v>
      </c>
      <c r="F2953">
        <f t="shared" si="168"/>
        <v>0.27732614347447615</v>
      </c>
      <c r="G2953">
        <f>IF('Input and Summary Results'!$J$4="yes",IF(C2953=FALSE,FALSE,IF('Data Transformation'!E2953&lt;$R$10,E2953,$R$10)),IF(C2953=FALSE,FALSE,IF(C2953&lt;$R$10,C2953,$R$10)))</f>
        <v>0.110331234</v>
      </c>
      <c r="H2953">
        <f>IF('Input and Summary Results'!$J$4="yes",'Data Transformation'!F2953,'Data Transformation'!D2953)</f>
        <v>7.0501695000000003E-2</v>
      </c>
      <c r="I2953">
        <f t="shared" si="169"/>
        <v>154</v>
      </c>
    </row>
    <row r="2954" spans="2:9" x14ac:dyDescent="0.45">
      <c r="B2954">
        <f>IF('Input and Summary Results'!D2536=0,FALSE,'Input and Summary Results'!$B2536)</f>
        <v>154</v>
      </c>
      <c r="C2954">
        <f>IF(OR(B2954=0,'Input and Summary Results'!D2536=0,'Input and Summary Results'!D2536=""),FALSE,'Input and Summary Results'!$D2536)</f>
        <v>8.6028901000000005E-2</v>
      </c>
      <c r="D2954">
        <f>IF(OR(B2954=0,'Input and Summary Results'!E2536=0),FALSE,'Input and Summary Results'!$E2536)</f>
        <v>6.8407277000000002E-2</v>
      </c>
      <c r="E2954">
        <f t="shared" si="167"/>
        <v>-1.0653556250788803</v>
      </c>
      <c r="F2954">
        <f t="shared" si="168"/>
        <v>0.34510214442934706</v>
      </c>
      <c r="G2954">
        <f>IF('Input and Summary Results'!$J$4="yes",IF(C2954=FALSE,FALSE,IF('Data Transformation'!E2954&lt;$R$10,E2954,$R$10)),IF(C2954=FALSE,FALSE,IF(C2954&lt;$R$10,C2954,$R$10)))</f>
        <v>8.6028901000000005E-2</v>
      </c>
      <c r="H2954">
        <f>IF('Input and Summary Results'!$J$4="yes",'Data Transformation'!F2954,'Data Transformation'!D2954)</f>
        <v>6.8407277000000002E-2</v>
      </c>
      <c r="I2954">
        <f t="shared" si="169"/>
        <v>154</v>
      </c>
    </row>
    <row r="2955" spans="2:9" x14ac:dyDescent="0.45">
      <c r="B2955">
        <f>IF('Input and Summary Results'!D2537=0,FALSE,'Input and Summary Results'!$B2537)</f>
        <v>154</v>
      </c>
      <c r="C2955">
        <f>IF(OR(B2955=0,'Input and Summary Results'!D2537=0,'Input and Summary Results'!D2537=""),FALSE,'Input and Summary Results'!$D2537)</f>
        <v>2.1230742E-2</v>
      </c>
      <c r="D2955">
        <f>IF(OR(B2955=0,'Input and Summary Results'!E2537=0),FALSE,'Input and Summary Results'!$E2537)</f>
        <v>6.7125756999999994E-2</v>
      </c>
      <c r="E2955">
        <f t="shared" si="167"/>
        <v>-1.6730348272718552</v>
      </c>
      <c r="F2955">
        <f t="shared" si="168"/>
        <v>1.3721884302489284</v>
      </c>
      <c r="G2955">
        <f>IF('Input and Summary Results'!$J$4="yes",IF(C2955=FALSE,FALSE,IF('Data Transformation'!E2955&lt;$R$10,E2955,$R$10)),IF(C2955=FALSE,FALSE,IF(C2955&lt;$R$10,C2955,$R$10)))</f>
        <v>2.1230742E-2</v>
      </c>
      <c r="H2955">
        <f>IF('Input and Summary Results'!$J$4="yes",'Data Transformation'!F2955,'Data Transformation'!D2955)</f>
        <v>6.7125756999999994E-2</v>
      </c>
      <c r="I2955">
        <f t="shared" si="169"/>
        <v>154</v>
      </c>
    </row>
    <row r="2956" spans="2:9" x14ac:dyDescent="0.45">
      <c r="B2956">
        <f>IF('Input and Summary Results'!D2538=0,FALSE,'Input and Summary Results'!$B2538)</f>
        <v>154</v>
      </c>
      <c r="C2956">
        <f>IF(OR(B2956=0,'Input and Summary Results'!D2538=0,'Input and Summary Results'!D2538=""),FALSE,'Input and Summary Results'!$D2538)</f>
        <v>0.31248223000000003</v>
      </c>
      <c r="D2956">
        <f>IF(OR(B2956=0,'Input and Summary Results'!E2538=0),FALSE,'Input and Summary Results'!$E2538)</f>
        <v>5.7407261000000001E-2</v>
      </c>
      <c r="E2956">
        <f t="shared" si="167"/>
        <v>-0.50517467474350031</v>
      </c>
      <c r="F2956">
        <f t="shared" si="168"/>
        <v>7.9731737942346337E-2</v>
      </c>
      <c r="G2956">
        <f>IF('Input and Summary Results'!$J$4="yes",IF(C2956=FALSE,FALSE,IF('Data Transformation'!E2956&lt;$R$10,E2956,$R$10)),IF(C2956=FALSE,FALSE,IF(C2956&lt;$R$10,C2956,$R$10)))</f>
        <v>0.31248223000000003</v>
      </c>
      <c r="H2956">
        <f>IF('Input and Summary Results'!$J$4="yes",'Data Transformation'!F2956,'Data Transformation'!D2956)</f>
        <v>5.7407261000000001E-2</v>
      </c>
      <c r="I2956">
        <f t="shared" si="169"/>
        <v>154</v>
      </c>
    </row>
    <row r="2957" spans="2:9" x14ac:dyDescent="0.45">
      <c r="B2957">
        <f>IF('Input and Summary Results'!D2539=0,FALSE,'Input and Summary Results'!$B2539)</f>
        <v>154</v>
      </c>
      <c r="C2957">
        <f>IF(OR(B2957=0,'Input and Summary Results'!D2539=0,'Input and Summary Results'!D2539=""),FALSE,'Input and Summary Results'!$D2539)</f>
        <v>0.106038831</v>
      </c>
      <c r="D2957">
        <f>IF(OR(B2957=0,'Input and Summary Results'!E2539=0),FALSE,'Input and Summary Results'!$E2539)</f>
        <v>5.303331E-2</v>
      </c>
      <c r="E2957">
        <f t="shared" si="167"/>
        <v>-0.97453506868930051</v>
      </c>
      <c r="F2957">
        <f t="shared" si="168"/>
        <v>0.21705686796943283</v>
      </c>
      <c r="G2957">
        <f>IF('Input and Summary Results'!$J$4="yes",IF(C2957=FALSE,FALSE,IF('Data Transformation'!E2957&lt;$R$10,E2957,$R$10)),IF(C2957=FALSE,FALSE,IF(C2957&lt;$R$10,C2957,$R$10)))</f>
        <v>0.106038831</v>
      </c>
      <c r="H2957">
        <f>IF('Input and Summary Results'!$J$4="yes",'Data Transformation'!F2957,'Data Transformation'!D2957)</f>
        <v>5.303331E-2</v>
      </c>
      <c r="I2957">
        <f t="shared" si="169"/>
        <v>154</v>
      </c>
    </row>
    <row r="2958" spans="2:9" x14ac:dyDescent="0.45">
      <c r="B2958">
        <f>IF('Input and Summary Results'!D2540=0,FALSE,'Input and Summary Results'!$B2540)</f>
        <v>154</v>
      </c>
      <c r="C2958">
        <f>IF(OR(B2958=0,'Input and Summary Results'!D2540=0,'Input and Summary Results'!D2540=""),FALSE,'Input and Summary Results'!$D2540)</f>
        <v>0.22472647100000001</v>
      </c>
      <c r="D2958">
        <f>IF(OR(B2958=0,'Input and Summary Results'!E2540=0),FALSE,'Input and Summary Results'!$E2540)</f>
        <v>4.6138020000000002E-2</v>
      </c>
      <c r="E2958">
        <f t="shared" si="167"/>
        <v>-0.64834576811437072</v>
      </c>
      <c r="F2958">
        <f t="shared" si="168"/>
        <v>8.9103435794174873E-2</v>
      </c>
      <c r="G2958">
        <f>IF('Input and Summary Results'!$J$4="yes",IF(C2958=FALSE,FALSE,IF('Data Transformation'!E2958&lt;$R$10,E2958,$R$10)),IF(C2958=FALSE,FALSE,IF(C2958&lt;$R$10,C2958,$R$10)))</f>
        <v>0.22472647100000001</v>
      </c>
      <c r="H2958">
        <f>IF('Input and Summary Results'!$J$4="yes",'Data Transformation'!F2958,'Data Transformation'!D2958)</f>
        <v>4.6138020000000002E-2</v>
      </c>
      <c r="I2958">
        <f t="shared" si="169"/>
        <v>154</v>
      </c>
    </row>
    <row r="2959" spans="2:9" x14ac:dyDescent="0.45">
      <c r="B2959">
        <f>IF('Input and Summary Results'!D2541=0,FALSE,'Input and Summary Results'!$B2541)</f>
        <v>154</v>
      </c>
      <c r="C2959">
        <f>IF(OR(B2959=0,'Input and Summary Results'!D2541=0,'Input and Summary Results'!D2541=""),FALSE,'Input and Summary Results'!$D2541)</f>
        <v>0.116931096</v>
      </c>
      <c r="D2959">
        <f>IF(OR(B2959=0,'Input and Summary Results'!E2541=0),FALSE,'Input and Summary Results'!$E2541)</f>
        <v>4.5024663999999999E-2</v>
      </c>
      <c r="E2959">
        <f t="shared" si="167"/>
        <v>-0.93206997963925609</v>
      </c>
      <c r="F2959">
        <f t="shared" si="168"/>
        <v>0.16711298229856666</v>
      </c>
      <c r="G2959">
        <f>IF('Input and Summary Results'!$J$4="yes",IF(C2959=FALSE,FALSE,IF('Data Transformation'!E2959&lt;$R$10,E2959,$R$10)),IF(C2959=FALSE,FALSE,IF(C2959&lt;$R$10,C2959,$R$10)))</f>
        <v>0.116931096</v>
      </c>
      <c r="H2959">
        <f>IF('Input and Summary Results'!$J$4="yes",'Data Transformation'!F2959,'Data Transformation'!D2959)</f>
        <v>4.5024663999999999E-2</v>
      </c>
      <c r="I2959">
        <f t="shared" si="169"/>
        <v>154</v>
      </c>
    </row>
    <row r="2960" spans="2:9" x14ac:dyDescent="0.45">
      <c r="B2960">
        <f>IF('Input and Summary Results'!D2542=0,FALSE,'Input and Summary Results'!$B2542)</f>
        <v>155</v>
      </c>
      <c r="C2960">
        <f>IF(OR(B2960=0,'Input and Summary Results'!D2542=0,'Input and Summary Results'!D2542=""),FALSE,'Input and Summary Results'!$D2542)</f>
        <v>0.48736272800000002</v>
      </c>
      <c r="D2960">
        <f>IF(OR(B2960=0,'Input and Summary Results'!E2542=0),FALSE,'Input and Summary Results'!$E2542)</f>
        <v>8.5573011000000004E-2</v>
      </c>
      <c r="E2960">
        <f t="shared" si="167"/>
        <v>-0.31214768738535392</v>
      </c>
      <c r="F2960">
        <f t="shared" si="168"/>
        <v>7.6203379208760497E-2</v>
      </c>
      <c r="G2960">
        <f>IF('Input and Summary Results'!$J$4="yes",IF(C2960=FALSE,FALSE,IF('Data Transformation'!E2960&lt;$R$10,E2960,$R$10)),IF(C2960=FALSE,FALSE,IF(C2960&lt;$R$10,C2960,$R$10)))</f>
        <v>0.48736272800000002</v>
      </c>
      <c r="H2960">
        <f>IF('Input and Summary Results'!$J$4="yes",'Data Transformation'!F2960,'Data Transformation'!D2960)</f>
        <v>8.5573011000000004E-2</v>
      </c>
      <c r="I2960">
        <f t="shared" si="169"/>
        <v>155</v>
      </c>
    </row>
    <row r="2961" spans="2:9" x14ac:dyDescent="0.45">
      <c r="B2961">
        <f>IF('Input and Summary Results'!D2543=0,FALSE,'Input and Summary Results'!$B2543)</f>
        <v>155</v>
      </c>
      <c r="C2961">
        <f>IF(OR(B2961=0,'Input and Summary Results'!D2543=0,'Input and Summary Results'!D2543=""),FALSE,'Input and Summary Results'!$D2543)</f>
        <v>0.60121009400000003</v>
      </c>
      <c r="D2961">
        <f>IF(OR(B2961=0,'Input and Summary Results'!E2543=0),FALSE,'Input and Summary Results'!$E2543)</f>
        <v>8.3015607000000005E-2</v>
      </c>
      <c r="E2961">
        <f t="shared" si="167"/>
        <v>-0.22097373644890264</v>
      </c>
      <c r="F2961">
        <f t="shared" si="168"/>
        <v>5.9927093369792961E-2</v>
      </c>
      <c r="G2961">
        <f>IF('Input and Summary Results'!$J$4="yes",IF(C2961=FALSE,FALSE,IF('Data Transformation'!E2961&lt;$R$10,E2961,$R$10)),IF(C2961=FALSE,FALSE,IF(C2961&lt;$R$10,C2961,$R$10)))</f>
        <v>0.60121009400000003</v>
      </c>
      <c r="H2961">
        <f>IF('Input and Summary Results'!$J$4="yes",'Data Transformation'!F2961,'Data Transformation'!D2961)</f>
        <v>8.3015607000000005E-2</v>
      </c>
      <c r="I2961">
        <f t="shared" si="169"/>
        <v>155</v>
      </c>
    </row>
    <row r="2962" spans="2:9" x14ac:dyDescent="0.45">
      <c r="B2962">
        <f>IF('Input and Summary Results'!D2544=0,FALSE,'Input and Summary Results'!$B2544)</f>
        <v>155</v>
      </c>
      <c r="C2962">
        <f>IF(OR(B2962=0,'Input and Summary Results'!D2544=0,'Input and Summary Results'!D2544=""),FALSE,'Input and Summary Results'!$D2544)</f>
        <v>0.96565587399999997</v>
      </c>
      <c r="D2962">
        <f>IF(OR(B2962=0,'Input and Summary Results'!E2544=0),FALSE,'Input and Summary Results'!$E2544)</f>
        <v>8.2112839000000007E-2</v>
      </c>
      <c r="E2962">
        <f t="shared" si="167"/>
        <v>-1.5177613387255333E-2</v>
      </c>
      <c r="F2962">
        <f t="shared" si="168"/>
        <v>3.6904422253843203E-2</v>
      </c>
      <c r="G2962">
        <f>IF('Input and Summary Results'!$J$4="yes",IF(C2962=FALSE,FALSE,IF('Data Transformation'!E2962&lt;$R$10,E2962,$R$10)),IF(C2962=FALSE,FALSE,IF(C2962&lt;$R$10,C2962,$R$10)))</f>
        <v>0.96565587399999997</v>
      </c>
      <c r="H2962">
        <f>IF('Input and Summary Results'!$J$4="yes",'Data Transformation'!F2962,'Data Transformation'!D2962)</f>
        <v>8.2112839000000007E-2</v>
      </c>
      <c r="I2962">
        <f t="shared" si="169"/>
        <v>155</v>
      </c>
    </row>
    <row r="2963" spans="2:9" x14ac:dyDescent="0.45">
      <c r="B2963">
        <f>IF('Input and Summary Results'!D2545=0,FALSE,'Input and Summary Results'!$B2545)</f>
        <v>155</v>
      </c>
      <c r="C2963">
        <f>IF(OR(B2963=0,'Input and Summary Results'!D2545=0,'Input and Summary Results'!D2545=""),FALSE,'Input and Summary Results'!$D2545)</f>
        <v>0.12789419299999999</v>
      </c>
      <c r="D2963">
        <f>IF(OR(B2963=0,'Input and Summary Results'!E2545=0),FALSE,'Input and Summary Results'!$E2545)</f>
        <v>7.6419069000000006E-2</v>
      </c>
      <c r="E2963">
        <f t="shared" si="167"/>
        <v>-0.89314917409296235</v>
      </c>
      <c r="F2963">
        <f t="shared" si="168"/>
        <v>0.25932276648401081</v>
      </c>
      <c r="G2963">
        <f>IF('Input and Summary Results'!$J$4="yes",IF(C2963=FALSE,FALSE,IF('Data Transformation'!E2963&lt;$R$10,E2963,$R$10)),IF(C2963=FALSE,FALSE,IF(C2963&lt;$R$10,C2963,$R$10)))</f>
        <v>0.12789419299999999</v>
      </c>
      <c r="H2963">
        <f>IF('Input and Summary Results'!$J$4="yes",'Data Transformation'!F2963,'Data Transformation'!D2963)</f>
        <v>7.6419069000000006E-2</v>
      </c>
      <c r="I2963">
        <f t="shared" si="169"/>
        <v>155</v>
      </c>
    </row>
    <row r="2964" spans="2:9" x14ac:dyDescent="0.45">
      <c r="B2964">
        <f>IF('Input and Summary Results'!D2546=0,FALSE,'Input and Summary Results'!$B2546)</f>
        <v>155</v>
      </c>
      <c r="C2964">
        <f>IF(OR(B2964=0,'Input and Summary Results'!D2546=0,'Input and Summary Results'!D2546=""),FALSE,'Input and Summary Results'!$D2546)</f>
        <v>7.4701108000000002E-2</v>
      </c>
      <c r="D2964">
        <f>IF(OR(B2964=0,'Input and Summary Results'!E2546=0),FALSE,'Input and Summary Results'!$E2546)</f>
        <v>7.5021300999999999E-2</v>
      </c>
      <c r="E2964">
        <f t="shared" si="167"/>
        <v>-1.1266729564882523</v>
      </c>
      <c r="F2964">
        <f t="shared" si="168"/>
        <v>0.43586026373263431</v>
      </c>
      <c r="G2964">
        <f>IF('Input and Summary Results'!$J$4="yes",IF(C2964=FALSE,FALSE,IF('Data Transformation'!E2964&lt;$R$10,E2964,$R$10)),IF(C2964=FALSE,FALSE,IF(C2964&lt;$R$10,C2964,$R$10)))</f>
        <v>7.4701108000000002E-2</v>
      </c>
      <c r="H2964">
        <f>IF('Input and Summary Results'!$J$4="yes",'Data Transformation'!F2964,'Data Transformation'!D2964)</f>
        <v>7.5021300999999999E-2</v>
      </c>
      <c r="I2964">
        <f t="shared" si="169"/>
        <v>155</v>
      </c>
    </row>
    <row r="2965" spans="2:9" x14ac:dyDescent="0.45">
      <c r="B2965">
        <f>IF('Input and Summary Results'!D2547=0,FALSE,'Input and Summary Results'!$B2547)</f>
        <v>155</v>
      </c>
      <c r="C2965">
        <f>IF(OR(B2965=0,'Input and Summary Results'!D2547=0,'Input and Summary Results'!D2547=""),FALSE,'Input and Summary Results'!$D2547)</f>
        <v>0.286970964</v>
      </c>
      <c r="D2965">
        <f>IF(OR(B2965=0,'Input and Summary Results'!E2547=0),FALSE,'Input and Summary Results'!$E2547)</f>
        <v>7.3527555999999994E-2</v>
      </c>
      <c r="E2965">
        <f t="shared" si="167"/>
        <v>-0.54216204337928242</v>
      </c>
      <c r="F2965">
        <f t="shared" si="168"/>
        <v>0.1111992616228588</v>
      </c>
      <c r="G2965">
        <f>IF('Input and Summary Results'!$J$4="yes",IF(C2965=FALSE,FALSE,IF('Data Transformation'!E2965&lt;$R$10,E2965,$R$10)),IF(C2965=FALSE,FALSE,IF(C2965&lt;$R$10,C2965,$R$10)))</f>
        <v>0.286970964</v>
      </c>
      <c r="H2965">
        <f>IF('Input and Summary Results'!$J$4="yes",'Data Transformation'!F2965,'Data Transformation'!D2965)</f>
        <v>7.3527555999999994E-2</v>
      </c>
      <c r="I2965">
        <f t="shared" si="169"/>
        <v>155</v>
      </c>
    </row>
    <row r="2966" spans="2:9" x14ac:dyDescent="0.45">
      <c r="B2966">
        <f>IF('Input and Summary Results'!D2548=0,FALSE,'Input and Summary Results'!$B2548)</f>
        <v>155</v>
      </c>
      <c r="C2966">
        <f>IF(OR(B2966=0,'Input and Summary Results'!D2548=0,'Input and Summary Results'!D2548=""),FALSE,'Input and Summary Results'!$D2548)</f>
        <v>0.99776422899999995</v>
      </c>
      <c r="D2966">
        <f>IF(OR(B2966=0,'Input and Summary Results'!E2548=0),FALSE,'Input and Summary Results'!$E2548)</f>
        <v>7.1350271000000007E-2</v>
      </c>
      <c r="E2966">
        <f t="shared" si="167"/>
        <v>-9.7207007651777932E-4</v>
      </c>
      <c r="F2966">
        <f t="shared" si="168"/>
        <v>3.1035405673979121E-2</v>
      </c>
      <c r="G2966">
        <f>IF('Input and Summary Results'!$J$4="yes",IF(C2966=FALSE,FALSE,IF('Data Transformation'!E2966&lt;$R$10,E2966,$R$10)),IF(C2966=FALSE,FALSE,IF(C2966&lt;$R$10,C2966,$R$10)))</f>
        <v>0.99776422899999995</v>
      </c>
      <c r="H2966">
        <f>IF('Input and Summary Results'!$J$4="yes",'Data Transformation'!F2966,'Data Transformation'!D2966)</f>
        <v>7.1350271000000007E-2</v>
      </c>
      <c r="I2966">
        <f t="shared" si="169"/>
        <v>155</v>
      </c>
    </row>
    <row r="2967" spans="2:9" x14ac:dyDescent="0.45">
      <c r="B2967">
        <f>IF('Input and Summary Results'!D2549=0,FALSE,'Input and Summary Results'!$B2549)</f>
        <v>155</v>
      </c>
      <c r="C2967">
        <f>IF(OR(B2967=0,'Input and Summary Results'!D2549=0,'Input and Summary Results'!D2549=""),FALSE,'Input and Summary Results'!$D2549)</f>
        <v>0.14187333499999999</v>
      </c>
      <c r="D2967">
        <f>IF(OR(B2967=0,'Input and Summary Results'!E2549=0),FALSE,'Input and Summary Results'!$E2549)</f>
        <v>7.1305178999999996E-2</v>
      </c>
      <c r="E2967">
        <f t="shared" si="167"/>
        <v>-0.84809922223499901</v>
      </c>
      <c r="F2967">
        <f t="shared" si="168"/>
        <v>0.21812730127194091</v>
      </c>
      <c r="G2967">
        <f>IF('Input and Summary Results'!$J$4="yes",IF(C2967=FALSE,FALSE,IF('Data Transformation'!E2967&lt;$R$10,E2967,$R$10)),IF(C2967=FALSE,FALSE,IF(C2967&lt;$R$10,C2967,$R$10)))</f>
        <v>0.14187333499999999</v>
      </c>
      <c r="H2967">
        <f>IF('Input and Summary Results'!$J$4="yes",'Data Transformation'!F2967,'Data Transformation'!D2967)</f>
        <v>7.1305178999999996E-2</v>
      </c>
      <c r="I2967">
        <f t="shared" si="169"/>
        <v>155</v>
      </c>
    </row>
    <row r="2968" spans="2:9" x14ac:dyDescent="0.45">
      <c r="B2968">
        <f>IF('Input and Summary Results'!D2550=0,FALSE,'Input and Summary Results'!$B2550)</f>
        <v>155</v>
      </c>
      <c r="C2968">
        <f>IF(OR(B2968=0,'Input and Summary Results'!D2550=0,'Input and Summary Results'!D2550=""),FALSE,'Input and Summary Results'!$D2550)</f>
        <v>0.18274001300000001</v>
      </c>
      <c r="D2968">
        <f>IF(OR(B2968=0,'Input and Summary Results'!E2550=0),FALSE,'Input and Summary Results'!$E2550)</f>
        <v>6.9616327000000006E-2</v>
      </c>
      <c r="E2968">
        <f t="shared" si="167"/>
        <v>-0.73816634852883445</v>
      </c>
      <c r="F2968">
        <f t="shared" si="168"/>
        <v>0.16533590767556747</v>
      </c>
      <c r="G2968">
        <f>IF('Input and Summary Results'!$J$4="yes",IF(C2968=FALSE,FALSE,IF('Data Transformation'!E2968&lt;$R$10,E2968,$R$10)),IF(C2968=FALSE,FALSE,IF(C2968&lt;$R$10,C2968,$R$10)))</f>
        <v>0.18274001300000001</v>
      </c>
      <c r="H2968">
        <f>IF('Input and Summary Results'!$J$4="yes",'Data Transformation'!F2968,'Data Transformation'!D2968)</f>
        <v>6.9616327000000006E-2</v>
      </c>
      <c r="I2968">
        <f t="shared" si="169"/>
        <v>155</v>
      </c>
    </row>
    <row r="2969" spans="2:9" x14ac:dyDescent="0.45">
      <c r="B2969">
        <f>IF('Input and Summary Results'!D2551=0,FALSE,'Input and Summary Results'!$B2551)</f>
        <v>155</v>
      </c>
      <c r="C2969">
        <f>IF(OR(B2969=0,'Input and Summary Results'!D2551=0,'Input and Summary Results'!D2551=""),FALSE,'Input and Summary Results'!$D2551)</f>
        <v>0.82839937399999997</v>
      </c>
      <c r="D2969">
        <f>IF(OR(B2969=0,'Input and Summary Results'!E2551=0),FALSE,'Input and Summary Results'!$E2551)</f>
        <v>6.9211770000000006E-2</v>
      </c>
      <c r="E2969">
        <f t="shared" si="167"/>
        <v>-8.1760237963578258E-2</v>
      </c>
      <c r="F2969">
        <f t="shared" si="168"/>
        <v>3.6260177304286573E-2</v>
      </c>
      <c r="G2969">
        <f>IF('Input and Summary Results'!$J$4="yes",IF(C2969=FALSE,FALSE,IF('Data Transformation'!E2969&lt;$R$10,E2969,$R$10)),IF(C2969=FALSE,FALSE,IF(C2969&lt;$R$10,C2969,$R$10)))</f>
        <v>0.82839937399999997</v>
      </c>
      <c r="H2969">
        <f>IF('Input and Summary Results'!$J$4="yes",'Data Transformation'!F2969,'Data Transformation'!D2969)</f>
        <v>6.9211770000000006E-2</v>
      </c>
      <c r="I2969">
        <f t="shared" si="169"/>
        <v>155</v>
      </c>
    </row>
    <row r="2970" spans="2:9" x14ac:dyDescent="0.45">
      <c r="B2970">
        <f>IF('Input and Summary Results'!D2552=0,FALSE,'Input and Summary Results'!$B2552)</f>
        <v>155</v>
      </c>
      <c r="C2970">
        <f>IF(OR(B2970=0,'Input and Summary Results'!D2552=0,'Input and Summary Results'!D2552=""),FALSE,'Input and Summary Results'!$D2552)</f>
        <v>0.10692618700000001</v>
      </c>
      <c r="D2970">
        <f>IF(OR(B2970=0,'Input and Summary Results'!E2552=0),FALSE,'Input and Summary Results'!$E2552)</f>
        <v>6.8436665999999993E-2</v>
      </c>
      <c r="E2970">
        <f t="shared" si="167"/>
        <v>-0.97091591989099091</v>
      </c>
      <c r="F2970">
        <f t="shared" si="168"/>
        <v>0.27777585526359411</v>
      </c>
      <c r="G2970">
        <f>IF('Input and Summary Results'!$J$4="yes",IF(C2970=FALSE,FALSE,IF('Data Transformation'!E2970&lt;$R$10,E2970,$R$10)),IF(C2970=FALSE,FALSE,IF(C2970&lt;$R$10,C2970,$R$10)))</f>
        <v>0.10692618700000001</v>
      </c>
      <c r="H2970">
        <f>IF('Input and Summary Results'!$J$4="yes",'Data Transformation'!F2970,'Data Transformation'!D2970)</f>
        <v>6.8436665999999993E-2</v>
      </c>
      <c r="I2970">
        <f t="shared" si="169"/>
        <v>155</v>
      </c>
    </row>
    <row r="2971" spans="2:9" x14ac:dyDescent="0.45">
      <c r="B2971">
        <f>IF('Input and Summary Results'!D2553=0,FALSE,'Input and Summary Results'!$B2553)</f>
        <v>155</v>
      </c>
      <c r="C2971">
        <f>IF(OR(B2971=0,'Input and Summary Results'!D2553=0,'Input and Summary Results'!D2553=""),FALSE,'Input and Summary Results'!$D2553)</f>
        <v>1.0280072629999999</v>
      </c>
      <c r="D2971">
        <f>IF(OR(B2971=0,'Input and Summary Results'!E2553=0),FALSE,'Input and Summary Results'!$E2553)</f>
        <v>6.6683722000000001E-2</v>
      </c>
      <c r="E2971">
        <f t="shared" si="167"/>
        <v>1.1996183014976087E-2</v>
      </c>
      <c r="F2971">
        <f t="shared" si="168"/>
        <v>2.8152267391130293E-2</v>
      </c>
      <c r="G2971">
        <f>IF('Input and Summary Results'!$J$4="yes",IF(C2971=FALSE,FALSE,IF('Data Transformation'!E2971&lt;$R$10,E2971,$R$10)),IF(C2971=FALSE,FALSE,IF(C2971&lt;$R$10,C2971,$R$10)))</f>
        <v>1.0280072629999999</v>
      </c>
      <c r="H2971">
        <f>IF('Input and Summary Results'!$J$4="yes",'Data Transformation'!F2971,'Data Transformation'!D2971)</f>
        <v>6.6683722000000001E-2</v>
      </c>
      <c r="I2971">
        <f t="shared" si="169"/>
        <v>155</v>
      </c>
    </row>
    <row r="2972" spans="2:9" x14ac:dyDescent="0.45">
      <c r="B2972">
        <f>IF('Input and Summary Results'!D2554=0,FALSE,'Input and Summary Results'!$B2554)</f>
        <v>155</v>
      </c>
      <c r="C2972">
        <f>IF(OR(B2972=0,'Input and Summary Results'!D2554=0,'Input and Summary Results'!D2554=""),FALSE,'Input and Summary Results'!$D2554)</f>
        <v>0.116590527</v>
      </c>
      <c r="D2972">
        <f>IF(OR(B2972=0,'Input and Summary Results'!E2554=0),FALSE,'Input and Summary Results'!$E2554)</f>
        <v>6.4349532000000001E-2</v>
      </c>
      <c r="E2972">
        <f t="shared" si="167"/>
        <v>-0.93333673464353173</v>
      </c>
      <c r="F2972">
        <f t="shared" si="168"/>
        <v>0.23953658677604228</v>
      </c>
      <c r="G2972">
        <f>IF('Input and Summary Results'!$J$4="yes",IF(C2972=FALSE,FALSE,IF('Data Transformation'!E2972&lt;$R$10,E2972,$R$10)),IF(C2972=FALSE,FALSE,IF(C2972&lt;$R$10,C2972,$R$10)))</f>
        <v>0.116590527</v>
      </c>
      <c r="H2972">
        <f>IF('Input and Summary Results'!$J$4="yes",'Data Transformation'!F2972,'Data Transformation'!D2972)</f>
        <v>6.4349532000000001E-2</v>
      </c>
      <c r="I2972">
        <f t="shared" si="169"/>
        <v>155</v>
      </c>
    </row>
    <row r="2973" spans="2:9" x14ac:dyDescent="0.45">
      <c r="B2973">
        <f>IF('Input and Summary Results'!D2555=0,FALSE,'Input and Summary Results'!$B2555)</f>
        <v>155</v>
      </c>
      <c r="C2973">
        <f>IF(OR(B2973=0,'Input and Summary Results'!D2555=0,'Input and Summary Results'!D2555=""),FALSE,'Input and Summary Results'!$D2555)</f>
        <v>0.18476384600000001</v>
      </c>
      <c r="D2973">
        <f>IF(OR(B2973=0,'Input and Summary Results'!E2555=0),FALSE,'Input and Summary Results'!$E2555)</f>
        <v>6.4140981E-2</v>
      </c>
      <c r="E2973">
        <f t="shared" si="167"/>
        <v>-0.73338300616140217</v>
      </c>
      <c r="F2973">
        <f t="shared" si="168"/>
        <v>0.15066359764994283</v>
      </c>
      <c r="G2973">
        <f>IF('Input and Summary Results'!$J$4="yes",IF(C2973=FALSE,FALSE,IF('Data Transformation'!E2973&lt;$R$10,E2973,$R$10)),IF(C2973=FALSE,FALSE,IF(C2973&lt;$R$10,C2973,$R$10)))</f>
        <v>0.18476384600000001</v>
      </c>
      <c r="H2973">
        <f>IF('Input and Summary Results'!$J$4="yes",'Data Transformation'!F2973,'Data Transformation'!D2973)</f>
        <v>6.4140981E-2</v>
      </c>
      <c r="I2973">
        <f t="shared" si="169"/>
        <v>155</v>
      </c>
    </row>
    <row r="2974" spans="2:9" x14ac:dyDescent="0.45">
      <c r="B2974">
        <f>IF('Input and Summary Results'!D2556=0,FALSE,'Input and Summary Results'!$B2556)</f>
        <v>155</v>
      </c>
      <c r="C2974">
        <f>IF(OR(B2974=0,'Input and Summary Results'!D2556=0,'Input and Summary Results'!D2556=""),FALSE,'Input and Summary Results'!$D2556)</f>
        <v>0.92755237000000001</v>
      </c>
      <c r="D2974">
        <f>IF(OR(B2974=0,'Input and Summary Results'!E2556=0),FALSE,'Input and Summary Results'!$E2556)</f>
        <v>6.1903715999999998E-2</v>
      </c>
      <c r="E2974">
        <f t="shared" si="167"/>
        <v>-3.2661560570127084E-2</v>
      </c>
      <c r="F2974">
        <f t="shared" si="168"/>
        <v>2.896463166171415E-2</v>
      </c>
      <c r="G2974">
        <f>IF('Input and Summary Results'!$J$4="yes",IF(C2974=FALSE,FALSE,IF('Data Transformation'!E2974&lt;$R$10,E2974,$R$10)),IF(C2974=FALSE,FALSE,IF(C2974&lt;$R$10,C2974,$R$10)))</f>
        <v>0.92755237000000001</v>
      </c>
      <c r="H2974">
        <f>IF('Input and Summary Results'!$J$4="yes",'Data Transformation'!F2974,'Data Transformation'!D2974)</f>
        <v>6.1903715999999998E-2</v>
      </c>
      <c r="I2974">
        <f t="shared" si="169"/>
        <v>155</v>
      </c>
    </row>
    <row r="2975" spans="2:9" x14ac:dyDescent="0.45">
      <c r="B2975">
        <f>IF('Input and Summary Results'!D2557=0,FALSE,'Input and Summary Results'!$B2557)</f>
        <v>155</v>
      </c>
      <c r="C2975">
        <f>IF(OR(B2975=0,'Input and Summary Results'!D2557=0,'Input and Summary Results'!D2557=""),FALSE,'Input and Summary Results'!$D2557)</f>
        <v>0.100821655</v>
      </c>
      <c r="D2975">
        <f>IF(OR(B2975=0,'Input and Summary Results'!E2557=0),FALSE,'Input and Summary Results'!$E2557)</f>
        <v>5.8468504999999997E-2</v>
      </c>
      <c r="E2975">
        <f t="shared" si="167"/>
        <v>-0.99644617784144818</v>
      </c>
      <c r="F2975">
        <f t="shared" si="168"/>
        <v>0.25168532662948251</v>
      </c>
      <c r="G2975">
        <f>IF('Input and Summary Results'!$J$4="yes",IF(C2975=FALSE,FALSE,IF('Data Transformation'!E2975&lt;$R$10,E2975,$R$10)),IF(C2975=FALSE,FALSE,IF(C2975&lt;$R$10,C2975,$R$10)))</f>
        <v>0.100821655</v>
      </c>
      <c r="H2975">
        <f>IF('Input and Summary Results'!$J$4="yes",'Data Transformation'!F2975,'Data Transformation'!D2975)</f>
        <v>5.8468504999999997E-2</v>
      </c>
      <c r="I2975">
        <f t="shared" si="169"/>
        <v>155</v>
      </c>
    </row>
    <row r="2976" spans="2:9" x14ac:dyDescent="0.45">
      <c r="B2976">
        <f>IF('Input and Summary Results'!D2558=0,FALSE,'Input and Summary Results'!$B2558)</f>
        <v>155</v>
      </c>
      <c r="C2976">
        <f>IF(OR(B2976=0,'Input and Summary Results'!D2558=0,'Input and Summary Results'!D2558=""),FALSE,'Input and Summary Results'!$D2558)</f>
        <v>0.65623552299999999</v>
      </c>
      <c r="D2976">
        <f>IF(OR(B2976=0,'Input and Summary Results'!E2558=0),FALSE,'Input and Summary Results'!$E2558)</f>
        <v>5.8235731999999998E-2</v>
      </c>
      <c r="E2976">
        <f t="shared" si="167"/>
        <v>-0.18294026431065696</v>
      </c>
      <c r="F2976">
        <f t="shared" si="168"/>
        <v>3.8514080390616101E-2</v>
      </c>
      <c r="G2976">
        <f>IF('Input and Summary Results'!$J$4="yes",IF(C2976=FALSE,FALSE,IF('Data Transformation'!E2976&lt;$R$10,E2976,$R$10)),IF(C2976=FALSE,FALSE,IF(C2976&lt;$R$10,C2976,$R$10)))</f>
        <v>0.65623552299999999</v>
      </c>
      <c r="H2976">
        <f>IF('Input and Summary Results'!$J$4="yes",'Data Transformation'!F2976,'Data Transformation'!D2976)</f>
        <v>5.8235731999999998E-2</v>
      </c>
      <c r="I2976">
        <f t="shared" si="169"/>
        <v>155</v>
      </c>
    </row>
    <row r="2977" spans="2:9" x14ac:dyDescent="0.45">
      <c r="B2977">
        <f>IF('Input and Summary Results'!D2559=0,FALSE,'Input and Summary Results'!$B2559)</f>
        <v>155</v>
      </c>
      <c r="C2977">
        <f>IF(OR(B2977=0,'Input and Summary Results'!D2559=0,'Input and Summary Results'!D2559=""),FALSE,'Input and Summary Results'!$D2559)</f>
        <v>0.94400430300000004</v>
      </c>
      <c r="D2977">
        <f>IF(OR(B2977=0,'Input and Summary Results'!E2559=0),FALSE,'Input and Summary Results'!$E2559)</f>
        <v>4.9295830999999998E-2</v>
      </c>
      <c r="E2977">
        <f t="shared" si="167"/>
        <v>-2.5026026078099999E-2</v>
      </c>
      <c r="F2977">
        <f t="shared" si="168"/>
        <v>2.2663446115668815E-2</v>
      </c>
      <c r="G2977">
        <f>IF('Input and Summary Results'!$J$4="yes",IF(C2977=FALSE,FALSE,IF('Data Transformation'!E2977&lt;$R$10,E2977,$R$10)),IF(C2977=FALSE,FALSE,IF(C2977&lt;$R$10,C2977,$R$10)))</f>
        <v>0.94400430300000004</v>
      </c>
      <c r="H2977">
        <f>IF('Input and Summary Results'!$J$4="yes",'Data Transformation'!F2977,'Data Transformation'!D2977)</f>
        <v>4.9295830999999998E-2</v>
      </c>
      <c r="I2977">
        <f t="shared" si="169"/>
        <v>155</v>
      </c>
    </row>
    <row r="2978" spans="2:9" x14ac:dyDescent="0.45">
      <c r="B2978">
        <f>IF('Input and Summary Results'!D2560=0,FALSE,'Input and Summary Results'!$B2560)</f>
        <v>155</v>
      </c>
      <c r="C2978">
        <f>IF(OR(B2978=0,'Input and Summary Results'!D2560=0,'Input and Summary Results'!D2560=""),FALSE,'Input and Summary Results'!$D2560)</f>
        <v>0.76270854099999996</v>
      </c>
      <c r="D2978">
        <f>IF(OR(B2978=0,'Input and Summary Results'!E2560=0),FALSE,'Input and Summary Results'!$E2560)</f>
        <v>4.7208824000000003E-2</v>
      </c>
      <c r="E2978">
        <f t="shared" si="167"/>
        <v>-0.11764139024639689</v>
      </c>
      <c r="F2978">
        <f t="shared" si="168"/>
        <v>2.6862986992563394E-2</v>
      </c>
      <c r="G2978">
        <f>IF('Input and Summary Results'!$J$4="yes",IF(C2978=FALSE,FALSE,IF('Data Transformation'!E2978&lt;$R$10,E2978,$R$10)),IF(C2978=FALSE,FALSE,IF(C2978&lt;$R$10,C2978,$R$10)))</f>
        <v>0.76270854099999996</v>
      </c>
      <c r="H2978">
        <f>IF('Input and Summary Results'!$J$4="yes",'Data Transformation'!F2978,'Data Transformation'!D2978)</f>
        <v>4.7208824000000003E-2</v>
      </c>
      <c r="I2978">
        <f t="shared" si="169"/>
        <v>155</v>
      </c>
    </row>
    <row r="2979" spans="2:9" x14ac:dyDescent="0.45">
      <c r="B2979">
        <f>IF('Input and Summary Results'!D2561=0,FALSE,'Input and Summary Results'!$B2561)</f>
        <v>156</v>
      </c>
      <c r="C2979">
        <f>IF(OR(B2979=0,'Input and Summary Results'!D2561=0,'Input and Summary Results'!D2561=""),FALSE,'Input and Summary Results'!$D2561)</f>
        <v>0.459581403</v>
      </c>
      <c r="D2979">
        <f>IF(OR(B2979=0,'Input and Summary Results'!E2561=0),FALSE,'Input and Summary Results'!$E2561)</f>
        <v>8.4851826000000005E-2</v>
      </c>
      <c r="E2979">
        <f t="shared" si="167"/>
        <v>-0.33763755339081808</v>
      </c>
      <c r="F2979">
        <f t="shared" si="168"/>
        <v>8.0128769884102558E-2</v>
      </c>
      <c r="G2979">
        <f>IF('Input and Summary Results'!$J$4="yes",IF(C2979=FALSE,FALSE,IF('Data Transformation'!E2979&lt;$R$10,E2979,$R$10)),IF(C2979=FALSE,FALSE,IF(C2979&lt;$R$10,C2979,$R$10)))</f>
        <v>0.459581403</v>
      </c>
      <c r="H2979">
        <f>IF('Input and Summary Results'!$J$4="yes",'Data Transformation'!F2979,'Data Transformation'!D2979)</f>
        <v>8.4851826000000005E-2</v>
      </c>
      <c r="I2979">
        <f t="shared" si="169"/>
        <v>156</v>
      </c>
    </row>
    <row r="2980" spans="2:9" x14ac:dyDescent="0.45">
      <c r="B2980">
        <f>IF('Input and Summary Results'!D2562=0,FALSE,'Input and Summary Results'!$B2562)</f>
        <v>156</v>
      </c>
      <c r="C2980">
        <f>IF(OR(B2980=0,'Input and Summary Results'!D2562=0,'Input and Summary Results'!D2562=""),FALSE,'Input and Summary Results'!$D2562)</f>
        <v>0.91035122599999996</v>
      </c>
      <c r="D2980">
        <f>IF(OR(B2980=0,'Input and Summary Results'!E2562=0),FALSE,'Input and Summary Results'!$E2562)</f>
        <v>7.6786594999999999E-2</v>
      </c>
      <c r="E2980">
        <f t="shared" si="167"/>
        <v>-4.0791018574765275E-2</v>
      </c>
      <c r="F2980">
        <f t="shared" si="168"/>
        <v>3.6607170153907166E-2</v>
      </c>
      <c r="G2980">
        <f>IF('Input and Summary Results'!$J$4="yes",IF(C2980=FALSE,FALSE,IF('Data Transformation'!E2980&lt;$R$10,E2980,$R$10)),IF(C2980=FALSE,FALSE,IF(C2980&lt;$R$10,C2980,$R$10)))</f>
        <v>0.91035122599999996</v>
      </c>
      <c r="H2980">
        <f>IF('Input and Summary Results'!$J$4="yes",'Data Transformation'!F2980,'Data Transformation'!D2980)</f>
        <v>7.6786594999999999E-2</v>
      </c>
      <c r="I2980">
        <f t="shared" si="169"/>
        <v>156</v>
      </c>
    </row>
    <row r="2981" spans="2:9" x14ac:dyDescent="0.45">
      <c r="B2981">
        <f>IF('Input and Summary Results'!D2563=0,FALSE,'Input and Summary Results'!$B2563)</f>
        <v>156</v>
      </c>
      <c r="C2981">
        <f>IF(OR(B2981=0,'Input and Summary Results'!D2563=0,'Input and Summary Results'!D2563=""),FALSE,'Input and Summary Results'!$D2563)</f>
        <v>0.90678473699999995</v>
      </c>
      <c r="D2981">
        <f>IF(OR(B2981=0,'Input and Summary Results'!E2563=0),FALSE,'Input and Summary Results'!$E2563)</f>
        <v>7.4173575000000005E-2</v>
      </c>
      <c r="E2981">
        <f t="shared" si="167"/>
        <v>-4.2495798528387009E-2</v>
      </c>
      <c r="F2981">
        <f t="shared" si="168"/>
        <v>3.5500522049479538E-2</v>
      </c>
      <c r="G2981">
        <f>IF('Input and Summary Results'!$J$4="yes",IF(C2981=FALSE,FALSE,IF('Data Transformation'!E2981&lt;$R$10,E2981,$R$10)),IF(C2981=FALSE,FALSE,IF(C2981&lt;$R$10,C2981,$R$10)))</f>
        <v>0.90678473699999995</v>
      </c>
      <c r="H2981">
        <f>IF('Input and Summary Results'!$J$4="yes",'Data Transformation'!F2981,'Data Transformation'!D2981)</f>
        <v>7.4173575000000005E-2</v>
      </c>
      <c r="I2981">
        <f t="shared" si="169"/>
        <v>156</v>
      </c>
    </row>
    <row r="2982" spans="2:9" x14ac:dyDescent="0.45">
      <c r="B2982">
        <f>IF('Input and Summary Results'!D2564=0,FALSE,'Input and Summary Results'!$B2564)</f>
        <v>156</v>
      </c>
      <c r="C2982">
        <f>IF(OR(B2982=0,'Input and Summary Results'!D2564=0,'Input and Summary Results'!D2564=""),FALSE,'Input and Summary Results'!$D2564)</f>
        <v>0.91414040699999999</v>
      </c>
      <c r="D2982">
        <f>IF(OR(B2982=0,'Input and Summary Results'!E2564=0),FALSE,'Input and Summary Results'!$E2564)</f>
        <v>7.1148006999999999E-2</v>
      </c>
      <c r="E2982">
        <f t="shared" si="167"/>
        <v>-3.8987093869957225E-2</v>
      </c>
      <c r="F2982">
        <f t="shared" si="168"/>
        <v>3.3778437974681934E-2</v>
      </c>
      <c r="G2982">
        <f>IF('Input and Summary Results'!$J$4="yes",IF(C2982=FALSE,FALSE,IF('Data Transformation'!E2982&lt;$R$10,E2982,$R$10)),IF(C2982=FALSE,FALSE,IF(C2982&lt;$R$10,C2982,$R$10)))</f>
        <v>0.91414040699999999</v>
      </c>
      <c r="H2982">
        <f>IF('Input and Summary Results'!$J$4="yes",'Data Transformation'!F2982,'Data Transformation'!D2982)</f>
        <v>7.1148006999999999E-2</v>
      </c>
      <c r="I2982">
        <f t="shared" si="169"/>
        <v>156</v>
      </c>
    </row>
    <row r="2983" spans="2:9" x14ac:dyDescent="0.45">
      <c r="B2983">
        <f>IF('Input and Summary Results'!D2565=0,FALSE,'Input and Summary Results'!$B2565)</f>
        <v>156</v>
      </c>
      <c r="C2983">
        <f>IF(OR(B2983=0,'Input and Summary Results'!D2565=0,'Input and Summary Results'!D2565=""),FALSE,'Input and Summary Results'!$D2565)</f>
        <v>0.95017980000000002</v>
      </c>
      <c r="D2983">
        <f>IF(OR(B2983=0,'Input and Summary Results'!E2565=0),FALSE,'Input and Summary Results'!$E2565)</f>
        <v>7.0502585000000006E-2</v>
      </c>
      <c r="E2983">
        <f t="shared" si="167"/>
        <v>-2.2194206543401731E-2</v>
      </c>
      <c r="F2983">
        <f t="shared" si="168"/>
        <v>3.2202454619641462E-2</v>
      </c>
      <c r="G2983">
        <f>IF('Input and Summary Results'!$J$4="yes",IF(C2983=FALSE,FALSE,IF('Data Transformation'!E2983&lt;$R$10,E2983,$R$10)),IF(C2983=FALSE,FALSE,IF(C2983&lt;$R$10,C2983,$R$10)))</f>
        <v>0.95017980000000002</v>
      </c>
      <c r="H2983">
        <f>IF('Input and Summary Results'!$J$4="yes",'Data Transformation'!F2983,'Data Transformation'!D2983)</f>
        <v>7.0502585000000006E-2</v>
      </c>
      <c r="I2983">
        <f t="shared" si="169"/>
        <v>156</v>
      </c>
    </row>
    <row r="2984" spans="2:9" x14ac:dyDescent="0.45">
      <c r="B2984">
        <f>IF('Input and Summary Results'!D2566=0,FALSE,'Input and Summary Results'!$B2566)</f>
        <v>156</v>
      </c>
      <c r="C2984">
        <f>IF(OR(B2984=0,'Input and Summary Results'!D2566=0,'Input and Summary Results'!D2566=""),FALSE,'Input and Summary Results'!$D2566)</f>
        <v>0.93924057000000005</v>
      </c>
      <c r="D2984">
        <f>IF(OR(B2984=0,'Input and Summary Results'!E2566=0),FALSE,'Input and Summary Results'!$E2566)</f>
        <v>7.0280968999999999E-2</v>
      </c>
      <c r="E2984">
        <f t="shared" si="167"/>
        <v>-2.7223156570697755E-2</v>
      </c>
      <c r="F2984">
        <f t="shared" si="168"/>
        <v>3.247510970059566E-2</v>
      </c>
      <c r="G2984">
        <f>IF('Input and Summary Results'!$J$4="yes",IF(C2984=FALSE,FALSE,IF('Data Transformation'!E2984&lt;$R$10,E2984,$R$10)),IF(C2984=FALSE,FALSE,IF(C2984&lt;$R$10,C2984,$R$10)))</f>
        <v>0.93924057000000005</v>
      </c>
      <c r="H2984">
        <f>IF('Input and Summary Results'!$J$4="yes",'Data Transformation'!F2984,'Data Transformation'!D2984)</f>
        <v>7.0280968999999999E-2</v>
      </c>
      <c r="I2984">
        <f t="shared" si="169"/>
        <v>156</v>
      </c>
    </row>
    <row r="2985" spans="2:9" x14ac:dyDescent="0.45">
      <c r="B2985">
        <f>IF('Input and Summary Results'!D2567=0,FALSE,'Input and Summary Results'!$B2567)</f>
        <v>156</v>
      </c>
      <c r="C2985">
        <f>IF(OR(B2985=0,'Input and Summary Results'!D2567=0,'Input and Summary Results'!D2567=""),FALSE,'Input and Summary Results'!$D2567)</f>
        <v>0.17367854699999999</v>
      </c>
      <c r="D2985">
        <f>IF(OR(B2985=0,'Input and Summary Results'!E2567=0),FALSE,'Input and Summary Results'!$E2567)</f>
        <v>6.7737925000000004E-2</v>
      </c>
      <c r="E2985">
        <f t="shared" si="167"/>
        <v>-0.76025382285926635</v>
      </c>
      <c r="F2985">
        <f t="shared" si="168"/>
        <v>0.16926822545331408</v>
      </c>
      <c r="G2985">
        <f>IF('Input and Summary Results'!$J$4="yes",IF(C2985=FALSE,FALSE,IF('Data Transformation'!E2985&lt;$R$10,E2985,$R$10)),IF(C2985=FALSE,FALSE,IF(C2985&lt;$R$10,C2985,$R$10)))</f>
        <v>0.17367854699999999</v>
      </c>
      <c r="H2985">
        <f>IF('Input and Summary Results'!$J$4="yes",'Data Transformation'!F2985,'Data Transformation'!D2985)</f>
        <v>6.7737925000000004E-2</v>
      </c>
      <c r="I2985">
        <f t="shared" si="169"/>
        <v>156</v>
      </c>
    </row>
    <row r="2986" spans="2:9" x14ac:dyDescent="0.45">
      <c r="B2986">
        <f>IF('Input and Summary Results'!D2568=0,FALSE,'Input and Summary Results'!$B2568)</f>
        <v>156</v>
      </c>
      <c r="C2986">
        <f>IF(OR(B2986=0,'Input and Summary Results'!D2568=0,'Input and Summary Results'!D2568=""),FALSE,'Input and Summary Results'!$D2568)</f>
        <v>0.95097751399999997</v>
      </c>
      <c r="D2986">
        <f>IF(OR(B2986=0,'Input and Summary Results'!E2568=0),FALSE,'Input and Summary Results'!$E2568)</f>
        <v>6.6304066999999994E-2</v>
      </c>
      <c r="E2986">
        <f t="shared" ref="E2986:E3049" si="170">IF(C2986=FALSE,FALSE,LOG10(C2986))</f>
        <v>-2.1829751896627128E-2</v>
      </c>
      <c r="F2986">
        <f t="shared" ref="F2986:F3049" si="171">IF(D2986=FALSE, FALSE,0.434*D2986/C2986)</f>
        <v>3.0259353827371355E-2</v>
      </c>
      <c r="G2986">
        <f>IF('Input and Summary Results'!$J$4="yes",IF(C2986=FALSE,FALSE,IF('Data Transformation'!E2986&lt;$R$10,E2986,$R$10)),IF(C2986=FALSE,FALSE,IF(C2986&lt;$R$10,C2986,$R$10)))</f>
        <v>0.95097751399999997</v>
      </c>
      <c r="H2986">
        <f>IF('Input and Summary Results'!$J$4="yes",'Data Transformation'!F2986,'Data Transformation'!D2986)</f>
        <v>6.6304066999999994E-2</v>
      </c>
      <c r="I2986">
        <f t="shared" si="169"/>
        <v>156</v>
      </c>
    </row>
    <row r="2987" spans="2:9" x14ac:dyDescent="0.45">
      <c r="B2987">
        <f>IF('Input and Summary Results'!D2569=0,FALSE,'Input and Summary Results'!$B2569)</f>
        <v>156</v>
      </c>
      <c r="C2987">
        <f>IF(OR(B2987=0,'Input and Summary Results'!D2569=0,'Input and Summary Results'!D2569=""),FALSE,'Input and Summary Results'!$D2569)</f>
        <v>0.192891171</v>
      </c>
      <c r="D2987">
        <f>IF(OR(B2987=0,'Input and Summary Results'!E2569=0),FALSE,'Input and Summary Results'!$E2569)</f>
        <v>6.2990615999999999E-2</v>
      </c>
      <c r="E2987">
        <f t="shared" si="170"/>
        <v>-0.7146876503951668</v>
      </c>
      <c r="F2987">
        <f t="shared" si="171"/>
        <v>0.14172720919403822</v>
      </c>
      <c r="G2987">
        <f>IF('Input and Summary Results'!$J$4="yes",IF(C2987=FALSE,FALSE,IF('Data Transformation'!E2987&lt;$R$10,E2987,$R$10)),IF(C2987=FALSE,FALSE,IF(C2987&lt;$R$10,C2987,$R$10)))</f>
        <v>0.192891171</v>
      </c>
      <c r="H2987">
        <f>IF('Input and Summary Results'!$J$4="yes",'Data Transformation'!F2987,'Data Transformation'!D2987)</f>
        <v>6.2990615999999999E-2</v>
      </c>
      <c r="I2987">
        <f t="shared" si="169"/>
        <v>156</v>
      </c>
    </row>
    <row r="2988" spans="2:9" x14ac:dyDescent="0.45">
      <c r="B2988">
        <f>IF('Input and Summary Results'!D2570=0,FALSE,'Input and Summary Results'!$B2570)</f>
        <v>156</v>
      </c>
      <c r="C2988">
        <f>IF(OR(B2988=0,'Input and Summary Results'!D2570=0,'Input and Summary Results'!D2570=""),FALSE,'Input and Summary Results'!$D2570)</f>
        <v>1.01511759</v>
      </c>
      <c r="D2988">
        <f>IF(OR(B2988=0,'Input and Summary Results'!E2570=0),FALSE,'Input and Summary Results'!$E2570)</f>
        <v>6.2651764999999998E-2</v>
      </c>
      <c r="E2988">
        <f t="shared" si="170"/>
        <v>6.5163533134140906E-3</v>
      </c>
      <c r="F2988">
        <f t="shared" si="171"/>
        <v>2.6785927342663819E-2</v>
      </c>
      <c r="G2988">
        <f>IF('Input and Summary Results'!$J$4="yes",IF(C2988=FALSE,FALSE,IF('Data Transformation'!E2988&lt;$R$10,E2988,$R$10)),IF(C2988=FALSE,FALSE,IF(C2988&lt;$R$10,C2988,$R$10)))</f>
        <v>1.01511759</v>
      </c>
      <c r="H2988">
        <f>IF('Input and Summary Results'!$J$4="yes",'Data Transformation'!F2988,'Data Transformation'!D2988)</f>
        <v>6.2651764999999998E-2</v>
      </c>
      <c r="I2988">
        <f t="shared" si="169"/>
        <v>156</v>
      </c>
    </row>
    <row r="2989" spans="2:9" x14ac:dyDescent="0.45">
      <c r="B2989">
        <f>IF('Input and Summary Results'!D2571=0,FALSE,'Input and Summary Results'!$B2571)</f>
        <v>156</v>
      </c>
      <c r="C2989">
        <f>IF(OR(B2989=0,'Input and Summary Results'!D2571=0,'Input and Summary Results'!D2571=""),FALSE,'Input and Summary Results'!$D2571)</f>
        <v>0.49116785899999998</v>
      </c>
      <c r="D2989">
        <f>IF(OR(B2989=0,'Input and Summary Results'!E2571=0),FALSE,'Input and Summary Results'!$E2571)</f>
        <v>5.9967381E-2</v>
      </c>
      <c r="E2989">
        <f t="shared" si="170"/>
        <v>-0.30877006026193282</v>
      </c>
      <c r="F2989">
        <f t="shared" si="171"/>
        <v>5.2987675958658359E-2</v>
      </c>
      <c r="G2989">
        <f>IF('Input and Summary Results'!$J$4="yes",IF(C2989=FALSE,FALSE,IF('Data Transformation'!E2989&lt;$R$10,E2989,$R$10)),IF(C2989=FALSE,FALSE,IF(C2989&lt;$R$10,C2989,$R$10)))</f>
        <v>0.49116785899999998</v>
      </c>
      <c r="H2989">
        <f>IF('Input and Summary Results'!$J$4="yes",'Data Transformation'!F2989,'Data Transformation'!D2989)</f>
        <v>5.9967381E-2</v>
      </c>
      <c r="I2989">
        <f t="shared" si="169"/>
        <v>156</v>
      </c>
    </row>
    <row r="2990" spans="2:9" x14ac:dyDescent="0.45">
      <c r="B2990">
        <f>IF('Input and Summary Results'!D2572=0,FALSE,'Input and Summary Results'!$B2572)</f>
        <v>156</v>
      </c>
      <c r="C2990">
        <f>IF(OR(B2990=0,'Input and Summary Results'!D2572=0,'Input and Summary Results'!D2572=""),FALSE,'Input and Summary Results'!$D2572)</f>
        <v>0.83714134699999998</v>
      </c>
      <c r="D2990">
        <f>IF(OR(B2990=0,'Input and Summary Results'!E2572=0),FALSE,'Input and Summary Results'!$E2572)</f>
        <v>5.9448334999999998E-2</v>
      </c>
      <c r="E2990">
        <f t="shared" si="170"/>
        <v>-7.7201207431509031E-2</v>
      </c>
      <c r="F2990">
        <f t="shared" si="171"/>
        <v>3.0819857939713018E-2</v>
      </c>
      <c r="G2990">
        <f>IF('Input and Summary Results'!$J$4="yes",IF(C2990=FALSE,FALSE,IF('Data Transformation'!E2990&lt;$R$10,E2990,$R$10)),IF(C2990=FALSE,FALSE,IF(C2990&lt;$R$10,C2990,$R$10)))</f>
        <v>0.83714134699999998</v>
      </c>
      <c r="H2990">
        <f>IF('Input and Summary Results'!$J$4="yes",'Data Transformation'!F2990,'Data Transformation'!D2990)</f>
        <v>5.9448334999999998E-2</v>
      </c>
      <c r="I2990">
        <f t="shared" si="169"/>
        <v>156</v>
      </c>
    </row>
    <row r="2991" spans="2:9" x14ac:dyDescent="0.45">
      <c r="B2991">
        <f>IF('Input and Summary Results'!D2573=0,FALSE,'Input and Summary Results'!$B2573)</f>
        <v>156</v>
      </c>
      <c r="C2991">
        <f>IF(OR(B2991=0,'Input and Summary Results'!D2573=0,'Input and Summary Results'!D2573=""),FALSE,'Input and Summary Results'!$D2573)</f>
        <v>0.88593026699999999</v>
      </c>
      <c r="D2991">
        <f>IF(OR(B2991=0,'Input and Summary Results'!E2573=0),FALSE,'Input and Summary Results'!$E2573)</f>
        <v>5.7431406999999997E-2</v>
      </c>
      <c r="E2991">
        <f t="shared" si="170"/>
        <v>-5.2600460786710407E-2</v>
      </c>
      <c r="F2991">
        <f t="shared" si="171"/>
        <v>2.813452882968271E-2</v>
      </c>
      <c r="G2991">
        <f>IF('Input and Summary Results'!$J$4="yes",IF(C2991=FALSE,FALSE,IF('Data Transformation'!E2991&lt;$R$10,E2991,$R$10)),IF(C2991=FALSE,FALSE,IF(C2991&lt;$R$10,C2991,$R$10)))</f>
        <v>0.88593026699999999</v>
      </c>
      <c r="H2991">
        <f>IF('Input and Summary Results'!$J$4="yes",'Data Transformation'!F2991,'Data Transformation'!D2991)</f>
        <v>5.7431406999999997E-2</v>
      </c>
      <c r="I2991">
        <f t="shared" si="169"/>
        <v>156</v>
      </c>
    </row>
    <row r="2992" spans="2:9" x14ac:dyDescent="0.45">
      <c r="B2992">
        <f>IF('Input and Summary Results'!D2574=0,FALSE,'Input and Summary Results'!$B2574)</f>
        <v>156</v>
      </c>
      <c r="C2992">
        <f>IF(OR(B2992=0,'Input and Summary Results'!D2574=0,'Input and Summary Results'!D2574=""),FALSE,'Input and Summary Results'!$D2574)</f>
        <v>0.310684024</v>
      </c>
      <c r="D2992">
        <f>IF(OR(B2992=0,'Input and Summary Results'!E2574=0),FALSE,'Input and Summary Results'!$E2574)</f>
        <v>5.6834431999999997E-2</v>
      </c>
      <c r="E2992">
        <f t="shared" si="170"/>
        <v>-0.50768107847025967</v>
      </c>
      <c r="F2992">
        <f t="shared" si="171"/>
        <v>7.9393021792456248E-2</v>
      </c>
      <c r="G2992">
        <f>IF('Input and Summary Results'!$J$4="yes",IF(C2992=FALSE,FALSE,IF('Data Transformation'!E2992&lt;$R$10,E2992,$R$10)),IF(C2992=FALSE,FALSE,IF(C2992&lt;$R$10,C2992,$R$10)))</f>
        <v>0.310684024</v>
      </c>
      <c r="H2992">
        <f>IF('Input and Summary Results'!$J$4="yes",'Data Transformation'!F2992,'Data Transformation'!D2992)</f>
        <v>5.6834431999999997E-2</v>
      </c>
      <c r="I2992">
        <f t="shared" si="169"/>
        <v>156</v>
      </c>
    </row>
    <row r="2993" spans="2:9" x14ac:dyDescent="0.45">
      <c r="B2993">
        <f>IF('Input and Summary Results'!D2575=0,FALSE,'Input and Summary Results'!$B2575)</f>
        <v>156</v>
      </c>
      <c r="C2993">
        <f>IF(OR(B2993=0,'Input and Summary Results'!D2575=0,'Input and Summary Results'!D2575=""),FALSE,'Input and Summary Results'!$D2575)</f>
        <v>0.98418839000000002</v>
      </c>
      <c r="D2993">
        <f>IF(OR(B2993=0,'Input and Summary Results'!E2575=0),FALSE,'Input and Summary Results'!$E2575)</f>
        <v>4.9642375000000002E-2</v>
      </c>
      <c r="E2993">
        <f t="shared" si="170"/>
        <v>-6.9217624361330356E-3</v>
      </c>
      <c r="F2993">
        <f t="shared" si="171"/>
        <v>2.1890921462708983E-2</v>
      </c>
      <c r="G2993">
        <f>IF('Input and Summary Results'!$J$4="yes",IF(C2993=FALSE,FALSE,IF('Data Transformation'!E2993&lt;$R$10,E2993,$R$10)),IF(C2993=FALSE,FALSE,IF(C2993&lt;$R$10,C2993,$R$10)))</f>
        <v>0.98418839000000002</v>
      </c>
      <c r="H2993">
        <f>IF('Input and Summary Results'!$J$4="yes",'Data Transformation'!F2993,'Data Transformation'!D2993)</f>
        <v>4.9642375000000002E-2</v>
      </c>
      <c r="I2993">
        <f t="shared" si="169"/>
        <v>156</v>
      </c>
    </row>
    <row r="2994" spans="2:9" x14ac:dyDescent="0.45">
      <c r="B2994">
        <f>IF('Input and Summary Results'!D2576=0,FALSE,'Input and Summary Results'!$B2576)</f>
        <v>156</v>
      </c>
      <c r="C2994">
        <f>IF(OR(B2994=0,'Input and Summary Results'!D2576=0,'Input and Summary Results'!D2576=""),FALSE,'Input and Summary Results'!$D2576)</f>
        <v>0.11543094700000001</v>
      </c>
      <c r="D2994">
        <f>IF(OR(B2994=0,'Input and Summary Results'!E2576=0),FALSE,'Input and Summary Results'!$E2576)</f>
        <v>4.8938737000000003E-2</v>
      </c>
      <c r="E2994">
        <f t="shared" si="170"/>
        <v>-0.93767774135770798</v>
      </c>
      <c r="F2994">
        <f t="shared" si="171"/>
        <v>0.18400101887754589</v>
      </c>
      <c r="G2994">
        <f>IF('Input and Summary Results'!$J$4="yes",IF(C2994=FALSE,FALSE,IF('Data Transformation'!E2994&lt;$R$10,E2994,$R$10)),IF(C2994=FALSE,FALSE,IF(C2994&lt;$R$10,C2994,$R$10)))</f>
        <v>0.11543094700000001</v>
      </c>
      <c r="H2994">
        <f>IF('Input and Summary Results'!$J$4="yes",'Data Transformation'!F2994,'Data Transformation'!D2994)</f>
        <v>4.8938737000000003E-2</v>
      </c>
      <c r="I2994">
        <f t="shared" si="169"/>
        <v>156</v>
      </c>
    </row>
    <row r="2995" spans="2:9" x14ac:dyDescent="0.45">
      <c r="B2995">
        <f>IF('Input and Summary Results'!D2577=0,FALSE,'Input and Summary Results'!$B2577)</f>
        <v>156</v>
      </c>
      <c r="C2995">
        <f>IF(OR(B2995=0,'Input and Summary Results'!D2577=0,'Input and Summary Results'!D2577=""),FALSE,'Input and Summary Results'!$D2577)</f>
        <v>0.91974926199999996</v>
      </c>
      <c r="D2995">
        <f>IF(OR(B2995=0,'Input and Summary Results'!E2577=0),FALSE,'Input and Summary Results'!$E2577)</f>
        <v>4.5147438999999998E-2</v>
      </c>
      <c r="E2995">
        <f t="shared" si="170"/>
        <v>-3.6330551971373304E-2</v>
      </c>
      <c r="F2995">
        <f t="shared" si="171"/>
        <v>2.1303619731526353E-2</v>
      </c>
      <c r="G2995">
        <f>IF('Input and Summary Results'!$J$4="yes",IF(C2995=FALSE,FALSE,IF('Data Transformation'!E2995&lt;$R$10,E2995,$R$10)),IF(C2995=FALSE,FALSE,IF(C2995&lt;$R$10,C2995,$R$10)))</f>
        <v>0.91974926199999996</v>
      </c>
      <c r="H2995">
        <f>IF('Input and Summary Results'!$J$4="yes",'Data Transformation'!F2995,'Data Transformation'!D2995)</f>
        <v>4.5147438999999998E-2</v>
      </c>
      <c r="I2995">
        <f t="shared" si="169"/>
        <v>156</v>
      </c>
    </row>
    <row r="2996" spans="2:9" x14ac:dyDescent="0.45">
      <c r="B2996">
        <f>IF('Input and Summary Results'!D2578=0,FALSE,'Input and Summary Results'!$B2578)</f>
        <v>156</v>
      </c>
      <c r="C2996">
        <f>IF(OR(B2996=0,'Input and Summary Results'!D2578=0,'Input and Summary Results'!D2578=""),FALSE,'Input and Summary Results'!$D2578)</f>
        <v>0.66739059499999998</v>
      </c>
      <c r="D2996">
        <f>IF(OR(B2996=0,'Input and Summary Results'!E2578=0),FALSE,'Input and Summary Results'!$E2578)</f>
        <v>4.0102675999999997E-2</v>
      </c>
      <c r="E2996">
        <f t="shared" si="170"/>
        <v>-0.17561991780166694</v>
      </c>
      <c r="F2996">
        <f t="shared" si="171"/>
        <v>2.6078523602808636E-2</v>
      </c>
      <c r="G2996">
        <f>IF('Input and Summary Results'!$J$4="yes",IF(C2996=FALSE,FALSE,IF('Data Transformation'!E2996&lt;$R$10,E2996,$R$10)),IF(C2996=FALSE,FALSE,IF(C2996&lt;$R$10,C2996,$R$10)))</f>
        <v>0.66739059499999998</v>
      </c>
      <c r="H2996">
        <f>IF('Input and Summary Results'!$J$4="yes",'Data Transformation'!F2996,'Data Transformation'!D2996)</f>
        <v>4.0102675999999997E-2</v>
      </c>
      <c r="I2996">
        <f t="shared" si="169"/>
        <v>156</v>
      </c>
    </row>
    <row r="2997" spans="2:9" x14ac:dyDescent="0.45">
      <c r="B2997">
        <f>IF('Input and Summary Results'!D2579=0,FALSE,'Input and Summary Results'!$B2579)</f>
        <v>157</v>
      </c>
      <c r="C2997">
        <f>IF(OR(B2997=0,'Input and Summary Results'!D2579=0,'Input and Summary Results'!D2579=""),FALSE,'Input and Summary Results'!$D2579)</f>
        <v>0.24921686700000001</v>
      </c>
      <c r="D2997">
        <f>IF(OR(B2997=0,'Input and Summary Results'!E2579=0),FALSE,'Input and Summary Results'!$E2579)</f>
        <v>0.100372527</v>
      </c>
      <c r="E2997">
        <f t="shared" si="170"/>
        <v>-0.60342256796337224</v>
      </c>
      <c r="F2997">
        <f t="shared" si="171"/>
        <v>0.17479425547067806</v>
      </c>
      <c r="G2997">
        <f>IF('Input and Summary Results'!$J$4="yes",IF(C2997=FALSE,FALSE,IF('Data Transformation'!E2997&lt;$R$10,E2997,$R$10)),IF(C2997=FALSE,FALSE,IF(C2997&lt;$R$10,C2997,$R$10)))</f>
        <v>0.24921686700000001</v>
      </c>
      <c r="H2997">
        <f>IF('Input and Summary Results'!$J$4="yes",'Data Transformation'!F2997,'Data Transformation'!D2997)</f>
        <v>0.100372527</v>
      </c>
      <c r="I2997">
        <f t="shared" si="169"/>
        <v>157</v>
      </c>
    </row>
    <row r="2998" spans="2:9" x14ac:dyDescent="0.45">
      <c r="B2998">
        <f>IF('Input and Summary Results'!D2580=0,FALSE,'Input and Summary Results'!$B2580)</f>
        <v>157</v>
      </c>
      <c r="C2998">
        <f>IF(OR(B2998=0,'Input and Summary Results'!D2580=0,'Input and Summary Results'!D2580=""),FALSE,'Input and Summary Results'!$D2580)</f>
        <v>0.14025480900000001</v>
      </c>
      <c r="D2998">
        <f>IF(OR(B2998=0,'Input and Summary Results'!E2580=0),FALSE,'Input and Summary Results'!$E2580)</f>
        <v>8.8936299999999996E-2</v>
      </c>
      <c r="E2998">
        <f t="shared" si="170"/>
        <v>-0.8530822389034739</v>
      </c>
      <c r="F2998">
        <f t="shared" si="171"/>
        <v>0.27520164531399416</v>
      </c>
      <c r="G2998">
        <f>IF('Input and Summary Results'!$J$4="yes",IF(C2998=FALSE,FALSE,IF('Data Transformation'!E2998&lt;$R$10,E2998,$R$10)),IF(C2998=FALSE,FALSE,IF(C2998&lt;$R$10,C2998,$R$10)))</f>
        <v>0.14025480900000001</v>
      </c>
      <c r="H2998">
        <f>IF('Input and Summary Results'!$J$4="yes",'Data Transformation'!F2998,'Data Transformation'!D2998)</f>
        <v>8.8936299999999996E-2</v>
      </c>
      <c r="I2998">
        <f t="shared" si="169"/>
        <v>157</v>
      </c>
    </row>
    <row r="2999" spans="2:9" x14ac:dyDescent="0.45">
      <c r="B2999">
        <f>IF('Input and Summary Results'!D2581=0,FALSE,'Input and Summary Results'!$B2581)</f>
        <v>157</v>
      </c>
      <c r="C2999">
        <f>IF(OR(B2999=0,'Input and Summary Results'!D2581=0,'Input and Summary Results'!D2581=""),FALSE,'Input and Summary Results'!$D2581)</f>
        <v>0.20335292299999999</v>
      </c>
      <c r="D2999">
        <f>IF(OR(B2999=0,'Input and Summary Results'!E2581=0),FALSE,'Input and Summary Results'!$E2581)</f>
        <v>7.8225725999999995E-2</v>
      </c>
      <c r="E2999">
        <f t="shared" si="170"/>
        <v>-0.69174958065478553</v>
      </c>
      <c r="F2999">
        <f t="shared" si="171"/>
        <v>0.16695095690362907</v>
      </c>
      <c r="G2999">
        <f>IF('Input and Summary Results'!$J$4="yes",IF(C2999=FALSE,FALSE,IF('Data Transformation'!E2999&lt;$R$10,E2999,$R$10)),IF(C2999=FALSE,FALSE,IF(C2999&lt;$R$10,C2999,$R$10)))</f>
        <v>0.20335292299999999</v>
      </c>
      <c r="H2999">
        <f>IF('Input and Summary Results'!$J$4="yes",'Data Transformation'!F2999,'Data Transformation'!D2999)</f>
        <v>7.8225725999999995E-2</v>
      </c>
      <c r="I2999">
        <f t="shared" si="169"/>
        <v>157</v>
      </c>
    </row>
    <row r="3000" spans="2:9" x14ac:dyDescent="0.45">
      <c r="B3000">
        <f>IF('Input and Summary Results'!D2582=0,FALSE,'Input and Summary Results'!$B2582)</f>
        <v>157</v>
      </c>
      <c r="C3000">
        <f>IF(OR(B3000=0,'Input and Summary Results'!D2582=0,'Input and Summary Results'!D2582=""),FALSE,'Input and Summary Results'!$D2582)</f>
        <v>0.42852923199999998</v>
      </c>
      <c r="D3000">
        <f>IF(OR(B3000=0,'Input and Summary Results'!E2582=0),FALSE,'Input and Summary Results'!$E2582)</f>
        <v>7.7049063000000001E-2</v>
      </c>
      <c r="E3000">
        <f t="shared" si="170"/>
        <v>-0.36801954745541049</v>
      </c>
      <c r="F3000">
        <f t="shared" si="171"/>
        <v>7.8032700793676552E-2</v>
      </c>
      <c r="G3000">
        <f>IF('Input and Summary Results'!$J$4="yes",IF(C3000=FALSE,FALSE,IF('Data Transformation'!E3000&lt;$R$10,E3000,$R$10)),IF(C3000=FALSE,FALSE,IF(C3000&lt;$R$10,C3000,$R$10)))</f>
        <v>0.42852923199999998</v>
      </c>
      <c r="H3000">
        <f>IF('Input and Summary Results'!$J$4="yes",'Data Transformation'!F3000,'Data Transformation'!D3000)</f>
        <v>7.7049063000000001E-2</v>
      </c>
      <c r="I3000">
        <f t="shared" si="169"/>
        <v>157</v>
      </c>
    </row>
    <row r="3001" spans="2:9" x14ac:dyDescent="0.45">
      <c r="B3001">
        <f>IF('Input and Summary Results'!D2583=0,FALSE,'Input and Summary Results'!$B2583)</f>
        <v>157</v>
      </c>
      <c r="C3001">
        <f>IF(OR(B3001=0,'Input and Summary Results'!D2583=0,'Input and Summary Results'!D2583=""),FALSE,'Input and Summary Results'!$D2583)</f>
        <v>-3.8946807E-2</v>
      </c>
      <c r="D3001">
        <f>IF(OR(B3001=0,'Input and Summary Results'!E2583=0),FALSE,'Input and Summary Results'!$E2583)</f>
        <v>7.5304204999999999E-2</v>
      </c>
      <c r="E3001" t="e">
        <f t="shared" si="170"/>
        <v>#NUM!</v>
      </c>
      <c r="F3001">
        <f t="shared" si="171"/>
        <v>-0.83914516971827757</v>
      </c>
      <c r="G3001">
        <f>IF('Input and Summary Results'!$J$4="yes",IF(C3001=FALSE,FALSE,IF('Data Transformation'!E3001&lt;$R$10,E3001,$R$10)),IF(C3001=FALSE,FALSE,IF(C3001&lt;$R$10,C3001,$R$10)))</f>
        <v>-3.8946807E-2</v>
      </c>
      <c r="H3001">
        <f>IF('Input and Summary Results'!$J$4="yes",'Data Transformation'!F3001,'Data Transformation'!D3001)</f>
        <v>7.5304204999999999E-2</v>
      </c>
      <c r="I3001">
        <f t="shared" si="169"/>
        <v>157</v>
      </c>
    </row>
    <row r="3002" spans="2:9" x14ac:dyDescent="0.45">
      <c r="B3002">
        <f>IF('Input and Summary Results'!D2584=0,FALSE,'Input and Summary Results'!$B2584)</f>
        <v>157</v>
      </c>
      <c r="C3002">
        <f>IF(OR(B3002=0,'Input and Summary Results'!D2584=0,'Input and Summary Results'!D2584=""),FALSE,'Input and Summary Results'!$D2584)</f>
        <v>0.23337228500000001</v>
      </c>
      <c r="D3002">
        <f>IF(OR(B3002=0,'Input and Summary Results'!E2584=0),FALSE,'Input and Summary Results'!$E2584)</f>
        <v>7.3510794000000004E-2</v>
      </c>
      <c r="E3002">
        <f t="shared" si="170"/>
        <v>-0.63195072149654319</v>
      </c>
      <c r="F3002">
        <f t="shared" si="171"/>
        <v>0.13670725551665228</v>
      </c>
      <c r="G3002">
        <f>IF('Input and Summary Results'!$J$4="yes",IF(C3002=FALSE,FALSE,IF('Data Transformation'!E3002&lt;$R$10,E3002,$R$10)),IF(C3002=FALSE,FALSE,IF(C3002&lt;$R$10,C3002,$R$10)))</f>
        <v>0.23337228500000001</v>
      </c>
      <c r="H3002">
        <f>IF('Input and Summary Results'!$J$4="yes",'Data Transformation'!F3002,'Data Transformation'!D3002)</f>
        <v>7.3510794000000004E-2</v>
      </c>
      <c r="I3002">
        <f t="shared" si="169"/>
        <v>157</v>
      </c>
    </row>
    <row r="3003" spans="2:9" x14ac:dyDescent="0.45">
      <c r="B3003">
        <f>IF('Input and Summary Results'!D2585=0,FALSE,'Input and Summary Results'!$B2585)</f>
        <v>157</v>
      </c>
      <c r="C3003">
        <f>IF(OR(B3003=0,'Input and Summary Results'!D2585=0,'Input and Summary Results'!D2585=""),FALSE,'Input and Summary Results'!$D2585)</f>
        <v>6.5927139999999995E-2</v>
      </c>
      <c r="D3003">
        <f>IF(OR(B3003=0,'Input and Summary Results'!E2585=0),FALSE,'Input and Summary Results'!$E2585)</f>
        <v>7.3361536000000005E-2</v>
      </c>
      <c r="E3003">
        <f t="shared" si="170"/>
        <v>-1.18093576407367</v>
      </c>
      <c r="F3003">
        <f t="shared" si="171"/>
        <v>0.48294081351018725</v>
      </c>
      <c r="G3003">
        <f>IF('Input and Summary Results'!$J$4="yes",IF(C3003=FALSE,FALSE,IF('Data Transformation'!E3003&lt;$R$10,E3003,$R$10)),IF(C3003=FALSE,FALSE,IF(C3003&lt;$R$10,C3003,$R$10)))</f>
        <v>6.5927139999999995E-2</v>
      </c>
      <c r="H3003">
        <f>IF('Input and Summary Results'!$J$4="yes",'Data Transformation'!F3003,'Data Transformation'!D3003)</f>
        <v>7.3361536000000005E-2</v>
      </c>
      <c r="I3003">
        <f t="shared" si="169"/>
        <v>157</v>
      </c>
    </row>
    <row r="3004" spans="2:9" x14ac:dyDescent="0.45">
      <c r="B3004">
        <f>IF('Input and Summary Results'!D2586=0,FALSE,'Input and Summary Results'!$B2586)</f>
        <v>157</v>
      </c>
      <c r="C3004">
        <f>IF(OR(B3004=0,'Input and Summary Results'!D2586=0,'Input and Summary Results'!D2586=""),FALSE,'Input and Summary Results'!$D2586)</f>
        <v>0.199637166</v>
      </c>
      <c r="D3004">
        <f>IF(OR(B3004=0,'Input and Summary Results'!E2586=0),FALSE,'Input and Summary Results'!$E2586)</f>
        <v>7.2528541000000002E-2</v>
      </c>
      <c r="E3004">
        <f t="shared" si="170"/>
        <v>-0.69975860389957212</v>
      </c>
      <c r="F3004">
        <f t="shared" si="171"/>
        <v>0.15767297955932713</v>
      </c>
      <c r="G3004">
        <f>IF('Input and Summary Results'!$J$4="yes",IF(C3004=FALSE,FALSE,IF('Data Transformation'!E3004&lt;$R$10,E3004,$R$10)),IF(C3004=FALSE,FALSE,IF(C3004&lt;$R$10,C3004,$R$10)))</f>
        <v>0.199637166</v>
      </c>
      <c r="H3004">
        <f>IF('Input and Summary Results'!$J$4="yes",'Data Transformation'!F3004,'Data Transformation'!D3004)</f>
        <v>7.2528541000000002E-2</v>
      </c>
      <c r="I3004">
        <f t="shared" si="169"/>
        <v>157</v>
      </c>
    </row>
    <row r="3005" spans="2:9" x14ac:dyDescent="0.45">
      <c r="B3005">
        <f>IF('Input and Summary Results'!D2587=0,FALSE,'Input and Summary Results'!$B2587)</f>
        <v>157</v>
      </c>
      <c r="C3005">
        <f>IF(OR(B3005=0,'Input and Summary Results'!D2587=0,'Input and Summary Results'!D2587=""),FALSE,'Input and Summary Results'!$D2587)</f>
        <v>0.37569728299999999</v>
      </c>
      <c r="D3005">
        <f>IF(OR(B3005=0,'Input and Summary Results'!E2587=0),FALSE,'Input and Summary Results'!$E2587)</f>
        <v>7.0746251999999996E-2</v>
      </c>
      <c r="E3005">
        <f t="shared" si="170"/>
        <v>-0.42516194569353327</v>
      </c>
      <c r="F3005">
        <f t="shared" si="171"/>
        <v>8.1725034375614583E-2</v>
      </c>
      <c r="G3005">
        <f>IF('Input and Summary Results'!$J$4="yes",IF(C3005=FALSE,FALSE,IF('Data Transformation'!E3005&lt;$R$10,E3005,$R$10)),IF(C3005=FALSE,FALSE,IF(C3005&lt;$R$10,C3005,$R$10)))</f>
        <v>0.37569728299999999</v>
      </c>
      <c r="H3005">
        <f>IF('Input and Summary Results'!$J$4="yes",'Data Transformation'!F3005,'Data Transformation'!D3005)</f>
        <v>7.0746251999999996E-2</v>
      </c>
      <c r="I3005">
        <f t="shared" si="169"/>
        <v>157</v>
      </c>
    </row>
    <row r="3006" spans="2:9" x14ac:dyDescent="0.45">
      <c r="B3006">
        <f>IF('Input and Summary Results'!D2588=0,FALSE,'Input and Summary Results'!$B2588)</f>
        <v>157</v>
      </c>
      <c r="C3006">
        <f>IF(OR(B3006=0,'Input and Summary Results'!D2588=0,'Input and Summary Results'!D2588=""),FALSE,'Input and Summary Results'!$D2588)</f>
        <v>0.12306861700000001</v>
      </c>
      <c r="D3006">
        <f>IF(OR(B3006=0,'Input and Summary Results'!E2588=0),FALSE,'Input and Summary Results'!$E2588)</f>
        <v>5.9568121000000002E-2</v>
      </c>
      <c r="E3006">
        <f t="shared" si="170"/>
        <v>-0.90985267981736229</v>
      </c>
      <c r="F3006">
        <f t="shared" si="171"/>
        <v>0.21006626339190923</v>
      </c>
      <c r="G3006">
        <f>IF('Input and Summary Results'!$J$4="yes",IF(C3006=FALSE,FALSE,IF('Data Transformation'!E3006&lt;$R$10,E3006,$R$10)),IF(C3006=FALSE,FALSE,IF(C3006&lt;$R$10,C3006,$R$10)))</f>
        <v>0.12306861700000001</v>
      </c>
      <c r="H3006">
        <f>IF('Input and Summary Results'!$J$4="yes",'Data Transformation'!F3006,'Data Transformation'!D3006)</f>
        <v>5.9568121000000002E-2</v>
      </c>
      <c r="I3006">
        <f t="shared" si="169"/>
        <v>157</v>
      </c>
    </row>
    <row r="3007" spans="2:9" x14ac:dyDescent="0.45">
      <c r="B3007">
        <f>IF('Input and Summary Results'!D2589=0,FALSE,'Input and Summary Results'!$B2589)</f>
        <v>157</v>
      </c>
      <c r="C3007">
        <f>IF(OR(B3007=0,'Input and Summary Results'!D2589=0,'Input and Summary Results'!D2589=""),FALSE,'Input and Summary Results'!$D2589)</f>
        <v>5.4853239999999998E-2</v>
      </c>
      <c r="D3007">
        <f>IF(OR(B3007=0,'Input and Summary Results'!E2589=0),FALSE,'Input and Summary Results'!$E2589)</f>
        <v>5.3964028999999997E-2</v>
      </c>
      <c r="E3007">
        <f t="shared" si="170"/>
        <v>-1.2607977149887459</v>
      </c>
      <c r="F3007">
        <f t="shared" si="171"/>
        <v>0.42696454368055559</v>
      </c>
      <c r="G3007">
        <f>IF('Input and Summary Results'!$J$4="yes",IF(C3007=FALSE,FALSE,IF('Data Transformation'!E3007&lt;$R$10,E3007,$R$10)),IF(C3007=FALSE,FALSE,IF(C3007&lt;$R$10,C3007,$R$10)))</f>
        <v>5.4853239999999998E-2</v>
      </c>
      <c r="H3007">
        <f>IF('Input and Summary Results'!$J$4="yes",'Data Transformation'!F3007,'Data Transformation'!D3007)</f>
        <v>5.3964028999999997E-2</v>
      </c>
      <c r="I3007">
        <f t="shared" si="169"/>
        <v>157</v>
      </c>
    </row>
    <row r="3008" spans="2:9" x14ac:dyDescent="0.45">
      <c r="B3008">
        <f>IF('Input and Summary Results'!D2590=0,FALSE,'Input and Summary Results'!$B2590)</f>
        <v>157</v>
      </c>
      <c r="C3008">
        <f>IF(OR(B3008=0,'Input and Summary Results'!D2590=0,'Input and Summary Results'!D2590=""),FALSE,'Input and Summary Results'!$D2590)</f>
        <v>0.25317862400000002</v>
      </c>
      <c r="D3008">
        <f>IF(OR(B3008=0,'Input and Summary Results'!E2590=0),FALSE,'Input and Summary Results'!$E2590)</f>
        <v>5.0314530000000003E-2</v>
      </c>
      <c r="E3008">
        <f t="shared" si="170"/>
        <v>-0.59657296481083788</v>
      </c>
      <c r="F3008">
        <f t="shared" si="171"/>
        <v>8.6249406347986154E-2</v>
      </c>
      <c r="G3008">
        <f>IF('Input and Summary Results'!$J$4="yes",IF(C3008=FALSE,FALSE,IF('Data Transformation'!E3008&lt;$R$10,E3008,$R$10)),IF(C3008=FALSE,FALSE,IF(C3008&lt;$R$10,C3008,$R$10)))</f>
        <v>0.25317862400000002</v>
      </c>
      <c r="H3008">
        <f>IF('Input and Summary Results'!$J$4="yes",'Data Transformation'!F3008,'Data Transformation'!D3008)</f>
        <v>5.0314530000000003E-2</v>
      </c>
      <c r="I3008">
        <f t="shared" si="169"/>
        <v>157</v>
      </c>
    </row>
    <row r="3009" spans="2:9" x14ac:dyDescent="0.45">
      <c r="B3009">
        <f>IF('Input and Summary Results'!D2591=0,FALSE,'Input and Summary Results'!$B2591)</f>
        <v>157</v>
      </c>
      <c r="C3009">
        <f>IF(OR(B3009=0,'Input and Summary Results'!D2591=0,'Input and Summary Results'!D2591=""),FALSE,'Input and Summary Results'!$D2591)</f>
        <v>0.19267056599999999</v>
      </c>
      <c r="D3009">
        <f>IF(OR(B3009=0,'Input and Summary Results'!E2591=0),FALSE,'Input and Summary Results'!$E2591)</f>
        <v>4.8976077999999999E-2</v>
      </c>
      <c r="E3009">
        <f t="shared" si="170"/>
        <v>-0.71518462680875328</v>
      </c>
      <c r="F3009">
        <f t="shared" si="171"/>
        <v>0.11032104328795089</v>
      </c>
      <c r="G3009">
        <f>IF('Input and Summary Results'!$J$4="yes",IF(C3009=FALSE,FALSE,IF('Data Transformation'!E3009&lt;$R$10,E3009,$R$10)),IF(C3009=FALSE,FALSE,IF(C3009&lt;$R$10,C3009,$R$10)))</f>
        <v>0.19267056599999999</v>
      </c>
      <c r="H3009">
        <f>IF('Input and Summary Results'!$J$4="yes",'Data Transformation'!F3009,'Data Transformation'!D3009)</f>
        <v>4.8976077999999999E-2</v>
      </c>
      <c r="I3009">
        <f t="shared" si="169"/>
        <v>157</v>
      </c>
    </row>
    <row r="3010" spans="2:9" x14ac:dyDescent="0.45">
      <c r="B3010">
        <f>IF('Input and Summary Results'!D2592=0,FALSE,'Input and Summary Results'!$B2592)</f>
        <v>157</v>
      </c>
      <c r="C3010">
        <f>IF(OR(B3010=0,'Input and Summary Results'!D2592=0,'Input and Summary Results'!D2592=""),FALSE,'Input and Summary Results'!$D2592)</f>
        <v>0.44620580300000001</v>
      </c>
      <c r="D3010">
        <f>IF(OR(B3010=0,'Input and Summary Results'!E2592=0),FALSE,'Input and Summary Results'!$E2592)</f>
        <v>4.7763194000000002E-2</v>
      </c>
      <c r="E3010">
        <f t="shared" si="170"/>
        <v>-0.35046478592468111</v>
      </c>
      <c r="F3010">
        <f t="shared" si="171"/>
        <v>4.6456648606158987E-2</v>
      </c>
      <c r="G3010">
        <f>IF('Input and Summary Results'!$J$4="yes",IF(C3010=FALSE,FALSE,IF('Data Transformation'!E3010&lt;$R$10,E3010,$R$10)),IF(C3010=FALSE,FALSE,IF(C3010&lt;$R$10,C3010,$R$10)))</f>
        <v>0.44620580300000001</v>
      </c>
      <c r="H3010">
        <f>IF('Input and Summary Results'!$J$4="yes",'Data Transformation'!F3010,'Data Transformation'!D3010)</f>
        <v>4.7763194000000002E-2</v>
      </c>
      <c r="I3010">
        <f t="shared" si="169"/>
        <v>157</v>
      </c>
    </row>
    <row r="3011" spans="2:9" x14ac:dyDescent="0.45">
      <c r="B3011">
        <f>IF('Input and Summary Results'!D2593=0,FALSE,'Input and Summary Results'!$B2593)</f>
        <v>157</v>
      </c>
      <c r="C3011">
        <f>IF(OR(B3011=0,'Input and Summary Results'!D2593=0,'Input and Summary Results'!D2593=""),FALSE,'Input and Summary Results'!$D2593)</f>
        <v>0.19252571600000001</v>
      </c>
      <c r="D3011">
        <f>IF(OR(B3011=0,'Input and Summary Results'!E2593=0),FALSE,'Input and Summary Results'!$E2593)</f>
        <v>4.7202399999999999E-2</v>
      </c>
      <c r="E3011">
        <f t="shared" si="170"/>
        <v>-0.71551125279975325</v>
      </c>
      <c r="F3011">
        <f t="shared" si="171"/>
        <v>0.1064057416620645</v>
      </c>
      <c r="G3011">
        <f>IF('Input and Summary Results'!$J$4="yes",IF(C3011=FALSE,FALSE,IF('Data Transformation'!E3011&lt;$R$10,E3011,$R$10)),IF(C3011=FALSE,FALSE,IF(C3011&lt;$R$10,C3011,$R$10)))</f>
        <v>0.19252571600000001</v>
      </c>
      <c r="H3011">
        <f>IF('Input and Summary Results'!$J$4="yes",'Data Transformation'!F3011,'Data Transformation'!D3011)</f>
        <v>4.7202399999999999E-2</v>
      </c>
      <c r="I3011">
        <f t="shared" si="169"/>
        <v>157</v>
      </c>
    </row>
    <row r="3012" spans="2:9" x14ac:dyDescent="0.45">
      <c r="B3012">
        <f>IF('Input and Summary Results'!D2594=0,FALSE,'Input and Summary Results'!$B2594)</f>
        <v>157</v>
      </c>
      <c r="C3012">
        <f>IF(OR(B3012=0,'Input and Summary Results'!D2594=0,'Input and Summary Results'!D2594=""),FALSE,'Input and Summary Results'!$D2594)</f>
        <v>0.113299094</v>
      </c>
      <c r="D3012">
        <f>IF(OR(B3012=0,'Input and Summary Results'!E2594=0),FALSE,'Input and Summary Results'!$E2594)</f>
        <v>4.3236176000000001E-2</v>
      </c>
      <c r="E3012">
        <f t="shared" si="170"/>
        <v>-0.94577356297308823</v>
      </c>
      <c r="F3012">
        <f t="shared" si="171"/>
        <v>0.16561915653094278</v>
      </c>
      <c r="G3012">
        <f>IF('Input and Summary Results'!$J$4="yes",IF(C3012=FALSE,FALSE,IF('Data Transformation'!E3012&lt;$R$10,E3012,$R$10)),IF(C3012=FALSE,FALSE,IF(C3012&lt;$R$10,C3012,$R$10)))</f>
        <v>0.113299094</v>
      </c>
      <c r="H3012">
        <f>IF('Input and Summary Results'!$J$4="yes",'Data Transformation'!F3012,'Data Transformation'!D3012)</f>
        <v>4.3236176000000001E-2</v>
      </c>
      <c r="I3012">
        <f t="shared" si="169"/>
        <v>157</v>
      </c>
    </row>
    <row r="3013" spans="2:9" x14ac:dyDescent="0.45">
      <c r="B3013">
        <f>IF('Input and Summary Results'!D2595=0,FALSE,'Input and Summary Results'!$B2595)</f>
        <v>157</v>
      </c>
      <c r="C3013">
        <f>IF(OR(B3013=0,'Input and Summary Results'!D2595=0,'Input and Summary Results'!D2595=""),FALSE,'Input and Summary Results'!$D2595)</f>
        <v>0.14829626700000001</v>
      </c>
      <c r="D3013">
        <f>IF(OR(B3013=0,'Input and Summary Results'!E2595=0),FALSE,'Input and Summary Results'!$E2595)</f>
        <v>3.8654596999999999E-2</v>
      </c>
      <c r="E3013">
        <f t="shared" si="170"/>
        <v>-0.82886978114765264</v>
      </c>
      <c r="F3013">
        <f t="shared" si="171"/>
        <v>0.11312553874333194</v>
      </c>
      <c r="G3013">
        <f>IF('Input and Summary Results'!$J$4="yes",IF(C3013=FALSE,FALSE,IF('Data Transformation'!E3013&lt;$R$10,E3013,$R$10)),IF(C3013=FALSE,FALSE,IF(C3013&lt;$R$10,C3013,$R$10)))</f>
        <v>0.14829626700000001</v>
      </c>
      <c r="H3013">
        <f>IF('Input and Summary Results'!$J$4="yes",'Data Transformation'!F3013,'Data Transformation'!D3013)</f>
        <v>3.8654596999999999E-2</v>
      </c>
      <c r="I3013">
        <f t="shared" ref="I3013:I3076" si="172">IF(G3013=FALSE,"",B3013)</f>
        <v>157</v>
      </c>
    </row>
    <row r="3014" spans="2:9" x14ac:dyDescent="0.45">
      <c r="B3014">
        <f>IF('Input and Summary Results'!D2596=0,FALSE,'Input and Summary Results'!$B2596)</f>
        <v>157</v>
      </c>
      <c r="C3014">
        <f>IF(OR(B3014=0,'Input and Summary Results'!D2596=0,'Input and Summary Results'!D2596=""),FALSE,'Input and Summary Results'!$D2596)</f>
        <v>0.26271945899999999</v>
      </c>
      <c r="D3014">
        <f>IF(OR(B3014=0,'Input and Summary Results'!E2596=0),FALSE,'Input and Summary Results'!$E2596)</f>
        <v>3.6719931999999997E-2</v>
      </c>
      <c r="E3014">
        <f t="shared" si="170"/>
        <v>-0.58050775887230299</v>
      </c>
      <c r="F3014">
        <f t="shared" si="171"/>
        <v>6.0659574089637569E-2</v>
      </c>
      <c r="G3014">
        <f>IF('Input and Summary Results'!$J$4="yes",IF(C3014=FALSE,FALSE,IF('Data Transformation'!E3014&lt;$R$10,E3014,$R$10)),IF(C3014=FALSE,FALSE,IF(C3014&lt;$R$10,C3014,$R$10)))</f>
        <v>0.26271945899999999</v>
      </c>
      <c r="H3014">
        <f>IF('Input and Summary Results'!$J$4="yes",'Data Transformation'!F3014,'Data Transformation'!D3014)</f>
        <v>3.6719931999999997E-2</v>
      </c>
      <c r="I3014">
        <f t="shared" si="172"/>
        <v>157</v>
      </c>
    </row>
    <row r="3015" spans="2:9" x14ac:dyDescent="0.45">
      <c r="B3015">
        <f>IF('Input and Summary Results'!D2597=0,FALSE,'Input and Summary Results'!$B2597)</f>
        <v>158</v>
      </c>
      <c r="C3015">
        <f>IF(OR(B3015=0,'Input and Summary Results'!D2597=0,'Input and Summary Results'!D2597=""),FALSE,'Input and Summary Results'!$D2597)</f>
        <v>0.94602137500000005</v>
      </c>
      <c r="D3015">
        <f>IF(OR(B3015=0,'Input and Summary Results'!E2597=0),FALSE,'Input and Summary Results'!$E2597)</f>
        <v>9.5824940999999997E-2</v>
      </c>
      <c r="E3015">
        <f t="shared" si="170"/>
        <v>-2.4099050765568283E-2</v>
      </c>
      <c r="F3015">
        <f t="shared" si="171"/>
        <v>4.3960977513853743E-2</v>
      </c>
      <c r="G3015">
        <f>IF('Input and Summary Results'!$J$4="yes",IF(C3015=FALSE,FALSE,IF('Data Transformation'!E3015&lt;$R$10,E3015,$R$10)),IF(C3015=FALSE,FALSE,IF(C3015&lt;$R$10,C3015,$R$10)))</f>
        <v>0.94602137500000005</v>
      </c>
      <c r="H3015">
        <f>IF('Input and Summary Results'!$J$4="yes",'Data Transformation'!F3015,'Data Transformation'!D3015)</f>
        <v>9.5824940999999997E-2</v>
      </c>
      <c r="I3015">
        <f t="shared" si="172"/>
        <v>158</v>
      </c>
    </row>
    <row r="3016" spans="2:9" x14ac:dyDescent="0.45">
      <c r="B3016">
        <f>IF('Input and Summary Results'!D2598=0,FALSE,'Input and Summary Results'!$B2598)</f>
        <v>158</v>
      </c>
      <c r="C3016">
        <f>IF(OR(B3016=0,'Input and Summary Results'!D2598=0,'Input and Summary Results'!D2598=""),FALSE,'Input and Summary Results'!$D2598)</f>
        <v>0.99719937999999997</v>
      </c>
      <c r="D3016">
        <f>IF(OR(B3016=0,'Input and Summary Results'!E2598=0),FALSE,'Input and Summary Results'!$E2598)</f>
        <v>9.1378787000000003E-2</v>
      </c>
      <c r="E3016">
        <f t="shared" si="170"/>
        <v>-1.2180001869790825E-3</v>
      </c>
      <c r="F3016">
        <f t="shared" si="171"/>
        <v>3.9769773581287228E-2</v>
      </c>
      <c r="G3016">
        <f>IF('Input and Summary Results'!$J$4="yes",IF(C3016=FALSE,FALSE,IF('Data Transformation'!E3016&lt;$R$10,E3016,$R$10)),IF(C3016=FALSE,FALSE,IF(C3016&lt;$R$10,C3016,$R$10)))</f>
        <v>0.99719937999999997</v>
      </c>
      <c r="H3016">
        <f>IF('Input and Summary Results'!$J$4="yes",'Data Transformation'!F3016,'Data Transformation'!D3016)</f>
        <v>9.1378787000000003E-2</v>
      </c>
      <c r="I3016">
        <f t="shared" si="172"/>
        <v>158</v>
      </c>
    </row>
    <row r="3017" spans="2:9" x14ac:dyDescent="0.45">
      <c r="B3017">
        <f>IF('Input and Summary Results'!D2599=0,FALSE,'Input and Summary Results'!$B2599)</f>
        <v>158</v>
      </c>
      <c r="C3017">
        <f>IF(OR(B3017=0,'Input and Summary Results'!D2599=0,'Input and Summary Results'!D2599=""),FALSE,'Input and Summary Results'!$D2599)</f>
        <v>0.86545882699999999</v>
      </c>
      <c r="D3017">
        <f>IF(OR(B3017=0,'Input and Summary Results'!E2599=0),FALSE,'Input and Summary Results'!$E2599)</f>
        <v>9.0692443999999997E-2</v>
      </c>
      <c r="E3017">
        <f t="shared" si="170"/>
        <v>-6.2753588253097362E-2</v>
      </c>
      <c r="F3017">
        <f t="shared" si="171"/>
        <v>4.5479368247289244E-2</v>
      </c>
      <c r="G3017">
        <f>IF('Input and Summary Results'!$J$4="yes",IF(C3017=FALSE,FALSE,IF('Data Transformation'!E3017&lt;$R$10,E3017,$R$10)),IF(C3017=FALSE,FALSE,IF(C3017&lt;$R$10,C3017,$R$10)))</f>
        <v>0.86545882699999999</v>
      </c>
      <c r="H3017">
        <f>IF('Input and Summary Results'!$J$4="yes",'Data Transformation'!F3017,'Data Transformation'!D3017)</f>
        <v>9.0692443999999997E-2</v>
      </c>
      <c r="I3017">
        <f t="shared" si="172"/>
        <v>158</v>
      </c>
    </row>
    <row r="3018" spans="2:9" x14ac:dyDescent="0.45">
      <c r="B3018">
        <f>IF('Input and Summary Results'!D2600=0,FALSE,'Input and Summary Results'!$B2600)</f>
        <v>158</v>
      </c>
      <c r="C3018">
        <f>IF(OR(B3018=0,'Input and Summary Results'!D2600=0,'Input and Summary Results'!D2600=""),FALSE,'Input and Summary Results'!$D2600)</f>
        <v>0.88110903399999996</v>
      </c>
      <c r="D3018">
        <f>IF(OR(B3018=0,'Input and Summary Results'!E2600=0),FALSE,'Input and Summary Results'!$E2600)</f>
        <v>8.8397006E-2</v>
      </c>
      <c r="E3018">
        <f t="shared" si="170"/>
        <v>-5.4970345918772055E-2</v>
      </c>
      <c r="F3018">
        <f t="shared" si="171"/>
        <v>4.3540923000001841E-2</v>
      </c>
      <c r="G3018">
        <f>IF('Input and Summary Results'!$J$4="yes",IF(C3018=FALSE,FALSE,IF('Data Transformation'!E3018&lt;$R$10,E3018,$R$10)),IF(C3018=FALSE,FALSE,IF(C3018&lt;$R$10,C3018,$R$10)))</f>
        <v>0.88110903399999996</v>
      </c>
      <c r="H3018">
        <f>IF('Input and Summary Results'!$J$4="yes",'Data Transformation'!F3018,'Data Transformation'!D3018)</f>
        <v>8.8397006E-2</v>
      </c>
      <c r="I3018">
        <f t="shared" si="172"/>
        <v>158</v>
      </c>
    </row>
    <row r="3019" spans="2:9" x14ac:dyDescent="0.45">
      <c r="B3019">
        <f>IF('Input and Summary Results'!D2601=0,FALSE,'Input and Summary Results'!$B2601)</f>
        <v>158</v>
      </c>
      <c r="C3019">
        <f>IF(OR(B3019=0,'Input and Summary Results'!D2601=0,'Input and Summary Results'!D2601=""),FALSE,'Input and Summary Results'!$D2601)</f>
        <v>0.91128865199999998</v>
      </c>
      <c r="D3019">
        <f>IF(OR(B3019=0,'Input and Summary Results'!E2601=0),FALSE,'Input and Summary Results'!$E2601)</f>
        <v>8.4974543E-2</v>
      </c>
      <c r="E3019">
        <f t="shared" si="170"/>
        <v>-4.0344037829726662E-2</v>
      </c>
      <c r="F3019">
        <f t="shared" si="171"/>
        <v>4.0469012294910039E-2</v>
      </c>
      <c r="G3019">
        <f>IF('Input and Summary Results'!$J$4="yes",IF(C3019=FALSE,FALSE,IF('Data Transformation'!E3019&lt;$R$10,E3019,$R$10)),IF(C3019=FALSE,FALSE,IF(C3019&lt;$R$10,C3019,$R$10)))</f>
        <v>0.91128865199999998</v>
      </c>
      <c r="H3019">
        <f>IF('Input and Summary Results'!$J$4="yes",'Data Transformation'!F3019,'Data Transformation'!D3019)</f>
        <v>8.4974543E-2</v>
      </c>
      <c r="I3019">
        <f t="shared" si="172"/>
        <v>158</v>
      </c>
    </row>
    <row r="3020" spans="2:9" x14ac:dyDescent="0.45">
      <c r="B3020">
        <f>IF('Input and Summary Results'!D2602=0,FALSE,'Input and Summary Results'!$B2602)</f>
        <v>158</v>
      </c>
      <c r="C3020">
        <f>IF(OR(B3020=0,'Input and Summary Results'!D2602=0,'Input and Summary Results'!D2602=""),FALSE,'Input and Summary Results'!$D2602)</f>
        <v>1.111810317</v>
      </c>
      <c r="D3020">
        <f>IF(OR(B3020=0,'Input and Summary Results'!E2602=0),FALSE,'Input and Summary Results'!$E2602)</f>
        <v>8.3656921999999995E-2</v>
      </c>
      <c r="E3020">
        <f t="shared" si="170"/>
        <v>4.6030699739760907E-2</v>
      </c>
      <c r="F3020">
        <f t="shared" si="171"/>
        <v>3.2655843890680492E-2</v>
      </c>
      <c r="G3020">
        <f>IF('Input and Summary Results'!$J$4="yes",IF(C3020=FALSE,FALSE,IF('Data Transformation'!E3020&lt;$R$10,E3020,$R$10)),IF(C3020=FALSE,FALSE,IF(C3020&lt;$R$10,C3020,$R$10)))</f>
        <v>1.111810317</v>
      </c>
      <c r="H3020">
        <f>IF('Input and Summary Results'!$J$4="yes",'Data Transformation'!F3020,'Data Transformation'!D3020)</f>
        <v>8.3656921999999995E-2</v>
      </c>
      <c r="I3020">
        <f t="shared" si="172"/>
        <v>158</v>
      </c>
    </row>
    <row r="3021" spans="2:9" x14ac:dyDescent="0.45">
      <c r="B3021">
        <f>IF('Input and Summary Results'!D2603=0,FALSE,'Input and Summary Results'!$B2603)</f>
        <v>158</v>
      </c>
      <c r="C3021">
        <f>IF(OR(B3021=0,'Input and Summary Results'!D2603=0,'Input and Summary Results'!D2603=""),FALSE,'Input and Summary Results'!$D2603)</f>
        <v>0.98203926500000005</v>
      </c>
      <c r="D3021">
        <f>IF(OR(B3021=0,'Input and Summary Results'!E2603=0),FALSE,'Input and Summary Results'!$E2603)</f>
        <v>8.2928641999999997E-2</v>
      </c>
      <c r="E3021">
        <f t="shared" si="170"/>
        <v>-7.8711474147613071E-3</v>
      </c>
      <c r="F3021">
        <f t="shared" si="171"/>
        <v>3.6649278609038098E-2</v>
      </c>
      <c r="G3021">
        <f>IF('Input and Summary Results'!$J$4="yes",IF(C3021=FALSE,FALSE,IF('Data Transformation'!E3021&lt;$R$10,E3021,$R$10)),IF(C3021=FALSE,FALSE,IF(C3021&lt;$R$10,C3021,$R$10)))</f>
        <v>0.98203926500000005</v>
      </c>
      <c r="H3021">
        <f>IF('Input and Summary Results'!$J$4="yes",'Data Transformation'!F3021,'Data Transformation'!D3021)</f>
        <v>8.2928641999999997E-2</v>
      </c>
      <c r="I3021">
        <f t="shared" si="172"/>
        <v>158</v>
      </c>
    </row>
    <row r="3022" spans="2:9" x14ac:dyDescent="0.45">
      <c r="B3022">
        <f>IF('Input and Summary Results'!D2604=0,FALSE,'Input and Summary Results'!$B2604)</f>
        <v>158</v>
      </c>
      <c r="C3022">
        <f>IF(OR(B3022=0,'Input and Summary Results'!D2604=0,'Input and Summary Results'!D2604=""),FALSE,'Input and Summary Results'!$D2604)</f>
        <v>1.0350323509999999</v>
      </c>
      <c r="D3022">
        <f>IF(OR(B3022=0,'Input and Summary Results'!E2604=0),FALSE,'Input and Summary Results'!$E2604)</f>
        <v>8.1845761000000003E-2</v>
      </c>
      <c r="E3022">
        <f t="shared" si="170"/>
        <v>1.49539243255069E-2</v>
      </c>
      <c r="F3022">
        <f t="shared" si="171"/>
        <v>3.4318792296377222E-2</v>
      </c>
      <c r="G3022">
        <f>IF('Input and Summary Results'!$J$4="yes",IF(C3022=FALSE,FALSE,IF('Data Transformation'!E3022&lt;$R$10,E3022,$R$10)),IF(C3022=FALSE,FALSE,IF(C3022&lt;$R$10,C3022,$R$10)))</f>
        <v>1.0350323509999999</v>
      </c>
      <c r="H3022">
        <f>IF('Input and Summary Results'!$J$4="yes",'Data Transformation'!F3022,'Data Transformation'!D3022)</f>
        <v>8.1845761000000003E-2</v>
      </c>
      <c r="I3022">
        <f t="shared" si="172"/>
        <v>158</v>
      </c>
    </row>
    <row r="3023" spans="2:9" x14ac:dyDescent="0.45">
      <c r="B3023">
        <f>IF('Input and Summary Results'!D2605=0,FALSE,'Input and Summary Results'!$B2605)</f>
        <v>158</v>
      </c>
      <c r="C3023">
        <f>IF(OR(B3023=0,'Input and Summary Results'!D2605=0,'Input and Summary Results'!D2605=""),FALSE,'Input and Summary Results'!$D2605)</f>
        <v>1.039065125</v>
      </c>
      <c r="D3023">
        <f>IF(OR(B3023=0,'Input and Summary Results'!E2605=0),FALSE,'Input and Summary Results'!$E2605)</f>
        <v>8.0937805000000002E-2</v>
      </c>
      <c r="E3023">
        <f t="shared" si="170"/>
        <v>1.6642768482838462E-2</v>
      </c>
      <c r="F3023">
        <f t="shared" si="171"/>
        <v>3.3806357777622455E-2</v>
      </c>
      <c r="G3023">
        <f>IF('Input and Summary Results'!$J$4="yes",IF(C3023=FALSE,FALSE,IF('Data Transformation'!E3023&lt;$R$10,E3023,$R$10)),IF(C3023=FALSE,FALSE,IF(C3023&lt;$R$10,C3023,$R$10)))</f>
        <v>1.039065125</v>
      </c>
      <c r="H3023">
        <f>IF('Input and Summary Results'!$J$4="yes",'Data Transformation'!F3023,'Data Transformation'!D3023)</f>
        <v>8.0937805000000002E-2</v>
      </c>
      <c r="I3023">
        <f t="shared" si="172"/>
        <v>158</v>
      </c>
    </row>
    <row r="3024" spans="2:9" x14ac:dyDescent="0.45">
      <c r="B3024">
        <f>IF('Input and Summary Results'!D2606=0,FALSE,'Input and Summary Results'!$B2606)</f>
        <v>158</v>
      </c>
      <c r="C3024">
        <f>IF(OR(B3024=0,'Input and Summary Results'!D2606=0,'Input and Summary Results'!D2606=""),FALSE,'Input and Summary Results'!$D2606)</f>
        <v>1.0677369999999999</v>
      </c>
      <c r="D3024">
        <f>IF(OR(B3024=0,'Input and Summary Results'!E2606=0),FALSE,'Input and Summary Results'!$E2606)</f>
        <v>8.0621399999999996E-2</v>
      </c>
      <c r="E3024">
        <f t="shared" si="170"/>
        <v>2.8464292472887041E-2</v>
      </c>
      <c r="F3024">
        <f t="shared" si="171"/>
        <v>3.2769949528769729E-2</v>
      </c>
      <c r="G3024">
        <f>IF('Input and Summary Results'!$J$4="yes",IF(C3024=FALSE,FALSE,IF('Data Transformation'!E3024&lt;$R$10,E3024,$R$10)),IF(C3024=FALSE,FALSE,IF(C3024&lt;$R$10,C3024,$R$10)))</f>
        <v>1.0677369999999999</v>
      </c>
      <c r="H3024">
        <f>IF('Input and Summary Results'!$J$4="yes",'Data Transformation'!F3024,'Data Transformation'!D3024)</f>
        <v>8.0621399999999996E-2</v>
      </c>
      <c r="I3024">
        <f t="shared" si="172"/>
        <v>158</v>
      </c>
    </row>
    <row r="3025" spans="2:9" x14ac:dyDescent="0.45">
      <c r="B3025">
        <f>IF('Input and Summary Results'!D2607=0,FALSE,'Input and Summary Results'!$B2607)</f>
        <v>158</v>
      </c>
      <c r="C3025">
        <f>IF(OR(B3025=0,'Input and Summary Results'!D2607=0,'Input and Summary Results'!D2607=""),FALSE,'Input and Summary Results'!$D2607)</f>
        <v>1.0573173010000001</v>
      </c>
      <c r="D3025">
        <f>IF(OR(B3025=0,'Input and Summary Results'!E2607=0),FALSE,'Input and Summary Results'!$E2607)</f>
        <v>7.7411971999999996E-2</v>
      </c>
      <c r="E3025">
        <f t="shared" si="170"/>
        <v>2.4205338673677461E-2</v>
      </c>
      <c r="F3025">
        <f t="shared" si="171"/>
        <v>3.1775509410679727E-2</v>
      </c>
      <c r="G3025">
        <f>IF('Input and Summary Results'!$J$4="yes",IF(C3025=FALSE,FALSE,IF('Data Transformation'!E3025&lt;$R$10,E3025,$R$10)),IF(C3025=FALSE,FALSE,IF(C3025&lt;$R$10,C3025,$R$10)))</f>
        <v>1.0573173010000001</v>
      </c>
      <c r="H3025">
        <f>IF('Input and Summary Results'!$J$4="yes",'Data Transformation'!F3025,'Data Transformation'!D3025)</f>
        <v>7.7411971999999996E-2</v>
      </c>
      <c r="I3025">
        <f t="shared" si="172"/>
        <v>158</v>
      </c>
    </row>
    <row r="3026" spans="2:9" x14ac:dyDescent="0.45">
      <c r="B3026">
        <f>IF('Input and Summary Results'!D2608=0,FALSE,'Input and Summary Results'!$B2608)</f>
        <v>158</v>
      </c>
      <c r="C3026">
        <f>IF(OR(B3026=0,'Input and Summary Results'!D2608=0,'Input and Summary Results'!D2608=""),FALSE,'Input and Summary Results'!$D2608)</f>
        <v>0.83180151000000002</v>
      </c>
      <c r="D3026">
        <f>IF(OR(B3026=0,'Input and Summary Results'!E2608=0),FALSE,'Input and Summary Results'!$E2608)</f>
        <v>6.3055381999999993E-2</v>
      </c>
      <c r="E3026">
        <f t="shared" si="170"/>
        <v>-7.9980295579557839E-2</v>
      </c>
      <c r="F3026">
        <f t="shared" si="171"/>
        <v>3.2899718813927128E-2</v>
      </c>
      <c r="G3026">
        <f>IF('Input and Summary Results'!$J$4="yes",IF(C3026=FALSE,FALSE,IF('Data Transformation'!E3026&lt;$R$10,E3026,$R$10)),IF(C3026=FALSE,FALSE,IF(C3026&lt;$R$10,C3026,$R$10)))</f>
        <v>0.83180151000000002</v>
      </c>
      <c r="H3026">
        <f>IF('Input and Summary Results'!$J$4="yes",'Data Transformation'!F3026,'Data Transformation'!D3026)</f>
        <v>6.3055381999999993E-2</v>
      </c>
      <c r="I3026">
        <f t="shared" si="172"/>
        <v>158</v>
      </c>
    </row>
    <row r="3027" spans="2:9" x14ac:dyDescent="0.45">
      <c r="B3027">
        <f>IF('Input and Summary Results'!D2609=0,FALSE,'Input and Summary Results'!$B2609)</f>
        <v>158</v>
      </c>
      <c r="C3027">
        <f>IF(OR(B3027=0,'Input and Summary Results'!D2609=0,'Input and Summary Results'!D2609=""),FALSE,'Input and Summary Results'!$D2609)</f>
        <v>1.0523263140000001</v>
      </c>
      <c r="D3027">
        <f>IF(OR(B3027=0,'Input and Summary Results'!E2609=0),FALSE,'Input and Summary Results'!$E2609)</f>
        <v>5.9587026000000001E-2</v>
      </c>
      <c r="E3027">
        <f t="shared" si="170"/>
        <v>2.2150430307271141E-2</v>
      </c>
      <c r="F3027">
        <f t="shared" si="171"/>
        <v>2.4574857570272633E-2</v>
      </c>
      <c r="G3027">
        <f>IF('Input and Summary Results'!$J$4="yes",IF(C3027=FALSE,FALSE,IF('Data Transformation'!E3027&lt;$R$10,E3027,$R$10)),IF(C3027=FALSE,FALSE,IF(C3027&lt;$R$10,C3027,$R$10)))</f>
        <v>1.0523263140000001</v>
      </c>
      <c r="H3027">
        <f>IF('Input and Summary Results'!$J$4="yes",'Data Transformation'!F3027,'Data Transformation'!D3027)</f>
        <v>5.9587026000000001E-2</v>
      </c>
      <c r="I3027">
        <f t="shared" si="172"/>
        <v>158</v>
      </c>
    </row>
    <row r="3028" spans="2:9" x14ac:dyDescent="0.45">
      <c r="B3028">
        <f>IF('Input and Summary Results'!D2610=0,FALSE,'Input and Summary Results'!$B2610)</f>
        <v>158</v>
      </c>
      <c r="C3028">
        <f>IF(OR(B3028=0,'Input and Summary Results'!D2610=0,'Input and Summary Results'!D2610=""),FALSE,'Input and Summary Results'!$D2610)</f>
        <v>0.94304517700000001</v>
      </c>
      <c r="D3028">
        <f>IF(OR(B3028=0,'Input and Summary Results'!E2610=0),FALSE,'Input and Summary Results'!$E2610)</f>
        <v>5.9469619000000001E-2</v>
      </c>
      <c r="E3028">
        <f t="shared" si="170"/>
        <v>-2.5467501693375659E-2</v>
      </c>
      <c r="F3028">
        <f t="shared" si="171"/>
        <v>2.7368587715071894E-2</v>
      </c>
      <c r="G3028">
        <f>IF('Input and Summary Results'!$J$4="yes",IF(C3028=FALSE,FALSE,IF('Data Transformation'!E3028&lt;$R$10,E3028,$R$10)),IF(C3028=FALSE,FALSE,IF(C3028&lt;$R$10,C3028,$R$10)))</f>
        <v>0.94304517700000001</v>
      </c>
      <c r="H3028">
        <f>IF('Input and Summary Results'!$J$4="yes",'Data Transformation'!F3028,'Data Transformation'!D3028)</f>
        <v>5.9469619000000001E-2</v>
      </c>
      <c r="I3028">
        <f t="shared" si="172"/>
        <v>158</v>
      </c>
    </row>
    <row r="3029" spans="2:9" x14ac:dyDescent="0.45">
      <c r="B3029">
        <f>IF('Input and Summary Results'!D2611=0,FALSE,'Input and Summary Results'!$B2611)</f>
        <v>158</v>
      </c>
      <c r="C3029">
        <f>IF(OR(B3029=0,'Input and Summary Results'!D2611=0,'Input and Summary Results'!D2611=""),FALSE,'Input and Summary Results'!$D2611)</f>
        <v>1.0372587259999999</v>
      </c>
      <c r="D3029">
        <f>IF(OR(B3029=0,'Input and Summary Results'!E2611=0),FALSE,'Input and Summary Results'!$E2611)</f>
        <v>5.6409261000000002E-2</v>
      </c>
      <c r="E3029">
        <f t="shared" si="170"/>
        <v>1.5887097044234213E-2</v>
      </c>
      <c r="F3029">
        <f t="shared" si="171"/>
        <v>2.3602230244337323E-2</v>
      </c>
      <c r="G3029">
        <f>IF('Input and Summary Results'!$J$4="yes",IF(C3029=FALSE,FALSE,IF('Data Transformation'!E3029&lt;$R$10,E3029,$R$10)),IF(C3029=FALSE,FALSE,IF(C3029&lt;$R$10,C3029,$R$10)))</f>
        <v>1.0372587259999999</v>
      </c>
      <c r="H3029">
        <f>IF('Input and Summary Results'!$J$4="yes",'Data Transformation'!F3029,'Data Transformation'!D3029)</f>
        <v>5.6409261000000002E-2</v>
      </c>
      <c r="I3029">
        <f t="shared" si="172"/>
        <v>158</v>
      </c>
    </row>
    <row r="3030" spans="2:9" x14ac:dyDescent="0.45">
      <c r="B3030">
        <f>IF('Input and Summary Results'!D2612=0,FALSE,'Input and Summary Results'!$B2612)</f>
        <v>158</v>
      </c>
      <c r="C3030">
        <f>IF(OR(B3030=0,'Input and Summary Results'!D2612=0,'Input and Summary Results'!D2612=""),FALSE,'Input and Summary Results'!$D2612)</f>
        <v>0.99499671999999995</v>
      </c>
      <c r="D3030">
        <f>IF(OR(B3030=0,'Input and Summary Results'!E2612=0),FALSE,'Input and Summary Results'!$E2612)</f>
        <v>5.4867023000000001E-2</v>
      </c>
      <c r="E3030">
        <f t="shared" si="170"/>
        <v>-2.1783509007555178E-3</v>
      </c>
      <c r="F3030">
        <f t="shared" si="171"/>
        <v>2.3932026612107828E-2</v>
      </c>
      <c r="G3030">
        <f>IF('Input and Summary Results'!$J$4="yes",IF(C3030=FALSE,FALSE,IF('Data Transformation'!E3030&lt;$R$10,E3030,$R$10)),IF(C3030=FALSE,FALSE,IF(C3030&lt;$R$10,C3030,$R$10)))</f>
        <v>0.99499671999999995</v>
      </c>
      <c r="H3030">
        <f>IF('Input and Summary Results'!$J$4="yes",'Data Transformation'!F3030,'Data Transformation'!D3030)</f>
        <v>5.4867023000000001E-2</v>
      </c>
      <c r="I3030">
        <f t="shared" si="172"/>
        <v>158</v>
      </c>
    </row>
    <row r="3031" spans="2:9" x14ac:dyDescent="0.45">
      <c r="B3031">
        <f>IF('Input and Summary Results'!D2613=0,FALSE,'Input and Summary Results'!$B2613)</f>
        <v>159</v>
      </c>
      <c r="C3031">
        <f>IF(OR(B3031=0,'Input and Summary Results'!D2613=0,'Input and Summary Results'!D2613=""),FALSE,'Input and Summary Results'!$D2613)</f>
        <v>3.1826179000000003E-2</v>
      </c>
      <c r="D3031">
        <f>IF(OR(B3031=0,'Input and Summary Results'!E2613=0),FALSE,'Input and Summary Results'!$E2613)</f>
        <v>8.5334456000000003E-2</v>
      </c>
      <c r="E3031">
        <f t="shared" si="170"/>
        <v>-1.4972154989481508</v>
      </c>
      <c r="F3031">
        <f t="shared" si="171"/>
        <v>1.163669503147079</v>
      </c>
      <c r="G3031">
        <f>IF('Input and Summary Results'!$J$4="yes",IF(C3031=FALSE,FALSE,IF('Data Transformation'!E3031&lt;$R$10,E3031,$R$10)),IF(C3031=FALSE,FALSE,IF(C3031&lt;$R$10,C3031,$R$10)))</f>
        <v>3.1826179000000003E-2</v>
      </c>
      <c r="H3031">
        <f>IF('Input and Summary Results'!$J$4="yes",'Data Transformation'!F3031,'Data Transformation'!D3031)</f>
        <v>8.5334456000000003E-2</v>
      </c>
      <c r="I3031">
        <f t="shared" si="172"/>
        <v>159</v>
      </c>
    </row>
    <row r="3032" spans="2:9" x14ac:dyDescent="0.45">
      <c r="B3032">
        <f>IF('Input and Summary Results'!D2614=0,FALSE,'Input and Summary Results'!$B2614)</f>
        <v>159</v>
      </c>
      <c r="C3032">
        <f>IF(OR(B3032=0,'Input and Summary Results'!D2614=0,'Input and Summary Results'!D2614=""),FALSE,'Input and Summary Results'!$D2614)</f>
        <v>7.9447264000000004E-2</v>
      </c>
      <c r="D3032">
        <f>IF(OR(B3032=0,'Input and Summary Results'!E2614=0),FALSE,'Input and Summary Results'!$E2614)</f>
        <v>8.0340163000000006E-2</v>
      </c>
      <c r="E3032">
        <f t="shared" si="170"/>
        <v>-1.0999210544057816</v>
      </c>
      <c r="F3032">
        <f t="shared" si="171"/>
        <v>0.43887767792733551</v>
      </c>
      <c r="G3032">
        <f>IF('Input and Summary Results'!$J$4="yes",IF(C3032=FALSE,FALSE,IF('Data Transformation'!E3032&lt;$R$10,E3032,$R$10)),IF(C3032=FALSE,FALSE,IF(C3032&lt;$R$10,C3032,$R$10)))</f>
        <v>7.9447264000000004E-2</v>
      </c>
      <c r="H3032">
        <f>IF('Input and Summary Results'!$J$4="yes",'Data Transformation'!F3032,'Data Transformation'!D3032)</f>
        <v>8.0340163000000006E-2</v>
      </c>
      <c r="I3032">
        <f t="shared" si="172"/>
        <v>159</v>
      </c>
    </row>
    <row r="3033" spans="2:9" x14ac:dyDescent="0.45">
      <c r="B3033">
        <f>IF('Input and Summary Results'!D2615=0,FALSE,'Input and Summary Results'!$B2615)</f>
        <v>159</v>
      </c>
      <c r="C3033">
        <f>IF(OR(B3033=0,'Input and Summary Results'!D2615=0,'Input and Summary Results'!D2615=""),FALSE,'Input and Summary Results'!$D2615)</f>
        <v>0.15513171100000001</v>
      </c>
      <c r="D3033">
        <f>IF(OR(B3033=0,'Input and Summary Results'!E2615=0),FALSE,'Input and Summary Results'!$E2615)</f>
        <v>7.8933088999999998E-2</v>
      </c>
      <c r="E3033">
        <f t="shared" si="170"/>
        <v>-0.80929941750143031</v>
      </c>
      <c r="F3033">
        <f t="shared" si="171"/>
        <v>0.22082500350943721</v>
      </c>
      <c r="G3033">
        <f>IF('Input and Summary Results'!$J$4="yes",IF(C3033=FALSE,FALSE,IF('Data Transformation'!E3033&lt;$R$10,E3033,$R$10)),IF(C3033=FALSE,FALSE,IF(C3033&lt;$R$10,C3033,$R$10)))</f>
        <v>0.15513171100000001</v>
      </c>
      <c r="H3033">
        <f>IF('Input and Summary Results'!$J$4="yes",'Data Transformation'!F3033,'Data Transformation'!D3033)</f>
        <v>7.8933088999999998E-2</v>
      </c>
      <c r="I3033">
        <f t="shared" si="172"/>
        <v>159</v>
      </c>
    </row>
    <row r="3034" spans="2:9" x14ac:dyDescent="0.45">
      <c r="B3034">
        <f>IF('Input and Summary Results'!D2616=0,FALSE,'Input and Summary Results'!$B2616)</f>
        <v>159</v>
      </c>
      <c r="C3034">
        <f>IF(OR(B3034=0,'Input and Summary Results'!D2616=0,'Input and Summary Results'!D2616=""),FALSE,'Input and Summary Results'!$D2616)</f>
        <v>0.33417344799999998</v>
      </c>
      <c r="D3034">
        <f>IF(OR(B3034=0,'Input and Summary Results'!E2616=0),FALSE,'Input and Summary Results'!$E2616)</f>
        <v>7.8762952999999997E-2</v>
      </c>
      <c r="E3034">
        <f t="shared" si="170"/>
        <v>-0.47602806026306088</v>
      </c>
      <c r="F3034">
        <f t="shared" si="171"/>
        <v>0.10229155489935872</v>
      </c>
      <c r="G3034">
        <f>IF('Input and Summary Results'!$J$4="yes",IF(C3034=FALSE,FALSE,IF('Data Transformation'!E3034&lt;$R$10,E3034,$R$10)),IF(C3034=FALSE,FALSE,IF(C3034&lt;$R$10,C3034,$R$10)))</f>
        <v>0.33417344799999998</v>
      </c>
      <c r="H3034">
        <f>IF('Input and Summary Results'!$J$4="yes",'Data Transformation'!F3034,'Data Transformation'!D3034)</f>
        <v>7.8762952999999997E-2</v>
      </c>
      <c r="I3034">
        <f t="shared" si="172"/>
        <v>159</v>
      </c>
    </row>
    <row r="3035" spans="2:9" x14ac:dyDescent="0.45">
      <c r="B3035">
        <f>IF('Input and Summary Results'!D2617=0,FALSE,'Input and Summary Results'!$B2617)</f>
        <v>159</v>
      </c>
      <c r="C3035">
        <f>IF(OR(B3035=0,'Input and Summary Results'!D2617=0,'Input and Summary Results'!D2617=""),FALSE,'Input and Summary Results'!$D2617)</f>
        <v>0.851870719</v>
      </c>
      <c r="D3035">
        <f>IF(OR(B3035=0,'Input and Summary Results'!E2617=0),FALSE,'Input and Summary Results'!$E2617)</f>
        <v>7.7429226000000004E-2</v>
      </c>
      <c r="E3035">
        <f t="shared" si="170"/>
        <v>-6.9626309323788202E-2</v>
      </c>
      <c r="F3035">
        <f t="shared" si="171"/>
        <v>3.9447633701329275E-2</v>
      </c>
      <c r="G3035">
        <f>IF('Input and Summary Results'!$J$4="yes",IF(C3035=FALSE,FALSE,IF('Data Transformation'!E3035&lt;$R$10,E3035,$R$10)),IF(C3035=FALSE,FALSE,IF(C3035&lt;$R$10,C3035,$R$10)))</f>
        <v>0.851870719</v>
      </c>
      <c r="H3035">
        <f>IF('Input and Summary Results'!$J$4="yes",'Data Transformation'!F3035,'Data Transformation'!D3035)</f>
        <v>7.7429226000000004E-2</v>
      </c>
      <c r="I3035">
        <f t="shared" si="172"/>
        <v>159</v>
      </c>
    </row>
    <row r="3036" spans="2:9" x14ac:dyDescent="0.45">
      <c r="B3036">
        <f>IF('Input and Summary Results'!D2618=0,FALSE,'Input and Summary Results'!$B2618)</f>
        <v>159</v>
      </c>
      <c r="C3036">
        <f>IF(OR(B3036=0,'Input and Summary Results'!D2618=0,'Input and Summary Results'!D2618=""),FALSE,'Input and Summary Results'!$D2618)</f>
        <v>0.17924350999999999</v>
      </c>
      <c r="D3036">
        <f>IF(OR(B3036=0,'Input and Summary Results'!E2618=0),FALSE,'Input and Summary Results'!$E2618)</f>
        <v>7.4925650999999996E-2</v>
      </c>
      <c r="E3036">
        <f t="shared" si="170"/>
        <v>-0.74655656019134198</v>
      </c>
      <c r="F3036">
        <f t="shared" si="171"/>
        <v>0.1814165128433381</v>
      </c>
      <c r="G3036">
        <f>IF('Input and Summary Results'!$J$4="yes",IF(C3036=FALSE,FALSE,IF('Data Transformation'!E3036&lt;$R$10,E3036,$R$10)),IF(C3036=FALSE,FALSE,IF(C3036&lt;$R$10,C3036,$R$10)))</f>
        <v>0.17924350999999999</v>
      </c>
      <c r="H3036">
        <f>IF('Input and Summary Results'!$J$4="yes",'Data Transformation'!F3036,'Data Transformation'!D3036)</f>
        <v>7.4925650999999996E-2</v>
      </c>
      <c r="I3036">
        <f t="shared" si="172"/>
        <v>159</v>
      </c>
    </row>
    <row r="3037" spans="2:9" x14ac:dyDescent="0.45">
      <c r="B3037">
        <f>IF('Input and Summary Results'!D2619=0,FALSE,'Input and Summary Results'!$B2619)</f>
        <v>159</v>
      </c>
      <c r="C3037">
        <f>IF(OR(B3037=0,'Input and Summary Results'!D2619=0,'Input and Summary Results'!D2619=""),FALSE,'Input and Summary Results'!$D2619)</f>
        <v>0.35134221500000001</v>
      </c>
      <c r="D3037">
        <f>IF(OR(B3037=0,'Input and Summary Results'!E2619=0),FALSE,'Input and Summary Results'!$E2619)</f>
        <v>7.4368512999999997E-2</v>
      </c>
      <c r="E3037">
        <f t="shared" si="170"/>
        <v>-0.45426966506684791</v>
      </c>
      <c r="F3037">
        <f t="shared" si="171"/>
        <v>9.1864664318803815E-2</v>
      </c>
      <c r="G3037">
        <f>IF('Input and Summary Results'!$J$4="yes",IF(C3037=FALSE,FALSE,IF('Data Transformation'!E3037&lt;$R$10,E3037,$R$10)),IF(C3037=FALSE,FALSE,IF(C3037&lt;$R$10,C3037,$R$10)))</f>
        <v>0.35134221500000001</v>
      </c>
      <c r="H3037">
        <f>IF('Input and Summary Results'!$J$4="yes",'Data Transformation'!F3037,'Data Transformation'!D3037)</f>
        <v>7.4368512999999997E-2</v>
      </c>
      <c r="I3037">
        <f t="shared" si="172"/>
        <v>159</v>
      </c>
    </row>
    <row r="3038" spans="2:9" x14ac:dyDescent="0.45">
      <c r="B3038">
        <f>IF('Input and Summary Results'!D2620=0,FALSE,'Input and Summary Results'!$B2620)</f>
        <v>159</v>
      </c>
      <c r="C3038">
        <f>IF(OR(B3038=0,'Input and Summary Results'!D2620=0,'Input and Summary Results'!D2620=""),FALSE,'Input and Summary Results'!$D2620)</f>
        <v>9.4233674000000003E-2</v>
      </c>
      <c r="D3038">
        <f>IF(OR(B3038=0,'Input and Summary Results'!E2620=0),FALSE,'Input and Summary Results'!$E2620)</f>
        <v>6.6994552999999998E-2</v>
      </c>
      <c r="E3038">
        <f t="shared" si="170"/>
        <v>-1.0257938761977472</v>
      </c>
      <c r="F3038">
        <f t="shared" si="171"/>
        <v>0.3085482584707458</v>
      </c>
      <c r="G3038">
        <f>IF('Input and Summary Results'!$J$4="yes",IF(C3038=FALSE,FALSE,IF('Data Transformation'!E3038&lt;$R$10,E3038,$R$10)),IF(C3038=FALSE,FALSE,IF(C3038&lt;$R$10,C3038,$R$10)))</f>
        <v>9.4233674000000003E-2</v>
      </c>
      <c r="H3038">
        <f>IF('Input and Summary Results'!$J$4="yes",'Data Transformation'!F3038,'Data Transformation'!D3038)</f>
        <v>6.6994552999999998E-2</v>
      </c>
      <c r="I3038">
        <f t="shared" si="172"/>
        <v>159</v>
      </c>
    </row>
    <row r="3039" spans="2:9" x14ac:dyDescent="0.45">
      <c r="B3039">
        <f>IF('Input and Summary Results'!D2621=0,FALSE,'Input and Summary Results'!$B2621)</f>
        <v>159</v>
      </c>
      <c r="C3039">
        <f>IF(OR(B3039=0,'Input and Summary Results'!D2621=0,'Input and Summary Results'!D2621=""),FALSE,'Input and Summary Results'!$D2621)</f>
        <v>0.200395661</v>
      </c>
      <c r="D3039">
        <f>IF(OR(B3039=0,'Input and Summary Results'!E2621=0),FALSE,'Input and Summary Results'!$E2621)</f>
        <v>6.4101461999999998E-2</v>
      </c>
      <c r="E3039">
        <f t="shared" si="170"/>
        <v>-0.69811168611895125</v>
      </c>
      <c r="F3039">
        <f t="shared" si="171"/>
        <v>0.13882553329335809</v>
      </c>
      <c r="G3039">
        <f>IF('Input and Summary Results'!$J$4="yes",IF(C3039=FALSE,FALSE,IF('Data Transformation'!E3039&lt;$R$10,E3039,$R$10)),IF(C3039=FALSE,FALSE,IF(C3039&lt;$R$10,C3039,$R$10)))</f>
        <v>0.200395661</v>
      </c>
      <c r="H3039">
        <f>IF('Input and Summary Results'!$J$4="yes",'Data Transformation'!F3039,'Data Transformation'!D3039)</f>
        <v>6.4101461999999998E-2</v>
      </c>
      <c r="I3039">
        <f t="shared" si="172"/>
        <v>159</v>
      </c>
    </row>
    <row r="3040" spans="2:9" x14ac:dyDescent="0.45">
      <c r="B3040">
        <f>IF('Input and Summary Results'!D2622=0,FALSE,'Input and Summary Results'!$B2622)</f>
        <v>159</v>
      </c>
      <c r="C3040">
        <f>IF(OR(B3040=0,'Input and Summary Results'!D2622=0,'Input and Summary Results'!D2622=""),FALSE,'Input and Summary Results'!$D2622)</f>
        <v>0.18530333800000001</v>
      </c>
      <c r="D3040">
        <f>IF(OR(B3040=0,'Input and Summary Results'!E2622=0),FALSE,'Input and Summary Results'!$E2622)</f>
        <v>6.0979537E-2</v>
      </c>
      <c r="E3040">
        <f t="shared" si="170"/>
        <v>-0.7321167573571763</v>
      </c>
      <c r="F3040">
        <f t="shared" si="171"/>
        <v>0.14282051982247615</v>
      </c>
      <c r="G3040">
        <f>IF('Input and Summary Results'!$J$4="yes",IF(C3040=FALSE,FALSE,IF('Data Transformation'!E3040&lt;$R$10,E3040,$R$10)),IF(C3040=FALSE,FALSE,IF(C3040&lt;$R$10,C3040,$R$10)))</f>
        <v>0.18530333800000001</v>
      </c>
      <c r="H3040">
        <f>IF('Input and Summary Results'!$J$4="yes",'Data Transformation'!F3040,'Data Transformation'!D3040)</f>
        <v>6.0979537E-2</v>
      </c>
      <c r="I3040">
        <f t="shared" si="172"/>
        <v>159</v>
      </c>
    </row>
    <row r="3041" spans="2:9" x14ac:dyDescent="0.45">
      <c r="B3041">
        <f>IF('Input and Summary Results'!D2623=0,FALSE,'Input and Summary Results'!$B2623)</f>
        <v>159</v>
      </c>
      <c r="C3041">
        <f>IF(OR(B3041=0,'Input and Summary Results'!D2623=0,'Input and Summary Results'!D2623=""),FALSE,'Input and Summary Results'!$D2623)</f>
        <v>0.26869997600000001</v>
      </c>
      <c r="D3041">
        <f>IF(OR(B3041=0,'Input and Summary Results'!E2623=0),FALSE,'Input and Summary Results'!$E2623)</f>
        <v>5.9901001000000002E-2</v>
      </c>
      <c r="E3041">
        <f t="shared" si="170"/>
        <v>-0.57073237235755736</v>
      </c>
      <c r="F3041">
        <f t="shared" si="171"/>
        <v>9.6751160238287476E-2</v>
      </c>
      <c r="G3041">
        <f>IF('Input and Summary Results'!$J$4="yes",IF(C3041=FALSE,FALSE,IF('Data Transformation'!E3041&lt;$R$10,E3041,$R$10)),IF(C3041=FALSE,FALSE,IF(C3041&lt;$R$10,C3041,$R$10)))</f>
        <v>0.26869997600000001</v>
      </c>
      <c r="H3041">
        <f>IF('Input and Summary Results'!$J$4="yes",'Data Transformation'!F3041,'Data Transformation'!D3041)</f>
        <v>5.9901001000000002E-2</v>
      </c>
      <c r="I3041">
        <f t="shared" si="172"/>
        <v>159</v>
      </c>
    </row>
    <row r="3042" spans="2:9" x14ac:dyDescent="0.45">
      <c r="B3042">
        <f>IF('Input and Summary Results'!D2624=0,FALSE,'Input and Summary Results'!$B2624)</f>
        <v>159</v>
      </c>
      <c r="C3042">
        <f>IF(OR(B3042=0,'Input and Summary Results'!D2624=0,'Input and Summary Results'!D2624=""),FALSE,'Input and Summary Results'!$D2624)</f>
        <v>0.89525748999999999</v>
      </c>
      <c r="D3042">
        <f>IF(OR(B3042=0,'Input and Summary Results'!E2624=0),FALSE,'Input and Summary Results'!$E2624)</f>
        <v>5.0078304999999997E-2</v>
      </c>
      <c r="E3042">
        <f t="shared" si="170"/>
        <v>-4.8052036859413637E-2</v>
      </c>
      <c r="F3042">
        <f t="shared" si="171"/>
        <v>2.4276797025177637E-2</v>
      </c>
      <c r="G3042">
        <f>IF('Input and Summary Results'!$J$4="yes",IF(C3042=FALSE,FALSE,IF('Data Transformation'!E3042&lt;$R$10,E3042,$R$10)),IF(C3042=FALSE,FALSE,IF(C3042&lt;$R$10,C3042,$R$10)))</f>
        <v>0.89525748999999999</v>
      </c>
      <c r="H3042">
        <f>IF('Input and Summary Results'!$J$4="yes",'Data Transformation'!F3042,'Data Transformation'!D3042)</f>
        <v>5.0078304999999997E-2</v>
      </c>
      <c r="I3042">
        <f t="shared" si="172"/>
        <v>159</v>
      </c>
    </row>
    <row r="3043" spans="2:9" x14ac:dyDescent="0.45">
      <c r="B3043">
        <f>IF('Input and Summary Results'!D2625=0,FALSE,'Input and Summary Results'!$B2625)</f>
        <v>159</v>
      </c>
      <c r="C3043">
        <f>IF(OR(B3043=0,'Input and Summary Results'!D2625=0,'Input and Summary Results'!D2625=""),FALSE,'Input and Summary Results'!$D2625)</f>
        <v>0.495136089</v>
      </c>
      <c r="D3043">
        <f>IF(OR(B3043=0,'Input and Summary Results'!E2625=0),FALSE,'Input and Summary Results'!$E2625)</f>
        <v>4.6257591000000001E-2</v>
      </c>
      <c r="E3043">
        <f t="shared" si="170"/>
        <v>-0.3052754180790288</v>
      </c>
      <c r="F3043">
        <f t="shared" si="171"/>
        <v>4.0546013389058382E-2</v>
      </c>
      <c r="G3043">
        <f>IF('Input and Summary Results'!$J$4="yes",IF(C3043=FALSE,FALSE,IF('Data Transformation'!E3043&lt;$R$10,E3043,$R$10)),IF(C3043=FALSE,FALSE,IF(C3043&lt;$R$10,C3043,$R$10)))</f>
        <v>0.495136089</v>
      </c>
      <c r="H3043">
        <f>IF('Input and Summary Results'!$J$4="yes",'Data Transformation'!F3043,'Data Transformation'!D3043)</f>
        <v>4.6257591000000001E-2</v>
      </c>
      <c r="I3043">
        <f t="shared" si="172"/>
        <v>159</v>
      </c>
    </row>
    <row r="3044" spans="2:9" x14ac:dyDescent="0.45">
      <c r="B3044">
        <f>IF('Input and Summary Results'!D2626=0,FALSE,'Input and Summary Results'!$B2626)</f>
        <v>159</v>
      </c>
      <c r="C3044">
        <f>IF(OR(B3044=0,'Input and Summary Results'!D2626=0,'Input and Summary Results'!D2626=""),FALSE,'Input and Summary Results'!$D2626)</f>
        <v>0.13346983300000001</v>
      </c>
      <c r="D3044">
        <f>IF(OR(B3044=0,'Input and Summary Results'!E2626=0),FALSE,'Input and Summary Results'!$E2626)</f>
        <v>4.4866694999999998E-2</v>
      </c>
      <c r="E3044">
        <f t="shared" si="170"/>
        <v>-0.8746168829294898</v>
      </c>
      <c r="F3044">
        <f t="shared" si="171"/>
        <v>0.14589173592507604</v>
      </c>
      <c r="G3044">
        <f>IF('Input and Summary Results'!$J$4="yes",IF(C3044=FALSE,FALSE,IF('Data Transformation'!E3044&lt;$R$10,E3044,$R$10)),IF(C3044=FALSE,FALSE,IF(C3044&lt;$R$10,C3044,$R$10)))</f>
        <v>0.13346983300000001</v>
      </c>
      <c r="H3044">
        <f>IF('Input and Summary Results'!$J$4="yes",'Data Transformation'!F3044,'Data Transformation'!D3044)</f>
        <v>4.4866694999999998E-2</v>
      </c>
      <c r="I3044">
        <f t="shared" si="172"/>
        <v>159</v>
      </c>
    </row>
    <row r="3045" spans="2:9" x14ac:dyDescent="0.45">
      <c r="B3045">
        <f>IF('Input and Summary Results'!D2627=0,FALSE,'Input and Summary Results'!$B2627)</f>
        <v>159</v>
      </c>
      <c r="C3045">
        <f>IF(OR(B3045=0,'Input and Summary Results'!D2627=0,'Input and Summary Results'!D2627=""),FALSE,'Input and Summary Results'!$D2627)</f>
        <v>0.237514787</v>
      </c>
      <c r="D3045">
        <f>IF(OR(B3045=0,'Input and Summary Results'!E2627=0),FALSE,'Input and Summary Results'!$E2627)</f>
        <v>4.3723151000000002E-2</v>
      </c>
      <c r="E3045">
        <f t="shared" si="170"/>
        <v>-0.62430934724924225</v>
      </c>
      <c r="F3045">
        <f t="shared" si="171"/>
        <v>7.9893331163419318E-2</v>
      </c>
      <c r="G3045">
        <f>IF('Input and Summary Results'!$J$4="yes",IF(C3045=FALSE,FALSE,IF('Data Transformation'!E3045&lt;$R$10,E3045,$R$10)),IF(C3045=FALSE,FALSE,IF(C3045&lt;$R$10,C3045,$R$10)))</f>
        <v>0.237514787</v>
      </c>
      <c r="H3045">
        <f>IF('Input and Summary Results'!$J$4="yes",'Data Transformation'!F3045,'Data Transformation'!D3045)</f>
        <v>4.3723151000000002E-2</v>
      </c>
      <c r="I3045">
        <f t="shared" si="172"/>
        <v>159</v>
      </c>
    </row>
    <row r="3046" spans="2:9" x14ac:dyDescent="0.45">
      <c r="B3046">
        <f>IF('Input and Summary Results'!D2628=0,FALSE,'Input and Summary Results'!$B2628)</f>
        <v>159</v>
      </c>
      <c r="C3046">
        <f>IF(OR(B3046=0,'Input and Summary Results'!D2628=0,'Input and Summary Results'!D2628=""),FALSE,'Input and Summary Results'!$D2628)</f>
        <v>0.208575596</v>
      </c>
      <c r="D3046">
        <f>IF(OR(B3046=0,'Input and Summary Results'!E2628=0),FALSE,'Input and Summary Results'!$E2628)</f>
        <v>4.2008851E-2</v>
      </c>
      <c r="E3046">
        <f t="shared" si="170"/>
        <v>-0.68073650675580821</v>
      </c>
      <c r="F3046">
        <f t="shared" si="171"/>
        <v>8.7411191355291629E-2</v>
      </c>
      <c r="G3046">
        <f>IF('Input and Summary Results'!$J$4="yes",IF(C3046=FALSE,FALSE,IF('Data Transformation'!E3046&lt;$R$10,E3046,$R$10)),IF(C3046=FALSE,FALSE,IF(C3046&lt;$R$10,C3046,$R$10)))</f>
        <v>0.208575596</v>
      </c>
      <c r="H3046">
        <f>IF('Input and Summary Results'!$J$4="yes",'Data Transformation'!F3046,'Data Transformation'!D3046)</f>
        <v>4.2008851E-2</v>
      </c>
      <c r="I3046">
        <f t="shared" si="172"/>
        <v>159</v>
      </c>
    </row>
    <row r="3047" spans="2:9" x14ac:dyDescent="0.45">
      <c r="B3047">
        <f>IF('Input and Summary Results'!D2629=0,FALSE,'Input and Summary Results'!$B2629)</f>
        <v>160</v>
      </c>
      <c r="C3047">
        <f>IF(OR(B3047=0,'Input and Summary Results'!D2629=0,'Input and Summary Results'!D2629=""),FALSE,'Input and Summary Results'!$D2629)</f>
        <v>0.20738954700000001</v>
      </c>
      <c r="D3047">
        <f>IF(OR(B3047=0,'Input and Summary Results'!E2629=0),FALSE,'Input and Summary Results'!$E2629)</f>
        <v>0.106527391</v>
      </c>
      <c r="E3047">
        <f t="shared" si="170"/>
        <v>-0.68321313702423703</v>
      </c>
      <c r="F3047">
        <f t="shared" si="171"/>
        <v>0.22292776257426319</v>
      </c>
      <c r="G3047">
        <f>IF('Input and Summary Results'!$J$4="yes",IF(C3047=FALSE,FALSE,IF('Data Transformation'!E3047&lt;$R$10,E3047,$R$10)),IF(C3047=FALSE,FALSE,IF(C3047&lt;$R$10,C3047,$R$10)))</f>
        <v>0.20738954700000001</v>
      </c>
      <c r="H3047">
        <f>IF('Input and Summary Results'!$J$4="yes",'Data Transformation'!F3047,'Data Transformation'!D3047)</f>
        <v>0.106527391</v>
      </c>
      <c r="I3047">
        <f t="shared" si="172"/>
        <v>160</v>
      </c>
    </row>
    <row r="3048" spans="2:9" x14ac:dyDescent="0.45">
      <c r="B3048">
        <f>IF('Input and Summary Results'!D2630=0,FALSE,'Input and Summary Results'!$B2630)</f>
        <v>160</v>
      </c>
      <c r="C3048">
        <f>IF(OR(B3048=0,'Input and Summary Results'!D2630=0,'Input and Summary Results'!D2630=""),FALSE,'Input and Summary Results'!$D2630)</f>
        <v>0.39730850499999998</v>
      </c>
      <c r="D3048">
        <f>IF(OR(B3048=0,'Input and Summary Results'!E2630=0),FALSE,'Input and Summary Results'!$E2630)</f>
        <v>9.7237500000000004E-2</v>
      </c>
      <c r="E3048">
        <f t="shared" si="170"/>
        <v>-0.40087213810337385</v>
      </c>
      <c r="F3048">
        <f t="shared" si="171"/>
        <v>0.10621739647883956</v>
      </c>
      <c r="G3048">
        <f>IF('Input and Summary Results'!$J$4="yes",IF(C3048=FALSE,FALSE,IF('Data Transformation'!E3048&lt;$R$10,E3048,$R$10)),IF(C3048=FALSE,FALSE,IF(C3048&lt;$R$10,C3048,$R$10)))</f>
        <v>0.39730850499999998</v>
      </c>
      <c r="H3048">
        <f>IF('Input and Summary Results'!$J$4="yes",'Data Transformation'!F3048,'Data Transformation'!D3048)</f>
        <v>9.7237500000000004E-2</v>
      </c>
      <c r="I3048">
        <f t="shared" si="172"/>
        <v>160</v>
      </c>
    </row>
    <row r="3049" spans="2:9" x14ac:dyDescent="0.45">
      <c r="B3049">
        <f>IF('Input and Summary Results'!D2631=0,FALSE,'Input and Summary Results'!$B2631)</f>
        <v>160</v>
      </c>
      <c r="C3049">
        <f>IF(OR(B3049=0,'Input and Summary Results'!D2631=0,'Input and Summary Results'!D2631=""),FALSE,'Input and Summary Results'!$D2631)</f>
        <v>0.154717519</v>
      </c>
      <c r="D3049">
        <f>IF(OR(B3049=0,'Input and Summary Results'!E2631=0),FALSE,'Input and Summary Results'!$E2631)</f>
        <v>8.3217599000000003E-2</v>
      </c>
      <c r="E3049">
        <f t="shared" si="170"/>
        <v>-0.81046050741081921</v>
      </c>
      <c r="F3049">
        <f t="shared" si="171"/>
        <v>0.23343470215548121</v>
      </c>
      <c r="G3049">
        <f>IF('Input and Summary Results'!$J$4="yes",IF(C3049=FALSE,FALSE,IF('Data Transformation'!E3049&lt;$R$10,E3049,$R$10)),IF(C3049=FALSE,FALSE,IF(C3049&lt;$R$10,C3049,$R$10)))</f>
        <v>0.154717519</v>
      </c>
      <c r="H3049">
        <f>IF('Input and Summary Results'!$J$4="yes",'Data Transformation'!F3049,'Data Transformation'!D3049)</f>
        <v>8.3217599000000003E-2</v>
      </c>
      <c r="I3049">
        <f t="shared" si="172"/>
        <v>160</v>
      </c>
    </row>
    <row r="3050" spans="2:9" x14ac:dyDescent="0.45">
      <c r="B3050">
        <f>IF('Input and Summary Results'!D2632=0,FALSE,'Input and Summary Results'!$B2632)</f>
        <v>160</v>
      </c>
      <c r="C3050">
        <f>IF(OR(B3050=0,'Input and Summary Results'!D2632=0,'Input and Summary Results'!D2632=""),FALSE,'Input and Summary Results'!$D2632)</f>
        <v>0.21297023300000001</v>
      </c>
      <c r="D3050">
        <f>IF(OR(B3050=0,'Input and Summary Results'!E2632=0),FALSE,'Input and Summary Results'!$E2632)</f>
        <v>7.8486044000000005E-2</v>
      </c>
      <c r="E3050">
        <f t="shared" ref="E3050:E3113" si="173">IF(C3050=FALSE,FALSE,LOG10(C3050))</f>
        <v>-0.67168109396620912</v>
      </c>
      <c r="F3050">
        <f t="shared" ref="F3050:F3113" si="174">IF(D3050=FALSE, FALSE,0.434*D3050/C3050)</f>
        <v>0.1599422727588414</v>
      </c>
      <c r="G3050">
        <f>IF('Input and Summary Results'!$J$4="yes",IF(C3050=FALSE,FALSE,IF('Data Transformation'!E3050&lt;$R$10,E3050,$R$10)),IF(C3050=FALSE,FALSE,IF(C3050&lt;$R$10,C3050,$R$10)))</f>
        <v>0.21297023300000001</v>
      </c>
      <c r="H3050">
        <f>IF('Input and Summary Results'!$J$4="yes",'Data Transformation'!F3050,'Data Transformation'!D3050)</f>
        <v>7.8486044000000005E-2</v>
      </c>
      <c r="I3050">
        <f t="shared" si="172"/>
        <v>160</v>
      </c>
    </row>
    <row r="3051" spans="2:9" x14ac:dyDescent="0.45">
      <c r="B3051">
        <f>IF('Input and Summary Results'!D2633=0,FALSE,'Input and Summary Results'!$B2633)</f>
        <v>160</v>
      </c>
      <c r="C3051">
        <f>IF(OR(B3051=0,'Input and Summary Results'!D2633=0,'Input and Summary Results'!D2633=""),FALSE,'Input and Summary Results'!$D2633)</f>
        <v>0.31282251900000002</v>
      </c>
      <c r="D3051">
        <f>IF(OR(B3051=0,'Input and Summary Results'!E2633=0),FALSE,'Input and Summary Results'!$E2633)</f>
        <v>7.7208576000000001E-2</v>
      </c>
      <c r="E3051">
        <f t="shared" si="173"/>
        <v>-0.50470199114473457</v>
      </c>
      <c r="F3051">
        <f t="shared" si="174"/>
        <v>0.10711671938170153</v>
      </c>
      <c r="G3051">
        <f>IF('Input and Summary Results'!$J$4="yes",IF(C3051=FALSE,FALSE,IF('Data Transformation'!E3051&lt;$R$10,E3051,$R$10)),IF(C3051=FALSE,FALSE,IF(C3051&lt;$R$10,C3051,$R$10)))</f>
        <v>0.31282251900000002</v>
      </c>
      <c r="H3051">
        <f>IF('Input and Summary Results'!$J$4="yes",'Data Transformation'!F3051,'Data Transformation'!D3051)</f>
        <v>7.7208576000000001E-2</v>
      </c>
      <c r="I3051">
        <f t="shared" si="172"/>
        <v>160</v>
      </c>
    </row>
    <row r="3052" spans="2:9" x14ac:dyDescent="0.45">
      <c r="B3052">
        <f>IF('Input and Summary Results'!D2634=0,FALSE,'Input and Summary Results'!$B2634)</f>
        <v>160</v>
      </c>
      <c r="C3052">
        <f>IF(OR(B3052=0,'Input and Summary Results'!D2634=0,'Input and Summary Results'!D2634=""),FALSE,'Input and Summary Results'!$D2634)</f>
        <v>0.16229412300000001</v>
      </c>
      <c r="D3052">
        <f>IF(OR(B3052=0,'Input and Summary Results'!E2634=0),FALSE,'Input and Summary Results'!$E2634)</f>
        <v>7.6449665E-2</v>
      </c>
      <c r="E3052">
        <f t="shared" si="173"/>
        <v>-0.78969720657476905</v>
      </c>
      <c r="F3052">
        <f t="shared" si="174"/>
        <v>0.20443842325701464</v>
      </c>
      <c r="G3052">
        <f>IF('Input and Summary Results'!$J$4="yes",IF(C3052=FALSE,FALSE,IF('Data Transformation'!E3052&lt;$R$10,E3052,$R$10)),IF(C3052=FALSE,FALSE,IF(C3052&lt;$R$10,C3052,$R$10)))</f>
        <v>0.16229412300000001</v>
      </c>
      <c r="H3052">
        <f>IF('Input and Summary Results'!$J$4="yes",'Data Transformation'!F3052,'Data Transformation'!D3052)</f>
        <v>7.6449665E-2</v>
      </c>
      <c r="I3052">
        <f t="shared" si="172"/>
        <v>160</v>
      </c>
    </row>
    <row r="3053" spans="2:9" x14ac:dyDescent="0.45">
      <c r="B3053">
        <f>IF('Input and Summary Results'!D2635=0,FALSE,'Input and Summary Results'!$B2635)</f>
        <v>160</v>
      </c>
      <c r="C3053">
        <f>IF(OR(B3053=0,'Input and Summary Results'!D2635=0,'Input and Summary Results'!D2635=""),FALSE,'Input and Summary Results'!$D2635)</f>
        <v>0.44414199500000001</v>
      </c>
      <c r="D3053">
        <f>IF(OR(B3053=0,'Input and Summary Results'!E2635=0),FALSE,'Input and Summary Results'!$E2635)</f>
        <v>7.4708172000000003E-2</v>
      </c>
      <c r="E3053">
        <f t="shared" si="173"/>
        <v>-0.35247816099767876</v>
      </c>
      <c r="F3053">
        <f t="shared" si="174"/>
        <v>7.3002208782351238E-2</v>
      </c>
      <c r="G3053">
        <f>IF('Input and Summary Results'!$J$4="yes",IF(C3053=FALSE,FALSE,IF('Data Transformation'!E3053&lt;$R$10,E3053,$R$10)),IF(C3053=FALSE,FALSE,IF(C3053&lt;$R$10,C3053,$R$10)))</f>
        <v>0.44414199500000001</v>
      </c>
      <c r="H3053">
        <f>IF('Input and Summary Results'!$J$4="yes",'Data Transformation'!F3053,'Data Transformation'!D3053)</f>
        <v>7.4708172000000003E-2</v>
      </c>
      <c r="I3053">
        <f t="shared" si="172"/>
        <v>160</v>
      </c>
    </row>
    <row r="3054" spans="2:9" x14ac:dyDescent="0.45">
      <c r="B3054">
        <f>IF('Input and Summary Results'!D2636=0,FALSE,'Input and Summary Results'!$B2636)</f>
        <v>160</v>
      </c>
      <c r="C3054">
        <f>IF(OR(B3054=0,'Input and Summary Results'!D2636=0,'Input and Summary Results'!D2636=""),FALSE,'Input and Summary Results'!$D2636)</f>
        <v>3.9576822999999997E-2</v>
      </c>
      <c r="D3054">
        <f>IF(OR(B3054=0,'Input and Summary Results'!E2636=0),FALSE,'Input and Summary Results'!$E2636)</f>
        <v>7.3785461999999996E-2</v>
      </c>
      <c r="E3054">
        <f t="shared" si="173"/>
        <v>-1.4025590713965976</v>
      </c>
      <c r="F3054">
        <f t="shared" si="174"/>
        <v>0.80913241843591144</v>
      </c>
      <c r="G3054">
        <f>IF('Input and Summary Results'!$J$4="yes",IF(C3054=FALSE,FALSE,IF('Data Transformation'!E3054&lt;$R$10,E3054,$R$10)),IF(C3054=FALSE,FALSE,IF(C3054&lt;$R$10,C3054,$R$10)))</f>
        <v>3.9576822999999997E-2</v>
      </c>
      <c r="H3054">
        <f>IF('Input and Summary Results'!$J$4="yes",'Data Transformation'!F3054,'Data Transformation'!D3054)</f>
        <v>7.3785461999999996E-2</v>
      </c>
      <c r="I3054">
        <f t="shared" si="172"/>
        <v>160</v>
      </c>
    </row>
    <row r="3055" spans="2:9" x14ac:dyDescent="0.45">
      <c r="B3055">
        <f>IF('Input and Summary Results'!D2637=0,FALSE,'Input and Summary Results'!$B2637)</f>
        <v>160</v>
      </c>
      <c r="C3055">
        <f>IF(OR(B3055=0,'Input and Summary Results'!D2637=0,'Input and Summary Results'!D2637=""),FALSE,'Input and Summary Results'!$D2637)</f>
        <v>0.600221911</v>
      </c>
      <c r="D3055">
        <f>IF(OR(B3055=0,'Input and Summary Results'!E2637=0),FALSE,'Input and Summary Results'!$E2637)</f>
        <v>6.6276286000000004E-2</v>
      </c>
      <c r="E3055">
        <f t="shared" si="173"/>
        <v>-0.22168815477470494</v>
      </c>
      <c r="F3055">
        <f t="shared" si="174"/>
        <v>4.7922122796346903E-2</v>
      </c>
      <c r="G3055">
        <f>IF('Input and Summary Results'!$J$4="yes",IF(C3055=FALSE,FALSE,IF('Data Transformation'!E3055&lt;$R$10,E3055,$R$10)),IF(C3055=FALSE,FALSE,IF(C3055&lt;$R$10,C3055,$R$10)))</f>
        <v>0.600221911</v>
      </c>
      <c r="H3055">
        <f>IF('Input and Summary Results'!$J$4="yes",'Data Transformation'!F3055,'Data Transformation'!D3055)</f>
        <v>6.6276286000000004E-2</v>
      </c>
      <c r="I3055">
        <f t="shared" si="172"/>
        <v>160</v>
      </c>
    </row>
    <row r="3056" spans="2:9" x14ac:dyDescent="0.45">
      <c r="B3056">
        <f>IF('Input and Summary Results'!D2638=0,FALSE,'Input and Summary Results'!$B2638)</f>
        <v>160</v>
      </c>
      <c r="C3056">
        <f>IF(OR(B3056=0,'Input and Summary Results'!D2638=0,'Input and Summary Results'!D2638=""),FALSE,'Input and Summary Results'!$D2638)</f>
        <v>0.39659424999999998</v>
      </c>
      <c r="D3056">
        <f>IF(OR(B3056=0,'Input and Summary Results'!E2638=0),FALSE,'Input and Summary Results'!$E2638)</f>
        <v>6.3512595000000005E-2</v>
      </c>
      <c r="E3056">
        <f t="shared" si="173"/>
        <v>-0.40165358667981743</v>
      </c>
      <c r="F3056">
        <f t="shared" si="174"/>
        <v>6.9502939666926597E-2</v>
      </c>
      <c r="G3056">
        <f>IF('Input and Summary Results'!$J$4="yes",IF(C3056=FALSE,FALSE,IF('Data Transformation'!E3056&lt;$R$10,E3056,$R$10)),IF(C3056=FALSE,FALSE,IF(C3056&lt;$R$10,C3056,$R$10)))</f>
        <v>0.39659424999999998</v>
      </c>
      <c r="H3056">
        <f>IF('Input and Summary Results'!$J$4="yes",'Data Transformation'!F3056,'Data Transformation'!D3056)</f>
        <v>6.3512595000000005E-2</v>
      </c>
      <c r="I3056">
        <f t="shared" si="172"/>
        <v>160</v>
      </c>
    </row>
    <row r="3057" spans="2:9" x14ac:dyDescent="0.45">
      <c r="B3057">
        <f>IF('Input and Summary Results'!D2639=0,FALSE,'Input and Summary Results'!$B2639)</f>
        <v>160</v>
      </c>
      <c r="C3057">
        <f>IF(OR(B3057=0,'Input and Summary Results'!D2639=0,'Input and Summary Results'!D2639=""),FALSE,'Input and Summary Results'!$D2639)</f>
        <v>9.8467959999999993E-2</v>
      </c>
      <c r="D3057">
        <f>IF(OR(B3057=0,'Input and Summary Results'!E2639=0),FALSE,'Input and Summary Results'!$E2639)</f>
        <v>6.3277478999999998E-2</v>
      </c>
      <c r="E3057">
        <f t="shared" si="173"/>
        <v>-1.0067050594393192</v>
      </c>
      <c r="F3057">
        <f t="shared" si="174"/>
        <v>0.27889707358616955</v>
      </c>
      <c r="G3057">
        <f>IF('Input and Summary Results'!$J$4="yes",IF(C3057=FALSE,FALSE,IF('Data Transformation'!E3057&lt;$R$10,E3057,$R$10)),IF(C3057=FALSE,FALSE,IF(C3057&lt;$R$10,C3057,$R$10)))</f>
        <v>9.8467959999999993E-2</v>
      </c>
      <c r="H3057">
        <f>IF('Input and Summary Results'!$J$4="yes",'Data Transformation'!F3057,'Data Transformation'!D3057)</f>
        <v>6.3277478999999998E-2</v>
      </c>
      <c r="I3057">
        <f t="shared" si="172"/>
        <v>160</v>
      </c>
    </row>
    <row r="3058" spans="2:9" x14ac:dyDescent="0.45">
      <c r="B3058">
        <f>IF('Input and Summary Results'!D2640=0,FALSE,'Input and Summary Results'!$B2640)</f>
        <v>160</v>
      </c>
      <c r="C3058">
        <f>IF(OR(B3058=0,'Input and Summary Results'!D2640=0,'Input and Summary Results'!D2640=""),FALSE,'Input and Summary Results'!$D2640)</f>
        <v>0.202285152</v>
      </c>
      <c r="D3058">
        <f>IF(OR(B3058=0,'Input and Summary Results'!E2640=0),FALSE,'Input and Summary Results'!$E2640)</f>
        <v>6.0704479999999998E-2</v>
      </c>
      <c r="E3058">
        <f t="shared" si="173"/>
        <v>-0.69403599385362569</v>
      </c>
      <c r="F3058">
        <f t="shared" si="174"/>
        <v>0.13024062349371049</v>
      </c>
      <c r="G3058">
        <f>IF('Input and Summary Results'!$J$4="yes",IF(C3058=FALSE,FALSE,IF('Data Transformation'!E3058&lt;$R$10,E3058,$R$10)),IF(C3058=FALSE,FALSE,IF(C3058&lt;$R$10,C3058,$R$10)))</f>
        <v>0.202285152</v>
      </c>
      <c r="H3058">
        <f>IF('Input and Summary Results'!$J$4="yes",'Data Transformation'!F3058,'Data Transformation'!D3058)</f>
        <v>6.0704479999999998E-2</v>
      </c>
      <c r="I3058">
        <f t="shared" si="172"/>
        <v>160</v>
      </c>
    </row>
    <row r="3059" spans="2:9" x14ac:dyDescent="0.45">
      <c r="B3059">
        <f>IF('Input and Summary Results'!D2641=0,FALSE,'Input and Summary Results'!$B2641)</f>
        <v>160</v>
      </c>
      <c r="C3059">
        <f>IF(OR(B3059=0,'Input and Summary Results'!D2641=0,'Input and Summary Results'!D2641=""),FALSE,'Input and Summary Results'!$D2641)</f>
        <v>0.28584791900000001</v>
      </c>
      <c r="D3059">
        <f>IF(OR(B3059=0,'Input and Summary Results'!E2641=0),FALSE,'Input and Summary Results'!$E2641)</f>
        <v>5.9601265E-2</v>
      </c>
      <c r="E3059">
        <f t="shared" si="173"/>
        <v>-0.5438649651432772</v>
      </c>
      <c r="F3059">
        <f t="shared" si="174"/>
        <v>9.0491996934915594E-2</v>
      </c>
      <c r="G3059">
        <f>IF('Input and Summary Results'!$J$4="yes",IF(C3059=FALSE,FALSE,IF('Data Transformation'!E3059&lt;$R$10,E3059,$R$10)),IF(C3059=FALSE,FALSE,IF(C3059&lt;$R$10,C3059,$R$10)))</f>
        <v>0.28584791900000001</v>
      </c>
      <c r="H3059">
        <f>IF('Input and Summary Results'!$J$4="yes",'Data Transformation'!F3059,'Data Transformation'!D3059)</f>
        <v>5.9601265E-2</v>
      </c>
      <c r="I3059">
        <f t="shared" si="172"/>
        <v>160</v>
      </c>
    </row>
    <row r="3060" spans="2:9" x14ac:dyDescent="0.45">
      <c r="B3060">
        <f>IF('Input and Summary Results'!D2642=0,FALSE,'Input and Summary Results'!$B2642)</f>
        <v>160</v>
      </c>
      <c r="C3060">
        <f>IF(OR(B3060=0,'Input and Summary Results'!D2642=0,'Input and Summary Results'!D2642=""),FALSE,'Input and Summary Results'!$D2642)</f>
        <v>0.15904522700000001</v>
      </c>
      <c r="D3060">
        <f>IF(OR(B3060=0,'Input and Summary Results'!E2642=0),FALSE,'Input and Summary Results'!$E2642)</f>
        <v>5.5140720999999997E-2</v>
      </c>
      <c r="E3060">
        <f t="shared" si="173"/>
        <v>-0.79847935968246397</v>
      </c>
      <c r="F3060">
        <f t="shared" si="174"/>
        <v>0.15046709269684652</v>
      </c>
      <c r="G3060">
        <f>IF('Input and Summary Results'!$J$4="yes",IF(C3060=FALSE,FALSE,IF('Data Transformation'!E3060&lt;$R$10,E3060,$R$10)),IF(C3060=FALSE,FALSE,IF(C3060&lt;$R$10,C3060,$R$10)))</f>
        <v>0.15904522700000001</v>
      </c>
      <c r="H3060">
        <f>IF('Input and Summary Results'!$J$4="yes",'Data Transformation'!F3060,'Data Transformation'!D3060)</f>
        <v>5.5140720999999997E-2</v>
      </c>
      <c r="I3060">
        <f t="shared" si="172"/>
        <v>160</v>
      </c>
    </row>
    <row r="3061" spans="2:9" x14ac:dyDescent="0.45">
      <c r="B3061">
        <f>IF('Input and Summary Results'!D2643=0,FALSE,'Input and Summary Results'!$B2643)</f>
        <v>160</v>
      </c>
      <c r="C3061">
        <f>IF(OR(B3061=0,'Input and Summary Results'!D2643=0,'Input and Summary Results'!D2643=""),FALSE,'Input and Summary Results'!$D2643)</f>
        <v>0.34480292400000001</v>
      </c>
      <c r="D3061">
        <f>IF(OR(B3061=0,'Input and Summary Results'!E2643=0),FALSE,'Input and Summary Results'!$E2643)</f>
        <v>5.0821395999999998E-2</v>
      </c>
      <c r="E3061">
        <f t="shared" si="173"/>
        <v>-0.46242905992481709</v>
      </c>
      <c r="F3061">
        <f t="shared" si="174"/>
        <v>6.3968384050014607E-2</v>
      </c>
      <c r="G3061">
        <f>IF('Input and Summary Results'!$J$4="yes",IF(C3061=FALSE,FALSE,IF('Data Transformation'!E3061&lt;$R$10,E3061,$R$10)),IF(C3061=FALSE,FALSE,IF(C3061&lt;$R$10,C3061,$R$10)))</f>
        <v>0.34480292400000001</v>
      </c>
      <c r="H3061">
        <f>IF('Input and Summary Results'!$J$4="yes",'Data Transformation'!F3061,'Data Transformation'!D3061)</f>
        <v>5.0821395999999998E-2</v>
      </c>
      <c r="I3061">
        <f t="shared" si="172"/>
        <v>160</v>
      </c>
    </row>
    <row r="3062" spans="2:9" x14ac:dyDescent="0.45">
      <c r="B3062">
        <f>IF('Input and Summary Results'!D2644=0,FALSE,'Input and Summary Results'!$B2644)</f>
        <v>160</v>
      </c>
      <c r="C3062">
        <f>IF(OR(B3062=0,'Input and Summary Results'!D2644=0,'Input and Summary Results'!D2644=""),FALSE,'Input and Summary Results'!$D2644)</f>
        <v>0.25254824399999998</v>
      </c>
      <c r="D3062">
        <f>IF(OR(B3062=0,'Input and Summary Results'!E2644=0),FALSE,'Input and Summary Results'!$E2644)</f>
        <v>4.6235525999999999E-2</v>
      </c>
      <c r="E3062">
        <f t="shared" si="173"/>
        <v>-0.59765564684579731</v>
      </c>
      <c r="F3062">
        <f t="shared" si="174"/>
        <v>7.9454990326521549E-2</v>
      </c>
      <c r="G3062">
        <f>IF('Input and Summary Results'!$J$4="yes",IF(C3062=FALSE,FALSE,IF('Data Transformation'!E3062&lt;$R$10,E3062,$R$10)),IF(C3062=FALSE,FALSE,IF(C3062&lt;$R$10,C3062,$R$10)))</f>
        <v>0.25254824399999998</v>
      </c>
      <c r="H3062">
        <f>IF('Input and Summary Results'!$J$4="yes",'Data Transformation'!F3062,'Data Transformation'!D3062)</f>
        <v>4.6235525999999999E-2</v>
      </c>
      <c r="I3062">
        <f t="shared" si="172"/>
        <v>160</v>
      </c>
    </row>
    <row r="3063" spans="2:9" x14ac:dyDescent="0.45">
      <c r="B3063">
        <f>IF('Input and Summary Results'!D2645=0,FALSE,'Input and Summary Results'!$B2645)</f>
        <v>160</v>
      </c>
      <c r="C3063">
        <f>IF(OR(B3063=0,'Input and Summary Results'!D2645=0,'Input and Summary Results'!D2645=""),FALSE,'Input and Summary Results'!$D2645)</f>
        <v>0.159854621</v>
      </c>
      <c r="D3063">
        <f>IF(OR(B3063=0,'Input and Summary Results'!E2645=0),FALSE,'Input and Summary Results'!$E2645)</f>
        <v>4.5492591999999998E-2</v>
      </c>
      <c r="E3063">
        <f t="shared" si="173"/>
        <v>-0.79627480483618618</v>
      </c>
      <c r="F3063">
        <f t="shared" si="174"/>
        <v>0.12351088010148921</v>
      </c>
      <c r="G3063">
        <f>IF('Input and Summary Results'!$J$4="yes",IF(C3063=FALSE,FALSE,IF('Data Transformation'!E3063&lt;$R$10,E3063,$R$10)),IF(C3063=FALSE,FALSE,IF(C3063&lt;$R$10,C3063,$R$10)))</f>
        <v>0.159854621</v>
      </c>
      <c r="H3063">
        <f>IF('Input and Summary Results'!$J$4="yes",'Data Transformation'!F3063,'Data Transformation'!D3063)</f>
        <v>4.5492591999999998E-2</v>
      </c>
      <c r="I3063">
        <f t="shared" si="172"/>
        <v>160</v>
      </c>
    </row>
    <row r="3064" spans="2:9" x14ac:dyDescent="0.45">
      <c r="B3064">
        <f>IF('Input and Summary Results'!D2646=0,FALSE,'Input and Summary Results'!$B2646)</f>
        <v>160</v>
      </c>
      <c r="C3064">
        <f>IF(OR(B3064=0,'Input and Summary Results'!D2646=0,'Input and Summary Results'!D2646=""),FALSE,'Input and Summary Results'!$D2646)</f>
        <v>0.149749046</v>
      </c>
      <c r="D3064">
        <f>IF(OR(B3064=0,'Input and Summary Results'!E2646=0),FALSE,'Input and Summary Results'!$E2646)</f>
        <v>4.2689009999999999E-2</v>
      </c>
      <c r="E3064">
        <f t="shared" si="173"/>
        <v>-0.82463593567157567</v>
      </c>
      <c r="F3064">
        <f t="shared" si="174"/>
        <v>0.123720523334753</v>
      </c>
      <c r="G3064">
        <f>IF('Input and Summary Results'!$J$4="yes",IF(C3064=FALSE,FALSE,IF('Data Transformation'!E3064&lt;$R$10,E3064,$R$10)),IF(C3064=FALSE,FALSE,IF(C3064&lt;$R$10,C3064,$R$10)))</f>
        <v>0.149749046</v>
      </c>
      <c r="H3064">
        <f>IF('Input and Summary Results'!$J$4="yes",'Data Transformation'!F3064,'Data Transformation'!D3064)</f>
        <v>4.2689009999999999E-2</v>
      </c>
      <c r="I3064">
        <f t="shared" si="172"/>
        <v>160</v>
      </c>
    </row>
    <row r="3065" spans="2:9" x14ac:dyDescent="0.45">
      <c r="B3065">
        <f>IF('Input and Summary Results'!D2647=0,FALSE,'Input and Summary Results'!$B2647)</f>
        <v>160</v>
      </c>
      <c r="C3065">
        <f>IF(OR(B3065=0,'Input and Summary Results'!D2647=0,'Input and Summary Results'!D2647=""),FALSE,'Input and Summary Results'!$D2647)</f>
        <v>0.31632536900000002</v>
      </c>
      <c r="D3065">
        <f>IF(OR(B3065=0,'Input and Summary Results'!E2647=0),FALSE,'Input and Summary Results'!$E2647)</f>
        <v>3.9917434000000002E-2</v>
      </c>
      <c r="E3065">
        <f t="shared" si="173"/>
        <v>-0.49986597667454491</v>
      </c>
      <c r="F3065">
        <f t="shared" si="174"/>
        <v>5.4766920562732357E-2</v>
      </c>
      <c r="G3065">
        <f>IF('Input and Summary Results'!$J$4="yes",IF(C3065=FALSE,FALSE,IF('Data Transformation'!E3065&lt;$R$10,E3065,$R$10)),IF(C3065=FALSE,FALSE,IF(C3065&lt;$R$10,C3065,$R$10)))</f>
        <v>0.31632536900000002</v>
      </c>
      <c r="H3065">
        <f>IF('Input and Summary Results'!$J$4="yes",'Data Transformation'!F3065,'Data Transformation'!D3065)</f>
        <v>3.9917434000000002E-2</v>
      </c>
      <c r="I3065">
        <f t="shared" si="172"/>
        <v>160</v>
      </c>
    </row>
    <row r="3066" spans="2:9" x14ac:dyDescent="0.45">
      <c r="B3066">
        <f>IF('Input and Summary Results'!D2648=0,FALSE,'Input and Summary Results'!$B2648)</f>
        <v>161</v>
      </c>
      <c r="C3066">
        <f>IF(OR(B3066=0,'Input and Summary Results'!D2648=0,'Input and Summary Results'!D2648=""),FALSE,'Input and Summary Results'!$D2648)</f>
        <v>0.356317051</v>
      </c>
      <c r="D3066">
        <f>IF(OR(B3066=0,'Input and Summary Results'!E2648=0),FALSE,'Input and Summary Results'!$E2648)</f>
        <v>0.103980557</v>
      </c>
      <c r="E3066">
        <f t="shared" si="173"/>
        <v>-0.44816339466266114</v>
      </c>
      <c r="F3066">
        <f t="shared" si="174"/>
        <v>0.12665002028769035</v>
      </c>
      <c r="G3066">
        <f>IF('Input and Summary Results'!$J$4="yes",IF(C3066=FALSE,FALSE,IF('Data Transformation'!E3066&lt;$R$10,E3066,$R$10)),IF(C3066=FALSE,FALSE,IF(C3066&lt;$R$10,C3066,$R$10)))</f>
        <v>0.356317051</v>
      </c>
      <c r="H3066">
        <f>IF('Input and Summary Results'!$J$4="yes",'Data Transformation'!F3066,'Data Transformation'!D3066)</f>
        <v>0.103980557</v>
      </c>
      <c r="I3066">
        <f t="shared" si="172"/>
        <v>161</v>
      </c>
    </row>
    <row r="3067" spans="2:9" x14ac:dyDescent="0.45">
      <c r="B3067">
        <f>IF('Input and Summary Results'!D2649=0,FALSE,'Input and Summary Results'!$B2649)</f>
        <v>161</v>
      </c>
      <c r="C3067">
        <f>IF(OR(B3067=0,'Input and Summary Results'!D2649=0,'Input and Summary Results'!D2649=""),FALSE,'Input and Summary Results'!$D2649)</f>
        <v>0.35929675300000002</v>
      </c>
      <c r="D3067">
        <f>IF(OR(B3067=0,'Input and Summary Results'!E2649=0),FALSE,'Input and Summary Results'!$E2649)</f>
        <v>9.5773637999999994E-2</v>
      </c>
      <c r="E3067">
        <f t="shared" si="173"/>
        <v>-0.44454670753944892</v>
      </c>
      <c r="F3067">
        <f t="shared" si="174"/>
        <v>0.11568643063133942</v>
      </c>
      <c r="G3067">
        <f>IF('Input and Summary Results'!$J$4="yes",IF(C3067=FALSE,FALSE,IF('Data Transformation'!E3067&lt;$R$10,E3067,$R$10)),IF(C3067=FALSE,FALSE,IF(C3067&lt;$R$10,C3067,$R$10)))</f>
        <v>0.35929675300000002</v>
      </c>
      <c r="H3067">
        <f>IF('Input and Summary Results'!$J$4="yes",'Data Transformation'!F3067,'Data Transformation'!D3067)</f>
        <v>9.5773637999999994E-2</v>
      </c>
      <c r="I3067">
        <f t="shared" si="172"/>
        <v>161</v>
      </c>
    </row>
    <row r="3068" spans="2:9" x14ac:dyDescent="0.45">
      <c r="B3068">
        <f>IF('Input and Summary Results'!D2650=0,FALSE,'Input and Summary Results'!$B2650)</f>
        <v>161</v>
      </c>
      <c r="C3068">
        <f>IF(OR(B3068=0,'Input and Summary Results'!D2650=0,'Input and Summary Results'!D2650=""),FALSE,'Input and Summary Results'!$D2650)</f>
        <v>1.1158546629999999</v>
      </c>
      <c r="D3068">
        <f>IF(OR(B3068=0,'Input and Summary Results'!E2650=0),FALSE,'Input and Summary Results'!$E2650)</f>
        <v>9.2176378000000003E-2</v>
      </c>
      <c r="E3068">
        <f t="shared" si="173"/>
        <v>4.7607632623531515E-2</v>
      </c>
      <c r="F3068">
        <f t="shared" si="174"/>
        <v>3.585103811319558E-2</v>
      </c>
      <c r="G3068">
        <f>IF('Input and Summary Results'!$J$4="yes",IF(C3068=FALSE,FALSE,IF('Data Transformation'!E3068&lt;$R$10,E3068,$R$10)),IF(C3068=FALSE,FALSE,IF(C3068&lt;$R$10,C3068,$R$10)))</f>
        <v>1.1158546629999999</v>
      </c>
      <c r="H3068">
        <f>IF('Input and Summary Results'!$J$4="yes",'Data Transformation'!F3068,'Data Transformation'!D3068)</f>
        <v>9.2176378000000003E-2</v>
      </c>
      <c r="I3068">
        <f t="shared" si="172"/>
        <v>161</v>
      </c>
    </row>
    <row r="3069" spans="2:9" x14ac:dyDescent="0.45">
      <c r="B3069">
        <f>IF('Input and Summary Results'!D2651=0,FALSE,'Input and Summary Results'!$B2651)</f>
        <v>161</v>
      </c>
      <c r="C3069">
        <f>IF(OR(B3069=0,'Input and Summary Results'!D2651=0,'Input and Summary Results'!D2651=""),FALSE,'Input and Summary Results'!$D2651)</f>
        <v>0.24584429399999999</v>
      </c>
      <c r="D3069">
        <f>IF(OR(B3069=0,'Input and Summary Results'!E2651=0),FALSE,'Input and Summary Results'!$E2651)</f>
        <v>8.3965303000000005E-2</v>
      </c>
      <c r="E3069">
        <f t="shared" si="173"/>
        <v>-0.60933986715039667</v>
      </c>
      <c r="F3069">
        <f t="shared" si="174"/>
        <v>0.14822772946684704</v>
      </c>
      <c r="G3069">
        <f>IF('Input and Summary Results'!$J$4="yes",IF(C3069=FALSE,FALSE,IF('Data Transformation'!E3069&lt;$R$10,E3069,$R$10)),IF(C3069=FALSE,FALSE,IF(C3069&lt;$R$10,C3069,$R$10)))</f>
        <v>0.24584429399999999</v>
      </c>
      <c r="H3069">
        <f>IF('Input and Summary Results'!$J$4="yes",'Data Transformation'!F3069,'Data Transformation'!D3069)</f>
        <v>8.3965303000000005E-2</v>
      </c>
      <c r="I3069">
        <f t="shared" si="172"/>
        <v>161</v>
      </c>
    </row>
    <row r="3070" spans="2:9" x14ac:dyDescent="0.45">
      <c r="B3070">
        <f>IF('Input and Summary Results'!D2652=0,FALSE,'Input and Summary Results'!$B2652)</f>
        <v>161</v>
      </c>
      <c r="C3070">
        <f>IF(OR(B3070=0,'Input and Summary Results'!D2652=0,'Input and Summary Results'!D2652=""),FALSE,'Input and Summary Results'!$D2652)</f>
        <v>0.92618405299999995</v>
      </c>
      <c r="D3070">
        <f>IF(OR(B3070=0,'Input and Summary Results'!E2652=0),FALSE,'Input and Summary Results'!$E2652)</f>
        <v>8.2916588999999999E-2</v>
      </c>
      <c r="E3070">
        <f t="shared" si="173"/>
        <v>-3.3302700942779477E-2</v>
      </c>
      <c r="F3070">
        <f t="shared" si="174"/>
        <v>3.8853832032022695E-2</v>
      </c>
      <c r="G3070">
        <f>IF('Input and Summary Results'!$J$4="yes",IF(C3070=FALSE,FALSE,IF('Data Transformation'!E3070&lt;$R$10,E3070,$R$10)),IF(C3070=FALSE,FALSE,IF(C3070&lt;$R$10,C3070,$R$10)))</f>
        <v>0.92618405299999995</v>
      </c>
      <c r="H3070">
        <f>IF('Input and Summary Results'!$J$4="yes",'Data Transformation'!F3070,'Data Transformation'!D3070)</f>
        <v>8.2916588999999999E-2</v>
      </c>
      <c r="I3070">
        <f t="shared" si="172"/>
        <v>161</v>
      </c>
    </row>
    <row r="3071" spans="2:9" x14ac:dyDescent="0.45">
      <c r="B3071">
        <f>IF('Input and Summary Results'!D2653=0,FALSE,'Input and Summary Results'!$B2653)</f>
        <v>161</v>
      </c>
      <c r="C3071">
        <f>IF(OR(B3071=0,'Input and Summary Results'!D2653=0,'Input and Summary Results'!D2653=""),FALSE,'Input and Summary Results'!$D2653)</f>
        <v>0.22635586999999999</v>
      </c>
      <c r="D3071">
        <f>IF(OR(B3071=0,'Input and Summary Results'!E2653=0),FALSE,'Input and Summary Results'!$E2653)</f>
        <v>8.2782143000000002E-2</v>
      </c>
      <c r="E3071">
        <f t="shared" si="173"/>
        <v>-0.64520823863038845</v>
      </c>
      <c r="F3071">
        <f t="shared" si="174"/>
        <v>0.15872108844360874</v>
      </c>
      <c r="G3071">
        <f>IF('Input and Summary Results'!$J$4="yes",IF(C3071=FALSE,FALSE,IF('Data Transformation'!E3071&lt;$R$10,E3071,$R$10)),IF(C3071=FALSE,FALSE,IF(C3071&lt;$R$10,C3071,$R$10)))</f>
        <v>0.22635586999999999</v>
      </c>
      <c r="H3071">
        <f>IF('Input and Summary Results'!$J$4="yes",'Data Transformation'!F3071,'Data Transformation'!D3071)</f>
        <v>8.2782143000000002E-2</v>
      </c>
      <c r="I3071">
        <f t="shared" si="172"/>
        <v>161</v>
      </c>
    </row>
    <row r="3072" spans="2:9" x14ac:dyDescent="0.45">
      <c r="B3072">
        <f>IF('Input and Summary Results'!D2654=0,FALSE,'Input and Summary Results'!$B2654)</f>
        <v>161</v>
      </c>
      <c r="C3072">
        <f>IF(OR(B3072=0,'Input and Summary Results'!D2654=0,'Input and Summary Results'!D2654=""),FALSE,'Input and Summary Results'!$D2654)</f>
        <v>0.364950161</v>
      </c>
      <c r="D3072">
        <f>IF(OR(B3072=0,'Input and Summary Results'!E2654=0),FALSE,'Input and Summary Results'!$E2654)</f>
        <v>7.9153687E-2</v>
      </c>
      <c r="E3072">
        <f t="shared" si="173"/>
        <v>-0.43776644042178592</v>
      </c>
      <c r="F3072">
        <f t="shared" si="174"/>
        <v>9.4129839712551885E-2</v>
      </c>
      <c r="G3072">
        <f>IF('Input and Summary Results'!$J$4="yes",IF(C3072=FALSE,FALSE,IF('Data Transformation'!E3072&lt;$R$10,E3072,$R$10)),IF(C3072=FALSE,FALSE,IF(C3072&lt;$R$10,C3072,$R$10)))</f>
        <v>0.364950161</v>
      </c>
      <c r="H3072">
        <f>IF('Input and Summary Results'!$J$4="yes",'Data Transformation'!F3072,'Data Transformation'!D3072)</f>
        <v>7.9153687E-2</v>
      </c>
      <c r="I3072">
        <f t="shared" si="172"/>
        <v>161</v>
      </c>
    </row>
    <row r="3073" spans="2:9" x14ac:dyDescent="0.45">
      <c r="B3073">
        <f>IF('Input and Summary Results'!D2655=0,FALSE,'Input and Summary Results'!$B2655)</f>
        <v>161</v>
      </c>
      <c r="C3073">
        <f>IF(OR(B3073=0,'Input and Summary Results'!D2655=0,'Input and Summary Results'!D2655=""),FALSE,'Input and Summary Results'!$D2655)</f>
        <v>-7.9350099999999993E-3</v>
      </c>
      <c r="D3073">
        <f>IF(OR(B3073=0,'Input and Summary Results'!E2655=0),FALSE,'Input and Summary Results'!$E2655)</f>
        <v>7.5524006000000005E-2</v>
      </c>
      <c r="E3073" t="e">
        <f t="shared" si="173"/>
        <v>#NUM!</v>
      </c>
      <c r="F3073">
        <f t="shared" si="174"/>
        <v>-4.1307343789106756</v>
      </c>
      <c r="G3073">
        <f>IF('Input and Summary Results'!$J$4="yes",IF(C3073=FALSE,FALSE,IF('Data Transformation'!E3073&lt;$R$10,E3073,$R$10)),IF(C3073=FALSE,FALSE,IF(C3073&lt;$R$10,C3073,$R$10)))</f>
        <v>-7.9350099999999993E-3</v>
      </c>
      <c r="H3073">
        <f>IF('Input and Summary Results'!$J$4="yes",'Data Transformation'!F3073,'Data Transformation'!D3073)</f>
        <v>7.5524006000000005E-2</v>
      </c>
      <c r="I3073">
        <f t="shared" si="172"/>
        <v>161</v>
      </c>
    </row>
    <row r="3074" spans="2:9" x14ac:dyDescent="0.45">
      <c r="B3074">
        <f>IF('Input and Summary Results'!D2656=0,FALSE,'Input and Summary Results'!$B2656)</f>
        <v>161</v>
      </c>
      <c r="C3074">
        <f>IF(OR(B3074=0,'Input and Summary Results'!D2656=0,'Input and Summary Results'!D2656=""),FALSE,'Input and Summary Results'!$D2656)</f>
        <v>9.7036892E-2</v>
      </c>
      <c r="D3074">
        <f>IF(OR(B3074=0,'Input and Summary Results'!E2656=0),FALSE,'Input and Summary Results'!$E2656)</f>
        <v>7.4568123E-2</v>
      </c>
      <c r="E3074">
        <f t="shared" si="173"/>
        <v>-1.0130631219607922</v>
      </c>
      <c r="F3074">
        <f t="shared" si="174"/>
        <v>0.33350785165295688</v>
      </c>
      <c r="G3074">
        <f>IF('Input and Summary Results'!$J$4="yes",IF(C3074=FALSE,FALSE,IF('Data Transformation'!E3074&lt;$R$10,E3074,$R$10)),IF(C3074=FALSE,FALSE,IF(C3074&lt;$R$10,C3074,$R$10)))</f>
        <v>9.7036892E-2</v>
      </c>
      <c r="H3074">
        <f>IF('Input and Summary Results'!$J$4="yes",'Data Transformation'!F3074,'Data Transformation'!D3074)</f>
        <v>7.4568123E-2</v>
      </c>
      <c r="I3074">
        <f t="shared" si="172"/>
        <v>161</v>
      </c>
    </row>
    <row r="3075" spans="2:9" x14ac:dyDescent="0.45">
      <c r="B3075">
        <f>IF('Input and Summary Results'!D2657=0,FALSE,'Input and Summary Results'!$B2657)</f>
        <v>161</v>
      </c>
      <c r="C3075">
        <f>IF(OR(B3075=0,'Input and Summary Results'!D2657=0,'Input and Summary Results'!D2657=""),FALSE,'Input and Summary Results'!$D2657)</f>
        <v>0.14934557000000001</v>
      </c>
      <c r="D3075">
        <f>IF(OR(B3075=0,'Input and Summary Results'!E2657=0),FALSE,'Input and Summary Results'!$E2657)</f>
        <v>7.1835277000000003E-2</v>
      </c>
      <c r="E3075">
        <f t="shared" si="173"/>
        <v>-0.8258076552365452</v>
      </c>
      <c r="F3075">
        <f t="shared" si="174"/>
        <v>0.20875416805466676</v>
      </c>
      <c r="G3075">
        <f>IF('Input and Summary Results'!$J$4="yes",IF(C3075=FALSE,FALSE,IF('Data Transformation'!E3075&lt;$R$10,E3075,$R$10)),IF(C3075=FALSE,FALSE,IF(C3075&lt;$R$10,C3075,$R$10)))</f>
        <v>0.14934557000000001</v>
      </c>
      <c r="H3075">
        <f>IF('Input and Summary Results'!$J$4="yes",'Data Transformation'!F3075,'Data Transformation'!D3075)</f>
        <v>7.1835277000000003E-2</v>
      </c>
      <c r="I3075">
        <f t="shared" si="172"/>
        <v>161</v>
      </c>
    </row>
    <row r="3076" spans="2:9" x14ac:dyDescent="0.45">
      <c r="B3076">
        <f>IF('Input and Summary Results'!D2658=0,FALSE,'Input and Summary Results'!$B2658)</f>
        <v>161</v>
      </c>
      <c r="C3076">
        <f>IF(OR(B3076=0,'Input and Summary Results'!D2658=0,'Input and Summary Results'!D2658=""),FALSE,'Input and Summary Results'!$D2658)</f>
        <v>0.48612062099999997</v>
      </c>
      <c r="D3076">
        <f>IF(OR(B3076=0,'Input and Summary Results'!E2658=0),FALSE,'Input and Summary Results'!$E2658)</f>
        <v>7.1529540000000003E-2</v>
      </c>
      <c r="E3076">
        <f t="shared" si="173"/>
        <v>-0.31325595597428973</v>
      </c>
      <c r="F3076">
        <f t="shared" si="174"/>
        <v>6.3860323999709534E-2</v>
      </c>
      <c r="G3076">
        <f>IF('Input and Summary Results'!$J$4="yes",IF(C3076=FALSE,FALSE,IF('Data Transformation'!E3076&lt;$R$10,E3076,$R$10)),IF(C3076=FALSE,FALSE,IF(C3076&lt;$R$10,C3076,$R$10)))</f>
        <v>0.48612062099999997</v>
      </c>
      <c r="H3076">
        <f>IF('Input and Summary Results'!$J$4="yes",'Data Transformation'!F3076,'Data Transformation'!D3076)</f>
        <v>7.1529540000000003E-2</v>
      </c>
      <c r="I3076">
        <f t="shared" si="172"/>
        <v>161</v>
      </c>
    </row>
    <row r="3077" spans="2:9" x14ac:dyDescent="0.45">
      <c r="B3077">
        <f>IF('Input and Summary Results'!D2659=0,FALSE,'Input and Summary Results'!$B2659)</f>
        <v>161</v>
      </c>
      <c r="C3077">
        <f>IF(OR(B3077=0,'Input and Summary Results'!D2659=0,'Input and Summary Results'!D2659=""),FALSE,'Input and Summary Results'!$D2659)</f>
        <v>0.79431785600000004</v>
      </c>
      <c r="D3077">
        <f>IF(OR(B3077=0,'Input and Summary Results'!E2659=0),FALSE,'Input and Summary Results'!$E2659)</f>
        <v>7.0078867000000003E-2</v>
      </c>
      <c r="E3077">
        <f t="shared" si="173"/>
        <v>-0.10000567454603139</v>
      </c>
      <c r="F3077">
        <f t="shared" si="174"/>
        <v>3.8289745154614779E-2</v>
      </c>
      <c r="G3077">
        <f>IF('Input and Summary Results'!$J$4="yes",IF(C3077=FALSE,FALSE,IF('Data Transformation'!E3077&lt;$R$10,E3077,$R$10)),IF(C3077=FALSE,FALSE,IF(C3077&lt;$R$10,C3077,$R$10)))</f>
        <v>0.79431785600000004</v>
      </c>
      <c r="H3077">
        <f>IF('Input and Summary Results'!$J$4="yes",'Data Transformation'!F3077,'Data Transformation'!D3077)</f>
        <v>7.0078867000000003E-2</v>
      </c>
      <c r="I3077">
        <f t="shared" ref="I3077:I3140" si="175">IF(G3077=FALSE,"",B3077)</f>
        <v>161</v>
      </c>
    </row>
    <row r="3078" spans="2:9" x14ac:dyDescent="0.45">
      <c r="B3078">
        <f>IF('Input and Summary Results'!D2660=0,FALSE,'Input and Summary Results'!$B2660)</f>
        <v>161</v>
      </c>
      <c r="C3078">
        <f>IF(OR(B3078=0,'Input and Summary Results'!D2660=0,'Input and Summary Results'!D2660=""),FALSE,'Input and Summary Results'!$D2660)</f>
        <v>0.919225929</v>
      </c>
      <c r="D3078">
        <f>IF(OR(B3078=0,'Input and Summary Results'!E2660=0),FALSE,'Input and Summary Results'!$E2660)</f>
        <v>6.8056327999999999E-2</v>
      </c>
      <c r="E3078">
        <f t="shared" si="173"/>
        <v>-3.6577733816289551E-2</v>
      </c>
      <c r="F3078">
        <f t="shared" si="174"/>
        <v>3.2131868151425914E-2</v>
      </c>
      <c r="G3078">
        <f>IF('Input and Summary Results'!$J$4="yes",IF(C3078=FALSE,FALSE,IF('Data Transformation'!E3078&lt;$R$10,E3078,$R$10)),IF(C3078=FALSE,FALSE,IF(C3078&lt;$R$10,C3078,$R$10)))</f>
        <v>0.919225929</v>
      </c>
      <c r="H3078">
        <f>IF('Input and Summary Results'!$J$4="yes",'Data Transformation'!F3078,'Data Transformation'!D3078)</f>
        <v>6.8056327999999999E-2</v>
      </c>
      <c r="I3078">
        <f t="shared" si="175"/>
        <v>161</v>
      </c>
    </row>
    <row r="3079" spans="2:9" x14ac:dyDescent="0.45">
      <c r="B3079">
        <f>IF('Input and Summary Results'!D2661=0,FALSE,'Input and Summary Results'!$B2661)</f>
        <v>161</v>
      </c>
      <c r="C3079">
        <f>IF(OR(B3079=0,'Input and Summary Results'!D2661=0,'Input and Summary Results'!D2661=""),FALSE,'Input and Summary Results'!$D2661)</f>
        <v>0.14314353099999999</v>
      </c>
      <c r="D3079">
        <f>IF(OR(B3079=0,'Input and Summary Results'!E2661=0),FALSE,'Input and Summary Results'!$E2661)</f>
        <v>6.6889494999999993E-2</v>
      </c>
      <c r="E3079">
        <f t="shared" si="173"/>
        <v>-0.84422827400972733</v>
      </c>
      <c r="F3079">
        <f t="shared" si="174"/>
        <v>0.2028037217413618</v>
      </c>
      <c r="G3079">
        <f>IF('Input and Summary Results'!$J$4="yes",IF(C3079=FALSE,FALSE,IF('Data Transformation'!E3079&lt;$R$10,E3079,$R$10)),IF(C3079=FALSE,FALSE,IF(C3079&lt;$R$10,C3079,$R$10)))</f>
        <v>0.14314353099999999</v>
      </c>
      <c r="H3079">
        <f>IF('Input and Summary Results'!$J$4="yes",'Data Transformation'!F3079,'Data Transformation'!D3079)</f>
        <v>6.6889494999999993E-2</v>
      </c>
      <c r="I3079">
        <f t="shared" si="175"/>
        <v>161</v>
      </c>
    </row>
    <row r="3080" spans="2:9" x14ac:dyDescent="0.45">
      <c r="B3080">
        <f>IF('Input and Summary Results'!D2662=0,FALSE,'Input and Summary Results'!$B2662)</f>
        <v>161</v>
      </c>
      <c r="C3080">
        <f>IF(OR(B3080=0,'Input and Summary Results'!D2662=0,'Input and Summary Results'!D2662=""),FALSE,'Input and Summary Results'!$D2662)</f>
        <v>0.193342925</v>
      </c>
      <c r="D3080">
        <f>IF(OR(B3080=0,'Input and Summary Results'!E2662=0),FALSE,'Input and Summary Results'!$E2662)</f>
        <v>6.6593298999999995E-2</v>
      </c>
      <c r="E3080">
        <f t="shared" si="173"/>
        <v>-0.71367171544339691</v>
      </c>
      <c r="F3080">
        <f t="shared" si="174"/>
        <v>0.14948305848791724</v>
      </c>
      <c r="G3080">
        <f>IF('Input and Summary Results'!$J$4="yes",IF(C3080=FALSE,FALSE,IF('Data Transformation'!E3080&lt;$R$10,E3080,$R$10)),IF(C3080=FALSE,FALSE,IF(C3080&lt;$R$10,C3080,$R$10)))</f>
        <v>0.193342925</v>
      </c>
      <c r="H3080">
        <f>IF('Input and Summary Results'!$J$4="yes",'Data Transformation'!F3080,'Data Transformation'!D3080)</f>
        <v>6.6593298999999995E-2</v>
      </c>
      <c r="I3080">
        <f t="shared" si="175"/>
        <v>161</v>
      </c>
    </row>
    <row r="3081" spans="2:9" x14ac:dyDescent="0.45">
      <c r="B3081">
        <f>IF('Input and Summary Results'!D2663=0,FALSE,'Input and Summary Results'!$B2663)</f>
        <v>161</v>
      </c>
      <c r="C3081">
        <f>IF(OR(B3081=0,'Input and Summary Results'!D2663=0,'Input and Summary Results'!D2663=""),FALSE,'Input and Summary Results'!$D2663)</f>
        <v>0.88162782500000003</v>
      </c>
      <c r="D3081">
        <f>IF(OR(B3081=0,'Input and Summary Results'!E2663=0),FALSE,'Input and Summary Results'!$E2663)</f>
        <v>6.5763531E-2</v>
      </c>
      <c r="E3081">
        <f t="shared" si="173"/>
        <v>-5.4714711535323361E-2</v>
      </c>
      <c r="F3081">
        <f t="shared" si="174"/>
        <v>3.237349326400854E-2</v>
      </c>
      <c r="G3081">
        <f>IF('Input and Summary Results'!$J$4="yes",IF(C3081=FALSE,FALSE,IF('Data Transformation'!E3081&lt;$R$10,E3081,$R$10)),IF(C3081=FALSE,FALSE,IF(C3081&lt;$R$10,C3081,$R$10)))</f>
        <v>0.88162782500000003</v>
      </c>
      <c r="H3081">
        <f>IF('Input and Summary Results'!$J$4="yes",'Data Transformation'!F3081,'Data Transformation'!D3081)</f>
        <v>6.5763531E-2</v>
      </c>
      <c r="I3081">
        <f t="shared" si="175"/>
        <v>161</v>
      </c>
    </row>
    <row r="3082" spans="2:9" x14ac:dyDescent="0.45">
      <c r="B3082">
        <f>IF('Input and Summary Results'!D2664=0,FALSE,'Input and Summary Results'!$B2664)</f>
        <v>161</v>
      </c>
      <c r="C3082">
        <f>IF(OR(B3082=0,'Input and Summary Results'!D2664=0,'Input and Summary Results'!D2664=""),FALSE,'Input and Summary Results'!$D2664)</f>
        <v>0.207179737</v>
      </c>
      <c r="D3082">
        <f>IF(OR(B3082=0,'Input and Summary Results'!E2664=0),FALSE,'Input and Summary Results'!$E2664)</f>
        <v>6.3483211999999997E-2</v>
      </c>
      <c r="E3082">
        <f t="shared" si="173"/>
        <v>-0.68365272257263254</v>
      </c>
      <c r="F3082">
        <f t="shared" si="174"/>
        <v>0.13298459785186423</v>
      </c>
      <c r="G3082">
        <f>IF('Input and Summary Results'!$J$4="yes",IF(C3082=FALSE,FALSE,IF('Data Transformation'!E3082&lt;$R$10,E3082,$R$10)),IF(C3082=FALSE,FALSE,IF(C3082&lt;$R$10,C3082,$R$10)))</f>
        <v>0.207179737</v>
      </c>
      <c r="H3082">
        <f>IF('Input and Summary Results'!$J$4="yes",'Data Transformation'!F3082,'Data Transformation'!D3082)</f>
        <v>6.3483211999999997E-2</v>
      </c>
      <c r="I3082">
        <f t="shared" si="175"/>
        <v>161</v>
      </c>
    </row>
    <row r="3083" spans="2:9" x14ac:dyDescent="0.45">
      <c r="B3083">
        <f>IF('Input and Summary Results'!D2665=0,FALSE,'Input and Summary Results'!$B2665)</f>
        <v>161</v>
      </c>
      <c r="C3083">
        <f>IF(OR(B3083=0,'Input and Summary Results'!D2665=0,'Input and Summary Results'!D2665=""),FALSE,'Input and Summary Results'!$D2665)</f>
        <v>9.9529306999999997E-2</v>
      </c>
      <c r="D3083">
        <f>IF(OR(B3083=0,'Input and Summary Results'!E2665=0),FALSE,'Input and Summary Results'!$E2665)</f>
        <v>5.5578499000000003E-2</v>
      </c>
      <c r="E3083">
        <f t="shared" si="173"/>
        <v>-1.0020490198140868</v>
      </c>
      <c r="F3083">
        <f t="shared" si="174"/>
        <v>0.24235141681434599</v>
      </c>
      <c r="G3083">
        <f>IF('Input and Summary Results'!$J$4="yes",IF(C3083=FALSE,FALSE,IF('Data Transformation'!E3083&lt;$R$10,E3083,$R$10)),IF(C3083=FALSE,FALSE,IF(C3083&lt;$R$10,C3083,$R$10)))</f>
        <v>9.9529306999999997E-2</v>
      </c>
      <c r="H3083">
        <f>IF('Input and Summary Results'!$J$4="yes",'Data Transformation'!F3083,'Data Transformation'!D3083)</f>
        <v>5.5578499000000003E-2</v>
      </c>
      <c r="I3083">
        <f t="shared" si="175"/>
        <v>161</v>
      </c>
    </row>
    <row r="3084" spans="2:9" x14ac:dyDescent="0.45">
      <c r="B3084">
        <f>IF('Input and Summary Results'!D2666=0,FALSE,'Input and Summary Results'!$B2666)</f>
        <v>161</v>
      </c>
      <c r="C3084">
        <f>IF(OR(B3084=0,'Input and Summary Results'!D2666=0,'Input and Summary Results'!D2666=""),FALSE,'Input and Summary Results'!$D2666)</f>
        <v>0.34636076999999998</v>
      </c>
      <c r="D3084">
        <f>IF(OR(B3084=0,'Input and Summary Results'!E2666=0),FALSE,'Input and Summary Results'!$E2666)</f>
        <v>5.0332760999999997E-2</v>
      </c>
      <c r="E3084">
        <f t="shared" si="173"/>
        <v>-0.46047130354078813</v>
      </c>
      <c r="F3084">
        <f t="shared" si="174"/>
        <v>6.3068396210113509E-2</v>
      </c>
      <c r="G3084">
        <f>IF('Input and Summary Results'!$J$4="yes",IF(C3084=FALSE,FALSE,IF('Data Transformation'!E3084&lt;$R$10,E3084,$R$10)),IF(C3084=FALSE,FALSE,IF(C3084&lt;$R$10,C3084,$R$10)))</f>
        <v>0.34636076999999998</v>
      </c>
      <c r="H3084">
        <f>IF('Input and Summary Results'!$J$4="yes",'Data Transformation'!F3084,'Data Transformation'!D3084)</f>
        <v>5.0332760999999997E-2</v>
      </c>
      <c r="I3084">
        <f t="shared" si="175"/>
        <v>161</v>
      </c>
    </row>
    <row r="3085" spans="2:9" x14ac:dyDescent="0.45">
      <c r="B3085">
        <f>IF('Input and Summary Results'!D2667=0,FALSE,'Input and Summary Results'!$B2667)</f>
        <v>162</v>
      </c>
      <c r="C3085">
        <f>IF(OR(B3085=0,'Input and Summary Results'!D2667=0,'Input and Summary Results'!D2667=""),FALSE,'Input and Summary Results'!$D2667)</f>
        <v>7.7997113000000007E-2</v>
      </c>
      <c r="D3085">
        <f>IF(OR(B3085=0,'Input and Summary Results'!E2667=0),FALSE,'Input and Summary Results'!$E2667)</f>
        <v>0.101721642</v>
      </c>
      <c r="E3085">
        <f t="shared" si="173"/>
        <v>-1.107921472070716</v>
      </c>
      <c r="F3085">
        <f t="shared" si="174"/>
        <v>0.56601059872562198</v>
      </c>
      <c r="G3085">
        <f>IF('Input and Summary Results'!$J$4="yes",IF(C3085=FALSE,FALSE,IF('Data Transformation'!E3085&lt;$R$10,E3085,$R$10)),IF(C3085=FALSE,FALSE,IF(C3085&lt;$R$10,C3085,$R$10)))</f>
        <v>7.7997113000000007E-2</v>
      </c>
      <c r="H3085">
        <f>IF('Input and Summary Results'!$J$4="yes",'Data Transformation'!F3085,'Data Transformation'!D3085)</f>
        <v>0.101721642</v>
      </c>
      <c r="I3085">
        <f t="shared" si="175"/>
        <v>162</v>
      </c>
    </row>
    <row r="3086" spans="2:9" x14ac:dyDescent="0.45">
      <c r="B3086">
        <f>IF('Input and Summary Results'!D2668=0,FALSE,'Input and Summary Results'!$B2668)</f>
        <v>162</v>
      </c>
      <c r="C3086">
        <f>IF(OR(B3086=0,'Input and Summary Results'!D2668=0,'Input and Summary Results'!D2668=""),FALSE,'Input and Summary Results'!$D2668)</f>
        <v>0.71675107699999996</v>
      </c>
      <c r="D3086">
        <f>IF(OR(B3086=0,'Input and Summary Results'!E2668=0),FALSE,'Input and Summary Results'!$E2668)</f>
        <v>0.10126131300000001</v>
      </c>
      <c r="E3086">
        <f t="shared" si="173"/>
        <v>-0.1446316458041419</v>
      </c>
      <c r="F3086">
        <f t="shared" si="174"/>
        <v>6.1314745456601531E-2</v>
      </c>
      <c r="G3086">
        <f>IF('Input and Summary Results'!$J$4="yes",IF(C3086=FALSE,FALSE,IF('Data Transformation'!E3086&lt;$R$10,E3086,$R$10)),IF(C3086=FALSE,FALSE,IF(C3086&lt;$R$10,C3086,$R$10)))</f>
        <v>0.71675107699999996</v>
      </c>
      <c r="H3086">
        <f>IF('Input and Summary Results'!$J$4="yes",'Data Transformation'!F3086,'Data Transformation'!D3086)</f>
        <v>0.10126131300000001</v>
      </c>
      <c r="I3086">
        <f t="shared" si="175"/>
        <v>162</v>
      </c>
    </row>
    <row r="3087" spans="2:9" x14ac:dyDescent="0.45">
      <c r="B3087">
        <f>IF('Input and Summary Results'!D2669=0,FALSE,'Input and Summary Results'!$B2669)</f>
        <v>162</v>
      </c>
      <c r="C3087">
        <f>IF(OR(B3087=0,'Input and Summary Results'!D2669=0,'Input and Summary Results'!D2669=""),FALSE,'Input and Summary Results'!$D2669)</f>
        <v>0.80874070200000003</v>
      </c>
      <c r="D3087">
        <f>IF(OR(B3087=0,'Input and Summary Results'!E2669=0),FALSE,'Input and Summary Results'!$E2669)</f>
        <v>9.0187442000000007E-2</v>
      </c>
      <c r="E3087">
        <f t="shared" si="173"/>
        <v>-9.2190699328875664E-2</v>
      </c>
      <c r="F3087">
        <f t="shared" si="174"/>
        <v>4.8397897782570115E-2</v>
      </c>
      <c r="G3087">
        <f>IF('Input and Summary Results'!$J$4="yes",IF(C3087=FALSE,FALSE,IF('Data Transformation'!E3087&lt;$R$10,E3087,$R$10)),IF(C3087=FALSE,FALSE,IF(C3087&lt;$R$10,C3087,$R$10)))</f>
        <v>0.80874070200000003</v>
      </c>
      <c r="H3087">
        <f>IF('Input and Summary Results'!$J$4="yes",'Data Transformation'!F3087,'Data Transformation'!D3087)</f>
        <v>9.0187442000000007E-2</v>
      </c>
      <c r="I3087">
        <f t="shared" si="175"/>
        <v>162</v>
      </c>
    </row>
    <row r="3088" spans="2:9" x14ac:dyDescent="0.45">
      <c r="B3088">
        <f>IF('Input and Summary Results'!D2670=0,FALSE,'Input and Summary Results'!$B2670)</f>
        <v>162</v>
      </c>
      <c r="C3088">
        <f>IF(OR(B3088=0,'Input and Summary Results'!D2670=0,'Input and Summary Results'!D2670=""),FALSE,'Input and Summary Results'!$D2670)</f>
        <v>0.97138061399999998</v>
      </c>
      <c r="D3088">
        <f>IF(OR(B3088=0,'Input and Summary Results'!E2670=0),FALSE,'Input and Summary Results'!$E2670)</f>
        <v>8.5963460000000005E-2</v>
      </c>
      <c r="E3088">
        <f t="shared" si="173"/>
        <v>-1.2610568061703676E-2</v>
      </c>
      <c r="F3088">
        <f t="shared" si="174"/>
        <v>3.840733601463453E-2</v>
      </c>
      <c r="G3088">
        <f>IF('Input and Summary Results'!$J$4="yes",IF(C3088=FALSE,FALSE,IF('Data Transformation'!E3088&lt;$R$10,E3088,$R$10)),IF(C3088=FALSE,FALSE,IF(C3088&lt;$R$10,C3088,$R$10)))</f>
        <v>0.97138061399999998</v>
      </c>
      <c r="H3088">
        <f>IF('Input and Summary Results'!$J$4="yes",'Data Transformation'!F3088,'Data Transformation'!D3088)</f>
        <v>8.5963460000000005E-2</v>
      </c>
      <c r="I3088">
        <f t="shared" si="175"/>
        <v>162</v>
      </c>
    </row>
    <row r="3089" spans="2:9" x14ac:dyDescent="0.45">
      <c r="B3089">
        <f>IF('Input and Summary Results'!D2671=0,FALSE,'Input and Summary Results'!$B2671)</f>
        <v>162</v>
      </c>
      <c r="C3089">
        <f>IF(OR(B3089=0,'Input and Summary Results'!D2671=0,'Input and Summary Results'!D2671=""),FALSE,'Input and Summary Results'!$D2671)</f>
        <v>0.60487737399999997</v>
      </c>
      <c r="D3089">
        <f>IF(OR(B3089=0,'Input and Summary Results'!E2671=0),FALSE,'Input and Summary Results'!$E2671)</f>
        <v>8.3465817999999997E-2</v>
      </c>
      <c r="E3089">
        <f t="shared" si="173"/>
        <v>-0.21833266037730306</v>
      </c>
      <c r="F3089">
        <f t="shared" si="174"/>
        <v>5.9886791222579276E-2</v>
      </c>
      <c r="G3089">
        <f>IF('Input and Summary Results'!$J$4="yes",IF(C3089=FALSE,FALSE,IF('Data Transformation'!E3089&lt;$R$10,E3089,$R$10)),IF(C3089=FALSE,FALSE,IF(C3089&lt;$R$10,C3089,$R$10)))</f>
        <v>0.60487737399999997</v>
      </c>
      <c r="H3089">
        <f>IF('Input and Summary Results'!$J$4="yes",'Data Transformation'!F3089,'Data Transformation'!D3089)</f>
        <v>8.3465817999999997E-2</v>
      </c>
      <c r="I3089">
        <f t="shared" si="175"/>
        <v>162</v>
      </c>
    </row>
    <row r="3090" spans="2:9" x14ac:dyDescent="0.45">
      <c r="B3090">
        <f>IF('Input and Summary Results'!D2672=0,FALSE,'Input and Summary Results'!$B2672)</f>
        <v>162</v>
      </c>
      <c r="C3090">
        <f>IF(OR(B3090=0,'Input and Summary Results'!D2672=0,'Input and Summary Results'!D2672=""),FALSE,'Input and Summary Results'!$D2672)</f>
        <v>0.96231013700000001</v>
      </c>
      <c r="D3090">
        <f>IF(OR(B3090=0,'Input and Summary Results'!E2672=0),FALSE,'Input and Summary Results'!$E2672)</f>
        <v>8.2687959000000005E-2</v>
      </c>
      <c r="E3090">
        <f t="shared" si="173"/>
        <v>-1.6684939312425814E-2</v>
      </c>
      <c r="F3090">
        <f t="shared" si="174"/>
        <v>3.729210867286125E-2</v>
      </c>
      <c r="G3090">
        <f>IF('Input and Summary Results'!$J$4="yes",IF(C3090=FALSE,FALSE,IF('Data Transformation'!E3090&lt;$R$10,E3090,$R$10)),IF(C3090=FALSE,FALSE,IF(C3090&lt;$R$10,C3090,$R$10)))</f>
        <v>0.96231013700000001</v>
      </c>
      <c r="H3090">
        <f>IF('Input and Summary Results'!$J$4="yes",'Data Transformation'!F3090,'Data Transformation'!D3090)</f>
        <v>8.2687959000000005E-2</v>
      </c>
      <c r="I3090">
        <f t="shared" si="175"/>
        <v>162</v>
      </c>
    </row>
    <row r="3091" spans="2:9" x14ac:dyDescent="0.45">
      <c r="B3091">
        <f>IF('Input and Summary Results'!D2673=0,FALSE,'Input and Summary Results'!$B2673)</f>
        <v>162</v>
      </c>
      <c r="C3091">
        <f>IF(OR(B3091=0,'Input and Summary Results'!D2673=0,'Input and Summary Results'!D2673=""),FALSE,'Input and Summary Results'!$D2673)</f>
        <v>0.67918351799999999</v>
      </c>
      <c r="D3091">
        <f>IF(OR(B3091=0,'Input and Summary Results'!E2673=0),FALSE,'Input and Summary Results'!$E2673)</f>
        <v>8.1203383000000004E-2</v>
      </c>
      <c r="E3091">
        <f t="shared" si="173"/>
        <v>-0.16801286182255998</v>
      </c>
      <c r="F3091">
        <f t="shared" si="174"/>
        <v>5.188916881519496E-2</v>
      </c>
      <c r="G3091">
        <f>IF('Input and Summary Results'!$J$4="yes",IF(C3091=FALSE,FALSE,IF('Data Transformation'!E3091&lt;$R$10,E3091,$R$10)),IF(C3091=FALSE,FALSE,IF(C3091&lt;$R$10,C3091,$R$10)))</f>
        <v>0.67918351799999999</v>
      </c>
      <c r="H3091">
        <f>IF('Input and Summary Results'!$J$4="yes",'Data Transformation'!F3091,'Data Transformation'!D3091)</f>
        <v>8.1203383000000004E-2</v>
      </c>
      <c r="I3091">
        <f t="shared" si="175"/>
        <v>162</v>
      </c>
    </row>
    <row r="3092" spans="2:9" x14ac:dyDescent="0.45">
      <c r="B3092">
        <f>IF('Input and Summary Results'!D2674=0,FALSE,'Input and Summary Results'!$B2674)</f>
        <v>162</v>
      </c>
      <c r="C3092">
        <f>IF(OR(B3092=0,'Input and Summary Results'!D2674=0,'Input and Summary Results'!D2674=""),FALSE,'Input and Summary Results'!$D2674)</f>
        <v>0.21065050499999999</v>
      </c>
      <c r="D3092">
        <f>IF(OR(B3092=0,'Input and Summary Results'!E2674=0),FALSE,'Input and Summary Results'!$E2674)</f>
        <v>7.9751555000000002E-2</v>
      </c>
      <c r="E3092">
        <f t="shared" si="173"/>
        <v>-0.67643749538616993</v>
      </c>
      <c r="F3092">
        <f t="shared" si="174"/>
        <v>0.16431090383571595</v>
      </c>
      <c r="G3092">
        <f>IF('Input and Summary Results'!$J$4="yes",IF(C3092=FALSE,FALSE,IF('Data Transformation'!E3092&lt;$R$10,E3092,$R$10)),IF(C3092=FALSE,FALSE,IF(C3092&lt;$R$10,C3092,$R$10)))</f>
        <v>0.21065050499999999</v>
      </c>
      <c r="H3092">
        <f>IF('Input and Summary Results'!$J$4="yes",'Data Transformation'!F3092,'Data Transformation'!D3092)</f>
        <v>7.9751555000000002E-2</v>
      </c>
      <c r="I3092">
        <f t="shared" si="175"/>
        <v>162</v>
      </c>
    </row>
    <row r="3093" spans="2:9" x14ac:dyDescent="0.45">
      <c r="B3093">
        <f>IF('Input and Summary Results'!D2675=0,FALSE,'Input and Summary Results'!$B2675)</f>
        <v>162</v>
      </c>
      <c r="C3093">
        <f>IF(OR(B3093=0,'Input and Summary Results'!D2675=0,'Input and Summary Results'!D2675=""),FALSE,'Input and Summary Results'!$D2675)</f>
        <v>0.137324054</v>
      </c>
      <c r="D3093">
        <f>IF(OR(B3093=0,'Input and Summary Results'!E2675=0),FALSE,'Input and Summary Results'!$E2675)</f>
        <v>7.3803666000000004E-2</v>
      </c>
      <c r="E3093">
        <f t="shared" si="173"/>
        <v>-0.86225338407063035</v>
      </c>
      <c r="F3093">
        <f t="shared" si="174"/>
        <v>0.23324967557395299</v>
      </c>
      <c r="G3093">
        <f>IF('Input and Summary Results'!$J$4="yes",IF(C3093=FALSE,FALSE,IF('Data Transformation'!E3093&lt;$R$10,E3093,$R$10)),IF(C3093=FALSE,FALSE,IF(C3093&lt;$R$10,C3093,$R$10)))</f>
        <v>0.137324054</v>
      </c>
      <c r="H3093">
        <f>IF('Input and Summary Results'!$J$4="yes",'Data Transformation'!F3093,'Data Transformation'!D3093)</f>
        <v>7.3803666000000004E-2</v>
      </c>
      <c r="I3093">
        <f t="shared" si="175"/>
        <v>162</v>
      </c>
    </row>
    <row r="3094" spans="2:9" x14ac:dyDescent="0.45">
      <c r="B3094">
        <f>IF('Input and Summary Results'!D2676=0,FALSE,'Input and Summary Results'!$B2676)</f>
        <v>162</v>
      </c>
      <c r="C3094">
        <f>IF(OR(B3094=0,'Input and Summary Results'!D2676=0,'Input and Summary Results'!D2676=""),FALSE,'Input and Summary Results'!$D2676)</f>
        <v>0.86518591199999995</v>
      </c>
      <c r="D3094">
        <f>IF(OR(B3094=0,'Input and Summary Results'!E2676=0),FALSE,'Input and Summary Results'!$E2676)</f>
        <v>7.3675445000000006E-2</v>
      </c>
      <c r="E3094">
        <f t="shared" si="173"/>
        <v>-6.2890560881667709E-2</v>
      </c>
      <c r="F3094">
        <f t="shared" si="174"/>
        <v>3.6957540207843795E-2</v>
      </c>
      <c r="G3094">
        <f>IF('Input and Summary Results'!$J$4="yes",IF(C3094=FALSE,FALSE,IF('Data Transformation'!E3094&lt;$R$10,E3094,$R$10)),IF(C3094=FALSE,FALSE,IF(C3094&lt;$R$10,C3094,$R$10)))</f>
        <v>0.86518591199999995</v>
      </c>
      <c r="H3094">
        <f>IF('Input and Summary Results'!$J$4="yes",'Data Transformation'!F3094,'Data Transformation'!D3094)</f>
        <v>7.3675445000000006E-2</v>
      </c>
      <c r="I3094">
        <f t="shared" si="175"/>
        <v>162</v>
      </c>
    </row>
    <row r="3095" spans="2:9" x14ac:dyDescent="0.45">
      <c r="B3095">
        <f>IF('Input and Summary Results'!D2677=0,FALSE,'Input and Summary Results'!$B2677)</f>
        <v>162</v>
      </c>
      <c r="C3095">
        <f>IF(OR(B3095=0,'Input and Summary Results'!D2677=0,'Input and Summary Results'!D2677=""),FALSE,'Input and Summary Results'!$D2677)</f>
        <v>0.93043781999999997</v>
      </c>
      <c r="D3095">
        <f>IF(OR(B3095=0,'Input and Summary Results'!E2677=0),FALSE,'Input and Summary Results'!$E2677)</f>
        <v>6.6430973000000004E-2</v>
      </c>
      <c r="E3095">
        <f t="shared" si="173"/>
        <v>-3.1312644922468227E-2</v>
      </c>
      <c r="F3095">
        <f t="shared" si="174"/>
        <v>3.0986533073214931E-2</v>
      </c>
      <c r="G3095">
        <f>IF('Input and Summary Results'!$J$4="yes",IF(C3095=FALSE,FALSE,IF('Data Transformation'!E3095&lt;$R$10,E3095,$R$10)),IF(C3095=FALSE,FALSE,IF(C3095&lt;$R$10,C3095,$R$10)))</f>
        <v>0.93043781999999997</v>
      </c>
      <c r="H3095">
        <f>IF('Input and Summary Results'!$J$4="yes",'Data Transformation'!F3095,'Data Transformation'!D3095)</f>
        <v>6.6430973000000004E-2</v>
      </c>
      <c r="I3095">
        <f t="shared" si="175"/>
        <v>162</v>
      </c>
    </row>
    <row r="3096" spans="2:9" x14ac:dyDescent="0.45">
      <c r="B3096">
        <f>IF('Input and Summary Results'!D2678=0,FALSE,'Input and Summary Results'!$B2678)</f>
        <v>162</v>
      </c>
      <c r="C3096">
        <f>IF(OR(B3096=0,'Input and Summary Results'!D2678=0,'Input and Summary Results'!D2678=""),FALSE,'Input and Summary Results'!$D2678)</f>
        <v>1.03937082</v>
      </c>
      <c r="D3096">
        <f>IF(OR(B3096=0,'Input and Summary Results'!E2678=0),FALSE,'Input and Summary Results'!$E2678)</f>
        <v>6.2352083000000003E-2</v>
      </c>
      <c r="E3096">
        <f t="shared" si="173"/>
        <v>1.6770519980710798E-2</v>
      </c>
      <c r="F3096">
        <f t="shared" si="174"/>
        <v>2.6035754998394122E-2</v>
      </c>
      <c r="G3096">
        <f>IF('Input and Summary Results'!$J$4="yes",IF(C3096=FALSE,FALSE,IF('Data Transformation'!E3096&lt;$R$10,E3096,$R$10)),IF(C3096=FALSE,FALSE,IF(C3096&lt;$R$10,C3096,$R$10)))</f>
        <v>1.03937082</v>
      </c>
      <c r="H3096">
        <f>IF('Input and Summary Results'!$J$4="yes",'Data Transformation'!F3096,'Data Transformation'!D3096)</f>
        <v>6.2352083000000003E-2</v>
      </c>
      <c r="I3096">
        <f t="shared" si="175"/>
        <v>162</v>
      </c>
    </row>
    <row r="3097" spans="2:9" x14ac:dyDescent="0.45">
      <c r="B3097">
        <f>IF('Input and Summary Results'!D2679=0,FALSE,'Input and Summary Results'!$B2679)</f>
        <v>162</v>
      </c>
      <c r="C3097">
        <f>IF(OR(B3097=0,'Input and Summary Results'!D2679=0,'Input and Summary Results'!D2679=""),FALSE,'Input and Summary Results'!$D2679)</f>
        <v>0.72885896699999997</v>
      </c>
      <c r="D3097">
        <f>IF(OR(B3097=0,'Input and Summary Results'!E2679=0),FALSE,'Input and Summary Results'!$E2679)</f>
        <v>5.6154891999999998E-2</v>
      </c>
      <c r="E3097">
        <f t="shared" si="173"/>
        <v>-0.13735649881392742</v>
      </c>
      <c r="F3097">
        <f t="shared" si="174"/>
        <v>3.3437501946792951E-2</v>
      </c>
      <c r="G3097">
        <f>IF('Input and Summary Results'!$J$4="yes",IF(C3097=FALSE,FALSE,IF('Data Transformation'!E3097&lt;$R$10,E3097,$R$10)),IF(C3097=FALSE,FALSE,IF(C3097&lt;$R$10,C3097,$R$10)))</f>
        <v>0.72885896699999997</v>
      </c>
      <c r="H3097">
        <f>IF('Input and Summary Results'!$J$4="yes",'Data Transformation'!F3097,'Data Transformation'!D3097)</f>
        <v>5.6154891999999998E-2</v>
      </c>
      <c r="I3097">
        <f t="shared" si="175"/>
        <v>162</v>
      </c>
    </row>
    <row r="3098" spans="2:9" x14ac:dyDescent="0.45">
      <c r="B3098">
        <f>IF('Input and Summary Results'!D2680=0,FALSE,'Input and Summary Results'!$B2680)</f>
        <v>162</v>
      </c>
      <c r="C3098">
        <f>IF(OR(B3098=0,'Input and Summary Results'!D2680=0,'Input and Summary Results'!D2680=""),FALSE,'Input and Summary Results'!$D2680)</f>
        <v>0.73384121999999996</v>
      </c>
      <c r="D3098">
        <f>IF(OR(B3098=0,'Input and Summary Results'!E2680=0),FALSE,'Input and Summary Results'!$E2680)</f>
        <v>5.5401732000000002E-2</v>
      </c>
      <c r="E3098">
        <f t="shared" si="173"/>
        <v>-0.13439789749180983</v>
      </c>
      <c r="F3098">
        <f t="shared" si="174"/>
        <v>3.2765060114775237E-2</v>
      </c>
      <c r="G3098">
        <f>IF('Input and Summary Results'!$J$4="yes",IF(C3098=FALSE,FALSE,IF('Data Transformation'!E3098&lt;$R$10,E3098,$R$10)),IF(C3098=FALSE,FALSE,IF(C3098&lt;$R$10,C3098,$R$10)))</f>
        <v>0.73384121999999996</v>
      </c>
      <c r="H3098">
        <f>IF('Input and Summary Results'!$J$4="yes",'Data Transformation'!F3098,'Data Transformation'!D3098)</f>
        <v>5.5401732000000002E-2</v>
      </c>
      <c r="I3098">
        <f t="shared" si="175"/>
        <v>162</v>
      </c>
    </row>
    <row r="3099" spans="2:9" x14ac:dyDescent="0.45">
      <c r="B3099">
        <f>IF('Input and Summary Results'!D2681=0,FALSE,'Input and Summary Results'!$B2681)</f>
        <v>162</v>
      </c>
      <c r="C3099">
        <f>IF(OR(B3099=0,'Input and Summary Results'!D2681=0,'Input and Summary Results'!D2681=""),FALSE,'Input and Summary Results'!$D2681)</f>
        <v>0.90697119000000004</v>
      </c>
      <c r="D3099">
        <f>IF(OR(B3099=0,'Input and Summary Results'!E2681=0),FALSE,'Input and Summary Results'!$E2681)</f>
        <v>5.5177098000000001E-2</v>
      </c>
      <c r="E3099">
        <f t="shared" si="173"/>
        <v>-4.2406508113823321E-2</v>
      </c>
      <c r="F3099">
        <f t="shared" si="174"/>
        <v>2.6403110480278869E-2</v>
      </c>
      <c r="G3099">
        <f>IF('Input and Summary Results'!$J$4="yes",IF(C3099=FALSE,FALSE,IF('Data Transformation'!E3099&lt;$R$10,E3099,$R$10)),IF(C3099=FALSE,FALSE,IF(C3099&lt;$R$10,C3099,$R$10)))</f>
        <v>0.90697119000000004</v>
      </c>
      <c r="H3099">
        <f>IF('Input and Summary Results'!$J$4="yes",'Data Transformation'!F3099,'Data Transformation'!D3099)</f>
        <v>5.5177098000000001E-2</v>
      </c>
      <c r="I3099">
        <f t="shared" si="175"/>
        <v>162</v>
      </c>
    </row>
    <row r="3100" spans="2:9" x14ac:dyDescent="0.45">
      <c r="B3100">
        <f>IF('Input and Summary Results'!D2682=0,FALSE,'Input and Summary Results'!$B2682)</f>
        <v>162</v>
      </c>
      <c r="C3100">
        <f>IF(OR(B3100=0,'Input and Summary Results'!D2682=0,'Input and Summary Results'!D2682=""),FALSE,'Input and Summary Results'!$D2682)</f>
        <v>0.484558351</v>
      </c>
      <c r="D3100">
        <f>IF(OR(B3100=0,'Input and Summary Results'!E2682=0),FALSE,'Input and Summary Results'!$E2682)</f>
        <v>5.0786393999999999E-2</v>
      </c>
      <c r="E3100">
        <f t="shared" si="173"/>
        <v>-0.31465391728932135</v>
      </c>
      <c r="F3100">
        <f t="shared" si="174"/>
        <v>4.5487390632134625E-2</v>
      </c>
      <c r="G3100">
        <f>IF('Input and Summary Results'!$J$4="yes",IF(C3100=FALSE,FALSE,IF('Data Transformation'!E3100&lt;$R$10,E3100,$R$10)),IF(C3100=FALSE,FALSE,IF(C3100&lt;$R$10,C3100,$R$10)))</f>
        <v>0.484558351</v>
      </c>
      <c r="H3100">
        <f>IF('Input and Summary Results'!$J$4="yes",'Data Transformation'!F3100,'Data Transformation'!D3100)</f>
        <v>5.0786393999999999E-2</v>
      </c>
      <c r="I3100">
        <f t="shared" si="175"/>
        <v>162</v>
      </c>
    </row>
    <row r="3101" spans="2:9" x14ac:dyDescent="0.45">
      <c r="B3101">
        <f>IF('Input and Summary Results'!D2683=0,FALSE,'Input and Summary Results'!$B2683)</f>
        <v>162</v>
      </c>
      <c r="C3101">
        <f>IF(OR(B3101=0,'Input and Summary Results'!D2683=0,'Input and Summary Results'!D2683=""),FALSE,'Input and Summary Results'!$D2683)</f>
        <v>0.97900399900000001</v>
      </c>
      <c r="D3101">
        <f>IF(OR(B3101=0,'Input and Summary Results'!E2683=0),FALSE,'Input and Summary Results'!$E2683)</f>
        <v>4.9124593000000001E-2</v>
      </c>
      <c r="E3101">
        <f t="shared" si="173"/>
        <v>-9.2155342029029939E-3</v>
      </c>
      <c r="F3101">
        <f t="shared" si="174"/>
        <v>2.1777309779916435E-2</v>
      </c>
      <c r="G3101">
        <f>IF('Input and Summary Results'!$J$4="yes",IF(C3101=FALSE,FALSE,IF('Data Transformation'!E3101&lt;$R$10,E3101,$R$10)),IF(C3101=FALSE,FALSE,IF(C3101&lt;$R$10,C3101,$R$10)))</f>
        <v>0.97900399900000001</v>
      </c>
      <c r="H3101">
        <f>IF('Input and Summary Results'!$J$4="yes",'Data Transformation'!F3101,'Data Transformation'!D3101)</f>
        <v>4.9124593000000001E-2</v>
      </c>
      <c r="I3101">
        <f t="shared" si="175"/>
        <v>162</v>
      </c>
    </row>
    <row r="3102" spans="2:9" x14ac:dyDescent="0.45">
      <c r="B3102">
        <f>IF('Input and Summary Results'!D2684=0,FALSE,'Input and Summary Results'!$B2684)</f>
        <v>163</v>
      </c>
      <c r="C3102">
        <f>IF(OR(B3102=0,'Input and Summary Results'!D2684=0,'Input and Summary Results'!D2684=""),FALSE,'Input and Summary Results'!$D2684)</f>
        <v>1.3139670000000001E-2</v>
      </c>
      <c r="D3102">
        <f>IF(OR(B3102=0,'Input and Summary Results'!E2684=0),FALSE,'Input and Summary Results'!$E2684)</f>
        <v>0.11736737799999999</v>
      </c>
      <c r="E3102">
        <f t="shared" si="173"/>
        <v>-1.8814155418522429</v>
      </c>
      <c r="F3102">
        <f t="shared" si="174"/>
        <v>3.8766150178809657</v>
      </c>
      <c r="G3102">
        <f>IF('Input and Summary Results'!$J$4="yes",IF(C3102=FALSE,FALSE,IF('Data Transformation'!E3102&lt;$R$10,E3102,$R$10)),IF(C3102=FALSE,FALSE,IF(C3102&lt;$R$10,C3102,$R$10)))</f>
        <v>1.3139670000000001E-2</v>
      </c>
      <c r="H3102">
        <f>IF('Input and Summary Results'!$J$4="yes",'Data Transformation'!F3102,'Data Transformation'!D3102)</f>
        <v>0.11736737799999999</v>
      </c>
      <c r="I3102">
        <f t="shared" si="175"/>
        <v>163</v>
      </c>
    </row>
    <row r="3103" spans="2:9" x14ac:dyDescent="0.45">
      <c r="B3103">
        <f>IF('Input and Summary Results'!D2685=0,FALSE,'Input and Summary Results'!$B2685)</f>
        <v>163</v>
      </c>
      <c r="C3103">
        <f>IF(OR(B3103=0,'Input and Summary Results'!D2685=0,'Input and Summary Results'!D2685=""),FALSE,'Input and Summary Results'!$D2685)</f>
        <v>-9.2501941000000004E-2</v>
      </c>
      <c r="D3103">
        <f>IF(OR(B3103=0,'Input and Summary Results'!E2685=0),FALSE,'Input and Summary Results'!$E2685)</f>
        <v>7.8330834000000002E-2</v>
      </c>
      <c r="E3103" t="e">
        <f t="shared" si="173"/>
        <v>#NUM!</v>
      </c>
      <c r="F3103">
        <f t="shared" si="174"/>
        <v>-0.36751209313542943</v>
      </c>
      <c r="G3103">
        <f>IF('Input and Summary Results'!$J$4="yes",IF(C3103=FALSE,FALSE,IF('Data Transformation'!E3103&lt;$R$10,E3103,$R$10)),IF(C3103=FALSE,FALSE,IF(C3103&lt;$R$10,C3103,$R$10)))</f>
        <v>-9.2501941000000004E-2</v>
      </c>
      <c r="H3103">
        <f>IF('Input and Summary Results'!$J$4="yes",'Data Transformation'!F3103,'Data Transformation'!D3103)</f>
        <v>7.8330834000000002E-2</v>
      </c>
      <c r="I3103">
        <f t="shared" si="175"/>
        <v>163</v>
      </c>
    </row>
    <row r="3104" spans="2:9" x14ac:dyDescent="0.45">
      <c r="B3104">
        <f>IF('Input and Summary Results'!D2686=0,FALSE,'Input and Summary Results'!$B2686)</f>
        <v>163</v>
      </c>
      <c r="C3104">
        <f>IF(OR(B3104=0,'Input and Summary Results'!D2686=0,'Input and Summary Results'!D2686=""),FALSE,'Input and Summary Results'!$D2686)</f>
        <v>0.147731895</v>
      </c>
      <c r="D3104">
        <f>IF(OR(B3104=0,'Input and Summary Results'!E2686=0),FALSE,'Input and Summary Results'!$E2686)</f>
        <v>7.6903721999999994E-2</v>
      </c>
      <c r="E3104">
        <f t="shared" si="173"/>
        <v>-0.83052573131565199</v>
      </c>
      <c r="F3104">
        <f t="shared" si="174"/>
        <v>0.22592423489863173</v>
      </c>
      <c r="G3104">
        <f>IF('Input and Summary Results'!$J$4="yes",IF(C3104=FALSE,FALSE,IF('Data Transformation'!E3104&lt;$R$10,E3104,$R$10)),IF(C3104=FALSE,FALSE,IF(C3104&lt;$R$10,C3104,$R$10)))</f>
        <v>0.147731895</v>
      </c>
      <c r="H3104">
        <f>IF('Input and Summary Results'!$J$4="yes",'Data Transformation'!F3104,'Data Transformation'!D3104)</f>
        <v>7.6903721999999994E-2</v>
      </c>
      <c r="I3104">
        <f t="shared" si="175"/>
        <v>163</v>
      </c>
    </row>
    <row r="3105" spans="2:9" x14ac:dyDescent="0.45">
      <c r="B3105">
        <f>IF('Input and Summary Results'!D2687=0,FALSE,'Input and Summary Results'!$B2687)</f>
        <v>163</v>
      </c>
      <c r="C3105">
        <f>IF(OR(B3105=0,'Input and Summary Results'!D2687=0,'Input and Summary Results'!D2687=""),FALSE,'Input and Summary Results'!$D2687)</f>
        <v>7.4071848999999995E-2</v>
      </c>
      <c r="D3105">
        <f>IF(OR(B3105=0,'Input and Summary Results'!E2687=0),FALSE,'Input and Summary Results'!$E2687)</f>
        <v>6.6325696000000003E-2</v>
      </c>
      <c r="E3105">
        <f t="shared" si="173"/>
        <v>-1.1303468142457391</v>
      </c>
      <c r="F3105">
        <f t="shared" si="174"/>
        <v>0.3886139262434235</v>
      </c>
      <c r="G3105">
        <f>IF('Input and Summary Results'!$J$4="yes",IF(C3105=FALSE,FALSE,IF('Data Transformation'!E3105&lt;$R$10,E3105,$R$10)),IF(C3105=FALSE,FALSE,IF(C3105&lt;$R$10,C3105,$R$10)))</f>
        <v>7.4071848999999995E-2</v>
      </c>
      <c r="H3105">
        <f>IF('Input and Summary Results'!$J$4="yes",'Data Transformation'!F3105,'Data Transformation'!D3105)</f>
        <v>6.6325696000000003E-2</v>
      </c>
      <c r="I3105">
        <f t="shared" si="175"/>
        <v>163</v>
      </c>
    </row>
    <row r="3106" spans="2:9" x14ac:dyDescent="0.45">
      <c r="B3106">
        <f>IF('Input and Summary Results'!D2688=0,FALSE,'Input and Summary Results'!$B2688)</f>
        <v>163</v>
      </c>
      <c r="C3106">
        <f>IF(OR(B3106=0,'Input and Summary Results'!D2688=0,'Input and Summary Results'!D2688=""),FALSE,'Input and Summary Results'!$D2688)</f>
        <v>0.23417785599999999</v>
      </c>
      <c r="D3106">
        <f>IF(OR(B3106=0,'Input and Summary Results'!E2688=0),FALSE,'Input and Summary Results'!$E2688)</f>
        <v>6.5199017999999997E-2</v>
      </c>
      <c r="E3106">
        <f t="shared" si="173"/>
        <v>-0.63045417447154817</v>
      </c>
      <c r="F3106">
        <f t="shared" si="174"/>
        <v>0.12083283319495418</v>
      </c>
      <c r="G3106">
        <f>IF('Input and Summary Results'!$J$4="yes",IF(C3106=FALSE,FALSE,IF('Data Transformation'!E3106&lt;$R$10,E3106,$R$10)),IF(C3106=FALSE,FALSE,IF(C3106&lt;$R$10,C3106,$R$10)))</f>
        <v>0.23417785599999999</v>
      </c>
      <c r="H3106">
        <f>IF('Input and Summary Results'!$J$4="yes",'Data Transformation'!F3106,'Data Transformation'!D3106)</f>
        <v>6.5199017999999997E-2</v>
      </c>
      <c r="I3106">
        <f t="shared" si="175"/>
        <v>163</v>
      </c>
    </row>
    <row r="3107" spans="2:9" x14ac:dyDescent="0.45">
      <c r="B3107">
        <f>IF('Input and Summary Results'!D2689=0,FALSE,'Input and Summary Results'!$B2689)</f>
        <v>163</v>
      </c>
      <c r="C3107">
        <f>IF(OR(B3107=0,'Input and Summary Results'!D2689=0,'Input and Summary Results'!D2689=""),FALSE,'Input and Summary Results'!$D2689)</f>
        <v>0.106920878</v>
      </c>
      <c r="D3107">
        <f>IF(OR(B3107=0,'Input and Summary Results'!E2689=0),FALSE,'Input and Summary Results'!$E2689)</f>
        <v>6.4458662999999999E-2</v>
      </c>
      <c r="E3107">
        <f t="shared" si="173"/>
        <v>-0.97093748361369059</v>
      </c>
      <c r="F3107">
        <f t="shared" si="174"/>
        <v>0.26164263018865219</v>
      </c>
      <c r="G3107">
        <f>IF('Input and Summary Results'!$J$4="yes",IF(C3107=FALSE,FALSE,IF('Data Transformation'!E3107&lt;$R$10,E3107,$R$10)),IF(C3107=FALSE,FALSE,IF(C3107&lt;$R$10,C3107,$R$10)))</f>
        <v>0.106920878</v>
      </c>
      <c r="H3107">
        <f>IF('Input and Summary Results'!$J$4="yes",'Data Transformation'!F3107,'Data Transformation'!D3107)</f>
        <v>6.4458662999999999E-2</v>
      </c>
      <c r="I3107">
        <f t="shared" si="175"/>
        <v>163</v>
      </c>
    </row>
    <row r="3108" spans="2:9" x14ac:dyDescent="0.45">
      <c r="B3108">
        <f>IF('Input and Summary Results'!D2690=0,FALSE,'Input and Summary Results'!$B2690)</f>
        <v>163</v>
      </c>
      <c r="C3108">
        <f>IF(OR(B3108=0,'Input and Summary Results'!D2690=0,'Input and Summary Results'!D2690=""),FALSE,'Input and Summary Results'!$D2690)</f>
        <v>0.151050246</v>
      </c>
      <c r="D3108">
        <f>IF(OR(B3108=0,'Input and Summary Results'!E2690=0),FALSE,'Input and Summary Results'!$E2690)</f>
        <v>6.3534210999999993E-2</v>
      </c>
      <c r="E3108">
        <f t="shared" si="173"/>
        <v>-0.82087856309936968</v>
      </c>
      <c r="F3108">
        <f t="shared" si="174"/>
        <v>0.18254751848600098</v>
      </c>
      <c r="G3108">
        <f>IF('Input and Summary Results'!$J$4="yes",IF(C3108=FALSE,FALSE,IF('Data Transformation'!E3108&lt;$R$10,E3108,$R$10)),IF(C3108=FALSE,FALSE,IF(C3108&lt;$R$10,C3108,$R$10)))</f>
        <v>0.151050246</v>
      </c>
      <c r="H3108">
        <f>IF('Input and Summary Results'!$J$4="yes",'Data Transformation'!F3108,'Data Transformation'!D3108)</f>
        <v>6.3534210999999993E-2</v>
      </c>
      <c r="I3108">
        <f t="shared" si="175"/>
        <v>163</v>
      </c>
    </row>
    <row r="3109" spans="2:9" x14ac:dyDescent="0.45">
      <c r="B3109">
        <f>IF('Input and Summary Results'!D2691=0,FALSE,'Input and Summary Results'!$B2691)</f>
        <v>163</v>
      </c>
      <c r="C3109">
        <f>IF(OR(B3109=0,'Input and Summary Results'!D2691=0,'Input and Summary Results'!D2691=""),FALSE,'Input and Summary Results'!$D2691)</f>
        <v>0.14381190299999999</v>
      </c>
      <c r="D3109">
        <f>IF(OR(B3109=0,'Input and Summary Results'!E2691=0),FALSE,'Input and Summary Results'!$E2691)</f>
        <v>6.3380383999999998E-2</v>
      </c>
      <c r="E3109">
        <f t="shared" si="173"/>
        <v>-0.84220516685103697</v>
      </c>
      <c r="F3109">
        <f t="shared" si="174"/>
        <v>0.19127127923479323</v>
      </c>
      <c r="G3109">
        <f>IF('Input and Summary Results'!$J$4="yes",IF(C3109=FALSE,FALSE,IF('Data Transformation'!E3109&lt;$R$10,E3109,$R$10)),IF(C3109=FALSE,FALSE,IF(C3109&lt;$R$10,C3109,$R$10)))</f>
        <v>0.14381190299999999</v>
      </c>
      <c r="H3109">
        <f>IF('Input and Summary Results'!$J$4="yes",'Data Transformation'!F3109,'Data Transformation'!D3109)</f>
        <v>6.3380383999999998E-2</v>
      </c>
      <c r="I3109">
        <f t="shared" si="175"/>
        <v>163</v>
      </c>
    </row>
    <row r="3110" spans="2:9" x14ac:dyDescent="0.45">
      <c r="B3110">
        <f>IF('Input and Summary Results'!D2692=0,FALSE,'Input and Summary Results'!$B2692)</f>
        <v>163</v>
      </c>
      <c r="C3110">
        <f>IF(OR(B3110=0,'Input and Summary Results'!D2692=0,'Input and Summary Results'!D2692=""),FALSE,'Input and Summary Results'!$D2692)</f>
        <v>0.120444702</v>
      </c>
      <c r="D3110">
        <f>IF(OR(B3110=0,'Input and Summary Results'!E2692=0),FALSE,'Input and Summary Results'!$E2692)</f>
        <v>6.3037497999999997E-2</v>
      </c>
      <c r="E3110">
        <f t="shared" si="173"/>
        <v>-0.919212298552886</v>
      </c>
      <c r="F3110">
        <f t="shared" si="174"/>
        <v>0.22714385670529535</v>
      </c>
      <c r="G3110">
        <f>IF('Input and Summary Results'!$J$4="yes",IF(C3110=FALSE,FALSE,IF('Data Transformation'!E3110&lt;$R$10,E3110,$R$10)),IF(C3110=FALSE,FALSE,IF(C3110&lt;$R$10,C3110,$R$10)))</f>
        <v>0.120444702</v>
      </c>
      <c r="H3110">
        <f>IF('Input and Summary Results'!$J$4="yes",'Data Transformation'!F3110,'Data Transformation'!D3110)</f>
        <v>6.3037497999999997E-2</v>
      </c>
      <c r="I3110">
        <f t="shared" si="175"/>
        <v>163</v>
      </c>
    </row>
    <row r="3111" spans="2:9" x14ac:dyDescent="0.45">
      <c r="B3111">
        <f>IF('Input and Summary Results'!D2693=0,FALSE,'Input and Summary Results'!$B2693)</f>
        <v>163</v>
      </c>
      <c r="C3111">
        <f>IF(OR(B3111=0,'Input and Summary Results'!D2693=0,'Input and Summary Results'!D2693=""),FALSE,'Input and Summary Results'!$D2693)</f>
        <v>0.181468608</v>
      </c>
      <c r="D3111">
        <f>IF(OR(B3111=0,'Input and Summary Results'!E2693=0),FALSE,'Input and Summary Results'!$E2693)</f>
        <v>6.0913183000000003E-2</v>
      </c>
      <c r="E3111">
        <f t="shared" si="173"/>
        <v>-0.7411984921238296</v>
      </c>
      <c r="F3111">
        <f t="shared" si="174"/>
        <v>0.14567986007805822</v>
      </c>
      <c r="G3111">
        <f>IF('Input and Summary Results'!$J$4="yes",IF(C3111=FALSE,FALSE,IF('Data Transformation'!E3111&lt;$R$10,E3111,$R$10)),IF(C3111=FALSE,FALSE,IF(C3111&lt;$R$10,C3111,$R$10)))</f>
        <v>0.181468608</v>
      </c>
      <c r="H3111">
        <f>IF('Input and Summary Results'!$J$4="yes",'Data Transformation'!F3111,'Data Transformation'!D3111)</f>
        <v>6.0913183000000003E-2</v>
      </c>
      <c r="I3111">
        <f t="shared" si="175"/>
        <v>163</v>
      </c>
    </row>
    <row r="3112" spans="2:9" x14ac:dyDescent="0.45">
      <c r="B3112">
        <f>IF('Input and Summary Results'!D2694=0,FALSE,'Input and Summary Results'!$B2694)</f>
        <v>163</v>
      </c>
      <c r="C3112">
        <f>IF(OR(B3112=0,'Input and Summary Results'!D2694=0,'Input and Summary Results'!D2694=""),FALSE,'Input and Summary Results'!$D2694)</f>
        <v>0.114025639</v>
      </c>
      <c r="D3112">
        <f>IF(OR(B3112=0,'Input and Summary Results'!E2694=0),FALSE,'Input and Summary Results'!$E2694)</f>
        <v>5.9388924000000003E-2</v>
      </c>
      <c r="E3112">
        <f t="shared" si="173"/>
        <v>-0.94299748529271288</v>
      </c>
      <c r="F3112">
        <f t="shared" si="174"/>
        <v>0.22604383752675133</v>
      </c>
      <c r="G3112">
        <f>IF('Input and Summary Results'!$J$4="yes",IF(C3112=FALSE,FALSE,IF('Data Transformation'!E3112&lt;$R$10,E3112,$R$10)),IF(C3112=FALSE,FALSE,IF(C3112&lt;$R$10,C3112,$R$10)))</f>
        <v>0.114025639</v>
      </c>
      <c r="H3112">
        <f>IF('Input and Summary Results'!$J$4="yes",'Data Transformation'!F3112,'Data Transformation'!D3112)</f>
        <v>5.9388924000000003E-2</v>
      </c>
      <c r="I3112">
        <f t="shared" si="175"/>
        <v>163</v>
      </c>
    </row>
    <row r="3113" spans="2:9" x14ac:dyDescent="0.45">
      <c r="B3113">
        <f>IF('Input and Summary Results'!D2695=0,FALSE,'Input and Summary Results'!$B2695)</f>
        <v>163</v>
      </c>
      <c r="C3113">
        <f>IF(OR(B3113=0,'Input and Summary Results'!D2695=0,'Input and Summary Results'!D2695=""),FALSE,'Input and Summary Results'!$D2695)</f>
        <v>7.9555339000000003E-2</v>
      </c>
      <c r="D3113">
        <f>IF(OR(B3113=0,'Input and Summary Results'!E2695=0),FALSE,'Input and Summary Results'!$E2695)</f>
        <v>5.6481337E-2</v>
      </c>
      <c r="E3113">
        <f t="shared" si="173"/>
        <v>-1.0993306693117728</v>
      </c>
      <c r="F3113">
        <f t="shared" si="174"/>
        <v>0.30812388666963003</v>
      </c>
      <c r="G3113">
        <f>IF('Input and Summary Results'!$J$4="yes",IF(C3113=FALSE,FALSE,IF('Data Transformation'!E3113&lt;$R$10,E3113,$R$10)),IF(C3113=FALSE,FALSE,IF(C3113&lt;$R$10,C3113,$R$10)))</f>
        <v>7.9555339000000003E-2</v>
      </c>
      <c r="H3113">
        <f>IF('Input and Summary Results'!$J$4="yes",'Data Transformation'!F3113,'Data Transformation'!D3113)</f>
        <v>5.6481337E-2</v>
      </c>
      <c r="I3113">
        <f t="shared" si="175"/>
        <v>163</v>
      </c>
    </row>
    <row r="3114" spans="2:9" x14ac:dyDescent="0.45">
      <c r="B3114">
        <f>IF('Input and Summary Results'!D2696=0,FALSE,'Input and Summary Results'!$B2696)</f>
        <v>163</v>
      </c>
      <c r="C3114">
        <f>IF(OR(B3114=0,'Input and Summary Results'!D2696=0,'Input and Summary Results'!D2696=""),FALSE,'Input and Summary Results'!$D2696)</f>
        <v>0.124535273</v>
      </c>
      <c r="D3114">
        <f>IF(OR(B3114=0,'Input and Summary Results'!E2696=0),FALSE,'Input and Summary Results'!$E2696)</f>
        <v>5.3343961000000002E-2</v>
      </c>
      <c r="E3114">
        <f t="shared" ref="E3114:E3177" si="176">IF(C3114=FALSE,FALSE,LOG10(C3114))</f>
        <v>-0.90470762286848694</v>
      </c>
      <c r="F3114">
        <f t="shared" ref="F3114:F3177" si="177">IF(D3114=FALSE, FALSE,0.434*D3114/C3114)</f>
        <v>0.18590137971592996</v>
      </c>
      <c r="G3114">
        <f>IF('Input and Summary Results'!$J$4="yes",IF(C3114=FALSE,FALSE,IF('Data Transformation'!E3114&lt;$R$10,E3114,$R$10)),IF(C3114=FALSE,FALSE,IF(C3114&lt;$R$10,C3114,$R$10)))</f>
        <v>0.124535273</v>
      </c>
      <c r="H3114">
        <f>IF('Input and Summary Results'!$J$4="yes",'Data Transformation'!F3114,'Data Transformation'!D3114)</f>
        <v>5.3343961000000002E-2</v>
      </c>
      <c r="I3114">
        <f t="shared" si="175"/>
        <v>163</v>
      </c>
    </row>
    <row r="3115" spans="2:9" x14ac:dyDescent="0.45">
      <c r="B3115">
        <f>IF('Input and Summary Results'!D2697=0,FALSE,'Input and Summary Results'!$B2697)</f>
        <v>163</v>
      </c>
      <c r="C3115">
        <f>IF(OR(B3115=0,'Input and Summary Results'!D2697=0,'Input and Summary Results'!D2697=""),FALSE,'Input and Summary Results'!$D2697)</f>
        <v>0.121169824</v>
      </c>
      <c r="D3115">
        <f>IF(OR(B3115=0,'Input and Summary Results'!E2697=0),FALSE,'Input and Summary Results'!$E2697)</f>
        <v>4.9881584999999999E-2</v>
      </c>
      <c r="E3115">
        <f t="shared" si="176"/>
        <v>-0.91660552292560327</v>
      </c>
      <c r="F3115">
        <f t="shared" si="177"/>
        <v>0.17866336002930897</v>
      </c>
      <c r="G3115">
        <f>IF('Input and Summary Results'!$J$4="yes",IF(C3115=FALSE,FALSE,IF('Data Transformation'!E3115&lt;$R$10,E3115,$R$10)),IF(C3115=FALSE,FALSE,IF(C3115&lt;$R$10,C3115,$R$10)))</f>
        <v>0.121169824</v>
      </c>
      <c r="H3115">
        <f>IF('Input and Summary Results'!$J$4="yes",'Data Transformation'!F3115,'Data Transformation'!D3115)</f>
        <v>4.9881584999999999E-2</v>
      </c>
      <c r="I3115">
        <f t="shared" si="175"/>
        <v>163</v>
      </c>
    </row>
    <row r="3116" spans="2:9" x14ac:dyDescent="0.45">
      <c r="B3116">
        <f>IF('Input and Summary Results'!D2698=0,FALSE,'Input and Summary Results'!$B2698)</f>
        <v>163</v>
      </c>
      <c r="C3116">
        <f>IF(OR(B3116=0,'Input and Summary Results'!D2698=0,'Input and Summary Results'!D2698=""),FALSE,'Input and Summary Results'!$D2698)</f>
        <v>9.8888092999999996E-2</v>
      </c>
      <c r="D3116">
        <f>IF(OR(B3116=0,'Input and Summary Results'!E2698=0),FALSE,'Input and Summary Results'!$E2698)</f>
        <v>4.5313045000000003E-2</v>
      </c>
      <c r="E3116">
        <f t="shared" si="176"/>
        <v>-1.0048559981471004</v>
      </c>
      <c r="F3116">
        <f t="shared" si="177"/>
        <v>0.19886986323014647</v>
      </c>
      <c r="G3116">
        <f>IF('Input and Summary Results'!$J$4="yes",IF(C3116=FALSE,FALSE,IF('Data Transformation'!E3116&lt;$R$10,E3116,$R$10)),IF(C3116=FALSE,FALSE,IF(C3116&lt;$R$10,C3116,$R$10)))</f>
        <v>9.8888092999999996E-2</v>
      </c>
      <c r="H3116">
        <f>IF('Input and Summary Results'!$J$4="yes",'Data Transformation'!F3116,'Data Transformation'!D3116)</f>
        <v>4.5313045000000003E-2</v>
      </c>
      <c r="I3116">
        <f t="shared" si="175"/>
        <v>163</v>
      </c>
    </row>
    <row r="3117" spans="2:9" x14ac:dyDescent="0.45">
      <c r="B3117">
        <f>IF('Input and Summary Results'!D2699=0,FALSE,'Input and Summary Results'!$B2699)</f>
        <v>163</v>
      </c>
      <c r="C3117">
        <f>IF(OR(B3117=0,'Input and Summary Results'!D2699=0,'Input and Summary Results'!D2699=""),FALSE,'Input and Summary Results'!$D2699)</f>
        <v>-6.6066909999999996E-3</v>
      </c>
      <c r="D3117">
        <f>IF(OR(B3117=0,'Input and Summary Results'!E2699=0),FALSE,'Input and Summary Results'!$E2699)</f>
        <v>4.2473948999999997E-2</v>
      </c>
      <c r="E3117" t="e">
        <f t="shared" si="176"/>
        <v>#NUM!</v>
      </c>
      <c r="F3117">
        <f t="shared" si="177"/>
        <v>-2.7901552934744487</v>
      </c>
      <c r="G3117">
        <f>IF('Input and Summary Results'!$J$4="yes",IF(C3117=FALSE,FALSE,IF('Data Transformation'!E3117&lt;$R$10,E3117,$R$10)),IF(C3117=FALSE,FALSE,IF(C3117&lt;$R$10,C3117,$R$10)))</f>
        <v>-6.6066909999999996E-3</v>
      </c>
      <c r="H3117">
        <f>IF('Input and Summary Results'!$J$4="yes",'Data Transformation'!F3117,'Data Transformation'!D3117)</f>
        <v>4.2473948999999997E-2</v>
      </c>
      <c r="I3117">
        <f t="shared" si="175"/>
        <v>163</v>
      </c>
    </row>
    <row r="3118" spans="2:9" x14ac:dyDescent="0.45">
      <c r="B3118">
        <f>IF('Input and Summary Results'!D2700=0,FALSE,'Input and Summary Results'!$B2700)</f>
        <v>163</v>
      </c>
      <c r="C3118">
        <f>IF(OR(B3118=0,'Input and Summary Results'!D2700=0,'Input and Summary Results'!D2700=""),FALSE,'Input and Summary Results'!$D2700)</f>
        <v>0.29444082799999999</v>
      </c>
      <c r="D3118">
        <f>IF(OR(B3118=0,'Input and Summary Results'!E2700=0),FALSE,'Input and Summary Results'!$E2700)</f>
        <v>4.1951102999999997E-2</v>
      </c>
      <c r="E3118">
        <f t="shared" si="176"/>
        <v>-0.53100196965482083</v>
      </c>
      <c r="F3118">
        <f t="shared" si="177"/>
        <v>6.1835102236568906E-2</v>
      </c>
      <c r="G3118">
        <f>IF('Input and Summary Results'!$J$4="yes",IF(C3118=FALSE,FALSE,IF('Data Transformation'!E3118&lt;$R$10,E3118,$R$10)),IF(C3118=FALSE,FALSE,IF(C3118&lt;$R$10,C3118,$R$10)))</f>
        <v>0.29444082799999999</v>
      </c>
      <c r="H3118">
        <f>IF('Input and Summary Results'!$J$4="yes",'Data Transformation'!F3118,'Data Transformation'!D3118)</f>
        <v>4.1951102999999997E-2</v>
      </c>
      <c r="I3118">
        <f t="shared" si="175"/>
        <v>163</v>
      </c>
    </row>
    <row r="3119" spans="2:9" x14ac:dyDescent="0.45">
      <c r="B3119">
        <f>IF('Input and Summary Results'!D2701=0,FALSE,'Input and Summary Results'!$B2701)</f>
        <v>164</v>
      </c>
      <c r="C3119">
        <f>IF(OR(B3119=0,'Input and Summary Results'!D2701=0,'Input and Summary Results'!D2701=""),FALSE,'Input and Summary Results'!$D2701)</f>
        <v>0.19526454200000001</v>
      </c>
      <c r="D3119">
        <f>IF(OR(B3119=0,'Input and Summary Results'!E2701=0),FALSE,'Input and Summary Results'!$E2701)</f>
        <v>9.1804052999999997E-2</v>
      </c>
      <c r="E3119">
        <f t="shared" si="176"/>
        <v>-0.70937661289147402</v>
      </c>
      <c r="F3119">
        <f t="shared" si="177"/>
        <v>0.20404605257005648</v>
      </c>
      <c r="G3119">
        <f>IF('Input and Summary Results'!$J$4="yes",IF(C3119=FALSE,FALSE,IF('Data Transformation'!E3119&lt;$R$10,E3119,$R$10)),IF(C3119=FALSE,FALSE,IF(C3119&lt;$R$10,C3119,$R$10)))</f>
        <v>0.19526454200000001</v>
      </c>
      <c r="H3119">
        <f>IF('Input and Summary Results'!$J$4="yes",'Data Transformation'!F3119,'Data Transformation'!D3119)</f>
        <v>9.1804052999999997E-2</v>
      </c>
      <c r="I3119">
        <f t="shared" si="175"/>
        <v>164</v>
      </c>
    </row>
    <row r="3120" spans="2:9" x14ac:dyDescent="0.45">
      <c r="B3120">
        <f>IF('Input and Summary Results'!D2702=0,FALSE,'Input and Summary Results'!$B2702)</f>
        <v>164</v>
      </c>
      <c r="C3120">
        <f>IF(OR(B3120=0,'Input and Summary Results'!D2702=0,'Input and Summary Results'!D2702=""),FALSE,'Input and Summary Results'!$D2702)</f>
        <v>8.7046657E-2</v>
      </c>
      <c r="D3120">
        <f>IF(OR(B3120=0,'Input and Summary Results'!E2702=0),FALSE,'Input and Summary Results'!$E2702)</f>
        <v>8.7041531000000005E-2</v>
      </c>
      <c r="E3120">
        <f t="shared" si="176"/>
        <v>-1.0602479031719401</v>
      </c>
      <c r="F3120">
        <f t="shared" si="177"/>
        <v>0.433974442625637</v>
      </c>
      <c r="G3120">
        <f>IF('Input and Summary Results'!$J$4="yes",IF(C3120=FALSE,FALSE,IF('Data Transformation'!E3120&lt;$R$10,E3120,$R$10)),IF(C3120=FALSE,FALSE,IF(C3120&lt;$R$10,C3120,$R$10)))</f>
        <v>8.7046657E-2</v>
      </c>
      <c r="H3120">
        <f>IF('Input and Summary Results'!$J$4="yes",'Data Transformation'!F3120,'Data Transformation'!D3120)</f>
        <v>8.7041531000000005E-2</v>
      </c>
      <c r="I3120">
        <f t="shared" si="175"/>
        <v>164</v>
      </c>
    </row>
    <row r="3121" spans="2:9" x14ac:dyDescent="0.45">
      <c r="B3121">
        <f>IF('Input and Summary Results'!D2703=0,FALSE,'Input and Summary Results'!$B2703)</f>
        <v>164</v>
      </c>
      <c r="C3121">
        <f>IF(OR(B3121=0,'Input and Summary Results'!D2703=0,'Input and Summary Results'!D2703=""),FALSE,'Input and Summary Results'!$D2703)</f>
        <v>0.179563678</v>
      </c>
      <c r="D3121">
        <f>IF(OR(B3121=0,'Input and Summary Results'!E2703=0),FALSE,'Input and Summary Results'!$E2703)</f>
        <v>7.2474031999999994E-2</v>
      </c>
      <c r="E3121">
        <f t="shared" si="176"/>
        <v>-0.74578150753221795</v>
      </c>
      <c r="F3121">
        <f t="shared" si="177"/>
        <v>0.17516755191436878</v>
      </c>
      <c r="G3121">
        <f>IF('Input and Summary Results'!$J$4="yes",IF(C3121=FALSE,FALSE,IF('Data Transformation'!E3121&lt;$R$10,E3121,$R$10)),IF(C3121=FALSE,FALSE,IF(C3121&lt;$R$10,C3121,$R$10)))</f>
        <v>0.179563678</v>
      </c>
      <c r="H3121">
        <f>IF('Input and Summary Results'!$J$4="yes",'Data Transformation'!F3121,'Data Transformation'!D3121)</f>
        <v>7.2474031999999994E-2</v>
      </c>
      <c r="I3121">
        <f t="shared" si="175"/>
        <v>164</v>
      </c>
    </row>
    <row r="3122" spans="2:9" x14ac:dyDescent="0.45">
      <c r="B3122">
        <f>IF('Input and Summary Results'!D2704=0,FALSE,'Input and Summary Results'!$B2704)</f>
        <v>164</v>
      </c>
      <c r="C3122">
        <f>IF(OR(B3122=0,'Input and Summary Results'!D2704=0,'Input and Summary Results'!D2704=""),FALSE,'Input and Summary Results'!$D2704)</f>
        <v>0.84036045599999998</v>
      </c>
      <c r="D3122">
        <f>IF(OR(B3122=0,'Input and Summary Results'!E2704=0),FALSE,'Input and Summary Results'!$E2704)</f>
        <v>6.9092680000000004E-2</v>
      </c>
      <c r="E3122">
        <f t="shared" si="176"/>
        <v>-7.5534391945582674E-2</v>
      </c>
      <c r="F3122">
        <f t="shared" si="177"/>
        <v>3.5682572764942196E-2</v>
      </c>
      <c r="G3122">
        <f>IF('Input and Summary Results'!$J$4="yes",IF(C3122=FALSE,FALSE,IF('Data Transformation'!E3122&lt;$R$10,E3122,$R$10)),IF(C3122=FALSE,FALSE,IF(C3122&lt;$R$10,C3122,$R$10)))</f>
        <v>0.84036045599999998</v>
      </c>
      <c r="H3122">
        <f>IF('Input and Summary Results'!$J$4="yes",'Data Transformation'!F3122,'Data Transformation'!D3122)</f>
        <v>6.9092680000000004E-2</v>
      </c>
      <c r="I3122">
        <f t="shared" si="175"/>
        <v>164</v>
      </c>
    </row>
    <row r="3123" spans="2:9" x14ac:dyDescent="0.45">
      <c r="B3123">
        <f>IF('Input and Summary Results'!D2705=0,FALSE,'Input and Summary Results'!$B2705)</f>
        <v>164</v>
      </c>
      <c r="C3123">
        <f>IF(OR(B3123=0,'Input and Summary Results'!D2705=0,'Input and Summary Results'!D2705=""),FALSE,'Input and Summary Results'!$D2705)</f>
        <v>5.4562510000000002E-2</v>
      </c>
      <c r="D3123">
        <f>IF(OR(B3123=0,'Input and Summary Results'!E2705=0),FALSE,'Input and Summary Results'!$E2705)</f>
        <v>6.8290999000000005E-2</v>
      </c>
      <c r="E3123">
        <f t="shared" si="176"/>
        <v>-1.2631056593545811</v>
      </c>
      <c r="F3123">
        <f t="shared" si="177"/>
        <v>0.54319886614453772</v>
      </c>
      <c r="G3123">
        <f>IF('Input and Summary Results'!$J$4="yes",IF(C3123=FALSE,FALSE,IF('Data Transformation'!E3123&lt;$R$10,E3123,$R$10)),IF(C3123=FALSE,FALSE,IF(C3123&lt;$R$10,C3123,$R$10)))</f>
        <v>5.4562510000000002E-2</v>
      </c>
      <c r="H3123">
        <f>IF('Input and Summary Results'!$J$4="yes",'Data Transformation'!F3123,'Data Transformation'!D3123)</f>
        <v>6.8290999000000005E-2</v>
      </c>
      <c r="I3123">
        <f t="shared" si="175"/>
        <v>164</v>
      </c>
    </row>
    <row r="3124" spans="2:9" x14ac:dyDescent="0.45">
      <c r="B3124">
        <f>IF('Input and Summary Results'!D2706=0,FALSE,'Input and Summary Results'!$B2706)</f>
        <v>164</v>
      </c>
      <c r="C3124">
        <f>IF(OR(B3124=0,'Input and Summary Results'!D2706=0,'Input and Summary Results'!D2706=""),FALSE,'Input and Summary Results'!$D2706)</f>
        <v>0.34494559000000002</v>
      </c>
      <c r="D3124">
        <f>IF(OR(B3124=0,'Input and Summary Results'!E2706=0),FALSE,'Input and Summary Results'!$E2706)</f>
        <v>6.7172157999999996E-2</v>
      </c>
      <c r="E3124">
        <f t="shared" si="176"/>
        <v>-0.46224940297396849</v>
      </c>
      <c r="F3124">
        <f t="shared" si="177"/>
        <v>8.4513956453248162E-2</v>
      </c>
      <c r="G3124">
        <f>IF('Input and Summary Results'!$J$4="yes",IF(C3124=FALSE,FALSE,IF('Data Transformation'!E3124&lt;$R$10,E3124,$R$10)),IF(C3124=FALSE,FALSE,IF(C3124&lt;$R$10,C3124,$R$10)))</f>
        <v>0.34494559000000002</v>
      </c>
      <c r="H3124">
        <f>IF('Input and Summary Results'!$J$4="yes",'Data Transformation'!F3124,'Data Transformation'!D3124)</f>
        <v>6.7172157999999996E-2</v>
      </c>
      <c r="I3124">
        <f t="shared" si="175"/>
        <v>164</v>
      </c>
    </row>
    <row r="3125" spans="2:9" x14ac:dyDescent="0.45">
      <c r="B3125">
        <f>IF('Input and Summary Results'!D2707=0,FALSE,'Input and Summary Results'!$B2707)</f>
        <v>164</v>
      </c>
      <c r="C3125">
        <f>IF(OR(B3125=0,'Input and Summary Results'!D2707=0,'Input and Summary Results'!D2707=""),FALSE,'Input and Summary Results'!$D2707)</f>
        <v>0.140872783</v>
      </c>
      <c r="D3125">
        <f>IF(OR(B3125=0,'Input and Summary Results'!E2707=0),FALSE,'Input and Summary Results'!$E2707)</f>
        <v>6.6441828999999994E-2</v>
      </c>
      <c r="E3125">
        <f t="shared" si="176"/>
        <v>-0.85117290564640613</v>
      </c>
      <c r="F3125">
        <f t="shared" si="177"/>
        <v>0.20469357651577022</v>
      </c>
      <c r="G3125">
        <f>IF('Input and Summary Results'!$J$4="yes",IF(C3125=FALSE,FALSE,IF('Data Transformation'!E3125&lt;$R$10,E3125,$R$10)),IF(C3125=FALSE,FALSE,IF(C3125&lt;$R$10,C3125,$R$10)))</f>
        <v>0.140872783</v>
      </c>
      <c r="H3125">
        <f>IF('Input and Summary Results'!$J$4="yes",'Data Transformation'!F3125,'Data Transformation'!D3125)</f>
        <v>6.6441828999999994E-2</v>
      </c>
      <c r="I3125">
        <f t="shared" si="175"/>
        <v>164</v>
      </c>
    </row>
    <row r="3126" spans="2:9" x14ac:dyDescent="0.45">
      <c r="B3126">
        <f>IF('Input and Summary Results'!D2708=0,FALSE,'Input and Summary Results'!$B2708)</f>
        <v>164</v>
      </c>
      <c r="C3126">
        <f>IF(OR(B3126=0,'Input and Summary Results'!D2708=0,'Input and Summary Results'!D2708=""),FALSE,'Input and Summary Results'!$D2708)</f>
        <v>0.666293951</v>
      </c>
      <c r="D3126">
        <f>IF(OR(B3126=0,'Input and Summary Results'!E2708=0),FALSE,'Input and Summary Results'!$E2708)</f>
        <v>6.2161671000000002E-2</v>
      </c>
      <c r="E3126">
        <f t="shared" si="176"/>
        <v>-0.17633412948924906</v>
      </c>
      <c r="F3126">
        <f t="shared" si="177"/>
        <v>4.0489884642521692E-2</v>
      </c>
      <c r="G3126">
        <f>IF('Input and Summary Results'!$J$4="yes",IF(C3126=FALSE,FALSE,IF('Data Transformation'!E3126&lt;$R$10,E3126,$R$10)),IF(C3126=FALSE,FALSE,IF(C3126&lt;$R$10,C3126,$R$10)))</f>
        <v>0.666293951</v>
      </c>
      <c r="H3126">
        <f>IF('Input and Summary Results'!$J$4="yes",'Data Transformation'!F3126,'Data Transformation'!D3126)</f>
        <v>6.2161671000000002E-2</v>
      </c>
      <c r="I3126">
        <f t="shared" si="175"/>
        <v>164</v>
      </c>
    </row>
    <row r="3127" spans="2:9" x14ac:dyDescent="0.45">
      <c r="B3127">
        <f>IF('Input and Summary Results'!D2709=0,FALSE,'Input and Summary Results'!$B2709)</f>
        <v>164</v>
      </c>
      <c r="C3127">
        <f>IF(OR(B3127=0,'Input and Summary Results'!D2709=0,'Input and Summary Results'!D2709=""),FALSE,'Input and Summary Results'!$D2709)</f>
        <v>1.9851947000000002E-2</v>
      </c>
      <c r="D3127">
        <f>IF(OR(B3127=0,'Input and Summary Results'!E2709=0),FALSE,'Input and Summary Results'!$E2709)</f>
        <v>5.8906063000000002E-2</v>
      </c>
      <c r="E3127">
        <f t="shared" si="176"/>
        <v>-1.7021968929366458</v>
      </c>
      <c r="F3127">
        <f t="shared" si="177"/>
        <v>1.2877946602416377</v>
      </c>
      <c r="G3127">
        <f>IF('Input and Summary Results'!$J$4="yes",IF(C3127=FALSE,FALSE,IF('Data Transformation'!E3127&lt;$R$10,E3127,$R$10)),IF(C3127=FALSE,FALSE,IF(C3127&lt;$R$10,C3127,$R$10)))</f>
        <v>1.9851947000000002E-2</v>
      </c>
      <c r="H3127">
        <f>IF('Input and Summary Results'!$J$4="yes",'Data Transformation'!F3127,'Data Transformation'!D3127)</f>
        <v>5.8906063000000002E-2</v>
      </c>
      <c r="I3127">
        <f t="shared" si="175"/>
        <v>164</v>
      </c>
    </row>
    <row r="3128" spans="2:9" x14ac:dyDescent="0.45">
      <c r="B3128">
        <f>IF('Input and Summary Results'!D2710=0,FALSE,'Input and Summary Results'!$B2710)</f>
        <v>164</v>
      </c>
      <c r="C3128">
        <f>IF(OR(B3128=0,'Input and Summary Results'!D2710=0,'Input and Summary Results'!D2710=""),FALSE,'Input and Summary Results'!$D2710)</f>
        <v>0.136693337</v>
      </c>
      <c r="D3128">
        <f>IF(OR(B3128=0,'Input and Summary Results'!E2710=0),FALSE,'Input and Summary Results'!$E2710)</f>
        <v>5.7196458999999998E-2</v>
      </c>
      <c r="E3128">
        <f t="shared" si="176"/>
        <v>-0.86425265422996367</v>
      </c>
      <c r="F3128">
        <f t="shared" si="177"/>
        <v>0.18159819454842924</v>
      </c>
      <c r="G3128">
        <f>IF('Input and Summary Results'!$J$4="yes",IF(C3128=FALSE,FALSE,IF('Data Transformation'!E3128&lt;$R$10,E3128,$R$10)),IF(C3128=FALSE,FALSE,IF(C3128&lt;$R$10,C3128,$R$10)))</f>
        <v>0.136693337</v>
      </c>
      <c r="H3128">
        <f>IF('Input and Summary Results'!$J$4="yes",'Data Transformation'!F3128,'Data Transformation'!D3128)</f>
        <v>5.7196458999999998E-2</v>
      </c>
      <c r="I3128">
        <f t="shared" si="175"/>
        <v>164</v>
      </c>
    </row>
    <row r="3129" spans="2:9" x14ac:dyDescent="0.45">
      <c r="B3129">
        <f>IF('Input and Summary Results'!D2711=0,FALSE,'Input and Summary Results'!$B2711)</f>
        <v>164</v>
      </c>
      <c r="C3129">
        <f>IF(OR(B3129=0,'Input and Summary Results'!D2711=0,'Input and Summary Results'!D2711=""),FALSE,'Input and Summary Results'!$D2711)</f>
        <v>0.152383978</v>
      </c>
      <c r="D3129">
        <f>IF(OR(B3129=0,'Input and Summary Results'!E2711=0),FALSE,'Input and Summary Results'!$E2711)</f>
        <v>4.983974E-2</v>
      </c>
      <c r="E3129">
        <f t="shared" si="176"/>
        <v>-0.81706069331124931</v>
      </c>
      <c r="F3129">
        <f t="shared" si="177"/>
        <v>0.141946991041276</v>
      </c>
      <c r="G3129">
        <f>IF('Input and Summary Results'!$J$4="yes",IF(C3129=FALSE,FALSE,IF('Data Transformation'!E3129&lt;$R$10,E3129,$R$10)),IF(C3129=FALSE,FALSE,IF(C3129&lt;$R$10,C3129,$R$10)))</f>
        <v>0.152383978</v>
      </c>
      <c r="H3129">
        <f>IF('Input and Summary Results'!$J$4="yes",'Data Transformation'!F3129,'Data Transformation'!D3129)</f>
        <v>4.983974E-2</v>
      </c>
      <c r="I3129">
        <f t="shared" si="175"/>
        <v>164</v>
      </c>
    </row>
    <row r="3130" spans="2:9" x14ac:dyDescent="0.45">
      <c r="B3130">
        <f>IF('Input and Summary Results'!D2712=0,FALSE,'Input and Summary Results'!$B2712)</f>
        <v>164</v>
      </c>
      <c r="C3130">
        <f>IF(OR(B3130=0,'Input and Summary Results'!D2712=0,'Input and Summary Results'!D2712=""),FALSE,'Input and Summary Results'!$D2712)</f>
        <v>1.061722871</v>
      </c>
      <c r="D3130">
        <f>IF(OR(B3130=0,'Input and Summary Results'!E2712=0),FALSE,'Input and Summary Results'!$E2712)</f>
        <v>4.6350860000000001E-2</v>
      </c>
      <c r="E3130">
        <f t="shared" si="176"/>
        <v>2.6011172770299813E-2</v>
      </c>
      <c r="F3130">
        <f t="shared" si="177"/>
        <v>1.8946821048559666E-2</v>
      </c>
      <c r="G3130">
        <f>IF('Input and Summary Results'!$J$4="yes",IF(C3130=FALSE,FALSE,IF('Data Transformation'!E3130&lt;$R$10,E3130,$R$10)),IF(C3130=FALSE,FALSE,IF(C3130&lt;$R$10,C3130,$R$10)))</f>
        <v>1.061722871</v>
      </c>
      <c r="H3130">
        <f>IF('Input and Summary Results'!$J$4="yes",'Data Transformation'!F3130,'Data Transformation'!D3130)</f>
        <v>4.6350860000000001E-2</v>
      </c>
      <c r="I3130">
        <f t="shared" si="175"/>
        <v>164</v>
      </c>
    </row>
    <row r="3131" spans="2:9" x14ac:dyDescent="0.45">
      <c r="B3131">
        <f>IF('Input and Summary Results'!D2713=0,FALSE,'Input and Summary Results'!$B2713)</f>
        <v>164</v>
      </c>
      <c r="C3131">
        <f>IF(OR(B3131=0,'Input and Summary Results'!D2713=0,'Input and Summary Results'!D2713=""),FALSE,'Input and Summary Results'!$D2713)</f>
        <v>0.304317491</v>
      </c>
      <c r="D3131">
        <f>IF(OR(B3131=0,'Input and Summary Results'!E2713=0),FALSE,'Input and Summary Results'!$E2713)</f>
        <v>4.4666351E-2</v>
      </c>
      <c r="E3131">
        <f t="shared" si="176"/>
        <v>-0.51667308534647538</v>
      </c>
      <c r="F3131">
        <f t="shared" si="177"/>
        <v>6.3700565716086288E-2</v>
      </c>
      <c r="G3131">
        <f>IF('Input and Summary Results'!$J$4="yes",IF(C3131=FALSE,FALSE,IF('Data Transformation'!E3131&lt;$R$10,E3131,$R$10)),IF(C3131=FALSE,FALSE,IF(C3131&lt;$R$10,C3131,$R$10)))</f>
        <v>0.304317491</v>
      </c>
      <c r="H3131">
        <f>IF('Input and Summary Results'!$J$4="yes",'Data Transformation'!F3131,'Data Transformation'!D3131)</f>
        <v>4.4666351E-2</v>
      </c>
      <c r="I3131">
        <f t="shared" si="175"/>
        <v>164</v>
      </c>
    </row>
    <row r="3132" spans="2:9" x14ac:dyDescent="0.45">
      <c r="B3132">
        <f>IF('Input and Summary Results'!D2714=0,FALSE,'Input and Summary Results'!$B2714)</f>
        <v>164</v>
      </c>
      <c r="C3132">
        <f>IF(OR(B3132=0,'Input and Summary Results'!D2714=0,'Input and Summary Results'!D2714=""),FALSE,'Input and Summary Results'!$D2714)</f>
        <v>0.30307785999999998</v>
      </c>
      <c r="D3132">
        <f>IF(OR(B3132=0,'Input and Summary Results'!E2714=0),FALSE,'Input and Summary Results'!$E2714)</f>
        <v>4.2301442000000002E-2</v>
      </c>
      <c r="E3132">
        <f t="shared" si="176"/>
        <v>-0.51844578791816287</v>
      </c>
      <c r="F3132">
        <f t="shared" si="177"/>
        <v>6.0574618772879028E-2</v>
      </c>
      <c r="G3132">
        <f>IF('Input and Summary Results'!$J$4="yes",IF(C3132=FALSE,FALSE,IF('Data Transformation'!E3132&lt;$R$10,E3132,$R$10)),IF(C3132=FALSE,FALSE,IF(C3132&lt;$R$10,C3132,$R$10)))</f>
        <v>0.30307785999999998</v>
      </c>
      <c r="H3132">
        <f>IF('Input and Summary Results'!$J$4="yes",'Data Transformation'!F3132,'Data Transformation'!D3132)</f>
        <v>4.2301442000000002E-2</v>
      </c>
      <c r="I3132">
        <f t="shared" si="175"/>
        <v>164</v>
      </c>
    </row>
    <row r="3133" spans="2:9" x14ac:dyDescent="0.45">
      <c r="B3133">
        <f>IF('Input and Summary Results'!D2715=0,FALSE,'Input and Summary Results'!$B2715)</f>
        <v>164</v>
      </c>
      <c r="C3133">
        <f>IF(OR(B3133=0,'Input and Summary Results'!D2715=0,'Input and Summary Results'!D2715=""),FALSE,'Input and Summary Results'!$D2715)</f>
        <v>0.16762458099999999</v>
      </c>
      <c r="D3133">
        <f>IF(OR(B3133=0,'Input and Summary Results'!E2715=0),FALSE,'Input and Summary Results'!$E2715)</f>
        <v>3.5145677E-2</v>
      </c>
      <c r="E3133">
        <f t="shared" si="176"/>
        <v>-0.77566229471597692</v>
      </c>
      <c r="F3133">
        <f t="shared" si="177"/>
        <v>9.0996342702267516E-2</v>
      </c>
      <c r="G3133">
        <f>IF('Input and Summary Results'!$J$4="yes",IF(C3133=FALSE,FALSE,IF('Data Transformation'!E3133&lt;$R$10,E3133,$R$10)),IF(C3133=FALSE,FALSE,IF(C3133&lt;$R$10,C3133,$R$10)))</f>
        <v>0.16762458099999999</v>
      </c>
      <c r="H3133">
        <f>IF('Input and Summary Results'!$J$4="yes",'Data Transformation'!F3133,'Data Transformation'!D3133)</f>
        <v>3.5145677E-2</v>
      </c>
      <c r="I3133">
        <f t="shared" si="175"/>
        <v>164</v>
      </c>
    </row>
    <row r="3134" spans="2:9" x14ac:dyDescent="0.45">
      <c r="B3134">
        <f>IF('Input and Summary Results'!D2716=0,FALSE,'Input and Summary Results'!$B2716)</f>
        <v>165</v>
      </c>
      <c r="C3134">
        <f>IF(OR(B3134=0,'Input and Summary Results'!D2716=0,'Input and Summary Results'!D2716=""),FALSE,'Input and Summary Results'!$D2716)</f>
        <v>0.32284270999999998</v>
      </c>
      <c r="D3134">
        <f>IF(OR(B3134=0,'Input and Summary Results'!E2716=0),FALSE,'Input and Summary Results'!$E2716)</f>
        <v>9.0893546000000006E-2</v>
      </c>
      <c r="E3134">
        <f t="shared" si="176"/>
        <v>-0.49100901580148398</v>
      </c>
      <c r="F3134">
        <f t="shared" si="177"/>
        <v>0.12218891039540589</v>
      </c>
      <c r="G3134">
        <f>IF('Input and Summary Results'!$J$4="yes",IF(C3134=FALSE,FALSE,IF('Data Transformation'!E3134&lt;$R$10,E3134,$R$10)),IF(C3134=FALSE,FALSE,IF(C3134&lt;$R$10,C3134,$R$10)))</f>
        <v>0.32284270999999998</v>
      </c>
      <c r="H3134">
        <f>IF('Input and Summary Results'!$J$4="yes",'Data Transformation'!F3134,'Data Transformation'!D3134)</f>
        <v>9.0893546000000006E-2</v>
      </c>
      <c r="I3134">
        <f t="shared" si="175"/>
        <v>165</v>
      </c>
    </row>
    <row r="3135" spans="2:9" x14ac:dyDescent="0.45">
      <c r="B3135">
        <f>IF('Input and Summary Results'!D2717=0,FALSE,'Input and Summary Results'!$B2717)</f>
        <v>165</v>
      </c>
      <c r="C3135">
        <f>IF(OR(B3135=0,'Input and Summary Results'!D2717=0,'Input and Summary Results'!D2717=""),FALSE,'Input and Summary Results'!$D2717)</f>
        <v>0.89370558700000002</v>
      </c>
      <c r="D3135">
        <f>IF(OR(B3135=0,'Input and Summary Results'!E2717=0),FALSE,'Input and Summary Results'!$E2717)</f>
        <v>8.3584087000000001E-2</v>
      </c>
      <c r="E3135">
        <f t="shared" si="176"/>
        <v>-4.8805527065085758E-2</v>
      </c>
      <c r="F3135">
        <f t="shared" si="177"/>
        <v>4.0589982076502336E-2</v>
      </c>
      <c r="G3135">
        <f>IF('Input and Summary Results'!$J$4="yes",IF(C3135=FALSE,FALSE,IF('Data Transformation'!E3135&lt;$R$10,E3135,$R$10)),IF(C3135=FALSE,FALSE,IF(C3135&lt;$R$10,C3135,$R$10)))</f>
        <v>0.89370558700000002</v>
      </c>
      <c r="H3135">
        <f>IF('Input and Summary Results'!$J$4="yes",'Data Transformation'!F3135,'Data Transformation'!D3135)</f>
        <v>8.3584087000000001E-2</v>
      </c>
      <c r="I3135">
        <f t="shared" si="175"/>
        <v>165</v>
      </c>
    </row>
    <row r="3136" spans="2:9" x14ac:dyDescent="0.45">
      <c r="B3136">
        <f>IF('Input and Summary Results'!D2718=0,FALSE,'Input and Summary Results'!$B2718)</f>
        <v>165</v>
      </c>
      <c r="C3136">
        <f>IF(OR(B3136=0,'Input and Summary Results'!D2718=0,'Input and Summary Results'!D2718=""),FALSE,'Input and Summary Results'!$D2718)</f>
        <v>0.93462926599999996</v>
      </c>
      <c r="D3136">
        <f>IF(OR(B3136=0,'Input and Summary Results'!E2718=0),FALSE,'Input and Summary Results'!$E2718)</f>
        <v>7.8868178999999997E-2</v>
      </c>
      <c r="E3136">
        <f t="shared" si="176"/>
        <v>-2.9360624057146848E-2</v>
      </c>
      <c r="F3136">
        <f t="shared" si="177"/>
        <v>3.6622852430559343E-2</v>
      </c>
      <c r="G3136">
        <f>IF('Input and Summary Results'!$J$4="yes",IF(C3136=FALSE,FALSE,IF('Data Transformation'!E3136&lt;$R$10,E3136,$R$10)),IF(C3136=FALSE,FALSE,IF(C3136&lt;$R$10,C3136,$R$10)))</f>
        <v>0.93462926599999996</v>
      </c>
      <c r="H3136">
        <f>IF('Input and Summary Results'!$J$4="yes",'Data Transformation'!F3136,'Data Transformation'!D3136)</f>
        <v>7.8868178999999997E-2</v>
      </c>
      <c r="I3136">
        <f t="shared" si="175"/>
        <v>165</v>
      </c>
    </row>
    <row r="3137" spans="2:9" x14ac:dyDescent="0.45">
      <c r="B3137">
        <f>IF('Input and Summary Results'!D2719=0,FALSE,'Input and Summary Results'!$B2719)</f>
        <v>165</v>
      </c>
      <c r="C3137">
        <f>IF(OR(B3137=0,'Input and Summary Results'!D2719=0,'Input and Summary Results'!D2719=""),FALSE,'Input and Summary Results'!$D2719)</f>
        <v>0.115080738</v>
      </c>
      <c r="D3137">
        <f>IF(OR(B3137=0,'Input and Summary Results'!E2719=0),FALSE,'Input and Summary Results'!$E2719)</f>
        <v>7.8068894E-2</v>
      </c>
      <c r="E3137">
        <f t="shared" si="176"/>
        <v>-0.9389973616904711</v>
      </c>
      <c r="F3137">
        <f t="shared" si="177"/>
        <v>0.29441851507764921</v>
      </c>
      <c r="G3137">
        <f>IF('Input and Summary Results'!$J$4="yes",IF(C3137=FALSE,FALSE,IF('Data Transformation'!E3137&lt;$R$10,E3137,$R$10)),IF(C3137=FALSE,FALSE,IF(C3137&lt;$R$10,C3137,$R$10)))</f>
        <v>0.115080738</v>
      </c>
      <c r="H3137">
        <f>IF('Input and Summary Results'!$J$4="yes",'Data Transformation'!F3137,'Data Transformation'!D3137)</f>
        <v>7.8068894E-2</v>
      </c>
      <c r="I3137">
        <f t="shared" si="175"/>
        <v>165</v>
      </c>
    </row>
    <row r="3138" spans="2:9" x14ac:dyDescent="0.45">
      <c r="B3138">
        <f>IF('Input and Summary Results'!D2720=0,FALSE,'Input and Summary Results'!$B2720)</f>
        <v>165</v>
      </c>
      <c r="C3138">
        <f>IF(OR(B3138=0,'Input and Summary Results'!D2720=0,'Input and Summary Results'!D2720=""),FALSE,'Input and Summary Results'!$D2720)</f>
        <v>3.9479054E-2</v>
      </c>
      <c r="D3138">
        <f>IF(OR(B3138=0,'Input and Summary Results'!E2720=0),FALSE,'Input and Summary Results'!$E2720)</f>
        <v>7.6648783999999998E-2</v>
      </c>
      <c r="E3138">
        <f t="shared" si="176"/>
        <v>-1.4036332624740868</v>
      </c>
      <c r="F3138">
        <f t="shared" si="177"/>
        <v>0.84261320587874267</v>
      </c>
      <c r="G3138">
        <f>IF('Input and Summary Results'!$J$4="yes",IF(C3138=FALSE,FALSE,IF('Data Transformation'!E3138&lt;$R$10,E3138,$R$10)),IF(C3138=FALSE,FALSE,IF(C3138&lt;$R$10,C3138,$R$10)))</f>
        <v>3.9479054E-2</v>
      </c>
      <c r="H3138">
        <f>IF('Input and Summary Results'!$J$4="yes",'Data Transformation'!F3138,'Data Transformation'!D3138)</f>
        <v>7.6648783999999998E-2</v>
      </c>
      <c r="I3138">
        <f t="shared" si="175"/>
        <v>165</v>
      </c>
    </row>
    <row r="3139" spans="2:9" x14ac:dyDescent="0.45">
      <c r="B3139">
        <f>IF('Input and Summary Results'!D2721=0,FALSE,'Input and Summary Results'!$B2721)</f>
        <v>165</v>
      </c>
      <c r="C3139">
        <f>IF(OR(B3139=0,'Input and Summary Results'!D2721=0,'Input and Summary Results'!D2721=""),FALSE,'Input and Summary Results'!$D2721)</f>
        <v>0.65223209699999996</v>
      </c>
      <c r="D3139">
        <f>IF(OR(B3139=0,'Input and Summary Results'!E2721=0),FALSE,'Input and Summary Results'!$E2721)</f>
        <v>7.5537661000000006E-2</v>
      </c>
      <c r="E3139">
        <f t="shared" si="176"/>
        <v>-0.18559783293424714</v>
      </c>
      <c r="F3139">
        <f t="shared" si="177"/>
        <v>5.0263311212051569E-2</v>
      </c>
      <c r="G3139">
        <f>IF('Input and Summary Results'!$J$4="yes",IF(C3139=FALSE,FALSE,IF('Data Transformation'!E3139&lt;$R$10,E3139,$R$10)),IF(C3139=FALSE,FALSE,IF(C3139&lt;$R$10,C3139,$R$10)))</f>
        <v>0.65223209699999996</v>
      </c>
      <c r="H3139">
        <f>IF('Input and Summary Results'!$J$4="yes",'Data Transformation'!F3139,'Data Transformation'!D3139)</f>
        <v>7.5537661000000006E-2</v>
      </c>
      <c r="I3139">
        <f t="shared" si="175"/>
        <v>165</v>
      </c>
    </row>
    <row r="3140" spans="2:9" x14ac:dyDescent="0.45">
      <c r="B3140">
        <f>IF('Input and Summary Results'!D2722=0,FALSE,'Input and Summary Results'!$B2722)</f>
        <v>165</v>
      </c>
      <c r="C3140">
        <f>IF(OR(B3140=0,'Input and Summary Results'!D2722=0,'Input and Summary Results'!D2722=""),FALSE,'Input and Summary Results'!$D2722)</f>
        <v>0.10097144199999999</v>
      </c>
      <c r="D3140">
        <f>IF(OR(B3140=0,'Input and Summary Results'!E2722=0),FALSE,'Input and Summary Results'!$E2722)</f>
        <v>7.2717814000000006E-2</v>
      </c>
      <c r="E3140">
        <f t="shared" si="176"/>
        <v>-0.99580144142107174</v>
      </c>
      <c r="F3140">
        <f t="shared" si="177"/>
        <v>0.31255898351932027</v>
      </c>
      <c r="G3140">
        <f>IF('Input and Summary Results'!$J$4="yes",IF(C3140=FALSE,FALSE,IF('Data Transformation'!E3140&lt;$R$10,E3140,$R$10)),IF(C3140=FALSE,FALSE,IF(C3140&lt;$R$10,C3140,$R$10)))</f>
        <v>0.10097144199999999</v>
      </c>
      <c r="H3140">
        <f>IF('Input and Summary Results'!$J$4="yes",'Data Transformation'!F3140,'Data Transformation'!D3140)</f>
        <v>7.2717814000000006E-2</v>
      </c>
      <c r="I3140">
        <f t="shared" si="175"/>
        <v>165</v>
      </c>
    </row>
    <row r="3141" spans="2:9" x14ac:dyDescent="0.45">
      <c r="B3141">
        <f>IF('Input and Summary Results'!D2723=0,FALSE,'Input and Summary Results'!$B2723)</f>
        <v>165</v>
      </c>
      <c r="C3141">
        <f>IF(OR(B3141=0,'Input and Summary Results'!D2723=0,'Input and Summary Results'!D2723=""),FALSE,'Input and Summary Results'!$D2723)</f>
        <v>0.59659220099999999</v>
      </c>
      <c r="D3141">
        <f>IF(OR(B3141=0,'Input and Summary Results'!E2723=0),FALSE,'Input and Summary Results'!$E2723)</f>
        <v>7.1481811000000006E-2</v>
      </c>
      <c r="E3141">
        <f t="shared" si="176"/>
        <v>-0.22432242828673368</v>
      </c>
      <c r="F3141">
        <f t="shared" si="177"/>
        <v>5.2000522169078779E-2</v>
      </c>
      <c r="G3141">
        <f>IF('Input and Summary Results'!$J$4="yes",IF(C3141=FALSE,FALSE,IF('Data Transformation'!E3141&lt;$R$10,E3141,$R$10)),IF(C3141=FALSE,FALSE,IF(C3141&lt;$R$10,C3141,$R$10)))</f>
        <v>0.59659220099999999</v>
      </c>
      <c r="H3141">
        <f>IF('Input and Summary Results'!$J$4="yes",'Data Transformation'!F3141,'Data Transformation'!D3141)</f>
        <v>7.1481811000000006E-2</v>
      </c>
      <c r="I3141">
        <f t="shared" ref="I3141:I3204" si="178">IF(G3141=FALSE,"",B3141)</f>
        <v>165</v>
      </c>
    </row>
    <row r="3142" spans="2:9" x14ac:dyDescent="0.45">
      <c r="B3142">
        <f>IF('Input and Summary Results'!D2724=0,FALSE,'Input and Summary Results'!$B2724)</f>
        <v>165</v>
      </c>
      <c r="C3142">
        <f>IF(OR(B3142=0,'Input and Summary Results'!D2724=0,'Input and Summary Results'!D2724=""),FALSE,'Input and Summary Results'!$D2724)</f>
        <v>7.2829303999999997E-2</v>
      </c>
      <c r="D3142">
        <f>IF(OR(B3142=0,'Input and Summary Results'!E2724=0),FALSE,'Input and Summary Results'!$E2724)</f>
        <v>6.7617451999999995E-2</v>
      </c>
      <c r="E3142">
        <f t="shared" si="176"/>
        <v>-1.1376938404014034</v>
      </c>
      <c r="F3142">
        <f t="shared" si="177"/>
        <v>0.40294184560654317</v>
      </c>
      <c r="G3142">
        <f>IF('Input and Summary Results'!$J$4="yes",IF(C3142=FALSE,FALSE,IF('Data Transformation'!E3142&lt;$R$10,E3142,$R$10)),IF(C3142=FALSE,FALSE,IF(C3142&lt;$R$10,C3142,$R$10)))</f>
        <v>7.2829303999999997E-2</v>
      </c>
      <c r="H3142">
        <f>IF('Input and Summary Results'!$J$4="yes",'Data Transformation'!F3142,'Data Transformation'!D3142)</f>
        <v>6.7617451999999995E-2</v>
      </c>
      <c r="I3142">
        <f t="shared" si="178"/>
        <v>165</v>
      </c>
    </row>
    <row r="3143" spans="2:9" x14ac:dyDescent="0.45">
      <c r="B3143">
        <f>IF('Input and Summary Results'!D2725=0,FALSE,'Input and Summary Results'!$B2725)</f>
        <v>165</v>
      </c>
      <c r="C3143">
        <f>IF(OR(B3143=0,'Input and Summary Results'!D2725=0,'Input and Summary Results'!D2725=""),FALSE,'Input and Summary Results'!$D2725)</f>
        <v>0.133107646</v>
      </c>
      <c r="D3143">
        <f>IF(OR(B3143=0,'Input and Summary Results'!E2725=0),FALSE,'Input and Summary Results'!$E2725)</f>
        <v>6.4540834000000005E-2</v>
      </c>
      <c r="E3143">
        <f t="shared" si="176"/>
        <v>-0.8757969969653322</v>
      </c>
      <c r="F3143">
        <f t="shared" si="177"/>
        <v>0.21043661125221916</v>
      </c>
      <c r="G3143">
        <f>IF('Input and Summary Results'!$J$4="yes",IF(C3143=FALSE,FALSE,IF('Data Transformation'!E3143&lt;$R$10,E3143,$R$10)),IF(C3143=FALSE,FALSE,IF(C3143&lt;$R$10,C3143,$R$10)))</f>
        <v>0.133107646</v>
      </c>
      <c r="H3143">
        <f>IF('Input and Summary Results'!$J$4="yes",'Data Transformation'!F3143,'Data Transformation'!D3143)</f>
        <v>6.4540834000000005E-2</v>
      </c>
      <c r="I3143">
        <f t="shared" si="178"/>
        <v>165</v>
      </c>
    </row>
    <row r="3144" spans="2:9" x14ac:dyDescent="0.45">
      <c r="B3144">
        <f>IF('Input and Summary Results'!D2726=0,FALSE,'Input and Summary Results'!$B2726)</f>
        <v>165</v>
      </c>
      <c r="C3144">
        <f>IF(OR(B3144=0,'Input and Summary Results'!D2726=0,'Input and Summary Results'!D2726=""),FALSE,'Input and Summary Results'!$D2726)</f>
        <v>0.41971501900000002</v>
      </c>
      <c r="D3144">
        <f>IF(OR(B3144=0,'Input and Summary Results'!E2726=0),FALSE,'Input and Summary Results'!$E2726)</f>
        <v>6.3299711999999994E-2</v>
      </c>
      <c r="E3144">
        <f t="shared" si="176"/>
        <v>-0.37704548980180663</v>
      </c>
      <c r="F3144">
        <f t="shared" si="177"/>
        <v>6.5454114731119492E-2</v>
      </c>
      <c r="G3144">
        <f>IF('Input and Summary Results'!$J$4="yes",IF(C3144=FALSE,FALSE,IF('Data Transformation'!E3144&lt;$R$10,E3144,$R$10)),IF(C3144=FALSE,FALSE,IF(C3144&lt;$R$10,C3144,$R$10)))</f>
        <v>0.41971501900000002</v>
      </c>
      <c r="H3144">
        <f>IF('Input and Summary Results'!$J$4="yes",'Data Transformation'!F3144,'Data Transformation'!D3144)</f>
        <v>6.3299711999999994E-2</v>
      </c>
      <c r="I3144">
        <f t="shared" si="178"/>
        <v>165</v>
      </c>
    </row>
    <row r="3145" spans="2:9" x14ac:dyDescent="0.45">
      <c r="B3145">
        <f>IF('Input and Summary Results'!D2727=0,FALSE,'Input and Summary Results'!$B2727)</f>
        <v>165</v>
      </c>
      <c r="C3145">
        <f>IF(OR(B3145=0,'Input and Summary Results'!D2727=0,'Input and Summary Results'!D2727=""),FALSE,'Input and Summary Results'!$D2727)</f>
        <v>0.111112908</v>
      </c>
      <c r="D3145">
        <f>IF(OR(B3145=0,'Input and Summary Results'!E2727=0),FALSE,'Input and Summary Results'!$E2727)</f>
        <v>6.2318224999999998E-2</v>
      </c>
      <c r="E3145">
        <f t="shared" si="176"/>
        <v>-0.95423548608575426</v>
      </c>
      <c r="F3145">
        <f t="shared" si="177"/>
        <v>0.24341105040649283</v>
      </c>
      <c r="G3145">
        <f>IF('Input and Summary Results'!$J$4="yes",IF(C3145=FALSE,FALSE,IF('Data Transformation'!E3145&lt;$R$10,E3145,$R$10)),IF(C3145=FALSE,FALSE,IF(C3145&lt;$R$10,C3145,$R$10)))</f>
        <v>0.111112908</v>
      </c>
      <c r="H3145">
        <f>IF('Input and Summary Results'!$J$4="yes",'Data Transformation'!F3145,'Data Transformation'!D3145)</f>
        <v>6.2318224999999998E-2</v>
      </c>
      <c r="I3145">
        <f t="shared" si="178"/>
        <v>165</v>
      </c>
    </row>
    <row r="3146" spans="2:9" x14ac:dyDescent="0.45">
      <c r="B3146">
        <f>IF('Input and Summary Results'!D2728=0,FALSE,'Input and Summary Results'!$B2728)</f>
        <v>165</v>
      </c>
      <c r="C3146">
        <f>IF(OR(B3146=0,'Input and Summary Results'!D2728=0,'Input and Summary Results'!D2728=""),FALSE,'Input and Summary Results'!$D2728)</f>
        <v>0.85058982900000002</v>
      </c>
      <c r="D3146">
        <f>IF(OR(B3146=0,'Input and Summary Results'!E2728=0),FALSE,'Input and Summary Results'!$E2728)</f>
        <v>6.2266345000000001E-2</v>
      </c>
      <c r="E3146">
        <f t="shared" si="176"/>
        <v>-7.0279814704037477E-2</v>
      </c>
      <c r="F3146">
        <f t="shared" si="177"/>
        <v>3.1770417195994945E-2</v>
      </c>
      <c r="G3146">
        <f>IF('Input and Summary Results'!$J$4="yes",IF(C3146=FALSE,FALSE,IF('Data Transformation'!E3146&lt;$R$10,E3146,$R$10)),IF(C3146=FALSE,FALSE,IF(C3146&lt;$R$10,C3146,$R$10)))</f>
        <v>0.85058982900000002</v>
      </c>
      <c r="H3146">
        <f>IF('Input and Summary Results'!$J$4="yes",'Data Transformation'!F3146,'Data Transformation'!D3146)</f>
        <v>6.2266345000000001E-2</v>
      </c>
      <c r="I3146">
        <f t="shared" si="178"/>
        <v>165</v>
      </c>
    </row>
    <row r="3147" spans="2:9" x14ac:dyDescent="0.45">
      <c r="B3147">
        <f>IF('Input and Summary Results'!D2729=0,FALSE,'Input and Summary Results'!$B2729)</f>
        <v>165</v>
      </c>
      <c r="C3147">
        <f>IF(OR(B3147=0,'Input and Summary Results'!D2729=0,'Input and Summary Results'!D2729=""),FALSE,'Input and Summary Results'!$D2729)</f>
        <v>0.81969429400000005</v>
      </c>
      <c r="D3147">
        <f>IF(OR(B3147=0,'Input and Summary Results'!E2729=0),FALSE,'Input and Summary Results'!$E2729)</f>
        <v>6.0782996999999998E-2</v>
      </c>
      <c r="E3147">
        <f t="shared" si="176"/>
        <v>-8.634808808397762E-2</v>
      </c>
      <c r="F3147">
        <f t="shared" si="177"/>
        <v>3.2182511078941337E-2</v>
      </c>
      <c r="G3147">
        <f>IF('Input and Summary Results'!$J$4="yes",IF(C3147=FALSE,FALSE,IF('Data Transformation'!E3147&lt;$R$10,E3147,$R$10)),IF(C3147=FALSE,FALSE,IF(C3147&lt;$R$10,C3147,$R$10)))</f>
        <v>0.81969429400000005</v>
      </c>
      <c r="H3147">
        <f>IF('Input and Summary Results'!$J$4="yes",'Data Transformation'!F3147,'Data Transformation'!D3147)</f>
        <v>6.0782996999999998E-2</v>
      </c>
      <c r="I3147">
        <f t="shared" si="178"/>
        <v>165</v>
      </c>
    </row>
    <row r="3148" spans="2:9" x14ac:dyDescent="0.45">
      <c r="B3148">
        <f>IF('Input and Summary Results'!D2730=0,FALSE,'Input and Summary Results'!$B2730)</f>
        <v>165</v>
      </c>
      <c r="C3148">
        <f>IF(OR(B3148=0,'Input and Summary Results'!D2730=0,'Input and Summary Results'!D2730=""),FALSE,'Input and Summary Results'!$D2730)</f>
        <v>6.4531439999999995E-2</v>
      </c>
      <c r="D3148">
        <f>IF(OR(B3148=0,'Input and Summary Results'!E2730=0),FALSE,'Input and Summary Results'!$E2730)</f>
        <v>5.2846091999999997E-2</v>
      </c>
      <c r="E3148">
        <f t="shared" si="176"/>
        <v>-1.1902286436318141</v>
      </c>
      <c r="F3148">
        <f t="shared" si="177"/>
        <v>0.35541131467080234</v>
      </c>
      <c r="G3148">
        <f>IF('Input and Summary Results'!$J$4="yes",IF(C3148=FALSE,FALSE,IF('Data Transformation'!E3148&lt;$R$10,E3148,$R$10)),IF(C3148=FALSE,FALSE,IF(C3148&lt;$R$10,C3148,$R$10)))</f>
        <v>6.4531439999999995E-2</v>
      </c>
      <c r="H3148">
        <f>IF('Input and Summary Results'!$J$4="yes",'Data Transformation'!F3148,'Data Transformation'!D3148)</f>
        <v>5.2846091999999997E-2</v>
      </c>
      <c r="I3148">
        <f t="shared" si="178"/>
        <v>165</v>
      </c>
    </row>
    <row r="3149" spans="2:9" x14ac:dyDescent="0.45">
      <c r="B3149">
        <f>IF('Input and Summary Results'!D2731=0,FALSE,'Input and Summary Results'!$B2731)</f>
        <v>165</v>
      </c>
      <c r="C3149">
        <f>IF(OR(B3149=0,'Input and Summary Results'!D2731=0,'Input and Summary Results'!D2731=""),FALSE,'Input and Summary Results'!$D2731)</f>
        <v>0.176835772</v>
      </c>
      <c r="D3149">
        <f>IF(OR(B3149=0,'Input and Summary Results'!E2731=0),FALSE,'Input and Summary Results'!$E2731)</f>
        <v>5.1602677E-2</v>
      </c>
      <c r="E3149">
        <f t="shared" si="176"/>
        <v>-0.75242987727114152</v>
      </c>
      <c r="F3149">
        <f t="shared" si="177"/>
        <v>0.12664610539320065</v>
      </c>
      <c r="G3149">
        <f>IF('Input and Summary Results'!$J$4="yes",IF(C3149=FALSE,FALSE,IF('Data Transformation'!E3149&lt;$R$10,E3149,$R$10)),IF(C3149=FALSE,FALSE,IF(C3149&lt;$R$10,C3149,$R$10)))</f>
        <v>0.176835772</v>
      </c>
      <c r="H3149">
        <f>IF('Input and Summary Results'!$J$4="yes",'Data Transformation'!F3149,'Data Transformation'!D3149)</f>
        <v>5.1602677E-2</v>
      </c>
      <c r="I3149">
        <f t="shared" si="178"/>
        <v>165</v>
      </c>
    </row>
    <row r="3150" spans="2:9" x14ac:dyDescent="0.45">
      <c r="B3150">
        <f>IF('Input and Summary Results'!D2732=0,FALSE,'Input and Summary Results'!$B2732)</f>
        <v>165</v>
      </c>
      <c r="C3150">
        <f>IF(OR(B3150=0,'Input and Summary Results'!D2732=0,'Input and Summary Results'!D2732=""),FALSE,'Input and Summary Results'!$D2732)</f>
        <v>0.27755126699999999</v>
      </c>
      <c r="D3150">
        <f>IF(OR(B3150=0,'Input and Summary Results'!E2732=0),FALSE,'Input and Summary Results'!$E2732)</f>
        <v>4.8005021000000002E-2</v>
      </c>
      <c r="E3150">
        <f t="shared" si="176"/>
        <v>-0.55665678580698041</v>
      </c>
      <c r="F3150">
        <f t="shared" si="177"/>
        <v>7.5064255116515113E-2</v>
      </c>
      <c r="G3150">
        <f>IF('Input and Summary Results'!$J$4="yes",IF(C3150=FALSE,FALSE,IF('Data Transformation'!E3150&lt;$R$10,E3150,$R$10)),IF(C3150=FALSE,FALSE,IF(C3150&lt;$R$10,C3150,$R$10)))</f>
        <v>0.27755126699999999</v>
      </c>
      <c r="H3150">
        <f>IF('Input and Summary Results'!$J$4="yes",'Data Transformation'!F3150,'Data Transformation'!D3150)</f>
        <v>4.8005021000000002E-2</v>
      </c>
      <c r="I3150">
        <f t="shared" si="178"/>
        <v>165</v>
      </c>
    </row>
    <row r="3151" spans="2:9" x14ac:dyDescent="0.45">
      <c r="B3151">
        <f>IF('Input and Summary Results'!D2733=0,FALSE,'Input and Summary Results'!$B2733)</f>
        <v>165</v>
      </c>
      <c r="C3151">
        <f>IF(OR(B3151=0,'Input and Summary Results'!D2733=0,'Input and Summary Results'!D2733=""),FALSE,'Input and Summary Results'!$D2733)</f>
        <v>0.21357575200000001</v>
      </c>
      <c r="D3151">
        <f>IF(OR(B3151=0,'Input and Summary Results'!E2733=0),FALSE,'Input and Summary Results'!$E2733)</f>
        <v>4.5365043000000001E-2</v>
      </c>
      <c r="E3151">
        <f t="shared" si="176"/>
        <v>-0.67044805581189049</v>
      </c>
      <c r="F3151">
        <f t="shared" si="177"/>
        <v>9.2184756357547554E-2</v>
      </c>
      <c r="G3151">
        <f>IF('Input and Summary Results'!$J$4="yes",IF(C3151=FALSE,FALSE,IF('Data Transformation'!E3151&lt;$R$10,E3151,$R$10)),IF(C3151=FALSE,FALSE,IF(C3151&lt;$R$10,C3151,$R$10)))</f>
        <v>0.21357575200000001</v>
      </c>
      <c r="H3151">
        <f>IF('Input and Summary Results'!$J$4="yes",'Data Transformation'!F3151,'Data Transformation'!D3151)</f>
        <v>4.5365043000000001E-2</v>
      </c>
      <c r="I3151">
        <f t="shared" si="178"/>
        <v>165</v>
      </c>
    </row>
    <row r="3152" spans="2:9" x14ac:dyDescent="0.45">
      <c r="B3152">
        <f>IF('Input and Summary Results'!D2734=0,FALSE,'Input and Summary Results'!$B2734)</f>
        <v>166</v>
      </c>
      <c r="C3152">
        <f>IF(OR(B3152=0,'Input and Summary Results'!D2734=0,'Input and Summary Results'!D2734=""),FALSE,'Input and Summary Results'!$D2734)</f>
        <v>0.14775218500000001</v>
      </c>
      <c r="D3152">
        <f>IF(OR(B3152=0,'Input and Summary Results'!E2734=0),FALSE,'Input and Summary Results'!$E2734)</f>
        <v>0.112691816</v>
      </c>
      <c r="E3152">
        <f t="shared" si="176"/>
        <v>-0.83046608793282284</v>
      </c>
      <c r="F3152">
        <f t="shared" si="177"/>
        <v>0.33101539678753311</v>
      </c>
      <c r="G3152">
        <f>IF('Input and Summary Results'!$J$4="yes",IF(C3152=FALSE,FALSE,IF('Data Transformation'!E3152&lt;$R$10,E3152,$R$10)),IF(C3152=FALSE,FALSE,IF(C3152&lt;$R$10,C3152,$R$10)))</f>
        <v>0.14775218500000001</v>
      </c>
      <c r="H3152">
        <f>IF('Input and Summary Results'!$J$4="yes",'Data Transformation'!F3152,'Data Transformation'!D3152)</f>
        <v>0.112691816</v>
      </c>
      <c r="I3152">
        <f t="shared" si="178"/>
        <v>166</v>
      </c>
    </row>
    <row r="3153" spans="2:9" x14ac:dyDescent="0.45">
      <c r="B3153">
        <f>IF('Input and Summary Results'!D2735=0,FALSE,'Input and Summary Results'!$B2735)</f>
        <v>166</v>
      </c>
      <c r="C3153">
        <f>IF(OR(B3153=0,'Input and Summary Results'!D2735=0,'Input and Summary Results'!D2735=""),FALSE,'Input and Summary Results'!$D2735)</f>
        <v>0.599714097</v>
      </c>
      <c r="D3153">
        <f>IF(OR(B3153=0,'Input and Summary Results'!E2735=0),FALSE,'Input and Summary Results'!$E2735)</f>
        <v>8.2503897000000007E-2</v>
      </c>
      <c r="E3153">
        <f t="shared" si="176"/>
        <v>-0.22205574242892828</v>
      </c>
      <c r="F3153">
        <f t="shared" si="177"/>
        <v>5.9706269165788847E-2</v>
      </c>
      <c r="G3153">
        <f>IF('Input and Summary Results'!$J$4="yes",IF(C3153=FALSE,FALSE,IF('Data Transformation'!E3153&lt;$R$10,E3153,$R$10)),IF(C3153=FALSE,FALSE,IF(C3153&lt;$R$10,C3153,$R$10)))</f>
        <v>0.599714097</v>
      </c>
      <c r="H3153">
        <f>IF('Input and Summary Results'!$J$4="yes",'Data Transformation'!F3153,'Data Transformation'!D3153)</f>
        <v>8.2503897000000007E-2</v>
      </c>
      <c r="I3153">
        <f t="shared" si="178"/>
        <v>166</v>
      </c>
    </row>
    <row r="3154" spans="2:9" x14ac:dyDescent="0.45">
      <c r="B3154">
        <f>IF('Input and Summary Results'!D2736=0,FALSE,'Input and Summary Results'!$B2736)</f>
        <v>166</v>
      </c>
      <c r="C3154">
        <f>IF(OR(B3154=0,'Input and Summary Results'!D2736=0,'Input and Summary Results'!D2736=""),FALSE,'Input and Summary Results'!$D2736)</f>
        <v>0.44772307700000002</v>
      </c>
      <c r="D3154">
        <f>IF(OR(B3154=0,'Input and Summary Results'!E2736=0),FALSE,'Input and Summary Results'!$E2736)</f>
        <v>8.1567039999999993E-2</v>
      </c>
      <c r="E3154">
        <f t="shared" si="176"/>
        <v>-0.34899052019000398</v>
      </c>
      <c r="F3154">
        <f t="shared" si="177"/>
        <v>7.9066943784092666E-2</v>
      </c>
      <c r="G3154">
        <f>IF('Input and Summary Results'!$J$4="yes",IF(C3154=FALSE,FALSE,IF('Data Transformation'!E3154&lt;$R$10,E3154,$R$10)),IF(C3154=FALSE,FALSE,IF(C3154&lt;$R$10,C3154,$R$10)))</f>
        <v>0.44772307700000002</v>
      </c>
      <c r="H3154">
        <f>IF('Input and Summary Results'!$J$4="yes",'Data Transformation'!F3154,'Data Transformation'!D3154)</f>
        <v>8.1567039999999993E-2</v>
      </c>
      <c r="I3154">
        <f t="shared" si="178"/>
        <v>166</v>
      </c>
    </row>
    <row r="3155" spans="2:9" x14ac:dyDescent="0.45">
      <c r="B3155">
        <f>IF('Input and Summary Results'!D2737=0,FALSE,'Input and Summary Results'!$B2737)</f>
        <v>166</v>
      </c>
      <c r="C3155">
        <f>IF(OR(B3155=0,'Input and Summary Results'!D2737=0,'Input and Summary Results'!D2737=""),FALSE,'Input and Summary Results'!$D2737)</f>
        <v>0.221982718</v>
      </c>
      <c r="D3155">
        <f>IF(OR(B3155=0,'Input and Summary Results'!E2737=0),FALSE,'Input and Summary Results'!$E2737)</f>
        <v>7.6254815000000004E-2</v>
      </c>
      <c r="E3155">
        <f t="shared" si="176"/>
        <v>-0.65368083532138965</v>
      </c>
      <c r="F3155">
        <f t="shared" si="177"/>
        <v>0.14908633432445856</v>
      </c>
      <c r="G3155">
        <f>IF('Input and Summary Results'!$J$4="yes",IF(C3155=FALSE,FALSE,IF('Data Transformation'!E3155&lt;$R$10,E3155,$R$10)),IF(C3155=FALSE,FALSE,IF(C3155&lt;$R$10,C3155,$R$10)))</f>
        <v>0.221982718</v>
      </c>
      <c r="H3155">
        <f>IF('Input and Summary Results'!$J$4="yes",'Data Transformation'!F3155,'Data Transformation'!D3155)</f>
        <v>7.6254815000000004E-2</v>
      </c>
      <c r="I3155">
        <f t="shared" si="178"/>
        <v>166</v>
      </c>
    </row>
    <row r="3156" spans="2:9" x14ac:dyDescent="0.45">
      <c r="B3156">
        <f>IF('Input and Summary Results'!D2738=0,FALSE,'Input and Summary Results'!$B2738)</f>
        <v>166</v>
      </c>
      <c r="C3156">
        <f>IF(OR(B3156=0,'Input and Summary Results'!D2738=0,'Input and Summary Results'!D2738=""),FALSE,'Input and Summary Results'!$D2738)</f>
        <v>0.11948616099999999</v>
      </c>
      <c r="D3156">
        <f>IF(OR(B3156=0,'Input and Summary Results'!E2738=0),FALSE,'Input and Summary Results'!$E2738)</f>
        <v>7.5834693999999994E-2</v>
      </c>
      <c r="E3156">
        <f t="shared" si="176"/>
        <v>-0.92268239220015502</v>
      </c>
      <c r="F3156">
        <f t="shared" si="177"/>
        <v>0.27544827719420995</v>
      </c>
      <c r="G3156">
        <f>IF('Input and Summary Results'!$J$4="yes",IF(C3156=FALSE,FALSE,IF('Data Transformation'!E3156&lt;$R$10,E3156,$R$10)),IF(C3156=FALSE,FALSE,IF(C3156&lt;$R$10,C3156,$R$10)))</f>
        <v>0.11948616099999999</v>
      </c>
      <c r="H3156">
        <f>IF('Input and Summary Results'!$J$4="yes",'Data Transformation'!F3156,'Data Transformation'!D3156)</f>
        <v>7.5834693999999994E-2</v>
      </c>
      <c r="I3156">
        <f t="shared" si="178"/>
        <v>166</v>
      </c>
    </row>
    <row r="3157" spans="2:9" x14ac:dyDescent="0.45">
      <c r="B3157">
        <f>IF('Input and Summary Results'!D2739=0,FALSE,'Input and Summary Results'!$B2739)</f>
        <v>166</v>
      </c>
      <c r="C3157">
        <f>IF(OR(B3157=0,'Input and Summary Results'!D2739=0,'Input and Summary Results'!D2739=""),FALSE,'Input and Summary Results'!$D2739)</f>
        <v>0.44263957399999998</v>
      </c>
      <c r="D3157">
        <f>IF(OR(B3157=0,'Input and Summary Results'!E2739=0),FALSE,'Input and Summary Results'!$E2739)</f>
        <v>7.5020499000000004E-2</v>
      </c>
      <c r="E3157">
        <f t="shared" si="176"/>
        <v>-0.35394976076231699</v>
      </c>
      <c r="F3157">
        <f t="shared" si="177"/>
        <v>7.3556226054925677E-2</v>
      </c>
      <c r="G3157">
        <f>IF('Input and Summary Results'!$J$4="yes",IF(C3157=FALSE,FALSE,IF('Data Transformation'!E3157&lt;$R$10,E3157,$R$10)),IF(C3157=FALSE,FALSE,IF(C3157&lt;$R$10,C3157,$R$10)))</f>
        <v>0.44263957399999998</v>
      </c>
      <c r="H3157">
        <f>IF('Input and Summary Results'!$J$4="yes",'Data Transformation'!F3157,'Data Transformation'!D3157)</f>
        <v>7.5020499000000004E-2</v>
      </c>
      <c r="I3157">
        <f t="shared" si="178"/>
        <v>166</v>
      </c>
    </row>
    <row r="3158" spans="2:9" x14ac:dyDescent="0.45">
      <c r="B3158">
        <f>IF('Input and Summary Results'!D2740=0,FALSE,'Input and Summary Results'!$B2740)</f>
        <v>166</v>
      </c>
      <c r="C3158">
        <f>IF(OR(B3158=0,'Input and Summary Results'!D2740=0,'Input and Summary Results'!D2740=""),FALSE,'Input and Summary Results'!$D2740)</f>
        <v>0.222873021</v>
      </c>
      <c r="D3158">
        <f>IF(OR(B3158=0,'Input and Summary Results'!E2740=0),FALSE,'Input and Summary Results'!$E2740)</f>
        <v>7.3472467E-2</v>
      </c>
      <c r="E3158">
        <f t="shared" si="176"/>
        <v>-0.65194250011539101</v>
      </c>
      <c r="F3158">
        <f t="shared" si="177"/>
        <v>0.14307272605238297</v>
      </c>
      <c r="G3158">
        <f>IF('Input and Summary Results'!$J$4="yes",IF(C3158=FALSE,FALSE,IF('Data Transformation'!E3158&lt;$R$10,E3158,$R$10)),IF(C3158=FALSE,FALSE,IF(C3158&lt;$R$10,C3158,$R$10)))</f>
        <v>0.222873021</v>
      </c>
      <c r="H3158">
        <f>IF('Input and Summary Results'!$J$4="yes",'Data Transformation'!F3158,'Data Transformation'!D3158)</f>
        <v>7.3472467E-2</v>
      </c>
      <c r="I3158">
        <f t="shared" si="178"/>
        <v>166</v>
      </c>
    </row>
    <row r="3159" spans="2:9" x14ac:dyDescent="0.45">
      <c r="B3159">
        <f>IF('Input and Summary Results'!D2741=0,FALSE,'Input and Summary Results'!$B2741)</f>
        <v>166</v>
      </c>
      <c r="C3159">
        <f>IF(OR(B3159=0,'Input and Summary Results'!D2741=0,'Input and Summary Results'!D2741=""),FALSE,'Input and Summary Results'!$D2741)</f>
        <v>0.14477889699999999</v>
      </c>
      <c r="D3159">
        <f>IF(OR(B3159=0,'Input and Summary Results'!E2741=0),FALSE,'Input and Summary Results'!$E2741)</f>
        <v>7.1324795999999996E-2</v>
      </c>
      <c r="E3159">
        <f t="shared" si="176"/>
        <v>-0.83929473637339647</v>
      </c>
      <c r="F3159">
        <f t="shared" si="177"/>
        <v>0.21380851840582815</v>
      </c>
      <c r="G3159">
        <f>IF('Input and Summary Results'!$J$4="yes",IF(C3159=FALSE,FALSE,IF('Data Transformation'!E3159&lt;$R$10,E3159,$R$10)),IF(C3159=FALSE,FALSE,IF(C3159&lt;$R$10,C3159,$R$10)))</f>
        <v>0.14477889699999999</v>
      </c>
      <c r="H3159">
        <f>IF('Input and Summary Results'!$J$4="yes",'Data Transformation'!F3159,'Data Transformation'!D3159)</f>
        <v>7.1324795999999996E-2</v>
      </c>
      <c r="I3159">
        <f t="shared" si="178"/>
        <v>166</v>
      </c>
    </row>
    <row r="3160" spans="2:9" x14ac:dyDescent="0.45">
      <c r="B3160">
        <f>IF('Input and Summary Results'!D2742=0,FALSE,'Input and Summary Results'!$B2742)</f>
        <v>166</v>
      </c>
      <c r="C3160">
        <f>IF(OR(B3160=0,'Input and Summary Results'!D2742=0,'Input and Summary Results'!D2742=""),FALSE,'Input and Summary Results'!$D2742)</f>
        <v>0.157204804</v>
      </c>
      <c r="D3160">
        <f>IF(OR(B3160=0,'Input and Summary Results'!E2742=0),FALSE,'Input and Summary Results'!$E2742)</f>
        <v>7.0933044000000001E-2</v>
      </c>
      <c r="E3160">
        <f t="shared" si="176"/>
        <v>-0.80353418654843989</v>
      </c>
      <c r="F3160">
        <f t="shared" si="177"/>
        <v>0.19582697419348583</v>
      </c>
      <c r="G3160">
        <f>IF('Input and Summary Results'!$J$4="yes",IF(C3160=FALSE,FALSE,IF('Data Transformation'!E3160&lt;$R$10,E3160,$R$10)),IF(C3160=FALSE,FALSE,IF(C3160&lt;$R$10,C3160,$R$10)))</f>
        <v>0.157204804</v>
      </c>
      <c r="H3160">
        <f>IF('Input and Summary Results'!$J$4="yes",'Data Transformation'!F3160,'Data Transformation'!D3160)</f>
        <v>7.0933044000000001E-2</v>
      </c>
      <c r="I3160">
        <f t="shared" si="178"/>
        <v>166</v>
      </c>
    </row>
    <row r="3161" spans="2:9" x14ac:dyDescent="0.45">
      <c r="B3161">
        <f>IF('Input and Summary Results'!D2743=0,FALSE,'Input and Summary Results'!$B2743)</f>
        <v>166</v>
      </c>
      <c r="C3161">
        <f>IF(OR(B3161=0,'Input and Summary Results'!D2743=0,'Input and Summary Results'!D2743=""),FALSE,'Input and Summary Results'!$D2743)</f>
        <v>1.1123849E-2</v>
      </c>
      <c r="D3161">
        <f>IF(OR(B3161=0,'Input and Summary Results'!E2743=0),FALSE,'Input and Summary Results'!$E2743)</f>
        <v>7.0333311999999995E-2</v>
      </c>
      <c r="E3161">
        <f t="shared" si="176"/>
        <v>-1.9537449150714399</v>
      </c>
      <c r="F3161">
        <f t="shared" si="177"/>
        <v>2.7440733336096166</v>
      </c>
      <c r="G3161">
        <f>IF('Input and Summary Results'!$J$4="yes",IF(C3161=FALSE,FALSE,IF('Data Transformation'!E3161&lt;$R$10,E3161,$R$10)),IF(C3161=FALSE,FALSE,IF(C3161&lt;$R$10,C3161,$R$10)))</f>
        <v>1.1123849E-2</v>
      </c>
      <c r="H3161">
        <f>IF('Input and Summary Results'!$J$4="yes",'Data Transformation'!F3161,'Data Transformation'!D3161)</f>
        <v>7.0333311999999995E-2</v>
      </c>
      <c r="I3161">
        <f t="shared" si="178"/>
        <v>166</v>
      </c>
    </row>
    <row r="3162" spans="2:9" x14ac:dyDescent="0.45">
      <c r="B3162">
        <f>IF('Input and Summary Results'!D2744=0,FALSE,'Input and Summary Results'!$B2744)</f>
        <v>166</v>
      </c>
      <c r="C3162">
        <f>IF(OR(B3162=0,'Input and Summary Results'!D2744=0,'Input and Summary Results'!D2744=""),FALSE,'Input and Summary Results'!$D2744)</f>
        <v>0.234614922</v>
      </c>
      <c r="D3162">
        <f>IF(OR(B3162=0,'Input and Summary Results'!E2744=0),FALSE,'Input and Summary Results'!$E2744)</f>
        <v>6.8882446E-2</v>
      </c>
      <c r="E3162">
        <f t="shared" si="176"/>
        <v>-0.62964436930417855</v>
      </c>
      <c r="F3162">
        <f t="shared" si="177"/>
        <v>0.12742148414583793</v>
      </c>
      <c r="G3162">
        <f>IF('Input and Summary Results'!$J$4="yes",IF(C3162=FALSE,FALSE,IF('Data Transformation'!E3162&lt;$R$10,E3162,$R$10)),IF(C3162=FALSE,FALSE,IF(C3162&lt;$R$10,C3162,$R$10)))</f>
        <v>0.234614922</v>
      </c>
      <c r="H3162">
        <f>IF('Input and Summary Results'!$J$4="yes",'Data Transformation'!F3162,'Data Transformation'!D3162)</f>
        <v>6.8882446E-2</v>
      </c>
      <c r="I3162">
        <f t="shared" si="178"/>
        <v>166</v>
      </c>
    </row>
    <row r="3163" spans="2:9" x14ac:dyDescent="0.45">
      <c r="B3163">
        <f>IF('Input and Summary Results'!D2745=0,FALSE,'Input and Summary Results'!$B2745)</f>
        <v>166</v>
      </c>
      <c r="C3163">
        <f>IF(OR(B3163=0,'Input and Summary Results'!D2745=0,'Input and Summary Results'!D2745=""),FALSE,'Input and Summary Results'!$D2745)</f>
        <v>0.23905610899999999</v>
      </c>
      <c r="D3163">
        <f>IF(OR(B3163=0,'Input and Summary Results'!E2745=0),FALSE,'Input and Summary Results'!$E2745)</f>
        <v>6.7383278000000005E-2</v>
      </c>
      <c r="E3163">
        <f t="shared" si="176"/>
        <v>-0.62150015357417365</v>
      </c>
      <c r="F3163">
        <f t="shared" si="177"/>
        <v>0.12233254684154507</v>
      </c>
      <c r="G3163">
        <f>IF('Input and Summary Results'!$J$4="yes",IF(C3163=FALSE,FALSE,IF('Data Transformation'!E3163&lt;$R$10,E3163,$R$10)),IF(C3163=FALSE,FALSE,IF(C3163&lt;$R$10,C3163,$R$10)))</f>
        <v>0.23905610899999999</v>
      </c>
      <c r="H3163">
        <f>IF('Input and Summary Results'!$J$4="yes",'Data Transformation'!F3163,'Data Transformation'!D3163)</f>
        <v>6.7383278000000005E-2</v>
      </c>
      <c r="I3163">
        <f t="shared" si="178"/>
        <v>166</v>
      </c>
    </row>
    <row r="3164" spans="2:9" x14ac:dyDescent="0.45">
      <c r="B3164">
        <f>IF('Input and Summary Results'!D2746=0,FALSE,'Input and Summary Results'!$B2746)</f>
        <v>166</v>
      </c>
      <c r="C3164">
        <f>IF(OR(B3164=0,'Input and Summary Results'!D2746=0,'Input and Summary Results'!D2746=""),FALSE,'Input and Summary Results'!$D2746)</f>
        <v>7.4204923000000006E-2</v>
      </c>
      <c r="D3164">
        <f>IF(OR(B3164=0,'Input and Summary Results'!E2746=0),FALSE,'Input and Summary Results'!$E2746)</f>
        <v>5.5905652E-2</v>
      </c>
      <c r="E3164">
        <f t="shared" si="176"/>
        <v>-1.1295672812329569</v>
      </c>
      <c r="F3164">
        <f t="shared" si="177"/>
        <v>0.32697362906771021</v>
      </c>
      <c r="G3164">
        <f>IF('Input and Summary Results'!$J$4="yes",IF(C3164=FALSE,FALSE,IF('Data Transformation'!E3164&lt;$R$10,E3164,$R$10)),IF(C3164=FALSE,FALSE,IF(C3164&lt;$R$10,C3164,$R$10)))</f>
        <v>7.4204923000000006E-2</v>
      </c>
      <c r="H3164">
        <f>IF('Input and Summary Results'!$J$4="yes",'Data Transformation'!F3164,'Data Transformation'!D3164)</f>
        <v>5.5905652E-2</v>
      </c>
      <c r="I3164">
        <f t="shared" si="178"/>
        <v>166</v>
      </c>
    </row>
    <row r="3165" spans="2:9" x14ac:dyDescent="0.45">
      <c r="B3165">
        <f>IF('Input and Summary Results'!D2747=0,FALSE,'Input and Summary Results'!$B2747)</f>
        <v>166</v>
      </c>
      <c r="C3165">
        <f>IF(OR(B3165=0,'Input and Summary Results'!D2747=0,'Input and Summary Results'!D2747=""),FALSE,'Input and Summary Results'!$D2747)</f>
        <v>0.25351659399999998</v>
      </c>
      <c r="D3165">
        <f>IF(OR(B3165=0,'Input and Summary Results'!E2747=0),FALSE,'Input and Summary Results'!$E2747)</f>
        <v>5.5244203999999998E-2</v>
      </c>
      <c r="E3165">
        <f t="shared" si="176"/>
        <v>-0.59599360853273664</v>
      </c>
      <c r="F3165">
        <f t="shared" si="177"/>
        <v>9.4573629906056569E-2</v>
      </c>
      <c r="G3165">
        <f>IF('Input and Summary Results'!$J$4="yes",IF(C3165=FALSE,FALSE,IF('Data Transformation'!E3165&lt;$R$10,E3165,$R$10)),IF(C3165=FALSE,FALSE,IF(C3165&lt;$R$10,C3165,$R$10)))</f>
        <v>0.25351659399999998</v>
      </c>
      <c r="H3165">
        <f>IF('Input and Summary Results'!$J$4="yes",'Data Transformation'!F3165,'Data Transformation'!D3165)</f>
        <v>5.5244203999999998E-2</v>
      </c>
      <c r="I3165">
        <f t="shared" si="178"/>
        <v>166</v>
      </c>
    </row>
    <row r="3166" spans="2:9" x14ac:dyDescent="0.45">
      <c r="B3166">
        <f>IF('Input and Summary Results'!D2748=0,FALSE,'Input and Summary Results'!$B2748)</f>
        <v>166</v>
      </c>
      <c r="C3166">
        <f>IF(OR(B3166=0,'Input and Summary Results'!D2748=0,'Input and Summary Results'!D2748=""),FALSE,'Input and Summary Results'!$D2748)</f>
        <v>0.137355531</v>
      </c>
      <c r="D3166">
        <f>IF(OR(B3166=0,'Input and Summary Results'!E2748=0),FALSE,'Input and Summary Results'!$E2748)</f>
        <v>5.5236688999999999E-2</v>
      </c>
      <c r="E3166">
        <f t="shared" si="176"/>
        <v>-0.86215384782393978</v>
      </c>
      <c r="F3166">
        <f t="shared" si="177"/>
        <v>0.17453045284357713</v>
      </c>
      <c r="G3166">
        <f>IF('Input and Summary Results'!$J$4="yes",IF(C3166=FALSE,FALSE,IF('Data Transformation'!E3166&lt;$R$10,E3166,$R$10)),IF(C3166=FALSE,FALSE,IF(C3166&lt;$R$10,C3166,$R$10)))</f>
        <v>0.137355531</v>
      </c>
      <c r="H3166">
        <f>IF('Input and Summary Results'!$J$4="yes",'Data Transformation'!F3166,'Data Transformation'!D3166)</f>
        <v>5.5236688999999999E-2</v>
      </c>
      <c r="I3166">
        <f t="shared" si="178"/>
        <v>166</v>
      </c>
    </row>
    <row r="3167" spans="2:9" x14ac:dyDescent="0.45">
      <c r="B3167">
        <f>IF('Input and Summary Results'!D2749=0,FALSE,'Input and Summary Results'!$B2749)</f>
        <v>166</v>
      </c>
      <c r="C3167">
        <f>IF(OR(B3167=0,'Input and Summary Results'!D2749=0,'Input and Summary Results'!D2749=""),FALSE,'Input and Summary Results'!$D2749)</f>
        <v>7.2553707999999995E-2</v>
      </c>
      <c r="D3167">
        <f>IF(OR(B3167=0,'Input and Summary Results'!E2749=0),FALSE,'Input and Summary Results'!$E2749)</f>
        <v>5.4660703999999997E-2</v>
      </c>
      <c r="E3167">
        <f t="shared" si="176"/>
        <v>-1.1393403871850629</v>
      </c>
      <c r="F3167">
        <f t="shared" si="177"/>
        <v>0.32696806531238898</v>
      </c>
      <c r="G3167">
        <f>IF('Input and Summary Results'!$J$4="yes",IF(C3167=FALSE,FALSE,IF('Data Transformation'!E3167&lt;$R$10,E3167,$R$10)),IF(C3167=FALSE,FALSE,IF(C3167&lt;$R$10,C3167,$R$10)))</f>
        <v>7.2553707999999995E-2</v>
      </c>
      <c r="H3167">
        <f>IF('Input and Summary Results'!$J$4="yes",'Data Transformation'!F3167,'Data Transformation'!D3167)</f>
        <v>5.4660703999999997E-2</v>
      </c>
      <c r="I3167">
        <f t="shared" si="178"/>
        <v>166</v>
      </c>
    </row>
    <row r="3168" spans="2:9" x14ac:dyDescent="0.45">
      <c r="B3168">
        <f>IF('Input and Summary Results'!D2750=0,FALSE,'Input and Summary Results'!$B2750)</f>
        <v>166</v>
      </c>
      <c r="C3168">
        <f>IF(OR(B3168=0,'Input and Summary Results'!D2750=0,'Input and Summary Results'!D2750=""),FALSE,'Input and Summary Results'!$D2750)</f>
        <v>6.6537738999999999E-2</v>
      </c>
      <c r="D3168">
        <f>IF(OR(B3168=0,'Input and Summary Results'!E2750=0),FALSE,'Input and Summary Results'!$E2750)</f>
        <v>5.0917029000000003E-2</v>
      </c>
      <c r="E3168">
        <f t="shared" si="176"/>
        <v>-1.1769319608538344</v>
      </c>
      <c r="F3168">
        <f t="shared" si="177"/>
        <v>0.33211213543039086</v>
      </c>
      <c r="G3168">
        <f>IF('Input and Summary Results'!$J$4="yes",IF(C3168=FALSE,FALSE,IF('Data Transformation'!E3168&lt;$R$10,E3168,$R$10)),IF(C3168=FALSE,FALSE,IF(C3168&lt;$R$10,C3168,$R$10)))</f>
        <v>6.6537738999999999E-2</v>
      </c>
      <c r="H3168">
        <f>IF('Input and Summary Results'!$J$4="yes",'Data Transformation'!F3168,'Data Transformation'!D3168)</f>
        <v>5.0917029000000003E-2</v>
      </c>
      <c r="I3168">
        <f t="shared" si="178"/>
        <v>166</v>
      </c>
    </row>
    <row r="3169" spans="2:9" x14ac:dyDescent="0.45">
      <c r="B3169">
        <f>IF('Input and Summary Results'!D2751=0,FALSE,'Input and Summary Results'!$B2751)</f>
        <v>167</v>
      </c>
      <c r="C3169">
        <f>IF(OR(B3169=0,'Input and Summary Results'!D2751=0,'Input and Summary Results'!D2751=""),FALSE,'Input and Summary Results'!$D2751)</f>
        <v>0.67171038500000002</v>
      </c>
      <c r="D3169">
        <f>IF(OR(B3169=0,'Input and Summary Results'!E2751=0),FALSE,'Input and Summary Results'!$E2751)</f>
        <v>0.11783121000000001</v>
      </c>
      <c r="E3169">
        <f t="shared" si="176"/>
        <v>-0.17281793722560423</v>
      </c>
      <c r="F3169">
        <f t="shared" si="177"/>
        <v>7.6132134148856431E-2</v>
      </c>
      <c r="G3169">
        <f>IF('Input and Summary Results'!$J$4="yes",IF(C3169=FALSE,FALSE,IF('Data Transformation'!E3169&lt;$R$10,E3169,$R$10)),IF(C3169=FALSE,FALSE,IF(C3169&lt;$R$10,C3169,$R$10)))</f>
        <v>0.67171038500000002</v>
      </c>
      <c r="H3169">
        <f>IF('Input and Summary Results'!$J$4="yes",'Data Transformation'!F3169,'Data Transformation'!D3169)</f>
        <v>0.11783121000000001</v>
      </c>
      <c r="I3169">
        <f t="shared" si="178"/>
        <v>167</v>
      </c>
    </row>
    <row r="3170" spans="2:9" x14ac:dyDescent="0.45">
      <c r="B3170">
        <f>IF('Input and Summary Results'!D2752=0,FALSE,'Input and Summary Results'!$B2752)</f>
        <v>167</v>
      </c>
      <c r="C3170">
        <f>IF(OR(B3170=0,'Input and Summary Results'!D2752=0,'Input and Summary Results'!D2752=""),FALSE,'Input and Summary Results'!$D2752)</f>
        <v>0.75780045900000004</v>
      </c>
      <c r="D3170">
        <f>IF(OR(B3170=0,'Input and Summary Results'!E2752=0),FALSE,'Input and Summary Results'!$E2752)</f>
        <v>0.11011098599999999</v>
      </c>
      <c r="E3170">
        <f t="shared" si="176"/>
        <v>-0.12044513600862811</v>
      </c>
      <c r="F3170">
        <f t="shared" si="177"/>
        <v>6.3061677195421162E-2</v>
      </c>
      <c r="G3170">
        <f>IF('Input and Summary Results'!$J$4="yes",IF(C3170=FALSE,FALSE,IF('Data Transformation'!E3170&lt;$R$10,E3170,$R$10)),IF(C3170=FALSE,FALSE,IF(C3170&lt;$R$10,C3170,$R$10)))</f>
        <v>0.75780045900000004</v>
      </c>
      <c r="H3170">
        <f>IF('Input and Summary Results'!$J$4="yes",'Data Transformation'!F3170,'Data Transformation'!D3170)</f>
        <v>0.11011098599999999</v>
      </c>
      <c r="I3170">
        <f t="shared" si="178"/>
        <v>167</v>
      </c>
    </row>
    <row r="3171" spans="2:9" x14ac:dyDescent="0.45">
      <c r="B3171">
        <f>IF('Input and Summary Results'!D2753=0,FALSE,'Input and Summary Results'!$B2753)</f>
        <v>167</v>
      </c>
      <c r="C3171">
        <f>IF(OR(B3171=0,'Input and Summary Results'!D2753=0,'Input and Summary Results'!D2753=""),FALSE,'Input and Summary Results'!$D2753)</f>
        <v>1.084101591</v>
      </c>
      <c r="D3171">
        <f>IF(OR(B3171=0,'Input and Summary Results'!E2753=0),FALSE,'Input and Summary Results'!$E2753)</f>
        <v>9.4535701999999999E-2</v>
      </c>
      <c r="E3171">
        <f t="shared" si="176"/>
        <v>3.506998178113923E-2</v>
      </c>
      <c r="F3171">
        <f t="shared" si="177"/>
        <v>3.784561798323198E-2</v>
      </c>
      <c r="G3171">
        <f>IF('Input and Summary Results'!$J$4="yes",IF(C3171=FALSE,FALSE,IF('Data Transformation'!E3171&lt;$R$10,E3171,$R$10)),IF(C3171=FALSE,FALSE,IF(C3171&lt;$R$10,C3171,$R$10)))</f>
        <v>1.084101591</v>
      </c>
      <c r="H3171">
        <f>IF('Input and Summary Results'!$J$4="yes",'Data Transformation'!F3171,'Data Transformation'!D3171)</f>
        <v>9.4535701999999999E-2</v>
      </c>
      <c r="I3171">
        <f t="shared" si="178"/>
        <v>167</v>
      </c>
    </row>
    <row r="3172" spans="2:9" x14ac:dyDescent="0.45">
      <c r="B3172">
        <f>IF('Input and Summary Results'!D2754=0,FALSE,'Input and Summary Results'!$B2754)</f>
        <v>167</v>
      </c>
      <c r="C3172">
        <f>IF(OR(B3172=0,'Input and Summary Results'!D2754=0,'Input and Summary Results'!D2754=""),FALSE,'Input and Summary Results'!$D2754)</f>
        <v>1.0389706320000001</v>
      </c>
      <c r="D3172">
        <f>IF(OR(B3172=0,'Input and Summary Results'!E2754=0),FALSE,'Input and Summary Results'!$E2754)</f>
        <v>9.4034268000000004E-2</v>
      </c>
      <c r="E3172">
        <f t="shared" si="176"/>
        <v>1.6603271772188979E-2</v>
      </c>
      <c r="F3172">
        <f t="shared" si="177"/>
        <v>3.9280101915334986E-2</v>
      </c>
      <c r="G3172">
        <f>IF('Input and Summary Results'!$J$4="yes",IF(C3172=FALSE,FALSE,IF('Data Transformation'!E3172&lt;$R$10,E3172,$R$10)),IF(C3172=FALSE,FALSE,IF(C3172&lt;$R$10,C3172,$R$10)))</f>
        <v>1.0389706320000001</v>
      </c>
      <c r="H3172">
        <f>IF('Input and Summary Results'!$J$4="yes",'Data Transformation'!F3172,'Data Transformation'!D3172)</f>
        <v>9.4034268000000004E-2</v>
      </c>
      <c r="I3172">
        <f t="shared" si="178"/>
        <v>167</v>
      </c>
    </row>
    <row r="3173" spans="2:9" x14ac:dyDescent="0.45">
      <c r="B3173">
        <f>IF('Input and Summary Results'!D2755=0,FALSE,'Input and Summary Results'!$B2755)</f>
        <v>167</v>
      </c>
      <c r="C3173">
        <f>IF(OR(B3173=0,'Input and Summary Results'!D2755=0,'Input and Summary Results'!D2755=""),FALSE,'Input and Summary Results'!$D2755)</f>
        <v>1.05870972</v>
      </c>
      <c r="D3173">
        <f>IF(OR(B3173=0,'Input and Summary Results'!E2755=0),FALSE,'Input and Summary Results'!$E2755)</f>
        <v>9.3885486000000004E-2</v>
      </c>
      <c r="E3173">
        <f t="shared" si="176"/>
        <v>2.4776900349855479E-2</v>
      </c>
      <c r="F3173">
        <f t="shared" si="177"/>
        <v>3.8486754352269482E-2</v>
      </c>
      <c r="G3173">
        <f>IF('Input and Summary Results'!$J$4="yes",IF(C3173=FALSE,FALSE,IF('Data Transformation'!E3173&lt;$R$10,E3173,$R$10)),IF(C3173=FALSE,FALSE,IF(C3173&lt;$R$10,C3173,$R$10)))</f>
        <v>1.05870972</v>
      </c>
      <c r="H3173">
        <f>IF('Input and Summary Results'!$J$4="yes",'Data Transformation'!F3173,'Data Transformation'!D3173)</f>
        <v>9.3885486000000004E-2</v>
      </c>
      <c r="I3173">
        <f t="shared" si="178"/>
        <v>167</v>
      </c>
    </row>
    <row r="3174" spans="2:9" x14ac:dyDescent="0.45">
      <c r="B3174">
        <f>IF('Input and Summary Results'!D2756=0,FALSE,'Input and Summary Results'!$B2756)</f>
        <v>167</v>
      </c>
      <c r="C3174">
        <f>IF(OR(B3174=0,'Input and Summary Results'!D2756=0,'Input and Summary Results'!D2756=""),FALSE,'Input and Summary Results'!$D2756)</f>
        <v>0.50840063700000004</v>
      </c>
      <c r="D3174">
        <f>IF(OR(B3174=0,'Input and Summary Results'!E2756=0),FALSE,'Input and Summary Results'!$E2756)</f>
        <v>8.8773940999999995E-2</v>
      </c>
      <c r="E3174">
        <f t="shared" si="176"/>
        <v>-0.29379391396891125</v>
      </c>
      <c r="F3174">
        <f t="shared" si="177"/>
        <v>7.5782537609212303E-2</v>
      </c>
      <c r="G3174">
        <f>IF('Input and Summary Results'!$J$4="yes",IF(C3174=FALSE,FALSE,IF('Data Transformation'!E3174&lt;$R$10,E3174,$R$10)),IF(C3174=FALSE,FALSE,IF(C3174&lt;$R$10,C3174,$R$10)))</f>
        <v>0.50840063700000004</v>
      </c>
      <c r="H3174">
        <f>IF('Input and Summary Results'!$J$4="yes",'Data Transformation'!F3174,'Data Transformation'!D3174)</f>
        <v>8.8773940999999995E-2</v>
      </c>
      <c r="I3174">
        <f t="shared" si="178"/>
        <v>167</v>
      </c>
    </row>
    <row r="3175" spans="2:9" x14ac:dyDescent="0.45">
      <c r="B3175">
        <f>IF('Input and Summary Results'!D2757=0,FALSE,'Input and Summary Results'!$B2757)</f>
        <v>167</v>
      </c>
      <c r="C3175">
        <f>IF(OR(B3175=0,'Input and Summary Results'!D2757=0,'Input and Summary Results'!D2757=""),FALSE,'Input and Summary Results'!$D2757)</f>
        <v>0.99446869299999996</v>
      </c>
      <c r="D3175">
        <f>IF(OR(B3175=0,'Input and Summary Results'!E2757=0),FALSE,'Input and Summary Results'!$E2757)</f>
        <v>8.6450595000000005E-2</v>
      </c>
      <c r="E3175">
        <f t="shared" si="176"/>
        <v>-2.4088844061707108E-3</v>
      </c>
      <c r="F3175">
        <f t="shared" si="177"/>
        <v>3.7728244734195976E-2</v>
      </c>
      <c r="G3175">
        <f>IF('Input and Summary Results'!$J$4="yes",IF(C3175=FALSE,FALSE,IF('Data Transformation'!E3175&lt;$R$10,E3175,$R$10)),IF(C3175=FALSE,FALSE,IF(C3175&lt;$R$10,C3175,$R$10)))</f>
        <v>0.99446869299999996</v>
      </c>
      <c r="H3175">
        <f>IF('Input and Summary Results'!$J$4="yes",'Data Transformation'!F3175,'Data Transformation'!D3175)</f>
        <v>8.6450595000000005E-2</v>
      </c>
      <c r="I3175">
        <f t="shared" si="178"/>
        <v>167</v>
      </c>
    </row>
    <row r="3176" spans="2:9" x14ac:dyDescent="0.45">
      <c r="B3176">
        <f>IF('Input and Summary Results'!D2758=0,FALSE,'Input and Summary Results'!$B2758)</f>
        <v>167</v>
      </c>
      <c r="C3176">
        <f>IF(OR(B3176=0,'Input and Summary Results'!D2758=0,'Input and Summary Results'!D2758=""),FALSE,'Input and Summary Results'!$D2758)</f>
        <v>0.88359098400000002</v>
      </c>
      <c r="D3176">
        <f>IF(OR(B3176=0,'Input and Summary Results'!E2758=0),FALSE,'Input and Summary Results'!$E2758)</f>
        <v>8.5920964000000002E-2</v>
      </c>
      <c r="E3176">
        <f t="shared" si="176"/>
        <v>-5.3748724239065543E-2</v>
      </c>
      <c r="F3176">
        <f t="shared" si="177"/>
        <v>4.2202443269837617E-2</v>
      </c>
      <c r="G3176">
        <f>IF('Input and Summary Results'!$J$4="yes",IF(C3176=FALSE,FALSE,IF('Data Transformation'!E3176&lt;$R$10,E3176,$R$10)),IF(C3176=FALSE,FALSE,IF(C3176&lt;$R$10,C3176,$R$10)))</f>
        <v>0.88359098400000002</v>
      </c>
      <c r="H3176">
        <f>IF('Input and Summary Results'!$J$4="yes",'Data Transformation'!F3176,'Data Transformation'!D3176)</f>
        <v>8.5920964000000002E-2</v>
      </c>
      <c r="I3176">
        <f t="shared" si="178"/>
        <v>167</v>
      </c>
    </row>
    <row r="3177" spans="2:9" x14ac:dyDescent="0.45">
      <c r="B3177">
        <f>IF('Input and Summary Results'!D2759=0,FALSE,'Input and Summary Results'!$B2759)</f>
        <v>167</v>
      </c>
      <c r="C3177">
        <f>IF(OR(B3177=0,'Input and Summary Results'!D2759=0,'Input and Summary Results'!D2759=""),FALSE,'Input and Summary Results'!$D2759)</f>
        <v>1.073952641</v>
      </c>
      <c r="D3177">
        <f>IF(OR(B3177=0,'Input and Summary Results'!E2759=0),FALSE,'Input and Summary Results'!$E2759)</f>
        <v>8.3760760000000004E-2</v>
      </c>
      <c r="E3177">
        <f t="shared" si="176"/>
        <v>3.09851303338733E-2</v>
      </c>
      <c r="F3177">
        <f t="shared" si="177"/>
        <v>3.3848950551628655E-2</v>
      </c>
      <c r="G3177">
        <f>IF('Input and Summary Results'!$J$4="yes",IF(C3177=FALSE,FALSE,IF('Data Transformation'!E3177&lt;$R$10,E3177,$R$10)),IF(C3177=FALSE,FALSE,IF(C3177&lt;$R$10,C3177,$R$10)))</f>
        <v>1.073952641</v>
      </c>
      <c r="H3177">
        <f>IF('Input and Summary Results'!$J$4="yes",'Data Transformation'!F3177,'Data Transformation'!D3177)</f>
        <v>8.3760760000000004E-2</v>
      </c>
      <c r="I3177">
        <f t="shared" si="178"/>
        <v>167</v>
      </c>
    </row>
    <row r="3178" spans="2:9" x14ac:dyDescent="0.45">
      <c r="B3178">
        <f>IF('Input and Summary Results'!D2760=0,FALSE,'Input and Summary Results'!$B2760)</f>
        <v>167</v>
      </c>
      <c r="C3178">
        <f>IF(OR(B3178=0,'Input and Summary Results'!D2760=0,'Input and Summary Results'!D2760=""),FALSE,'Input and Summary Results'!$D2760)</f>
        <v>0.94857749400000002</v>
      </c>
      <c r="D3178">
        <f>IF(OR(B3178=0,'Input and Summary Results'!E2760=0),FALSE,'Input and Summary Results'!$E2760)</f>
        <v>7.7931603000000002E-2</v>
      </c>
      <c r="E3178">
        <f t="shared" ref="E3178:E3241" si="179">IF(C3178=FALSE,FALSE,LOG10(C3178))</f>
        <v>-2.2927183655853792E-2</v>
      </c>
      <c r="F3178">
        <f t="shared" ref="F3178:F3241" si="180">IF(D3178=FALSE, FALSE,0.434*D3178/C3178)</f>
        <v>3.5655827716696807E-2</v>
      </c>
      <c r="G3178">
        <f>IF('Input and Summary Results'!$J$4="yes",IF(C3178=FALSE,FALSE,IF('Data Transformation'!E3178&lt;$R$10,E3178,$R$10)),IF(C3178=FALSE,FALSE,IF(C3178&lt;$R$10,C3178,$R$10)))</f>
        <v>0.94857749400000002</v>
      </c>
      <c r="H3178">
        <f>IF('Input and Summary Results'!$J$4="yes",'Data Transformation'!F3178,'Data Transformation'!D3178)</f>
        <v>7.7931603000000002E-2</v>
      </c>
      <c r="I3178">
        <f t="shared" si="178"/>
        <v>167</v>
      </c>
    </row>
    <row r="3179" spans="2:9" x14ac:dyDescent="0.45">
      <c r="B3179">
        <f>IF('Input and Summary Results'!D2761=0,FALSE,'Input and Summary Results'!$B2761)</f>
        <v>167</v>
      </c>
      <c r="C3179">
        <f>IF(OR(B3179=0,'Input and Summary Results'!D2761=0,'Input and Summary Results'!D2761=""),FALSE,'Input and Summary Results'!$D2761)</f>
        <v>0.889828536</v>
      </c>
      <c r="D3179">
        <f>IF(OR(B3179=0,'Input and Summary Results'!E2761=0),FALSE,'Input and Summary Results'!$E2761)</f>
        <v>7.7684755999999994E-2</v>
      </c>
      <c r="E3179">
        <f t="shared" si="179"/>
        <v>-5.0693670931628139E-2</v>
      </c>
      <c r="F3179">
        <f t="shared" si="180"/>
        <v>3.7889528982244278E-2</v>
      </c>
      <c r="G3179">
        <f>IF('Input and Summary Results'!$J$4="yes",IF(C3179=FALSE,FALSE,IF('Data Transformation'!E3179&lt;$R$10,E3179,$R$10)),IF(C3179=FALSE,FALSE,IF(C3179&lt;$R$10,C3179,$R$10)))</f>
        <v>0.889828536</v>
      </c>
      <c r="H3179">
        <f>IF('Input and Summary Results'!$J$4="yes",'Data Transformation'!F3179,'Data Transformation'!D3179)</f>
        <v>7.7684755999999994E-2</v>
      </c>
      <c r="I3179">
        <f t="shared" si="178"/>
        <v>167</v>
      </c>
    </row>
    <row r="3180" spans="2:9" x14ac:dyDescent="0.45">
      <c r="B3180">
        <f>IF('Input and Summary Results'!D2762=0,FALSE,'Input and Summary Results'!$B2762)</f>
        <v>167</v>
      </c>
      <c r="C3180">
        <f>IF(OR(B3180=0,'Input and Summary Results'!D2762=0,'Input and Summary Results'!D2762=""),FALSE,'Input and Summary Results'!$D2762)</f>
        <v>0.93527924500000004</v>
      </c>
      <c r="D3180">
        <f>IF(OR(B3180=0,'Input and Summary Results'!E2762=0),FALSE,'Input and Summary Results'!$E2762)</f>
        <v>7.7496038000000003E-2</v>
      </c>
      <c r="E3180">
        <f t="shared" si="179"/>
        <v>-2.9058703077846082E-2</v>
      </c>
      <c r="F3180">
        <f t="shared" si="180"/>
        <v>3.5960683049264072E-2</v>
      </c>
      <c r="G3180">
        <f>IF('Input and Summary Results'!$J$4="yes",IF(C3180=FALSE,FALSE,IF('Data Transformation'!E3180&lt;$R$10,E3180,$R$10)),IF(C3180=FALSE,FALSE,IF(C3180&lt;$R$10,C3180,$R$10)))</f>
        <v>0.93527924500000004</v>
      </c>
      <c r="H3180">
        <f>IF('Input and Summary Results'!$J$4="yes",'Data Transformation'!F3180,'Data Transformation'!D3180)</f>
        <v>7.7496038000000003E-2</v>
      </c>
      <c r="I3180">
        <f t="shared" si="178"/>
        <v>167</v>
      </c>
    </row>
    <row r="3181" spans="2:9" x14ac:dyDescent="0.45">
      <c r="B3181">
        <f>IF('Input and Summary Results'!D2763=0,FALSE,'Input and Summary Results'!$B2763)</f>
        <v>167</v>
      </c>
      <c r="C3181">
        <f>IF(OR(B3181=0,'Input and Summary Results'!D2763=0,'Input and Summary Results'!D2763=""),FALSE,'Input and Summary Results'!$D2763)</f>
        <v>0.778674588</v>
      </c>
      <c r="D3181">
        <f>IF(OR(B3181=0,'Input and Summary Results'!E2763=0),FALSE,'Input and Summary Results'!$E2763)</f>
        <v>7.2203914999999994E-2</v>
      </c>
      <c r="E3181">
        <f t="shared" si="179"/>
        <v>-0.10864399824780527</v>
      </c>
      <c r="F3181">
        <f t="shared" si="180"/>
        <v>4.0243382271516991E-2</v>
      </c>
      <c r="G3181">
        <f>IF('Input and Summary Results'!$J$4="yes",IF(C3181=FALSE,FALSE,IF('Data Transformation'!E3181&lt;$R$10,E3181,$R$10)),IF(C3181=FALSE,FALSE,IF(C3181&lt;$R$10,C3181,$R$10)))</f>
        <v>0.778674588</v>
      </c>
      <c r="H3181">
        <f>IF('Input and Summary Results'!$J$4="yes",'Data Transformation'!F3181,'Data Transformation'!D3181)</f>
        <v>7.2203914999999994E-2</v>
      </c>
      <c r="I3181">
        <f t="shared" si="178"/>
        <v>167</v>
      </c>
    </row>
    <row r="3182" spans="2:9" x14ac:dyDescent="0.45">
      <c r="B3182">
        <f>IF('Input and Summary Results'!D2764=0,FALSE,'Input and Summary Results'!$B2764)</f>
        <v>167</v>
      </c>
      <c r="C3182">
        <f>IF(OR(B3182=0,'Input and Summary Results'!D2764=0,'Input and Summary Results'!D2764=""),FALSE,'Input and Summary Results'!$D2764)</f>
        <v>0.70062561700000003</v>
      </c>
      <c r="D3182">
        <f>IF(OR(B3182=0,'Input and Summary Results'!E2764=0),FALSE,'Input and Summary Results'!$E2764)</f>
        <v>6.8844547000000006E-2</v>
      </c>
      <c r="E3182">
        <f t="shared" si="179"/>
        <v>-0.15451398760303567</v>
      </c>
      <c r="F3182">
        <f t="shared" si="180"/>
        <v>4.264550520709836E-2</v>
      </c>
      <c r="G3182">
        <f>IF('Input and Summary Results'!$J$4="yes",IF(C3182=FALSE,FALSE,IF('Data Transformation'!E3182&lt;$R$10,E3182,$R$10)),IF(C3182=FALSE,FALSE,IF(C3182&lt;$R$10,C3182,$R$10)))</f>
        <v>0.70062561700000003</v>
      </c>
      <c r="H3182">
        <f>IF('Input and Summary Results'!$J$4="yes",'Data Transformation'!F3182,'Data Transformation'!D3182)</f>
        <v>6.8844547000000006E-2</v>
      </c>
      <c r="I3182">
        <f t="shared" si="178"/>
        <v>167</v>
      </c>
    </row>
    <row r="3183" spans="2:9" x14ac:dyDescent="0.45">
      <c r="B3183">
        <f>IF('Input and Summary Results'!D2765=0,FALSE,'Input and Summary Results'!$B2765)</f>
        <v>167</v>
      </c>
      <c r="C3183">
        <f>IF(OR(B3183=0,'Input and Summary Results'!D2765=0,'Input and Summary Results'!D2765=""),FALSE,'Input and Summary Results'!$D2765)</f>
        <v>0.69915364099999999</v>
      </c>
      <c r="D3183">
        <f>IF(OR(B3183=0,'Input and Summary Results'!E2765=0),FALSE,'Input and Summary Results'!$E2765)</f>
        <v>6.3148308E-2</v>
      </c>
      <c r="E3183">
        <f t="shared" si="179"/>
        <v>-0.15542737631954806</v>
      </c>
      <c r="F3183">
        <f t="shared" si="180"/>
        <v>3.9199346273589668E-2</v>
      </c>
      <c r="G3183">
        <f>IF('Input and Summary Results'!$J$4="yes",IF(C3183=FALSE,FALSE,IF('Data Transformation'!E3183&lt;$R$10,E3183,$R$10)),IF(C3183=FALSE,FALSE,IF(C3183&lt;$R$10,C3183,$R$10)))</f>
        <v>0.69915364099999999</v>
      </c>
      <c r="H3183">
        <f>IF('Input and Summary Results'!$J$4="yes",'Data Transformation'!F3183,'Data Transformation'!D3183)</f>
        <v>6.3148308E-2</v>
      </c>
      <c r="I3183">
        <f t="shared" si="178"/>
        <v>167</v>
      </c>
    </row>
    <row r="3184" spans="2:9" x14ac:dyDescent="0.45">
      <c r="B3184">
        <f>IF('Input and Summary Results'!D2766=0,FALSE,'Input and Summary Results'!$B2766)</f>
        <v>167</v>
      </c>
      <c r="C3184">
        <f>IF(OR(B3184=0,'Input and Summary Results'!D2766=0,'Input and Summary Results'!D2766=""),FALSE,'Input and Summary Results'!$D2766)</f>
        <v>3.7154835999999997E-2</v>
      </c>
      <c r="D3184">
        <f>IF(OR(B3184=0,'Input and Summary Results'!E2766=0),FALSE,'Input and Summary Results'!$E2766)</f>
        <v>5.6949944000000002E-2</v>
      </c>
      <c r="E3184">
        <f t="shared" si="179"/>
        <v>-1.4299846513131911</v>
      </c>
      <c r="F3184">
        <f t="shared" si="180"/>
        <v>0.66522365207048695</v>
      </c>
      <c r="G3184">
        <f>IF('Input and Summary Results'!$J$4="yes",IF(C3184=FALSE,FALSE,IF('Data Transformation'!E3184&lt;$R$10,E3184,$R$10)),IF(C3184=FALSE,FALSE,IF(C3184&lt;$R$10,C3184,$R$10)))</f>
        <v>3.7154835999999997E-2</v>
      </c>
      <c r="H3184">
        <f>IF('Input and Summary Results'!$J$4="yes",'Data Transformation'!F3184,'Data Transformation'!D3184)</f>
        <v>5.6949944000000002E-2</v>
      </c>
      <c r="I3184">
        <f t="shared" si="178"/>
        <v>167</v>
      </c>
    </row>
    <row r="3185" spans="2:9" x14ac:dyDescent="0.45">
      <c r="B3185">
        <f>IF('Input and Summary Results'!D2767=0,FALSE,'Input and Summary Results'!$B2767)</f>
        <v>167</v>
      </c>
      <c r="C3185">
        <f>IF(OR(B3185=0,'Input and Summary Results'!D2767=0,'Input and Summary Results'!D2767=""),FALSE,'Input and Summary Results'!$D2767)</f>
        <v>0.59492852100000004</v>
      </c>
      <c r="D3185">
        <f>IF(OR(B3185=0,'Input and Summary Results'!E2767=0),FALSE,'Input and Summary Results'!$E2767)</f>
        <v>4.9059042999999997E-2</v>
      </c>
      <c r="E3185">
        <f t="shared" si="179"/>
        <v>-0.22553521040600211</v>
      </c>
      <c r="F3185">
        <f t="shared" si="180"/>
        <v>3.5788542506268575E-2</v>
      </c>
      <c r="G3185">
        <f>IF('Input and Summary Results'!$J$4="yes",IF(C3185=FALSE,FALSE,IF('Data Transformation'!E3185&lt;$R$10,E3185,$R$10)),IF(C3185=FALSE,FALSE,IF(C3185&lt;$R$10,C3185,$R$10)))</f>
        <v>0.59492852100000004</v>
      </c>
      <c r="H3185">
        <f>IF('Input and Summary Results'!$J$4="yes",'Data Transformation'!F3185,'Data Transformation'!D3185)</f>
        <v>4.9059042999999997E-2</v>
      </c>
      <c r="I3185">
        <f t="shared" si="178"/>
        <v>167</v>
      </c>
    </row>
    <row r="3186" spans="2:9" x14ac:dyDescent="0.45">
      <c r="B3186">
        <f>IF('Input and Summary Results'!D2768=0,FALSE,'Input and Summary Results'!$B2768)</f>
        <v>167</v>
      </c>
      <c r="C3186">
        <f>IF(OR(B3186=0,'Input and Summary Results'!D2768=0,'Input and Summary Results'!D2768=""),FALSE,'Input and Summary Results'!$D2768)</f>
        <v>0.89150006699999995</v>
      </c>
      <c r="D3186">
        <f>IF(OR(B3186=0,'Input and Summary Results'!E2768=0),FALSE,'Input and Summary Results'!$E2768)</f>
        <v>4.6570264E-2</v>
      </c>
      <c r="E3186">
        <f t="shared" si="179"/>
        <v>-4.9878619849558534E-2</v>
      </c>
      <c r="F3186">
        <f t="shared" si="180"/>
        <v>2.2671332649490426E-2</v>
      </c>
      <c r="G3186">
        <f>IF('Input and Summary Results'!$J$4="yes",IF(C3186=FALSE,FALSE,IF('Data Transformation'!E3186&lt;$R$10,E3186,$R$10)),IF(C3186=FALSE,FALSE,IF(C3186&lt;$R$10,C3186,$R$10)))</f>
        <v>0.89150006699999995</v>
      </c>
      <c r="H3186">
        <f>IF('Input and Summary Results'!$J$4="yes",'Data Transformation'!F3186,'Data Transformation'!D3186)</f>
        <v>4.6570264E-2</v>
      </c>
      <c r="I3186">
        <f t="shared" si="178"/>
        <v>167</v>
      </c>
    </row>
    <row r="3187" spans="2:9" x14ac:dyDescent="0.45">
      <c r="B3187">
        <f>IF('Input and Summary Results'!D2769=0,FALSE,'Input and Summary Results'!$B2769)</f>
        <v>167</v>
      </c>
      <c r="C3187">
        <f>IF(OR(B3187=0,'Input and Summary Results'!D2769=0,'Input and Summary Results'!D2769=""),FALSE,'Input and Summary Results'!$D2769)</f>
        <v>0.86411261800000005</v>
      </c>
      <c r="D3187">
        <f>IF(OR(B3187=0,'Input and Summary Results'!E2769=0),FALSE,'Input and Summary Results'!$E2769)</f>
        <v>4.5615140999999998E-2</v>
      </c>
      <c r="E3187">
        <f t="shared" si="179"/>
        <v>-6.3429653136041986E-2</v>
      </c>
      <c r="F3187">
        <f t="shared" si="180"/>
        <v>2.2910174879543305E-2</v>
      </c>
      <c r="G3187">
        <f>IF('Input and Summary Results'!$J$4="yes",IF(C3187=FALSE,FALSE,IF('Data Transformation'!E3187&lt;$R$10,E3187,$R$10)),IF(C3187=FALSE,FALSE,IF(C3187&lt;$R$10,C3187,$R$10)))</f>
        <v>0.86411261800000005</v>
      </c>
      <c r="H3187">
        <f>IF('Input and Summary Results'!$J$4="yes",'Data Transformation'!F3187,'Data Transformation'!D3187)</f>
        <v>4.5615140999999998E-2</v>
      </c>
      <c r="I3187">
        <f t="shared" si="178"/>
        <v>167</v>
      </c>
    </row>
    <row r="3188" spans="2:9" x14ac:dyDescent="0.45">
      <c r="B3188">
        <f>IF('Input and Summary Results'!D2770=0,FALSE,'Input and Summary Results'!$B2770)</f>
        <v>168</v>
      </c>
      <c r="C3188">
        <f>IF(OR(B3188=0,'Input and Summary Results'!D2770=0,'Input and Summary Results'!D2770=""),FALSE,'Input and Summary Results'!$D2770)</f>
        <v>0.996649903</v>
      </c>
      <c r="D3188">
        <f>IF(OR(B3188=0,'Input and Summary Results'!E2770=0),FALSE,'Input and Summary Results'!$E2770)</f>
        <v>0.128982078</v>
      </c>
      <c r="E3188">
        <f t="shared" si="179"/>
        <v>-1.4573711736515893E-3</v>
      </c>
      <c r="F3188">
        <f t="shared" si="180"/>
        <v>5.6166384688846951E-2</v>
      </c>
      <c r="G3188">
        <f>IF('Input and Summary Results'!$J$4="yes",IF(C3188=FALSE,FALSE,IF('Data Transformation'!E3188&lt;$R$10,E3188,$R$10)),IF(C3188=FALSE,FALSE,IF(C3188&lt;$R$10,C3188,$R$10)))</f>
        <v>0.996649903</v>
      </c>
      <c r="H3188">
        <f>IF('Input and Summary Results'!$J$4="yes",'Data Transformation'!F3188,'Data Transformation'!D3188)</f>
        <v>0.128982078</v>
      </c>
      <c r="I3188">
        <f t="shared" si="178"/>
        <v>168</v>
      </c>
    </row>
    <row r="3189" spans="2:9" x14ac:dyDescent="0.45">
      <c r="B3189">
        <f>IF('Input and Summary Results'!D2771=0,FALSE,'Input and Summary Results'!$B2771)</f>
        <v>168</v>
      </c>
      <c r="C3189">
        <f>IF(OR(B3189=0,'Input and Summary Results'!D2771=0,'Input and Summary Results'!D2771=""),FALSE,'Input and Summary Results'!$D2771)</f>
        <v>0.224850573</v>
      </c>
      <c r="D3189">
        <f>IF(OR(B3189=0,'Input and Summary Results'!E2771=0),FALSE,'Input and Summary Results'!$E2771)</f>
        <v>8.7043969999999998E-2</v>
      </c>
      <c r="E3189">
        <f t="shared" si="179"/>
        <v>-0.64810600135634144</v>
      </c>
      <c r="F3189">
        <f t="shared" si="180"/>
        <v>0.16800972519647528</v>
      </c>
      <c r="G3189">
        <f>IF('Input and Summary Results'!$J$4="yes",IF(C3189=FALSE,FALSE,IF('Data Transformation'!E3189&lt;$R$10,E3189,$R$10)),IF(C3189=FALSE,FALSE,IF(C3189&lt;$R$10,C3189,$R$10)))</f>
        <v>0.224850573</v>
      </c>
      <c r="H3189">
        <f>IF('Input and Summary Results'!$J$4="yes",'Data Transformation'!F3189,'Data Transformation'!D3189)</f>
        <v>8.7043969999999998E-2</v>
      </c>
      <c r="I3189">
        <f t="shared" si="178"/>
        <v>168</v>
      </c>
    </row>
    <row r="3190" spans="2:9" x14ac:dyDescent="0.45">
      <c r="B3190">
        <f>IF('Input and Summary Results'!D2772=0,FALSE,'Input and Summary Results'!$B2772)</f>
        <v>168</v>
      </c>
      <c r="C3190">
        <f>IF(OR(B3190=0,'Input and Summary Results'!D2772=0,'Input and Summary Results'!D2772=""),FALSE,'Input and Summary Results'!$D2772)</f>
        <v>0.75949621199999995</v>
      </c>
      <c r="D3190">
        <f>IF(OR(B3190=0,'Input and Summary Results'!E2772=0),FALSE,'Input and Summary Results'!$E2772)</f>
        <v>7.8925620000000002E-2</v>
      </c>
      <c r="E3190">
        <f t="shared" si="179"/>
        <v>-0.1194743878467511</v>
      </c>
      <c r="F3190">
        <f t="shared" si="180"/>
        <v>4.5100579224482039E-2</v>
      </c>
      <c r="G3190">
        <f>IF('Input and Summary Results'!$J$4="yes",IF(C3190=FALSE,FALSE,IF('Data Transformation'!E3190&lt;$R$10,E3190,$R$10)),IF(C3190=FALSE,FALSE,IF(C3190&lt;$R$10,C3190,$R$10)))</f>
        <v>0.75949621199999995</v>
      </c>
      <c r="H3190">
        <f>IF('Input and Summary Results'!$J$4="yes",'Data Transformation'!F3190,'Data Transformation'!D3190)</f>
        <v>7.8925620000000002E-2</v>
      </c>
      <c r="I3190">
        <f t="shared" si="178"/>
        <v>168</v>
      </c>
    </row>
    <row r="3191" spans="2:9" x14ac:dyDescent="0.45">
      <c r="B3191">
        <f>IF('Input and Summary Results'!D2773=0,FALSE,'Input and Summary Results'!$B2773)</f>
        <v>168</v>
      </c>
      <c r="C3191">
        <f>IF(OR(B3191=0,'Input and Summary Results'!D2773=0,'Input and Summary Results'!D2773=""),FALSE,'Input and Summary Results'!$D2773)</f>
        <v>-5.961063E-3</v>
      </c>
      <c r="D3191">
        <f>IF(OR(B3191=0,'Input and Summary Results'!E2773=0),FALSE,'Input and Summary Results'!$E2773)</f>
        <v>7.7797936999999998E-2</v>
      </c>
      <c r="E3191" t="e">
        <f t="shared" si="179"/>
        <v>#NUM!</v>
      </c>
      <c r="F3191">
        <f t="shared" si="180"/>
        <v>-5.6641415562962507</v>
      </c>
      <c r="G3191">
        <f>IF('Input and Summary Results'!$J$4="yes",IF(C3191=FALSE,FALSE,IF('Data Transformation'!E3191&lt;$R$10,E3191,$R$10)),IF(C3191=FALSE,FALSE,IF(C3191&lt;$R$10,C3191,$R$10)))</f>
        <v>-5.961063E-3</v>
      </c>
      <c r="H3191">
        <f>IF('Input and Summary Results'!$J$4="yes",'Data Transformation'!F3191,'Data Transformation'!D3191)</f>
        <v>7.7797936999999998E-2</v>
      </c>
      <c r="I3191">
        <f t="shared" si="178"/>
        <v>168</v>
      </c>
    </row>
    <row r="3192" spans="2:9" x14ac:dyDescent="0.45">
      <c r="B3192">
        <f>IF('Input and Summary Results'!D2774=0,FALSE,'Input and Summary Results'!$B2774)</f>
        <v>168</v>
      </c>
      <c r="C3192">
        <f>IF(OR(B3192=0,'Input and Summary Results'!D2774=0,'Input and Summary Results'!D2774=""),FALSE,'Input and Summary Results'!$D2774)</f>
        <v>0.157863533</v>
      </c>
      <c r="D3192">
        <f>IF(OR(B3192=0,'Input and Summary Results'!E2774=0),FALSE,'Input and Summary Results'!$E2774)</f>
        <v>7.7128848E-2</v>
      </c>
      <c r="E3192">
        <f t="shared" si="179"/>
        <v>-0.80171818187250787</v>
      </c>
      <c r="F3192">
        <f t="shared" si="180"/>
        <v>0.21204339847126061</v>
      </c>
      <c r="G3192">
        <f>IF('Input and Summary Results'!$J$4="yes",IF(C3192=FALSE,FALSE,IF('Data Transformation'!E3192&lt;$R$10,E3192,$R$10)),IF(C3192=FALSE,FALSE,IF(C3192&lt;$R$10,C3192,$R$10)))</f>
        <v>0.157863533</v>
      </c>
      <c r="H3192">
        <f>IF('Input and Summary Results'!$J$4="yes",'Data Transformation'!F3192,'Data Transformation'!D3192)</f>
        <v>7.7128848E-2</v>
      </c>
      <c r="I3192">
        <f t="shared" si="178"/>
        <v>168</v>
      </c>
    </row>
    <row r="3193" spans="2:9" x14ac:dyDescent="0.45">
      <c r="B3193">
        <f>IF('Input and Summary Results'!D2775=0,FALSE,'Input and Summary Results'!$B2775)</f>
        <v>168</v>
      </c>
      <c r="C3193">
        <f>IF(OR(B3193=0,'Input and Summary Results'!D2775=0,'Input and Summary Results'!D2775=""),FALSE,'Input and Summary Results'!$D2775)</f>
        <v>-5.7708766000000002E-2</v>
      </c>
      <c r="D3193">
        <f>IF(OR(B3193=0,'Input and Summary Results'!E2775=0),FALSE,'Input and Summary Results'!$E2775)</f>
        <v>7.5360101999999998E-2</v>
      </c>
      <c r="E3193" t="e">
        <f t="shared" si="179"/>
        <v>#NUM!</v>
      </c>
      <c r="F3193">
        <f t="shared" si="180"/>
        <v>-0.56674724716865366</v>
      </c>
      <c r="G3193">
        <f>IF('Input and Summary Results'!$J$4="yes",IF(C3193=FALSE,FALSE,IF('Data Transformation'!E3193&lt;$R$10,E3193,$R$10)),IF(C3193=FALSE,FALSE,IF(C3193&lt;$R$10,C3193,$R$10)))</f>
        <v>-5.7708766000000002E-2</v>
      </c>
      <c r="H3193">
        <f>IF('Input and Summary Results'!$J$4="yes",'Data Transformation'!F3193,'Data Transformation'!D3193)</f>
        <v>7.5360101999999998E-2</v>
      </c>
      <c r="I3193">
        <f t="shared" si="178"/>
        <v>168</v>
      </c>
    </row>
    <row r="3194" spans="2:9" x14ac:dyDescent="0.45">
      <c r="B3194">
        <f>IF('Input and Summary Results'!D2776=0,FALSE,'Input and Summary Results'!$B2776)</f>
        <v>168</v>
      </c>
      <c r="C3194">
        <f>IF(OR(B3194=0,'Input and Summary Results'!D2776=0,'Input and Summary Results'!D2776=""),FALSE,'Input and Summary Results'!$D2776)</f>
        <v>0.157282331</v>
      </c>
      <c r="D3194">
        <f>IF(OR(B3194=0,'Input and Summary Results'!E2776=0),FALSE,'Input and Summary Results'!$E2776)</f>
        <v>7.4296607000000001E-2</v>
      </c>
      <c r="E3194">
        <f t="shared" si="179"/>
        <v>-0.8033200630105688</v>
      </c>
      <c r="F3194">
        <f t="shared" si="180"/>
        <v>0.20501175963624291</v>
      </c>
      <c r="G3194">
        <f>IF('Input and Summary Results'!$J$4="yes",IF(C3194=FALSE,FALSE,IF('Data Transformation'!E3194&lt;$R$10,E3194,$R$10)),IF(C3194=FALSE,FALSE,IF(C3194&lt;$R$10,C3194,$R$10)))</f>
        <v>0.157282331</v>
      </c>
      <c r="H3194">
        <f>IF('Input and Summary Results'!$J$4="yes",'Data Transformation'!F3194,'Data Transformation'!D3194)</f>
        <v>7.4296607000000001E-2</v>
      </c>
      <c r="I3194">
        <f t="shared" si="178"/>
        <v>168</v>
      </c>
    </row>
    <row r="3195" spans="2:9" x14ac:dyDescent="0.45">
      <c r="B3195">
        <f>IF('Input and Summary Results'!D2777=0,FALSE,'Input and Summary Results'!$B2777)</f>
        <v>168</v>
      </c>
      <c r="C3195">
        <f>IF(OR(B3195=0,'Input and Summary Results'!D2777=0,'Input and Summary Results'!D2777=""),FALSE,'Input and Summary Results'!$D2777)</f>
        <v>7.8935084000000003E-2</v>
      </c>
      <c r="D3195">
        <f>IF(OR(B3195=0,'Input and Summary Results'!E2777=0),FALSE,'Input and Summary Results'!$E2777)</f>
        <v>7.1311821999999997E-2</v>
      </c>
      <c r="E3195">
        <f t="shared" si="179"/>
        <v>-1.1027299245348061</v>
      </c>
      <c r="F3195">
        <f t="shared" si="180"/>
        <v>0.39208586574760596</v>
      </c>
      <c r="G3195">
        <f>IF('Input and Summary Results'!$J$4="yes",IF(C3195=FALSE,FALSE,IF('Data Transformation'!E3195&lt;$R$10,E3195,$R$10)),IF(C3195=FALSE,FALSE,IF(C3195&lt;$R$10,C3195,$R$10)))</f>
        <v>7.8935084000000003E-2</v>
      </c>
      <c r="H3195">
        <f>IF('Input and Summary Results'!$J$4="yes",'Data Transformation'!F3195,'Data Transformation'!D3195)</f>
        <v>7.1311821999999997E-2</v>
      </c>
      <c r="I3195">
        <f t="shared" si="178"/>
        <v>168</v>
      </c>
    </row>
    <row r="3196" spans="2:9" x14ac:dyDescent="0.45">
      <c r="B3196">
        <f>IF('Input and Summary Results'!D2778=0,FALSE,'Input and Summary Results'!$B2778)</f>
        <v>168</v>
      </c>
      <c r="C3196">
        <f>IF(OR(B3196=0,'Input and Summary Results'!D2778=0,'Input and Summary Results'!D2778=""),FALSE,'Input and Summary Results'!$D2778)</f>
        <v>0.90770617399999998</v>
      </c>
      <c r="D3196">
        <f>IF(OR(B3196=0,'Input and Summary Results'!E2778=0),FALSE,'Input and Summary Results'!$E2778)</f>
        <v>6.9279705999999996E-2</v>
      </c>
      <c r="E3196">
        <f t="shared" si="179"/>
        <v>-4.2054710577496886E-2</v>
      </c>
      <c r="F3196">
        <f t="shared" si="180"/>
        <v>3.3124587300647795E-2</v>
      </c>
      <c r="G3196">
        <f>IF('Input and Summary Results'!$J$4="yes",IF(C3196=FALSE,FALSE,IF('Data Transformation'!E3196&lt;$R$10,E3196,$R$10)),IF(C3196=FALSE,FALSE,IF(C3196&lt;$R$10,C3196,$R$10)))</f>
        <v>0.90770617399999998</v>
      </c>
      <c r="H3196">
        <f>IF('Input and Summary Results'!$J$4="yes",'Data Transformation'!F3196,'Data Transformation'!D3196)</f>
        <v>6.9279705999999996E-2</v>
      </c>
      <c r="I3196">
        <f t="shared" si="178"/>
        <v>168</v>
      </c>
    </row>
    <row r="3197" spans="2:9" x14ac:dyDescent="0.45">
      <c r="B3197">
        <f>IF('Input and Summary Results'!D2779=0,FALSE,'Input and Summary Results'!$B2779)</f>
        <v>168</v>
      </c>
      <c r="C3197">
        <f>IF(OR(B3197=0,'Input and Summary Results'!D2779=0,'Input and Summary Results'!D2779=""),FALSE,'Input and Summary Results'!$D2779)</f>
        <v>0.45134966100000001</v>
      </c>
      <c r="D3197">
        <f>IF(OR(B3197=0,'Input and Summary Results'!E2779=0),FALSE,'Input and Summary Results'!$E2779)</f>
        <v>6.6833838000000007E-2</v>
      </c>
      <c r="E3197">
        <f t="shared" si="179"/>
        <v>-0.34548687939430056</v>
      </c>
      <c r="F3197">
        <f t="shared" si="180"/>
        <v>6.4264777839281459E-2</v>
      </c>
      <c r="G3197">
        <f>IF('Input and Summary Results'!$J$4="yes",IF(C3197=FALSE,FALSE,IF('Data Transformation'!E3197&lt;$R$10,E3197,$R$10)),IF(C3197=FALSE,FALSE,IF(C3197&lt;$R$10,C3197,$R$10)))</f>
        <v>0.45134966100000001</v>
      </c>
      <c r="H3197">
        <f>IF('Input and Summary Results'!$J$4="yes",'Data Transformation'!F3197,'Data Transformation'!D3197)</f>
        <v>6.6833838000000007E-2</v>
      </c>
      <c r="I3197">
        <f t="shared" si="178"/>
        <v>168</v>
      </c>
    </row>
    <row r="3198" spans="2:9" x14ac:dyDescent="0.45">
      <c r="B3198">
        <f>IF('Input and Summary Results'!D2780=0,FALSE,'Input and Summary Results'!$B2780)</f>
        <v>168</v>
      </c>
      <c r="C3198">
        <f>IF(OR(B3198=0,'Input and Summary Results'!D2780=0,'Input and Summary Results'!D2780=""),FALSE,'Input and Summary Results'!$D2780)</f>
        <v>7.6495821000000006E-2</v>
      </c>
      <c r="D3198">
        <f>IF(OR(B3198=0,'Input and Summary Results'!E2780=0),FALSE,'Input and Summary Results'!$E2780)</f>
        <v>6.6182321000000002E-2</v>
      </c>
      <c r="E3198">
        <f t="shared" si="179"/>
        <v>-1.116362289894929</v>
      </c>
      <c r="F3198">
        <f t="shared" si="180"/>
        <v>0.37548622837841034</v>
      </c>
      <c r="G3198">
        <f>IF('Input and Summary Results'!$J$4="yes",IF(C3198=FALSE,FALSE,IF('Data Transformation'!E3198&lt;$R$10,E3198,$R$10)),IF(C3198=FALSE,FALSE,IF(C3198&lt;$R$10,C3198,$R$10)))</f>
        <v>7.6495821000000006E-2</v>
      </c>
      <c r="H3198">
        <f>IF('Input and Summary Results'!$J$4="yes",'Data Transformation'!F3198,'Data Transformation'!D3198)</f>
        <v>6.6182321000000002E-2</v>
      </c>
      <c r="I3198">
        <f t="shared" si="178"/>
        <v>168</v>
      </c>
    </row>
    <row r="3199" spans="2:9" x14ac:dyDescent="0.45">
      <c r="B3199">
        <f>IF('Input and Summary Results'!D2781=0,FALSE,'Input and Summary Results'!$B2781)</f>
        <v>168</v>
      </c>
      <c r="C3199">
        <f>IF(OR(B3199=0,'Input and Summary Results'!D2781=0,'Input and Summary Results'!D2781=""),FALSE,'Input and Summary Results'!$D2781)</f>
        <v>9.9699221000000005E-2</v>
      </c>
      <c r="D3199">
        <f>IF(OR(B3199=0,'Input and Summary Results'!E2781=0),FALSE,'Input and Summary Results'!$E2781)</f>
        <v>6.3253488999999996E-2</v>
      </c>
      <c r="E3199">
        <f t="shared" si="179"/>
        <v>-1.0013082350356173</v>
      </c>
      <c r="F3199">
        <f t="shared" si="180"/>
        <v>0.27534833222016847</v>
      </c>
      <c r="G3199">
        <f>IF('Input and Summary Results'!$J$4="yes",IF(C3199=FALSE,FALSE,IF('Data Transformation'!E3199&lt;$R$10,E3199,$R$10)),IF(C3199=FALSE,FALSE,IF(C3199&lt;$R$10,C3199,$R$10)))</f>
        <v>9.9699221000000005E-2</v>
      </c>
      <c r="H3199">
        <f>IF('Input and Summary Results'!$J$4="yes",'Data Transformation'!F3199,'Data Transformation'!D3199)</f>
        <v>6.3253488999999996E-2</v>
      </c>
      <c r="I3199">
        <f t="shared" si="178"/>
        <v>168</v>
      </c>
    </row>
    <row r="3200" spans="2:9" x14ac:dyDescent="0.45">
      <c r="B3200">
        <f>IF('Input and Summary Results'!D2782=0,FALSE,'Input and Summary Results'!$B2782)</f>
        <v>168</v>
      </c>
      <c r="C3200">
        <f>IF(OR(B3200=0,'Input and Summary Results'!D2782=0,'Input and Summary Results'!D2782=""),FALSE,'Input and Summary Results'!$D2782)</f>
        <v>0.14594912800000001</v>
      </c>
      <c r="D3200">
        <f>IF(OR(B3200=0,'Input and Summary Results'!E2782=0),FALSE,'Input and Summary Results'!$E2782)</f>
        <v>6.3184771000000001E-2</v>
      </c>
      <c r="E3200">
        <f t="shared" si="179"/>
        <v>-0.83579849544074614</v>
      </c>
      <c r="F3200">
        <f t="shared" si="180"/>
        <v>0.18788869101019909</v>
      </c>
      <c r="G3200">
        <f>IF('Input and Summary Results'!$J$4="yes",IF(C3200=FALSE,FALSE,IF('Data Transformation'!E3200&lt;$R$10,E3200,$R$10)),IF(C3200=FALSE,FALSE,IF(C3200&lt;$R$10,C3200,$R$10)))</f>
        <v>0.14594912800000001</v>
      </c>
      <c r="H3200">
        <f>IF('Input and Summary Results'!$J$4="yes",'Data Transformation'!F3200,'Data Transformation'!D3200)</f>
        <v>6.3184771000000001E-2</v>
      </c>
      <c r="I3200">
        <f t="shared" si="178"/>
        <v>168</v>
      </c>
    </row>
    <row r="3201" spans="2:9" x14ac:dyDescent="0.45">
      <c r="B3201">
        <f>IF('Input and Summary Results'!D2783=0,FALSE,'Input and Summary Results'!$B2783)</f>
        <v>168</v>
      </c>
      <c r="C3201">
        <f>IF(OR(B3201=0,'Input and Summary Results'!D2783=0,'Input and Summary Results'!D2783=""),FALSE,'Input and Summary Results'!$D2783)</f>
        <v>6.2871721000000005E-2</v>
      </c>
      <c r="D3201">
        <f>IF(OR(B3201=0,'Input and Summary Results'!E2783=0),FALSE,'Input and Summary Results'!$E2783)</f>
        <v>5.5246824999999999E-2</v>
      </c>
      <c r="E3201">
        <f t="shared" si="179"/>
        <v>-1.2015446514587258</v>
      </c>
      <c r="F3201">
        <f t="shared" si="180"/>
        <v>0.3813657661764977</v>
      </c>
      <c r="G3201">
        <f>IF('Input and Summary Results'!$J$4="yes",IF(C3201=FALSE,FALSE,IF('Data Transformation'!E3201&lt;$R$10,E3201,$R$10)),IF(C3201=FALSE,FALSE,IF(C3201&lt;$R$10,C3201,$R$10)))</f>
        <v>6.2871721000000005E-2</v>
      </c>
      <c r="H3201">
        <f>IF('Input and Summary Results'!$J$4="yes",'Data Transformation'!F3201,'Data Transformation'!D3201)</f>
        <v>5.5246824999999999E-2</v>
      </c>
      <c r="I3201">
        <f t="shared" si="178"/>
        <v>168</v>
      </c>
    </row>
    <row r="3202" spans="2:9" x14ac:dyDescent="0.45">
      <c r="B3202">
        <f>IF('Input and Summary Results'!D2784=0,FALSE,'Input and Summary Results'!$B2784)</f>
        <v>168</v>
      </c>
      <c r="C3202">
        <f>IF(OR(B3202=0,'Input and Summary Results'!D2784=0,'Input and Summary Results'!D2784=""),FALSE,'Input and Summary Results'!$D2784)</f>
        <v>1.0034679010000001</v>
      </c>
      <c r="D3202">
        <f>IF(OR(B3202=0,'Input and Summary Results'!E2784=0),FALSE,'Input and Summary Results'!$E2784)</f>
        <v>4.6249285000000001E-2</v>
      </c>
      <c r="E3202">
        <f t="shared" si="179"/>
        <v>1.5034848040367441E-3</v>
      </c>
      <c r="F3202">
        <f t="shared" si="180"/>
        <v>2.0002821883985701E-2</v>
      </c>
      <c r="G3202">
        <f>IF('Input and Summary Results'!$J$4="yes",IF(C3202=FALSE,FALSE,IF('Data Transformation'!E3202&lt;$R$10,E3202,$R$10)),IF(C3202=FALSE,FALSE,IF(C3202&lt;$R$10,C3202,$R$10)))</f>
        <v>1.0034679010000001</v>
      </c>
      <c r="H3202">
        <f>IF('Input and Summary Results'!$J$4="yes",'Data Transformation'!F3202,'Data Transformation'!D3202)</f>
        <v>4.6249285000000001E-2</v>
      </c>
      <c r="I3202">
        <f t="shared" si="178"/>
        <v>168</v>
      </c>
    </row>
    <row r="3203" spans="2:9" x14ac:dyDescent="0.45">
      <c r="B3203">
        <f>IF('Input and Summary Results'!D2785=0,FALSE,'Input and Summary Results'!$B2785)</f>
        <v>168</v>
      </c>
      <c r="C3203">
        <f>IF(OR(B3203=0,'Input and Summary Results'!D2785=0,'Input and Summary Results'!D2785=""),FALSE,'Input and Summary Results'!$D2785)</f>
        <v>0.94731138199999998</v>
      </c>
      <c r="D3203">
        <f>IF(OR(B3203=0,'Input and Summary Results'!E2785=0),FALSE,'Input and Summary Results'!$E2785)</f>
        <v>4.5703621999999999E-2</v>
      </c>
      <c r="E3203">
        <f t="shared" si="179"/>
        <v>-2.3507244590622537E-2</v>
      </c>
      <c r="F3203">
        <f t="shared" si="180"/>
        <v>2.0938597724987535E-2</v>
      </c>
      <c r="G3203">
        <f>IF('Input and Summary Results'!$J$4="yes",IF(C3203=FALSE,FALSE,IF('Data Transformation'!E3203&lt;$R$10,E3203,$R$10)),IF(C3203=FALSE,FALSE,IF(C3203&lt;$R$10,C3203,$R$10)))</f>
        <v>0.94731138199999998</v>
      </c>
      <c r="H3203">
        <f>IF('Input and Summary Results'!$J$4="yes",'Data Transformation'!F3203,'Data Transformation'!D3203)</f>
        <v>4.5703621999999999E-2</v>
      </c>
      <c r="I3203">
        <f t="shared" si="178"/>
        <v>168</v>
      </c>
    </row>
    <row r="3204" spans="2:9" x14ac:dyDescent="0.45">
      <c r="B3204">
        <f>IF('Input and Summary Results'!D2786=0,FALSE,'Input and Summary Results'!$B2786)</f>
        <v>168</v>
      </c>
      <c r="C3204">
        <f>IF(OR(B3204=0,'Input and Summary Results'!D2786=0,'Input and Summary Results'!D2786=""),FALSE,'Input and Summary Results'!$D2786)</f>
        <v>0.921000017</v>
      </c>
      <c r="D3204">
        <f>IF(OR(B3204=0,'Input and Summary Results'!E2786=0),FALSE,'Input and Summary Results'!$E2786)</f>
        <v>4.1813663000000001E-2</v>
      </c>
      <c r="E3204">
        <f t="shared" si="179"/>
        <v>-3.5740361786857779E-2</v>
      </c>
      <c r="F3204">
        <f t="shared" si="180"/>
        <v>1.9703723568986645E-2</v>
      </c>
      <c r="G3204">
        <f>IF('Input and Summary Results'!$J$4="yes",IF(C3204=FALSE,FALSE,IF('Data Transformation'!E3204&lt;$R$10,E3204,$R$10)),IF(C3204=FALSE,FALSE,IF(C3204&lt;$R$10,C3204,$R$10)))</f>
        <v>0.921000017</v>
      </c>
      <c r="H3204">
        <f>IF('Input and Summary Results'!$J$4="yes",'Data Transformation'!F3204,'Data Transformation'!D3204)</f>
        <v>4.1813663000000001E-2</v>
      </c>
      <c r="I3204">
        <f t="shared" si="178"/>
        <v>168</v>
      </c>
    </row>
    <row r="3205" spans="2:9" x14ac:dyDescent="0.45">
      <c r="B3205">
        <f>IF('Input and Summary Results'!D2787=0,FALSE,'Input and Summary Results'!$B2787)</f>
        <v>168</v>
      </c>
      <c r="C3205">
        <f>IF(OR(B3205=0,'Input and Summary Results'!D2787=0,'Input and Summary Results'!D2787=""),FALSE,'Input and Summary Results'!$D2787)</f>
        <v>0.11162092699999999</v>
      </c>
      <c r="D3205">
        <f>IF(OR(B3205=0,'Input and Summary Results'!E2787=0),FALSE,'Input and Summary Results'!$E2787)</f>
        <v>3.9469544000000002E-2</v>
      </c>
      <c r="E3205">
        <f t="shared" si="179"/>
        <v>-0.95225437503461563</v>
      </c>
      <c r="F3205">
        <f t="shared" si="180"/>
        <v>0.15346389388075948</v>
      </c>
      <c r="G3205">
        <f>IF('Input and Summary Results'!$J$4="yes",IF(C3205=FALSE,FALSE,IF('Data Transformation'!E3205&lt;$R$10,E3205,$R$10)),IF(C3205=FALSE,FALSE,IF(C3205&lt;$R$10,C3205,$R$10)))</f>
        <v>0.11162092699999999</v>
      </c>
      <c r="H3205">
        <f>IF('Input and Summary Results'!$J$4="yes",'Data Transformation'!F3205,'Data Transformation'!D3205)</f>
        <v>3.9469544000000002E-2</v>
      </c>
      <c r="I3205">
        <f t="shared" ref="I3205:I3268" si="181">IF(G3205=FALSE,"",B3205)</f>
        <v>168</v>
      </c>
    </row>
    <row r="3206" spans="2:9" x14ac:dyDescent="0.45">
      <c r="B3206">
        <f>IF('Input and Summary Results'!D2788=0,FALSE,'Input and Summary Results'!$B2788)</f>
        <v>169</v>
      </c>
      <c r="C3206">
        <f>IF(OR(B3206=0,'Input and Summary Results'!D2788=0,'Input and Summary Results'!D2788=""),FALSE,'Input and Summary Results'!$D2788)</f>
        <v>0.11633837700000001</v>
      </c>
      <c r="D3206">
        <f>IF(OR(B3206=0,'Input and Summary Results'!E2788=0),FALSE,'Input and Summary Results'!$E2788)</f>
        <v>9.451408E-2</v>
      </c>
      <c r="E3206">
        <f t="shared" si="179"/>
        <v>-0.93427699920071394</v>
      </c>
      <c r="F3206">
        <f t="shared" si="180"/>
        <v>0.35258451920813716</v>
      </c>
      <c r="G3206">
        <f>IF('Input and Summary Results'!$J$4="yes",IF(C3206=FALSE,FALSE,IF('Data Transformation'!E3206&lt;$R$10,E3206,$R$10)),IF(C3206=FALSE,FALSE,IF(C3206&lt;$R$10,C3206,$R$10)))</f>
        <v>0.11633837700000001</v>
      </c>
      <c r="H3206">
        <f>IF('Input and Summary Results'!$J$4="yes",'Data Transformation'!F3206,'Data Transformation'!D3206)</f>
        <v>9.451408E-2</v>
      </c>
      <c r="I3206">
        <f t="shared" si="181"/>
        <v>169</v>
      </c>
    </row>
    <row r="3207" spans="2:9" x14ac:dyDescent="0.45">
      <c r="B3207">
        <f>IF('Input and Summary Results'!D2789=0,FALSE,'Input and Summary Results'!$B2789)</f>
        <v>169</v>
      </c>
      <c r="C3207">
        <f>IF(OR(B3207=0,'Input and Summary Results'!D2789=0,'Input and Summary Results'!D2789=""),FALSE,'Input and Summary Results'!$D2789)</f>
        <v>9.0673311000000006E-2</v>
      </c>
      <c r="D3207">
        <f>IF(OR(B3207=0,'Input and Summary Results'!E2789=0),FALSE,'Input and Summary Results'!$E2789)</f>
        <v>7.7699514999999997E-2</v>
      </c>
      <c r="E3207">
        <f t="shared" si="179"/>
        <v>-1.0425205254107393</v>
      </c>
      <c r="F3207">
        <f t="shared" si="180"/>
        <v>0.37190204193602233</v>
      </c>
      <c r="G3207">
        <f>IF('Input and Summary Results'!$J$4="yes",IF(C3207=FALSE,FALSE,IF('Data Transformation'!E3207&lt;$R$10,E3207,$R$10)),IF(C3207=FALSE,FALSE,IF(C3207&lt;$R$10,C3207,$R$10)))</f>
        <v>9.0673311000000006E-2</v>
      </c>
      <c r="H3207">
        <f>IF('Input and Summary Results'!$J$4="yes",'Data Transformation'!F3207,'Data Transformation'!D3207)</f>
        <v>7.7699514999999997E-2</v>
      </c>
      <c r="I3207">
        <f t="shared" si="181"/>
        <v>169</v>
      </c>
    </row>
    <row r="3208" spans="2:9" x14ac:dyDescent="0.45">
      <c r="B3208">
        <f>IF('Input and Summary Results'!D2790=0,FALSE,'Input and Summary Results'!$B2790)</f>
        <v>169</v>
      </c>
      <c r="C3208">
        <f>IF(OR(B3208=0,'Input and Summary Results'!D2790=0,'Input and Summary Results'!D2790=""),FALSE,'Input and Summary Results'!$D2790)</f>
        <v>8.6514583000000006E-2</v>
      </c>
      <c r="D3208">
        <f>IF(OR(B3208=0,'Input and Summary Results'!E2790=0),FALSE,'Input and Summary Results'!$E2790)</f>
        <v>6.9827350999999996E-2</v>
      </c>
      <c r="E3208">
        <f t="shared" si="179"/>
        <v>-1.0629106811753712</v>
      </c>
      <c r="F3208">
        <f t="shared" si="180"/>
        <v>0.35028857890929205</v>
      </c>
      <c r="G3208">
        <f>IF('Input and Summary Results'!$J$4="yes",IF(C3208=FALSE,FALSE,IF('Data Transformation'!E3208&lt;$R$10,E3208,$R$10)),IF(C3208=FALSE,FALSE,IF(C3208&lt;$R$10,C3208,$R$10)))</f>
        <v>8.6514583000000006E-2</v>
      </c>
      <c r="H3208">
        <f>IF('Input and Summary Results'!$J$4="yes",'Data Transformation'!F3208,'Data Transformation'!D3208)</f>
        <v>6.9827350999999996E-2</v>
      </c>
      <c r="I3208">
        <f t="shared" si="181"/>
        <v>169</v>
      </c>
    </row>
    <row r="3209" spans="2:9" x14ac:dyDescent="0.45">
      <c r="B3209">
        <f>IF('Input and Summary Results'!D2791=0,FALSE,'Input and Summary Results'!$B2791)</f>
        <v>169</v>
      </c>
      <c r="C3209">
        <f>IF(OR(B3209=0,'Input and Summary Results'!D2791=0,'Input and Summary Results'!D2791=""),FALSE,'Input and Summary Results'!$D2791)</f>
        <v>0.86917013300000001</v>
      </c>
      <c r="D3209">
        <f>IF(OR(B3209=0,'Input and Summary Results'!E2791=0),FALSE,'Input and Summary Results'!$E2791)</f>
        <v>6.7478674000000002E-2</v>
      </c>
      <c r="E3209">
        <f t="shared" si="179"/>
        <v>-6.0895205609852641E-2</v>
      </c>
      <c r="F3209">
        <f t="shared" si="180"/>
        <v>3.3693914924248787E-2</v>
      </c>
      <c r="G3209">
        <f>IF('Input and Summary Results'!$J$4="yes",IF(C3209=FALSE,FALSE,IF('Data Transformation'!E3209&lt;$R$10,E3209,$R$10)),IF(C3209=FALSE,FALSE,IF(C3209&lt;$R$10,C3209,$R$10)))</f>
        <v>0.86917013300000001</v>
      </c>
      <c r="H3209">
        <f>IF('Input and Summary Results'!$J$4="yes",'Data Transformation'!F3209,'Data Transformation'!D3209)</f>
        <v>6.7478674000000002E-2</v>
      </c>
      <c r="I3209">
        <f t="shared" si="181"/>
        <v>169</v>
      </c>
    </row>
    <row r="3210" spans="2:9" x14ac:dyDescent="0.45">
      <c r="B3210">
        <f>IF('Input and Summary Results'!D2792=0,FALSE,'Input and Summary Results'!$B2792)</f>
        <v>169</v>
      </c>
      <c r="C3210">
        <f>IF(OR(B3210=0,'Input and Summary Results'!D2792=0,'Input and Summary Results'!D2792=""),FALSE,'Input and Summary Results'!$D2792)</f>
        <v>0.217366647</v>
      </c>
      <c r="D3210">
        <f>IF(OR(B3210=0,'Input and Summary Results'!E2792=0),FALSE,'Input and Summary Results'!$E2792)</f>
        <v>6.6006809E-2</v>
      </c>
      <c r="E3210">
        <f t="shared" si="179"/>
        <v>-0.66280709380583203</v>
      </c>
      <c r="F3210">
        <f t="shared" si="180"/>
        <v>0.13179094171701511</v>
      </c>
      <c r="G3210">
        <f>IF('Input and Summary Results'!$J$4="yes",IF(C3210=FALSE,FALSE,IF('Data Transformation'!E3210&lt;$R$10,E3210,$R$10)),IF(C3210=FALSE,FALSE,IF(C3210&lt;$R$10,C3210,$R$10)))</f>
        <v>0.217366647</v>
      </c>
      <c r="H3210">
        <f>IF('Input and Summary Results'!$J$4="yes",'Data Transformation'!F3210,'Data Transformation'!D3210)</f>
        <v>6.6006809E-2</v>
      </c>
      <c r="I3210">
        <f t="shared" si="181"/>
        <v>169</v>
      </c>
    </row>
    <row r="3211" spans="2:9" x14ac:dyDescent="0.45">
      <c r="B3211">
        <f>IF('Input and Summary Results'!D2793=0,FALSE,'Input and Summary Results'!$B2793)</f>
        <v>169</v>
      </c>
      <c r="C3211">
        <f>IF(OR(B3211=0,'Input and Summary Results'!D2793=0,'Input and Summary Results'!D2793=""),FALSE,'Input and Summary Results'!$D2793)</f>
        <v>0.88620901299999999</v>
      </c>
      <c r="D3211">
        <f>IF(OR(B3211=0,'Input and Summary Results'!E2793=0),FALSE,'Input and Summary Results'!$E2793)</f>
        <v>6.5467389000000001E-2</v>
      </c>
      <c r="E3211">
        <f t="shared" si="179"/>
        <v>-5.2463837382424744E-2</v>
      </c>
      <c r="F3211">
        <f t="shared" si="180"/>
        <v>3.206111245677435E-2</v>
      </c>
      <c r="G3211">
        <f>IF('Input and Summary Results'!$J$4="yes",IF(C3211=FALSE,FALSE,IF('Data Transformation'!E3211&lt;$R$10,E3211,$R$10)),IF(C3211=FALSE,FALSE,IF(C3211&lt;$R$10,C3211,$R$10)))</f>
        <v>0.88620901299999999</v>
      </c>
      <c r="H3211">
        <f>IF('Input and Summary Results'!$J$4="yes",'Data Transformation'!F3211,'Data Transformation'!D3211)</f>
        <v>6.5467389000000001E-2</v>
      </c>
      <c r="I3211">
        <f t="shared" si="181"/>
        <v>169</v>
      </c>
    </row>
    <row r="3212" spans="2:9" x14ac:dyDescent="0.45">
      <c r="B3212">
        <f>IF('Input and Summary Results'!D2794=0,FALSE,'Input and Summary Results'!$B2794)</f>
        <v>169</v>
      </c>
      <c r="C3212">
        <f>IF(OR(B3212=0,'Input and Summary Results'!D2794=0,'Input and Summary Results'!D2794=""),FALSE,'Input and Summary Results'!$D2794)</f>
        <v>5.6607599999999999E-4</v>
      </c>
      <c r="D3212">
        <f>IF(OR(B3212=0,'Input and Summary Results'!E2794=0),FALSE,'Input and Summary Results'!$E2794)</f>
        <v>6.5366454000000004E-2</v>
      </c>
      <c r="E3212">
        <f t="shared" si="179"/>
        <v>-3.2471252575664162</v>
      </c>
      <c r="F3212">
        <f t="shared" si="180"/>
        <v>50.115251372607219</v>
      </c>
      <c r="G3212">
        <f>IF('Input and Summary Results'!$J$4="yes",IF(C3212=FALSE,FALSE,IF('Data Transformation'!E3212&lt;$R$10,E3212,$R$10)),IF(C3212=FALSE,FALSE,IF(C3212&lt;$R$10,C3212,$R$10)))</f>
        <v>5.6607599999999999E-4</v>
      </c>
      <c r="H3212">
        <f>IF('Input and Summary Results'!$J$4="yes",'Data Transformation'!F3212,'Data Transformation'!D3212)</f>
        <v>6.5366454000000004E-2</v>
      </c>
      <c r="I3212">
        <f t="shared" si="181"/>
        <v>169</v>
      </c>
    </row>
    <row r="3213" spans="2:9" x14ac:dyDescent="0.45">
      <c r="B3213">
        <f>IF('Input and Summary Results'!D2795=0,FALSE,'Input and Summary Results'!$B2795)</f>
        <v>169</v>
      </c>
      <c r="C3213">
        <f>IF(OR(B3213=0,'Input and Summary Results'!D2795=0,'Input and Summary Results'!D2795=""),FALSE,'Input and Summary Results'!$D2795)</f>
        <v>9.8740003000000007E-2</v>
      </c>
      <c r="D3213">
        <f>IF(OR(B3213=0,'Input and Summary Results'!E2795=0),FALSE,'Input and Summary Results'!$E2795)</f>
        <v>6.4302504999999996E-2</v>
      </c>
      <c r="E3213">
        <f t="shared" si="179"/>
        <v>-1.0055068639213953</v>
      </c>
      <c r="F3213">
        <f t="shared" si="180"/>
        <v>0.28263405227970267</v>
      </c>
      <c r="G3213">
        <f>IF('Input and Summary Results'!$J$4="yes",IF(C3213=FALSE,FALSE,IF('Data Transformation'!E3213&lt;$R$10,E3213,$R$10)),IF(C3213=FALSE,FALSE,IF(C3213&lt;$R$10,C3213,$R$10)))</f>
        <v>9.8740003000000007E-2</v>
      </c>
      <c r="H3213">
        <f>IF('Input and Summary Results'!$J$4="yes",'Data Transformation'!F3213,'Data Transformation'!D3213)</f>
        <v>6.4302504999999996E-2</v>
      </c>
      <c r="I3213">
        <f t="shared" si="181"/>
        <v>169</v>
      </c>
    </row>
    <row r="3214" spans="2:9" x14ac:dyDescent="0.45">
      <c r="B3214">
        <f>IF('Input and Summary Results'!D2796=0,FALSE,'Input and Summary Results'!$B2796)</f>
        <v>169</v>
      </c>
      <c r="C3214">
        <f>IF(OR(B3214=0,'Input and Summary Results'!D2796=0,'Input and Summary Results'!D2796=""),FALSE,'Input and Summary Results'!$D2796)</f>
        <v>0.13817733400000001</v>
      </c>
      <c r="D3214">
        <f>IF(OR(B3214=0,'Input and Summary Results'!E2796=0),FALSE,'Input and Summary Results'!$E2796)</f>
        <v>6.0410014999999997E-2</v>
      </c>
      <c r="E3214">
        <f t="shared" si="179"/>
        <v>-0.85956319086951039</v>
      </c>
      <c r="F3214">
        <f t="shared" si="180"/>
        <v>0.18974129657183861</v>
      </c>
      <c r="G3214">
        <f>IF('Input and Summary Results'!$J$4="yes",IF(C3214=FALSE,FALSE,IF('Data Transformation'!E3214&lt;$R$10,E3214,$R$10)),IF(C3214=FALSE,FALSE,IF(C3214&lt;$R$10,C3214,$R$10)))</f>
        <v>0.13817733400000001</v>
      </c>
      <c r="H3214">
        <f>IF('Input and Summary Results'!$J$4="yes",'Data Transformation'!F3214,'Data Transformation'!D3214)</f>
        <v>6.0410014999999997E-2</v>
      </c>
      <c r="I3214">
        <f t="shared" si="181"/>
        <v>169</v>
      </c>
    </row>
    <row r="3215" spans="2:9" x14ac:dyDescent="0.45">
      <c r="B3215">
        <f>IF('Input and Summary Results'!D2797=0,FALSE,'Input and Summary Results'!$B2797)</f>
        <v>169</v>
      </c>
      <c r="C3215">
        <f>IF(OR(B3215=0,'Input and Summary Results'!D2797=0,'Input and Summary Results'!D2797=""),FALSE,'Input and Summary Results'!$D2797)</f>
        <v>0.16174808600000001</v>
      </c>
      <c r="D3215">
        <f>IF(OR(B3215=0,'Input and Summary Results'!E2797=0),FALSE,'Input and Summary Results'!$E2797)</f>
        <v>5.9868488999999997E-2</v>
      </c>
      <c r="E3215">
        <f t="shared" si="179"/>
        <v>-0.79116084972916279</v>
      </c>
      <c r="F3215">
        <f t="shared" si="180"/>
        <v>0.16063821754280291</v>
      </c>
      <c r="G3215">
        <f>IF('Input and Summary Results'!$J$4="yes",IF(C3215=FALSE,FALSE,IF('Data Transformation'!E3215&lt;$R$10,E3215,$R$10)),IF(C3215=FALSE,FALSE,IF(C3215&lt;$R$10,C3215,$R$10)))</f>
        <v>0.16174808600000001</v>
      </c>
      <c r="H3215">
        <f>IF('Input and Summary Results'!$J$4="yes",'Data Transformation'!F3215,'Data Transformation'!D3215)</f>
        <v>5.9868488999999997E-2</v>
      </c>
      <c r="I3215">
        <f t="shared" si="181"/>
        <v>169</v>
      </c>
    </row>
    <row r="3216" spans="2:9" x14ac:dyDescent="0.45">
      <c r="B3216">
        <f>IF('Input and Summary Results'!D2798=0,FALSE,'Input and Summary Results'!$B2798)</f>
        <v>169</v>
      </c>
      <c r="C3216">
        <f>IF(OR(B3216=0,'Input and Summary Results'!D2798=0,'Input and Summary Results'!D2798=""),FALSE,'Input and Summary Results'!$D2798)</f>
        <v>0.100066323</v>
      </c>
      <c r="D3216">
        <f>IF(OR(B3216=0,'Input and Summary Results'!E2798=0),FALSE,'Input and Summary Results'!$E2798)</f>
        <v>5.9321303999999998E-2</v>
      </c>
      <c r="E3216">
        <f t="shared" si="179"/>
        <v>-0.99971205834598753</v>
      </c>
      <c r="F3216">
        <f t="shared" si="180"/>
        <v>0.25728382101139058</v>
      </c>
      <c r="G3216">
        <f>IF('Input and Summary Results'!$J$4="yes",IF(C3216=FALSE,FALSE,IF('Data Transformation'!E3216&lt;$R$10,E3216,$R$10)),IF(C3216=FALSE,FALSE,IF(C3216&lt;$R$10,C3216,$R$10)))</f>
        <v>0.100066323</v>
      </c>
      <c r="H3216">
        <f>IF('Input and Summary Results'!$J$4="yes",'Data Transformation'!F3216,'Data Transformation'!D3216)</f>
        <v>5.9321303999999998E-2</v>
      </c>
      <c r="I3216">
        <f t="shared" si="181"/>
        <v>169</v>
      </c>
    </row>
    <row r="3217" spans="2:9" x14ac:dyDescent="0.45">
      <c r="B3217">
        <f>IF('Input and Summary Results'!D2799=0,FALSE,'Input and Summary Results'!$B2799)</f>
        <v>169</v>
      </c>
      <c r="C3217">
        <f>IF(OR(B3217=0,'Input and Summary Results'!D2799=0,'Input and Summary Results'!D2799=""),FALSE,'Input and Summary Results'!$D2799)</f>
        <v>0.106633004</v>
      </c>
      <c r="D3217">
        <f>IF(OR(B3217=0,'Input and Summary Results'!E2799=0),FALSE,'Input and Summary Results'!$E2799)</f>
        <v>5.9051590000000001E-2</v>
      </c>
      <c r="E3217">
        <f t="shared" si="179"/>
        <v>-0.97210835594099687</v>
      </c>
      <c r="F3217">
        <f t="shared" si="180"/>
        <v>0.24034200574523812</v>
      </c>
      <c r="G3217">
        <f>IF('Input and Summary Results'!$J$4="yes",IF(C3217=FALSE,FALSE,IF('Data Transformation'!E3217&lt;$R$10,E3217,$R$10)),IF(C3217=FALSE,FALSE,IF(C3217&lt;$R$10,C3217,$R$10)))</f>
        <v>0.106633004</v>
      </c>
      <c r="H3217">
        <f>IF('Input and Summary Results'!$J$4="yes",'Data Transformation'!F3217,'Data Transformation'!D3217)</f>
        <v>5.9051590000000001E-2</v>
      </c>
      <c r="I3217">
        <f t="shared" si="181"/>
        <v>169</v>
      </c>
    </row>
    <row r="3218" spans="2:9" x14ac:dyDescent="0.45">
      <c r="B3218">
        <f>IF('Input and Summary Results'!D2800=0,FALSE,'Input and Summary Results'!$B2800)</f>
        <v>169</v>
      </c>
      <c r="C3218">
        <f>IF(OR(B3218=0,'Input and Summary Results'!D2800=0,'Input and Summary Results'!D2800=""),FALSE,'Input and Summary Results'!$D2800)</f>
        <v>5.6896791000000002E-2</v>
      </c>
      <c r="D3218">
        <f>IF(OR(B3218=0,'Input and Summary Results'!E2800=0),FALSE,'Input and Summary Results'!$E2800)</f>
        <v>5.4138666000000002E-2</v>
      </c>
      <c r="E3218">
        <f t="shared" si="179"/>
        <v>-1.2449122272831872</v>
      </c>
      <c r="F3218">
        <f t="shared" si="180"/>
        <v>0.41296144529486734</v>
      </c>
      <c r="G3218">
        <f>IF('Input and Summary Results'!$J$4="yes",IF(C3218=FALSE,FALSE,IF('Data Transformation'!E3218&lt;$R$10,E3218,$R$10)),IF(C3218=FALSE,FALSE,IF(C3218&lt;$R$10,C3218,$R$10)))</f>
        <v>5.6896791000000002E-2</v>
      </c>
      <c r="H3218">
        <f>IF('Input and Summary Results'!$J$4="yes",'Data Transformation'!F3218,'Data Transformation'!D3218)</f>
        <v>5.4138666000000002E-2</v>
      </c>
      <c r="I3218">
        <f t="shared" si="181"/>
        <v>169</v>
      </c>
    </row>
    <row r="3219" spans="2:9" x14ac:dyDescent="0.45">
      <c r="B3219">
        <f>IF('Input and Summary Results'!D2801=0,FALSE,'Input and Summary Results'!$B2801)</f>
        <v>169</v>
      </c>
      <c r="C3219">
        <f>IF(OR(B3219=0,'Input and Summary Results'!D2801=0,'Input and Summary Results'!D2801=""),FALSE,'Input and Summary Results'!$D2801)</f>
        <v>3.2398347000000001E-2</v>
      </c>
      <c r="D3219">
        <f>IF(OR(B3219=0,'Input and Summary Results'!E2801=0),FALSE,'Input and Summary Results'!$E2801)</f>
        <v>5.0526506999999998E-2</v>
      </c>
      <c r="E3219">
        <f t="shared" si="179"/>
        <v>-1.4894771474196848</v>
      </c>
      <c r="F3219">
        <f t="shared" si="180"/>
        <v>0.67684021157005325</v>
      </c>
      <c r="G3219">
        <f>IF('Input and Summary Results'!$J$4="yes",IF(C3219=FALSE,FALSE,IF('Data Transformation'!E3219&lt;$R$10,E3219,$R$10)),IF(C3219=FALSE,FALSE,IF(C3219&lt;$R$10,C3219,$R$10)))</f>
        <v>3.2398347000000001E-2</v>
      </c>
      <c r="H3219">
        <f>IF('Input and Summary Results'!$J$4="yes",'Data Transformation'!F3219,'Data Transformation'!D3219)</f>
        <v>5.0526506999999998E-2</v>
      </c>
      <c r="I3219">
        <f t="shared" si="181"/>
        <v>169</v>
      </c>
    </row>
    <row r="3220" spans="2:9" x14ac:dyDescent="0.45">
      <c r="B3220">
        <f>IF('Input and Summary Results'!D2802=0,FALSE,'Input and Summary Results'!$B2802)</f>
        <v>169</v>
      </c>
      <c r="C3220">
        <f>IF(OR(B3220=0,'Input and Summary Results'!D2802=0,'Input and Summary Results'!D2802=""),FALSE,'Input and Summary Results'!$D2802)</f>
        <v>0.18035061199999999</v>
      </c>
      <c r="D3220">
        <f>IF(OR(B3220=0,'Input and Summary Results'!E2802=0),FALSE,'Input and Summary Results'!$E2802)</f>
        <v>4.9626650000000001E-2</v>
      </c>
      <c r="E3220">
        <f t="shared" si="179"/>
        <v>-0.74388237961247716</v>
      </c>
      <c r="F3220">
        <f t="shared" si="180"/>
        <v>0.11942275028154604</v>
      </c>
      <c r="G3220">
        <f>IF('Input and Summary Results'!$J$4="yes",IF(C3220=FALSE,FALSE,IF('Data Transformation'!E3220&lt;$R$10,E3220,$R$10)),IF(C3220=FALSE,FALSE,IF(C3220&lt;$R$10,C3220,$R$10)))</f>
        <v>0.18035061199999999</v>
      </c>
      <c r="H3220">
        <f>IF('Input and Summary Results'!$J$4="yes",'Data Transformation'!F3220,'Data Transformation'!D3220)</f>
        <v>4.9626650000000001E-2</v>
      </c>
      <c r="I3220">
        <f t="shared" si="181"/>
        <v>169</v>
      </c>
    </row>
    <row r="3221" spans="2:9" x14ac:dyDescent="0.45">
      <c r="B3221">
        <f>IF('Input and Summary Results'!D2803=0,FALSE,'Input and Summary Results'!$B2803)</f>
        <v>169</v>
      </c>
      <c r="C3221">
        <f>IF(OR(B3221=0,'Input and Summary Results'!D2803=0,'Input and Summary Results'!D2803=""),FALSE,'Input and Summary Results'!$D2803)</f>
        <v>0.66206450500000003</v>
      </c>
      <c r="D3221">
        <f>IF(OR(B3221=0,'Input and Summary Results'!E2803=0),FALSE,'Input and Summary Results'!$E2803)</f>
        <v>4.3675378000000001E-2</v>
      </c>
      <c r="E3221">
        <f t="shared" si="179"/>
        <v>-0.17909969515123722</v>
      </c>
      <c r="F3221">
        <f t="shared" si="180"/>
        <v>2.8630313071986845E-2</v>
      </c>
      <c r="G3221">
        <f>IF('Input and Summary Results'!$J$4="yes",IF(C3221=FALSE,FALSE,IF('Data Transformation'!E3221&lt;$R$10,E3221,$R$10)),IF(C3221=FALSE,FALSE,IF(C3221&lt;$R$10,C3221,$R$10)))</f>
        <v>0.66206450500000003</v>
      </c>
      <c r="H3221">
        <f>IF('Input and Summary Results'!$J$4="yes",'Data Transformation'!F3221,'Data Transformation'!D3221)</f>
        <v>4.3675378000000001E-2</v>
      </c>
      <c r="I3221">
        <f t="shared" si="181"/>
        <v>169</v>
      </c>
    </row>
    <row r="3222" spans="2:9" x14ac:dyDescent="0.45">
      <c r="B3222">
        <f>IF('Input and Summary Results'!D2804=0,FALSE,'Input and Summary Results'!$B2804)</f>
        <v>169</v>
      </c>
      <c r="C3222">
        <f>IF(OR(B3222=0,'Input and Summary Results'!D2804=0,'Input and Summary Results'!D2804=""),FALSE,'Input and Summary Results'!$D2804)</f>
        <v>0.78195734100000003</v>
      </c>
      <c r="D3222">
        <f>IF(OR(B3222=0,'Input and Summary Results'!E2804=0),FALSE,'Input and Summary Results'!$E2804)</f>
        <v>4.3259748000000001E-2</v>
      </c>
      <c r="E3222">
        <f t="shared" si="179"/>
        <v>-0.10681693885018356</v>
      </c>
      <c r="F3222">
        <f t="shared" si="180"/>
        <v>2.4009916714881254E-2</v>
      </c>
      <c r="G3222">
        <f>IF('Input and Summary Results'!$J$4="yes",IF(C3222=FALSE,FALSE,IF('Data Transformation'!E3222&lt;$R$10,E3222,$R$10)),IF(C3222=FALSE,FALSE,IF(C3222&lt;$R$10,C3222,$R$10)))</f>
        <v>0.78195734100000003</v>
      </c>
      <c r="H3222">
        <f>IF('Input and Summary Results'!$J$4="yes",'Data Transformation'!F3222,'Data Transformation'!D3222)</f>
        <v>4.3259748000000001E-2</v>
      </c>
      <c r="I3222">
        <f t="shared" si="181"/>
        <v>169</v>
      </c>
    </row>
    <row r="3223" spans="2:9" x14ac:dyDescent="0.45">
      <c r="B3223">
        <f>IF('Input and Summary Results'!D2805=0,FALSE,'Input and Summary Results'!$B2805)</f>
        <v>170</v>
      </c>
      <c r="C3223">
        <f>IF(OR(B3223=0,'Input and Summary Results'!D2805=0,'Input and Summary Results'!D2805=""),FALSE,'Input and Summary Results'!$D2805)</f>
        <v>0.95509281599999996</v>
      </c>
      <c r="D3223">
        <f>IF(OR(B3223=0,'Input and Summary Results'!E2805=0),FALSE,'Input and Summary Results'!$E2805)</f>
        <v>0.114412374</v>
      </c>
      <c r="E3223">
        <f t="shared" si="179"/>
        <v>-1.9954421591196377E-2</v>
      </c>
      <c r="F3223">
        <f t="shared" si="180"/>
        <v>5.1989680462636835E-2</v>
      </c>
      <c r="G3223">
        <f>IF('Input and Summary Results'!$J$4="yes",IF(C3223=FALSE,FALSE,IF('Data Transformation'!E3223&lt;$R$10,E3223,$R$10)),IF(C3223=FALSE,FALSE,IF(C3223&lt;$R$10,C3223,$R$10)))</f>
        <v>0.95509281599999996</v>
      </c>
      <c r="H3223">
        <f>IF('Input and Summary Results'!$J$4="yes",'Data Transformation'!F3223,'Data Transformation'!D3223)</f>
        <v>0.114412374</v>
      </c>
      <c r="I3223">
        <f t="shared" si="181"/>
        <v>170</v>
      </c>
    </row>
    <row r="3224" spans="2:9" x14ac:dyDescent="0.45">
      <c r="B3224">
        <f>IF('Input and Summary Results'!D2806=0,FALSE,'Input and Summary Results'!$B2806)</f>
        <v>170</v>
      </c>
      <c r="C3224">
        <f>IF(OR(B3224=0,'Input and Summary Results'!D2806=0,'Input and Summary Results'!D2806=""),FALSE,'Input and Summary Results'!$D2806)</f>
        <v>1.101055608</v>
      </c>
      <c r="D3224">
        <f>IF(OR(B3224=0,'Input and Summary Results'!E2806=0),FALSE,'Input and Summary Results'!$E2806)</f>
        <v>0.101715716</v>
      </c>
      <c r="E3224">
        <f t="shared" si="179"/>
        <v>4.1809253247586664E-2</v>
      </c>
      <c r="F3224">
        <f t="shared" si="180"/>
        <v>4.0092998412846734E-2</v>
      </c>
      <c r="G3224">
        <f>IF('Input and Summary Results'!$J$4="yes",IF(C3224=FALSE,FALSE,IF('Data Transformation'!E3224&lt;$R$10,E3224,$R$10)),IF(C3224=FALSE,FALSE,IF(C3224&lt;$R$10,C3224,$R$10)))</f>
        <v>1.101055608</v>
      </c>
      <c r="H3224">
        <f>IF('Input and Summary Results'!$J$4="yes",'Data Transformation'!F3224,'Data Transformation'!D3224)</f>
        <v>0.101715716</v>
      </c>
      <c r="I3224">
        <f t="shared" si="181"/>
        <v>170</v>
      </c>
    </row>
    <row r="3225" spans="2:9" x14ac:dyDescent="0.45">
      <c r="B3225">
        <f>IF('Input and Summary Results'!D2807=0,FALSE,'Input and Summary Results'!$B2807)</f>
        <v>170</v>
      </c>
      <c r="C3225">
        <f>IF(OR(B3225=0,'Input and Summary Results'!D2807=0,'Input and Summary Results'!D2807=""),FALSE,'Input and Summary Results'!$D2807)</f>
        <v>1.188494886</v>
      </c>
      <c r="D3225">
        <f>IF(OR(B3225=0,'Input and Summary Results'!E2807=0),FALSE,'Input and Summary Results'!$E2807)</f>
        <v>9.2183501000000001E-2</v>
      </c>
      <c r="E3225">
        <f t="shared" si="179"/>
        <v>7.4997317333228258E-2</v>
      </c>
      <c r="F3225">
        <f t="shared" si="180"/>
        <v>3.3662441383025016E-2</v>
      </c>
      <c r="G3225">
        <f>IF('Input and Summary Results'!$J$4="yes",IF(C3225=FALSE,FALSE,IF('Data Transformation'!E3225&lt;$R$10,E3225,$R$10)),IF(C3225=FALSE,FALSE,IF(C3225&lt;$R$10,C3225,$R$10)))</f>
        <v>1.188494886</v>
      </c>
      <c r="H3225">
        <f>IF('Input and Summary Results'!$J$4="yes",'Data Transformation'!F3225,'Data Transformation'!D3225)</f>
        <v>9.2183501000000001E-2</v>
      </c>
      <c r="I3225">
        <f t="shared" si="181"/>
        <v>170</v>
      </c>
    </row>
    <row r="3226" spans="2:9" x14ac:dyDescent="0.45">
      <c r="B3226">
        <f>IF('Input and Summary Results'!D2808=0,FALSE,'Input and Summary Results'!$B2808)</f>
        <v>170</v>
      </c>
      <c r="C3226">
        <f>IF(OR(B3226=0,'Input and Summary Results'!D2808=0,'Input and Summary Results'!D2808=""),FALSE,'Input and Summary Results'!$D2808)</f>
        <v>0.94012062200000002</v>
      </c>
      <c r="D3226">
        <f>IF(OR(B3226=0,'Input and Summary Results'!E2808=0),FALSE,'Input and Summary Results'!$E2808)</f>
        <v>9.1489852999999996E-2</v>
      </c>
      <c r="E3226">
        <f t="shared" si="179"/>
        <v>-2.6816420753281639E-2</v>
      </c>
      <c r="F3226">
        <f t="shared" si="180"/>
        <v>4.2235640058111604E-2</v>
      </c>
      <c r="G3226">
        <f>IF('Input and Summary Results'!$J$4="yes",IF(C3226=FALSE,FALSE,IF('Data Transformation'!E3226&lt;$R$10,E3226,$R$10)),IF(C3226=FALSE,FALSE,IF(C3226&lt;$R$10,C3226,$R$10)))</f>
        <v>0.94012062200000002</v>
      </c>
      <c r="H3226">
        <f>IF('Input and Summary Results'!$J$4="yes",'Data Transformation'!F3226,'Data Transformation'!D3226)</f>
        <v>9.1489852999999996E-2</v>
      </c>
      <c r="I3226">
        <f t="shared" si="181"/>
        <v>170</v>
      </c>
    </row>
    <row r="3227" spans="2:9" x14ac:dyDescent="0.45">
      <c r="B3227">
        <f>IF('Input and Summary Results'!D2809=0,FALSE,'Input and Summary Results'!$B2809)</f>
        <v>170</v>
      </c>
      <c r="C3227">
        <f>IF(OR(B3227=0,'Input and Summary Results'!D2809=0,'Input and Summary Results'!D2809=""),FALSE,'Input and Summary Results'!$D2809)</f>
        <v>0.99819569200000002</v>
      </c>
      <c r="D3227">
        <f>IF(OR(B3227=0,'Input and Summary Results'!E2809=0),FALSE,'Input and Summary Results'!$E2809)</f>
        <v>8.7747529000000005E-2</v>
      </c>
      <c r="E3227">
        <f t="shared" si="179"/>
        <v>-7.8430878833491877E-4</v>
      </c>
      <c r="F3227">
        <f t="shared" si="180"/>
        <v>3.8151264217237274E-2</v>
      </c>
      <c r="G3227">
        <f>IF('Input and Summary Results'!$J$4="yes",IF(C3227=FALSE,FALSE,IF('Data Transformation'!E3227&lt;$R$10,E3227,$R$10)),IF(C3227=FALSE,FALSE,IF(C3227&lt;$R$10,C3227,$R$10)))</f>
        <v>0.99819569200000002</v>
      </c>
      <c r="H3227">
        <f>IF('Input and Summary Results'!$J$4="yes",'Data Transformation'!F3227,'Data Transformation'!D3227)</f>
        <v>8.7747529000000005E-2</v>
      </c>
      <c r="I3227">
        <f t="shared" si="181"/>
        <v>170</v>
      </c>
    </row>
    <row r="3228" spans="2:9" x14ac:dyDescent="0.45">
      <c r="B3228">
        <f>IF('Input and Summary Results'!D2810=0,FALSE,'Input and Summary Results'!$B2810)</f>
        <v>170</v>
      </c>
      <c r="C3228">
        <f>IF(OR(B3228=0,'Input and Summary Results'!D2810=0,'Input and Summary Results'!D2810=""),FALSE,'Input and Summary Results'!$D2810)</f>
        <v>1.165726957</v>
      </c>
      <c r="D3228">
        <f>IF(OR(B3228=0,'Input and Summary Results'!E2810=0),FALSE,'Input and Summary Results'!$E2810)</f>
        <v>7.8435835999999995E-2</v>
      </c>
      <c r="E3228">
        <f t="shared" si="179"/>
        <v>6.6596839484320977E-2</v>
      </c>
      <c r="F3228">
        <f t="shared" si="180"/>
        <v>2.9201651913073157E-2</v>
      </c>
      <c r="G3228">
        <f>IF('Input and Summary Results'!$J$4="yes",IF(C3228=FALSE,FALSE,IF('Data Transformation'!E3228&lt;$R$10,E3228,$R$10)),IF(C3228=FALSE,FALSE,IF(C3228&lt;$R$10,C3228,$R$10)))</f>
        <v>1.165726957</v>
      </c>
      <c r="H3228">
        <f>IF('Input and Summary Results'!$J$4="yes",'Data Transformation'!F3228,'Data Transformation'!D3228)</f>
        <v>7.8435835999999995E-2</v>
      </c>
      <c r="I3228">
        <f t="shared" si="181"/>
        <v>170</v>
      </c>
    </row>
    <row r="3229" spans="2:9" x14ac:dyDescent="0.45">
      <c r="B3229">
        <f>IF('Input and Summary Results'!D2811=0,FALSE,'Input and Summary Results'!$B2811)</f>
        <v>170</v>
      </c>
      <c r="C3229">
        <f>IF(OR(B3229=0,'Input and Summary Results'!D2811=0,'Input and Summary Results'!D2811=""),FALSE,'Input and Summary Results'!$D2811)</f>
        <v>1.0760065889999999</v>
      </c>
      <c r="D3229">
        <f>IF(OR(B3229=0,'Input and Summary Results'!E2811=0),FALSE,'Input and Summary Results'!$E2811)</f>
        <v>7.6444798999999994E-2</v>
      </c>
      <c r="E3229">
        <f t="shared" si="179"/>
        <v>3.1814930770500204E-2</v>
      </c>
      <c r="F3229">
        <f t="shared" si="180"/>
        <v>3.0833494055862141E-2</v>
      </c>
      <c r="G3229">
        <f>IF('Input and Summary Results'!$J$4="yes",IF(C3229=FALSE,FALSE,IF('Data Transformation'!E3229&lt;$R$10,E3229,$R$10)),IF(C3229=FALSE,FALSE,IF(C3229&lt;$R$10,C3229,$R$10)))</f>
        <v>1.0760065889999999</v>
      </c>
      <c r="H3229">
        <f>IF('Input and Summary Results'!$J$4="yes",'Data Transformation'!F3229,'Data Transformation'!D3229)</f>
        <v>7.6444798999999994E-2</v>
      </c>
      <c r="I3229">
        <f t="shared" si="181"/>
        <v>170</v>
      </c>
    </row>
    <row r="3230" spans="2:9" x14ac:dyDescent="0.45">
      <c r="B3230">
        <f>IF('Input and Summary Results'!D2812=0,FALSE,'Input and Summary Results'!$B2812)</f>
        <v>170</v>
      </c>
      <c r="C3230">
        <f>IF(OR(B3230=0,'Input and Summary Results'!D2812=0,'Input and Summary Results'!D2812=""),FALSE,'Input and Summary Results'!$D2812)</f>
        <v>1.0932820910000001</v>
      </c>
      <c r="D3230">
        <f>IF(OR(B3230=0,'Input and Summary Results'!E2812=0),FALSE,'Input and Summary Results'!$E2812)</f>
        <v>7.5604687000000004E-2</v>
      </c>
      <c r="E3230">
        <f t="shared" si="179"/>
        <v>3.8732234006532772E-2</v>
      </c>
      <c r="F3230">
        <f t="shared" si="180"/>
        <v>3.0012779344064093E-2</v>
      </c>
      <c r="G3230">
        <f>IF('Input and Summary Results'!$J$4="yes",IF(C3230=FALSE,FALSE,IF('Data Transformation'!E3230&lt;$R$10,E3230,$R$10)),IF(C3230=FALSE,FALSE,IF(C3230&lt;$R$10,C3230,$R$10)))</f>
        <v>1.0932820910000001</v>
      </c>
      <c r="H3230">
        <f>IF('Input and Summary Results'!$J$4="yes",'Data Transformation'!F3230,'Data Transformation'!D3230)</f>
        <v>7.5604687000000004E-2</v>
      </c>
      <c r="I3230">
        <f t="shared" si="181"/>
        <v>170</v>
      </c>
    </row>
    <row r="3231" spans="2:9" x14ac:dyDescent="0.45">
      <c r="B3231">
        <f>IF('Input and Summary Results'!D2813=0,FALSE,'Input and Summary Results'!$B2813)</f>
        <v>170</v>
      </c>
      <c r="C3231">
        <f>IF(OR(B3231=0,'Input and Summary Results'!D2813=0,'Input and Summary Results'!D2813=""),FALSE,'Input and Summary Results'!$D2813)</f>
        <v>0.57999259299999995</v>
      </c>
      <c r="D3231">
        <f>IF(OR(B3231=0,'Input and Summary Results'!E2813=0),FALSE,'Input and Summary Results'!$E2813)</f>
        <v>7.2353588999999996E-2</v>
      </c>
      <c r="E3231">
        <f t="shared" si="179"/>
        <v>-0.23657755271252506</v>
      </c>
      <c r="F3231">
        <f t="shared" si="180"/>
        <v>5.4141135602398978E-2</v>
      </c>
      <c r="G3231">
        <f>IF('Input and Summary Results'!$J$4="yes",IF(C3231=FALSE,FALSE,IF('Data Transformation'!E3231&lt;$R$10,E3231,$R$10)),IF(C3231=FALSE,FALSE,IF(C3231&lt;$R$10,C3231,$R$10)))</f>
        <v>0.57999259299999995</v>
      </c>
      <c r="H3231">
        <f>IF('Input and Summary Results'!$J$4="yes",'Data Transformation'!F3231,'Data Transformation'!D3231)</f>
        <v>7.2353588999999996E-2</v>
      </c>
      <c r="I3231">
        <f t="shared" si="181"/>
        <v>170</v>
      </c>
    </row>
    <row r="3232" spans="2:9" x14ac:dyDescent="0.45">
      <c r="B3232">
        <f>IF('Input and Summary Results'!D2814=0,FALSE,'Input and Summary Results'!$B2814)</f>
        <v>170</v>
      </c>
      <c r="C3232">
        <f>IF(OR(B3232=0,'Input and Summary Results'!D2814=0,'Input and Summary Results'!D2814=""),FALSE,'Input and Summary Results'!$D2814)</f>
        <v>1.8933746000000001E-2</v>
      </c>
      <c r="D3232">
        <f>IF(OR(B3232=0,'Input and Summary Results'!E2814=0),FALSE,'Input and Summary Results'!$E2814)</f>
        <v>7.0497114E-2</v>
      </c>
      <c r="E3232">
        <f t="shared" si="179"/>
        <v>-1.7227634533271408</v>
      </c>
      <c r="F3232">
        <f t="shared" si="180"/>
        <v>1.6159373573512603</v>
      </c>
      <c r="G3232">
        <f>IF('Input and Summary Results'!$J$4="yes",IF(C3232=FALSE,FALSE,IF('Data Transformation'!E3232&lt;$R$10,E3232,$R$10)),IF(C3232=FALSE,FALSE,IF(C3232&lt;$R$10,C3232,$R$10)))</f>
        <v>1.8933746000000001E-2</v>
      </c>
      <c r="H3232">
        <f>IF('Input and Summary Results'!$J$4="yes",'Data Transformation'!F3232,'Data Transformation'!D3232)</f>
        <v>7.0497114E-2</v>
      </c>
      <c r="I3232">
        <f t="shared" si="181"/>
        <v>170</v>
      </c>
    </row>
    <row r="3233" spans="2:9" x14ac:dyDescent="0.45">
      <c r="B3233">
        <f>IF('Input and Summary Results'!D2815=0,FALSE,'Input and Summary Results'!$B2815)</f>
        <v>170</v>
      </c>
      <c r="C3233">
        <f>IF(OR(B3233=0,'Input and Summary Results'!D2815=0,'Input and Summary Results'!D2815=""),FALSE,'Input and Summary Results'!$D2815)</f>
        <v>0.88916912599999998</v>
      </c>
      <c r="D3233">
        <f>IF(OR(B3233=0,'Input and Summary Results'!E2815=0),FALSE,'Input and Summary Results'!$E2815)</f>
        <v>6.9119864000000003E-2</v>
      </c>
      <c r="E3233">
        <f t="shared" si="179"/>
        <v>-5.1015625415936114E-2</v>
      </c>
      <c r="F3233">
        <f t="shared" si="180"/>
        <v>3.3737137400337493E-2</v>
      </c>
      <c r="G3233">
        <f>IF('Input and Summary Results'!$J$4="yes",IF(C3233=FALSE,FALSE,IF('Data Transformation'!E3233&lt;$R$10,E3233,$R$10)),IF(C3233=FALSE,FALSE,IF(C3233&lt;$R$10,C3233,$R$10)))</f>
        <v>0.88916912599999998</v>
      </c>
      <c r="H3233">
        <f>IF('Input and Summary Results'!$J$4="yes",'Data Transformation'!F3233,'Data Transformation'!D3233)</f>
        <v>6.9119864000000003E-2</v>
      </c>
      <c r="I3233">
        <f t="shared" si="181"/>
        <v>170</v>
      </c>
    </row>
    <row r="3234" spans="2:9" x14ac:dyDescent="0.45">
      <c r="B3234">
        <f>IF('Input and Summary Results'!D2816=0,FALSE,'Input and Summary Results'!$B2816)</f>
        <v>170</v>
      </c>
      <c r="C3234">
        <f>IF(OR(B3234=0,'Input and Summary Results'!D2816=0,'Input and Summary Results'!D2816=""),FALSE,'Input and Summary Results'!$D2816)</f>
        <v>0.97074329299999995</v>
      </c>
      <c r="D3234">
        <f>IF(OR(B3234=0,'Input and Summary Results'!E2816=0),FALSE,'Input and Summary Results'!$E2816)</f>
        <v>6.6250917000000006E-2</v>
      </c>
      <c r="E3234">
        <f t="shared" si="179"/>
        <v>-1.289560137233728E-2</v>
      </c>
      <c r="F3234">
        <f t="shared" si="180"/>
        <v>2.9619466016748471E-2</v>
      </c>
      <c r="G3234">
        <f>IF('Input and Summary Results'!$J$4="yes",IF(C3234=FALSE,FALSE,IF('Data Transformation'!E3234&lt;$R$10,E3234,$R$10)),IF(C3234=FALSE,FALSE,IF(C3234&lt;$R$10,C3234,$R$10)))</f>
        <v>0.97074329299999995</v>
      </c>
      <c r="H3234">
        <f>IF('Input and Summary Results'!$J$4="yes",'Data Transformation'!F3234,'Data Transformation'!D3234)</f>
        <v>6.6250917000000006E-2</v>
      </c>
      <c r="I3234">
        <f t="shared" si="181"/>
        <v>170</v>
      </c>
    </row>
    <row r="3235" spans="2:9" x14ac:dyDescent="0.45">
      <c r="B3235">
        <f>IF('Input and Summary Results'!D2817=0,FALSE,'Input and Summary Results'!$B2817)</f>
        <v>170</v>
      </c>
      <c r="C3235">
        <f>IF(OR(B3235=0,'Input and Summary Results'!D2817=0,'Input and Summary Results'!D2817=""),FALSE,'Input and Summary Results'!$D2817)</f>
        <v>0.85957379300000003</v>
      </c>
      <c r="D3235">
        <f>IF(OR(B3235=0,'Input and Summary Results'!E2817=0),FALSE,'Input and Summary Results'!$E2817)</f>
        <v>6.4962779999999998E-2</v>
      </c>
      <c r="E3235">
        <f t="shared" si="179"/>
        <v>-6.571683390766267E-2</v>
      </c>
      <c r="F3235">
        <f t="shared" si="180"/>
        <v>3.2799797701603496E-2</v>
      </c>
      <c r="G3235">
        <f>IF('Input and Summary Results'!$J$4="yes",IF(C3235=FALSE,FALSE,IF('Data Transformation'!E3235&lt;$R$10,E3235,$R$10)),IF(C3235=FALSE,FALSE,IF(C3235&lt;$R$10,C3235,$R$10)))</f>
        <v>0.85957379300000003</v>
      </c>
      <c r="H3235">
        <f>IF('Input and Summary Results'!$J$4="yes",'Data Transformation'!F3235,'Data Transformation'!D3235)</f>
        <v>6.4962779999999998E-2</v>
      </c>
      <c r="I3235">
        <f t="shared" si="181"/>
        <v>170</v>
      </c>
    </row>
    <row r="3236" spans="2:9" x14ac:dyDescent="0.45">
      <c r="B3236">
        <f>IF('Input and Summary Results'!D2818=0,FALSE,'Input and Summary Results'!$B2818)</f>
        <v>170</v>
      </c>
      <c r="C3236">
        <f>IF(OR(B3236=0,'Input and Summary Results'!D2818=0,'Input and Summary Results'!D2818=""),FALSE,'Input and Summary Results'!$D2818)</f>
        <v>1.012663157</v>
      </c>
      <c r="D3236">
        <f>IF(OR(B3236=0,'Input and Summary Results'!E2818=0),FALSE,'Input and Summary Results'!$E2818)</f>
        <v>6.0689450999999998E-2</v>
      </c>
      <c r="E3236">
        <f t="shared" si="179"/>
        <v>5.4650096410340208E-3</v>
      </c>
      <c r="F3236">
        <f t="shared" si="180"/>
        <v>2.6009854858381108E-2</v>
      </c>
      <c r="G3236">
        <f>IF('Input and Summary Results'!$J$4="yes",IF(C3236=FALSE,FALSE,IF('Data Transformation'!E3236&lt;$R$10,E3236,$R$10)),IF(C3236=FALSE,FALSE,IF(C3236&lt;$R$10,C3236,$R$10)))</f>
        <v>1.012663157</v>
      </c>
      <c r="H3236">
        <f>IF('Input and Summary Results'!$J$4="yes",'Data Transformation'!F3236,'Data Transformation'!D3236)</f>
        <v>6.0689450999999998E-2</v>
      </c>
      <c r="I3236">
        <f t="shared" si="181"/>
        <v>170</v>
      </c>
    </row>
    <row r="3237" spans="2:9" x14ac:dyDescent="0.45">
      <c r="B3237">
        <f>IF('Input and Summary Results'!D2819=0,FALSE,'Input and Summary Results'!$B2819)</f>
        <v>170</v>
      </c>
      <c r="C3237">
        <f>IF(OR(B3237=0,'Input and Summary Results'!D2819=0,'Input and Summary Results'!D2819=""),FALSE,'Input and Summary Results'!$D2819)</f>
        <v>0.88585933699999997</v>
      </c>
      <c r="D3237">
        <f>IF(OR(B3237=0,'Input and Summary Results'!E2819=0),FALSE,'Input and Summary Results'!$E2819)</f>
        <v>5.7810575000000003E-2</v>
      </c>
      <c r="E3237">
        <f t="shared" si="179"/>
        <v>-5.2635232982628392E-2</v>
      </c>
      <c r="F3237">
        <f t="shared" si="180"/>
        <v>2.8322543435583838E-2</v>
      </c>
      <c r="G3237">
        <f>IF('Input and Summary Results'!$J$4="yes",IF(C3237=FALSE,FALSE,IF('Data Transformation'!E3237&lt;$R$10,E3237,$R$10)),IF(C3237=FALSE,FALSE,IF(C3237&lt;$R$10,C3237,$R$10)))</f>
        <v>0.88585933699999997</v>
      </c>
      <c r="H3237">
        <f>IF('Input and Summary Results'!$J$4="yes",'Data Transformation'!F3237,'Data Transformation'!D3237)</f>
        <v>5.7810575000000003E-2</v>
      </c>
      <c r="I3237">
        <f t="shared" si="181"/>
        <v>170</v>
      </c>
    </row>
    <row r="3238" spans="2:9" x14ac:dyDescent="0.45">
      <c r="B3238">
        <f>IF('Input and Summary Results'!D2820=0,FALSE,'Input and Summary Results'!$B2820)</f>
        <v>170</v>
      </c>
      <c r="C3238">
        <f>IF(OR(B3238=0,'Input and Summary Results'!D2820=0,'Input and Summary Results'!D2820=""),FALSE,'Input and Summary Results'!$D2820)</f>
        <v>0.91226627599999999</v>
      </c>
      <c r="D3238">
        <f>IF(OR(B3238=0,'Input and Summary Results'!E2820=0),FALSE,'Input and Summary Results'!$E2820)</f>
        <v>5.2817186000000002E-2</v>
      </c>
      <c r="E3238">
        <f t="shared" si="179"/>
        <v>-3.9878379523817439E-2</v>
      </c>
      <c r="F3238">
        <f t="shared" si="180"/>
        <v>2.512715785626608E-2</v>
      </c>
      <c r="G3238">
        <f>IF('Input and Summary Results'!$J$4="yes",IF(C3238=FALSE,FALSE,IF('Data Transformation'!E3238&lt;$R$10,E3238,$R$10)),IF(C3238=FALSE,FALSE,IF(C3238&lt;$R$10,C3238,$R$10)))</f>
        <v>0.91226627599999999</v>
      </c>
      <c r="H3238">
        <f>IF('Input and Summary Results'!$J$4="yes",'Data Transformation'!F3238,'Data Transformation'!D3238)</f>
        <v>5.2817186000000002E-2</v>
      </c>
      <c r="I3238">
        <f t="shared" si="181"/>
        <v>170</v>
      </c>
    </row>
    <row r="3239" spans="2:9" x14ac:dyDescent="0.45">
      <c r="B3239">
        <f>IF('Input and Summary Results'!D2821=0,FALSE,'Input and Summary Results'!$B2821)</f>
        <v>170</v>
      </c>
      <c r="C3239">
        <f>IF(OR(B3239=0,'Input and Summary Results'!D2821=0,'Input and Summary Results'!D2821=""),FALSE,'Input and Summary Results'!$D2821)</f>
        <v>0.96852830099999998</v>
      </c>
      <c r="D3239">
        <f>IF(OR(B3239=0,'Input and Summary Results'!E2821=0),FALSE,'Input and Summary Results'!$E2821)</f>
        <v>5.2277755000000002E-2</v>
      </c>
      <c r="E3239">
        <f t="shared" si="179"/>
        <v>-1.3887684404286272E-2</v>
      </c>
      <c r="F3239">
        <f t="shared" si="180"/>
        <v>2.3425795246844315E-2</v>
      </c>
      <c r="G3239">
        <f>IF('Input and Summary Results'!$J$4="yes",IF(C3239=FALSE,FALSE,IF('Data Transformation'!E3239&lt;$R$10,E3239,$R$10)),IF(C3239=FALSE,FALSE,IF(C3239&lt;$R$10,C3239,$R$10)))</f>
        <v>0.96852830099999998</v>
      </c>
      <c r="H3239">
        <f>IF('Input and Summary Results'!$J$4="yes",'Data Transformation'!F3239,'Data Transformation'!D3239)</f>
        <v>5.2277755000000002E-2</v>
      </c>
      <c r="I3239">
        <f t="shared" si="181"/>
        <v>170</v>
      </c>
    </row>
    <row r="3240" spans="2:9" x14ac:dyDescent="0.45">
      <c r="B3240">
        <f>IF('Input and Summary Results'!D2822=0,FALSE,'Input and Summary Results'!$B2822)</f>
        <v>170</v>
      </c>
      <c r="C3240">
        <f>IF(OR(B3240=0,'Input and Summary Results'!D2822=0,'Input and Summary Results'!D2822=""),FALSE,'Input and Summary Results'!$D2822)</f>
        <v>1.0441109209999999</v>
      </c>
      <c r="D3240">
        <f>IF(OR(B3240=0,'Input and Summary Results'!E2822=0),FALSE,'Input and Summary Results'!$E2822)</f>
        <v>4.9235387999999998E-2</v>
      </c>
      <c r="E3240">
        <f t="shared" si="179"/>
        <v>1.8746638339943632E-2</v>
      </c>
      <c r="F3240">
        <f t="shared" si="180"/>
        <v>2.0465410295234333E-2</v>
      </c>
      <c r="G3240">
        <f>IF('Input and Summary Results'!$J$4="yes",IF(C3240=FALSE,FALSE,IF('Data Transformation'!E3240&lt;$R$10,E3240,$R$10)),IF(C3240=FALSE,FALSE,IF(C3240&lt;$R$10,C3240,$R$10)))</f>
        <v>1.0441109209999999</v>
      </c>
      <c r="H3240">
        <f>IF('Input and Summary Results'!$J$4="yes",'Data Transformation'!F3240,'Data Transformation'!D3240)</f>
        <v>4.9235387999999998E-2</v>
      </c>
      <c r="I3240">
        <f t="shared" si="181"/>
        <v>170</v>
      </c>
    </row>
    <row r="3241" spans="2:9" x14ac:dyDescent="0.45">
      <c r="B3241">
        <f>IF('Input and Summary Results'!D2823=0,FALSE,'Input and Summary Results'!$B2823)</f>
        <v>170</v>
      </c>
      <c r="C3241">
        <f>IF(OR(B3241=0,'Input and Summary Results'!D2823=0,'Input and Summary Results'!D2823=""),FALSE,'Input and Summary Results'!$D2823)</f>
        <v>0.99478825000000004</v>
      </c>
      <c r="D3241">
        <f>IF(OR(B3241=0,'Input and Summary Results'!E2823=0),FALSE,'Input and Summary Results'!$E2823)</f>
        <v>4.4770802999999998E-2</v>
      </c>
      <c r="E3241">
        <f t="shared" si="179"/>
        <v>-2.2693530666564885E-3</v>
      </c>
      <c r="F3241">
        <f t="shared" si="180"/>
        <v>1.9532326102565042E-2</v>
      </c>
      <c r="G3241">
        <f>IF('Input and Summary Results'!$J$4="yes",IF(C3241=FALSE,FALSE,IF('Data Transformation'!E3241&lt;$R$10,E3241,$R$10)),IF(C3241=FALSE,FALSE,IF(C3241&lt;$R$10,C3241,$R$10)))</f>
        <v>0.99478825000000004</v>
      </c>
      <c r="H3241">
        <f>IF('Input and Summary Results'!$J$4="yes",'Data Transformation'!F3241,'Data Transformation'!D3241)</f>
        <v>4.4770802999999998E-2</v>
      </c>
      <c r="I3241">
        <f t="shared" si="181"/>
        <v>170</v>
      </c>
    </row>
    <row r="3242" spans="2:9" x14ac:dyDescent="0.45">
      <c r="B3242">
        <f>IF('Input and Summary Results'!D2824=0,FALSE,'Input and Summary Results'!$B2824)</f>
        <v>171</v>
      </c>
      <c r="C3242">
        <f>IF(OR(B3242=0,'Input and Summary Results'!D2824=0,'Input and Summary Results'!D2824=""),FALSE,'Input and Summary Results'!$D2824)</f>
        <v>0.80192145100000001</v>
      </c>
      <c r="D3242">
        <f>IF(OR(B3242=0,'Input and Summary Results'!E2824=0),FALSE,'Input and Summary Results'!$E2824)</f>
        <v>0.136816401</v>
      </c>
      <c r="E3242">
        <f t="shared" ref="E3242:E3305" si="182">IF(C3242=FALSE,FALSE,LOG10(C3242))</f>
        <v>-9.5868169207014783E-2</v>
      </c>
      <c r="F3242">
        <f t="shared" ref="F3242:F3305" si="183">IF(D3242=FALSE, FALSE,0.434*D3242/C3242)</f>
        <v>7.4045055111014862E-2</v>
      </c>
      <c r="G3242">
        <f>IF('Input and Summary Results'!$J$4="yes",IF(C3242=FALSE,FALSE,IF('Data Transformation'!E3242&lt;$R$10,E3242,$R$10)),IF(C3242=FALSE,FALSE,IF(C3242&lt;$R$10,C3242,$R$10)))</f>
        <v>0.80192145100000001</v>
      </c>
      <c r="H3242">
        <f>IF('Input and Summary Results'!$J$4="yes",'Data Transformation'!F3242,'Data Transformation'!D3242)</f>
        <v>0.136816401</v>
      </c>
      <c r="I3242">
        <f t="shared" si="181"/>
        <v>171</v>
      </c>
    </row>
    <row r="3243" spans="2:9" x14ac:dyDescent="0.45">
      <c r="B3243">
        <f>IF('Input and Summary Results'!D2825=0,FALSE,'Input and Summary Results'!$B2825)</f>
        <v>171</v>
      </c>
      <c r="C3243">
        <f>IF(OR(B3243=0,'Input and Summary Results'!D2825=0,'Input and Summary Results'!D2825=""),FALSE,'Input and Summary Results'!$D2825)</f>
        <v>0.94905299300000001</v>
      </c>
      <c r="D3243">
        <f>IF(OR(B3243=0,'Input and Summary Results'!E2825=0),FALSE,'Input and Summary Results'!$E2825)</f>
        <v>0.101988254</v>
      </c>
      <c r="E3243">
        <f t="shared" si="182"/>
        <v>-2.2709536861509737E-2</v>
      </c>
      <c r="F3243">
        <f t="shared" si="183"/>
        <v>4.6639020752764222E-2</v>
      </c>
      <c r="G3243">
        <f>IF('Input and Summary Results'!$J$4="yes",IF(C3243=FALSE,FALSE,IF('Data Transformation'!E3243&lt;$R$10,E3243,$R$10)),IF(C3243=FALSE,FALSE,IF(C3243&lt;$R$10,C3243,$R$10)))</f>
        <v>0.94905299300000001</v>
      </c>
      <c r="H3243">
        <f>IF('Input and Summary Results'!$J$4="yes",'Data Transformation'!F3243,'Data Transformation'!D3243)</f>
        <v>0.101988254</v>
      </c>
      <c r="I3243">
        <f t="shared" si="181"/>
        <v>171</v>
      </c>
    </row>
    <row r="3244" spans="2:9" x14ac:dyDescent="0.45">
      <c r="B3244">
        <f>IF('Input and Summary Results'!D2826=0,FALSE,'Input and Summary Results'!$B2826)</f>
        <v>171</v>
      </c>
      <c r="C3244">
        <f>IF(OR(B3244=0,'Input and Summary Results'!D2826=0,'Input and Summary Results'!D2826=""),FALSE,'Input and Summary Results'!$D2826)</f>
        <v>0.96692240299999999</v>
      </c>
      <c r="D3244">
        <f>IF(OR(B3244=0,'Input and Summary Results'!E2826=0),FALSE,'Input and Summary Results'!$E2826)</f>
        <v>8.8623854000000002E-2</v>
      </c>
      <c r="E3244">
        <f t="shared" si="182"/>
        <v>-1.4608377314218877E-2</v>
      </c>
      <c r="F3244">
        <f t="shared" si="183"/>
        <v>3.977853084866418E-2</v>
      </c>
      <c r="G3244">
        <f>IF('Input and Summary Results'!$J$4="yes",IF(C3244=FALSE,FALSE,IF('Data Transformation'!E3244&lt;$R$10,E3244,$R$10)),IF(C3244=FALSE,FALSE,IF(C3244&lt;$R$10,C3244,$R$10)))</f>
        <v>0.96692240299999999</v>
      </c>
      <c r="H3244">
        <f>IF('Input and Summary Results'!$J$4="yes",'Data Transformation'!F3244,'Data Transformation'!D3244)</f>
        <v>8.8623854000000002E-2</v>
      </c>
      <c r="I3244">
        <f t="shared" si="181"/>
        <v>171</v>
      </c>
    </row>
    <row r="3245" spans="2:9" x14ac:dyDescent="0.45">
      <c r="B3245">
        <f>IF('Input and Summary Results'!D2827=0,FALSE,'Input and Summary Results'!$B2827)</f>
        <v>171</v>
      </c>
      <c r="C3245">
        <f>IF(OR(B3245=0,'Input and Summary Results'!D2827=0,'Input and Summary Results'!D2827=""),FALSE,'Input and Summary Results'!$D2827)</f>
        <v>0.94421336</v>
      </c>
      <c r="D3245">
        <f>IF(OR(B3245=0,'Input and Summary Results'!E2827=0),FALSE,'Input and Summary Results'!$E2827)</f>
        <v>8.4735024000000006E-2</v>
      </c>
      <c r="E3245">
        <f t="shared" si="182"/>
        <v>-2.4929858879102443E-2</v>
      </c>
      <c r="F3245">
        <f t="shared" si="183"/>
        <v>3.8947765382180144E-2</v>
      </c>
      <c r="G3245">
        <f>IF('Input and Summary Results'!$J$4="yes",IF(C3245=FALSE,FALSE,IF('Data Transformation'!E3245&lt;$R$10,E3245,$R$10)),IF(C3245=FALSE,FALSE,IF(C3245&lt;$R$10,C3245,$R$10)))</f>
        <v>0.94421336</v>
      </c>
      <c r="H3245">
        <f>IF('Input and Summary Results'!$J$4="yes",'Data Transformation'!F3245,'Data Transformation'!D3245)</f>
        <v>8.4735024000000006E-2</v>
      </c>
      <c r="I3245">
        <f t="shared" si="181"/>
        <v>171</v>
      </c>
    </row>
    <row r="3246" spans="2:9" x14ac:dyDescent="0.45">
      <c r="B3246">
        <f>IF('Input and Summary Results'!D2828=0,FALSE,'Input and Summary Results'!$B2828)</f>
        <v>171</v>
      </c>
      <c r="C3246">
        <f>IF(OR(B3246=0,'Input and Summary Results'!D2828=0,'Input and Summary Results'!D2828=""),FALSE,'Input and Summary Results'!$D2828)</f>
        <v>1.0150580149999999</v>
      </c>
      <c r="D3246">
        <f>IF(OR(B3246=0,'Input and Summary Results'!E2828=0),FALSE,'Input and Summary Results'!$E2828)</f>
        <v>8.1554534999999997E-2</v>
      </c>
      <c r="E3246">
        <f t="shared" si="182"/>
        <v>6.4908647855220891E-3</v>
      </c>
      <c r="F3246">
        <f t="shared" si="183"/>
        <v>3.4869601211907089E-2</v>
      </c>
      <c r="G3246">
        <f>IF('Input and Summary Results'!$J$4="yes",IF(C3246=FALSE,FALSE,IF('Data Transformation'!E3246&lt;$R$10,E3246,$R$10)),IF(C3246=FALSE,FALSE,IF(C3246&lt;$R$10,C3246,$R$10)))</f>
        <v>1.0150580149999999</v>
      </c>
      <c r="H3246">
        <f>IF('Input and Summary Results'!$J$4="yes",'Data Transformation'!F3246,'Data Transformation'!D3246)</f>
        <v>8.1554534999999997E-2</v>
      </c>
      <c r="I3246">
        <f t="shared" si="181"/>
        <v>171</v>
      </c>
    </row>
    <row r="3247" spans="2:9" x14ac:dyDescent="0.45">
      <c r="B3247">
        <f>IF('Input and Summary Results'!D2829=0,FALSE,'Input and Summary Results'!$B2829)</f>
        <v>171</v>
      </c>
      <c r="C3247">
        <f>IF(OR(B3247=0,'Input and Summary Results'!D2829=0,'Input and Summary Results'!D2829=""),FALSE,'Input and Summary Results'!$D2829)</f>
        <v>0.87727771799999998</v>
      </c>
      <c r="D3247">
        <f>IF(OR(B3247=0,'Input and Summary Results'!E2829=0),FALSE,'Input and Summary Results'!$E2829)</f>
        <v>8.1177418000000001E-2</v>
      </c>
      <c r="E3247">
        <f t="shared" si="182"/>
        <v>-5.6862901158406517E-2</v>
      </c>
      <c r="F3247">
        <f t="shared" si="183"/>
        <v>4.0159459985281427E-2</v>
      </c>
      <c r="G3247">
        <f>IF('Input and Summary Results'!$J$4="yes",IF(C3247=FALSE,FALSE,IF('Data Transformation'!E3247&lt;$R$10,E3247,$R$10)),IF(C3247=FALSE,FALSE,IF(C3247&lt;$R$10,C3247,$R$10)))</f>
        <v>0.87727771799999998</v>
      </c>
      <c r="H3247">
        <f>IF('Input and Summary Results'!$J$4="yes",'Data Transformation'!F3247,'Data Transformation'!D3247)</f>
        <v>8.1177418000000001E-2</v>
      </c>
      <c r="I3247">
        <f t="shared" si="181"/>
        <v>171</v>
      </c>
    </row>
    <row r="3248" spans="2:9" x14ac:dyDescent="0.45">
      <c r="B3248">
        <f>IF('Input and Summary Results'!D2830=0,FALSE,'Input and Summary Results'!$B2830)</f>
        <v>171</v>
      </c>
      <c r="C3248">
        <f>IF(OR(B3248=0,'Input and Summary Results'!D2830=0,'Input and Summary Results'!D2830=""),FALSE,'Input and Summary Results'!$D2830)</f>
        <v>1.0743479469999999</v>
      </c>
      <c r="D3248">
        <f>IF(OR(B3248=0,'Input and Summary Results'!E2830=0),FALSE,'Input and Summary Results'!$E2830)</f>
        <v>7.9548622999999999E-2</v>
      </c>
      <c r="E3248">
        <f t="shared" si="182"/>
        <v>3.1144958262385562E-2</v>
      </c>
      <c r="F3248">
        <f t="shared" si="183"/>
        <v>3.2134935872875088E-2</v>
      </c>
      <c r="G3248">
        <f>IF('Input and Summary Results'!$J$4="yes",IF(C3248=FALSE,FALSE,IF('Data Transformation'!E3248&lt;$R$10,E3248,$R$10)),IF(C3248=FALSE,FALSE,IF(C3248&lt;$R$10,C3248,$R$10)))</f>
        <v>1.0743479469999999</v>
      </c>
      <c r="H3248">
        <f>IF('Input and Summary Results'!$J$4="yes",'Data Transformation'!F3248,'Data Transformation'!D3248)</f>
        <v>7.9548622999999999E-2</v>
      </c>
      <c r="I3248">
        <f t="shared" si="181"/>
        <v>171</v>
      </c>
    </row>
    <row r="3249" spans="2:9" x14ac:dyDescent="0.45">
      <c r="B3249">
        <f>IF('Input and Summary Results'!D2831=0,FALSE,'Input and Summary Results'!$B2831)</f>
        <v>171</v>
      </c>
      <c r="C3249">
        <f>IF(OR(B3249=0,'Input and Summary Results'!D2831=0,'Input and Summary Results'!D2831=""),FALSE,'Input and Summary Results'!$D2831)</f>
        <v>0.92857516600000001</v>
      </c>
      <c r="D3249">
        <f>IF(OR(B3249=0,'Input and Summary Results'!E2831=0),FALSE,'Input and Summary Results'!$E2831)</f>
        <v>7.3063456999999998E-2</v>
      </c>
      <c r="E3249">
        <f t="shared" si="182"/>
        <v>-3.2182935373036639E-2</v>
      </c>
      <c r="F3249">
        <f t="shared" si="183"/>
        <v>3.4148598303134027E-2</v>
      </c>
      <c r="G3249">
        <f>IF('Input and Summary Results'!$J$4="yes",IF(C3249=FALSE,FALSE,IF('Data Transformation'!E3249&lt;$R$10,E3249,$R$10)),IF(C3249=FALSE,FALSE,IF(C3249&lt;$R$10,C3249,$R$10)))</f>
        <v>0.92857516600000001</v>
      </c>
      <c r="H3249">
        <f>IF('Input and Summary Results'!$J$4="yes",'Data Transformation'!F3249,'Data Transformation'!D3249)</f>
        <v>7.3063456999999998E-2</v>
      </c>
      <c r="I3249">
        <f t="shared" si="181"/>
        <v>171</v>
      </c>
    </row>
    <row r="3250" spans="2:9" x14ac:dyDescent="0.45">
      <c r="B3250">
        <f>IF('Input and Summary Results'!D2832=0,FALSE,'Input and Summary Results'!$B2832)</f>
        <v>171</v>
      </c>
      <c r="C3250">
        <f>IF(OR(B3250=0,'Input and Summary Results'!D2832=0,'Input and Summary Results'!D2832=""),FALSE,'Input and Summary Results'!$D2832)</f>
        <v>0.95877254300000003</v>
      </c>
      <c r="D3250">
        <f>IF(OR(B3250=0,'Input and Summary Results'!E2832=0),FALSE,'Input and Summary Results'!$E2832)</f>
        <v>7.2810708000000002E-2</v>
      </c>
      <c r="E3250">
        <f t="shared" si="182"/>
        <v>-1.8284411637061036E-2</v>
      </c>
      <c r="F3250">
        <f t="shared" si="183"/>
        <v>3.2958648537351781E-2</v>
      </c>
      <c r="G3250">
        <f>IF('Input and Summary Results'!$J$4="yes",IF(C3250=FALSE,FALSE,IF('Data Transformation'!E3250&lt;$R$10,E3250,$R$10)),IF(C3250=FALSE,FALSE,IF(C3250&lt;$R$10,C3250,$R$10)))</f>
        <v>0.95877254300000003</v>
      </c>
      <c r="H3250">
        <f>IF('Input and Summary Results'!$J$4="yes",'Data Transformation'!F3250,'Data Transformation'!D3250)</f>
        <v>7.2810708000000002E-2</v>
      </c>
      <c r="I3250">
        <f t="shared" si="181"/>
        <v>171</v>
      </c>
    </row>
    <row r="3251" spans="2:9" x14ac:dyDescent="0.45">
      <c r="B3251">
        <f>IF('Input and Summary Results'!D2833=0,FALSE,'Input and Summary Results'!$B2833)</f>
        <v>171</v>
      </c>
      <c r="C3251">
        <f>IF(OR(B3251=0,'Input and Summary Results'!D2833=0,'Input and Summary Results'!D2833=""),FALSE,'Input and Summary Results'!$D2833)</f>
        <v>0.90375075599999999</v>
      </c>
      <c r="D3251">
        <f>IF(OR(B3251=0,'Input and Summary Results'!E2833=0),FALSE,'Input and Summary Results'!$E2833)</f>
        <v>7.1803458000000001E-2</v>
      </c>
      <c r="E3251">
        <f t="shared" si="182"/>
        <v>-4.3951326403923428E-2</v>
      </c>
      <c r="F3251">
        <f t="shared" si="183"/>
        <v>3.4481521110893545E-2</v>
      </c>
      <c r="G3251">
        <f>IF('Input and Summary Results'!$J$4="yes",IF(C3251=FALSE,FALSE,IF('Data Transformation'!E3251&lt;$R$10,E3251,$R$10)),IF(C3251=FALSE,FALSE,IF(C3251&lt;$R$10,C3251,$R$10)))</f>
        <v>0.90375075599999999</v>
      </c>
      <c r="H3251">
        <f>IF('Input and Summary Results'!$J$4="yes",'Data Transformation'!F3251,'Data Transformation'!D3251)</f>
        <v>7.1803458000000001E-2</v>
      </c>
      <c r="I3251">
        <f t="shared" si="181"/>
        <v>171</v>
      </c>
    </row>
    <row r="3252" spans="2:9" x14ac:dyDescent="0.45">
      <c r="B3252">
        <f>IF('Input and Summary Results'!D2834=0,FALSE,'Input and Summary Results'!$B2834)</f>
        <v>171</v>
      </c>
      <c r="C3252">
        <f>IF(OR(B3252=0,'Input and Summary Results'!D2834=0,'Input and Summary Results'!D2834=""),FALSE,'Input and Summary Results'!$D2834)</f>
        <v>0.99887974999999996</v>
      </c>
      <c r="D3252">
        <f>IF(OR(B3252=0,'Input and Summary Results'!E2834=0),FALSE,'Input and Summary Results'!$E2834)</f>
        <v>7.1475273000000006E-2</v>
      </c>
      <c r="E3252">
        <f t="shared" si="182"/>
        <v>-4.8679110815874681E-4</v>
      </c>
      <c r="F3252">
        <f t="shared" si="183"/>
        <v>3.1055057910624382E-2</v>
      </c>
      <c r="G3252">
        <f>IF('Input and Summary Results'!$J$4="yes",IF(C3252=FALSE,FALSE,IF('Data Transformation'!E3252&lt;$R$10,E3252,$R$10)),IF(C3252=FALSE,FALSE,IF(C3252&lt;$R$10,C3252,$R$10)))</f>
        <v>0.99887974999999996</v>
      </c>
      <c r="H3252">
        <f>IF('Input and Summary Results'!$J$4="yes",'Data Transformation'!F3252,'Data Transformation'!D3252)</f>
        <v>7.1475273000000006E-2</v>
      </c>
      <c r="I3252">
        <f t="shared" si="181"/>
        <v>171</v>
      </c>
    </row>
    <row r="3253" spans="2:9" x14ac:dyDescent="0.45">
      <c r="B3253">
        <f>IF('Input and Summary Results'!D2835=0,FALSE,'Input and Summary Results'!$B2835)</f>
        <v>171</v>
      </c>
      <c r="C3253">
        <f>IF(OR(B3253=0,'Input and Summary Results'!D2835=0,'Input and Summary Results'!D2835=""),FALSE,'Input and Summary Results'!$D2835)</f>
        <v>1.0633695860000001</v>
      </c>
      <c r="D3253">
        <f>IF(OR(B3253=0,'Input and Summary Results'!E2835=0),FALSE,'Input and Summary Results'!$E2835)</f>
        <v>7.0877293999999993E-2</v>
      </c>
      <c r="E3253">
        <f t="shared" si="182"/>
        <v>2.6684234667961975E-2</v>
      </c>
      <c r="F3253">
        <f t="shared" si="183"/>
        <v>2.8927614632754783E-2</v>
      </c>
      <c r="G3253">
        <f>IF('Input and Summary Results'!$J$4="yes",IF(C3253=FALSE,FALSE,IF('Data Transformation'!E3253&lt;$R$10,E3253,$R$10)),IF(C3253=FALSE,FALSE,IF(C3253&lt;$R$10,C3253,$R$10)))</f>
        <v>1.0633695860000001</v>
      </c>
      <c r="H3253">
        <f>IF('Input and Summary Results'!$J$4="yes",'Data Transformation'!F3253,'Data Transformation'!D3253)</f>
        <v>7.0877293999999993E-2</v>
      </c>
      <c r="I3253">
        <f t="shared" si="181"/>
        <v>171</v>
      </c>
    </row>
    <row r="3254" spans="2:9" x14ac:dyDescent="0.45">
      <c r="B3254">
        <f>IF('Input and Summary Results'!D2836=0,FALSE,'Input and Summary Results'!$B2836)</f>
        <v>171</v>
      </c>
      <c r="C3254">
        <f>IF(OR(B3254=0,'Input and Summary Results'!D2836=0,'Input and Summary Results'!D2836=""),FALSE,'Input and Summary Results'!$D2836)</f>
        <v>0.84339553</v>
      </c>
      <c r="D3254">
        <f>IF(OR(B3254=0,'Input and Summary Results'!E2836=0),FALSE,'Input and Summary Results'!$E2836)</f>
        <v>6.7174574000000001E-2</v>
      </c>
      <c r="E3254">
        <f t="shared" si="182"/>
        <v>-7.3968705077710403E-2</v>
      </c>
      <c r="F3254">
        <f t="shared" si="183"/>
        <v>3.4567132595545058E-2</v>
      </c>
      <c r="G3254">
        <f>IF('Input and Summary Results'!$J$4="yes",IF(C3254=FALSE,FALSE,IF('Data Transformation'!E3254&lt;$R$10,E3254,$R$10)),IF(C3254=FALSE,FALSE,IF(C3254&lt;$R$10,C3254,$R$10)))</f>
        <v>0.84339553</v>
      </c>
      <c r="H3254">
        <f>IF('Input and Summary Results'!$J$4="yes",'Data Transformation'!F3254,'Data Transformation'!D3254)</f>
        <v>6.7174574000000001E-2</v>
      </c>
      <c r="I3254">
        <f t="shared" si="181"/>
        <v>171</v>
      </c>
    </row>
    <row r="3255" spans="2:9" x14ac:dyDescent="0.45">
      <c r="B3255">
        <f>IF('Input and Summary Results'!D2837=0,FALSE,'Input and Summary Results'!$B2837)</f>
        <v>171</v>
      </c>
      <c r="C3255">
        <f>IF(OR(B3255=0,'Input and Summary Results'!D2837=0,'Input and Summary Results'!D2837=""),FALSE,'Input and Summary Results'!$D2837)</f>
        <v>0.91423980800000004</v>
      </c>
      <c r="D3255">
        <f>IF(OR(B3255=0,'Input and Summary Results'!E2837=0),FALSE,'Input and Summary Results'!$E2837)</f>
        <v>6.6705688999999999E-2</v>
      </c>
      <c r="E3255">
        <f t="shared" si="182"/>
        <v>-3.8939872503762095E-2</v>
      </c>
      <c r="F3255">
        <f t="shared" si="183"/>
        <v>3.1665946694371019E-2</v>
      </c>
      <c r="G3255">
        <f>IF('Input and Summary Results'!$J$4="yes",IF(C3255=FALSE,FALSE,IF('Data Transformation'!E3255&lt;$R$10,E3255,$R$10)),IF(C3255=FALSE,FALSE,IF(C3255&lt;$R$10,C3255,$R$10)))</f>
        <v>0.91423980800000004</v>
      </c>
      <c r="H3255">
        <f>IF('Input and Summary Results'!$J$4="yes",'Data Transformation'!F3255,'Data Transformation'!D3255)</f>
        <v>6.6705688999999999E-2</v>
      </c>
      <c r="I3255">
        <f t="shared" si="181"/>
        <v>171</v>
      </c>
    </row>
    <row r="3256" spans="2:9" x14ac:dyDescent="0.45">
      <c r="B3256">
        <f>IF('Input and Summary Results'!D2838=0,FALSE,'Input and Summary Results'!$B2838)</f>
        <v>171</v>
      </c>
      <c r="C3256">
        <f>IF(OR(B3256=0,'Input and Summary Results'!D2838=0,'Input and Summary Results'!D2838=""),FALSE,'Input and Summary Results'!$D2838)</f>
        <v>0.12824334800000001</v>
      </c>
      <c r="D3256">
        <f>IF(OR(B3256=0,'Input and Summary Results'!E2838=0),FALSE,'Input and Summary Results'!$E2838)</f>
        <v>6.4195045000000006E-2</v>
      </c>
      <c r="E3256">
        <f t="shared" si="182"/>
        <v>-0.89196515254610198</v>
      </c>
      <c r="F3256">
        <f t="shared" si="183"/>
        <v>0.21724830148695121</v>
      </c>
      <c r="G3256">
        <f>IF('Input and Summary Results'!$J$4="yes",IF(C3256=FALSE,FALSE,IF('Data Transformation'!E3256&lt;$R$10,E3256,$R$10)),IF(C3256=FALSE,FALSE,IF(C3256&lt;$R$10,C3256,$R$10)))</f>
        <v>0.12824334800000001</v>
      </c>
      <c r="H3256">
        <f>IF('Input and Summary Results'!$J$4="yes",'Data Transformation'!F3256,'Data Transformation'!D3256)</f>
        <v>6.4195045000000006E-2</v>
      </c>
      <c r="I3256">
        <f t="shared" si="181"/>
        <v>171</v>
      </c>
    </row>
    <row r="3257" spans="2:9" x14ac:dyDescent="0.45">
      <c r="B3257">
        <f>IF('Input and Summary Results'!D2839=0,FALSE,'Input and Summary Results'!$B2839)</f>
        <v>171</v>
      </c>
      <c r="C3257">
        <f>IF(OR(B3257=0,'Input and Summary Results'!D2839=0,'Input and Summary Results'!D2839=""),FALSE,'Input and Summary Results'!$D2839)</f>
        <v>1.0381081649999999</v>
      </c>
      <c r="D3257">
        <f>IF(OR(B3257=0,'Input and Summary Results'!E2839=0),FALSE,'Input and Summary Results'!$E2839)</f>
        <v>5.8972475000000003E-2</v>
      </c>
      <c r="E3257">
        <f t="shared" si="182"/>
        <v>1.6242606899010581E-2</v>
      </c>
      <c r="F3257">
        <f t="shared" si="183"/>
        <v>2.4654515794122478E-2</v>
      </c>
      <c r="G3257">
        <f>IF('Input and Summary Results'!$J$4="yes",IF(C3257=FALSE,FALSE,IF('Data Transformation'!E3257&lt;$R$10,E3257,$R$10)),IF(C3257=FALSE,FALSE,IF(C3257&lt;$R$10,C3257,$R$10)))</f>
        <v>1.0381081649999999</v>
      </c>
      <c r="H3257">
        <f>IF('Input and Summary Results'!$J$4="yes",'Data Transformation'!F3257,'Data Transformation'!D3257)</f>
        <v>5.8972475000000003E-2</v>
      </c>
      <c r="I3257">
        <f t="shared" si="181"/>
        <v>171</v>
      </c>
    </row>
    <row r="3258" spans="2:9" x14ac:dyDescent="0.45">
      <c r="B3258">
        <f>IF('Input and Summary Results'!D2840=0,FALSE,'Input and Summary Results'!$B2840)</f>
        <v>171</v>
      </c>
      <c r="C3258">
        <f>IF(OR(B3258=0,'Input and Summary Results'!D2840=0,'Input and Summary Results'!D2840=""),FALSE,'Input and Summary Results'!$D2840)</f>
        <v>0.85262015099999999</v>
      </c>
      <c r="D3258">
        <f>IF(OR(B3258=0,'Input and Summary Results'!E2840=0),FALSE,'Input and Summary Results'!$E2840)</f>
        <v>4.2009080999999997E-2</v>
      </c>
      <c r="E3258">
        <f t="shared" si="182"/>
        <v>-6.9244407362488519E-2</v>
      </c>
      <c r="F3258">
        <f t="shared" si="183"/>
        <v>2.1383427464875853E-2</v>
      </c>
      <c r="G3258">
        <f>IF('Input and Summary Results'!$J$4="yes",IF(C3258=FALSE,FALSE,IF('Data Transformation'!E3258&lt;$R$10,E3258,$R$10)),IF(C3258=FALSE,FALSE,IF(C3258&lt;$R$10,C3258,$R$10)))</f>
        <v>0.85262015099999999</v>
      </c>
      <c r="H3258">
        <f>IF('Input and Summary Results'!$J$4="yes",'Data Transformation'!F3258,'Data Transformation'!D3258)</f>
        <v>4.2009080999999997E-2</v>
      </c>
      <c r="I3258">
        <f t="shared" si="181"/>
        <v>171</v>
      </c>
    </row>
    <row r="3259" spans="2:9" x14ac:dyDescent="0.45">
      <c r="B3259">
        <f>IF('Input and Summary Results'!D2841=0,FALSE,'Input and Summary Results'!$B2841)</f>
        <v>172</v>
      </c>
      <c r="C3259">
        <f>IF(OR(B3259=0,'Input and Summary Results'!D2841=0,'Input and Summary Results'!D2841=""),FALSE,'Input and Summary Results'!$D2841)</f>
        <v>3.8803522E-2</v>
      </c>
      <c r="D3259">
        <f>IF(OR(B3259=0,'Input and Summary Results'!E2841=0),FALSE,'Input and Summary Results'!$E2841)</f>
        <v>9.5242781999999998E-2</v>
      </c>
      <c r="E3259">
        <f t="shared" si="182"/>
        <v>-1.4111288538968547</v>
      </c>
      <c r="F3259">
        <f t="shared" si="183"/>
        <v>1.0652478243598609</v>
      </c>
      <c r="G3259">
        <f>IF('Input and Summary Results'!$J$4="yes",IF(C3259=FALSE,FALSE,IF('Data Transformation'!E3259&lt;$R$10,E3259,$R$10)),IF(C3259=FALSE,FALSE,IF(C3259&lt;$R$10,C3259,$R$10)))</f>
        <v>3.8803522E-2</v>
      </c>
      <c r="H3259">
        <f>IF('Input and Summary Results'!$J$4="yes",'Data Transformation'!F3259,'Data Transformation'!D3259)</f>
        <v>9.5242781999999998E-2</v>
      </c>
      <c r="I3259">
        <f t="shared" si="181"/>
        <v>172</v>
      </c>
    </row>
    <row r="3260" spans="2:9" x14ac:dyDescent="0.45">
      <c r="B3260">
        <f>IF('Input and Summary Results'!D2842=0,FALSE,'Input and Summary Results'!$B2842)</f>
        <v>172</v>
      </c>
      <c r="C3260">
        <f>IF(OR(B3260=0,'Input and Summary Results'!D2842=0,'Input and Summary Results'!D2842=""),FALSE,'Input and Summary Results'!$D2842)</f>
        <v>-2.172265E-2</v>
      </c>
      <c r="D3260">
        <f>IF(OR(B3260=0,'Input and Summary Results'!E2842=0),FALSE,'Input and Summary Results'!$E2842)</f>
        <v>9.1964167999999999E-2</v>
      </c>
      <c r="E3260" t="e">
        <f t="shared" si="182"/>
        <v>#NUM!</v>
      </c>
      <c r="F3260">
        <f t="shared" si="183"/>
        <v>-1.8373655567805953</v>
      </c>
      <c r="G3260">
        <f>IF('Input and Summary Results'!$J$4="yes",IF(C3260=FALSE,FALSE,IF('Data Transformation'!E3260&lt;$R$10,E3260,$R$10)),IF(C3260=FALSE,FALSE,IF(C3260&lt;$R$10,C3260,$R$10)))</f>
        <v>-2.172265E-2</v>
      </c>
      <c r="H3260">
        <f>IF('Input and Summary Results'!$J$4="yes",'Data Transformation'!F3260,'Data Transformation'!D3260)</f>
        <v>9.1964167999999999E-2</v>
      </c>
      <c r="I3260">
        <f t="shared" si="181"/>
        <v>172</v>
      </c>
    </row>
    <row r="3261" spans="2:9" x14ac:dyDescent="0.45">
      <c r="B3261">
        <f>IF('Input and Summary Results'!D2843=0,FALSE,'Input and Summary Results'!$B2843)</f>
        <v>172</v>
      </c>
      <c r="C3261">
        <f>IF(OR(B3261=0,'Input and Summary Results'!D2843=0,'Input and Summary Results'!D2843=""),FALSE,'Input and Summary Results'!$D2843)</f>
        <v>0.16118290699999999</v>
      </c>
      <c r="D3261">
        <f>IF(OR(B3261=0,'Input and Summary Results'!E2843=0),FALSE,'Input and Summary Results'!$E2843)</f>
        <v>8.8505892000000003E-2</v>
      </c>
      <c r="E3261">
        <f t="shared" si="182"/>
        <v>-0.79268101581368566</v>
      </c>
      <c r="F3261">
        <f t="shared" si="183"/>
        <v>0.23831036331910804</v>
      </c>
      <c r="G3261">
        <f>IF('Input and Summary Results'!$J$4="yes",IF(C3261=FALSE,FALSE,IF('Data Transformation'!E3261&lt;$R$10,E3261,$R$10)),IF(C3261=FALSE,FALSE,IF(C3261&lt;$R$10,C3261,$R$10)))</f>
        <v>0.16118290699999999</v>
      </c>
      <c r="H3261">
        <f>IF('Input and Summary Results'!$J$4="yes",'Data Transformation'!F3261,'Data Transformation'!D3261)</f>
        <v>8.8505892000000003E-2</v>
      </c>
      <c r="I3261">
        <f t="shared" si="181"/>
        <v>172</v>
      </c>
    </row>
    <row r="3262" spans="2:9" x14ac:dyDescent="0.45">
      <c r="B3262">
        <f>IF('Input and Summary Results'!D2844=0,FALSE,'Input and Summary Results'!$B2844)</f>
        <v>172</v>
      </c>
      <c r="C3262">
        <f>IF(OR(B3262=0,'Input and Summary Results'!D2844=0,'Input and Summary Results'!D2844=""),FALSE,'Input and Summary Results'!$D2844)</f>
        <v>0.93479781500000003</v>
      </c>
      <c r="D3262">
        <f>IF(OR(B3262=0,'Input and Summary Results'!E2844=0),FALSE,'Input and Summary Results'!$E2844)</f>
        <v>8.7634590999999998E-2</v>
      </c>
      <c r="E3262">
        <f t="shared" si="182"/>
        <v>-2.9282311400212903E-2</v>
      </c>
      <c r="F3262">
        <f t="shared" si="183"/>
        <v>4.0686244537274617E-2</v>
      </c>
      <c r="G3262">
        <f>IF('Input and Summary Results'!$J$4="yes",IF(C3262=FALSE,FALSE,IF('Data Transformation'!E3262&lt;$R$10,E3262,$R$10)),IF(C3262=FALSE,FALSE,IF(C3262&lt;$R$10,C3262,$R$10)))</f>
        <v>0.93479781500000003</v>
      </c>
      <c r="H3262">
        <f>IF('Input and Summary Results'!$J$4="yes",'Data Transformation'!F3262,'Data Transformation'!D3262)</f>
        <v>8.7634590999999998E-2</v>
      </c>
      <c r="I3262">
        <f t="shared" si="181"/>
        <v>172</v>
      </c>
    </row>
    <row r="3263" spans="2:9" x14ac:dyDescent="0.45">
      <c r="B3263">
        <f>IF('Input and Summary Results'!D2845=0,FALSE,'Input and Summary Results'!$B2845)</f>
        <v>172</v>
      </c>
      <c r="C3263">
        <f>IF(OR(B3263=0,'Input and Summary Results'!D2845=0,'Input and Summary Results'!D2845=""),FALSE,'Input and Summary Results'!$D2845)</f>
        <v>1.123396464</v>
      </c>
      <c r="D3263">
        <f>IF(OR(B3263=0,'Input and Summary Results'!E2845=0),FALSE,'Input and Summary Results'!$E2845)</f>
        <v>8.3706227999999994E-2</v>
      </c>
      <c r="E3263">
        <f t="shared" si="182"/>
        <v>5.0533052558011285E-2</v>
      </c>
      <c r="F3263">
        <f t="shared" si="183"/>
        <v>3.2338096225305549E-2</v>
      </c>
      <c r="G3263">
        <f>IF('Input and Summary Results'!$J$4="yes",IF(C3263=FALSE,FALSE,IF('Data Transformation'!E3263&lt;$R$10,E3263,$R$10)),IF(C3263=FALSE,FALSE,IF(C3263&lt;$R$10,C3263,$R$10)))</f>
        <v>1.123396464</v>
      </c>
      <c r="H3263">
        <f>IF('Input and Summary Results'!$J$4="yes",'Data Transformation'!F3263,'Data Transformation'!D3263)</f>
        <v>8.3706227999999994E-2</v>
      </c>
      <c r="I3263">
        <f t="shared" si="181"/>
        <v>172</v>
      </c>
    </row>
    <row r="3264" spans="2:9" x14ac:dyDescent="0.45">
      <c r="B3264">
        <f>IF('Input and Summary Results'!D2846=0,FALSE,'Input and Summary Results'!$B2846)</f>
        <v>172</v>
      </c>
      <c r="C3264">
        <f>IF(OR(B3264=0,'Input and Summary Results'!D2846=0,'Input and Summary Results'!D2846=""),FALSE,'Input and Summary Results'!$D2846)</f>
        <v>1.0815474249999999</v>
      </c>
      <c r="D3264">
        <f>IF(OR(B3264=0,'Input and Summary Results'!E2846=0),FALSE,'Input and Summary Results'!$E2846)</f>
        <v>8.2404350000000001E-2</v>
      </c>
      <c r="E3264">
        <f t="shared" si="182"/>
        <v>3.4045567662516048E-2</v>
      </c>
      <c r="F3264">
        <f t="shared" si="183"/>
        <v>3.3066962273984431E-2</v>
      </c>
      <c r="G3264">
        <f>IF('Input and Summary Results'!$J$4="yes",IF(C3264=FALSE,FALSE,IF('Data Transformation'!E3264&lt;$R$10,E3264,$R$10)),IF(C3264=FALSE,FALSE,IF(C3264&lt;$R$10,C3264,$R$10)))</f>
        <v>1.0815474249999999</v>
      </c>
      <c r="H3264">
        <f>IF('Input and Summary Results'!$J$4="yes",'Data Transformation'!F3264,'Data Transformation'!D3264)</f>
        <v>8.2404350000000001E-2</v>
      </c>
      <c r="I3264">
        <f t="shared" si="181"/>
        <v>172</v>
      </c>
    </row>
    <row r="3265" spans="2:9" x14ac:dyDescent="0.45">
      <c r="B3265">
        <f>IF('Input and Summary Results'!D2847=0,FALSE,'Input and Summary Results'!$B2847)</f>
        <v>172</v>
      </c>
      <c r="C3265">
        <f>IF(OR(B3265=0,'Input and Summary Results'!D2847=0,'Input and Summary Results'!D2847=""),FALSE,'Input and Summary Results'!$D2847)</f>
        <v>0.12438252700000001</v>
      </c>
      <c r="D3265">
        <f>IF(OR(B3265=0,'Input and Summary Results'!E2847=0),FALSE,'Input and Summary Results'!$E2847)</f>
        <v>8.1297347000000006E-2</v>
      </c>
      <c r="E3265">
        <f t="shared" si="182"/>
        <v>-0.90524062415051065</v>
      </c>
      <c r="F3265">
        <f t="shared" si="183"/>
        <v>0.2836656357528417</v>
      </c>
      <c r="G3265">
        <f>IF('Input and Summary Results'!$J$4="yes",IF(C3265=FALSE,FALSE,IF('Data Transformation'!E3265&lt;$R$10,E3265,$R$10)),IF(C3265=FALSE,FALSE,IF(C3265&lt;$R$10,C3265,$R$10)))</f>
        <v>0.12438252700000001</v>
      </c>
      <c r="H3265">
        <f>IF('Input and Summary Results'!$J$4="yes",'Data Transformation'!F3265,'Data Transformation'!D3265)</f>
        <v>8.1297347000000006E-2</v>
      </c>
      <c r="I3265">
        <f t="shared" si="181"/>
        <v>172</v>
      </c>
    </row>
    <row r="3266" spans="2:9" x14ac:dyDescent="0.45">
      <c r="B3266">
        <f>IF('Input and Summary Results'!D2848=0,FALSE,'Input and Summary Results'!$B2848)</f>
        <v>172</v>
      </c>
      <c r="C3266">
        <f>IF(OR(B3266=0,'Input and Summary Results'!D2848=0,'Input and Summary Results'!D2848=""),FALSE,'Input and Summary Results'!$D2848)</f>
        <v>-3.9581145999999998E-2</v>
      </c>
      <c r="D3266">
        <f>IF(OR(B3266=0,'Input and Summary Results'!E2848=0),FALSE,'Input and Summary Results'!$E2848)</f>
        <v>7.6676891999999996E-2</v>
      </c>
      <c r="E3266" t="e">
        <f t="shared" si="182"/>
        <v>#NUM!</v>
      </c>
      <c r="F3266">
        <f t="shared" si="183"/>
        <v>-0.84074804524356117</v>
      </c>
      <c r="G3266">
        <f>IF('Input and Summary Results'!$J$4="yes",IF(C3266=FALSE,FALSE,IF('Data Transformation'!E3266&lt;$R$10,E3266,$R$10)),IF(C3266=FALSE,FALSE,IF(C3266&lt;$R$10,C3266,$R$10)))</f>
        <v>-3.9581145999999998E-2</v>
      </c>
      <c r="H3266">
        <f>IF('Input and Summary Results'!$J$4="yes",'Data Transformation'!F3266,'Data Transformation'!D3266)</f>
        <v>7.6676891999999996E-2</v>
      </c>
      <c r="I3266">
        <f t="shared" si="181"/>
        <v>172</v>
      </c>
    </row>
    <row r="3267" spans="2:9" x14ac:dyDescent="0.45">
      <c r="B3267">
        <f>IF('Input and Summary Results'!D2849=0,FALSE,'Input and Summary Results'!$B2849)</f>
        <v>172</v>
      </c>
      <c r="C3267">
        <f>IF(OR(B3267=0,'Input and Summary Results'!D2849=0,'Input and Summary Results'!D2849=""),FALSE,'Input and Summary Results'!$D2849)</f>
        <v>0.122906037</v>
      </c>
      <c r="D3267">
        <f>IF(OR(B3267=0,'Input and Summary Results'!E2849=0),FALSE,'Input and Summary Results'!$E2849)</f>
        <v>7.4743215000000002E-2</v>
      </c>
      <c r="E3267">
        <f t="shared" si="182"/>
        <v>-0.9104267845554056</v>
      </c>
      <c r="F3267">
        <f t="shared" si="183"/>
        <v>0.26392971494150447</v>
      </c>
      <c r="G3267">
        <f>IF('Input and Summary Results'!$J$4="yes",IF(C3267=FALSE,FALSE,IF('Data Transformation'!E3267&lt;$R$10,E3267,$R$10)),IF(C3267=FALSE,FALSE,IF(C3267&lt;$R$10,C3267,$R$10)))</f>
        <v>0.122906037</v>
      </c>
      <c r="H3267">
        <f>IF('Input and Summary Results'!$J$4="yes",'Data Transformation'!F3267,'Data Transformation'!D3267)</f>
        <v>7.4743215000000002E-2</v>
      </c>
      <c r="I3267">
        <f t="shared" si="181"/>
        <v>172</v>
      </c>
    </row>
    <row r="3268" spans="2:9" x14ac:dyDescent="0.45">
      <c r="B3268">
        <f>IF('Input and Summary Results'!D2850=0,FALSE,'Input and Summary Results'!$B2850)</f>
        <v>172</v>
      </c>
      <c r="C3268">
        <f>IF(OR(B3268=0,'Input and Summary Results'!D2850=0,'Input and Summary Results'!D2850=""),FALSE,'Input and Summary Results'!$D2850)</f>
        <v>0.64081109599999997</v>
      </c>
      <c r="D3268">
        <f>IF(OR(B3268=0,'Input and Summary Results'!E2850=0),FALSE,'Input and Summary Results'!$E2850)</f>
        <v>6.8853479999999995E-2</v>
      </c>
      <c r="E3268">
        <f t="shared" si="182"/>
        <v>-0.19326997680857264</v>
      </c>
      <c r="F3268">
        <f t="shared" si="183"/>
        <v>4.6632167430509033E-2</v>
      </c>
      <c r="G3268">
        <f>IF('Input and Summary Results'!$J$4="yes",IF(C3268=FALSE,FALSE,IF('Data Transformation'!E3268&lt;$R$10,E3268,$R$10)),IF(C3268=FALSE,FALSE,IF(C3268&lt;$R$10,C3268,$R$10)))</f>
        <v>0.64081109599999997</v>
      </c>
      <c r="H3268">
        <f>IF('Input and Summary Results'!$J$4="yes",'Data Transformation'!F3268,'Data Transformation'!D3268)</f>
        <v>6.8853479999999995E-2</v>
      </c>
      <c r="I3268">
        <f t="shared" si="181"/>
        <v>172</v>
      </c>
    </row>
    <row r="3269" spans="2:9" x14ac:dyDescent="0.45">
      <c r="B3269">
        <f>IF('Input and Summary Results'!D2851=0,FALSE,'Input and Summary Results'!$B2851)</f>
        <v>172</v>
      </c>
      <c r="C3269">
        <f>IF(OR(B3269=0,'Input and Summary Results'!D2851=0,'Input and Summary Results'!D2851=""),FALSE,'Input and Summary Results'!$D2851)</f>
        <v>5.2206438000000001E-2</v>
      </c>
      <c r="D3269">
        <f>IF(OR(B3269=0,'Input and Summary Results'!E2851=0),FALSE,'Input and Summary Results'!$E2851)</f>
        <v>6.8248483999999998E-2</v>
      </c>
      <c r="E3269">
        <f t="shared" si="182"/>
        <v>-1.2822759373144157</v>
      </c>
      <c r="F3269">
        <f t="shared" si="183"/>
        <v>0.56735995005060491</v>
      </c>
      <c r="G3269">
        <f>IF('Input and Summary Results'!$J$4="yes",IF(C3269=FALSE,FALSE,IF('Data Transformation'!E3269&lt;$R$10,E3269,$R$10)),IF(C3269=FALSE,FALSE,IF(C3269&lt;$R$10,C3269,$R$10)))</f>
        <v>5.2206438000000001E-2</v>
      </c>
      <c r="H3269">
        <f>IF('Input and Summary Results'!$J$4="yes",'Data Transformation'!F3269,'Data Transformation'!D3269)</f>
        <v>6.8248483999999998E-2</v>
      </c>
      <c r="I3269">
        <f t="shared" ref="I3269:I3332" si="184">IF(G3269=FALSE,"",B3269)</f>
        <v>172</v>
      </c>
    </row>
    <row r="3270" spans="2:9" x14ac:dyDescent="0.45">
      <c r="B3270">
        <f>IF('Input and Summary Results'!D2852=0,FALSE,'Input and Summary Results'!$B2852)</f>
        <v>172</v>
      </c>
      <c r="C3270">
        <f>IF(OR(B3270=0,'Input and Summary Results'!D2852=0,'Input and Summary Results'!D2852=""),FALSE,'Input and Summary Results'!$D2852)</f>
        <v>3.757547E-3</v>
      </c>
      <c r="D3270">
        <f>IF(OR(B3270=0,'Input and Summary Results'!E2852=0),FALSE,'Input and Summary Results'!$E2852)</f>
        <v>6.7652181000000006E-2</v>
      </c>
      <c r="E3270">
        <f t="shared" si="182"/>
        <v>-2.4250955784821078</v>
      </c>
      <c r="F3270">
        <f t="shared" si="183"/>
        <v>7.8138867069393951</v>
      </c>
      <c r="G3270">
        <f>IF('Input and Summary Results'!$J$4="yes",IF(C3270=FALSE,FALSE,IF('Data Transformation'!E3270&lt;$R$10,E3270,$R$10)),IF(C3270=FALSE,FALSE,IF(C3270&lt;$R$10,C3270,$R$10)))</f>
        <v>3.757547E-3</v>
      </c>
      <c r="H3270">
        <f>IF('Input and Summary Results'!$J$4="yes",'Data Transformation'!F3270,'Data Transformation'!D3270)</f>
        <v>6.7652181000000006E-2</v>
      </c>
      <c r="I3270">
        <f t="shared" si="184"/>
        <v>172</v>
      </c>
    </row>
    <row r="3271" spans="2:9" x14ac:dyDescent="0.45">
      <c r="B3271">
        <f>IF('Input and Summary Results'!D2853=0,FALSE,'Input and Summary Results'!$B2853)</f>
        <v>172</v>
      </c>
      <c r="C3271">
        <f>IF(OR(B3271=0,'Input and Summary Results'!D2853=0,'Input and Summary Results'!D2853=""),FALSE,'Input and Summary Results'!$D2853)</f>
        <v>0.110110109</v>
      </c>
      <c r="D3271">
        <f>IF(OR(B3271=0,'Input and Summary Results'!E2853=0),FALSE,'Input and Summary Results'!$E2853)</f>
        <v>6.4496006999999994E-2</v>
      </c>
      <c r="E3271">
        <f t="shared" si="182"/>
        <v>-0.95817280744623534</v>
      </c>
      <c r="F3271">
        <f t="shared" si="183"/>
        <v>0.25421160048075148</v>
      </c>
      <c r="G3271">
        <f>IF('Input and Summary Results'!$J$4="yes",IF(C3271=FALSE,FALSE,IF('Data Transformation'!E3271&lt;$R$10,E3271,$R$10)),IF(C3271=FALSE,FALSE,IF(C3271&lt;$R$10,C3271,$R$10)))</f>
        <v>0.110110109</v>
      </c>
      <c r="H3271">
        <f>IF('Input and Summary Results'!$J$4="yes",'Data Transformation'!F3271,'Data Transformation'!D3271)</f>
        <v>6.4496006999999994E-2</v>
      </c>
      <c r="I3271">
        <f t="shared" si="184"/>
        <v>172</v>
      </c>
    </row>
    <row r="3272" spans="2:9" x14ac:dyDescent="0.45">
      <c r="B3272">
        <f>IF('Input and Summary Results'!D2854=0,FALSE,'Input and Summary Results'!$B2854)</f>
        <v>172</v>
      </c>
      <c r="C3272">
        <f>IF(OR(B3272=0,'Input and Summary Results'!D2854=0,'Input and Summary Results'!D2854=""),FALSE,'Input and Summary Results'!$D2854)</f>
        <v>7.3361861E-2</v>
      </c>
      <c r="D3272">
        <f>IF(OR(B3272=0,'Input and Summary Results'!E2854=0),FALSE,'Input and Summary Results'!$E2854)</f>
        <v>6.3164075E-2</v>
      </c>
      <c r="E3272">
        <f t="shared" si="182"/>
        <v>-1.1345296602745198</v>
      </c>
      <c r="F3272">
        <f t="shared" si="183"/>
        <v>0.37367111706721834</v>
      </c>
      <c r="G3272">
        <f>IF('Input and Summary Results'!$J$4="yes",IF(C3272=FALSE,FALSE,IF('Data Transformation'!E3272&lt;$R$10,E3272,$R$10)),IF(C3272=FALSE,FALSE,IF(C3272&lt;$R$10,C3272,$R$10)))</f>
        <v>7.3361861E-2</v>
      </c>
      <c r="H3272">
        <f>IF('Input and Summary Results'!$J$4="yes",'Data Transformation'!F3272,'Data Transformation'!D3272)</f>
        <v>6.3164075E-2</v>
      </c>
      <c r="I3272">
        <f t="shared" si="184"/>
        <v>172</v>
      </c>
    </row>
    <row r="3273" spans="2:9" x14ac:dyDescent="0.45">
      <c r="B3273">
        <f>IF('Input and Summary Results'!D2855=0,FALSE,'Input and Summary Results'!$B2855)</f>
        <v>172</v>
      </c>
      <c r="C3273">
        <f>IF(OR(B3273=0,'Input and Summary Results'!D2855=0,'Input and Summary Results'!D2855=""),FALSE,'Input and Summary Results'!$D2855)</f>
        <v>0.226513941</v>
      </c>
      <c r="D3273">
        <f>IF(OR(B3273=0,'Input and Summary Results'!E2855=0),FALSE,'Input and Summary Results'!$E2855)</f>
        <v>5.9242471999999997E-2</v>
      </c>
      <c r="E3273">
        <f t="shared" si="182"/>
        <v>-0.64490506379219281</v>
      </c>
      <c r="F3273">
        <f t="shared" si="183"/>
        <v>0.11350839040851794</v>
      </c>
      <c r="G3273">
        <f>IF('Input and Summary Results'!$J$4="yes",IF(C3273=FALSE,FALSE,IF('Data Transformation'!E3273&lt;$R$10,E3273,$R$10)),IF(C3273=FALSE,FALSE,IF(C3273&lt;$R$10,C3273,$R$10)))</f>
        <v>0.226513941</v>
      </c>
      <c r="H3273">
        <f>IF('Input and Summary Results'!$J$4="yes",'Data Transformation'!F3273,'Data Transformation'!D3273)</f>
        <v>5.9242471999999997E-2</v>
      </c>
      <c r="I3273">
        <f t="shared" si="184"/>
        <v>172</v>
      </c>
    </row>
    <row r="3274" spans="2:9" x14ac:dyDescent="0.45">
      <c r="B3274">
        <f>IF('Input and Summary Results'!D2856=0,FALSE,'Input and Summary Results'!$B2856)</f>
        <v>172</v>
      </c>
      <c r="C3274">
        <f>IF(OR(B3274=0,'Input and Summary Results'!D2856=0,'Input and Summary Results'!D2856=""),FALSE,'Input and Summary Results'!$D2856)</f>
        <v>6.5308218000000001E-2</v>
      </c>
      <c r="D3274">
        <f>IF(OR(B3274=0,'Input and Summary Results'!E2856=0),FALSE,'Input and Summary Results'!$E2856)</f>
        <v>5.0089103000000003E-2</v>
      </c>
      <c r="E3274">
        <f t="shared" si="182"/>
        <v>-1.1850321662365659</v>
      </c>
      <c r="F3274">
        <f t="shared" si="183"/>
        <v>0.33286271418399443</v>
      </c>
      <c r="G3274">
        <f>IF('Input and Summary Results'!$J$4="yes",IF(C3274=FALSE,FALSE,IF('Data Transformation'!E3274&lt;$R$10,E3274,$R$10)),IF(C3274=FALSE,FALSE,IF(C3274&lt;$R$10,C3274,$R$10)))</f>
        <v>6.5308218000000001E-2</v>
      </c>
      <c r="H3274">
        <f>IF('Input and Summary Results'!$J$4="yes",'Data Transformation'!F3274,'Data Transformation'!D3274)</f>
        <v>5.0089103000000003E-2</v>
      </c>
      <c r="I3274">
        <f t="shared" si="184"/>
        <v>172</v>
      </c>
    </row>
    <row r="3275" spans="2:9" x14ac:dyDescent="0.45">
      <c r="B3275">
        <f>IF('Input and Summary Results'!D2857=0,FALSE,'Input and Summary Results'!$B2857)</f>
        <v>172</v>
      </c>
      <c r="C3275">
        <f>IF(OR(B3275=0,'Input and Summary Results'!D2857=0,'Input and Summary Results'!D2857=""),FALSE,'Input and Summary Results'!$D2857)</f>
        <v>5.1555078999999997E-2</v>
      </c>
      <c r="D3275">
        <f>IF(OR(B3275=0,'Input and Summary Results'!E2857=0),FALSE,'Input and Summary Results'!$E2857)</f>
        <v>4.8182735999999997E-2</v>
      </c>
      <c r="E3275">
        <f t="shared" si="182"/>
        <v>-1.2877285433190171</v>
      </c>
      <c r="F3275">
        <f t="shared" si="183"/>
        <v>0.40561100534828004</v>
      </c>
      <c r="G3275">
        <f>IF('Input and Summary Results'!$J$4="yes",IF(C3275=FALSE,FALSE,IF('Data Transformation'!E3275&lt;$R$10,E3275,$R$10)),IF(C3275=FALSE,FALSE,IF(C3275&lt;$R$10,C3275,$R$10)))</f>
        <v>5.1555078999999997E-2</v>
      </c>
      <c r="H3275">
        <f>IF('Input and Summary Results'!$J$4="yes",'Data Transformation'!F3275,'Data Transformation'!D3275)</f>
        <v>4.8182735999999997E-2</v>
      </c>
      <c r="I3275">
        <f t="shared" si="184"/>
        <v>172</v>
      </c>
    </row>
    <row r="3276" spans="2:9" x14ac:dyDescent="0.45">
      <c r="B3276">
        <f>IF('Input and Summary Results'!D2858=0,FALSE,'Input and Summary Results'!$B2858)</f>
        <v>172</v>
      </c>
      <c r="C3276">
        <f>IF(OR(B3276=0,'Input and Summary Results'!D2858=0,'Input and Summary Results'!D2858=""),FALSE,'Input and Summary Results'!$D2858)</f>
        <v>1.0110364E-2</v>
      </c>
      <c r="D3276">
        <f>IF(OR(B3276=0,'Input and Summary Results'!E2858=0),FALSE,'Input and Summary Results'!$E2858)</f>
        <v>4.1932149000000002E-2</v>
      </c>
      <c r="E3276">
        <f t="shared" si="182"/>
        <v>-1.9952332083708515</v>
      </c>
      <c r="F3276">
        <f t="shared" si="183"/>
        <v>1.7999898585253706</v>
      </c>
      <c r="G3276">
        <f>IF('Input and Summary Results'!$J$4="yes",IF(C3276=FALSE,FALSE,IF('Data Transformation'!E3276&lt;$R$10,E3276,$R$10)),IF(C3276=FALSE,FALSE,IF(C3276&lt;$R$10,C3276,$R$10)))</f>
        <v>1.0110364E-2</v>
      </c>
      <c r="H3276">
        <f>IF('Input and Summary Results'!$J$4="yes",'Data Transformation'!F3276,'Data Transformation'!D3276)</f>
        <v>4.1932149000000002E-2</v>
      </c>
      <c r="I3276">
        <f t="shared" si="184"/>
        <v>172</v>
      </c>
    </row>
    <row r="3277" spans="2:9" x14ac:dyDescent="0.45">
      <c r="B3277">
        <f>IF('Input and Summary Results'!D2859=0,FALSE,'Input and Summary Results'!$B2859)</f>
        <v>172</v>
      </c>
      <c r="C3277">
        <f>IF(OR(B3277=0,'Input and Summary Results'!D2859=0,'Input and Summary Results'!D2859=""),FALSE,'Input and Summary Results'!$D2859)</f>
        <v>5.9778889000000002E-2</v>
      </c>
      <c r="D3277">
        <f>IF(OR(B3277=0,'Input and Summary Results'!E2859=0),FALSE,'Input and Summary Results'!$E2859)</f>
        <v>3.8474851999999997E-2</v>
      </c>
      <c r="E3277">
        <f t="shared" si="182"/>
        <v>-1.2234521606525937</v>
      </c>
      <c r="F3277">
        <f t="shared" si="183"/>
        <v>0.27933081472959453</v>
      </c>
      <c r="G3277">
        <f>IF('Input and Summary Results'!$J$4="yes",IF(C3277=FALSE,FALSE,IF('Data Transformation'!E3277&lt;$R$10,E3277,$R$10)),IF(C3277=FALSE,FALSE,IF(C3277&lt;$R$10,C3277,$R$10)))</f>
        <v>5.9778889000000002E-2</v>
      </c>
      <c r="H3277">
        <f>IF('Input and Summary Results'!$J$4="yes",'Data Transformation'!F3277,'Data Transformation'!D3277)</f>
        <v>3.8474851999999997E-2</v>
      </c>
      <c r="I3277">
        <f t="shared" si="184"/>
        <v>172</v>
      </c>
    </row>
    <row r="3278" spans="2:9" x14ac:dyDescent="0.45">
      <c r="B3278">
        <f>IF('Input and Summary Results'!D2860=0,FALSE,'Input and Summary Results'!$B2860)</f>
        <v>173</v>
      </c>
      <c r="C3278">
        <f>IF(OR(B3278=0,'Input and Summary Results'!D2860=0,'Input and Summary Results'!D2860=""),FALSE,'Input and Summary Results'!$D2860)</f>
        <v>8.0774273999999993E-2</v>
      </c>
      <c r="D3278">
        <f>IF(OR(B3278=0,'Input and Summary Results'!E2860=0),FALSE,'Input and Summary Results'!$E2860)</f>
        <v>8.3056457E-2</v>
      </c>
      <c r="E3278">
        <f t="shared" si="182"/>
        <v>-1.0927269367360171</v>
      </c>
      <c r="F3278">
        <f t="shared" si="183"/>
        <v>0.44626216433712546</v>
      </c>
      <c r="G3278">
        <f>IF('Input and Summary Results'!$J$4="yes",IF(C3278=FALSE,FALSE,IF('Data Transformation'!E3278&lt;$R$10,E3278,$R$10)),IF(C3278=FALSE,FALSE,IF(C3278&lt;$R$10,C3278,$R$10)))</f>
        <v>8.0774273999999993E-2</v>
      </c>
      <c r="H3278">
        <f>IF('Input and Summary Results'!$J$4="yes",'Data Transformation'!F3278,'Data Transformation'!D3278)</f>
        <v>8.3056457E-2</v>
      </c>
      <c r="I3278">
        <f t="shared" si="184"/>
        <v>173</v>
      </c>
    </row>
    <row r="3279" spans="2:9" x14ac:dyDescent="0.45">
      <c r="B3279">
        <f>IF('Input and Summary Results'!D2861=0,FALSE,'Input and Summary Results'!$B2861)</f>
        <v>173</v>
      </c>
      <c r="C3279">
        <f>IF(OR(B3279=0,'Input and Summary Results'!D2861=0,'Input and Summary Results'!D2861=""),FALSE,'Input and Summary Results'!$D2861)</f>
        <v>0.17867630300000001</v>
      </c>
      <c r="D3279">
        <f>IF(OR(B3279=0,'Input and Summary Results'!E2861=0),FALSE,'Input and Summary Results'!$E2861)</f>
        <v>8.0492663000000006E-2</v>
      </c>
      <c r="E3279">
        <f t="shared" si="182"/>
        <v>-0.74793304211529932</v>
      </c>
      <c r="F3279">
        <f t="shared" si="183"/>
        <v>0.19551454308968996</v>
      </c>
      <c r="G3279">
        <f>IF('Input and Summary Results'!$J$4="yes",IF(C3279=FALSE,FALSE,IF('Data Transformation'!E3279&lt;$R$10,E3279,$R$10)),IF(C3279=FALSE,FALSE,IF(C3279&lt;$R$10,C3279,$R$10)))</f>
        <v>0.17867630300000001</v>
      </c>
      <c r="H3279">
        <f>IF('Input and Summary Results'!$J$4="yes",'Data Transformation'!F3279,'Data Transformation'!D3279)</f>
        <v>8.0492663000000006E-2</v>
      </c>
      <c r="I3279">
        <f t="shared" si="184"/>
        <v>173</v>
      </c>
    </row>
    <row r="3280" spans="2:9" x14ac:dyDescent="0.45">
      <c r="B3280">
        <f>IF('Input and Summary Results'!D2862=0,FALSE,'Input and Summary Results'!$B2862)</f>
        <v>173</v>
      </c>
      <c r="C3280">
        <f>IF(OR(B3280=0,'Input and Summary Results'!D2862=0,'Input and Summary Results'!D2862=""),FALSE,'Input and Summary Results'!$D2862)</f>
        <v>1.0362899E-2</v>
      </c>
      <c r="D3280">
        <f>IF(OR(B3280=0,'Input and Summary Results'!E2862=0),FALSE,'Input and Summary Results'!$E2862)</f>
        <v>7.8558776999999996E-2</v>
      </c>
      <c r="E3280">
        <f t="shared" si="182"/>
        <v>-1.9845187345924742</v>
      </c>
      <c r="F3280">
        <f t="shared" si="183"/>
        <v>3.2900551494326051</v>
      </c>
      <c r="G3280">
        <f>IF('Input and Summary Results'!$J$4="yes",IF(C3280=FALSE,FALSE,IF('Data Transformation'!E3280&lt;$R$10,E3280,$R$10)),IF(C3280=FALSE,FALSE,IF(C3280&lt;$R$10,C3280,$R$10)))</f>
        <v>1.0362899E-2</v>
      </c>
      <c r="H3280">
        <f>IF('Input and Summary Results'!$J$4="yes",'Data Transformation'!F3280,'Data Transformation'!D3280)</f>
        <v>7.8558776999999996E-2</v>
      </c>
      <c r="I3280">
        <f t="shared" si="184"/>
        <v>173</v>
      </c>
    </row>
    <row r="3281" spans="2:9" x14ac:dyDescent="0.45">
      <c r="B3281">
        <f>IF('Input and Summary Results'!D2863=0,FALSE,'Input and Summary Results'!$B2863)</f>
        <v>173</v>
      </c>
      <c r="C3281">
        <f>IF(OR(B3281=0,'Input and Summary Results'!D2863=0,'Input and Summary Results'!D2863=""),FALSE,'Input and Summary Results'!$D2863)</f>
        <v>-2.6169250000000002E-2</v>
      </c>
      <c r="D3281">
        <f>IF(OR(B3281=0,'Input and Summary Results'!E2863=0),FALSE,'Input and Summary Results'!$E2863)</f>
        <v>7.8145954000000004E-2</v>
      </c>
      <c r="E3281" t="e">
        <f t="shared" si="182"/>
        <v>#NUM!</v>
      </c>
      <c r="F3281">
        <f t="shared" si="183"/>
        <v>-1.2959998485245088</v>
      </c>
      <c r="G3281">
        <f>IF('Input and Summary Results'!$J$4="yes",IF(C3281=FALSE,FALSE,IF('Data Transformation'!E3281&lt;$R$10,E3281,$R$10)),IF(C3281=FALSE,FALSE,IF(C3281&lt;$R$10,C3281,$R$10)))</f>
        <v>-2.6169250000000002E-2</v>
      </c>
      <c r="H3281">
        <f>IF('Input and Summary Results'!$J$4="yes",'Data Transformation'!F3281,'Data Transformation'!D3281)</f>
        <v>7.8145954000000004E-2</v>
      </c>
      <c r="I3281">
        <f t="shared" si="184"/>
        <v>173</v>
      </c>
    </row>
    <row r="3282" spans="2:9" x14ac:dyDescent="0.45">
      <c r="B3282">
        <f>IF('Input and Summary Results'!D2864=0,FALSE,'Input and Summary Results'!$B2864)</f>
        <v>173</v>
      </c>
      <c r="C3282">
        <f>IF(OR(B3282=0,'Input and Summary Results'!D2864=0,'Input and Summary Results'!D2864=""),FALSE,'Input and Summary Results'!$D2864)</f>
        <v>9.2765527E-2</v>
      </c>
      <c r="D3282">
        <f>IF(OR(B3282=0,'Input and Summary Results'!E2864=0),FALSE,'Input and Summary Results'!$E2864)</f>
        <v>7.0118704000000004E-2</v>
      </c>
      <c r="E3282">
        <f t="shared" si="182"/>
        <v>-1.0326133838579681</v>
      </c>
      <c r="F3282">
        <f t="shared" si="183"/>
        <v>0.3280476974598549</v>
      </c>
      <c r="G3282">
        <f>IF('Input and Summary Results'!$J$4="yes",IF(C3282=FALSE,FALSE,IF('Data Transformation'!E3282&lt;$R$10,E3282,$R$10)),IF(C3282=FALSE,FALSE,IF(C3282&lt;$R$10,C3282,$R$10)))</f>
        <v>9.2765527E-2</v>
      </c>
      <c r="H3282">
        <f>IF('Input and Summary Results'!$J$4="yes",'Data Transformation'!F3282,'Data Transformation'!D3282)</f>
        <v>7.0118704000000004E-2</v>
      </c>
      <c r="I3282">
        <f t="shared" si="184"/>
        <v>173</v>
      </c>
    </row>
    <row r="3283" spans="2:9" x14ac:dyDescent="0.45">
      <c r="B3283">
        <f>IF('Input and Summary Results'!D2865=0,FALSE,'Input and Summary Results'!$B2865)</f>
        <v>173</v>
      </c>
      <c r="C3283">
        <f>IF(OR(B3283=0,'Input and Summary Results'!D2865=0,'Input and Summary Results'!D2865=""),FALSE,'Input and Summary Results'!$D2865)</f>
        <v>0.77195289199999995</v>
      </c>
      <c r="D3283">
        <f>IF(OR(B3283=0,'Input and Summary Results'!E2865=0),FALSE,'Input and Summary Results'!$E2865)</f>
        <v>6.8802366000000004E-2</v>
      </c>
      <c r="E3283">
        <f t="shared" si="182"/>
        <v>-0.11240920143716882</v>
      </c>
      <c r="F3283">
        <f t="shared" si="183"/>
        <v>3.8681410683801161E-2</v>
      </c>
      <c r="G3283">
        <f>IF('Input and Summary Results'!$J$4="yes",IF(C3283=FALSE,FALSE,IF('Data Transformation'!E3283&lt;$R$10,E3283,$R$10)),IF(C3283=FALSE,FALSE,IF(C3283&lt;$R$10,C3283,$R$10)))</f>
        <v>0.77195289199999995</v>
      </c>
      <c r="H3283">
        <f>IF('Input and Summary Results'!$J$4="yes",'Data Transformation'!F3283,'Data Transformation'!D3283)</f>
        <v>6.8802366000000004E-2</v>
      </c>
      <c r="I3283">
        <f t="shared" si="184"/>
        <v>173</v>
      </c>
    </row>
    <row r="3284" spans="2:9" x14ac:dyDescent="0.45">
      <c r="B3284">
        <f>IF('Input and Summary Results'!D2866=0,FALSE,'Input and Summary Results'!$B2866)</f>
        <v>173</v>
      </c>
      <c r="C3284">
        <f>IF(OR(B3284=0,'Input and Summary Results'!D2866=0,'Input and Summary Results'!D2866=""),FALSE,'Input and Summary Results'!$D2866)</f>
        <v>0.14874626699999999</v>
      </c>
      <c r="D3284">
        <f>IF(OR(B3284=0,'Input and Summary Results'!E2866=0),FALSE,'Input and Summary Results'!$E2866)</f>
        <v>6.3763689999999998E-2</v>
      </c>
      <c r="E3284">
        <f t="shared" si="182"/>
        <v>-0.82755392470290334</v>
      </c>
      <c r="F3284">
        <f t="shared" si="183"/>
        <v>0.18604461152628457</v>
      </c>
      <c r="G3284">
        <f>IF('Input and Summary Results'!$J$4="yes",IF(C3284=FALSE,FALSE,IF('Data Transformation'!E3284&lt;$R$10,E3284,$R$10)),IF(C3284=FALSE,FALSE,IF(C3284&lt;$R$10,C3284,$R$10)))</f>
        <v>0.14874626699999999</v>
      </c>
      <c r="H3284">
        <f>IF('Input and Summary Results'!$J$4="yes",'Data Transformation'!F3284,'Data Transformation'!D3284)</f>
        <v>6.3763689999999998E-2</v>
      </c>
      <c r="I3284">
        <f t="shared" si="184"/>
        <v>173</v>
      </c>
    </row>
    <row r="3285" spans="2:9" x14ac:dyDescent="0.45">
      <c r="B3285">
        <f>IF('Input and Summary Results'!D2867=0,FALSE,'Input and Summary Results'!$B2867)</f>
        <v>173</v>
      </c>
      <c r="C3285">
        <f>IF(OR(B3285=0,'Input and Summary Results'!D2867=0,'Input and Summary Results'!D2867=""),FALSE,'Input and Summary Results'!$D2867)</f>
        <v>0.389089254</v>
      </c>
      <c r="D3285">
        <f>IF(OR(B3285=0,'Input and Summary Results'!E2867=0),FALSE,'Input and Summary Results'!$E2867)</f>
        <v>6.3048051999999993E-2</v>
      </c>
      <c r="E3285">
        <f t="shared" si="182"/>
        <v>-0.40995076352406101</v>
      </c>
      <c r="F3285">
        <f t="shared" si="183"/>
        <v>7.0325392661705316E-2</v>
      </c>
      <c r="G3285">
        <f>IF('Input and Summary Results'!$J$4="yes",IF(C3285=FALSE,FALSE,IF('Data Transformation'!E3285&lt;$R$10,E3285,$R$10)),IF(C3285=FALSE,FALSE,IF(C3285&lt;$R$10,C3285,$R$10)))</f>
        <v>0.389089254</v>
      </c>
      <c r="H3285">
        <f>IF('Input and Summary Results'!$J$4="yes",'Data Transformation'!F3285,'Data Transformation'!D3285)</f>
        <v>6.3048051999999993E-2</v>
      </c>
      <c r="I3285">
        <f t="shared" si="184"/>
        <v>173</v>
      </c>
    </row>
    <row r="3286" spans="2:9" x14ac:dyDescent="0.45">
      <c r="B3286">
        <f>IF('Input and Summary Results'!D2868=0,FALSE,'Input and Summary Results'!$B2868)</f>
        <v>173</v>
      </c>
      <c r="C3286">
        <f>IF(OR(B3286=0,'Input and Summary Results'!D2868=0,'Input and Summary Results'!D2868=""),FALSE,'Input and Summary Results'!$D2868)</f>
        <v>0.12954191400000001</v>
      </c>
      <c r="D3286">
        <f>IF(OR(B3286=0,'Input and Summary Results'!E2868=0),FALSE,'Input and Summary Results'!$E2868)</f>
        <v>6.1349195000000002E-2</v>
      </c>
      <c r="E3286">
        <f t="shared" si="182"/>
        <v>-0.88758969047266523</v>
      </c>
      <c r="F3286">
        <f t="shared" si="183"/>
        <v>0.20553618367874354</v>
      </c>
      <c r="G3286">
        <f>IF('Input and Summary Results'!$J$4="yes",IF(C3286=FALSE,FALSE,IF('Data Transformation'!E3286&lt;$R$10,E3286,$R$10)),IF(C3286=FALSE,FALSE,IF(C3286&lt;$R$10,C3286,$R$10)))</f>
        <v>0.12954191400000001</v>
      </c>
      <c r="H3286">
        <f>IF('Input and Summary Results'!$J$4="yes",'Data Transformation'!F3286,'Data Transformation'!D3286)</f>
        <v>6.1349195000000002E-2</v>
      </c>
      <c r="I3286">
        <f t="shared" si="184"/>
        <v>173</v>
      </c>
    </row>
    <row r="3287" spans="2:9" x14ac:dyDescent="0.45">
      <c r="B3287">
        <f>IF('Input and Summary Results'!D2869=0,FALSE,'Input and Summary Results'!$B2869)</f>
        <v>173</v>
      </c>
      <c r="C3287">
        <f>IF(OR(B3287=0,'Input and Summary Results'!D2869=0,'Input and Summary Results'!D2869=""),FALSE,'Input and Summary Results'!$D2869)</f>
        <v>0.11984071</v>
      </c>
      <c r="D3287">
        <f>IF(OR(B3287=0,'Input and Summary Results'!E2869=0),FALSE,'Input and Summary Results'!$E2869)</f>
        <v>5.9106284000000002E-2</v>
      </c>
      <c r="E3287">
        <f t="shared" si="182"/>
        <v>-0.92139562664587094</v>
      </c>
      <c r="F3287">
        <f t="shared" si="183"/>
        <v>0.21405186314400171</v>
      </c>
      <c r="G3287">
        <f>IF('Input and Summary Results'!$J$4="yes",IF(C3287=FALSE,FALSE,IF('Data Transformation'!E3287&lt;$R$10,E3287,$R$10)),IF(C3287=FALSE,FALSE,IF(C3287&lt;$R$10,C3287,$R$10)))</f>
        <v>0.11984071</v>
      </c>
      <c r="H3287">
        <f>IF('Input and Summary Results'!$J$4="yes",'Data Transformation'!F3287,'Data Transformation'!D3287)</f>
        <v>5.9106284000000002E-2</v>
      </c>
      <c r="I3287">
        <f t="shared" si="184"/>
        <v>173</v>
      </c>
    </row>
    <row r="3288" spans="2:9" x14ac:dyDescent="0.45">
      <c r="B3288">
        <f>IF('Input and Summary Results'!D2870=0,FALSE,'Input and Summary Results'!$B2870)</f>
        <v>173</v>
      </c>
      <c r="C3288">
        <f>IF(OR(B3288=0,'Input and Summary Results'!D2870=0,'Input and Summary Results'!D2870=""),FALSE,'Input and Summary Results'!$D2870)</f>
        <v>9.1288035000000003E-2</v>
      </c>
      <c r="D3288">
        <f>IF(OR(B3288=0,'Input and Summary Results'!E2870=0),FALSE,'Input and Summary Results'!$E2870)</f>
        <v>5.8087858999999999E-2</v>
      </c>
      <c r="E3288">
        <f t="shared" si="182"/>
        <v>-1.0395861411294394</v>
      </c>
      <c r="F3288">
        <f t="shared" si="183"/>
        <v>0.27616029642877077</v>
      </c>
      <c r="G3288">
        <f>IF('Input and Summary Results'!$J$4="yes",IF(C3288=FALSE,FALSE,IF('Data Transformation'!E3288&lt;$R$10,E3288,$R$10)),IF(C3288=FALSE,FALSE,IF(C3288&lt;$R$10,C3288,$R$10)))</f>
        <v>9.1288035000000003E-2</v>
      </c>
      <c r="H3288">
        <f>IF('Input and Summary Results'!$J$4="yes",'Data Transformation'!F3288,'Data Transformation'!D3288)</f>
        <v>5.8087858999999999E-2</v>
      </c>
      <c r="I3288">
        <f t="shared" si="184"/>
        <v>173</v>
      </c>
    </row>
    <row r="3289" spans="2:9" x14ac:dyDescent="0.45">
      <c r="B3289">
        <f>IF('Input and Summary Results'!D2871=0,FALSE,'Input and Summary Results'!$B2871)</f>
        <v>173</v>
      </c>
      <c r="C3289">
        <f>IF(OR(B3289=0,'Input and Summary Results'!D2871=0,'Input and Summary Results'!D2871=""),FALSE,'Input and Summary Results'!$D2871)</f>
        <v>0.18769529800000001</v>
      </c>
      <c r="D3289">
        <f>IF(OR(B3289=0,'Input and Summary Results'!E2871=0),FALSE,'Input and Summary Results'!$E2871)</f>
        <v>5.3350575999999997E-2</v>
      </c>
      <c r="E3289">
        <f t="shared" si="182"/>
        <v>-0.72654660685777817</v>
      </c>
      <c r="F3289">
        <f t="shared" si="183"/>
        <v>0.12336030913251751</v>
      </c>
      <c r="G3289">
        <f>IF('Input and Summary Results'!$J$4="yes",IF(C3289=FALSE,FALSE,IF('Data Transformation'!E3289&lt;$R$10,E3289,$R$10)),IF(C3289=FALSE,FALSE,IF(C3289&lt;$R$10,C3289,$R$10)))</f>
        <v>0.18769529800000001</v>
      </c>
      <c r="H3289">
        <f>IF('Input and Summary Results'!$J$4="yes",'Data Transformation'!F3289,'Data Transformation'!D3289)</f>
        <v>5.3350575999999997E-2</v>
      </c>
      <c r="I3289">
        <f t="shared" si="184"/>
        <v>173</v>
      </c>
    </row>
    <row r="3290" spans="2:9" x14ac:dyDescent="0.45">
      <c r="B3290">
        <f>IF('Input and Summary Results'!D2872=0,FALSE,'Input and Summary Results'!$B2872)</f>
        <v>173</v>
      </c>
      <c r="C3290">
        <f>IF(OR(B3290=0,'Input and Summary Results'!D2872=0,'Input and Summary Results'!D2872=""),FALSE,'Input and Summary Results'!$D2872)</f>
        <v>0.96358763700000005</v>
      </c>
      <c r="D3290">
        <f>IF(OR(B3290=0,'Input and Summary Results'!E2872=0),FALSE,'Input and Summary Results'!$E2872)</f>
        <v>5.2657366999999997E-2</v>
      </c>
      <c r="E3290">
        <f t="shared" si="182"/>
        <v>-1.6108780713050167E-2</v>
      </c>
      <c r="F3290">
        <f t="shared" si="183"/>
        <v>2.3716885107773544E-2</v>
      </c>
      <c r="G3290">
        <f>IF('Input and Summary Results'!$J$4="yes",IF(C3290=FALSE,FALSE,IF('Data Transformation'!E3290&lt;$R$10,E3290,$R$10)),IF(C3290=FALSE,FALSE,IF(C3290&lt;$R$10,C3290,$R$10)))</f>
        <v>0.96358763700000005</v>
      </c>
      <c r="H3290">
        <f>IF('Input and Summary Results'!$J$4="yes",'Data Transformation'!F3290,'Data Transformation'!D3290)</f>
        <v>5.2657366999999997E-2</v>
      </c>
      <c r="I3290">
        <f t="shared" si="184"/>
        <v>173</v>
      </c>
    </row>
    <row r="3291" spans="2:9" x14ac:dyDescent="0.45">
      <c r="B3291">
        <f>IF('Input and Summary Results'!D2873=0,FALSE,'Input and Summary Results'!$B2873)</f>
        <v>173</v>
      </c>
      <c r="C3291">
        <f>IF(OR(B3291=0,'Input and Summary Results'!D2873=0,'Input and Summary Results'!D2873=""),FALSE,'Input and Summary Results'!$D2873)</f>
        <v>0.24897138199999999</v>
      </c>
      <c r="D3291">
        <f>IF(OR(B3291=0,'Input and Summary Results'!E2873=0),FALSE,'Input and Summary Results'!$E2873)</f>
        <v>5.0175101E-2</v>
      </c>
      <c r="E3291">
        <f t="shared" si="182"/>
        <v>-0.60385056998763853</v>
      </c>
      <c r="F3291">
        <f t="shared" si="183"/>
        <v>8.7463842868494832E-2</v>
      </c>
      <c r="G3291">
        <f>IF('Input and Summary Results'!$J$4="yes",IF(C3291=FALSE,FALSE,IF('Data Transformation'!E3291&lt;$R$10,E3291,$R$10)),IF(C3291=FALSE,FALSE,IF(C3291&lt;$R$10,C3291,$R$10)))</f>
        <v>0.24897138199999999</v>
      </c>
      <c r="H3291">
        <f>IF('Input and Summary Results'!$J$4="yes",'Data Transformation'!F3291,'Data Transformation'!D3291)</f>
        <v>5.0175101E-2</v>
      </c>
      <c r="I3291">
        <f t="shared" si="184"/>
        <v>173</v>
      </c>
    </row>
    <row r="3292" spans="2:9" x14ac:dyDescent="0.45">
      <c r="B3292">
        <f>IF('Input and Summary Results'!D2874=0,FALSE,'Input and Summary Results'!$B2874)</f>
        <v>173</v>
      </c>
      <c r="C3292">
        <f>IF(OR(B3292=0,'Input and Summary Results'!D2874=0,'Input and Summary Results'!D2874=""),FALSE,'Input and Summary Results'!$D2874)</f>
        <v>0.63247341199999996</v>
      </c>
      <c r="D3292">
        <f>IF(OR(B3292=0,'Input and Summary Results'!E2874=0),FALSE,'Input and Summary Results'!$E2874)</f>
        <v>4.7817966000000003E-2</v>
      </c>
      <c r="E3292">
        <f t="shared" si="182"/>
        <v>-0.19895772669663311</v>
      </c>
      <c r="F3292">
        <f t="shared" si="183"/>
        <v>3.2812442152113749E-2</v>
      </c>
      <c r="G3292">
        <f>IF('Input and Summary Results'!$J$4="yes",IF(C3292=FALSE,FALSE,IF('Data Transformation'!E3292&lt;$R$10,E3292,$R$10)),IF(C3292=FALSE,FALSE,IF(C3292&lt;$R$10,C3292,$R$10)))</f>
        <v>0.63247341199999996</v>
      </c>
      <c r="H3292">
        <f>IF('Input and Summary Results'!$J$4="yes",'Data Transformation'!F3292,'Data Transformation'!D3292)</f>
        <v>4.7817966000000003E-2</v>
      </c>
      <c r="I3292">
        <f t="shared" si="184"/>
        <v>173</v>
      </c>
    </row>
    <row r="3293" spans="2:9" x14ac:dyDescent="0.45">
      <c r="B3293">
        <f>IF('Input and Summary Results'!D2875=0,FALSE,'Input and Summary Results'!$B2875)</f>
        <v>173</v>
      </c>
      <c r="C3293">
        <f>IF(OR(B3293=0,'Input and Summary Results'!D2875=0,'Input and Summary Results'!D2875=""),FALSE,'Input and Summary Results'!$D2875)</f>
        <v>4.1533103000000002E-2</v>
      </c>
      <c r="D3293">
        <f>IF(OR(B3293=0,'Input and Summary Results'!E2875=0),FALSE,'Input and Summary Results'!$E2875)</f>
        <v>4.6965103000000001E-2</v>
      </c>
      <c r="E3293">
        <f t="shared" si="182"/>
        <v>-1.3816056208902445</v>
      </c>
      <c r="F3293">
        <f t="shared" si="183"/>
        <v>0.49076166310039482</v>
      </c>
      <c r="G3293">
        <f>IF('Input and Summary Results'!$J$4="yes",IF(C3293=FALSE,FALSE,IF('Data Transformation'!E3293&lt;$R$10,E3293,$R$10)),IF(C3293=FALSE,FALSE,IF(C3293&lt;$R$10,C3293,$R$10)))</f>
        <v>4.1533103000000002E-2</v>
      </c>
      <c r="H3293">
        <f>IF('Input and Summary Results'!$J$4="yes",'Data Transformation'!F3293,'Data Transformation'!D3293)</f>
        <v>4.6965103000000001E-2</v>
      </c>
      <c r="I3293">
        <f t="shared" si="184"/>
        <v>173</v>
      </c>
    </row>
    <row r="3294" spans="2:9" x14ac:dyDescent="0.45">
      <c r="B3294">
        <f>IF('Input and Summary Results'!D2876=0,FALSE,'Input and Summary Results'!$B2876)</f>
        <v>173</v>
      </c>
      <c r="C3294">
        <f>IF(OR(B3294=0,'Input and Summary Results'!D2876=0,'Input and Summary Results'!D2876=""),FALSE,'Input and Summary Results'!$D2876)</f>
        <v>8.5016815999999995E-2</v>
      </c>
      <c r="D3294">
        <f>IF(OR(B3294=0,'Input and Summary Results'!E2876=0),FALSE,'Input and Summary Results'!$E2876)</f>
        <v>4.6835162999999999E-2</v>
      </c>
      <c r="E3294">
        <f t="shared" si="182"/>
        <v>-1.0704951640069087</v>
      </c>
      <c r="F3294">
        <f t="shared" si="183"/>
        <v>0.23908753230654983</v>
      </c>
      <c r="G3294">
        <f>IF('Input and Summary Results'!$J$4="yes",IF(C3294=FALSE,FALSE,IF('Data Transformation'!E3294&lt;$R$10,E3294,$R$10)),IF(C3294=FALSE,FALSE,IF(C3294&lt;$R$10,C3294,$R$10)))</f>
        <v>8.5016815999999995E-2</v>
      </c>
      <c r="H3294">
        <f>IF('Input and Summary Results'!$J$4="yes",'Data Transformation'!F3294,'Data Transformation'!D3294)</f>
        <v>4.6835162999999999E-2</v>
      </c>
      <c r="I3294">
        <f t="shared" si="184"/>
        <v>173</v>
      </c>
    </row>
    <row r="3295" spans="2:9" x14ac:dyDescent="0.45">
      <c r="B3295">
        <f>IF('Input and Summary Results'!D2877=0,FALSE,'Input and Summary Results'!$B2877)</f>
        <v>174</v>
      </c>
      <c r="C3295">
        <f>IF(OR(B3295=0,'Input and Summary Results'!D2877=0,'Input and Summary Results'!D2877=""),FALSE,'Input and Summary Results'!$D2877)</f>
        <v>0.80903179400000003</v>
      </c>
      <c r="D3295">
        <f>IF(OR(B3295=0,'Input and Summary Results'!E2877=0),FALSE,'Input and Summary Results'!$E2877)</f>
        <v>8.7743389000000005E-2</v>
      </c>
      <c r="E3295">
        <f t="shared" si="182"/>
        <v>-9.2034410788919538E-2</v>
      </c>
      <c r="F3295">
        <f t="shared" si="183"/>
        <v>4.7069387270582345E-2</v>
      </c>
      <c r="G3295">
        <f>IF('Input and Summary Results'!$J$4="yes",IF(C3295=FALSE,FALSE,IF('Data Transformation'!E3295&lt;$R$10,E3295,$R$10)),IF(C3295=FALSE,FALSE,IF(C3295&lt;$R$10,C3295,$R$10)))</f>
        <v>0.80903179400000003</v>
      </c>
      <c r="H3295">
        <f>IF('Input and Summary Results'!$J$4="yes",'Data Transformation'!F3295,'Data Transformation'!D3295)</f>
        <v>8.7743389000000005E-2</v>
      </c>
      <c r="I3295">
        <f t="shared" si="184"/>
        <v>174</v>
      </c>
    </row>
    <row r="3296" spans="2:9" x14ac:dyDescent="0.45">
      <c r="B3296">
        <f>IF('Input and Summary Results'!D2878=0,FALSE,'Input and Summary Results'!$B2878)</f>
        <v>174</v>
      </c>
      <c r="C3296">
        <f>IF(OR(B3296=0,'Input and Summary Results'!D2878=0,'Input and Summary Results'!D2878=""),FALSE,'Input and Summary Results'!$D2878)</f>
        <v>0.57536468799999996</v>
      </c>
      <c r="D3296">
        <f>IF(OR(B3296=0,'Input and Summary Results'!E2878=0),FALSE,'Input and Summary Results'!$E2878)</f>
        <v>8.1118429000000006E-2</v>
      </c>
      <c r="E3296">
        <f t="shared" si="182"/>
        <v>-0.24005679569098212</v>
      </c>
      <c r="F3296">
        <f t="shared" si="183"/>
        <v>6.1187971594808752E-2</v>
      </c>
      <c r="G3296">
        <f>IF('Input and Summary Results'!$J$4="yes",IF(C3296=FALSE,FALSE,IF('Data Transformation'!E3296&lt;$R$10,E3296,$R$10)),IF(C3296=FALSE,FALSE,IF(C3296&lt;$R$10,C3296,$R$10)))</f>
        <v>0.57536468799999996</v>
      </c>
      <c r="H3296">
        <f>IF('Input and Summary Results'!$J$4="yes",'Data Transformation'!F3296,'Data Transformation'!D3296)</f>
        <v>8.1118429000000006E-2</v>
      </c>
      <c r="I3296">
        <f t="shared" si="184"/>
        <v>174</v>
      </c>
    </row>
    <row r="3297" spans="2:9" x14ac:dyDescent="0.45">
      <c r="B3297">
        <f>IF('Input and Summary Results'!D2879=0,FALSE,'Input and Summary Results'!$B2879)</f>
        <v>174</v>
      </c>
      <c r="C3297">
        <f>IF(OR(B3297=0,'Input and Summary Results'!D2879=0,'Input and Summary Results'!D2879=""),FALSE,'Input and Summary Results'!$D2879)</f>
        <v>0.91348003899999997</v>
      </c>
      <c r="D3297">
        <f>IF(OR(B3297=0,'Input and Summary Results'!E2879=0),FALSE,'Input and Summary Results'!$E2879)</f>
        <v>7.9086852999999999E-2</v>
      </c>
      <c r="E3297">
        <f t="shared" si="182"/>
        <v>-3.9300938236859748E-2</v>
      </c>
      <c r="F3297">
        <f t="shared" si="183"/>
        <v>3.7574651592359537E-2</v>
      </c>
      <c r="G3297">
        <f>IF('Input and Summary Results'!$J$4="yes",IF(C3297=FALSE,FALSE,IF('Data Transformation'!E3297&lt;$R$10,E3297,$R$10)),IF(C3297=FALSE,FALSE,IF(C3297&lt;$R$10,C3297,$R$10)))</f>
        <v>0.91348003899999997</v>
      </c>
      <c r="H3297">
        <f>IF('Input and Summary Results'!$J$4="yes",'Data Transformation'!F3297,'Data Transformation'!D3297)</f>
        <v>7.9086852999999999E-2</v>
      </c>
      <c r="I3297">
        <f t="shared" si="184"/>
        <v>174</v>
      </c>
    </row>
    <row r="3298" spans="2:9" x14ac:dyDescent="0.45">
      <c r="B3298">
        <f>IF('Input and Summary Results'!D2880=0,FALSE,'Input and Summary Results'!$B2880)</f>
        <v>174</v>
      </c>
      <c r="C3298">
        <f>IF(OR(B3298=0,'Input and Summary Results'!D2880=0,'Input and Summary Results'!D2880=""),FALSE,'Input and Summary Results'!$D2880)</f>
        <v>0.77319102399999995</v>
      </c>
      <c r="D3298">
        <f>IF(OR(B3298=0,'Input and Summary Results'!E2880=0),FALSE,'Input and Summary Results'!$E2880)</f>
        <v>7.8682444000000004E-2</v>
      </c>
      <c r="E3298">
        <f t="shared" si="182"/>
        <v>-0.11171319635312871</v>
      </c>
      <c r="F3298">
        <f t="shared" si="183"/>
        <v>4.4165257531494577E-2</v>
      </c>
      <c r="G3298">
        <f>IF('Input and Summary Results'!$J$4="yes",IF(C3298=FALSE,FALSE,IF('Data Transformation'!E3298&lt;$R$10,E3298,$R$10)),IF(C3298=FALSE,FALSE,IF(C3298&lt;$R$10,C3298,$R$10)))</f>
        <v>0.77319102399999995</v>
      </c>
      <c r="H3298">
        <f>IF('Input and Summary Results'!$J$4="yes",'Data Transformation'!F3298,'Data Transformation'!D3298)</f>
        <v>7.8682444000000004E-2</v>
      </c>
      <c r="I3298">
        <f t="shared" si="184"/>
        <v>174</v>
      </c>
    </row>
    <row r="3299" spans="2:9" x14ac:dyDescent="0.45">
      <c r="B3299">
        <f>IF('Input and Summary Results'!D2881=0,FALSE,'Input and Summary Results'!$B2881)</f>
        <v>174</v>
      </c>
      <c r="C3299">
        <f>IF(OR(B3299=0,'Input and Summary Results'!D2881=0,'Input and Summary Results'!D2881=""),FALSE,'Input and Summary Results'!$D2881)</f>
        <v>0.97282601499999999</v>
      </c>
      <c r="D3299">
        <f>IF(OR(B3299=0,'Input and Summary Results'!E2881=0),FALSE,'Input and Summary Results'!$E2881)</f>
        <v>7.7076396000000005E-2</v>
      </c>
      <c r="E3299">
        <f t="shared" si="182"/>
        <v>-1.1964824152878792E-2</v>
      </c>
      <c r="F3299">
        <f t="shared" si="183"/>
        <v>3.4385548235981334E-2</v>
      </c>
      <c r="G3299">
        <f>IF('Input and Summary Results'!$J$4="yes",IF(C3299=FALSE,FALSE,IF('Data Transformation'!E3299&lt;$R$10,E3299,$R$10)),IF(C3299=FALSE,FALSE,IF(C3299&lt;$R$10,C3299,$R$10)))</f>
        <v>0.97282601499999999</v>
      </c>
      <c r="H3299">
        <f>IF('Input and Summary Results'!$J$4="yes",'Data Transformation'!F3299,'Data Transformation'!D3299)</f>
        <v>7.7076396000000005E-2</v>
      </c>
      <c r="I3299">
        <f t="shared" si="184"/>
        <v>174</v>
      </c>
    </row>
    <row r="3300" spans="2:9" x14ac:dyDescent="0.45">
      <c r="B3300">
        <f>IF('Input and Summary Results'!D2882=0,FALSE,'Input and Summary Results'!$B2882)</f>
        <v>174</v>
      </c>
      <c r="C3300">
        <f>IF(OR(B3300=0,'Input and Summary Results'!D2882=0,'Input and Summary Results'!D2882=""),FALSE,'Input and Summary Results'!$D2882)</f>
        <v>0.90626335899999999</v>
      </c>
      <c r="D3300">
        <f>IF(OR(B3300=0,'Input and Summary Results'!E2882=0),FALSE,'Input and Summary Results'!$E2882)</f>
        <v>7.6801974999999995E-2</v>
      </c>
      <c r="E3300">
        <f t="shared" si="182"/>
        <v>-4.2745578548152606E-2</v>
      </c>
      <c r="F3300">
        <f t="shared" si="183"/>
        <v>3.6779658825420961E-2</v>
      </c>
      <c r="G3300">
        <f>IF('Input and Summary Results'!$J$4="yes",IF(C3300=FALSE,FALSE,IF('Data Transformation'!E3300&lt;$R$10,E3300,$R$10)),IF(C3300=FALSE,FALSE,IF(C3300&lt;$R$10,C3300,$R$10)))</f>
        <v>0.90626335899999999</v>
      </c>
      <c r="H3300">
        <f>IF('Input and Summary Results'!$J$4="yes",'Data Transformation'!F3300,'Data Transformation'!D3300)</f>
        <v>7.6801974999999995E-2</v>
      </c>
      <c r="I3300">
        <f t="shared" si="184"/>
        <v>174</v>
      </c>
    </row>
    <row r="3301" spans="2:9" x14ac:dyDescent="0.45">
      <c r="B3301">
        <f>IF('Input and Summary Results'!D2883=0,FALSE,'Input and Summary Results'!$B2883)</f>
        <v>174</v>
      </c>
      <c r="C3301">
        <f>IF(OR(B3301=0,'Input and Summary Results'!D2883=0,'Input and Summary Results'!D2883=""),FALSE,'Input and Summary Results'!$D2883)</f>
        <v>0.97458212700000002</v>
      </c>
      <c r="D3301">
        <f>IF(OR(B3301=0,'Input and Summary Results'!E2883=0),FALSE,'Input and Summary Results'!$E2883)</f>
        <v>7.6379214000000001E-2</v>
      </c>
      <c r="E3301">
        <f t="shared" si="182"/>
        <v>-1.1181557469858777E-2</v>
      </c>
      <c r="F3301">
        <f t="shared" si="183"/>
        <v>3.4013120041549869E-2</v>
      </c>
      <c r="G3301">
        <f>IF('Input and Summary Results'!$J$4="yes",IF(C3301=FALSE,FALSE,IF('Data Transformation'!E3301&lt;$R$10,E3301,$R$10)),IF(C3301=FALSE,FALSE,IF(C3301&lt;$R$10,C3301,$R$10)))</f>
        <v>0.97458212700000002</v>
      </c>
      <c r="H3301">
        <f>IF('Input and Summary Results'!$J$4="yes",'Data Transformation'!F3301,'Data Transformation'!D3301)</f>
        <v>7.6379214000000001E-2</v>
      </c>
      <c r="I3301">
        <f t="shared" si="184"/>
        <v>174</v>
      </c>
    </row>
    <row r="3302" spans="2:9" x14ac:dyDescent="0.45">
      <c r="B3302">
        <f>IF('Input and Summary Results'!D2884=0,FALSE,'Input and Summary Results'!$B2884)</f>
        <v>174</v>
      </c>
      <c r="C3302">
        <f>IF(OR(B3302=0,'Input and Summary Results'!D2884=0,'Input and Summary Results'!D2884=""),FALSE,'Input and Summary Results'!$D2884)</f>
        <v>0.84978333299999997</v>
      </c>
      <c r="D3302">
        <f>IF(OR(B3302=0,'Input and Summary Results'!E2884=0),FALSE,'Input and Summary Results'!$E2884)</f>
        <v>7.0084063000000002E-2</v>
      </c>
      <c r="E3302">
        <f t="shared" si="182"/>
        <v>-7.0691791082599376E-2</v>
      </c>
      <c r="F3302">
        <f t="shared" si="183"/>
        <v>3.5793221825874529E-2</v>
      </c>
      <c r="G3302">
        <f>IF('Input and Summary Results'!$J$4="yes",IF(C3302=FALSE,FALSE,IF('Data Transformation'!E3302&lt;$R$10,E3302,$R$10)),IF(C3302=FALSE,FALSE,IF(C3302&lt;$R$10,C3302,$R$10)))</f>
        <v>0.84978333299999997</v>
      </c>
      <c r="H3302">
        <f>IF('Input and Summary Results'!$J$4="yes",'Data Transformation'!F3302,'Data Transformation'!D3302)</f>
        <v>7.0084063000000002E-2</v>
      </c>
      <c r="I3302">
        <f t="shared" si="184"/>
        <v>174</v>
      </c>
    </row>
    <row r="3303" spans="2:9" x14ac:dyDescent="0.45">
      <c r="B3303">
        <f>IF('Input and Summary Results'!D2885=0,FALSE,'Input and Summary Results'!$B2885)</f>
        <v>174</v>
      </c>
      <c r="C3303">
        <f>IF(OR(B3303=0,'Input and Summary Results'!D2885=0,'Input and Summary Results'!D2885=""),FALSE,'Input and Summary Results'!$D2885)</f>
        <v>0.61075181599999995</v>
      </c>
      <c r="D3303">
        <f>IF(OR(B3303=0,'Input and Summary Results'!E2885=0),FALSE,'Input and Summary Results'!$E2885)</f>
        <v>6.7859796E-2</v>
      </c>
      <c r="E3303">
        <f t="shared" si="182"/>
        <v>-0.21413523302811291</v>
      </c>
      <c r="F3303">
        <f t="shared" si="183"/>
        <v>4.8221144321574975E-2</v>
      </c>
      <c r="G3303">
        <f>IF('Input and Summary Results'!$J$4="yes",IF(C3303=FALSE,FALSE,IF('Data Transformation'!E3303&lt;$R$10,E3303,$R$10)),IF(C3303=FALSE,FALSE,IF(C3303&lt;$R$10,C3303,$R$10)))</f>
        <v>0.61075181599999995</v>
      </c>
      <c r="H3303">
        <f>IF('Input and Summary Results'!$J$4="yes",'Data Transformation'!F3303,'Data Transformation'!D3303)</f>
        <v>6.7859796E-2</v>
      </c>
      <c r="I3303">
        <f t="shared" si="184"/>
        <v>174</v>
      </c>
    </row>
    <row r="3304" spans="2:9" x14ac:dyDescent="0.45">
      <c r="B3304">
        <f>IF('Input and Summary Results'!D2886=0,FALSE,'Input and Summary Results'!$B2886)</f>
        <v>174</v>
      </c>
      <c r="C3304">
        <f>IF(OR(B3304=0,'Input and Summary Results'!D2886=0,'Input and Summary Results'!D2886=""),FALSE,'Input and Summary Results'!$D2886)</f>
        <v>0.82717877900000003</v>
      </c>
      <c r="D3304">
        <f>IF(OR(B3304=0,'Input and Summary Results'!E2886=0),FALSE,'Input and Summary Results'!$E2886)</f>
        <v>6.7351649E-2</v>
      </c>
      <c r="E3304">
        <f t="shared" si="182"/>
        <v>-8.2400615789564854E-2</v>
      </c>
      <c r="F3304">
        <f t="shared" si="183"/>
        <v>3.5337724332504906E-2</v>
      </c>
      <c r="G3304">
        <f>IF('Input and Summary Results'!$J$4="yes",IF(C3304=FALSE,FALSE,IF('Data Transformation'!E3304&lt;$R$10,E3304,$R$10)),IF(C3304=FALSE,FALSE,IF(C3304&lt;$R$10,C3304,$R$10)))</f>
        <v>0.82717877900000003</v>
      </c>
      <c r="H3304">
        <f>IF('Input and Summary Results'!$J$4="yes",'Data Transformation'!F3304,'Data Transformation'!D3304)</f>
        <v>6.7351649E-2</v>
      </c>
      <c r="I3304">
        <f t="shared" si="184"/>
        <v>174</v>
      </c>
    </row>
    <row r="3305" spans="2:9" x14ac:dyDescent="0.45">
      <c r="B3305">
        <f>IF('Input and Summary Results'!D2887=0,FALSE,'Input and Summary Results'!$B2887)</f>
        <v>174</v>
      </c>
      <c r="C3305">
        <f>IF(OR(B3305=0,'Input and Summary Results'!D2887=0,'Input and Summary Results'!D2887=""),FALSE,'Input and Summary Results'!$D2887)</f>
        <v>1.1263382630000001</v>
      </c>
      <c r="D3305">
        <f>IF(OR(B3305=0,'Input and Summary Results'!E2887=0),FALSE,'Input and Summary Results'!$E2887)</f>
        <v>6.6770811999999999E-2</v>
      </c>
      <c r="E3305">
        <f t="shared" si="182"/>
        <v>5.1668837844531766E-2</v>
      </c>
      <c r="F3305">
        <f t="shared" si="183"/>
        <v>2.572809018386335E-2</v>
      </c>
      <c r="G3305">
        <f>IF('Input and Summary Results'!$J$4="yes",IF(C3305=FALSE,FALSE,IF('Data Transformation'!E3305&lt;$R$10,E3305,$R$10)),IF(C3305=FALSE,FALSE,IF(C3305&lt;$R$10,C3305,$R$10)))</f>
        <v>1.1263382630000001</v>
      </c>
      <c r="H3305">
        <f>IF('Input and Summary Results'!$J$4="yes",'Data Transformation'!F3305,'Data Transformation'!D3305)</f>
        <v>6.6770811999999999E-2</v>
      </c>
      <c r="I3305">
        <f t="shared" si="184"/>
        <v>174</v>
      </c>
    </row>
    <row r="3306" spans="2:9" x14ac:dyDescent="0.45">
      <c r="B3306">
        <f>IF('Input and Summary Results'!D2888=0,FALSE,'Input and Summary Results'!$B2888)</f>
        <v>174</v>
      </c>
      <c r="C3306">
        <f>IF(OR(B3306=0,'Input and Summary Results'!D2888=0,'Input and Summary Results'!D2888=""),FALSE,'Input and Summary Results'!$D2888)</f>
        <v>0.60485259599999996</v>
      </c>
      <c r="D3306">
        <f>IF(OR(B3306=0,'Input and Summary Results'!E2888=0),FALSE,'Input and Summary Results'!$E2888)</f>
        <v>6.6732845999999998E-2</v>
      </c>
      <c r="E3306">
        <f t="shared" ref="E3306:E3369" si="185">IF(C3306=FALSE,FALSE,LOG10(C3306))</f>
        <v>-0.21835045103958467</v>
      </c>
      <c r="F3306">
        <f t="shared" ref="F3306:F3369" si="186">IF(D3306=FALSE, FALSE,0.434*D3306/C3306)</f>
        <v>4.7882831875950153E-2</v>
      </c>
      <c r="G3306">
        <f>IF('Input and Summary Results'!$J$4="yes",IF(C3306=FALSE,FALSE,IF('Data Transformation'!E3306&lt;$R$10,E3306,$R$10)),IF(C3306=FALSE,FALSE,IF(C3306&lt;$R$10,C3306,$R$10)))</f>
        <v>0.60485259599999996</v>
      </c>
      <c r="H3306">
        <f>IF('Input and Summary Results'!$J$4="yes",'Data Transformation'!F3306,'Data Transformation'!D3306)</f>
        <v>6.6732845999999998E-2</v>
      </c>
      <c r="I3306">
        <f t="shared" si="184"/>
        <v>174</v>
      </c>
    </row>
    <row r="3307" spans="2:9" x14ac:dyDescent="0.45">
      <c r="B3307">
        <f>IF('Input and Summary Results'!D2889=0,FALSE,'Input and Summary Results'!$B2889)</f>
        <v>174</v>
      </c>
      <c r="C3307">
        <f>IF(OR(B3307=0,'Input and Summary Results'!D2889=0,'Input and Summary Results'!D2889=""),FALSE,'Input and Summary Results'!$D2889)</f>
        <v>0.82512503999999998</v>
      </c>
      <c r="D3307">
        <f>IF(OR(B3307=0,'Input and Summary Results'!E2889=0),FALSE,'Input and Summary Results'!$E2889)</f>
        <v>5.6097529E-2</v>
      </c>
      <c r="E3307">
        <f t="shared" si="185"/>
        <v>-8.3480233186846678E-2</v>
      </c>
      <c r="F3307">
        <f t="shared" si="186"/>
        <v>2.9506228033026365E-2</v>
      </c>
      <c r="G3307">
        <f>IF('Input and Summary Results'!$J$4="yes",IF(C3307=FALSE,FALSE,IF('Data Transformation'!E3307&lt;$R$10,E3307,$R$10)),IF(C3307=FALSE,FALSE,IF(C3307&lt;$R$10,C3307,$R$10)))</f>
        <v>0.82512503999999998</v>
      </c>
      <c r="H3307">
        <f>IF('Input and Summary Results'!$J$4="yes",'Data Transformation'!F3307,'Data Transformation'!D3307)</f>
        <v>5.6097529E-2</v>
      </c>
      <c r="I3307">
        <f t="shared" si="184"/>
        <v>174</v>
      </c>
    </row>
    <row r="3308" spans="2:9" x14ac:dyDescent="0.45">
      <c r="B3308">
        <f>IF('Input and Summary Results'!D2890=0,FALSE,'Input and Summary Results'!$B2890)</f>
        <v>174</v>
      </c>
      <c r="C3308">
        <f>IF(OR(B3308=0,'Input and Summary Results'!D2890=0,'Input and Summary Results'!D2890=""),FALSE,'Input and Summary Results'!$D2890)</f>
        <v>0.73979938899999997</v>
      </c>
      <c r="D3308">
        <f>IF(OR(B3308=0,'Input and Summary Results'!E2890=0),FALSE,'Input and Summary Results'!$E2890)</f>
        <v>4.600249E-2</v>
      </c>
      <c r="E3308">
        <f t="shared" si="185"/>
        <v>-0.13088603170410409</v>
      </c>
      <c r="F3308">
        <f t="shared" si="186"/>
        <v>2.6987154837998927E-2</v>
      </c>
      <c r="G3308">
        <f>IF('Input and Summary Results'!$J$4="yes",IF(C3308=FALSE,FALSE,IF('Data Transformation'!E3308&lt;$R$10,E3308,$R$10)),IF(C3308=FALSE,FALSE,IF(C3308&lt;$R$10,C3308,$R$10)))</f>
        <v>0.73979938899999997</v>
      </c>
      <c r="H3308">
        <f>IF('Input and Summary Results'!$J$4="yes",'Data Transformation'!F3308,'Data Transformation'!D3308)</f>
        <v>4.600249E-2</v>
      </c>
      <c r="I3308">
        <f t="shared" si="184"/>
        <v>174</v>
      </c>
    </row>
    <row r="3309" spans="2:9" x14ac:dyDescent="0.45">
      <c r="B3309">
        <f>IF('Input and Summary Results'!D2891=0,FALSE,'Input and Summary Results'!$B2891)</f>
        <v>174</v>
      </c>
      <c r="C3309">
        <f>IF(OR(B3309=0,'Input and Summary Results'!D2891=0,'Input and Summary Results'!D2891=""),FALSE,'Input and Summary Results'!$D2891)</f>
        <v>0.90011622999999996</v>
      </c>
      <c r="D3309">
        <f>IF(OR(B3309=0,'Input and Summary Results'!E2891=0),FALSE,'Input and Summary Results'!$E2891)</f>
        <v>4.5703984000000003E-2</v>
      </c>
      <c r="E3309">
        <f t="shared" si="185"/>
        <v>-4.5701407462416799E-2</v>
      </c>
      <c r="F3309">
        <f t="shared" si="186"/>
        <v>2.2036630820444159E-2</v>
      </c>
      <c r="G3309">
        <f>IF('Input and Summary Results'!$J$4="yes",IF(C3309=FALSE,FALSE,IF('Data Transformation'!E3309&lt;$R$10,E3309,$R$10)),IF(C3309=FALSE,FALSE,IF(C3309&lt;$R$10,C3309,$R$10)))</f>
        <v>0.90011622999999996</v>
      </c>
      <c r="H3309">
        <f>IF('Input and Summary Results'!$J$4="yes",'Data Transformation'!F3309,'Data Transformation'!D3309)</f>
        <v>4.5703984000000003E-2</v>
      </c>
      <c r="I3309">
        <f t="shared" si="184"/>
        <v>174</v>
      </c>
    </row>
    <row r="3310" spans="2:9" x14ac:dyDescent="0.45">
      <c r="B3310">
        <f>IF('Input and Summary Results'!D2892=0,FALSE,'Input and Summary Results'!$B2892)</f>
        <v>175</v>
      </c>
      <c r="C3310">
        <f>IF(OR(B3310=0,'Input and Summary Results'!D2892=0,'Input and Summary Results'!D2892=""),FALSE,'Input and Summary Results'!$D2892)</f>
        <v>0.99812185499999995</v>
      </c>
      <c r="D3310">
        <f>IF(OR(B3310=0,'Input and Summary Results'!E2892=0),FALSE,'Input and Summary Results'!$E2892)</f>
        <v>4.8684094999999997E-2</v>
      </c>
      <c r="E3310">
        <f t="shared" si="185"/>
        <v>-8.1643494153447918E-4</v>
      </c>
      <c r="F3310">
        <f t="shared" si="186"/>
        <v>2.1168655033608097E-2</v>
      </c>
      <c r="G3310">
        <f>IF('Input and Summary Results'!$J$4="yes",IF(C3310=FALSE,FALSE,IF('Data Transformation'!E3310&lt;$R$10,E3310,$R$10)),IF(C3310=FALSE,FALSE,IF(C3310&lt;$R$10,C3310,$R$10)))</f>
        <v>0.99812185499999995</v>
      </c>
      <c r="H3310">
        <f>IF('Input and Summary Results'!$J$4="yes",'Data Transformation'!F3310,'Data Transformation'!D3310)</f>
        <v>4.8684094999999997E-2</v>
      </c>
      <c r="I3310">
        <f t="shared" si="184"/>
        <v>175</v>
      </c>
    </row>
    <row r="3311" spans="2:9" x14ac:dyDescent="0.45">
      <c r="B3311">
        <f>IF('Input and Summary Results'!D2893=0,FALSE,'Input and Summary Results'!$B2893)</f>
        <v>175</v>
      </c>
      <c r="C3311">
        <f>IF(OR(B3311=0,'Input and Summary Results'!D2893=0,'Input and Summary Results'!D2893=""),FALSE,'Input and Summary Results'!$D2893)</f>
        <v>0.79530034400000005</v>
      </c>
      <c r="D3311">
        <f>IF(OR(B3311=0,'Input and Summary Results'!E2893=0),FALSE,'Input and Summary Results'!$E2893)</f>
        <v>4.6788491000000001E-2</v>
      </c>
      <c r="E3311">
        <f t="shared" si="185"/>
        <v>-9.9468829697037311E-2</v>
      </c>
      <c r="F3311">
        <f t="shared" si="186"/>
        <v>2.5532750296408772E-2</v>
      </c>
      <c r="G3311">
        <f>IF('Input and Summary Results'!$J$4="yes",IF(C3311=FALSE,FALSE,IF('Data Transformation'!E3311&lt;$R$10,E3311,$R$10)),IF(C3311=FALSE,FALSE,IF(C3311&lt;$R$10,C3311,$R$10)))</f>
        <v>0.79530034400000005</v>
      </c>
      <c r="H3311">
        <f>IF('Input and Summary Results'!$J$4="yes",'Data Transformation'!F3311,'Data Transformation'!D3311)</f>
        <v>4.6788491000000001E-2</v>
      </c>
      <c r="I3311">
        <f t="shared" si="184"/>
        <v>175</v>
      </c>
    </row>
    <row r="3312" spans="2:9" x14ac:dyDescent="0.45">
      <c r="B3312">
        <f>IF('Input and Summary Results'!D2894=0,FALSE,'Input and Summary Results'!$B2894)</f>
        <v>175</v>
      </c>
      <c r="C3312">
        <f>IF(OR(B3312=0,'Input and Summary Results'!D2894=0,'Input and Summary Results'!D2894=""),FALSE,'Input and Summary Results'!$D2894)</f>
        <v>3.9954104999999997E-2</v>
      </c>
      <c r="D3312">
        <f>IF(OR(B3312=0,'Input and Summary Results'!E2894=0),FALSE,'Input and Summary Results'!$E2894)</f>
        <v>4.6046198000000003E-2</v>
      </c>
      <c r="E3312">
        <f t="shared" si="185"/>
        <v>-1.3984385933897607</v>
      </c>
      <c r="F3312">
        <f t="shared" si="186"/>
        <v>0.50017513674752578</v>
      </c>
      <c r="G3312">
        <f>IF('Input and Summary Results'!$J$4="yes",IF(C3312=FALSE,FALSE,IF('Data Transformation'!E3312&lt;$R$10,E3312,$R$10)),IF(C3312=FALSE,FALSE,IF(C3312&lt;$R$10,C3312,$R$10)))</f>
        <v>3.9954104999999997E-2</v>
      </c>
      <c r="H3312">
        <f>IF('Input and Summary Results'!$J$4="yes",'Data Transformation'!F3312,'Data Transformation'!D3312)</f>
        <v>4.6046198000000003E-2</v>
      </c>
      <c r="I3312">
        <f t="shared" si="184"/>
        <v>175</v>
      </c>
    </row>
    <row r="3313" spans="2:9" x14ac:dyDescent="0.45">
      <c r="B3313">
        <f>IF('Input and Summary Results'!D2895=0,FALSE,'Input and Summary Results'!$B2895)</f>
        <v>175</v>
      </c>
      <c r="C3313">
        <f>IF(OR(B3313=0,'Input and Summary Results'!D2895=0,'Input and Summary Results'!D2895=""),FALSE,'Input and Summary Results'!$D2895)</f>
        <v>0.84630210699999997</v>
      </c>
      <c r="D3313">
        <f>IF(OR(B3313=0,'Input and Summary Results'!E2895=0),FALSE,'Input and Summary Results'!$E2895)</f>
        <v>4.2883827999999999E-2</v>
      </c>
      <c r="E3313">
        <f t="shared" si="185"/>
        <v>-7.2474577880336677E-2</v>
      </c>
      <c r="F3313">
        <f t="shared" si="186"/>
        <v>2.199165191491128E-2</v>
      </c>
      <c r="G3313">
        <f>IF('Input and Summary Results'!$J$4="yes",IF(C3313=FALSE,FALSE,IF('Data Transformation'!E3313&lt;$R$10,E3313,$R$10)),IF(C3313=FALSE,FALSE,IF(C3313&lt;$R$10,C3313,$R$10)))</f>
        <v>0.84630210699999997</v>
      </c>
      <c r="H3313">
        <f>IF('Input and Summary Results'!$J$4="yes",'Data Transformation'!F3313,'Data Transformation'!D3313)</f>
        <v>4.2883827999999999E-2</v>
      </c>
      <c r="I3313">
        <f t="shared" si="184"/>
        <v>175</v>
      </c>
    </row>
    <row r="3314" spans="2:9" x14ac:dyDescent="0.45">
      <c r="B3314">
        <f>IF('Input and Summary Results'!D2896=0,FALSE,'Input and Summary Results'!$B2896)</f>
        <v>175</v>
      </c>
      <c r="C3314">
        <f>IF(OR(B3314=0,'Input and Summary Results'!D2896=0,'Input and Summary Results'!D2896=""),FALSE,'Input and Summary Results'!$D2896)</f>
        <v>0.89973269300000003</v>
      </c>
      <c r="D3314">
        <f>IF(OR(B3314=0,'Input and Summary Results'!E2896=0),FALSE,'Input and Summary Results'!$E2896)</f>
        <v>4.1482096000000003E-2</v>
      </c>
      <c r="E3314">
        <f t="shared" si="185"/>
        <v>-4.588649855878426E-2</v>
      </c>
      <c r="F3314">
        <f t="shared" si="186"/>
        <v>2.000953150204135E-2</v>
      </c>
      <c r="G3314">
        <f>IF('Input and Summary Results'!$J$4="yes",IF(C3314=FALSE,FALSE,IF('Data Transformation'!E3314&lt;$R$10,E3314,$R$10)),IF(C3314=FALSE,FALSE,IF(C3314&lt;$R$10,C3314,$R$10)))</f>
        <v>0.89973269300000003</v>
      </c>
      <c r="H3314">
        <f>IF('Input and Summary Results'!$J$4="yes",'Data Transformation'!F3314,'Data Transformation'!D3314)</f>
        <v>4.1482096000000003E-2</v>
      </c>
      <c r="I3314">
        <f t="shared" si="184"/>
        <v>175</v>
      </c>
    </row>
    <row r="3315" spans="2:9" x14ac:dyDescent="0.45">
      <c r="B3315">
        <f>IF('Input and Summary Results'!D2897=0,FALSE,'Input and Summary Results'!$B2897)</f>
        <v>175</v>
      </c>
      <c r="C3315">
        <f>IF(OR(B3315=0,'Input and Summary Results'!D2897=0,'Input and Summary Results'!D2897=""),FALSE,'Input and Summary Results'!$D2897)</f>
        <v>0.145058997</v>
      </c>
      <c r="D3315">
        <f>IF(OR(B3315=0,'Input and Summary Results'!E2897=0),FALSE,'Input and Summary Results'!$E2897)</f>
        <v>4.1340432000000003E-2</v>
      </c>
      <c r="E3315">
        <f t="shared" si="185"/>
        <v>-0.83845532976184523</v>
      </c>
      <c r="F3315">
        <f t="shared" si="186"/>
        <v>0.12368586477955588</v>
      </c>
      <c r="G3315">
        <f>IF('Input and Summary Results'!$J$4="yes",IF(C3315=FALSE,FALSE,IF('Data Transformation'!E3315&lt;$R$10,E3315,$R$10)),IF(C3315=FALSE,FALSE,IF(C3315&lt;$R$10,C3315,$R$10)))</f>
        <v>0.145058997</v>
      </c>
      <c r="H3315">
        <f>IF('Input and Summary Results'!$J$4="yes",'Data Transformation'!F3315,'Data Transformation'!D3315)</f>
        <v>4.1340432000000003E-2</v>
      </c>
      <c r="I3315">
        <f t="shared" si="184"/>
        <v>175</v>
      </c>
    </row>
    <row r="3316" spans="2:9" x14ac:dyDescent="0.45">
      <c r="B3316">
        <f>IF('Input and Summary Results'!D2898=0,FALSE,'Input and Summary Results'!$B2898)</f>
        <v>175</v>
      </c>
      <c r="C3316">
        <f>IF(OR(B3316=0,'Input and Summary Results'!D2898=0,'Input and Summary Results'!D2898=""),FALSE,'Input and Summary Results'!$D2898)</f>
        <v>0.85752912999999997</v>
      </c>
      <c r="D3316">
        <f>IF(OR(B3316=0,'Input and Summary Results'!E2898=0),FALSE,'Input and Summary Results'!$E2898)</f>
        <v>4.0346352000000002E-2</v>
      </c>
      <c r="E3316">
        <f t="shared" si="185"/>
        <v>-6.6751118185040134E-2</v>
      </c>
      <c r="F3316">
        <f t="shared" si="186"/>
        <v>2.0419500813925705E-2</v>
      </c>
      <c r="G3316">
        <f>IF('Input and Summary Results'!$J$4="yes",IF(C3316=FALSE,FALSE,IF('Data Transformation'!E3316&lt;$R$10,E3316,$R$10)),IF(C3316=FALSE,FALSE,IF(C3316&lt;$R$10,C3316,$R$10)))</f>
        <v>0.85752912999999997</v>
      </c>
      <c r="H3316">
        <f>IF('Input and Summary Results'!$J$4="yes",'Data Transformation'!F3316,'Data Transformation'!D3316)</f>
        <v>4.0346352000000002E-2</v>
      </c>
      <c r="I3316">
        <f t="shared" si="184"/>
        <v>175</v>
      </c>
    </row>
    <row r="3317" spans="2:9" x14ac:dyDescent="0.45">
      <c r="B3317">
        <f>IF('Input and Summary Results'!D2899=0,FALSE,'Input and Summary Results'!$B2899)</f>
        <v>175</v>
      </c>
      <c r="C3317">
        <f>IF(OR(B3317=0,'Input and Summary Results'!D2899=0,'Input and Summary Results'!D2899=""),FALSE,'Input and Summary Results'!$D2899)</f>
        <v>1.0169607700000001</v>
      </c>
      <c r="D3317">
        <f>IF(OR(B3317=0,'Input and Summary Results'!E2899=0),FALSE,'Input and Summary Results'!$E2899)</f>
        <v>3.8820271000000003E-2</v>
      </c>
      <c r="E3317">
        <f t="shared" si="185"/>
        <v>7.3042000209399601E-3</v>
      </c>
      <c r="F3317">
        <f t="shared" si="186"/>
        <v>1.6567008395023928E-2</v>
      </c>
      <c r="G3317">
        <f>IF('Input and Summary Results'!$J$4="yes",IF(C3317=FALSE,FALSE,IF('Data Transformation'!E3317&lt;$R$10,E3317,$R$10)),IF(C3317=FALSE,FALSE,IF(C3317&lt;$R$10,C3317,$R$10)))</f>
        <v>1.0169607700000001</v>
      </c>
      <c r="H3317">
        <f>IF('Input and Summary Results'!$J$4="yes",'Data Transformation'!F3317,'Data Transformation'!D3317)</f>
        <v>3.8820271000000003E-2</v>
      </c>
      <c r="I3317">
        <f t="shared" si="184"/>
        <v>175</v>
      </c>
    </row>
    <row r="3318" spans="2:9" x14ac:dyDescent="0.45">
      <c r="B3318">
        <f>IF('Input and Summary Results'!D2900=0,FALSE,'Input and Summary Results'!$B2900)</f>
        <v>175</v>
      </c>
      <c r="C3318">
        <f>IF(OR(B3318=0,'Input and Summary Results'!D2900=0,'Input and Summary Results'!D2900=""),FALSE,'Input and Summary Results'!$D2900)</f>
        <v>0.60956991900000002</v>
      </c>
      <c r="D3318">
        <f>IF(OR(B3318=0,'Input and Summary Results'!E2900=0),FALSE,'Input and Summary Results'!$E2900)</f>
        <v>3.8739732999999998E-2</v>
      </c>
      <c r="E3318">
        <f t="shared" si="185"/>
        <v>-0.21497647266360956</v>
      </c>
      <c r="F3318">
        <f t="shared" si="186"/>
        <v>2.7581813993679042E-2</v>
      </c>
      <c r="G3318">
        <f>IF('Input and Summary Results'!$J$4="yes",IF(C3318=FALSE,FALSE,IF('Data Transformation'!E3318&lt;$R$10,E3318,$R$10)),IF(C3318=FALSE,FALSE,IF(C3318&lt;$R$10,C3318,$R$10)))</f>
        <v>0.60956991900000002</v>
      </c>
      <c r="H3318">
        <f>IF('Input and Summary Results'!$J$4="yes",'Data Transformation'!F3318,'Data Transformation'!D3318)</f>
        <v>3.8739732999999998E-2</v>
      </c>
      <c r="I3318">
        <f t="shared" si="184"/>
        <v>175</v>
      </c>
    </row>
    <row r="3319" spans="2:9" x14ac:dyDescent="0.45">
      <c r="B3319">
        <f>IF('Input and Summary Results'!D2901=0,FALSE,'Input and Summary Results'!$B2901)</f>
        <v>175</v>
      </c>
      <c r="C3319">
        <f>IF(OR(B3319=0,'Input and Summary Results'!D2901=0,'Input and Summary Results'!D2901=""),FALSE,'Input and Summary Results'!$D2901)</f>
        <v>0.98534902899999999</v>
      </c>
      <c r="D3319">
        <f>IF(OR(B3319=0,'Input and Summary Results'!E2901=0),FALSE,'Input and Summary Results'!$E2901)</f>
        <v>3.8247702000000001E-2</v>
      </c>
      <c r="E3319">
        <f t="shared" si="185"/>
        <v>-6.4099070464693616E-3</v>
      </c>
      <c r="F3319">
        <f t="shared" si="186"/>
        <v>1.6846317578296414E-2</v>
      </c>
      <c r="G3319">
        <f>IF('Input and Summary Results'!$J$4="yes",IF(C3319=FALSE,FALSE,IF('Data Transformation'!E3319&lt;$R$10,E3319,$R$10)),IF(C3319=FALSE,FALSE,IF(C3319&lt;$R$10,C3319,$R$10)))</f>
        <v>0.98534902899999999</v>
      </c>
      <c r="H3319">
        <f>IF('Input and Summary Results'!$J$4="yes",'Data Transformation'!F3319,'Data Transformation'!D3319)</f>
        <v>3.8247702000000001E-2</v>
      </c>
      <c r="I3319">
        <f t="shared" si="184"/>
        <v>175</v>
      </c>
    </row>
    <row r="3320" spans="2:9" x14ac:dyDescent="0.45">
      <c r="B3320">
        <f>IF('Input and Summary Results'!D2902=0,FALSE,'Input and Summary Results'!$B2902)</f>
        <v>175</v>
      </c>
      <c r="C3320">
        <f>IF(OR(B3320=0,'Input and Summary Results'!D2902=0,'Input and Summary Results'!D2902=""),FALSE,'Input and Summary Results'!$D2902)</f>
        <v>1.032638071</v>
      </c>
      <c r="D3320">
        <f>IF(OR(B3320=0,'Input and Summary Results'!E2902=0),FALSE,'Input and Summary Results'!$E2902)</f>
        <v>3.6818835000000001E-2</v>
      </c>
      <c r="E3320">
        <f t="shared" si="185"/>
        <v>1.3948132448983281E-2</v>
      </c>
      <c r="F3320">
        <f t="shared" si="186"/>
        <v>1.5474322358196303E-2</v>
      </c>
      <c r="G3320">
        <f>IF('Input and Summary Results'!$J$4="yes",IF(C3320=FALSE,FALSE,IF('Data Transformation'!E3320&lt;$R$10,E3320,$R$10)),IF(C3320=FALSE,FALSE,IF(C3320&lt;$R$10,C3320,$R$10)))</f>
        <v>1.032638071</v>
      </c>
      <c r="H3320">
        <f>IF('Input and Summary Results'!$J$4="yes",'Data Transformation'!F3320,'Data Transformation'!D3320)</f>
        <v>3.6818835000000001E-2</v>
      </c>
      <c r="I3320">
        <f t="shared" si="184"/>
        <v>175</v>
      </c>
    </row>
    <row r="3321" spans="2:9" x14ac:dyDescent="0.45">
      <c r="B3321">
        <f>IF('Input and Summary Results'!D2903=0,FALSE,'Input and Summary Results'!$B2903)</f>
        <v>175</v>
      </c>
      <c r="C3321">
        <f>IF(OR(B3321=0,'Input and Summary Results'!D2903=0,'Input and Summary Results'!D2903=""),FALSE,'Input and Summary Results'!$D2903)</f>
        <v>0.75869755800000005</v>
      </c>
      <c r="D3321">
        <f>IF(OR(B3321=0,'Input and Summary Results'!E2903=0),FALSE,'Input and Summary Results'!$E2903)</f>
        <v>3.3900784000000003E-2</v>
      </c>
      <c r="E3321">
        <f t="shared" si="185"/>
        <v>-0.11993131378598099</v>
      </c>
      <c r="F3321">
        <f t="shared" si="186"/>
        <v>1.9392365377825561E-2</v>
      </c>
      <c r="G3321">
        <f>IF('Input and Summary Results'!$J$4="yes",IF(C3321=FALSE,FALSE,IF('Data Transformation'!E3321&lt;$R$10,E3321,$R$10)),IF(C3321=FALSE,FALSE,IF(C3321&lt;$R$10,C3321,$R$10)))</f>
        <v>0.75869755800000005</v>
      </c>
      <c r="H3321">
        <f>IF('Input and Summary Results'!$J$4="yes",'Data Transformation'!F3321,'Data Transformation'!D3321)</f>
        <v>3.3900784000000003E-2</v>
      </c>
      <c r="I3321">
        <f t="shared" si="184"/>
        <v>175</v>
      </c>
    </row>
    <row r="3322" spans="2:9" x14ac:dyDescent="0.45">
      <c r="B3322">
        <f>IF('Input and Summary Results'!D2904=0,FALSE,'Input and Summary Results'!$B2904)</f>
        <v>175</v>
      </c>
      <c r="C3322">
        <f>IF(OR(B3322=0,'Input and Summary Results'!D2904=0,'Input and Summary Results'!D2904=""),FALSE,'Input and Summary Results'!$D2904)</f>
        <v>0.43445622699999997</v>
      </c>
      <c r="D3322">
        <f>IF(OR(B3322=0,'Input and Summary Results'!E2904=0),FALSE,'Input and Summary Results'!$E2904)</f>
        <v>3.0292135000000001E-2</v>
      </c>
      <c r="E3322">
        <f t="shared" si="185"/>
        <v>-0.36205397371475156</v>
      </c>
      <c r="F3322">
        <f t="shared" si="186"/>
        <v>3.0260324914159881E-2</v>
      </c>
      <c r="G3322">
        <f>IF('Input and Summary Results'!$J$4="yes",IF(C3322=FALSE,FALSE,IF('Data Transformation'!E3322&lt;$R$10,E3322,$R$10)),IF(C3322=FALSE,FALSE,IF(C3322&lt;$R$10,C3322,$R$10)))</f>
        <v>0.43445622699999997</v>
      </c>
      <c r="H3322">
        <f>IF('Input and Summary Results'!$J$4="yes",'Data Transformation'!F3322,'Data Transformation'!D3322)</f>
        <v>3.0292135000000001E-2</v>
      </c>
      <c r="I3322">
        <f t="shared" si="184"/>
        <v>175</v>
      </c>
    </row>
    <row r="3323" spans="2:9" x14ac:dyDescent="0.45">
      <c r="B3323">
        <f>IF('Input and Summary Results'!D2905=0,FALSE,'Input and Summary Results'!$B2905)</f>
        <v>175</v>
      </c>
      <c r="C3323">
        <f>IF(OR(B3323=0,'Input and Summary Results'!D2905=0,'Input and Summary Results'!D2905=""),FALSE,'Input and Summary Results'!$D2905)</f>
        <v>0.40262872599999999</v>
      </c>
      <c r="D3323">
        <f>IF(OR(B3323=0,'Input and Summary Results'!E2905=0),FALSE,'Input and Summary Results'!$E2905)</f>
        <v>2.7408352E-2</v>
      </c>
      <c r="E3323">
        <f t="shared" si="185"/>
        <v>-0.39509524311294869</v>
      </c>
      <c r="F3323">
        <f t="shared" si="186"/>
        <v>2.9543904842994236E-2</v>
      </c>
      <c r="G3323">
        <f>IF('Input and Summary Results'!$J$4="yes",IF(C3323=FALSE,FALSE,IF('Data Transformation'!E3323&lt;$R$10,E3323,$R$10)),IF(C3323=FALSE,FALSE,IF(C3323&lt;$R$10,C3323,$R$10)))</f>
        <v>0.40262872599999999</v>
      </c>
      <c r="H3323">
        <f>IF('Input and Summary Results'!$J$4="yes",'Data Transformation'!F3323,'Data Transformation'!D3323)</f>
        <v>2.7408352E-2</v>
      </c>
      <c r="I3323">
        <f t="shared" si="184"/>
        <v>175</v>
      </c>
    </row>
    <row r="3324" spans="2:9" x14ac:dyDescent="0.45">
      <c r="B3324">
        <f>IF('Input and Summary Results'!D2906=0,FALSE,'Input and Summary Results'!$B2906)</f>
        <v>175</v>
      </c>
      <c r="C3324">
        <f>IF(OR(B3324=0,'Input and Summary Results'!D2906=0,'Input and Summary Results'!D2906=""),FALSE,'Input and Summary Results'!$D2906)</f>
        <v>0.123691436</v>
      </c>
      <c r="D3324">
        <f>IF(OR(B3324=0,'Input and Summary Results'!E2906=0),FALSE,'Input and Summary Results'!$E2906)</f>
        <v>2.6861037000000001E-2</v>
      </c>
      <c r="E3324">
        <f t="shared" si="185"/>
        <v>-0.9076603684929182</v>
      </c>
      <c r="F3324">
        <f t="shared" si="186"/>
        <v>9.4248158441624041E-2</v>
      </c>
      <c r="G3324">
        <f>IF('Input and Summary Results'!$J$4="yes",IF(C3324=FALSE,FALSE,IF('Data Transformation'!E3324&lt;$R$10,E3324,$R$10)),IF(C3324=FALSE,FALSE,IF(C3324&lt;$R$10,C3324,$R$10)))</f>
        <v>0.123691436</v>
      </c>
      <c r="H3324">
        <f>IF('Input and Summary Results'!$J$4="yes",'Data Transformation'!F3324,'Data Transformation'!D3324)</f>
        <v>2.6861037000000001E-2</v>
      </c>
      <c r="I3324">
        <f t="shared" si="184"/>
        <v>175</v>
      </c>
    </row>
    <row r="3325" spans="2:9" x14ac:dyDescent="0.45">
      <c r="B3325">
        <f>IF('Input and Summary Results'!D2907=0,FALSE,'Input and Summary Results'!$B2907)</f>
        <v>175</v>
      </c>
      <c r="C3325">
        <f>IF(OR(B3325=0,'Input and Summary Results'!D2907=0,'Input and Summary Results'!D2907=""),FALSE,'Input and Summary Results'!$D2907)</f>
        <v>0.97659070699999995</v>
      </c>
      <c r="D3325">
        <f>IF(OR(B3325=0,'Input and Summary Results'!E2907=0),FALSE,'Input and Summary Results'!$E2907)</f>
        <v>2.6810371E-2</v>
      </c>
      <c r="E3325">
        <f t="shared" si="185"/>
        <v>-1.0287412673053001E-2</v>
      </c>
      <c r="F3325">
        <f t="shared" si="186"/>
        <v>1.1914613697015243E-2</v>
      </c>
      <c r="G3325">
        <f>IF('Input and Summary Results'!$J$4="yes",IF(C3325=FALSE,FALSE,IF('Data Transformation'!E3325&lt;$R$10,E3325,$R$10)),IF(C3325=FALSE,FALSE,IF(C3325&lt;$R$10,C3325,$R$10)))</f>
        <v>0.97659070699999995</v>
      </c>
      <c r="H3325">
        <f>IF('Input and Summary Results'!$J$4="yes",'Data Transformation'!F3325,'Data Transformation'!D3325)</f>
        <v>2.6810371E-2</v>
      </c>
      <c r="I3325">
        <f t="shared" si="184"/>
        <v>175</v>
      </c>
    </row>
    <row r="3326" spans="2:9" x14ac:dyDescent="0.45">
      <c r="B3326">
        <f>IF('Input and Summary Results'!D2908=0,FALSE,'Input and Summary Results'!$B2908)</f>
        <v>175</v>
      </c>
      <c r="C3326">
        <f>IF(OR(B3326=0,'Input and Summary Results'!D2908=0,'Input and Summary Results'!D2908=""),FALSE,'Input and Summary Results'!$D2908)</f>
        <v>0.50979260599999998</v>
      </c>
      <c r="D3326">
        <f>IF(OR(B3326=0,'Input and Summary Results'!E2908=0),FALSE,'Input and Summary Results'!$E2908)</f>
        <v>2.6428652E-2</v>
      </c>
      <c r="E3326">
        <f t="shared" si="185"/>
        <v>-0.29260646780101263</v>
      </c>
      <c r="F3326">
        <f t="shared" si="186"/>
        <v>2.249941414018861E-2</v>
      </c>
      <c r="G3326">
        <f>IF('Input and Summary Results'!$J$4="yes",IF(C3326=FALSE,FALSE,IF('Data Transformation'!E3326&lt;$R$10,E3326,$R$10)),IF(C3326=FALSE,FALSE,IF(C3326&lt;$R$10,C3326,$R$10)))</f>
        <v>0.50979260599999998</v>
      </c>
      <c r="H3326">
        <f>IF('Input and Summary Results'!$J$4="yes",'Data Transformation'!F3326,'Data Transformation'!D3326)</f>
        <v>2.6428652E-2</v>
      </c>
      <c r="I3326">
        <f t="shared" si="184"/>
        <v>175</v>
      </c>
    </row>
    <row r="3327" spans="2:9" x14ac:dyDescent="0.45">
      <c r="B3327">
        <f>IF('Input and Summary Results'!D2909=0,FALSE,'Input and Summary Results'!$B2909)</f>
        <v>175</v>
      </c>
      <c r="C3327">
        <f>IF(OR(B3327=0,'Input and Summary Results'!D2909=0,'Input and Summary Results'!D2909=""),FALSE,'Input and Summary Results'!$D2909)</f>
        <v>0.98976339000000002</v>
      </c>
      <c r="D3327">
        <f>IF(OR(B3327=0,'Input and Summary Results'!E2909=0),FALSE,'Input and Summary Results'!$E2909)</f>
        <v>2.5518387999999999E-2</v>
      </c>
      <c r="E3327">
        <f t="shared" si="185"/>
        <v>-4.4686141892691751E-3</v>
      </c>
      <c r="F3327">
        <f t="shared" si="186"/>
        <v>1.1189523176847347E-2</v>
      </c>
      <c r="G3327">
        <f>IF('Input and Summary Results'!$J$4="yes",IF(C3327=FALSE,FALSE,IF('Data Transformation'!E3327&lt;$R$10,E3327,$R$10)),IF(C3327=FALSE,FALSE,IF(C3327&lt;$R$10,C3327,$R$10)))</f>
        <v>0.98976339000000002</v>
      </c>
      <c r="H3327">
        <f>IF('Input and Summary Results'!$J$4="yes",'Data Transformation'!F3327,'Data Transformation'!D3327)</f>
        <v>2.5518387999999999E-2</v>
      </c>
      <c r="I3327">
        <f t="shared" si="184"/>
        <v>175</v>
      </c>
    </row>
    <row r="3328" spans="2:9" x14ac:dyDescent="0.45">
      <c r="B3328">
        <f>IF('Input and Summary Results'!D2910=0,FALSE,'Input and Summary Results'!$B2910)</f>
        <v>176</v>
      </c>
      <c r="C3328">
        <f>IF(OR(B3328=0,'Input and Summary Results'!D2910=0,'Input and Summary Results'!D2910=""),FALSE,'Input and Summary Results'!$D2910)</f>
        <v>0.346795193</v>
      </c>
      <c r="D3328">
        <f>IF(OR(B3328=0,'Input and Summary Results'!E2910=0),FALSE,'Input and Summary Results'!$E2910)</f>
        <v>9.6078366999999998E-2</v>
      </c>
      <c r="E3328">
        <f t="shared" si="185"/>
        <v>-0.45992693099987331</v>
      </c>
      <c r="F3328">
        <f t="shared" si="186"/>
        <v>0.12023814666312285</v>
      </c>
      <c r="G3328">
        <f>IF('Input and Summary Results'!$J$4="yes",IF(C3328=FALSE,FALSE,IF('Data Transformation'!E3328&lt;$R$10,E3328,$R$10)),IF(C3328=FALSE,FALSE,IF(C3328&lt;$R$10,C3328,$R$10)))</f>
        <v>0.346795193</v>
      </c>
      <c r="H3328">
        <f>IF('Input and Summary Results'!$J$4="yes",'Data Transformation'!F3328,'Data Transformation'!D3328)</f>
        <v>9.6078366999999998E-2</v>
      </c>
      <c r="I3328">
        <f t="shared" si="184"/>
        <v>176</v>
      </c>
    </row>
    <row r="3329" spans="2:9" x14ac:dyDescent="0.45">
      <c r="B3329">
        <f>IF('Input and Summary Results'!D2911=0,FALSE,'Input and Summary Results'!$B2911)</f>
        <v>176</v>
      </c>
      <c r="C3329">
        <f>IF(OR(B3329=0,'Input and Summary Results'!D2911=0,'Input and Summary Results'!D2911=""),FALSE,'Input and Summary Results'!$D2911)</f>
        <v>0.78976965600000004</v>
      </c>
      <c r="D3329">
        <f>IF(OR(B3329=0,'Input and Summary Results'!E2911=0),FALSE,'Input and Summary Results'!$E2911)</f>
        <v>8.1102171000000001E-2</v>
      </c>
      <c r="E3329">
        <f t="shared" si="185"/>
        <v>-0.10249955645021937</v>
      </c>
      <c r="F3329">
        <f t="shared" si="186"/>
        <v>4.4567858421240732E-2</v>
      </c>
      <c r="G3329">
        <f>IF('Input and Summary Results'!$J$4="yes",IF(C3329=FALSE,FALSE,IF('Data Transformation'!E3329&lt;$R$10,E3329,$R$10)),IF(C3329=FALSE,FALSE,IF(C3329&lt;$R$10,C3329,$R$10)))</f>
        <v>0.78976965600000004</v>
      </c>
      <c r="H3329">
        <f>IF('Input and Summary Results'!$J$4="yes",'Data Transformation'!F3329,'Data Transformation'!D3329)</f>
        <v>8.1102171000000001E-2</v>
      </c>
      <c r="I3329">
        <f t="shared" si="184"/>
        <v>176</v>
      </c>
    </row>
    <row r="3330" spans="2:9" x14ac:dyDescent="0.45">
      <c r="B3330">
        <f>IF('Input and Summary Results'!D2912=0,FALSE,'Input and Summary Results'!$B2912)</f>
        <v>176</v>
      </c>
      <c r="C3330">
        <f>IF(OR(B3330=0,'Input and Summary Results'!D2912=0,'Input and Summary Results'!D2912=""),FALSE,'Input and Summary Results'!$D2912)</f>
        <v>0.17251549499999999</v>
      </c>
      <c r="D3330">
        <f>IF(OR(B3330=0,'Input and Summary Results'!E2912=0),FALSE,'Input and Summary Results'!$E2912)</f>
        <v>7.8437237000000007E-2</v>
      </c>
      <c r="E3330">
        <f t="shared" si="185"/>
        <v>-0.76317189136880759</v>
      </c>
      <c r="F3330">
        <f t="shared" si="186"/>
        <v>0.19732581619987238</v>
      </c>
      <c r="G3330">
        <f>IF('Input and Summary Results'!$J$4="yes",IF(C3330=FALSE,FALSE,IF('Data Transformation'!E3330&lt;$R$10,E3330,$R$10)),IF(C3330=FALSE,FALSE,IF(C3330&lt;$R$10,C3330,$R$10)))</f>
        <v>0.17251549499999999</v>
      </c>
      <c r="H3330">
        <f>IF('Input and Summary Results'!$J$4="yes",'Data Transformation'!F3330,'Data Transformation'!D3330)</f>
        <v>7.8437237000000007E-2</v>
      </c>
      <c r="I3330">
        <f t="shared" si="184"/>
        <v>176</v>
      </c>
    </row>
    <row r="3331" spans="2:9" x14ac:dyDescent="0.45">
      <c r="B3331">
        <f>IF('Input and Summary Results'!D2913=0,FALSE,'Input and Summary Results'!$B2913)</f>
        <v>176</v>
      </c>
      <c r="C3331">
        <f>IF(OR(B3331=0,'Input and Summary Results'!D2913=0,'Input and Summary Results'!D2913=""),FALSE,'Input and Summary Results'!$D2913)</f>
        <v>0.36818230800000001</v>
      </c>
      <c r="D3331">
        <f>IF(OR(B3331=0,'Input and Summary Results'!E2913=0),FALSE,'Input and Summary Results'!$E2913)</f>
        <v>7.5710023000000001E-2</v>
      </c>
      <c r="E3331">
        <f t="shared" si="185"/>
        <v>-0.43393708417143007</v>
      </c>
      <c r="F3331">
        <f t="shared" si="186"/>
        <v>8.9244239247910834E-2</v>
      </c>
      <c r="G3331">
        <f>IF('Input and Summary Results'!$J$4="yes",IF(C3331=FALSE,FALSE,IF('Data Transformation'!E3331&lt;$R$10,E3331,$R$10)),IF(C3331=FALSE,FALSE,IF(C3331&lt;$R$10,C3331,$R$10)))</f>
        <v>0.36818230800000001</v>
      </c>
      <c r="H3331">
        <f>IF('Input and Summary Results'!$J$4="yes",'Data Transformation'!F3331,'Data Transformation'!D3331)</f>
        <v>7.5710023000000001E-2</v>
      </c>
      <c r="I3331">
        <f t="shared" si="184"/>
        <v>176</v>
      </c>
    </row>
    <row r="3332" spans="2:9" x14ac:dyDescent="0.45">
      <c r="B3332">
        <f>IF('Input and Summary Results'!D2914=0,FALSE,'Input and Summary Results'!$B2914)</f>
        <v>176</v>
      </c>
      <c r="C3332">
        <f>IF(OR(B3332=0,'Input and Summary Results'!D2914=0,'Input and Summary Results'!D2914=""),FALSE,'Input and Summary Results'!$D2914)</f>
        <v>6.4332622000000006E-2</v>
      </c>
      <c r="D3332">
        <f>IF(OR(B3332=0,'Input and Summary Results'!E2914=0),FALSE,'Input and Summary Results'!$E2914)</f>
        <v>6.2975049000000005E-2</v>
      </c>
      <c r="E3332">
        <f t="shared" si="185"/>
        <v>-1.1915687477302728</v>
      </c>
      <c r="F3332">
        <f t="shared" si="186"/>
        <v>0.42484155652788408</v>
      </c>
      <c r="G3332">
        <f>IF('Input and Summary Results'!$J$4="yes",IF(C3332=FALSE,FALSE,IF('Data Transformation'!E3332&lt;$R$10,E3332,$R$10)),IF(C3332=FALSE,FALSE,IF(C3332&lt;$R$10,C3332,$R$10)))</f>
        <v>6.4332622000000006E-2</v>
      </c>
      <c r="H3332">
        <f>IF('Input and Summary Results'!$J$4="yes",'Data Transformation'!F3332,'Data Transformation'!D3332)</f>
        <v>6.2975049000000005E-2</v>
      </c>
      <c r="I3332">
        <f t="shared" si="184"/>
        <v>176</v>
      </c>
    </row>
    <row r="3333" spans="2:9" x14ac:dyDescent="0.45">
      <c r="B3333">
        <f>IF('Input and Summary Results'!D2915=0,FALSE,'Input and Summary Results'!$B2915)</f>
        <v>176</v>
      </c>
      <c r="C3333">
        <f>IF(OR(B3333=0,'Input and Summary Results'!D2915=0,'Input and Summary Results'!D2915=""),FALSE,'Input and Summary Results'!$D2915)</f>
        <v>9.5031319000000003E-2</v>
      </c>
      <c r="D3333">
        <f>IF(OR(B3333=0,'Input and Summary Results'!E2915=0),FALSE,'Input and Summary Results'!$E2915)</f>
        <v>6.0101218999999997E-2</v>
      </c>
      <c r="E3333">
        <f t="shared" si="185"/>
        <v>-1.0221332428446761</v>
      </c>
      <c r="F3333">
        <f t="shared" si="186"/>
        <v>0.2744771862631939</v>
      </c>
      <c r="G3333">
        <f>IF('Input and Summary Results'!$J$4="yes",IF(C3333=FALSE,FALSE,IF('Data Transformation'!E3333&lt;$R$10,E3333,$R$10)),IF(C3333=FALSE,FALSE,IF(C3333&lt;$R$10,C3333,$R$10)))</f>
        <v>9.5031319000000003E-2</v>
      </c>
      <c r="H3333">
        <f>IF('Input and Summary Results'!$J$4="yes",'Data Transformation'!F3333,'Data Transformation'!D3333)</f>
        <v>6.0101218999999997E-2</v>
      </c>
      <c r="I3333">
        <f t="shared" ref="I3333:I3396" si="187">IF(G3333=FALSE,"",B3333)</f>
        <v>176</v>
      </c>
    </row>
    <row r="3334" spans="2:9" x14ac:dyDescent="0.45">
      <c r="B3334">
        <f>IF('Input and Summary Results'!D2916=0,FALSE,'Input and Summary Results'!$B2916)</f>
        <v>176</v>
      </c>
      <c r="C3334">
        <f>IF(OR(B3334=0,'Input and Summary Results'!D2916=0,'Input and Summary Results'!D2916=""),FALSE,'Input and Summary Results'!$D2916)</f>
        <v>0.127265184</v>
      </c>
      <c r="D3334">
        <f>IF(OR(B3334=0,'Input and Summary Results'!E2916=0),FALSE,'Input and Summary Results'!$E2916)</f>
        <v>5.9496186999999999E-2</v>
      </c>
      <c r="E3334">
        <f t="shared" si="185"/>
        <v>-0.89529039025632573</v>
      </c>
      <c r="F3334">
        <f t="shared" si="186"/>
        <v>0.20289402290888922</v>
      </c>
      <c r="G3334">
        <f>IF('Input and Summary Results'!$J$4="yes",IF(C3334=FALSE,FALSE,IF('Data Transformation'!E3334&lt;$R$10,E3334,$R$10)),IF(C3334=FALSE,FALSE,IF(C3334&lt;$R$10,C3334,$R$10)))</f>
        <v>0.127265184</v>
      </c>
      <c r="H3334">
        <f>IF('Input and Summary Results'!$J$4="yes",'Data Transformation'!F3334,'Data Transformation'!D3334)</f>
        <v>5.9496186999999999E-2</v>
      </c>
      <c r="I3334">
        <f t="shared" si="187"/>
        <v>176</v>
      </c>
    </row>
    <row r="3335" spans="2:9" x14ac:dyDescent="0.45">
      <c r="B3335">
        <f>IF('Input and Summary Results'!D2917=0,FALSE,'Input and Summary Results'!$B2917)</f>
        <v>176</v>
      </c>
      <c r="C3335">
        <f>IF(OR(B3335=0,'Input and Summary Results'!D2917=0,'Input and Summary Results'!D2917=""),FALSE,'Input and Summary Results'!$D2917)</f>
        <v>0.84321407400000004</v>
      </c>
      <c r="D3335">
        <f>IF(OR(B3335=0,'Input and Summary Results'!E2917=0),FALSE,'Input and Summary Results'!$E2917)</f>
        <v>5.4667251E-2</v>
      </c>
      <c r="E3335">
        <f t="shared" si="185"/>
        <v>-7.4062153306186485E-2</v>
      </c>
      <c r="F3335">
        <f t="shared" si="186"/>
        <v>2.8137086020696565E-2</v>
      </c>
      <c r="G3335">
        <f>IF('Input and Summary Results'!$J$4="yes",IF(C3335=FALSE,FALSE,IF('Data Transformation'!E3335&lt;$R$10,E3335,$R$10)),IF(C3335=FALSE,FALSE,IF(C3335&lt;$R$10,C3335,$R$10)))</f>
        <v>0.84321407400000004</v>
      </c>
      <c r="H3335">
        <f>IF('Input and Summary Results'!$J$4="yes",'Data Transformation'!F3335,'Data Transformation'!D3335)</f>
        <v>5.4667251E-2</v>
      </c>
      <c r="I3335">
        <f t="shared" si="187"/>
        <v>176</v>
      </c>
    </row>
    <row r="3336" spans="2:9" x14ac:dyDescent="0.45">
      <c r="B3336">
        <f>IF('Input and Summary Results'!D2918=0,FALSE,'Input and Summary Results'!$B2918)</f>
        <v>176</v>
      </c>
      <c r="C3336">
        <f>IF(OR(B3336=0,'Input and Summary Results'!D2918=0,'Input and Summary Results'!D2918=""),FALSE,'Input and Summary Results'!$D2918)</f>
        <v>9.8347301999999998E-2</v>
      </c>
      <c r="D3336">
        <f>IF(OR(B3336=0,'Input and Summary Results'!E2918=0),FALSE,'Input and Summary Results'!$E2918)</f>
        <v>5.3875985000000001E-2</v>
      </c>
      <c r="E3336">
        <f t="shared" si="185"/>
        <v>-1.0072375497516017</v>
      </c>
      <c r="F3336">
        <f t="shared" si="186"/>
        <v>0.23775108228185049</v>
      </c>
      <c r="G3336">
        <f>IF('Input and Summary Results'!$J$4="yes",IF(C3336=FALSE,FALSE,IF('Data Transformation'!E3336&lt;$R$10,E3336,$R$10)),IF(C3336=FALSE,FALSE,IF(C3336&lt;$R$10,C3336,$R$10)))</f>
        <v>9.8347301999999998E-2</v>
      </c>
      <c r="H3336">
        <f>IF('Input and Summary Results'!$J$4="yes",'Data Transformation'!F3336,'Data Transformation'!D3336)</f>
        <v>5.3875985000000001E-2</v>
      </c>
      <c r="I3336">
        <f t="shared" si="187"/>
        <v>176</v>
      </c>
    </row>
    <row r="3337" spans="2:9" x14ac:dyDescent="0.45">
      <c r="B3337">
        <f>IF('Input and Summary Results'!D2919=0,FALSE,'Input and Summary Results'!$B2919)</f>
        <v>176</v>
      </c>
      <c r="C3337">
        <f>IF(OR(B3337=0,'Input and Summary Results'!D2919=0,'Input and Summary Results'!D2919=""),FALSE,'Input and Summary Results'!$D2919)</f>
        <v>0.64074361000000002</v>
      </c>
      <c r="D3337">
        <f>IF(OR(B3337=0,'Input and Summary Results'!E2919=0),FALSE,'Input and Summary Results'!$E2919)</f>
        <v>5.3335044999999998E-2</v>
      </c>
      <c r="E3337">
        <f t="shared" si="185"/>
        <v>-0.19331571624879409</v>
      </c>
      <c r="F3337">
        <f t="shared" si="186"/>
        <v>3.6125853100587302E-2</v>
      </c>
      <c r="G3337">
        <f>IF('Input and Summary Results'!$J$4="yes",IF(C3337=FALSE,FALSE,IF('Data Transformation'!E3337&lt;$R$10,E3337,$R$10)),IF(C3337=FALSE,FALSE,IF(C3337&lt;$R$10,C3337,$R$10)))</f>
        <v>0.64074361000000002</v>
      </c>
      <c r="H3337">
        <f>IF('Input and Summary Results'!$J$4="yes",'Data Transformation'!F3337,'Data Transformation'!D3337)</f>
        <v>5.3335044999999998E-2</v>
      </c>
      <c r="I3337">
        <f t="shared" si="187"/>
        <v>176</v>
      </c>
    </row>
    <row r="3338" spans="2:9" x14ac:dyDescent="0.45">
      <c r="B3338">
        <f>IF('Input and Summary Results'!D2920=0,FALSE,'Input and Summary Results'!$B2920)</f>
        <v>176</v>
      </c>
      <c r="C3338">
        <f>IF(OR(B3338=0,'Input and Summary Results'!D2920=0,'Input and Summary Results'!D2920=""),FALSE,'Input and Summary Results'!$D2920)</f>
        <v>9.0935763000000003E-2</v>
      </c>
      <c r="D3338">
        <f>IF(OR(B3338=0,'Input and Summary Results'!E2920=0),FALSE,'Input and Summary Results'!$E2920)</f>
        <v>5.2915810000000001E-2</v>
      </c>
      <c r="E3338">
        <f t="shared" si="185"/>
        <v>-1.0412652848855564</v>
      </c>
      <c r="F3338">
        <f t="shared" si="186"/>
        <v>0.25254598171678616</v>
      </c>
      <c r="G3338">
        <f>IF('Input and Summary Results'!$J$4="yes",IF(C3338=FALSE,FALSE,IF('Data Transformation'!E3338&lt;$R$10,E3338,$R$10)),IF(C3338=FALSE,FALSE,IF(C3338&lt;$R$10,C3338,$R$10)))</f>
        <v>9.0935763000000003E-2</v>
      </c>
      <c r="H3338">
        <f>IF('Input and Summary Results'!$J$4="yes",'Data Transformation'!F3338,'Data Transformation'!D3338)</f>
        <v>5.2915810000000001E-2</v>
      </c>
      <c r="I3338">
        <f t="shared" si="187"/>
        <v>176</v>
      </c>
    </row>
    <row r="3339" spans="2:9" x14ac:dyDescent="0.45">
      <c r="B3339">
        <f>IF('Input and Summary Results'!D2921=0,FALSE,'Input and Summary Results'!$B2921)</f>
        <v>176</v>
      </c>
      <c r="C3339">
        <f>IF(OR(B3339=0,'Input and Summary Results'!D2921=0,'Input and Summary Results'!D2921=""),FALSE,'Input and Summary Results'!$D2921)</f>
        <v>0.16516937600000001</v>
      </c>
      <c r="D3339">
        <f>IF(OR(B3339=0,'Input and Summary Results'!E2921=0),FALSE,'Input and Summary Results'!$E2921)</f>
        <v>5.0594009000000002E-2</v>
      </c>
      <c r="E3339">
        <f t="shared" si="185"/>
        <v>-0.78207047194963519</v>
      </c>
      <c r="F3339">
        <f t="shared" si="186"/>
        <v>0.13294110832022518</v>
      </c>
      <c r="G3339">
        <f>IF('Input and Summary Results'!$J$4="yes",IF(C3339=FALSE,FALSE,IF('Data Transformation'!E3339&lt;$R$10,E3339,$R$10)),IF(C3339=FALSE,FALSE,IF(C3339&lt;$R$10,C3339,$R$10)))</f>
        <v>0.16516937600000001</v>
      </c>
      <c r="H3339">
        <f>IF('Input and Summary Results'!$J$4="yes",'Data Transformation'!F3339,'Data Transformation'!D3339)</f>
        <v>5.0594009000000002E-2</v>
      </c>
      <c r="I3339">
        <f t="shared" si="187"/>
        <v>176</v>
      </c>
    </row>
    <row r="3340" spans="2:9" x14ac:dyDescent="0.45">
      <c r="B3340">
        <f>IF('Input and Summary Results'!D2922=0,FALSE,'Input and Summary Results'!$B2922)</f>
        <v>176</v>
      </c>
      <c r="C3340">
        <f>IF(OR(B3340=0,'Input and Summary Results'!D2922=0,'Input and Summary Results'!D2922=""),FALSE,'Input and Summary Results'!$D2922)</f>
        <v>7.5282641999999997E-2</v>
      </c>
      <c r="D3340">
        <f>IF(OR(B3340=0,'Input and Summary Results'!E2922=0),FALSE,'Input and Summary Results'!$E2922)</f>
        <v>5.0302946000000001E-2</v>
      </c>
      <c r="E3340">
        <f t="shared" si="185"/>
        <v>-1.1233051480041898</v>
      </c>
      <c r="F3340">
        <f t="shared" si="186"/>
        <v>0.28999352286281349</v>
      </c>
      <c r="G3340">
        <f>IF('Input and Summary Results'!$J$4="yes",IF(C3340=FALSE,FALSE,IF('Data Transformation'!E3340&lt;$R$10,E3340,$R$10)),IF(C3340=FALSE,FALSE,IF(C3340&lt;$R$10,C3340,$R$10)))</f>
        <v>7.5282641999999997E-2</v>
      </c>
      <c r="H3340">
        <f>IF('Input and Summary Results'!$J$4="yes",'Data Transformation'!F3340,'Data Transformation'!D3340)</f>
        <v>5.0302946000000001E-2</v>
      </c>
      <c r="I3340">
        <f t="shared" si="187"/>
        <v>176</v>
      </c>
    </row>
    <row r="3341" spans="2:9" x14ac:dyDescent="0.45">
      <c r="B3341">
        <f>IF('Input and Summary Results'!D2923=0,FALSE,'Input and Summary Results'!$B2923)</f>
        <v>176</v>
      </c>
      <c r="C3341">
        <f>IF(OR(B3341=0,'Input and Summary Results'!D2923=0,'Input and Summary Results'!D2923=""),FALSE,'Input and Summary Results'!$D2923)</f>
        <v>0.16755478800000001</v>
      </c>
      <c r="D3341">
        <f>IF(OR(B3341=0,'Input and Summary Results'!E2923=0),FALSE,'Input and Summary Results'!$E2923)</f>
        <v>4.4531003E-2</v>
      </c>
      <c r="E3341">
        <f t="shared" si="185"/>
        <v>-0.77584315737052489</v>
      </c>
      <c r="F3341">
        <f t="shared" si="186"/>
        <v>0.11534409450597138</v>
      </c>
      <c r="G3341">
        <f>IF('Input and Summary Results'!$J$4="yes",IF(C3341=FALSE,FALSE,IF('Data Transformation'!E3341&lt;$R$10,E3341,$R$10)),IF(C3341=FALSE,FALSE,IF(C3341&lt;$R$10,C3341,$R$10)))</f>
        <v>0.16755478800000001</v>
      </c>
      <c r="H3341">
        <f>IF('Input and Summary Results'!$J$4="yes",'Data Transformation'!F3341,'Data Transformation'!D3341)</f>
        <v>4.4531003E-2</v>
      </c>
      <c r="I3341">
        <f t="shared" si="187"/>
        <v>176</v>
      </c>
    </row>
    <row r="3342" spans="2:9" x14ac:dyDescent="0.45">
      <c r="B3342">
        <f>IF('Input and Summary Results'!D2924=0,FALSE,'Input and Summary Results'!$B2924)</f>
        <v>176</v>
      </c>
      <c r="C3342">
        <f>IF(OR(B3342=0,'Input and Summary Results'!D2924=0,'Input and Summary Results'!D2924=""),FALSE,'Input and Summary Results'!$D2924)</f>
        <v>0.107631437</v>
      </c>
      <c r="D3342">
        <f>IF(OR(B3342=0,'Input and Summary Results'!E2924=0),FALSE,'Input and Summary Results'!$E2924)</f>
        <v>4.2441061000000002E-2</v>
      </c>
      <c r="E3342">
        <f t="shared" si="185"/>
        <v>-0.9680608613688767</v>
      </c>
      <c r="F3342">
        <f t="shared" si="186"/>
        <v>0.1711342056503436</v>
      </c>
      <c r="G3342">
        <f>IF('Input and Summary Results'!$J$4="yes",IF(C3342=FALSE,FALSE,IF('Data Transformation'!E3342&lt;$R$10,E3342,$R$10)),IF(C3342=FALSE,FALSE,IF(C3342&lt;$R$10,C3342,$R$10)))</f>
        <v>0.107631437</v>
      </c>
      <c r="H3342">
        <f>IF('Input and Summary Results'!$J$4="yes",'Data Transformation'!F3342,'Data Transformation'!D3342)</f>
        <v>4.2441061000000002E-2</v>
      </c>
      <c r="I3342">
        <f t="shared" si="187"/>
        <v>176</v>
      </c>
    </row>
    <row r="3343" spans="2:9" x14ac:dyDescent="0.45">
      <c r="B3343">
        <f>IF('Input and Summary Results'!D2925=0,FALSE,'Input and Summary Results'!$B2925)</f>
        <v>176</v>
      </c>
      <c r="C3343">
        <f>IF(OR(B3343=0,'Input and Summary Results'!D2925=0,'Input and Summary Results'!D2925=""),FALSE,'Input and Summary Results'!$D2925)</f>
        <v>0.16055118400000001</v>
      </c>
      <c r="D3343">
        <f>IF(OR(B3343=0,'Input and Summary Results'!E2925=0),FALSE,'Input and Summary Results'!$E2925)</f>
        <v>4.243632E-2</v>
      </c>
      <c r="E3343">
        <f t="shared" si="185"/>
        <v>-0.79438648733964279</v>
      </c>
      <c r="F3343">
        <f t="shared" si="186"/>
        <v>0.11471334200811623</v>
      </c>
      <c r="G3343">
        <f>IF('Input and Summary Results'!$J$4="yes",IF(C3343=FALSE,FALSE,IF('Data Transformation'!E3343&lt;$R$10,E3343,$R$10)),IF(C3343=FALSE,FALSE,IF(C3343&lt;$R$10,C3343,$R$10)))</f>
        <v>0.16055118400000001</v>
      </c>
      <c r="H3343">
        <f>IF('Input and Summary Results'!$J$4="yes",'Data Transformation'!F3343,'Data Transformation'!D3343)</f>
        <v>4.243632E-2</v>
      </c>
      <c r="I3343">
        <f t="shared" si="187"/>
        <v>176</v>
      </c>
    </row>
    <row r="3344" spans="2:9" x14ac:dyDescent="0.45">
      <c r="B3344">
        <f>IF('Input and Summary Results'!D2926=0,FALSE,'Input and Summary Results'!$B2926)</f>
        <v>176</v>
      </c>
      <c r="C3344">
        <f>IF(OR(B3344=0,'Input and Summary Results'!D2926=0,'Input and Summary Results'!D2926=""),FALSE,'Input and Summary Results'!$D2926)</f>
        <v>8.4934014000000002E-2</v>
      </c>
      <c r="D3344">
        <f>IF(OR(B3344=0,'Input and Summary Results'!E2926=0),FALSE,'Input and Summary Results'!$E2926)</f>
        <v>4.1359212999999999E-2</v>
      </c>
      <c r="E3344">
        <f t="shared" si="185"/>
        <v>-1.0709183505784121</v>
      </c>
      <c r="F3344">
        <f t="shared" si="186"/>
        <v>0.21133933976086422</v>
      </c>
      <c r="G3344">
        <f>IF('Input and Summary Results'!$J$4="yes",IF(C3344=FALSE,FALSE,IF('Data Transformation'!E3344&lt;$R$10,E3344,$R$10)),IF(C3344=FALSE,FALSE,IF(C3344&lt;$R$10,C3344,$R$10)))</f>
        <v>8.4934014000000002E-2</v>
      </c>
      <c r="H3344">
        <f>IF('Input and Summary Results'!$J$4="yes",'Data Transformation'!F3344,'Data Transformation'!D3344)</f>
        <v>4.1359212999999999E-2</v>
      </c>
      <c r="I3344">
        <f t="shared" si="187"/>
        <v>176</v>
      </c>
    </row>
    <row r="3345" spans="2:9" x14ac:dyDescent="0.45">
      <c r="B3345">
        <f>IF('Input and Summary Results'!D2927=0,FALSE,'Input and Summary Results'!$B2927)</f>
        <v>176</v>
      </c>
      <c r="C3345">
        <f>IF(OR(B3345=0,'Input and Summary Results'!D2927=0,'Input and Summary Results'!D2927=""),FALSE,'Input and Summary Results'!$D2927)</f>
        <v>0.87454412800000003</v>
      </c>
      <c r="D3345">
        <f>IF(OR(B3345=0,'Input and Summary Results'!E2927=0),FALSE,'Input and Summary Results'!$E2927)</f>
        <v>3.8641223000000002E-2</v>
      </c>
      <c r="E3345">
        <f t="shared" si="185"/>
        <v>-5.8218271876117493E-2</v>
      </c>
      <c r="F3345">
        <f t="shared" si="186"/>
        <v>1.917603725766483E-2</v>
      </c>
      <c r="G3345">
        <f>IF('Input and Summary Results'!$J$4="yes",IF(C3345=FALSE,FALSE,IF('Data Transformation'!E3345&lt;$R$10,E3345,$R$10)),IF(C3345=FALSE,FALSE,IF(C3345&lt;$R$10,C3345,$R$10)))</f>
        <v>0.87454412800000003</v>
      </c>
      <c r="H3345">
        <f>IF('Input and Summary Results'!$J$4="yes",'Data Transformation'!F3345,'Data Transformation'!D3345)</f>
        <v>3.8641223000000002E-2</v>
      </c>
      <c r="I3345">
        <f t="shared" si="187"/>
        <v>176</v>
      </c>
    </row>
    <row r="3346" spans="2:9" x14ac:dyDescent="0.45">
      <c r="B3346">
        <f>IF('Input and Summary Results'!D2928=0,FALSE,'Input and Summary Results'!$B2928)</f>
        <v>177</v>
      </c>
      <c r="C3346">
        <f>IF(OR(B3346=0,'Input and Summary Results'!D2928=0,'Input and Summary Results'!D2928=""),FALSE,'Input and Summary Results'!$D2928)</f>
        <v>0.84641626000000003</v>
      </c>
      <c r="D3346">
        <f>IF(OR(B3346=0,'Input and Summary Results'!E2928=0),FALSE,'Input and Summary Results'!$E2928)</f>
        <v>0.12567112</v>
      </c>
      <c r="E3346">
        <f t="shared" si="185"/>
        <v>-7.2416002255431336E-2</v>
      </c>
      <c r="F3346">
        <f t="shared" si="186"/>
        <v>6.4437876087115806E-2</v>
      </c>
      <c r="G3346">
        <f>IF('Input and Summary Results'!$J$4="yes",IF(C3346=FALSE,FALSE,IF('Data Transformation'!E3346&lt;$R$10,E3346,$R$10)),IF(C3346=FALSE,FALSE,IF(C3346&lt;$R$10,C3346,$R$10)))</f>
        <v>0.84641626000000003</v>
      </c>
      <c r="H3346">
        <f>IF('Input and Summary Results'!$J$4="yes",'Data Transformation'!F3346,'Data Transformation'!D3346)</f>
        <v>0.12567112</v>
      </c>
      <c r="I3346">
        <f t="shared" si="187"/>
        <v>177</v>
      </c>
    </row>
    <row r="3347" spans="2:9" x14ac:dyDescent="0.45">
      <c r="B3347">
        <f>IF('Input and Summary Results'!D2929=0,FALSE,'Input and Summary Results'!$B2929)</f>
        <v>177</v>
      </c>
      <c r="C3347">
        <f>IF(OR(B3347=0,'Input and Summary Results'!D2929=0,'Input and Summary Results'!D2929=""),FALSE,'Input and Summary Results'!$D2929)</f>
        <v>1.04908048</v>
      </c>
      <c r="D3347">
        <f>IF(OR(B3347=0,'Input and Summary Results'!E2929=0),FALSE,'Input and Summary Results'!$E2929)</f>
        <v>0.103323661</v>
      </c>
      <c r="E3347">
        <f t="shared" si="185"/>
        <v>2.0808806286218166E-2</v>
      </c>
      <c r="F3347">
        <f t="shared" si="186"/>
        <v>4.2744546037116242E-2</v>
      </c>
      <c r="G3347">
        <f>IF('Input and Summary Results'!$J$4="yes",IF(C3347=FALSE,FALSE,IF('Data Transformation'!E3347&lt;$R$10,E3347,$R$10)),IF(C3347=FALSE,FALSE,IF(C3347&lt;$R$10,C3347,$R$10)))</f>
        <v>1.04908048</v>
      </c>
      <c r="H3347">
        <f>IF('Input and Summary Results'!$J$4="yes",'Data Transformation'!F3347,'Data Transformation'!D3347)</f>
        <v>0.103323661</v>
      </c>
      <c r="I3347">
        <f t="shared" si="187"/>
        <v>177</v>
      </c>
    </row>
    <row r="3348" spans="2:9" x14ac:dyDescent="0.45">
      <c r="B3348">
        <f>IF('Input and Summary Results'!D2930=0,FALSE,'Input and Summary Results'!$B2930)</f>
        <v>177</v>
      </c>
      <c r="C3348">
        <f>IF(OR(B3348=0,'Input and Summary Results'!D2930=0,'Input and Summary Results'!D2930=""),FALSE,'Input and Summary Results'!$D2930)</f>
        <v>0.694289983</v>
      </c>
      <c r="D3348">
        <f>IF(OR(B3348=0,'Input and Summary Results'!E2930=0),FALSE,'Input and Summary Results'!$E2930)</f>
        <v>0.10106351199999999</v>
      </c>
      <c r="E3348">
        <f t="shared" si="185"/>
        <v>-0.1584591005639964</v>
      </c>
      <c r="F3348">
        <f t="shared" si="186"/>
        <v>6.3174704060219744E-2</v>
      </c>
      <c r="G3348">
        <f>IF('Input and Summary Results'!$J$4="yes",IF(C3348=FALSE,FALSE,IF('Data Transformation'!E3348&lt;$R$10,E3348,$R$10)),IF(C3348=FALSE,FALSE,IF(C3348&lt;$R$10,C3348,$R$10)))</f>
        <v>0.694289983</v>
      </c>
      <c r="H3348">
        <f>IF('Input and Summary Results'!$J$4="yes",'Data Transformation'!F3348,'Data Transformation'!D3348)</f>
        <v>0.10106351199999999</v>
      </c>
      <c r="I3348">
        <f t="shared" si="187"/>
        <v>177</v>
      </c>
    </row>
    <row r="3349" spans="2:9" x14ac:dyDescent="0.45">
      <c r="B3349">
        <f>IF('Input and Summary Results'!D2931=0,FALSE,'Input and Summary Results'!$B2931)</f>
        <v>177</v>
      </c>
      <c r="C3349">
        <f>IF(OR(B3349=0,'Input and Summary Results'!D2931=0,'Input and Summary Results'!D2931=""),FALSE,'Input and Summary Results'!$D2931)</f>
        <v>1.0032767069999999</v>
      </c>
      <c r="D3349">
        <f>IF(OR(B3349=0,'Input and Summary Results'!E2931=0),FALSE,'Input and Summary Results'!$E2931)</f>
        <v>9.6214646000000001E-2</v>
      </c>
      <c r="E3349">
        <f t="shared" si="185"/>
        <v>1.4207293810563741E-3</v>
      </c>
      <c r="F3349">
        <f t="shared" si="186"/>
        <v>4.1620777271768161E-2</v>
      </c>
      <c r="G3349">
        <f>IF('Input and Summary Results'!$J$4="yes",IF(C3349=FALSE,FALSE,IF('Data Transformation'!E3349&lt;$R$10,E3349,$R$10)),IF(C3349=FALSE,FALSE,IF(C3349&lt;$R$10,C3349,$R$10)))</f>
        <v>1.0032767069999999</v>
      </c>
      <c r="H3349">
        <f>IF('Input and Summary Results'!$J$4="yes",'Data Transformation'!F3349,'Data Transformation'!D3349)</f>
        <v>9.6214646000000001E-2</v>
      </c>
      <c r="I3349">
        <f t="shared" si="187"/>
        <v>177</v>
      </c>
    </row>
    <row r="3350" spans="2:9" x14ac:dyDescent="0.45">
      <c r="B3350">
        <f>IF('Input and Summary Results'!D2932=0,FALSE,'Input and Summary Results'!$B2932)</f>
        <v>177</v>
      </c>
      <c r="C3350">
        <f>IF(OR(B3350=0,'Input and Summary Results'!D2932=0,'Input and Summary Results'!D2932=""),FALSE,'Input and Summary Results'!$D2932)</f>
        <v>1.0359022360000001</v>
      </c>
      <c r="D3350">
        <f>IF(OR(B3350=0,'Input and Summary Results'!E2932=0),FALSE,'Input and Summary Results'!$E2932)</f>
        <v>8.9332165000000005E-2</v>
      </c>
      <c r="E3350">
        <f t="shared" si="185"/>
        <v>1.5318770496873729E-2</v>
      </c>
      <c r="F3350">
        <f t="shared" si="186"/>
        <v>3.7426465802126135E-2</v>
      </c>
      <c r="G3350">
        <f>IF('Input and Summary Results'!$J$4="yes",IF(C3350=FALSE,FALSE,IF('Data Transformation'!E3350&lt;$R$10,E3350,$R$10)),IF(C3350=FALSE,FALSE,IF(C3350&lt;$R$10,C3350,$R$10)))</f>
        <v>1.0359022360000001</v>
      </c>
      <c r="H3350">
        <f>IF('Input and Summary Results'!$J$4="yes",'Data Transformation'!F3350,'Data Transformation'!D3350)</f>
        <v>8.9332165000000005E-2</v>
      </c>
      <c r="I3350">
        <f t="shared" si="187"/>
        <v>177</v>
      </c>
    </row>
    <row r="3351" spans="2:9" x14ac:dyDescent="0.45">
      <c r="B3351">
        <f>IF('Input and Summary Results'!D2933=0,FALSE,'Input and Summary Results'!$B2933)</f>
        <v>177</v>
      </c>
      <c r="C3351">
        <f>IF(OR(B3351=0,'Input and Summary Results'!D2933=0,'Input and Summary Results'!D2933=""),FALSE,'Input and Summary Results'!$D2933)</f>
        <v>1.0948634530000001</v>
      </c>
      <c r="D3351">
        <f>IF(OR(B3351=0,'Input and Summary Results'!E2933=0),FALSE,'Input and Summary Results'!$E2933)</f>
        <v>7.9493902000000005E-2</v>
      </c>
      <c r="E3351">
        <f t="shared" si="185"/>
        <v>3.9359959078971253E-2</v>
      </c>
      <c r="F3351">
        <f t="shared" si="186"/>
        <v>3.1511101565648847E-2</v>
      </c>
      <c r="G3351">
        <f>IF('Input and Summary Results'!$J$4="yes",IF(C3351=FALSE,FALSE,IF('Data Transformation'!E3351&lt;$R$10,E3351,$R$10)),IF(C3351=FALSE,FALSE,IF(C3351&lt;$R$10,C3351,$R$10)))</f>
        <v>1.0948634530000001</v>
      </c>
      <c r="H3351">
        <f>IF('Input and Summary Results'!$J$4="yes",'Data Transformation'!F3351,'Data Transformation'!D3351)</f>
        <v>7.9493902000000005E-2</v>
      </c>
      <c r="I3351">
        <f t="shared" si="187"/>
        <v>177</v>
      </c>
    </row>
    <row r="3352" spans="2:9" x14ac:dyDescent="0.45">
      <c r="B3352">
        <f>IF('Input and Summary Results'!D2934=0,FALSE,'Input and Summary Results'!$B2934)</f>
        <v>177</v>
      </c>
      <c r="C3352">
        <f>IF(OR(B3352=0,'Input and Summary Results'!D2934=0,'Input and Summary Results'!D2934=""),FALSE,'Input and Summary Results'!$D2934)</f>
        <v>0.33232808800000002</v>
      </c>
      <c r="D3352">
        <f>IF(OR(B3352=0,'Input and Summary Results'!E2934=0),FALSE,'Input and Summary Results'!$E2934)</f>
        <v>7.6302129999999996E-2</v>
      </c>
      <c r="E3352">
        <f t="shared" si="185"/>
        <v>-0.47843295108393441</v>
      </c>
      <c r="F3352">
        <f t="shared" si="186"/>
        <v>9.9645878924323708E-2</v>
      </c>
      <c r="G3352">
        <f>IF('Input and Summary Results'!$J$4="yes",IF(C3352=FALSE,FALSE,IF('Data Transformation'!E3352&lt;$R$10,E3352,$R$10)),IF(C3352=FALSE,FALSE,IF(C3352&lt;$R$10,C3352,$R$10)))</f>
        <v>0.33232808800000002</v>
      </c>
      <c r="H3352">
        <f>IF('Input and Summary Results'!$J$4="yes",'Data Transformation'!F3352,'Data Transformation'!D3352)</f>
        <v>7.6302129999999996E-2</v>
      </c>
      <c r="I3352">
        <f t="shared" si="187"/>
        <v>177</v>
      </c>
    </row>
    <row r="3353" spans="2:9" x14ac:dyDescent="0.45">
      <c r="B3353">
        <f>IF('Input and Summary Results'!D2935=0,FALSE,'Input and Summary Results'!$B2935)</f>
        <v>177</v>
      </c>
      <c r="C3353">
        <f>IF(OR(B3353=0,'Input and Summary Results'!D2935=0,'Input and Summary Results'!D2935=""),FALSE,'Input and Summary Results'!$D2935)</f>
        <v>1.03559913</v>
      </c>
      <c r="D3353">
        <f>IF(OR(B3353=0,'Input and Summary Results'!E2935=0),FALSE,'Input and Summary Results'!$E2935)</f>
        <v>7.2473550999999997E-2</v>
      </c>
      <c r="E3353">
        <f t="shared" si="185"/>
        <v>1.5191676915057335E-2</v>
      </c>
      <c r="F3353">
        <f t="shared" si="186"/>
        <v>3.0372293895225652E-2</v>
      </c>
      <c r="G3353">
        <f>IF('Input and Summary Results'!$J$4="yes",IF(C3353=FALSE,FALSE,IF('Data Transformation'!E3353&lt;$R$10,E3353,$R$10)),IF(C3353=FALSE,FALSE,IF(C3353&lt;$R$10,C3353,$R$10)))</f>
        <v>1.03559913</v>
      </c>
      <c r="H3353">
        <f>IF('Input and Summary Results'!$J$4="yes",'Data Transformation'!F3353,'Data Transformation'!D3353)</f>
        <v>7.2473550999999997E-2</v>
      </c>
      <c r="I3353">
        <f t="shared" si="187"/>
        <v>177</v>
      </c>
    </row>
    <row r="3354" spans="2:9" x14ac:dyDescent="0.45">
      <c r="B3354">
        <f>IF('Input and Summary Results'!D2936=0,FALSE,'Input and Summary Results'!$B2936)</f>
        <v>177</v>
      </c>
      <c r="C3354">
        <f>IF(OR(B3354=0,'Input and Summary Results'!D2936=0,'Input and Summary Results'!D2936=""),FALSE,'Input and Summary Results'!$D2936)</f>
        <v>0.96933923300000002</v>
      </c>
      <c r="D3354">
        <f>IF(OR(B3354=0,'Input and Summary Results'!E2936=0),FALSE,'Input and Summary Results'!$E2936)</f>
        <v>6.4240650999999996E-2</v>
      </c>
      <c r="E3354">
        <f t="shared" si="185"/>
        <v>-1.3524209288286741E-2</v>
      </c>
      <c r="F3354">
        <f t="shared" si="186"/>
        <v>2.8762317241316074E-2</v>
      </c>
      <c r="G3354">
        <f>IF('Input and Summary Results'!$J$4="yes",IF(C3354=FALSE,FALSE,IF('Data Transformation'!E3354&lt;$R$10,E3354,$R$10)),IF(C3354=FALSE,FALSE,IF(C3354&lt;$R$10,C3354,$R$10)))</f>
        <v>0.96933923300000002</v>
      </c>
      <c r="H3354">
        <f>IF('Input and Summary Results'!$J$4="yes",'Data Transformation'!F3354,'Data Transformation'!D3354)</f>
        <v>6.4240650999999996E-2</v>
      </c>
      <c r="I3354">
        <f t="shared" si="187"/>
        <v>177</v>
      </c>
    </row>
    <row r="3355" spans="2:9" x14ac:dyDescent="0.45">
      <c r="B3355">
        <f>IF('Input and Summary Results'!D2937=0,FALSE,'Input and Summary Results'!$B2937)</f>
        <v>177</v>
      </c>
      <c r="C3355">
        <f>IF(OR(B3355=0,'Input and Summary Results'!D2937=0,'Input and Summary Results'!D2937=""),FALSE,'Input and Summary Results'!$D2937)</f>
        <v>0.372483387</v>
      </c>
      <c r="D3355">
        <f>IF(OR(B3355=0,'Input and Summary Results'!E2937=0),FALSE,'Input and Summary Results'!$E2937)</f>
        <v>6.1261975000000003E-2</v>
      </c>
      <c r="E3355">
        <f t="shared" si="185"/>
        <v>-0.42889309229856309</v>
      </c>
      <c r="F3355">
        <f t="shared" si="186"/>
        <v>7.1379551620110254E-2</v>
      </c>
      <c r="G3355">
        <f>IF('Input and Summary Results'!$J$4="yes",IF(C3355=FALSE,FALSE,IF('Data Transformation'!E3355&lt;$R$10,E3355,$R$10)),IF(C3355=FALSE,FALSE,IF(C3355&lt;$R$10,C3355,$R$10)))</f>
        <v>0.372483387</v>
      </c>
      <c r="H3355">
        <f>IF('Input and Summary Results'!$J$4="yes",'Data Transformation'!F3355,'Data Transformation'!D3355)</f>
        <v>6.1261975000000003E-2</v>
      </c>
      <c r="I3355">
        <f t="shared" si="187"/>
        <v>177</v>
      </c>
    </row>
    <row r="3356" spans="2:9" x14ac:dyDescent="0.45">
      <c r="B3356">
        <f>IF('Input and Summary Results'!D2938=0,FALSE,'Input and Summary Results'!$B2938)</f>
        <v>177</v>
      </c>
      <c r="C3356">
        <f>IF(OR(B3356=0,'Input and Summary Results'!D2938=0,'Input and Summary Results'!D2938=""),FALSE,'Input and Summary Results'!$D2938)</f>
        <v>0.37090245999999999</v>
      </c>
      <c r="D3356">
        <f>IF(OR(B3356=0,'Input and Summary Results'!E2938=0),FALSE,'Input and Summary Results'!$E2938)</f>
        <v>6.0287799000000003E-2</v>
      </c>
      <c r="E3356">
        <f t="shared" si="185"/>
        <v>-0.4307402862160582</v>
      </c>
      <c r="F3356">
        <f t="shared" si="186"/>
        <v>7.0543896543581841E-2</v>
      </c>
      <c r="G3356">
        <f>IF('Input and Summary Results'!$J$4="yes",IF(C3356=FALSE,FALSE,IF('Data Transformation'!E3356&lt;$R$10,E3356,$R$10)),IF(C3356=FALSE,FALSE,IF(C3356&lt;$R$10,C3356,$R$10)))</f>
        <v>0.37090245999999999</v>
      </c>
      <c r="H3356">
        <f>IF('Input and Summary Results'!$J$4="yes",'Data Transformation'!F3356,'Data Transformation'!D3356)</f>
        <v>6.0287799000000003E-2</v>
      </c>
      <c r="I3356">
        <f t="shared" si="187"/>
        <v>177</v>
      </c>
    </row>
    <row r="3357" spans="2:9" x14ac:dyDescent="0.45">
      <c r="B3357">
        <f>IF('Input and Summary Results'!D2939=0,FALSE,'Input and Summary Results'!$B2939)</f>
        <v>177</v>
      </c>
      <c r="C3357">
        <f>IF(OR(B3357=0,'Input and Summary Results'!D2939=0,'Input and Summary Results'!D2939=""),FALSE,'Input and Summary Results'!$D2939)</f>
        <v>0.81130860500000002</v>
      </c>
      <c r="D3357">
        <f>IF(OR(B3357=0,'Input and Summary Results'!E2939=0),FALSE,'Input and Summary Results'!$E2939)</f>
        <v>5.9096575999999998E-2</v>
      </c>
      <c r="E3357">
        <f t="shared" si="185"/>
        <v>-9.0813917730765137E-2</v>
      </c>
      <c r="F3357">
        <f t="shared" si="186"/>
        <v>3.1613018555374496E-2</v>
      </c>
      <c r="G3357">
        <f>IF('Input and Summary Results'!$J$4="yes",IF(C3357=FALSE,FALSE,IF('Data Transformation'!E3357&lt;$R$10,E3357,$R$10)),IF(C3357=FALSE,FALSE,IF(C3357&lt;$R$10,C3357,$R$10)))</f>
        <v>0.81130860500000002</v>
      </c>
      <c r="H3357">
        <f>IF('Input and Summary Results'!$J$4="yes",'Data Transformation'!F3357,'Data Transformation'!D3357)</f>
        <v>5.9096575999999998E-2</v>
      </c>
      <c r="I3357">
        <f t="shared" si="187"/>
        <v>177</v>
      </c>
    </row>
    <row r="3358" spans="2:9" x14ac:dyDescent="0.45">
      <c r="B3358">
        <f>IF('Input and Summary Results'!D2940=0,FALSE,'Input and Summary Results'!$B2940)</f>
        <v>177</v>
      </c>
      <c r="C3358">
        <f>IF(OR(B3358=0,'Input and Summary Results'!D2940=0,'Input and Summary Results'!D2940=""),FALSE,'Input and Summary Results'!$D2940)</f>
        <v>0.74431852499999995</v>
      </c>
      <c r="D3358">
        <f>IF(OR(B3358=0,'Input and Summary Results'!E2940=0),FALSE,'Input and Summary Results'!$E2940)</f>
        <v>5.1005838999999997E-2</v>
      </c>
      <c r="E3358">
        <f t="shared" si="185"/>
        <v>-0.12824117191883858</v>
      </c>
      <c r="F3358">
        <f t="shared" si="186"/>
        <v>2.9740673357552129E-2</v>
      </c>
      <c r="G3358">
        <f>IF('Input and Summary Results'!$J$4="yes",IF(C3358=FALSE,FALSE,IF('Data Transformation'!E3358&lt;$R$10,E3358,$R$10)),IF(C3358=FALSE,FALSE,IF(C3358&lt;$R$10,C3358,$R$10)))</f>
        <v>0.74431852499999995</v>
      </c>
      <c r="H3358">
        <f>IF('Input and Summary Results'!$J$4="yes",'Data Transformation'!F3358,'Data Transformation'!D3358)</f>
        <v>5.1005838999999997E-2</v>
      </c>
      <c r="I3358">
        <f t="shared" si="187"/>
        <v>177</v>
      </c>
    </row>
    <row r="3359" spans="2:9" x14ac:dyDescent="0.45">
      <c r="B3359">
        <f>IF('Input and Summary Results'!D2941=0,FALSE,'Input and Summary Results'!$B2941)</f>
        <v>177</v>
      </c>
      <c r="C3359">
        <f>IF(OR(B3359=0,'Input and Summary Results'!D2941=0,'Input and Summary Results'!D2941=""),FALSE,'Input and Summary Results'!$D2941)</f>
        <v>0.35214314699999999</v>
      </c>
      <c r="D3359">
        <f>IF(OR(B3359=0,'Input and Summary Results'!E2941=0),FALSE,'Input and Summary Results'!$E2941)</f>
        <v>4.8105581000000001E-2</v>
      </c>
      <c r="E3359">
        <f t="shared" si="185"/>
        <v>-0.4532807589230603</v>
      </c>
      <c r="F3359">
        <f t="shared" si="186"/>
        <v>5.9287884293258736E-2</v>
      </c>
      <c r="G3359">
        <f>IF('Input and Summary Results'!$J$4="yes",IF(C3359=FALSE,FALSE,IF('Data Transformation'!E3359&lt;$R$10,E3359,$R$10)),IF(C3359=FALSE,FALSE,IF(C3359&lt;$R$10,C3359,$R$10)))</f>
        <v>0.35214314699999999</v>
      </c>
      <c r="H3359">
        <f>IF('Input and Summary Results'!$J$4="yes",'Data Transformation'!F3359,'Data Transformation'!D3359)</f>
        <v>4.8105581000000001E-2</v>
      </c>
      <c r="I3359">
        <f t="shared" si="187"/>
        <v>177</v>
      </c>
    </row>
    <row r="3360" spans="2:9" x14ac:dyDescent="0.45">
      <c r="B3360">
        <f>IF('Input and Summary Results'!D2942=0,FALSE,'Input and Summary Results'!$B2942)</f>
        <v>177</v>
      </c>
      <c r="C3360">
        <f>IF(OR(B3360=0,'Input and Summary Results'!D2942=0,'Input and Summary Results'!D2942=""),FALSE,'Input and Summary Results'!$D2942)</f>
        <v>0.24691549099999999</v>
      </c>
      <c r="D3360">
        <f>IF(OR(B3360=0,'Input and Summary Results'!E2942=0),FALSE,'Input and Summary Results'!$E2942)</f>
        <v>4.7571035999999997E-2</v>
      </c>
      <c r="E3360">
        <f t="shared" si="185"/>
        <v>-0.60745166241810944</v>
      </c>
      <c r="F3360">
        <f t="shared" si="186"/>
        <v>8.3614962918628702E-2</v>
      </c>
      <c r="G3360">
        <f>IF('Input and Summary Results'!$J$4="yes",IF(C3360=FALSE,FALSE,IF('Data Transformation'!E3360&lt;$R$10,E3360,$R$10)),IF(C3360=FALSE,FALSE,IF(C3360&lt;$R$10,C3360,$R$10)))</f>
        <v>0.24691549099999999</v>
      </c>
      <c r="H3360">
        <f>IF('Input and Summary Results'!$J$4="yes",'Data Transformation'!F3360,'Data Transformation'!D3360)</f>
        <v>4.7571035999999997E-2</v>
      </c>
      <c r="I3360">
        <f t="shared" si="187"/>
        <v>177</v>
      </c>
    </row>
    <row r="3361" spans="2:9" x14ac:dyDescent="0.45">
      <c r="B3361">
        <f>IF('Input and Summary Results'!D2943=0,FALSE,'Input and Summary Results'!$B2943)</f>
        <v>177</v>
      </c>
      <c r="C3361">
        <f>IF(OR(B3361=0,'Input and Summary Results'!D2943=0,'Input and Summary Results'!D2943=""),FALSE,'Input and Summary Results'!$D2943)</f>
        <v>0.68477927199999999</v>
      </c>
      <c r="D3361">
        <f>IF(OR(B3361=0,'Input and Summary Results'!E2943=0),FALSE,'Input and Summary Results'!$E2943)</f>
        <v>4.6191726000000002E-2</v>
      </c>
      <c r="E3361">
        <f t="shared" si="185"/>
        <v>-0.16444939405558759</v>
      </c>
      <c r="F3361">
        <f t="shared" si="186"/>
        <v>2.927543210449279E-2</v>
      </c>
      <c r="G3361">
        <f>IF('Input and Summary Results'!$J$4="yes",IF(C3361=FALSE,FALSE,IF('Data Transformation'!E3361&lt;$R$10,E3361,$R$10)),IF(C3361=FALSE,FALSE,IF(C3361&lt;$R$10,C3361,$R$10)))</f>
        <v>0.68477927199999999</v>
      </c>
      <c r="H3361">
        <f>IF('Input and Summary Results'!$J$4="yes",'Data Transformation'!F3361,'Data Transformation'!D3361)</f>
        <v>4.6191726000000002E-2</v>
      </c>
      <c r="I3361">
        <f t="shared" si="187"/>
        <v>177</v>
      </c>
    </row>
    <row r="3362" spans="2:9" x14ac:dyDescent="0.45">
      <c r="B3362">
        <f>IF('Input and Summary Results'!D2944=0,FALSE,'Input and Summary Results'!$B2944)</f>
        <v>177</v>
      </c>
      <c r="C3362">
        <f>IF(OR(B3362=0,'Input and Summary Results'!D2944=0,'Input and Summary Results'!D2944=""),FALSE,'Input and Summary Results'!$D2944)</f>
        <v>0.82943397699999999</v>
      </c>
      <c r="D3362">
        <f>IF(OR(B3362=0,'Input and Summary Results'!E2944=0),FALSE,'Input and Summary Results'!$E2944)</f>
        <v>4.5699485999999997E-2</v>
      </c>
      <c r="E3362">
        <f t="shared" si="185"/>
        <v>-8.1218178133594804E-2</v>
      </c>
      <c r="F3362">
        <f t="shared" si="186"/>
        <v>2.3912182854790381E-2</v>
      </c>
      <c r="G3362">
        <f>IF('Input and Summary Results'!$J$4="yes",IF(C3362=FALSE,FALSE,IF('Data Transformation'!E3362&lt;$R$10,E3362,$R$10)),IF(C3362=FALSE,FALSE,IF(C3362&lt;$R$10,C3362,$R$10)))</f>
        <v>0.82943397699999999</v>
      </c>
      <c r="H3362">
        <f>IF('Input and Summary Results'!$J$4="yes",'Data Transformation'!F3362,'Data Transformation'!D3362)</f>
        <v>4.5699485999999997E-2</v>
      </c>
      <c r="I3362">
        <f t="shared" si="187"/>
        <v>177</v>
      </c>
    </row>
    <row r="3363" spans="2:9" x14ac:dyDescent="0.45">
      <c r="B3363">
        <f>IF('Input and Summary Results'!D2945=0,FALSE,'Input and Summary Results'!$B2945)</f>
        <v>177</v>
      </c>
      <c r="C3363">
        <f>IF(OR(B3363=0,'Input and Summary Results'!D2945=0,'Input and Summary Results'!D2945=""),FALSE,'Input and Summary Results'!$D2945)</f>
        <v>0.90719572100000001</v>
      </c>
      <c r="D3363">
        <f>IF(OR(B3363=0,'Input and Summary Results'!E2945=0),FALSE,'Input and Summary Results'!$E2945)</f>
        <v>4.5612778999999999E-2</v>
      </c>
      <c r="E3363">
        <f t="shared" si="185"/>
        <v>-4.2299006897454701E-2</v>
      </c>
      <c r="F3363">
        <f t="shared" si="186"/>
        <v>2.1821031148801021E-2</v>
      </c>
      <c r="G3363">
        <f>IF('Input and Summary Results'!$J$4="yes",IF(C3363=FALSE,FALSE,IF('Data Transformation'!E3363&lt;$R$10,E3363,$R$10)),IF(C3363=FALSE,FALSE,IF(C3363&lt;$R$10,C3363,$R$10)))</f>
        <v>0.90719572100000001</v>
      </c>
      <c r="H3363">
        <f>IF('Input and Summary Results'!$J$4="yes",'Data Transformation'!F3363,'Data Transformation'!D3363)</f>
        <v>4.5612778999999999E-2</v>
      </c>
      <c r="I3363">
        <f t="shared" si="187"/>
        <v>177</v>
      </c>
    </row>
    <row r="3364" spans="2:9" x14ac:dyDescent="0.45">
      <c r="B3364">
        <f>IF('Input and Summary Results'!D2946=0,FALSE,'Input and Summary Results'!$B2946)</f>
        <v>177</v>
      </c>
      <c r="C3364">
        <f>IF(OR(B3364=0,'Input and Summary Results'!D2946=0,'Input and Summary Results'!D2946=""),FALSE,'Input and Summary Results'!$D2946)</f>
        <v>0.89202985599999995</v>
      </c>
      <c r="D3364">
        <f>IF(OR(B3364=0,'Input and Summary Results'!E2946=0),FALSE,'Input and Summary Results'!$E2946)</f>
        <v>3.9834421000000002E-2</v>
      </c>
      <c r="E3364">
        <f t="shared" si="185"/>
        <v>-4.9620609660805143E-2</v>
      </c>
      <c r="F3364">
        <f t="shared" si="186"/>
        <v>1.9380672740621812E-2</v>
      </c>
      <c r="G3364">
        <f>IF('Input and Summary Results'!$J$4="yes",IF(C3364=FALSE,FALSE,IF('Data Transformation'!E3364&lt;$R$10,E3364,$R$10)),IF(C3364=FALSE,FALSE,IF(C3364&lt;$R$10,C3364,$R$10)))</f>
        <v>0.89202985599999995</v>
      </c>
      <c r="H3364">
        <f>IF('Input and Summary Results'!$J$4="yes",'Data Transformation'!F3364,'Data Transformation'!D3364)</f>
        <v>3.9834421000000002E-2</v>
      </c>
      <c r="I3364">
        <f t="shared" si="187"/>
        <v>177</v>
      </c>
    </row>
    <row r="3365" spans="2:9" x14ac:dyDescent="0.45">
      <c r="B3365">
        <f>IF('Input and Summary Results'!D2947=0,FALSE,'Input and Summary Results'!$B2947)</f>
        <v>178</v>
      </c>
      <c r="C3365">
        <f>IF(OR(B3365=0,'Input and Summary Results'!D2947=0,'Input and Summary Results'!D2947=""),FALSE,'Input and Summary Results'!$D2947)</f>
        <v>0.48791517000000001</v>
      </c>
      <c r="D3365">
        <f>IF(OR(B3365=0,'Input and Summary Results'!E2947=0),FALSE,'Input and Summary Results'!$E2947)</f>
        <v>0.101002363</v>
      </c>
      <c r="E3365">
        <f t="shared" si="185"/>
        <v>-0.31165567882384715</v>
      </c>
      <c r="F3365">
        <f t="shared" si="186"/>
        <v>8.9841489335123564E-2</v>
      </c>
      <c r="G3365">
        <f>IF('Input and Summary Results'!$J$4="yes",IF(C3365=FALSE,FALSE,IF('Data Transformation'!E3365&lt;$R$10,E3365,$R$10)),IF(C3365=FALSE,FALSE,IF(C3365&lt;$R$10,C3365,$R$10)))</f>
        <v>0.48791517000000001</v>
      </c>
      <c r="H3365">
        <f>IF('Input and Summary Results'!$J$4="yes",'Data Transformation'!F3365,'Data Transformation'!D3365)</f>
        <v>0.101002363</v>
      </c>
      <c r="I3365">
        <f t="shared" si="187"/>
        <v>178</v>
      </c>
    </row>
    <row r="3366" spans="2:9" x14ac:dyDescent="0.45">
      <c r="B3366">
        <f>IF('Input and Summary Results'!D2948=0,FALSE,'Input and Summary Results'!$B2948)</f>
        <v>178</v>
      </c>
      <c r="C3366">
        <f>IF(OR(B3366=0,'Input and Summary Results'!D2948=0,'Input and Summary Results'!D2948=""),FALSE,'Input and Summary Results'!$D2948)</f>
        <v>0.43461881299999999</v>
      </c>
      <c r="D3366">
        <f>IF(OR(B3366=0,'Input and Summary Results'!E2948=0),FALSE,'Input and Summary Results'!$E2948)</f>
        <v>9.9000039999999997E-2</v>
      </c>
      <c r="E3366">
        <f t="shared" si="185"/>
        <v>-0.36189147864767773</v>
      </c>
      <c r="F3366">
        <f t="shared" si="186"/>
        <v>9.8859083120269808E-2</v>
      </c>
      <c r="G3366">
        <f>IF('Input and Summary Results'!$J$4="yes",IF(C3366=FALSE,FALSE,IF('Data Transformation'!E3366&lt;$R$10,E3366,$R$10)),IF(C3366=FALSE,FALSE,IF(C3366&lt;$R$10,C3366,$R$10)))</f>
        <v>0.43461881299999999</v>
      </c>
      <c r="H3366">
        <f>IF('Input and Summary Results'!$J$4="yes",'Data Transformation'!F3366,'Data Transformation'!D3366)</f>
        <v>9.9000039999999997E-2</v>
      </c>
      <c r="I3366">
        <f t="shared" si="187"/>
        <v>178</v>
      </c>
    </row>
    <row r="3367" spans="2:9" x14ac:dyDescent="0.45">
      <c r="B3367">
        <f>IF('Input and Summary Results'!D2949=0,FALSE,'Input and Summary Results'!$B2949)</f>
        <v>178</v>
      </c>
      <c r="C3367">
        <f>IF(OR(B3367=0,'Input and Summary Results'!D2949=0,'Input and Summary Results'!D2949=""),FALSE,'Input and Summary Results'!$D2949)</f>
        <v>0.227925933</v>
      </c>
      <c r="D3367">
        <f>IF(OR(B3367=0,'Input and Summary Results'!E2949=0),FALSE,'Input and Summary Results'!$E2949)</f>
        <v>8.3778815000000006E-2</v>
      </c>
      <c r="E3367">
        <f t="shared" si="185"/>
        <v>-0.64220625876846993</v>
      </c>
      <c r="F3367">
        <f t="shared" si="186"/>
        <v>0.15952553196305225</v>
      </c>
      <c r="G3367">
        <f>IF('Input and Summary Results'!$J$4="yes",IF(C3367=FALSE,FALSE,IF('Data Transformation'!E3367&lt;$R$10,E3367,$R$10)),IF(C3367=FALSE,FALSE,IF(C3367&lt;$R$10,C3367,$R$10)))</f>
        <v>0.227925933</v>
      </c>
      <c r="H3367">
        <f>IF('Input and Summary Results'!$J$4="yes",'Data Transformation'!F3367,'Data Transformation'!D3367)</f>
        <v>8.3778815000000006E-2</v>
      </c>
      <c r="I3367">
        <f t="shared" si="187"/>
        <v>178</v>
      </c>
    </row>
    <row r="3368" spans="2:9" x14ac:dyDescent="0.45">
      <c r="B3368">
        <f>IF('Input and Summary Results'!D2950=0,FALSE,'Input and Summary Results'!$B2950)</f>
        <v>178</v>
      </c>
      <c r="C3368">
        <f>IF(OR(B3368=0,'Input and Summary Results'!D2950=0,'Input and Summary Results'!D2950=""),FALSE,'Input and Summary Results'!$D2950)</f>
        <v>9.0654526999999999E-2</v>
      </c>
      <c r="D3368">
        <f>IF(OR(B3368=0,'Input and Summary Results'!E2950=0),FALSE,'Input and Summary Results'!$E2950)</f>
        <v>7.9735482999999996E-2</v>
      </c>
      <c r="E3368">
        <f t="shared" si="185"/>
        <v>-1.0426105037358242</v>
      </c>
      <c r="F3368">
        <f t="shared" si="186"/>
        <v>0.38172610643040472</v>
      </c>
      <c r="G3368">
        <f>IF('Input and Summary Results'!$J$4="yes",IF(C3368=FALSE,FALSE,IF('Data Transformation'!E3368&lt;$R$10,E3368,$R$10)),IF(C3368=FALSE,FALSE,IF(C3368&lt;$R$10,C3368,$R$10)))</f>
        <v>9.0654526999999999E-2</v>
      </c>
      <c r="H3368">
        <f>IF('Input and Summary Results'!$J$4="yes",'Data Transformation'!F3368,'Data Transformation'!D3368)</f>
        <v>7.9735482999999996E-2</v>
      </c>
      <c r="I3368">
        <f t="shared" si="187"/>
        <v>178</v>
      </c>
    </row>
    <row r="3369" spans="2:9" x14ac:dyDescent="0.45">
      <c r="B3369">
        <f>IF('Input and Summary Results'!D2951=0,FALSE,'Input and Summary Results'!$B2951)</f>
        <v>178</v>
      </c>
      <c r="C3369">
        <f>IF(OR(B3369=0,'Input and Summary Results'!D2951=0,'Input and Summary Results'!D2951=""),FALSE,'Input and Summary Results'!$D2951)</f>
        <v>0.28134342699999998</v>
      </c>
      <c r="D3369">
        <f>IF(OR(B3369=0,'Input and Summary Results'!E2951=0),FALSE,'Input and Summary Results'!$E2951)</f>
        <v>7.6585798999999996E-2</v>
      </c>
      <c r="E3369">
        <f t="shared" si="185"/>
        <v>-0.55076322677256317</v>
      </c>
      <c r="F3369">
        <f t="shared" si="186"/>
        <v>0.1181411526845445</v>
      </c>
      <c r="G3369">
        <f>IF('Input and Summary Results'!$J$4="yes",IF(C3369=FALSE,FALSE,IF('Data Transformation'!E3369&lt;$R$10,E3369,$R$10)),IF(C3369=FALSE,FALSE,IF(C3369&lt;$R$10,C3369,$R$10)))</f>
        <v>0.28134342699999998</v>
      </c>
      <c r="H3369">
        <f>IF('Input and Summary Results'!$J$4="yes",'Data Transformation'!F3369,'Data Transformation'!D3369)</f>
        <v>7.6585798999999996E-2</v>
      </c>
      <c r="I3369">
        <f t="shared" si="187"/>
        <v>178</v>
      </c>
    </row>
    <row r="3370" spans="2:9" x14ac:dyDescent="0.45">
      <c r="B3370">
        <f>IF('Input and Summary Results'!D2952=0,FALSE,'Input and Summary Results'!$B2952)</f>
        <v>178</v>
      </c>
      <c r="C3370">
        <f>IF(OR(B3370=0,'Input and Summary Results'!D2952=0,'Input and Summary Results'!D2952=""),FALSE,'Input and Summary Results'!$D2952)</f>
        <v>0.71896347599999999</v>
      </c>
      <c r="D3370">
        <f>IF(OR(B3370=0,'Input and Summary Results'!E2952=0),FALSE,'Input and Summary Results'!$E2952)</f>
        <v>7.2401778999999999E-2</v>
      </c>
      <c r="E3370">
        <f t="shared" ref="E3370:E3433" si="188">IF(C3370=FALSE,FALSE,LOG10(C3370))</f>
        <v>-0.14329317161232824</v>
      </c>
      <c r="F3370">
        <f t="shared" ref="F3370:F3433" si="189">IF(D3370=FALSE, FALSE,0.434*D3370/C3370)</f>
        <v>4.3705102046101715E-2</v>
      </c>
      <c r="G3370">
        <f>IF('Input and Summary Results'!$J$4="yes",IF(C3370=FALSE,FALSE,IF('Data Transformation'!E3370&lt;$R$10,E3370,$R$10)),IF(C3370=FALSE,FALSE,IF(C3370&lt;$R$10,C3370,$R$10)))</f>
        <v>0.71896347599999999</v>
      </c>
      <c r="H3370">
        <f>IF('Input and Summary Results'!$J$4="yes",'Data Transformation'!F3370,'Data Transformation'!D3370)</f>
        <v>7.2401778999999999E-2</v>
      </c>
      <c r="I3370">
        <f t="shared" si="187"/>
        <v>178</v>
      </c>
    </row>
    <row r="3371" spans="2:9" x14ac:dyDescent="0.45">
      <c r="B3371">
        <f>IF('Input and Summary Results'!D2953=0,FALSE,'Input and Summary Results'!$B2953)</f>
        <v>178</v>
      </c>
      <c r="C3371">
        <f>IF(OR(B3371=0,'Input and Summary Results'!D2953=0,'Input and Summary Results'!D2953=""),FALSE,'Input and Summary Results'!$D2953)</f>
        <v>5.9866862E-2</v>
      </c>
      <c r="D3371">
        <f>IF(OR(B3371=0,'Input and Summary Results'!E2953=0),FALSE,'Input and Summary Results'!$E2953)</f>
        <v>6.6582611E-2</v>
      </c>
      <c r="E3371">
        <f t="shared" si="188"/>
        <v>-1.2228135053719447</v>
      </c>
      <c r="F3371">
        <f t="shared" si="189"/>
        <v>0.48268528211817746</v>
      </c>
      <c r="G3371">
        <f>IF('Input and Summary Results'!$J$4="yes",IF(C3371=FALSE,FALSE,IF('Data Transformation'!E3371&lt;$R$10,E3371,$R$10)),IF(C3371=FALSE,FALSE,IF(C3371&lt;$R$10,C3371,$R$10)))</f>
        <v>5.9866862E-2</v>
      </c>
      <c r="H3371">
        <f>IF('Input and Summary Results'!$J$4="yes",'Data Transformation'!F3371,'Data Transformation'!D3371)</f>
        <v>6.6582611E-2</v>
      </c>
      <c r="I3371">
        <f t="shared" si="187"/>
        <v>178</v>
      </c>
    </row>
    <row r="3372" spans="2:9" x14ac:dyDescent="0.45">
      <c r="B3372">
        <f>IF('Input and Summary Results'!D2954=0,FALSE,'Input and Summary Results'!$B2954)</f>
        <v>178</v>
      </c>
      <c r="C3372">
        <f>IF(OR(B3372=0,'Input and Summary Results'!D2954=0,'Input and Summary Results'!D2954=""),FALSE,'Input and Summary Results'!$D2954)</f>
        <v>0.22251642299999999</v>
      </c>
      <c r="D3372">
        <f>IF(OR(B3372=0,'Input and Summary Results'!E2954=0),FALSE,'Input and Summary Results'!$E2954)</f>
        <v>6.2518410999999996E-2</v>
      </c>
      <c r="E3372">
        <f t="shared" si="188"/>
        <v>-0.65263793005355319</v>
      </c>
      <c r="F3372">
        <f t="shared" si="189"/>
        <v>0.12193702383037137</v>
      </c>
      <c r="G3372">
        <f>IF('Input and Summary Results'!$J$4="yes",IF(C3372=FALSE,FALSE,IF('Data Transformation'!E3372&lt;$R$10,E3372,$R$10)),IF(C3372=FALSE,FALSE,IF(C3372&lt;$R$10,C3372,$R$10)))</f>
        <v>0.22251642299999999</v>
      </c>
      <c r="H3372">
        <f>IF('Input and Summary Results'!$J$4="yes",'Data Transformation'!F3372,'Data Transformation'!D3372)</f>
        <v>6.2518410999999996E-2</v>
      </c>
      <c r="I3372">
        <f t="shared" si="187"/>
        <v>178</v>
      </c>
    </row>
    <row r="3373" spans="2:9" x14ac:dyDescent="0.45">
      <c r="B3373">
        <f>IF('Input and Summary Results'!D2955=0,FALSE,'Input and Summary Results'!$B2955)</f>
        <v>178</v>
      </c>
      <c r="C3373">
        <f>IF(OR(B3373=0,'Input and Summary Results'!D2955=0,'Input and Summary Results'!D2955=""),FALSE,'Input and Summary Results'!$D2955)</f>
        <v>0.62315841900000002</v>
      </c>
      <c r="D3373">
        <f>IF(OR(B3373=0,'Input and Summary Results'!E2955=0),FALSE,'Input and Summary Results'!$E2955)</f>
        <v>6.148261E-2</v>
      </c>
      <c r="E3373">
        <f t="shared" si="188"/>
        <v>-0.20540153319384061</v>
      </c>
      <c r="F3373">
        <f t="shared" si="189"/>
        <v>4.2819693879478822E-2</v>
      </c>
      <c r="G3373">
        <f>IF('Input and Summary Results'!$J$4="yes",IF(C3373=FALSE,FALSE,IF('Data Transformation'!E3373&lt;$R$10,E3373,$R$10)),IF(C3373=FALSE,FALSE,IF(C3373&lt;$R$10,C3373,$R$10)))</f>
        <v>0.62315841900000002</v>
      </c>
      <c r="H3373">
        <f>IF('Input and Summary Results'!$J$4="yes",'Data Transformation'!F3373,'Data Transformation'!D3373)</f>
        <v>6.148261E-2</v>
      </c>
      <c r="I3373">
        <f t="shared" si="187"/>
        <v>178</v>
      </c>
    </row>
    <row r="3374" spans="2:9" x14ac:dyDescent="0.45">
      <c r="B3374">
        <f>IF('Input and Summary Results'!D2956=0,FALSE,'Input and Summary Results'!$B2956)</f>
        <v>178</v>
      </c>
      <c r="C3374">
        <f>IF(OR(B3374=0,'Input and Summary Results'!D2956=0,'Input and Summary Results'!D2956=""),FALSE,'Input and Summary Results'!$D2956)</f>
        <v>5.0863130999999999E-2</v>
      </c>
      <c r="D3374">
        <f>IF(OR(B3374=0,'Input and Summary Results'!E2956=0),FALSE,'Input and Summary Results'!$E2956)</f>
        <v>6.0544975000000001E-2</v>
      </c>
      <c r="E3374">
        <f t="shared" si="188"/>
        <v>-1.2935969093162307</v>
      </c>
      <c r="F3374">
        <f t="shared" si="189"/>
        <v>0.51661230115778756</v>
      </c>
      <c r="G3374">
        <f>IF('Input and Summary Results'!$J$4="yes",IF(C3374=FALSE,FALSE,IF('Data Transformation'!E3374&lt;$R$10,E3374,$R$10)),IF(C3374=FALSE,FALSE,IF(C3374&lt;$R$10,C3374,$R$10)))</f>
        <v>5.0863130999999999E-2</v>
      </c>
      <c r="H3374">
        <f>IF('Input and Summary Results'!$J$4="yes",'Data Transformation'!F3374,'Data Transformation'!D3374)</f>
        <v>6.0544975000000001E-2</v>
      </c>
      <c r="I3374">
        <f t="shared" si="187"/>
        <v>178</v>
      </c>
    </row>
    <row r="3375" spans="2:9" x14ac:dyDescent="0.45">
      <c r="B3375">
        <f>IF('Input and Summary Results'!D2957=0,FALSE,'Input and Summary Results'!$B2957)</f>
        <v>178</v>
      </c>
      <c r="C3375">
        <f>IF(OR(B3375=0,'Input and Summary Results'!D2957=0,'Input and Summary Results'!D2957=""),FALSE,'Input and Summary Results'!$D2957)</f>
        <v>7.4583647000000003E-2</v>
      </c>
      <c r="D3375">
        <f>IF(OR(B3375=0,'Input and Summary Results'!E2957=0),FALSE,'Input and Summary Results'!$E2957)</f>
        <v>4.4271282000000002E-2</v>
      </c>
      <c r="E3375">
        <f t="shared" si="188"/>
        <v>-1.1273563842725034</v>
      </c>
      <c r="F3375">
        <f t="shared" si="189"/>
        <v>0.25761325921753331</v>
      </c>
      <c r="G3375">
        <f>IF('Input and Summary Results'!$J$4="yes",IF(C3375=FALSE,FALSE,IF('Data Transformation'!E3375&lt;$R$10,E3375,$R$10)),IF(C3375=FALSE,FALSE,IF(C3375&lt;$R$10,C3375,$R$10)))</f>
        <v>7.4583647000000003E-2</v>
      </c>
      <c r="H3375">
        <f>IF('Input and Summary Results'!$J$4="yes",'Data Transformation'!F3375,'Data Transformation'!D3375)</f>
        <v>4.4271282000000002E-2</v>
      </c>
      <c r="I3375">
        <f t="shared" si="187"/>
        <v>178</v>
      </c>
    </row>
    <row r="3376" spans="2:9" x14ac:dyDescent="0.45">
      <c r="B3376">
        <f>IF('Input and Summary Results'!D2958=0,FALSE,'Input and Summary Results'!$B2958)</f>
        <v>178</v>
      </c>
      <c r="C3376">
        <f>IF(OR(B3376=0,'Input and Summary Results'!D2958=0,'Input and Summary Results'!D2958=""),FALSE,'Input and Summary Results'!$D2958)</f>
        <v>0.16961641599999999</v>
      </c>
      <c r="D3376">
        <f>IF(OR(B3376=0,'Input and Summary Results'!E2958=0),FALSE,'Input and Summary Results'!$E2958)</f>
        <v>4.3414060999999997E-2</v>
      </c>
      <c r="E3376">
        <f t="shared" si="188"/>
        <v>-0.77053211768542418</v>
      </c>
      <c r="F3376">
        <f t="shared" si="189"/>
        <v>0.11108419172115981</v>
      </c>
      <c r="G3376">
        <f>IF('Input and Summary Results'!$J$4="yes",IF(C3376=FALSE,FALSE,IF('Data Transformation'!E3376&lt;$R$10,E3376,$R$10)),IF(C3376=FALSE,FALSE,IF(C3376&lt;$R$10,C3376,$R$10)))</f>
        <v>0.16961641599999999</v>
      </c>
      <c r="H3376">
        <f>IF('Input and Summary Results'!$J$4="yes",'Data Transformation'!F3376,'Data Transformation'!D3376)</f>
        <v>4.3414060999999997E-2</v>
      </c>
      <c r="I3376">
        <f t="shared" si="187"/>
        <v>178</v>
      </c>
    </row>
    <row r="3377" spans="2:9" x14ac:dyDescent="0.45">
      <c r="B3377">
        <f>IF('Input and Summary Results'!D2959=0,FALSE,'Input and Summary Results'!$B2959)</f>
        <v>179</v>
      </c>
      <c r="C3377">
        <f>IF(OR(B3377=0,'Input and Summary Results'!D2959=0,'Input and Summary Results'!D2959=""),FALSE,'Input and Summary Results'!$D2959)</f>
        <v>0.84069894499999998</v>
      </c>
      <c r="D3377">
        <f>IF(OR(B3377=0,'Input and Summary Results'!E2959=0),FALSE,'Input and Summary Results'!$E2959)</f>
        <v>9.6108905999999994E-2</v>
      </c>
      <c r="E3377">
        <f t="shared" si="188"/>
        <v>-7.5359497582201826E-2</v>
      </c>
      <c r="F3377">
        <f t="shared" si="189"/>
        <v>4.9614984593563394E-2</v>
      </c>
      <c r="G3377">
        <f>IF('Input and Summary Results'!$J$4="yes",IF(C3377=FALSE,FALSE,IF('Data Transformation'!E3377&lt;$R$10,E3377,$R$10)),IF(C3377=FALSE,FALSE,IF(C3377&lt;$R$10,C3377,$R$10)))</f>
        <v>0.84069894499999998</v>
      </c>
      <c r="H3377">
        <f>IF('Input and Summary Results'!$J$4="yes",'Data Transformation'!F3377,'Data Transformation'!D3377)</f>
        <v>9.6108905999999994E-2</v>
      </c>
      <c r="I3377">
        <f t="shared" si="187"/>
        <v>179</v>
      </c>
    </row>
    <row r="3378" spans="2:9" x14ac:dyDescent="0.45">
      <c r="B3378">
        <f>IF('Input and Summary Results'!D2960=0,FALSE,'Input and Summary Results'!$B2960)</f>
        <v>179</v>
      </c>
      <c r="C3378">
        <f>IF(OR(B3378=0,'Input and Summary Results'!D2960=0,'Input and Summary Results'!D2960=""),FALSE,'Input and Summary Results'!$D2960)</f>
        <v>0.97662225700000005</v>
      </c>
      <c r="D3378">
        <f>IF(OR(B3378=0,'Input and Summary Results'!E2960=0),FALSE,'Input and Summary Results'!$E2960)</f>
        <v>8.9427199999999998E-2</v>
      </c>
      <c r="E3378">
        <f t="shared" si="188"/>
        <v>-1.0273382466252383E-2</v>
      </c>
      <c r="F3378">
        <f t="shared" si="189"/>
        <v>3.9740446750846467E-2</v>
      </c>
      <c r="G3378">
        <f>IF('Input and Summary Results'!$J$4="yes",IF(C3378=FALSE,FALSE,IF('Data Transformation'!E3378&lt;$R$10,E3378,$R$10)),IF(C3378=FALSE,FALSE,IF(C3378&lt;$R$10,C3378,$R$10)))</f>
        <v>0.97662225700000005</v>
      </c>
      <c r="H3378">
        <f>IF('Input and Summary Results'!$J$4="yes",'Data Transformation'!F3378,'Data Transformation'!D3378)</f>
        <v>8.9427199999999998E-2</v>
      </c>
      <c r="I3378">
        <f t="shared" si="187"/>
        <v>179</v>
      </c>
    </row>
    <row r="3379" spans="2:9" x14ac:dyDescent="0.45">
      <c r="B3379">
        <f>IF('Input and Summary Results'!D2961=0,FALSE,'Input and Summary Results'!$B2961)</f>
        <v>179</v>
      </c>
      <c r="C3379">
        <f>IF(OR(B3379=0,'Input and Summary Results'!D2961=0,'Input and Summary Results'!D2961=""),FALSE,'Input and Summary Results'!$D2961)</f>
        <v>0.98301335499999998</v>
      </c>
      <c r="D3379">
        <f>IF(OR(B3379=0,'Input and Summary Results'!E2961=0),FALSE,'Input and Summary Results'!$E2961)</f>
        <v>8.2178757000000005E-2</v>
      </c>
      <c r="E3379">
        <f t="shared" si="188"/>
        <v>-7.4405818999021614E-3</v>
      </c>
      <c r="F3379">
        <f t="shared" si="189"/>
        <v>3.6281888090930366E-2</v>
      </c>
      <c r="G3379">
        <f>IF('Input and Summary Results'!$J$4="yes",IF(C3379=FALSE,FALSE,IF('Data Transformation'!E3379&lt;$R$10,E3379,$R$10)),IF(C3379=FALSE,FALSE,IF(C3379&lt;$R$10,C3379,$R$10)))</f>
        <v>0.98301335499999998</v>
      </c>
      <c r="H3379">
        <f>IF('Input and Summary Results'!$J$4="yes",'Data Transformation'!F3379,'Data Transformation'!D3379)</f>
        <v>8.2178757000000005E-2</v>
      </c>
      <c r="I3379">
        <f t="shared" si="187"/>
        <v>179</v>
      </c>
    </row>
    <row r="3380" spans="2:9" x14ac:dyDescent="0.45">
      <c r="B3380">
        <f>IF('Input and Summary Results'!D2962=0,FALSE,'Input and Summary Results'!$B2962)</f>
        <v>179</v>
      </c>
      <c r="C3380">
        <f>IF(OR(B3380=0,'Input and Summary Results'!D2962=0,'Input and Summary Results'!D2962=""),FALSE,'Input and Summary Results'!$D2962)</f>
        <v>0.97531940399999995</v>
      </c>
      <c r="D3380">
        <f>IF(OR(B3380=0,'Input and Summary Results'!E2962=0),FALSE,'Input and Summary Results'!$E2962)</f>
        <v>8.0287539000000005E-2</v>
      </c>
      <c r="E3380">
        <f t="shared" si="188"/>
        <v>-1.0853135400433485E-2</v>
      </c>
      <c r="F3380">
        <f t="shared" si="189"/>
        <v>3.5726544333162885E-2</v>
      </c>
      <c r="G3380">
        <f>IF('Input and Summary Results'!$J$4="yes",IF(C3380=FALSE,FALSE,IF('Data Transformation'!E3380&lt;$R$10,E3380,$R$10)),IF(C3380=FALSE,FALSE,IF(C3380&lt;$R$10,C3380,$R$10)))</f>
        <v>0.97531940399999995</v>
      </c>
      <c r="H3380">
        <f>IF('Input and Summary Results'!$J$4="yes",'Data Transformation'!F3380,'Data Transformation'!D3380)</f>
        <v>8.0287539000000005E-2</v>
      </c>
      <c r="I3380">
        <f t="shared" si="187"/>
        <v>179</v>
      </c>
    </row>
    <row r="3381" spans="2:9" x14ac:dyDescent="0.45">
      <c r="B3381">
        <f>IF('Input and Summary Results'!D2963=0,FALSE,'Input and Summary Results'!$B2963)</f>
        <v>179</v>
      </c>
      <c r="C3381">
        <f>IF(OR(B3381=0,'Input and Summary Results'!D2963=0,'Input and Summary Results'!D2963=""),FALSE,'Input and Summary Results'!$D2963)</f>
        <v>0.81092243799999997</v>
      </c>
      <c r="D3381">
        <f>IF(OR(B3381=0,'Input and Summary Results'!E2963=0),FALSE,'Input and Summary Results'!$E2963)</f>
        <v>7.1225854000000005E-2</v>
      </c>
      <c r="E3381">
        <f t="shared" si="188"/>
        <v>-9.1020682606933259E-2</v>
      </c>
      <c r="F3381">
        <f t="shared" si="189"/>
        <v>3.8119577394157646E-2</v>
      </c>
      <c r="G3381">
        <f>IF('Input and Summary Results'!$J$4="yes",IF(C3381=FALSE,FALSE,IF('Data Transformation'!E3381&lt;$R$10,E3381,$R$10)),IF(C3381=FALSE,FALSE,IF(C3381&lt;$R$10,C3381,$R$10)))</f>
        <v>0.81092243799999997</v>
      </c>
      <c r="H3381">
        <f>IF('Input and Summary Results'!$J$4="yes",'Data Transformation'!F3381,'Data Transformation'!D3381)</f>
        <v>7.1225854000000005E-2</v>
      </c>
      <c r="I3381">
        <f t="shared" si="187"/>
        <v>179</v>
      </c>
    </row>
    <row r="3382" spans="2:9" x14ac:dyDescent="0.45">
      <c r="B3382">
        <f>IF('Input and Summary Results'!D2964=0,FALSE,'Input and Summary Results'!$B2964)</f>
        <v>179</v>
      </c>
      <c r="C3382">
        <f>IF(OR(B3382=0,'Input and Summary Results'!D2964=0,'Input and Summary Results'!D2964=""),FALSE,'Input and Summary Results'!$D2964)</f>
        <v>0.69051881800000003</v>
      </c>
      <c r="D3382">
        <f>IF(OR(B3382=0,'Input and Summary Results'!E2964=0),FALSE,'Input and Summary Results'!$E2964)</f>
        <v>6.8753544E-2</v>
      </c>
      <c r="E3382">
        <f t="shared" si="188"/>
        <v>-0.16082448154269915</v>
      </c>
      <c r="F3382">
        <f t="shared" si="189"/>
        <v>4.3212490837577722E-2</v>
      </c>
      <c r="G3382">
        <f>IF('Input and Summary Results'!$J$4="yes",IF(C3382=FALSE,FALSE,IF('Data Transformation'!E3382&lt;$R$10,E3382,$R$10)),IF(C3382=FALSE,FALSE,IF(C3382&lt;$R$10,C3382,$R$10)))</f>
        <v>0.69051881800000003</v>
      </c>
      <c r="H3382">
        <f>IF('Input and Summary Results'!$J$4="yes",'Data Transformation'!F3382,'Data Transformation'!D3382)</f>
        <v>6.8753544E-2</v>
      </c>
      <c r="I3382">
        <f t="shared" si="187"/>
        <v>179</v>
      </c>
    </row>
    <row r="3383" spans="2:9" x14ac:dyDescent="0.45">
      <c r="B3383">
        <f>IF('Input and Summary Results'!D2965=0,FALSE,'Input and Summary Results'!$B2965)</f>
        <v>179</v>
      </c>
      <c r="C3383">
        <f>IF(OR(B3383=0,'Input and Summary Results'!D2965=0,'Input and Summary Results'!D2965=""),FALSE,'Input and Summary Results'!$D2965)</f>
        <v>1.0652192629999999</v>
      </c>
      <c r="D3383">
        <f>IF(OR(B3383=0,'Input and Summary Results'!E2965=0),FALSE,'Input and Summary Results'!$E2965)</f>
        <v>6.5893921999999994E-2</v>
      </c>
      <c r="E3383">
        <f t="shared" si="188"/>
        <v>2.7439011445989599E-2</v>
      </c>
      <c r="F3383">
        <f t="shared" si="189"/>
        <v>2.6847019333333253E-2</v>
      </c>
      <c r="G3383">
        <f>IF('Input and Summary Results'!$J$4="yes",IF(C3383=FALSE,FALSE,IF('Data Transformation'!E3383&lt;$R$10,E3383,$R$10)),IF(C3383=FALSE,FALSE,IF(C3383&lt;$R$10,C3383,$R$10)))</f>
        <v>1.0652192629999999</v>
      </c>
      <c r="H3383">
        <f>IF('Input and Summary Results'!$J$4="yes",'Data Transformation'!F3383,'Data Transformation'!D3383)</f>
        <v>6.5893921999999994E-2</v>
      </c>
      <c r="I3383">
        <f t="shared" si="187"/>
        <v>179</v>
      </c>
    </row>
    <row r="3384" spans="2:9" x14ac:dyDescent="0.45">
      <c r="B3384">
        <f>IF('Input and Summary Results'!D2966=0,FALSE,'Input and Summary Results'!$B2966)</f>
        <v>179</v>
      </c>
      <c r="C3384">
        <f>IF(OR(B3384=0,'Input and Summary Results'!D2966=0,'Input and Summary Results'!D2966=""),FALSE,'Input and Summary Results'!$D2966)</f>
        <v>0.85953484800000002</v>
      </c>
      <c r="D3384">
        <f>IF(OR(B3384=0,'Input and Summary Results'!E2966=0),FALSE,'Input and Summary Results'!$E2966)</f>
        <v>6.5013386000000006E-2</v>
      </c>
      <c r="E3384">
        <f t="shared" si="188"/>
        <v>-6.5736511080119645E-2</v>
      </c>
      <c r="F3384">
        <f t="shared" si="189"/>
        <v>3.2826836037716994E-2</v>
      </c>
      <c r="G3384">
        <f>IF('Input and Summary Results'!$J$4="yes",IF(C3384=FALSE,FALSE,IF('Data Transformation'!E3384&lt;$R$10,E3384,$R$10)),IF(C3384=FALSE,FALSE,IF(C3384&lt;$R$10,C3384,$R$10)))</f>
        <v>0.85953484800000002</v>
      </c>
      <c r="H3384">
        <f>IF('Input and Summary Results'!$J$4="yes",'Data Transformation'!F3384,'Data Transformation'!D3384)</f>
        <v>6.5013386000000006E-2</v>
      </c>
      <c r="I3384">
        <f t="shared" si="187"/>
        <v>179</v>
      </c>
    </row>
    <row r="3385" spans="2:9" x14ac:dyDescent="0.45">
      <c r="B3385">
        <f>IF('Input and Summary Results'!D2967=0,FALSE,'Input and Summary Results'!$B2967)</f>
        <v>179</v>
      </c>
      <c r="C3385">
        <f>IF(OR(B3385=0,'Input and Summary Results'!D2967=0,'Input and Summary Results'!D2967=""),FALSE,'Input and Summary Results'!$D2967)</f>
        <v>0.77706894100000001</v>
      </c>
      <c r="D3385">
        <f>IF(OR(B3385=0,'Input and Summary Results'!E2967=0),FALSE,'Input and Summary Results'!$E2967)</f>
        <v>6.4739468999999994E-2</v>
      </c>
      <c r="E3385">
        <f t="shared" si="188"/>
        <v>-0.10954044919435077</v>
      </c>
      <c r="F3385">
        <f t="shared" si="189"/>
        <v>3.6157576327580952E-2</v>
      </c>
      <c r="G3385">
        <f>IF('Input and Summary Results'!$J$4="yes",IF(C3385=FALSE,FALSE,IF('Data Transformation'!E3385&lt;$R$10,E3385,$R$10)),IF(C3385=FALSE,FALSE,IF(C3385&lt;$R$10,C3385,$R$10)))</f>
        <v>0.77706894100000001</v>
      </c>
      <c r="H3385">
        <f>IF('Input and Summary Results'!$J$4="yes",'Data Transformation'!F3385,'Data Transformation'!D3385)</f>
        <v>6.4739468999999994E-2</v>
      </c>
      <c r="I3385">
        <f t="shared" si="187"/>
        <v>179</v>
      </c>
    </row>
    <row r="3386" spans="2:9" x14ac:dyDescent="0.45">
      <c r="B3386">
        <f>IF('Input and Summary Results'!D2968=0,FALSE,'Input and Summary Results'!$B2968)</f>
        <v>179</v>
      </c>
      <c r="C3386">
        <f>IF(OR(B3386=0,'Input and Summary Results'!D2968=0,'Input and Summary Results'!D2968=""),FALSE,'Input and Summary Results'!$D2968)</f>
        <v>0.96402167900000002</v>
      </c>
      <c r="D3386">
        <f>IF(OR(B3386=0,'Input and Summary Results'!E2968=0),FALSE,'Input and Summary Results'!$E2968)</f>
        <v>6.4386506999999996E-2</v>
      </c>
      <c r="E3386">
        <f t="shared" si="188"/>
        <v>-1.5913199536786493E-2</v>
      </c>
      <c r="F3386">
        <f t="shared" si="189"/>
        <v>2.8986634477957626E-2</v>
      </c>
      <c r="G3386">
        <f>IF('Input and Summary Results'!$J$4="yes",IF(C3386=FALSE,FALSE,IF('Data Transformation'!E3386&lt;$R$10,E3386,$R$10)),IF(C3386=FALSE,FALSE,IF(C3386&lt;$R$10,C3386,$R$10)))</f>
        <v>0.96402167900000002</v>
      </c>
      <c r="H3386">
        <f>IF('Input and Summary Results'!$J$4="yes",'Data Transformation'!F3386,'Data Transformation'!D3386)</f>
        <v>6.4386506999999996E-2</v>
      </c>
      <c r="I3386">
        <f t="shared" si="187"/>
        <v>179</v>
      </c>
    </row>
    <row r="3387" spans="2:9" x14ac:dyDescent="0.45">
      <c r="B3387">
        <f>IF('Input and Summary Results'!D2969=0,FALSE,'Input and Summary Results'!$B2969)</f>
        <v>179</v>
      </c>
      <c r="C3387">
        <f>IF(OR(B3387=0,'Input and Summary Results'!D2969=0,'Input and Summary Results'!D2969=""),FALSE,'Input and Summary Results'!$D2969)</f>
        <v>0.95891059599999995</v>
      </c>
      <c r="D3387">
        <f>IF(OR(B3387=0,'Input and Summary Results'!E2969=0),FALSE,'Input and Summary Results'!$E2969)</f>
        <v>5.5995927000000001E-2</v>
      </c>
      <c r="E3387">
        <f t="shared" si="188"/>
        <v>-1.8221882374541691E-2</v>
      </c>
      <c r="F3387">
        <f t="shared" si="189"/>
        <v>2.5343585126052778E-2</v>
      </c>
      <c r="G3387">
        <f>IF('Input and Summary Results'!$J$4="yes",IF(C3387=FALSE,FALSE,IF('Data Transformation'!E3387&lt;$R$10,E3387,$R$10)),IF(C3387=FALSE,FALSE,IF(C3387&lt;$R$10,C3387,$R$10)))</f>
        <v>0.95891059599999995</v>
      </c>
      <c r="H3387">
        <f>IF('Input and Summary Results'!$J$4="yes",'Data Transformation'!F3387,'Data Transformation'!D3387)</f>
        <v>5.5995927000000001E-2</v>
      </c>
      <c r="I3387">
        <f t="shared" si="187"/>
        <v>179</v>
      </c>
    </row>
    <row r="3388" spans="2:9" x14ac:dyDescent="0.45">
      <c r="B3388">
        <f>IF('Input and Summary Results'!D2970=0,FALSE,'Input and Summary Results'!$B2970)</f>
        <v>179</v>
      </c>
      <c r="C3388">
        <f>IF(OR(B3388=0,'Input and Summary Results'!D2970=0,'Input and Summary Results'!D2970=""),FALSE,'Input and Summary Results'!$D2970)</f>
        <v>0.12420186</v>
      </c>
      <c r="D3388">
        <f>IF(OR(B3388=0,'Input and Summary Results'!E2970=0),FALSE,'Input and Summary Results'!$E2970)</f>
        <v>5.1475645E-2</v>
      </c>
      <c r="E3388">
        <f t="shared" si="188"/>
        <v>-0.90587190028111542</v>
      </c>
      <c r="F3388">
        <f t="shared" si="189"/>
        <v>0.1798719433831345</v>
      </c>
      <c r="G3388">
        <f>IF('Input and Summary Results'!$J$4="yes",IF(C3388=FALSE,FALSE,IF('Data Transformation'!E3388&lt;$R$10,E3388,$R$10)),IF(C3388=FALSE,FALSE,IF(C3388&lt;$R$10,C3388,$R$10)))</f>
        <v>0.12420186</v>
      </c>
      <c r="H3388">
        <f>IF('Input and Summary Results'!$J$4="yes",'Data Transformation'!F3388,'Data Transformation'!D3388)</f>
        <v>5.1475645E-2</v>
      </c>
      <c r="I3388">
        <f t="shared" si="187"/>
        <v>179</v>
      </c>
    </row>
    <row r="3389" spans="2:9" x14ac:dyDescent="0.45">
      <c r="B3389">
        <f>IF('Input and Summary Results'!D2971=0,FALSE,'Input and Summary Results'!$B2971)</f>
        <v>179</v>
      </c>
      <c r="C3389">
        <f>IF(OR(B3389=0,'Input and Summary Results'!D2971=0,'Input and Summary Results'!D2971=""),FALSE,'Input and Summary Results'!$D2971)</f>
        <v>0.92449907499999995</v>
      </c>
      <c r="D3389">
        <f>IF(OR(B3389=0,'Input and Summary Results'!E2971=0),FALSE,'Input and Summary Results'!$E2971)</f>
        <v>4.7877245999999998E-2</v>
      </c>
      <c r="E3389">
        <f t="shared" si="188"/>
        <v>-3.4093519034388189E-2</v>
      </c>
      <c r="F3389">
        <f t="shared" si="189"/>
        <v>2.2475657711177269E-2</v>
      </c>
      <c r="G3389">
        <f>IF('Input and Summary Results'!$J$4="yes",IF(C3389=FALSE,FALSE,IF('Data Transformation'!E3389&lt;$R$10,E3389,$R$10)),IF(C3389=FALSE,FALSE,IF(C3389&lt;$R$10,C3389,$R$10)))</f>
        <v>0.92449907499999995</v>
      </c>
      <c r="H3389">
        <f>IF('Input and Summary Results'!$J$4="yes",'Data Transformation'!F3389,'Data Transformation'!D3389)</f>
        <v>4.7877245999999998E-2</v>
      </c>
      <c r="I3389">
        <f t="shared" si="187"/>
        <v>179</v>
      </c>
    </row>
    <row r="3390" spans="2:9" x14ac:dyDescent="0.45">
      <c r="B3390">
        <f>IF('Input and Summary Results'!D2972=0,FALSE,'Input and Summary Results'!$B2972)</f>
        <v>179</v>
      </c>
      <c r="C3390">
        <f>IF(OR(B3390=0,'Input and Summary Results'!D2972=0,'Input and Summary Results'!D2972=""),FALSE,'Input and Summary Results'!$D2972)</f>
        <v>0.80609705799999998</v>
      </c>
      <c r="D3390">
        <f>IF(OR(B3390=0,'Input and Summary Results'!E2972=0),FALSE,'Input and Summary Results'!$E2972)</f>
        <v>4.6510424000000002E-2</v>
      </c>
      <c r="E3390">
        <f t="shared" si="188"/>
        <v>-9.3612663882149075E-2</v>
      </c>
      <c r="F3390">
        <f t="shared" si="189"/>
        <v>2.5041059033365187E-2</v>
      </c>
      <c r="G3390">
        <f>IF('Input and Summary Results'!$J$4="yes",IF(C3390=FALSE,FALSE,IF('Data Transformation'!E3390&lt;$R$10,E3390,$R$10)),IF(C3390=FALSE,FALSE,IF(C3390&lt;$R$10,C3390,$R$10)))</f>
        <v>0.80609705799999998</v>
      </c>
      <c r="H3390">
        <f>IF('Input and Summary Results'!$J$4="yes",'Data Transformation'!F3390,'Data Transformation'!D3390)</f>
        <v>4.6510424000000002E-2</v>
      </c>
      <c r="I3390">
        <f t="shared" si="187"/>
        <v>179</v>
      </c>
    </row>
    <row r="3391" spans="2:9" x14ac:dyDescent="0.45">
      <c r="B3391">
        <f>IF('Input and Summary Results'!D2973=0,FALSE,'Input and Summary Results'!$B2973)</f>
        <v>179</v>
      </c>
      <c r="C3391">
        <f>IF(OR(B3391=0,'Input and Summary Results'!D2973=0,'Input and Summary Results'!D2973=""),FALSE,'Input and Summary Results'!$D2973)</f>
        <v>0.96466820200000003</v>
      </c>
      <c r="D3391">
        <f>IF(OR(B3391=0,'Input and Summary Results'!E2973=0),FALSE,'Input and Summary Results'!$E2973)</f>
        <v>4.1834571000000001E-2</v>
      </c>
      <c r="E3391">
        <f t="shared" si="188"/>
        <v>-1.5622036727662488E-2</v>
      </c>
      <c r="F3391">
        <f t="shared" si="189"/>
        <v>1.8821190308084809E-2</v>
      </c>
      <c r="G3391">
        <f>IF('Input and Summary Results'!$J$4="yes",IF(C3391=FALSE,FALSE,IF('Data Transformation'!E3391&lt;$R$10,E3391,$R$10)),IF(C3391=FALSE,FALSE,IF(C3391&lt;$R$10,C3391,$R$10)))</f>
        <v>0.96466820200000003</v>
      </c>
      <c r="H3391">
        <f>IF('Input and Summary Results'!$J$4="yes",'Data Transformation'!F3391,'Data Transformation'!D3391)</f>
        <v>4.1834571000000001E-2</v>
      </c>
      <c r="I3391">
        <f t="shared" si="187"/>
        <v>179</v>
      </c>
    </row>
    <row r="3392" spans="2:9" x14ac:dyDescent="0.45">
      <c r="B3392">
        <f>IF('Input and Summary Results'!D2974=0,FALSE,'Input and Summary Results'!$B2974)</f>
        <v>179</v>
      </c>
      <c r="C3392">
        <f>IF(OR(B3392=0,'Input and Summary Results'!D2974=0,'Input and Summary Results'!D2974=""),FALSE,'Input and Summary Results'!$D2974)</f>
        <v>0.98696019800000001</v>
      </c>
      <c r="D3392">
        <f>IF(OR(B3392=0,'Input and Summary Results'!E2974=0),FALSE,'Input and Summary Results'!$E2974)</f>
        <v>4.0057751000000003E-2</v>
      </c>
      <c r="E3392">
        <f t="shared" si="188"/>
        <v>-5.7003611474995657E-3</v>
      </c>
      <c r="F3392">
        <f t="shared" si="189"/>
        <v>1.7614756875940402E-2</v>
      </c>
      <c r="G3392">
        <f>IF('Input and Summary Results'!$J$4="yes",IF(C3392=FALSE,FALSE,IF('Data Transformation'!E3392&lt;$R$10,E3392,$R$10)),IF(C3392=FALSE,FALSE,IF(C3392&lt;$R$10,C3392,$R$10)))</f>
        <v>0.98696019800000001</v>
      </c>
      <c r="H3392">
        <f>IF('Input and Summary Results'!$J$4="yes",'Data Transformation'!F3392,'Data Transformation'!D3392)</f>
        <v>4.0057751000000003E-2</v>
      </c>
      <c r="I3392">
        <f t="shared" si="187"/>
        <v>179</v>
      </c>
    </row>
    <row r="3393" spans="2:9" x14ac:dyDescent="0.45">
      <c r="B3393">
        <f>IF('Input and Summary Results'!D2975=0,FALSE,'Input and Summary Results'!$B2975)</f>
        <v>179</v>
      </c>
      <c r="C3393">
        <f>IF(OR(B3393=0,'Input and Summary Results'!D2975=0,'Input and Summary Results'!D2975=""),FALSE,'Input and Summary Results'!$D2975)</f>
        <v>0.78439456100000005</v>
      </c>
      <c r="D3393">
        <f>IF(OR(B3393=0,'Input and Summary Results'!E2975=0),FALSE,'Input and Summary Results'!$E2975)</f>
        <v>3.5749892999999998E-2</v>
      </c>
      <c r="E3393">
        <f t="shared" si="188"/>
        <v>-0.10546542639624304</v>
      </c>
      <c r="F3393">
        <f t="shared" si="189"/>
        <v>1.9780164643441477E-2</v>
      </c>
      <c r="G3393">
        <f>IF('Input and Summary Results'!$J$4="yes",IF(C3393=FALSE,FALSE,IF('Data Transformation'!E3393&lt;$R$10,E3393,$R$10)),IF(C3393=FALSE,FALSE,IF(C3393&lt;$R$10,C3393,$R$10)))</f>
        <v>0.78439456100000005</v>
      </c>
      <c r="H3393">
        <f>IF('Input and Summary Results'!$J$4="yes",'Data Transformation'!F3393,'Data Transformation'!D3393)</f>
        <v>3.5749892999999998E-2</v>
      </c>
      <c r="I3393">
        <f t="shared" si="187"/>
        <v>179</v>
      </c>
    </row>
    <row r="3394" spans="2:9" x14ac:dyDescent="0.45">
      <c r="B3394">
        <f>IF('Input and Summary Results'!D2976=0,FALSE,'Input and Summary Results'!$B2976)</f>
        <v>180</v>
      </c>
      <c r="C3394">
        <f>IF(OR(B3394=0,'Input and Summary Results'!D2976=0,'Input and Summary Results'!D2976=""),FALSE,'Input and Summary Results'!$D2976)</f>
        <v>0.89857793200000002</v>
      </c>
      <c r="D3394">
        <f>IF(OR(B3394=0,'Input and Summary Results'!E2976=0),FALSE,'Input and Summary Results'!$E2976)</f>
        <v>0.106589985</v>
      </c>
      <c r="E3394">
        <f t="shared" si="188"/>
        <v>-4.6444251365418951E-2</v>
      </c>
      <c r="F3394">
        <f t="shared" si="189"/>
        <v>5.1481403941266608E-2</v>
      </c>
      <c r="G3394">
        <f>IF('Input and Summary Results'!$J$4="yes",IF(C3394=FALSE,FALSE,IF('Data Transformation'!E3394&lt;$R$10,E3394,$R$10)),IF(C3394=FALSE,FALSE,IF(C3394&lt;$R$10,C3394,$R$10)))</f>
        <v>0.89857793200000002</v>
      </c>
      <c r="H3394">
        <f>IF('Input and Summary Results'!$J$4="yes",'Data Transformation'!F3394,'Data Transformation'!D3394)</f>
        <v>0.106589985</v>
      </c>
      <c r="I3394">
        <f t="shared" si="187"/>
        <v>180</v>
      </c>
    </row>
    <row r="3395" spans="2:9" x14ac:dyDescent="0.45">
      <c r="B3395">
        <f>IF('Input and Summary Results'!D2977=0,FALSE,'Input and Summary Results'!$B2977)</f>
        <v>180</v>
      </c>
      <c r="C3395">
        <f>IF(OR(B3395=0,'Input and Summary Results'!D2977=0,'Input and Summary Results'!D2977=""),FALSE,'Input and Summary Results'!$D2977)</f>
        <v>1.047025476</v>
      </c>
      <c r="D3395">
        <f>IF(OR(B3395=0,'Input and Summary Results'!E2977=0),FALSE,'Input and Summary Results'!$E2977)</f>
        <v>8.4136377999999998E-2</v>
      </c>
      <c r="E3395">
        <f t="shared" si="188"/>
        <v>1.9957248967873247E-2</v>
      </c>
      <c r="F3395">
        <f t="shared" si="189"/>
        <v>3.4875166735675492E-2</v>
      </c>
      <c r="G3395">
        <f>IF('Input and Summary Results'!$J$4="yes",IF(C3395=FALSE,FALSE,IF('Data Transformation'!E3395&lt;$R$10,E3395,$R$10)),IF(C3395=FALSE,FALSE,IF(C3395&lt;$R$10,C3395,$R$10)))</f>
        <v>1.047025476</v>
      </c>
      <c r="H3395">
        <f>IF('Input and Summary Results'!$J$4="yes",'Data Transformation'!F3395,'Data Transformation'!D3395)</f>
        <v>8.4136377999999998E-2</v>
      </c>
      <c r="I3395">
        <f t="shared" si="187"/>
        <v>180</v>
      </c>
    </row>
    <row r="3396" spans="2:9" x14ac:dyDescent="0.45">
      <c r="B3396">
        <f>IF('Input and Summary Results'!D2978=0,FALSE,'Input and Summary Results'!$B2978)</f>
        <v>180</v>
      </c>
      <c r="C3396">
        <f>IF(OR(B3396=0,'Input and Summary Results'!D2978=0,'Input and Summary Results'!D2978=""),FALSE,'Input and Summary Results'!$D2978)</f>
        <v>0.84082420099999999</v>
      </c>
      <c r="D3396">
        <f>IF(OR(B3396=0,'Input and Summary Results'!E2978=0),FALSE,'Input and Summary Results'!$E2978)</f>
        <v>8.1506150999999999E-2</v>
      </c>
      <c r="E3396">
        <f t="shared" si="188"/>
        <v>-7.5294796730649122E-2</v>
      </c>
      <c r="F3396">
        <f t="shared" si="189"/>
        <v>4.2070232388565609E-2</v>
      </c>
      <c r="G3396">
        <f>IF('Input and Summary Results'!$J$4="yes",IF(C3396=FALSE,FALSE,IF('Data Transformation'!E3396&lt;$R$10,E3396,$R$10)),IF(C3396=FALSE,FALSE,IF(C3396&lt;$R$10,C3396,$R$10)))</f>
        <v>0.84082420099999999</v>
      </c>
      <c r="H3396">
        <f>IF('Input and Summary Results'!$J$4="yes",'Data Transformation'!F3396,'Data Transformation'!D3396)</f>
        <v>8.1506150999999999E-2</v>
      </c>
      <c r="I3396">
        <f t="shared" si="187"/>
        <v>180</v>
      </c>
    </row>
    <row r="3397" spans="2:9" x14ac:dyDescent="0.45">
      <c r="B3397">
        <f>IF('Input and Summary Results'!D2979=0,FALSE,'Input and Summary Results'!$B2979)</f>
        <v>180</v>
      </c>
      <c r="C3397">
        <f>IF(OR(B3397=0,'Input and Summary Results'!D2979=0,'Input and Summary Results'!D2979=""),FALSE,'Input and Summary Results'!$D2979)</f>
        <v>1.0745038179999999</v>
      </c>
      <c r="D3397">
        <f>IF(OR(B3397=0,'Input and Summary Results'!E2979=0),FALSE,'Input and Summary Results'!$E2979)</f>
        <v>7.2955439999999996E-2</v>
      </c>
      <c r="E3397">
        <f t="shared" si="188"/>
        <v>3.1207962994875781E-2</v>
      </c>
      <c r="F3397">
        <f t="shared" si="189"/>
        <v>2.9467239138279172E-2</v>
      </c>
      <c r="G3397">
        <f>IF('Input and Summary Results'!$J$4="yes",IF(C3397=FALSE,FALSE,IF('Data Transformation'!E3397&lt;$R$10,E3397,$R$10)),IF(C3397=FALSE,FALSE,IF(C3397&lt;$R$10,C3397,$R$10)))</f>
        <v>1.0745038179999999</v>
      </c>
      <c r="H3397">
        <f>IF('Input and Summary Results'!$J$4="yes",'Data Transformation'!F3397,'Data Transformation'!D3397)</f>
        <v>7.2955439999999996E-2</v>
      </c>
      <c r="I3397">
        <f t="shared" ref="I3397:I3460" si="190">IF(G3397=FALSE,"",B3397)</f>
        <v>180</v>
      </c>
    </row>
    <row r="3398" spans="2:9" x14ac:dyDescent="0.45">
      <c r="B3398">
        <f>IF('Input and Summary Results'!D2980=0,FALSE,'Input and Summary Results'!$B2980)</f>
        <v>180</v>
      </c>
      <c r="C3398">
        <f>IF(OR(B3398=0,'Input and Summary Results'!D2980=0,'Input and Summary Results'!D2980=""),FALSE,'Input and Summary Results'!$D2980)</f>
        <v>1.050787312</v>
      </c>
      <c r="D3398">
        <f>IF(OR(B3398=0,'Input and Summary Results'!E2980=0),FALSE,'Input and Summary Results'!$E2980)</f>
        <v>6.7357313000000002E-2</v>
      </c>
      <c r="E3398">
        <f t="shared" si="188"/>
        <v>2.151482014595673E-2</v>
      </c>
      <c r="F3398">
        <f t="shared" si="189"/>
        <v>2.782016256587613E-2</v>
      </c>
      <c r="G3398">
        <f>IF('Input and Summary Results'!$J$4="yes",IF(C3398=FALSE,FALSE,IF('Data Transformation'!E3398&lt;$R$10,E3398,$R$10)),IF(C3398=FALSE,FALSE,IF(C3398&lt;$R$10,C3398,$R$10)))</f>
        <v>1.050787312</v>
      </c>
      <c r="H3398">
        <f>IF('Input and Summary Results'!$J$4="yes",'Data Transformation'!F3398,'Data Transformation'!D3398)</f>
        <v>6.7357313000000002E-2</v>
      </c>
      <c r="I3398">
        <f t="shared" si="190"/>
        <v>180</v>
      </c>
    </row>
    <row r="3399" spans="2:9" x14ac:dyDescent="0.45">
      <c r="B3399">
        <f>IF('Input and Summary Results'!D2981=0,FALSE,'Input and Summary Results'!$B2981)</f>
        <v>180</v>
      </c>
      <c r="C3399">
        <f>IF(OR(B3399=0,'Input and Summary Results'!D2981=0,'Input and Summary Results'!D2981=""),FALSE,'Input and Summary Results'!$D2981)</f>
        <v>1.040718418</v>
      </c>
      <c r="D3399">
        <f>IF(OR(B3399=0,'Input and Summary Results'!E2981=0),FALSE,'Input and Summary Results'!$E2981)</f>
        <v>6.5118209999999996E-2</v>
      </c>
      <c r="E3399">
        <f t="shared" si="188"/>
        <v>1.7333240508669516E-2</v>
      </c>
      <c r="F3399">
        <f t="shared" si="189"/>
        <v>2.7155571239251382E-2</v>
      </c>
      <c r="G3399">
        <f>IF('Input and Summary Results'!$J$4="yes",IF(C3399=FALSE,FALSE,IF('Data Transformation'!E3399&lt;$R$10,E3399,$R$10)),IF(C3399=FALSE,FALSE,IF(C3399&lt;$R$10,C3399,$R$10)))</f>
        <v>1.040718418</v>
      </c>
      <c r="H3399">
        <f>IF('Input and Summary Results'!$J$4="yes",'Data Transformation'!F3399,'Data Transformation'!D3399)</f>
        <v>6.5118209999999996E-2</v>
      </c>
      <c r="I3399">
        <f t="shared" si="190"/>
        <v>180</v>
      </c>
    </row>
    <row r="3400" spans="2:9" x14ac:dyDescent="0.45">
      <c r="B3400">
        <f>IF('Input and Summary Results'!D2982=0,FALSE,'Input and Summary Results'!$B2982)</f>
        <v>180</v>
      </c>
      <c r="C3400">
        <f>IF(OR(B3400=0,'Input and Summary Results'!D2982=0,'Input and Summary Results'!D2982=""),FALSE,'Input and Summary Results'!$D2982)</f>
        <v>1.1206580669999999</v>
      </c>
      <c r="D3400">
        <f>IF(OR(B3400=0,'Input and Summary Results'!E2982=0),FALSE,'Input and Summary Results'!$E2982)</f>
        <v>6.289865E-2</v>
      </c>
      <c r="E3400">
        <f t="shared" si="188"/>
        <v>4.9473121722775938E-2</v>
      </c>
      <c r="F3400">
        <f t="shared" si="189"/>
        <v>2.4358914555513572E-2</v>
      </c>
      <c r="G3400">
        <f>IF('Input and Summary Results'!$J$4="yes",IF(C3400=FALSE,FALSE,IF('Data Transformation'!E3400&lt;$R$10,E3400,$R$10)),IF(C3400=FALSE,FALSE,IF(C3400&lt;$R$10,C3400,$R$10)))</f>
        <v>1.1206580669999999</v>
      </c>
      <c r="H3400">
        <f>IF('Input and Summary Results'!$J$4="yes",'Data Transformation'!F3400,'Data Transformation'!D3400)</f>
        <v>6.289865E-2</v>
      </c>
      <c r="I3400">
        <f t="shared" si="190"/>
        <v>180</v>
      </c>
    </row>
    <row r="3401" spans="2:9" x14ac:dyDescent="0.45">
      <c r="B3401">
        <f>IF('Input and Summary Results'!D2983=0,FALSE,'Input and Summary Results'!$B2983)</f>
        <v>180</v>
      </c>
      <c r="C3401">
        <f>IF(OR(B3401=0,'Input and Summary Results'!D2983=0,'Input and Summary Results'!D2983=""),FALSE,'Input and Summary Results'!$D2983)</f>
        <v>0.89888838500000001</v>
      </c>
      <c r="D3401">
        <f>IF(OR(B3401=0,'Input and Summary Results'!E2983=0),FALSE,'Input and Summary Results'!$E2983)</f>
        <v>5.8491590000000003E-2</v>
      </c>
      <c r="E3401">
        <f t="shared" si="188"/>
        <v>-4.6294231278971906E-2</v>
      </c>
      <c r="F3401">
        <f t="shared" si="189"/>
        <v>2.8240825539201958E-2</v>
      </c>
      <c r="G3401">
        <f>IF('Input and Summary Results'!$J$4="yes",IF(C3401=FALSE,FALSE,IF('Data Transformation'!E3401&lt;$R$10,E3401,$R$10)),IF(C3401=FALSE,FALSE,IF(C3401&lt;$R$10,C3401,$R$10)))</f>
        <v>0.89888838500000001</v>
      </c>
      <c r="H3401">
        <f>IF('Input and Summary Results'!$J$4="yes",'Data Transformation'!F3401,'Data Transformation'!D3401)</f>
        <v>5.8491590000000003E-2</v>
      </c>
      <c r="I3401">
        <f t="shared" si="190"/>
        <v>180</v>
      </c>
    </row>
    <row r="3402" spans="2:9" x14ac:dyDescent="0.45">
      <c r="B3402">
        <f>IF('Input and Summary Results'!D2984=0,FALSE,'Input and Summary Results'!$B2984)</f>
        <v>180</v>
      </c>
      <c r="C3402">
        <f>IF(OR(B3402=0,'Input and Summary Results'!D2984=0,'Input and Summary Results'!D2984=""),FALSE,'Input and Summary Results'!$D2984)</f>
        <v>0.86453819499999995</v>
      </c>
      <c r="D3402">
        <f>IF(OR(B3402=0,'Input and Summary Results'!E2984=0),FALSE,'Input and Summary Results'!$E2984)</f>
        <v>5.7434374000000003E-2</v>
      </c>
      <c r="E3402">
        <f t="shared" si="188"/>
        <v>-6.3215814985422988E-2</v>
      </c>
      <c r="F3402">
        <f t="shared" si="189"/>
        <v>2.8832177063038845E-2</v>
      </c>
      <c r="G3402">
        <f>IF('Input and Summary Results'!$J$4="yes",IF(C3402=FALSE,FALSE,IF('Data Transformation'!E3402&lt;$R$10,E3402,$R$10)),IF(C3402=FALSE,FALSE,IF(C3402&lt;$R$10,C3402,$R$10)))</f>
        <v>0.86453819499999995</v>
      </c>
      <c r="H3402">
        <f>IF('Input and Summary Results'!$J$4="yes",'Data Transformation'!F3402,'Data Transformation'!D3402)</f>
        <v>5.7434374000000003E-2</v>
      </c>
      <c r="I3402">
        <f t="shared" si="190"/>
        <v>180</v>
      </c>
    </row>
    <row r="3403" spans="2:9" x14ac:dyDescent="0.45">
      <c r="B3403">
        <f>IF('Input and Summary Results'!D2985=0,FALSE,'Input and Summary Results'!$B2985)</f>
        <v>180</v>
      </c>
      <c r="C3403">
        <f>IF(OR(B3403=0,'Input and Summary Results'!D2985=0,'Input and Summary Results'!D2985=""),FALSE,'Input and Summary Results'!$D2985)</f>
        <v>0.99006838699999999</v>
      </c>
      <c r="D3403">
        <f>IF(OR(B3403=0,'Input and Summary Results'!E2985=0),FALSE,'Input and Summary Results'!$E2985)</f>
        <v>5.6504994000000003E-2</v>
      </c>
      <c r="E3403">
        <f t="shared" si="188"/>
        <v>-4.3348063408613861E-3</v>
      </c>
      <c r="F3403">
        <f t="shared" si="189"/>
        <v>2.4769165158689186E-2</v>
      </c>
      <c r="G3403">
        <f>IF('Input and Summary Results'!$J$4="yes",IF(C3403=FALSE,FALSE,IF('Data Transformation'!E3403&lt;$R$10,E3403,$R$10)),IF(C3403=FALSE,FALSE,IF(C3403&lt;$R$10,C3403,$R$10)))</f>
        <v>0.99006838699999999</v>
      </c>
      <c r="H3403">
        <f>IF('Input and Summary Results'!$J$4="yes",'Data Transformation'!F3403,'Data Transformation'!D3403)</f>
        <v>5.6504994000000003E-2</v>
      </c>
      <c r="I3403">
        <f t="shared" si="190"/>
        <v>180</v>
      </c>
    </row>
    <row r="3404" spans="2:9" x14ac:dyDescent="0.45">
      <c r="B3404">
        <f>IF('Input and Summary Results'!D2986=0,FALSE,'Input and Summary Results'!$B2986)</f>
        <v>180</v>
      </c>
      <c r="C3404">
        <f>IF(OR(B3404=0,'Input and Summary Results'!D2986=0,'Input and Summary Results'!D2986=""),FALSE,'Input and Summary Results'!$D2986)</f>
        <v>1.07128818</v>
      </c>
      <c r="D3404">
        <f>IF(OR(B3404=0,'Input and Summary Results'!E2986=0),FALSE,'Input and Summary Results'!$E2986)</f>
        <v>5.4741248999999999E-2</v>
      </c>
      <c r="E3404">
        <f t="shared" si="188"/>
        <v>2.9906313174280181E-2</v>
      </c>
      <c r="F3404">
        <f t="shared" si="189"/>
        <v>2.2176761126963988E-2</v>
      </c>
      <c r="G3404">
        <f>IF('Input and Summary Results'!$J$4="yes",IF(C3404=FALSE,FALSE,IF('Data Transformation'!E3404&lt;$R$10,E3404,$R$10)),IF(C3404=FALSE,FALSE,IF(C3404&lt;$R$10,C3404,$R$10)))</f>
        <v>1.07128818</v>
      </c>
      <c r="H3404">
        <f>IF('Input and Summary Results'!$J$4="yes",'Data Transformation'!F3404,'Data Transformation'!D3404)</f>
        <v>5.4741248999999999E-2</v>
      </c>
      <c r="I3404">
        <f t="shared" si="190"/>
        <v>180</v>
      </c>
    </row>
    <row r="3405" spans="2:9" x14ac:dyDescent="0.45">
      <c r="B3405">
        <f>IF('Input and Summary Results'!D2987=0,FALSE,'Input and Summary Results'!$B2987)</f>
        <v>180</v>
      </c>
      <c r="C3405">
        <f>IF(OR(B3405=0,'Input and Summary Results'!D2987=0,'Input and Summary Results'!D2987=""),FALSE,'Input and Summary Results'!$D2987)</f>
        <v>1.0278566140000001</v>
      </c>
      <c r="D3405">
        <f>IF(OR(B3405=0,'Input and Summary Results'!E2987=0),FALSE,'Input and Summary Results'!$E2987)</f>
        <v>5.2866400000000001E-2</v>
      </c>
      <c r="E3405">
        <f t="shared" si="188"/>
        <v>1.1932534803386565E-2</v>
      </c>
      <c r="F3405">
        <f t="shared" si="189"/>
        <v>2.2322196780649409E-2</v>
      </c>
      <c r="G3405">
        <f>IF('Input and Summary Results'!$J$4="yes",IF(C3405=FALSE,FALSE,IF('Data Transformation'!E3405&lt;$R$10,E3405,$R$10)),IF(C3405=FALSE,FALSE,IF(C3405&lt;$R$10,C3405,$R$10)))</f>
        <v>1.0278566140000001</v>
      </c>
      <c r="H3405">
        <f>IF('Input and Summary Results'!$J$4="yes",'Data Transformation'!F3405,'Data Transformation'!D3405)</f>
        <v>5.2866400000000001E-2</v>
      </c>
      <c r="I3405">
        <f t="shared" si="190"/>
        <v>180</v>
      </c>
    </row>
    <row r="3406" spans="2:9" x14ac:dyDescent="0.45">
      <c r="B3406">
        <f>IF('Input and Summary Results'!D2988=0,FALSE,'Input and Summary Results'!$B2988)</f>
        <v>180</v>
      </c>
      <c r="C3406">
        <f>IF(OR(B3406=0,'Input and Summary Results'!D2988=0,'Input and Summary Results'!D2988=""),FALSE,'Input and Summary Results'!$D2988)</f>
        <v>0.95249646499999996</v>
      </c>
      <c r="D3406">
        <f>IF(OR(B3406=0,'Input and Summary Results'!E2988=0),FALSE,'Input and Summary Results'!$E2988)</f>
        <v>5.2650540000000003E-2</v>
      </c>
      <c r="E3406">
        <f t="shared" si="188"/>
        <v>-2.1136627446403343E-2</v>
      </c>
      <c r="F3406">
        <f t="shared" si="189"/>
        <v>2.398994137999242E-2</v>
      </c>
      <c r="G3406">
        <f>IF('Input and Summary Results'!$J$4="yes",IF(C3406=FALSE,FALSE,IF('Data Transformation'!E3406&lt;$R$10,E3406,$R$10)),IF(C3406=FALSE,FALSE,IF(C3406&lt;$R$10,C3406,$R$10)))</f>
        <v>0.95249646499999996</v>
      </c>
      <c r="H3406">
        <f>IF('Input and Summary Results'!$J$4="yes",'Data Transformation'!F3406,'Data Transformation'!D3406)</f>
        <v>5.2650540000000003E-2</v>
      </c>
      <c r="I3406">
        <f t="shared" si="190"/>
        <v>180</v>
      </c>
    </row>
    <row r="3407" spans="2:9" x14ac:dyDescent="0.45">
      <c r="B3407">
        <f>IF('Input and Summary Results'!D2989=0,FALSE,'Input and Summary Results'!$B2989)</f>
        <v>180</v>
      </c>
      <c r="C3407">
        <f>IF(OR(B3407=0,'Input and Summary Results'!D2989=0,'Input and Summary Results'!D2989=""),FALSE,'Input and Summary Results'!$D2989)</f>
        <v>0.74218053799999995</v>
      </c>
      <c r="D3407">
        <f>IF(OR(B3407=0,'Input and Summary Results'!E2989=0),FALSE,'Input and Summary Results'!$E2989)</f>
        <v>4.8642396999999997E-2</v>
      </c>
      <c r="E3407">
        <f t="shared" si="188"/>
        <v>-0.12949043822494286</v>
      </c>
      <c r="F3407">
        <f t="shared" si="189"/>
        <v>2.8444292482916064E-2</v>
      </c>
      <c r="G3407">
        <f>IF('Input and Summary Results'!$J$4="yes",IF(C3407=FALSE,FALSE,IF('Data Transformation'!E3407&lt;$R$10,E3407,$R$10)),IF(C3407=FALSE,FALSE,IF(C3407&lt;$R$10,C3407,$R$10)))</f>
        <v>0.74218053799999995</v>
      </c>
      <c r="H3407">
        <f>IF('Input and Summary Results'!$J$4="yes",'Data Transformation'!F3407,'Data Transformation'!D3407)</f>
        <v>4.8642396999999997E-2</v>
      </c>
      <c r="I3407">
        <f t="shared" si="190"/>
        <v>180</v>
      </c>
    </row>
    <row r="3408" spans="2:9" x14ac:dyDescent="0.45">
      <c r="B3408">
        <f>IF('Input and Summary Results'!D2990=0,FALSE,'Input and Summary Results'!$B2990)</f>
        <v>180</v>
      </c>
      <c r="C3408">
        <f>IF(OR(B3408=0,'Input and Summary Results'!D2990=0,'Input and Summary Results'!D2990=""),FALSE,'Input and Summary Results'!$D2990)</f>
        <v>0.81607659899999996</v>
      </c>
      <c r="D3408">
        <f>IF(OR(B3408=0,'Input and Summary Results'!E2990=0),FALSE,'Input and Summary Results'!$E2990)</f>
        <v>3.9958737000000001E-2</v>
      </c>
      <c r="E3408">
        <f t="shared" si="188"/>
        <v>-8.8269075361664923E-2</v>
      </c>
      <c r="F3408">
        <f t="shared" si="189"/>
        <v>2.1250568732457922E-2</v>
      </c>
      <c r="G3408">
        <f>IF('Input and Summary Results'!$J$4="yes",IF(C3408=FALSE,FALSE,IF('Data Transformation'!E3408&lt;$R$10,E3408,$R$10)),IF(C3408=FALSE,FALSE,IF(C3408&lt;$R$10,C3408,$R$10)))</f>
        <v>0.81607659899999996</v>
      </c>
      <c r="H3408">
        <f>IF('Input and Summary Results'!$J$4="yes",'Data Transformation'!F3408,'Data Transformation'!D3408)</f>
        <v>3.9958737000000001E-2</v>
      </c>
      <c r="I3408">
        <f t="shared" si="190"/>
        <v>180</v>
      </c>
    </row>
    <row r="3409" spans="2:9" x14ac:dyDescent="0.45">
      <c r="B3409">
        <f>IF('Input and Summary Results'!D2991=0,FALSE,'Input and Summary Results'!$B2991)</f>
        <v>180</v>
      </c>
      <c r="C3409">
        <f>IF(OR(B3409=0,'Input and Summary Results'!D2991=0,'Input and Summary Results'!D2991=""),FALSE,'Input and Summary Results'!$D2991)</f>
        <v>0.87174497399999995</v>
      </c>
      <c r="D3409">
        <f>IF(OR(B3409=0,'Input and Summary Results'!E2991=0),FALSE,'Input and Summary Results'!$E2991)</f>
        <v>3.7826231000000002E-2</v>
      </c>
      <c r="E3409">
        <f t="shared" si="188"/>
        <v>-5.9610547846862094E-2</v>
      </c>
      <c r="F3409">
        <f t="shared" si="189"/>
        <v>1.8831865675889747E-2</v>
      </c>
      <c r="G3409">
        <f>IF('Input and Summary Results'!$J$4="yes",IF(C3409=FALSE,FALSE,IF('Data Transformation'!E3409&lt;$R$10,E3409,$R$10)),IF(C3409=FALSE,FALSE,IF(C3409&lt;$R$10,C3409,$R$10)))</f>
        <v>0.87174497399999995</v>
      </c>
      <c r="H3409">
        <f>IF('Input and Summary Results'!$J$4="yes",'Data Transformation'!F3409,'Data Transformation'!D3409)</f>
        <v>3.7826231000000002E-2</v>
      </c>
      <c r="I3409">
        <f t="shared" si="190"/>
        <v>180</v>
      </c>
    </row>
    <row r="3410" spans="2:9" x14ac:dyDescent="0.45">
      <c r="B3410">
        <f>IF('Input and Summary Results'!D2992=0,FALSE,'Input and Summary Results'!$B2992)</f>
        <v>181</v>
      </c>
      <c r="C3410">
        <f>IF(OR(B3410=0,'Input and Summary Results'!D2992=0,'Input and Summary Results'!D2992=""),FALSE,'Input and Summary Results'!$D2992)</f>
        <v>0.41805199500000001</v>
      </c>
      <c r="D3410">
        <f>IF(OR(B3410=0,'Input and Summary Results'!E2992=0),FALSE,'Input and Summary Results'!$E2992)</f>
        <v>0.104532999</v>
      </c>
      <c r="E3410">
        <f t="shared" si="188"/>
        <v>-0.37876969971475077</v>
      </c>
      <c r="F3410">
        <f t="shared" si="189"/>
        <v>0.10852076322707178</v>
      </c>
      <c r="G3410">
        <f>IF('Input and Summary Results'!$J$4="yes",IF(C3410=FALSE,FALSE,IF('Data Transformation'!E3410&lt;$R$10,E3410,$R$10)),IF(C3410=FALSE,FALSE,IF(C3410&lt;$R$10,C3410,$R$10)))</f>
        <v>0.41805199500000001</v>
      </c>
      <c r="H3410">
        <f>IF('Input and Summary Results'!$J$4="yes",'Data Transformation'!F3410,'Data Transformation'!D3410)</f>
        <v>0.104532999</v>
      </c>
      <c r="I3410">
        <f t="shared" si="190"/>
        <v>181</v>
      </c>
    </row>
    <row r="3411" spans="2:9" x14ac:dyDescent="0.45">
      <c r="B3411">
        <f>IF('Input and Summary Results'!D2993=0,FALSE,'Input and Summary Results'!$B2993)</f>
        <v>181</v>
      </c>
      <c r="C3411">
        <f>IF(OR(B3411=0,'Input and Summary Results'!D2993=0,'Input and Summary Results'!D2993=""),FALSE,'Input and Summary Results'!$D2993)</f>
        <v>8.9572193999999994E-2</v>
      </c>
      <c r="D3411">
        <f>IF(OR(B3411=0,'Input and Summary Results'!E2993=0),FALSE,'Input and Summary Results'!$E2993)</f>
        <v>9.5349953000000001E-2</v>
      </c>
      <c r="E3411">
        <f t="shared" si="188"/>
        <v>-1.0478267879556431</v>
      </c>
      <c r="F3411">
        <f t="shared" si="189"/>
        <v>0.46199470788892372</v>
      </c>
      <c r="G3411">
        <f>IF('Input and Summary Results'!$J$4="yes",IF(C3411=FALSE,FALSE,IF('Data Transformation'!E3411&lt;$R$10,E3411,$R$10)),IF(C3411=FALSE,FALSE,IF(C3411&lt;$R$10,C3411,$R$10)))</f>
        <v>8.9572193999999994E-2</v>
      </c>
      <c r="H3411">
        <f>IF('Input and Summary Results'!$J$4="yes",'Data Transformation'!F3411,'Data Transformation'!D3411)</f>
        <v>9.5349953000000001E-2</v>
      </c>
      <c r="I3411">
        <f t="shared" si="190"/>
        <v>181</v>
      </c>
    </row>
    <row r="3412" spans="2:9" x14ac:dyDescent="0.45">
      <c r="B3412">
        <f>IF('Input and Summary Results'!D2994=0,FALSE,'Input and Summary Results'!$B2994)</f>
        <v>181</v>
      </c>
      <c r="C3412">
        <f>IF(OR(B3412=0,'Input and Summary Results'!D2994=0,'Input and Summary Results'!D2994=""),FALSE,'Input and Summary Results'!$D2994)</f>
        <v>0.69563931099999998</v>
      </c>
      <c r="D3412">
        <f>IF(OR(B3412=0,'Input and Summary Results'!E2994=0),FALSE,'Input and Summary Results'!$E2994)</f>
        <v>7.5052575999999996E-2</v>
      </c>
      <c r="E3412">
        <f t="shared" si="188"/>
        <v>-0.15761588373088509</v>
      </c>
      <c r="F3412">
        <f t="shared" si="189"/>
        <v>4.68242916536383E-2</v>
      </c>
      <c r="G3412">
        <f>IF('Input and Summary Results'!$J$4="yes",IF(C3412=FALSE,FALSE,IF('Data Transformation'!E3412&lt;$R$10,E3412,$R$10)),IF(C3412=FALSE,FALSE,IF(C3412&lt;$R$10,C3412,$R$10)))</f>
        <v>0.69563931099999998</v>
      </c>
      <c r="H3412">
        <f>IF('Input and Summary Results'!$J$4="yes",'Data Transformation'!F3412,'Data Transformation'!D3412)</f>
        <v>7.5052575999999996E-2</v>
      </c>
      <c r="I3412">
        <f t="shared" si="190"/>
        <v>181</v>
      </c>
    </row>
    <row r="3413" spans="2:9" x14ac:dyDescent="0.45">
      <c r="B3413">
        <f>IF('Input and Summary Results'!D2995=0,FALSE,'Input and Summary Results'!$B2995)</f>
        <v>181</v>
      </c>
      <c r="C3413">
        <f>IF(OR(B3413=0,'Input and Summary Results'!D2995=0,'Input and Summary Results'!D2995=""),FALSE,'Input and Summary Results'!$D2995)</f>
        <v>8.7607332999999996E-2</v>
      </c>
      <c r="D3413">
        <f>IF(OR(B3413=0,'Input and Summary Results'!E2995=0),FALSE,'Input and Summary Results'!$E2995)</f>
        <v>7.4709302000000005E-2</v>
      </c>
      <c r="E3413">
        <f t="shared" si="188"/>
        <v>-1.0574595405425549</v>
      </c>
      <c r="F3413">
        <f t="shared" si="189"/>
        <v>0.3701041449121617</v>
      </c>
      <c r="G3413">
        <f>IF('Input and Summary Results'!$J$4="yes",IF(C3413=FALSE,FALSE,IF('Data Transformation'!E3413&lt;$R$10,E3413,$R$10)),IF(C3413=FALSE,FALSE,IF(C3413&lt;$R$10,C3413,$R$10)))</f>
        <v>8.7607332999999996E-2</v>
      </c>
      <c r="H3413">
        <f>IF('Input and Summary Results'!$J$4="yes",'Data Transformation'!F3413,'Data Transformation'!D3413)</f>
        <v>7.4709302000000005E-2</v>
      </c>
      <c r="I3413">
        <f t="shared" si="190"/>
        <v>181</v>
      </c>
    </row>
    <row r="3414" spans="2:9" x14ac:dyDescent="0.45">
      <c r="B3414">
        <f>IF('Input and Summary Results'!D2996=0,FALSE,'Input and Summary Results'!$B2996)</f>
        <v>181</v>
      </c>
      <c r="C3414">
        <f>IF(OR(B3414=0,'Input and Summary Results'!D2996=0,'Input and Summary Results'!D2996=""),FALSE,'Input and Summary Results'!$D2996)</f>
        <v>0.70990540000000002</v>
      </c>
      <c r="D3414">
        <f>IF(OR(B3414=0,'Input and Summary Results'!E2996=0),FALSE,'Input and Summary Results'!$E2996)</f>
        <v>6.9941188000000001E-2</v>
      </c>
      <c r="E3414">
        <f t="shared" si="188"/>
        <v>-0.14879952028832313</v>
      </c>
      <c r="F3414">
        <f t="shared" si="189"/>
        <v>4.2758479639681567E-2</v>
      </c>
      <c r="G3414">
        <f>IF('Input and Summary Results'!$J$4="yes",IF(C3414=FALSE,FALSE,IF('Data Transformation'!E3414&lt;$R$10,E3414,$R$10)),IF(C3414=FALSE,FALSE,IF(C3414&lt;$R$10,C3414,$R$10)))</f>
        <v>0.70990540000000002</v>
      </c>
      <c r="H3414">
        <f>IF('Input and Summary Results'!$J$4="yes",'Data Transformation'!F3414,'Data Transformation'!D3414)</f>
        <v>6.9941188000000001E-2</v>
      </c>
      <c r="I3414">
        <f t="shared" si="190"/>
        <v>181</v>
      </c>
    </row>
    <row r="3415" spans="2:9" x14ac:dyDescent="0.45">
      <c r="B3415">
        <f>IF('Input and Summary Results'!D2997=0,FALSE,'Input and Summary Results'!$B2997)</f>
        <v>181</v>
      </c>
      <c r="C3415">
        <f>IF(OR(B3415=0,'Input and Summary Results'!D2997=0,'Input and Summary Results'!D2997=""),FALSE,'Input and Summary Results'!$D2997)</f>
        <v>0.12966661700000001</v>
      </c>
      <c r="D3415">
        <f>IF(OR(B3415=0,'Input and Summary Results'!E2997=0),FALSE,'Input and Summary Results'!$E2997)</f>
        <v>6.5682184000000005E-2</v>
      </c>
      <c r="E3415">
        <f t="shared" si="188"/>
        <v>-0.88717181974328674</v>
      </c>
      <c r="F3415">
        <f t="shared" si="189"/>
        <v>0.21984122448417082</v>
      </c>
      <c r="G3415">
        <f>IF('Input and Summary Results'!$J$4="yes",IF(C3415=FALSE,FALSE,IF('Data Transformation'!E3415&lt;$R$10,E3415,$R$10)),IF(C3415=FALSE,FALSE,IF(C3415&lt;$R$10,C3415,$R$10)))</f>
        <v>0.12966661700000001</v>
      </c>
      <c r="H3415">
        <f>IF('Input and Summary Results'!$J$4="yes",'Data Transformation'!F3415,'Data Transformation'!D3415)</f>
        <v>6.5682184000000005E-2</v>
      </c>
      <c r="I3415">
        <f t="shared" si="190"/>
        <v>181</v>
      </c>
    </row>
    <row r="3416" spans="2:9" x14ac:dyDescent="0.45">
      <c r="B3416">
        <f>IF('Input and Summary Results'!D2998=0,FALSE,'Input and Summary Results'!$B2998)</f>
        <v>181</v>
      </c>
      <c r="C3416">
        <f>IF(OR(B3416=0,'Input and Summary Results'!D2998=0,'Input and Summary Results'!D2998=""),FALSE,'Input and Summary Results'!$D2998)</f>
        <v>0.389523285</v>
      </c>
      <c r="D3416">
        <f>IF(OR(B3416=0,'Input and Summary Results'!E2998=0),FALSE,'Input and Summary Results'!$E2998)</f>
        <v>6.2542320999999998E-2</v>
      </c>
      <c r="E3416">
        <f t="shared" si="188"/>
        <v>-0.40946657587395802</v>
      </c>
      <c r="F3416">
        <f t="shared" si="189"/>
        <v>6.9683555153833732E-2</v>
      </c>
      <c r="G3416">
        <f>IF('Input and Summary Results'!$J$4="yes",IF(C3416=FALSE,FALSE,IF('Data Transformation'!E3416&lt;$R$10,E3416,$R$10)),IF(C3416=FALSE,FALSE,IF(C3416&lt;$R$10,C3416,$R$10)))</f>
        <v>0.389523285</v>
      </c>
      <c r="H3416">
        <f>IF('Input and Summary Results'!$J$4="yes",'Data Transformation'!F3416,'Data Transformation'!D3416)</f>
        <v>6.2542320999999998E-2</v>
      </c>
      <c r="I3416">
        <f t="shared" si="190"/>
        <v>181</v>
      </c>
    </row>
    <row r="3417" spans="2:9" x14ac:dyDescent="0.45">
      <c r="B3417">
        <f>IF('Input and Summary Results'!D2999=0,FALSE,'Input and Summary Results'!$B2999)</f>
        <v>181</v>
      </c>
      <c r="C3417">
        <f>IF(OR(B3417=0,'Input and Summary Results'!D2999=0,'Input and Summary Results'!D2999=""),FALSE,'Input and Summary Results'!$D2999)</f>
        <v>0.46687943199999998</v>
      </c>
      <c r="D3417">
        <f>IF(OR(B3417=0,'Input and Summary Results'!E2999=0),FALSE,'Input and Summary Results'!$E2999)</f>
        <v>6.2127570999999999E-2</v>
      </c>
      <c r="E3417">
        <f t="shared" si="188"/>
        <v>-0.3307952581438558</v>
      </c>
      <c r="F3417">
        <f t="shared" si="189"/>
        <v>5.7752310266690011E-2</v>
      </c>
      <c r="G3417">
        <f>IF('Input and Summary Results'!$J$4="yes",IF(C3417=FALSE,FALSE,IF('Data Transformation'!E3417&lt;$R$10,E3417,$R$10)),IF(C3417=FALSE,FALSE,IF(C3417&lt;$R$10,C3417,$R$10)))</f>
        <v>0.46687943199999998</v>
      </c>
      <c r="H3417">
        <f>IF('Input and Summary Results'!$J$4="yes",'Data Transformation'!F3417,'Data Transformation'!D3417)</f>
        <v>6.2127570999999999E-2</v>
      </c>
      <c r="I3417">
        <f t="shared" si="190"/>
        <v>181</v>
      </c>
    </row>
    <row r="3418" spans="2:9" x14ac:dyDescent="0.45">
      <c r="B3418">
        <f>IF('Input and Summary Results'!D3000=0,FALSE,'Input and Summary Results'!$B3000)</f>
        <v>181</v>
      </c>
      <c r="C3418">
        <f>IF(OR(B3418=0,'Input and Summary Results'!D3000=0,'Input and Summary Results'!D3000=""),FALSE,'Input and Summary Results'!$D3000)</f>
        <v>1.6685867E-2</v>
      </c>
      <c r="D3418">
        <f>IF(OR(B3418=0,'Input and Summary Results'!E3000=0),FALSE,'Input and Summary Results'!$E3000)</f>
        <v>6.1447952E-2</v>
      </c>
      <c r="E3418">
        <f t="shared" si="188"/>
        <v>-1.7776512224204393</v>
      </c>
      <c r="F3418">
        <f t="shared" si="189"/>
        <v>1.5982634386334253</v>
      </c>
      <c r="G3418">
        <f>IF('Input and Summary Results'!$J$4="yes",IF(C3418=FALSE,FALSE,IF('Data Transformation'!E3418&lt;$R$10,E3418,$R$10)),IF(C3418=FALSE,FALSE,IF(C3418&lt;$R$10,C3418,$R$10)))</f>
        <v>1.6685867E-2</v>
      </c>
      <c r="H3418">
        <f>IF('Input and Summary Results'!$J$4="yes",'Data Transformation'!F3418,'Data Transformation'!D3418)</f>
        <v>6.1447952E-2</v>
      </c>
      <c r="I3418">
        <f t="shared" si="190"/>
        <v>181</v>
      </c>
    </row>
    <row r="3419" spans="2:9" x14ac:dyDescent="0.45">
      <c r="B3419">
        <f>IF('Input and Summary Results'!D3001=0,FALSE,'Input and Summary Results'!$B3001)</f>
        <v>181</v>
      </c>
      <c r="C3419">
        <f>IF(OR(B3419=0,'Input and Summary Results'!D3001=0,'Input and Summary Results'!D3001=""),FALSE,'Input and Summary Results'!$D3001)</f>
        <v>6.4597960999999995E-2</v>
      </c>
      <c r="D3419">
        <f>IF(OR(B3419=0,'Input and Summary Results'!E3001=0),FALSE,'Input and Summary Results'!$E3001)</f>
        <v>5.9552201999999999E-2</v>
      </c>
      <c r="E3419">
        <f t="shared" si="188"/>
        <v>-1.1897811900610156</v>
      </c>
      <c r="F3419">
        <f t="shared" si="189"/>
        <v>0.40010017758919664</v>
      </c>
      <c r="G3419">
        <f>IF('Input and Summary Results'!$J$4="yes",IF(C3419=FALSE,FALSE,IF('Data Transformation'!E3419&lt;$R$10,E3419,$R$10)),IF(C3419=FALSE,FALSE,IF(C3419&lt;$R$10,C3419,$R$10)))</f>
        <v>6.4597960999999995E-2</v>
      </c>
      <c r="H3419">
        <f>IF('Input and Summary Results'!$J$4="yes",'Data Transformation'!F3419,'Data Transformation'!D3419)</f>
        <v>5.9552201999999999E-2</v>
      </c>
      <c r="I3419">
        <f t="shared" si="190"/>
        <v>181</v>
      </c>
    </row>
    <row r="3420" spans="2:9" x14ac:dyDescent="0.45">
      <c r="B3420">
        <f>IF('Input and Summary Results'!D3002=0,FALSE,'Input and Summary Results'!$B3002)</f>
        <v>181</v>
      </c>
      <c r="C3420">
        <f>IF(OR(B3420=0,'Input and Summary Results'!D3002=0,'Input and Summary Results'!D3002=""),FALSE,'Input and Summary Results'!$D3002)</f>
        <v>0.88679228499999996</v>
      </c>
      <c r="D3420">
        <f>IF(OR(B3420=0,'Input and Summary Results'!E3002=0),FALSE,'Input and Summary Results'!$E3002)</f>
        <v>5.7347492E-2</v>
      </c>
      <c r="E3420">
        <f t="shared" si="188"/>
        <v>-5.2178093857620157E-2</v>
      </c>
      <c r="F3420">
        <f t="shared" si="189"/>
        <v>2.8066111928341821E-2</v>
      </c>
      <c r="G3420">
        <f>IF('Input and Summary Results'!$J$4="yes",IF(C3420=FALSE,FALSE,IF('Data Transformation'!E3420&lt;$R$10,E3420,$R$10)),IF(C3420=FALSE,FALSE,IF(C3420&lt;$R$10,C3420,$R$10)))</f>
        <v>0.88679228499999996</v>
      </c>
      <c r="H3420">
        <f>IF('Input and Summary Results'!$J$4="yes",'Data Transformation'!F3420,'Data Transformation'!D3420)</f>
        <v>5.7347492E-2</v>
      </c>
      <c r="I3420">
        <f t="shared" si="190"/>
        <v>181</v>
      </c>
    </row>
    <row r="3421" spans="2:9" x14ac:dyDescent="0.45">
      <c r="B3421">
        <f>IF('Input and Summary Results'!D3003=0,FALSE,'Input and Summary Results'!$B3003)</f>
        <v>181</v>
      </c>
      <c r="C3421">
        <f>IF(OR(B3421=0,'Input and Summary Results'!D3003=0,'Input and Summary Results'!D3003=""),FALSE,'Input and Summary Results'!$D3003)</f>
        <v>0.54067347799999999</v>
      </c>
      <c r="D3421">
        <f>IF(OR(B3421=0,'Input and Summary Results'!E3003=0),FALSE,'Input and Summary Results'!$E3003)</f>
        <v>4.9643085000000003E-2</v>
      </c>
      <c r="E3421">
        <f t="shared" si="188"/>
        <v>-0.2670649336253243</v>
      </c>
      <c r="F3421">
        <f t="shared" si="189"/>
        <v>3.9848632800886165E-2</v>
      </c>
      <c r="G3421">
        <f>IF('Input and Summary Results'!$J$4="yes",IF(C3421=FALSE,FALSE,IF('Data Transformation'!E3421&lt;$R$10,E3421,$R$10)),IF(C3421=FALSE,FALSE,IF(C3421&lt;$R$10,C3421,$R$10)))</f>
        <v>0.54067347799999999</v>
      </c>
      <c r="H3421">
        <f>IF('Input and Summary Results'!$J$4="yes",'Data Transformation'!F3421,'Data Transformation'!D3421)</f>
        <v>4.9643085000000003E-2</v>
      </c>
      <c r="I3421">
        <f t="shared" si="190"/>
        <v>181</v>
      </c>
    </row>
    <row r="3422" spans="2:9" x14ac:dyDescent="0.45">
      <c r="B3422">
        <f>IF('Input and Summary Results'!D3004=0,FALSE,'Input and Summary Results'!$B3004)</f>
        <v>181</v>
      </c>
      <c r="C3422">
        <f>IF(OR(B3422=0,'Input and Summary Results'!D3004=0,'Input and Summary Results'!D3004=""),FALSE,'Input and Summary Results'!$D3004)</f>
        <v>6.4774534999999994E-2</v>
      </c>
      <c r="D3422">
        <f>IF(OR(B3422=0,'Input and Summary Results'!E3004=0),FALSE,'Input and Summary Results'!$E3004)</f>
        <v>4.6769216000000002E-2</v>
      </c>
      <c r="E3422">
        <f t="shared" si="188"/>
        <v>-1.1885956960211641</v>
      </c>
      <c r="F3422">
        <f t="shared" si="189"/>
        <v>0.31336141191905126</v>
      </c>
      <c r="G3422">
        <f>IF('Input and Summary Results'!$J$4="yes",IF(C3422=FALSE,FALSE,IF('Data Transformation'!E3422&lt;$R$10,E3422,$R$10)),IF(C3422=FALSE,FALSE,IF(C3422&lt;$R$10,C3422,$R$10)))</f>
        <v>6.4774534999999994E-2</v>
      </c>
      <c r="H3422">
        <f>IF('Input and Summary Results'!$J$4="yes",'Data Transformation'!F3422,'Data Transformation'!D3422)</f>
        <v>4.6769216000000002E-2</v>
      </c>
      <c r="I3422">
        <f t="shared" si="190"/>
        <v>181</v>
      </c>
    </row>
    <row r="3423" spans="2:9" x14ac:dyDescent="0.45">
      <c r="B3423">
        <f>IF('Input and Summary Results'!D3005=0,FALSE,'Input and Summary Results'!$B3005)</f>
        <v>181</v>
      </c>
      <c r="C3423">
        <f>IF(OR(B3423=0,'Input and Summary Results'!D3005=0,'Input and Summary Results'!D3005=""),FALSE,'Input and Summary Results'!$D3005)</f>
        <v>0.32031598300000003</v>
      </c>
      <c r="D3423">
        <f>IF(OR(B3423=0,'Input and Summary Results'!E3005=0),FALSE,'Input and Summary Results'!$E3005)</f>
        <v>4.1098260999999997E-2</v>
      </c>
      <c r="E3423">
        <f t="shared" si="188"/>
        <v>-0.49442139054153711</v>
      </c>
      <c r="F3423">
        <f t="shared" si="189"/>
        <v>5.5684530965162599E-2</v>
      </c>
      <c r="G3423">
        <f>IF('Input and Summary Results'!$J$4="yes",IF(C3423=FALSE,FALSE,IF('Data Transformation'!E3423&lt;$R$10,E3423,$R$10)),IF(C3423=FALSE,FALSE,IF(C3423&lt;$R$10,C3423,$R$10)))</f>
        <v>0.32031598300000003</v>
      </c>
      <c r="H3423">
        <f>IF('Input and Summary Results'!$J$4="yes",'Data Transformation'!F3423,'Data Transformation'!D3423)</f>
        <v>4.1098260999999997E-2</v>
      </c>
      <c r="I3423">
        <f t="shared" si="190"/>
        <v>181</v>
      </c>
    </row>
    <row r="3424" spans="2:9" x14ac:dyDescent="0.45">
      <c r="B3424">
        <f>IF('Input and Summary Results'!D3006=0,FALSE,'Input and Summary Results'!$B3006)</f>
        <v>182</v>
      </c>
      <c r="C3424">
        <f>IF(OR(B3424=0,'Input and Summary Results'!D3006=0,'Input and Summary Results'!D3006=""),FALSE,'Input and Summary Results'!$D3006)</f>
        <v>0.72639011499999995</v>
      </c>
      <c r="D3424">
        <f>IF(OR(B3424=0,'Input and Summary Results'!E3006=0),FALSE,'Input and Summary Results'!$E3006)</f>
        <v>0.153911304</v>
      </c>
      <c r="E3424">
        <f t="shared" si="188"/>
        <v>-0.13883007449545687</v>
      </c>
      <c r="F3424">
        <f t="shared" si="189"/>
        <v>9.195817035037708E-2</v>
      </c>
      <c r="G3424">
        <f>IF('Input and Summary Results'!$J$4="yes",IF(C3424=FALSE,FALSE,IF('Data Transformation'!E3424&lt;$R$10,E3424,$R$10)),IF(C3424=FALSE,FALSE,IF(C3424&lt;$R$10,C3424,$R$10)))</f>
        <v>0.72639011499999995</v>
      </c>
      <c r="H3424">
        <f>IF('Input and Summary Results'!$J$4="yes",'Data Transformation'!F3424,'Data Transformation'!D3424)</f>
        <v>0.153911304</v>
      </c>
      <c r="I3424">
        <f t="shared" si="190"/>
        <v>182</v>
      </c>
    </row>
    <row r="3425" spans="2:9" x14ac:dyDescent="0.45">
      <c r="B3425">
        <f>IF('Input and Summary Results'!D3007=0,FALSE,'Input and Summary Results'!$B3007)</f>
        <v>182</v>
      </c>
      <c r="C3425">
        <f>IF(OR(B3425=0,'Input and Summary Results'!D3007=0,'Input and Summary Results'!D3007=""),FALSE,'Input and Summary Results'!$D3007)</f>
        <v>1.032067689</v>
      </c>
      <c r="D3425">
        <f>IF(OR(B3425=0,'Input and Summary Results'!E3007=0),FALSE,'Input and Summary Results'!$E3007)</f>
        <v>7.8801973999999997E-2</v>
      </c>
      <c r="E3425">
        <f t="shared" si="188"/>
        <v>1.3708181782619606E-2</v>
      </c>
      <c r="F3425">
        <f t="shared" si="189"/>
        <v>3.3137416354093417E-2</v>
      </c>
      <c r="G3425">
        <f>IF('Input and Summary Results'!$J$4="yes",IF(C3425=FALSE,FALSE,IF('Data Transformation'!E3425&lt;$R$10,E3425,$R$10)),IF(C3425=FALSE,FALSE,IF(C3425&lt;$R$10,C3425,$R$10)))</f>
        <v>1.032067689</v>
      </c>
      <c r="H3425">
        <f>IF('Input and Summary Results'!$J$4="yes",'Data Transformation'!F3425,'Data Transformation'!D3425)</f>
        <v>7.8801973999999997E-2</v>
      </c>
      <c r="I3425">
        <f t="shared" si="190"/>
        <v>182</v>
      </c>
    </row>
    <row r="3426" spans="2:9" x14ac:dyDescent="0.45">
      <c r="B3426">
        <f>IF('Input and Summary Results'!D3008=0,FALSE,'Input and Summary Results'!$B3008)</f>
        <v>182</v>
      </c>
      <c r="C3426">
        <f>IF(OR(B3426=0,'Input and Summary Results'!D3008=0,'Input and Summary Results'!D3008=""),FALSE,'Input and Summary Results'!$D3008)</f>
        <v>0.89277410999999995</v>
      </c>
      <c r="D3426">
        <f>IF(OR(B3426=0,'Input and Summary Results'!E3008=0),FALSE,'Input and Summary Results'!$E3008)</f>
        <v>7.8179396999999998E-2</v>
      </c>
      <c r="E3426">
        <f t="shared" si="188"/>
        <v>-4.9258412545349975E-2</v>
      </c>
      <c r="F3426">
        <f t="shared" si="189"/>
        <v>3.8004975634878126E-2</v>
      </c>
      <c r="G3426">
        <f>IF('Input and Summary Results'!$J$4="yes",IF(C3426=FALSE,FALSE,IF('Data Transformation'!E3426&lt;$R$10,E3426,$R$10)),IF(C3426=FALSE,FALSE,IF(C3426&lt;$R$10,C3426,$R$10)))</f>
        <v>0.89277410999999995</v>
      </c>
      <c r="H3426">
        <f>IF('Input and Summary Results'!$J$4="yes",'Data Transformation'!F3426,'Data Transformation'!D3426)</f>
        <v>7.8179396999999998E-2</v>
      </c>
      <c r="I3426">
        <f t="shared" si="190"/>
        <v>182</v>
      </c>
    </row>
    <row r="3427" spans="2:9" x14ac:dyDescent="0.45">
      <c r="B3427">
        <f>IF('Input and Summary Results'!D3009=0,FALSE,'Input and Summary Results'!$B3009)</f>
        <v>182</v>
      </c>
      <c r="C3427">
        <f>IF(OR(B3427=0,'Input and Summary Results'!D3009=0,'Input and Summary Results'!D3009=""),FALSE,'Input and Summary Results'!$D3009)</f>
        <v>0.82708842100000002</v>
      </c>
      <c r="D3427">
        <f>IF(OR(B3427=0,'Input and Summary Results'!E3009=0),FALSE,'Input and Summary Results'!$E3009)</f>
        <v>7.6480407E-2</v>
      </c>
      <c r="E3427">
        <f t="shared" si="188"/>
        <v>-8.2448059129836423E-2</v>
      </c>
      <c r="F3427">
        <f t="shared" si="189"/>
        <v>4.01317389957754E-2</v>
      </c>
      <c r="G3427">
        <f>IF('Input and Summary Results'!$J$4="yes",IF(C3427=FALSE,FALSE,IF('Data Transformation'!E3427&lt;$R$10,E3427,$R$10)),IF(C3427=FALSE,FALSE,IF(C3427&lt;$R$10,C3427,$R$10)))</f>
        <v>0.82708842100000002</v>
      </c>
      <c r="H3427">
        <f>IF('Input and Summary Results'!$J$4="yes",'Data Transformation'!F3427,'Data Transformation'!D3427)</f>
        <v>7.6480407E-2</v>
      </c>
      <c r="I3427">
        <f t="shared" si="190"/>
        <v>182</v>
      </c>
    </row>
    <row r="3428" spans="2:9" x14ac:dyDescent="0.45">
      <c r="B3428">
        <f>IF('Input and Summary Results'!D3010=0,FALSE,'Input and Summary Results'!$B3010)</f>
        <v>182</v>
      </c>
      <c r="C3428">
        <f>IF(OR(B3428=0,'Input and Summary Results'!D3010=0,'Input and Summary Results'!D3010=""),FALSE,'Input and Summary Results'!$D3010)</f>
        <v>0.70616493599999997</v>
      </c>
      <c r="D3428">
        <f>IF(OR(B3428=0,'Input and Summary Results'!E3010=0),FALSE,'Input and Summary Results'!$E3010)</f>
        <v>6.5622262000000001E-2</v>
      </c>
      <c r="E3428">
        <f t="shared" si="188"/>
        <v>-0.15109385074881551</v>
      </c>
      <c r="F3428">
        <f t="shared" si="189"/>
        <v>4.0330608695076868E-2</v>
      </c>
      <c r="G3428">
        <f>IF('Input and Summary Results'!$J$4="yes",IF(C3428=FALSE,FALSE,IF('Data Transformation'!E3428&lt;$R$10,E3428,$R$10)),IF(C3428=FALSE,FALSE,IF(C3428&lt;$R$10,C3428,$R$10)))</f>
        <v>0.70616493599999997</v>
      </c>
      <c r="H3428">
        <f>IF('Input and Summary Results'!$J$4="yes",'Data Transformation'!F3428,'Data Transformation'!D3428)</f>
        <v>6.5622262000000001E-2</v>
      </c>
      <c r="I3428">
        <f t="shared" si="190"/>
        <v>182</v>
      </c>
    </row>
    <row r="3429" spans="2:9" x14ac:dyDescent="0.45">
      <c r="B3429">
        <f>IF('Input and Summary Results'!D3011=0,FALSE,'Input and Summary Results'!$B3011)</f>
        <v>182</v>
      </c>
      <c r="C3429">
        <f>IF(OR(B3429=0,'Input and Summary Results'!D3011=0,'Input and Summary Results'!D3011=""),FALSE,'Input and Summary Results'!$D3011)</f>
        <v>1.0250000349999999</v>
      </c>
      <c r="D3429">
        <f>IF(OR(B3429=0,'Input and Summary Results'!E3011=0),FALSE,'Input and Summary Results'!$E3011)</f>
        <v>6.1816702000000001E-2</v>
      </c>
      <c r="E3429">
        <f t="shared" si="188"/>
        <v>1.0723880221340493E-2</v>
      </c>
      <c r="F3429">
        <f t="shared" si="189"/>
        <v>2.6174095367713819E-2</v>
      </c>
      <c r="G3429">
        <f>IF('Input and Summary Results'!$J$4="yes",IF(C3429=FALSE,FALSE,IF('Data Transformation'!E3429&lt;$R$10,E3429,$R$10)),IF(C3429=FALSE,FALSE,IF(C3429&lt;$R$10,C3429,$R$10)))</f>
        <v>1.0250000349999999</v>
      </c>
      <c r="H3429">
        <f>IF('Input and Summary Results'!$J$4="yes",'Data Transformation'!F3429,'Data Transformation'!D3429)</f>
        <v>6.1816702000000001E-2</v>
      </c>
      <c r="I3429">
        <f t="shared" si="190"/>
        <v>182</v>
      </c>
    </row>
    <row r="3430" spans="2:9" x14ac:dyDescent="0.45">
      <c r="B3430">
        <f>IF('Input and Summary Results'!D3012=0,FALSE,'Input and Summary Results'!$B3012)</f>
        <v>182</v>
      </c>
      <c r="C3430">
        <f>IF(OR(B3430=0,'Input and Summary Results'!D3012=0,'Input and Summary Results'!D3012=""),FALSE,'Input and Summary Results'!$D3012)</f>
        <v>0.19862424400000001</v>
      </c>
      <c r="D3430">
        <f>IF(OR(B3430=0,'Input and Summary Results'!E3012=0),FALSE,'Input and Summary Results'!$E3012)</f>
        <v>6.0311048999999999E-2</v>
      </c>
      <c r="E3430">
        <f t="shared" si="188"/>
        <v>-0.70196774278520924</v>
      </c>
      <c r="F3430">
        <f t="shared" si="189"/>
        <v>0.13178147208454571</v>
      </c>
      <c r="G3430">
        <f>IF('Input and Summary Results'!$J$4="yes",IF(C3430=FALSE,FALSE,IF('Data Transformation'!E3430&lt;$R$10,E3430,$R$10)),IF(C3430=FALSE,FALSE,IF(C3430&lt;$R$10,C3430,$R$10)))</f>
        <v>0.19862424400000001</v>
      </c>
      <c r="H3430">
        <f>IF('Input and Summary Results'!$J$4="yes",'Data Transformation'!F3430,'Data Transformation'!D3430)</f>
        <v>6.0311048999999999E-2</v>
      </c>
      <c r="I3430">
        <f t="shared" si="190"/>
        <v>182</v>
      </c>
    </row>
    <row r="3431" spans="2:9" x14ac:dyDescent="0.45">
      <c r="B3431">
        <f>IF('Input and Summary Results'!D3013=0,FALSE,'Input and Summary Results'!$B3013)</f>
        <v>182</v>
      </c>
      <c r="C3431">
        <f>IF(OR(B3431=0,'Input and Summary Results'!D3013=0,'Input and Summary Results'!D3013=""),FALSE,'Input and Summary Results'!$D3013)</f>
        <v>0.93590292200000003</v>
      </c>
      <c r="D3431">
        <f>IF(OR(B3431=0,'Input and Summary Results'!E3013=0),FALSE,'Input and Summary Results'!$E3013)</f>
        <v>5.9288159E-2</v>
      </c>
      <c r="E3431">
        <f t="shared" si="188"/>
        <v>-2.8769196802725428E-2</v>
      </c>
      <c r="F3431">
        <f t="shared" si="189"/>
        <v>2.7493301282801207E-2</v>
      </c>
      <c r="G3431">
        <f>IF('Input and Summary Results'!$J$4="yes",IF(C3431=FALSE,FALSE,IF('Data Transformation'!E3431&lt;$R$10,E3431,$R$10)),IF(C3431=FALSE,FALSE,IF(C3431&lt;$R$10,C3431,$R$10)))</f>
        <v>0.93590292200000003</v>
      </c>
      <c r="H3431">
        <f>IF('Input and Summary Results'!$J$4="yes",'Data Transformation'!F3431,'Data Transformation'!D3431)</f>
        <v>5.9288159E-2</v>
      </c>
      <c r="I3431">
        <f t="shared" si="190"/>
        <v>182</v>
      </c>
    </row>
    <row r="3432" spans="2:9" x14ac:dyDescent="0.45">
      <c r="B3432">
        <f>IF('Input and Summary Results'!D3014=0,FALSE,'Input and Summary Results'!$B3014)</f>
        <v>182</v>
      </c>
      <c r="C3432">
        <f>IF(OR(B3432=0,'Input and Summary Results'!D3014=0,'Input and Summary Results'!D3014=""),FALSE,'Input and Summary Results'!$D3014)</f>
        <v>0.95652963700000004</v>
      </c>
      <c r="D3432">
        <f>IF(OR(B3432=0,'Input and Summary Results'!E3014=0),FALSE,'Input and Summary Results'!$E3014)</f>
        <v>5.7935369E-2</v>
      </c>
      <c r="E3432">
        <f t="shared" si="188"/>
        <v>-1.9301569299875629E-2</v>
      </c>
      <c r="F3432">
        <f t="shared" si="189"/>
        <v>2.6286639925616855E-2</v>
      </c>
      <c r="G3432">
        <f>IF('Input and Summary Results'!$J$4="yes",IF(C3432=FALSE,FALSE,IF('Data Transformation'!E3432&lt;$R$10,E3432,$R$10)),IF(C3432=FALSE,FALSE,IF(C3432&lt;$R$10,C3432,$R$10)))</f>
        <v>0.95652963700000004</v>
      </c>
      <c r="H3432">
        <f>IF('Input and Summary Results'!$J$4="yes",'Data Transformation'!F3432,'Data Transformation'!D3432)</f>
        <v>5.7935369E-2</v>
      </c>
      <c r="I3432">
        <f t="shared" si="190"/>
        <v>182</v>
      </c>
    </row>
    <row r="3433" spans="2:9" x14ac:dyDescent="0.45">
      <c r="B3433">
        <f>IF('Input and Summary Results'!D3015=0,FALSE,'Input and Summary Results'!$B3015)</f>
        <v>182</v>
      </c>
      <c r="C3433">
        <f>IF(OR(B3433=0,'Input and Summary Results'!D3015=0,'Input and Summary Results'!D3015=""),FALSE,'Input and Summary Results'!$D3015)</f>
        <v>0.91966911600000001</v>
      </c>
      <c r="D3433">
        <f>IF(OR(B3433=0,'Input and Summary Results'!E3015=0),FALSE,'Input and Summary Results'!$E3015)</f>
        <v>5.6329922999999997E-2</v>
      </c>
      <c r="E3433">
        <f t="shared" si="188"/>
        <v>-3.636839759255979E-2</v>
      </c>
      <c r="F3433">
        <f t="shared" si="189"/>
        <v>2.6582589495154907E-2</v>
      </c>
      <c r="G3433">
        <f>IF('Input and Summary Results'!$J$4="yes",IF(C3433=FALSE,FALSE,IF('Data Transformation'!E3433&lt;$R$10,E3433,$R$10)),IF(C3433=FALSE,FALSE,IF(C3433&lt;$R$10,C3433,$R$10)))</f>
        <v>0.91966911600000001</v>
      </c>
      <c r="H3433">
        <f>IF('Input and Summary Results'!$J$4="yes",'Data Transformation'!F3433,'Data Transformation'!D3433)</f>
        <v>5.6329922999999997E-2</v>
      </c>
      <c r="I3433">
        <f t="shared" si="190"/>
        <v>182</v>
      </c>
    </row>
    <row r="3434" spans="2:9" x14ac:dyDescent="0.45">
      <c r="B3434">
        <f>IF('Input and Summary Results'!D3016=0,FALSE,'Input and Summary Results'!$B3016)</f>
        <v>182</v>
      </c>
      <c r="C3434">
        <f>IF(OR(B3434=0,'Input and Summary Results'!D3016=0,'Input and Summary Results'!D3016=""),FALSE,'Input and Summary Results'!$D3016)</f>
        <v>0.18607253200000001</v>
      </c>
      <c r="D3434">
        <f>IF(OR(B3434=0,'Input and Summary Results'!E3016=0),FALSE,'Input and Summary Results'!$E3016)</f>
        <v>5.3016071999999997E-2</v>
      </c>
      <c r="E3434">
        <f t="shared" ref="E3434:E3497" si="191">IF(C3434=FALSE,FALSE,LOG10(C3434))</f>
        <v>-0.73031773262570276</v>
      </c>
      <c r="F3434">
        <f t="shared" ref="F3434:F3497" si="192">IF(D3434=FALSE, FALSE,0.434*D3434/C3434)</f>
        <v>0.12365594749901075</v>
      </c>
      <c r="G3434">
        <f>IF('Input and Summary Results'!$J$4="yes",IF(C3434=FALSE,FALSE,IF('Data Transformation'!E3434&lt;$R$10,E3434,$R$10)),IF(C3434=FALSE,FALSE,IF(C3434&lt;$R$10,C3434,$R$10)))</f>
        <v>0.18607253200000001</v>
      </c>
      <c r="H3434">
        <f>IF('Input and Summary Results'!$J$4="yes",'Data Transformation'!F3434,'Data Transformation'!D3434)</f>
        <v>5.3016071999999997E-2</v>
      </c>
      <c r="I3434">
        <f t="shared" si="190"/>
        <v>182</v>
      </c>
    </row>
    <row r="3435" spans="2:9" x14ac:dyDescent="0.45">
      <c r="B3435">
        <f>IF('Input and Summary Results'!D3017=0,FALSE,'Input and Summary Results'!$B3017)</f>
        <v>182</v>
      </c>
      <c r="C3435">
        <f>IF(OR(B3435=0,'Input and Summary Results'!D3017=0,'Input and Summary Results'!D3017=""),FALSE,'Input and Summary Results'!$D3017)</f>
        <v>0.86390942400000004</v>
      </c>
      <c r="D3435">
        <f>IF(OR(B3435=0,'Input and Summary Results'!E3017=0),FALSE,'Input and Summary Results'!$E3017)</f>
        <v>5.2556641000000001E-2</v>
      </c>
      <c r="E3435">
        <f t="shared" si="191"/>
        <v>-6.3531788445913895E-2</v>
      </c>
      <c r="F3435">
        <f t="shared" si="192"/>
        <v>2.6402747279210142E-2</v>
      </c>
      <c r="G3435">
        <f>IF('Input and Summary Results'!$J$4="yes",IF(C3435=FALSE,FALSE,IF('Data Transformation'!E3435&lt;$R$10,E3435,$R$10)),IF(C3435=FALSE,FALSE,IF(C3435&lt;$R$10,C3435,$R$10)))</f>
        <v>0.86390942400000004</v>
      </c>
      <c r="H3435">
        <f>IF('Input and Summary Results'!$J$4="yes",'Data Transformation'!F3435,'Data Transformation'!D3435)</f>
        <v>5.2556641000000001E-2</v>
      </c>
      <c r="I3435">
        <f t="shared" si="190"/>
        <v>182</v>
      </c>
    </row>
    <row r="3436" spans="2:9" x14ac:dyDescent="0.45">
      <c r="B3436">
        <f>IF('Input and Summary Results'!D3018=0,FALSE,'Input and Summary Results'!$B3018)</f>
        <v>182</v>
      </c>
      <c r="C3436">
        <f>IF(OR(B3436=0,'Input and Summary Results'!D3018=0,'Input and Summary Results'!D3018=""),FALSE,'Input and Summary Results'!$D3018)</f>
        <v>9.7838448999999994E-2</v>
      </c>
      <c r="D3436">
        <f>IF(OR(B3436=0,'Input and Summary Results'!E3018=0),FALSE,'Input and Summary Results'!$E3018)</f>
        <v>5.1399225999999999E-2</v>
      </c>
      <c r="E3436">
        <f t="shared" si="191"/>
        <v>-1.0094904406414409</v>
      </c>
      <c r="F3436">
        <f t="shared" si="192"/>
        <v>0.22800099870757354</v>
      </c>
      <c r="G3436">
        <f>IF('Input and Summary Results'!$J$4="yes",IF(C3436=FALSE,FALSE,IF('Data Transformation'!E3436&lt;$R$10,E3436,$R$10)),IF(C3436=FALSE,FALSE,IF(C3436&lt;$R$10,C3436,$R$10)))</f>
        <v>9.7838448999999994E-2</v>
      </c>
      <c r="H3436">
        <f>IF('Input and Summary Results'!$J$4="yes",'Data Transformation'!F3436,'Data Transformation'!D3436)</f>
        <v>5.1399225999999999E-2</v>
      </c>
      <c r="I3436">
        <f t="shared" si="190"/>
        <v>182</v>
      </c>
    </row>
    <row r="3437" spans="2:9" x14ac:dyDescent="0.45">
      <c r="B3437">
        <f>IF('Input and Summary Results'!D3019=0,FALSE,'Input and Summary Results'!$B3019)</f>
        <v>182</v>
      </c>
      <c r="C3437">
        <f>IF(OR(B3437=0,'Input and Summary Results'!D3019=0,'Input and Summary Results'!D3019=""),FALSE,'Input and Summary Results'!$D3019)</f>
        <v>0.74681278699999998</v>
      </c>
      <c r="D3437">
        <f>IF(OR(B3437=0,'Input and Summary Results'!E3019=0),FALSE,'Input and Summary Results'!$E3019)</f>
        <v>5.0100375000000003E-2</v>
      </c>
      <c r="E3437">
        <f t="shared" si="191"/>
        <v>-0.12678825462762247</v>
      </c>
      <c r="F3437">
        <f t="shared" si="192"/>
        <v>2.911514522581414E-2</v>
      </c>
      <c r="G3437">
        <f>IF('Input and Summary Results'!$J$4="yes",IF(C3437=FALSE,FALSE,IF('Data Transformation'!E3437&lt;$R$10,E3437,$R$10)),IF(C3437=FALSE,FALSE,IF(C3437&lt;$R$10,C3437,$R$10)))</f>
        <v>0.74681278699999998</v>
      </c>
      <c r="H3437">
        <f>IF('Input and Summary Results'!$J$4="yes",'Data Transformation'!F3437,'Data Transformation'!D3437)</f>
        <v>5.0100375000000003E-2</v>
      </c>
      <c r="I3437">
        <f t="shared" si="190"/>
        <v>182</v>
      </c>
    </row>
    <row r="3438" spans="2:9" x14ac:dyDescent="0.45">
      <c r="B3438">
        <f>IF('Input and Summary Results'!D3020=0,FALSE,'Input and Summary Results'!$B3020)</f>
        <v>182</v>
      </c>
      <c r="C3438">
        <f>IF(OR(B3438=0,'Input and Summary Results'!D3020=0,'Input and Summary Results'!D3020=""),FALSE,'Input and Summary Results'!$D3020)</f>
        <v>0.95199610199999996</v>
      </c>
      <c r="D3438">
        <f>IF(OR(B3438=0,'Input and Summary Results'!E3020=0),FALSE,'Input and Summary Results'!$E3020)</f>
        <v>4.7663169999999998E-2</v>
      </c>
      <c r="E3438">
        <f t="shared" si="191"/>
        <v>-2.1364829854345263E-2</v>
      </c>
      <c r="F3438">
        <f t="shared" si="192"/>
        <v>2.1728887057985032E-2</v>
      </c>
      <c r="G3438">
        <f>IF('Input and Summary Results'!$J$4="yes",IF(C3438=FALSE,FALSE,IF('Data Transformation'!E3438&lt;$R$10,E3438,$R$10)),IF(C3438=FALSE,FALSE,IF(C3438&lt;$R$10,C3438,$R$10)))</f>
        <v>0.95199610199999996</v>
      </c>
      <c r="H3438">
        <f>IF('Input and Summary Results'!$J$4="yes",'Data Transformation'!F3438,'Data Transformation'!D3438)</f>
        <v>4.7663169999999998E-2</v>
      </c>
      <c r="I3438">
        <f t="shared" si="190"/>
        <v>182</v>
      </c>
    </row>
    <row r="3439" spans="2:9" x14ac:dyDescent="0.45">
      <c r="B3439">
        <f>IF('Input and Summary Results'!D3021=0,FALSE,'Input and Summary Results'!$B3021)</f>
        <v>182</v>
      </c>
      <c r="C3439">
        <f>IF(OR(B3439=0,'Input and Summary Results'!D3021=0,'Input and Summary Results'!D3021=""),FALSE,'Input and Summary Results'!$D3021)</f>
        <v>0.65858768499999998</v>
      </c>
      <c r="D3439">
        <f>IF(OR(B3439=0,'Input and Summary Results'!E3021=0),FALSE,'Input and Summary Results'!$E3021)</f>
        <v>4.4142756999999998E-2</v>
      </c>
      <c r="E3439">
        <f t="shared" si="191"/>
        <v>-0.1813863944661227</v>
      </c>
      <c r="F3439">
        <f t="shared" si="192"/>
        <v>2.908945456215143E-2</v>
      </c>
      <c r="G3439">
        <f>IF('Input and Summary Results'!$J$4="yes",IF(C3439=FALSE,FALSE,IF('Data Transformation'!E3439&lt;$R$10,E3439,$R$10)),IF(C3439=FALSE,FALSE,IF(C3439&lt;$R$10,C3439,$R$10)))</f>
        <v>0.65858768499999998</v>
      </c>
      <c r="H3439">
        <f>IF('Input and Summary Results'!$J$4="yes",'Data Transformation'!F3439,'Data Transformation'!D3439)</f>
        <v>4.4142756999999998E-2</v>
      </c>
      <c r="I3439">
        <f t="shared" si="190"/>
        <v>182</v>
      </c>
    </row>
    <row r="3440" spans="2:9" x14ac:dyDescent="0.45">
      <c r="B3440">
        <f>IF('Input and Summary Results'!D3022=0,FALSE,'Input and Summary Results'!$B3022)</f>
        <v>182</v>
      </c>
      <c r="C3440">
        <f>IF(OR(B3440=0,'Input and Summary Results'!D3022=0,'Input and Summary Results'!D3022=""),FALSE,'Input and Summary Results'!$D3022)</f>
        <v>0.99389016799999996</v>
      </c>
      <c r="D3440">
        <f>IF(OR(B3440=0,'Input and Summary Results'!E3022=0),FALSE,'Input and Summary Results'!$E3022)</f>
        <v>4.2309261000000001E-2</v>
      </c>
      <c r="E3440">
        <f t="shared" si="191"/>
        <v>-2.6616056097331438E-3</v>
      </c>
      <c r="F3440">
        <f t="shared" si="192"/>
        <v>1.8475099025227502E-2</v>
      </c>
      <c r="G3440">
        <f>IF('Input and Summary Results'!$J$4="yes",IF(C3440=FALSE,FALSE,IF('Data Transformation'!E3440&lt;$R$10,E3440,$R$10)),IF(C3440=FALSE,FALSE,IF(C3440&lt;$R$10,C3440,$R$10)))</f>
        <v>0.99389016799999996</v>
      </c>
      <c r="H3440">
        <f>IF('Input and Summary Results'!$J$4="yes",'Data Transformation'!F3440,'Data Transformation'!D3440)</f>
        <v>4.2309261000000001E-2</v>
      </c>
      <c r="I3440">
        <f t="shared" si="190"/>
        <v>182</v>
      </c>
    </row>
    <row r="3441" spans="2:9" x14ac:dyDescent="0.45">
      <c r="B3441">
        <f>IF('Input and Summary Results'!D3023=0,FALSE,'Input and Summary Results'!$B3023)</f>
        <v>182</v>
      </c>
      <c r="C3441">
        <f>IF(OR(B3441=0,'Input and Summary Results'!D3023=0,'Input and Summary Results'!D3023=""),FALSE,'Input and Summary Results'!$D3023)</f>
        <v>1.0148563150000001</v>
      </c>
      <c r="D3441">
        <f>IF(OR(B3441=0,'Input and Summary Results'!E3023=0),FALSE,'Input and Summary Results'!$E3023)</f>
        <v>3.4886004999999998E-2</v>
      </c>
      <c r="E3441">
        <f t="shared" si="191"/>
        <v>6.4045584857994678E-3</v>
      </c>
      <c r="F3441">
        <f t="shared" si="192"/>
        <v>1.4918886492813515E-2</v>
      </c>
      <c r="G3441">
        <f>IF('Input and Summary Results'!$J$4="yes",IF(C3441=FALSE,FALSE,IF('Data Transformation'!E3441&lt;$R$10,E3441,$R$10)),IF(C3441=FALSE,FALSE,IF(C3441&lt;$R$10,C3441,$R$10)))</f>
        <v>1.0148563150000001</v>
      </c>
      <c r="H3441">
        <f>IF('Input and Summary Results'!$J$4="yes",'Data Transformation'!F3441,'Data Transformation'!D3441)</f>
        <v>3.4886004999999998E-2</v>
      </c>
      <c r="I3441">
        <f t="shared" si="190"/>
        <v>182</v>
      </c>
    </row>
    <row r="3442" spans="2:9" x14ac:dyDescent="0.45">
      <c r="B3442">
        <f>IF('Input and Summary Results'!D3024=0,FALSE,'Input and Summary Results'!$B3024)</f>
        <v>183</v>
      </c>
      <c r="C3442">
        <f>IF(OR(B3442=0,'Input and Summary Results'!D3024=0,'Input and Summary Results'!D3024=""),FALSE,'Input and Summary Results'!$D3024)</f>
        <v>0.120449189</v>
      </c>
      <c r="D3442">
        <f>IF(OR(B3442=0,'Input and Summary Results'!E3024=0),FALSE,'Input and Summary Results'!$E3024)</f>
        <v>0.117504555</v>
      </c>
      <c r="E3442">
        <f t="shared" si="191"/>
        <v>-0.91919611981682559</v>
      </c>
      <c r="F3442">
        <f t="shared" si="192"/>
        <v>0.42338995632423887</v>
      </c>
      <c r="G3442">
        <f>IF('Input and Summary Results'!$J$4="yes",IF(C3442=FALSE,FALSE,IF('Data Transformation'!E3442&lt;$R$10,E3442,$R$10)),IF(C3442=FALSE,FALSE,IF(C3442&lt;$R$10,C3442,$R$10)))</f>
        <v>0.120449189</v>
      </c>
      <c r="H3442">
        <f>IF('Input and Summary Results'!$J$4="yes",'Data Transformation'!F3442,'Data Transformation'!D3442)</f>
        <v>0.117504555</v>
      </c>
      <c r="I3442">
        <f t="shared" si="190"/>
        <v>183</v>
      </c>
    </row>
    <row r="3443" spans="2:9" x14ac:dyDescent="0.45">
      <c r="B3443">
        <f>IF('Input and Summary Results'!D3025=0,FALSE,'Input and Summary Results'!$B3025)</f>
        <v>183</v>
      </c>
      <c r="C3443">
        <f>IF(OR(B3443=0,'Input and Summary Results'!D3025=0,'Input and Summary Results'!D3025=""),FALSE,'Input and Summary Results'!$D3025)</f>
        <v>6.2079649000000001E-2</v>
      </c>
      <c r="D3443">
        <f>IF(OR(B3443=0,'Input and Summary Results'!E3025=0),FALSE,'Input and Summary Results'!$E3025)</f>
        <v>9.5342675000000002E-2</v>
      </c>
      <c r="E3443">
        <f t="shared" si="191"/>
        <v>-1.2070507472555718</v>
      </c>
      <c r="F3443">
        <f t="shared" si="192"/>
        <v>0.66654244372419058</v>
      </c>
      <c r="G3443">
        <f>IF('Input and Summary Results'!$J$4="yes",IF(C3443=FALSE,FALSE,IF('Data Transformation'!E3443&lt;$R$10,E3443,$R$10)),IF(C3443=FALSE,FALSE,IF(C3443&lt;$R$10,C3443,$R$10)))</f>
        <v>6.2079649000000001E-2</v>
      </c>
      <c r="H3443">
        <f>IF('Input and Summary Results'!$J$4="yes",'Data Transformation'!F3443,'Data Transformation'!D3443)</f>
        <v>9.5342675000000002E-2</v>
      </c>
      <c r="I3443">
        <f t="shared" si="190"/>
        <v>183</v>
      </c>
    </row>
    <row r="3444" spans="2:9" x14ac:dyDescent="0.45">
      <c r="B3444">
        <f>IF('Input and Summary Results'!D3026=0,FALSE,'Input and Summary Results'!$B3026)</f>
        <v>183</v>
      </c>
      <c r="C3444">
        <f>IF(OR(B3444=0,'Input and Summary Results'!D3026=0,'Input and Summary Results'!D3026=""),FALSE,'Input and Summary Results'!$D3026)</f>
        <v>8.8223297000000006E-2</v>
      </c>
      <c r="D3444">
        <f>IF(OR(B3444=0,'Input and Summary Results'!E3026=0),FALSE,'Input and Summary Results'!$E3026)</f>
        <v>7.4938294000000003E-2</v>
      </c>
      <c r="E3444">
        <f t="shared" si="191"/>
        <v>-1.0544167161999685</v>
      </c>
      <c r="F3444">
        <f t="shared" si="192"/>
        <v>0.3686466126515312</v>
      </c>
      <c r="G3444">
        <f>IF('Input and Summary Results'!$J$4="yes",IF(C3444=FALSE,FALSE,IF('Data Transformation'!E3444&lt;$R$10,E3444,$R$10)),IF(C3444=FALSE,FALSE,IF(C3444&lt;$R$10,C3444,$R$10)))</f>
        <v>8.8223297000000006E-2</v>
      </c>
      <c r="H3444">
        <f>IF('Input and Summary Results'!$J$4="yes",'Data Transformation'!F3444,'Data Transformation'!D3444)</f>
        <v>7.4938294000000003E-2</v>
      </c>
      <c r="I3444">
        <f t="shared" si="190"/>
        <v>183</v>
      </c>
    </row>
    <row r="3445" spans="2:9" x14ac:dyDescent="0.45">
      <c r="B3445">
        <f>IF('Input and Summary Results'!D3027=0,FALSE,'Input and Summary Results'!$B3027)</f>
        <v>183</v>
      </c>
      <c r="C3445">
        <f>IF(OR(B3445=0,'Input and Summary Results'!D3027=0,'Input and Summary Results'!D3027=""),FALSE,'Input and Summary Results'!$D3027)</f>
        <v>9.9593086999999997E-2</v>
      </c>
      <c r="D3445">
        <f>IF(OR(B3445=0,'Input and Summary Results'!E3027=0),FALSE,'Input and Summary Results'!$E3027)</f>
        <v>7.1834175E-2</v>
      </c>
      <c r="E3445">
        <f t="shared" si="191"/>
        <v>-1.0017708059733768</v>
      </c>
      <c r="F3445">
        <f t="shared" si="192"/>
        <v>0.3130340959307748</v>
      </c>
      <c r="G3445">
        <f>IF('Input and Summary Results'!$J$4="yes",IF(C3445=FALSE,FALSE,IF('Data Transformation'!E3445&lt;$R$10,E3445,$R$10)),IF(C3445=FALSE,FALSE,IF(C3445&lt;$R$10,C3445,$R$10)))</f>
        <v>9.9593086999999997E-2</v>
      </c>
      <c r="H3445">
        <f>IF('Input and Summary Results'!$J$4="yes",'Data Transformation'!F3445,'Data Transformation'!D3445)</f>
        <v>7.1834175E-2</v>
      </c>
      <c r="I3445">
        <f t="shared" si="190"/>
        <v>183</v>
      </c>
    </row>
    <row r="3446" spans="2:9" x14ac:dyDescent="0.45">
      <c r="B3446">
        <f>IF('Input and Summary Results'!D3028=0,FALSE,'Input and Summary Results'!$B3028)</f>
        <v>183</v>
      </c>
      <c r="C3446">
        <f>IF(OR(B3446=0,'Input and Summary Results'!D3028=0,'Input and Summary Results'!D3028=""),FALSE,'Input and Summary Results'!$D3028)</f>
        <v>-1.5734036E-2</v>
      </c>
      <c r="D3446">
        <f>IF(OR(B3446=0,'Input and Summary Results'!E3028=0),FALSE,'Input and Summary Results'!$E3028)</f>
        <v>6.8562300000000007E-2</v>
      </c>
      <c r="E3446" t="e">
        <f t="shared" si="191"/>
        <v>#NUM!</v>
      </c>
      <c r="F3446">
        <f t="shared" si="192"/>
        <v>-1.8911891519760093</v>
      </c>
      <c r="G3446">
        <f>IF('Input and Summary Results'!$J$4="yes",IF(C3446=FALSE,FALSE,IF('Data Transformation'!E3446&lt;$R$10,E3446,$R$10)),IF(C3446=FALSE,FALSE,IF(C3446&lt;$R$10,C3446,$R$10)))</f>
        <v>-1.5734036E-2</v>
      </c>
      <c r="H3446">
        <f>IF('Input and Summary Results'!$J$4="yes",'Data Transformation'!F3446,'Data Transformation'!D3446)</f>
        <v>6.8562300000000007E-2</v>
      </c>
      <c r="I3446">
        <f t="shared" si="190"/>
        <v>183</v>
      </c>
    </row>
    <row r="3447" spans="2:9" x14ac:dyDescent="0.45">
      <c r="B3447">
        <f>IF('Input and Summary Results'!D3029=0,FALSE,'Input and Summary Results'!$B3029)</f>
        <v>183</v>
      </c>
      <c r="C3447">
        <f>IF(OR(B3447=0,'Input and Summary Results'!D3029=0,'Input and Summary Results'!D3029=""),FALSE,'Input and Summary Results'!$D3029)</f>
        <v>0.93103103200000004</v>
      </c>
      <c r="D3447">
        <f>IF(OR(B3447=0,'Input and Summary Results'!E3029=0),FALSE,'Input and Summary Results'!$E3029)</f>
        <v>5.9071707000000001E-2</v>
      </c>
      <c r="E3447">
        <f t="shared" si="191"/>
        <v>-3.1035843399151497E-2</v>
      </c>
      <c r="F3447">
        <f t="shared" si="192"/>
        <v>2.7536268885611104E-2</v>
      </c>
      <c r="G3447">
        <f>IF('Input and Summary Results'!$J$4="yes",IF(C3447=FALSE,FALSE,IF('Data Transformation'!E3447&lt;$R$10,E3447,$R$10)),IF(C3447=FALSE,FALSE,IF(C3447&lt;$R$10,C3447,$R$10)))</f>
        <v>0.93103103200000004</v>
      </c>
      <c r="H3447">
        <f>IF('Input and Summary Results'!$J$4="yes",'Data Transformation'!F3447,'Data Transformation'!D3447)</f>
        <v>5.9071707000000001E-2</v>
      </c>
      <c r="I3447">
        <f t="shared" si="190"/>
        <v>183</v>
      </c>
    </row>
    <row r="3448" spans="2:9" x14ac:dyDescent="0.45">
      <c r="B3448">
        <f>IF('Input and Summary Results'!D3030=0,FALSE,'Input and Summary Results'!$B3030)</f>
        <v>183</v>
      </c>
      <c r="C3448">
        <f>IF(OR(B3448=0,'Input and Summary Results'!D3030=0,'Input and Summary Results'!D3030=""),FALSE,'Input and Summary Results'!$D3030)</f>
        <v>0.118446551</v>
      </c>
      <c r="D3448">
        <f>IF(OR(B3448=0,'Input and Summary Results'!E3030=0),FALSE,'Input and Summary Results'!$E3030)</f>
        <v>5.8652936000000003E-2</v>
      </c>
      <c r="E3448">
        <f t="shared" si="191"/>
        <v>-0.92647758081268927</v>
      </c>
      <c r="F3448">
        <f t="shared" si="192"/>
        <v>0.21491021907425573</v>
      </c>
      <c r="G3448">
        <f>IF('Input and Summary Results'!$J$4="yes",IF(C3448=FALSE,FALSE,IF('Data Transformation'!E3448&lt;$R$10,E3448,$R$10)),IF(C3448=FALSE,FALSE,IF(C3448&lt;$R$10,C3448,$R$10)))</f>
        <v>0.118446551</v>
      </c>
      <c r="H3448">
        <f>IF('Input and Summary Results'!$J$4="yes",'Data Transformation'!F3448,'Data Transformation'!D3448)</f>
        <v>5.8652936000000003E-2</v>
      </c>
      <c r="I3448">
        <f t="shared" si="190"/>
        <v>183</v>
      </c>
    </row>
    <row r="3449" spans="2:9" x14ac:dyDescent="0.45">
      <c r="B3449">
        <f>IF('Input and Summary Results'!D3031=0,FALSE,'Input and Summary Results'!$B3031)</f>
        <v>183</v>
      </c>
      <c r="C3449">
        <f>IF(OR(B3449=0,'Input and Summary Results'!D3031=0,'Input and Summary Results'!D3031=""),FALSE,'Input and Summary Results'!$D3031)</f>
        <v>2.5353519000000001E-2</v>
      </c>
      <c r="D3449">
        <f>IF(OR(B3449=0,'Input and Summary Results'!E3031=0),FALSE,'Input and Summary Results'!$E3031)</f>
        <v>5.6668184000000003E-2</v>
      </c>
      <c r="E3449">
        <f t="shared" si="191"/>
        <v>-1.5959617532451942</v>
      </c>
      <c r="F3449">
        <f t="shared" si="192"/>
        <v>0.97004253555492637</v>
      </c>
      <c r="G3449">
        <f>IF('Input and Summary Results'!$J$4="yes",IF(C3449=FALSE,FALSE,IF('Data Transformation'!E3449&lt;$R$10,E3449,$R$10)),IF(C3449=FALSE,FALSE,IF(C3449&lt;$R$10,C3449,$R$10)))</f>
        <v>2.5353519000000001E-2</v>
      </c>
      <c r="H3449">
        <f>IF('Input and Summary Results'!$J$4="yes",'Data Transformation'!F3449,'Data Transformation'!D3449)</f>
        <v>5.6668184000000003E-2</v>
      </c>
      <c r="I3449">
        <f t="shared" si="190"/>
        <v>183</v>
      </c>
    </row>
    <row r="3450" spans="2:9" x14ac:dyDescent="0.45">
      <c r="B3450">
        <f>IF('Input and Summary Results'!D3032=0,FALSE,'Input and Summary Results'!$B3032)</f>
        <v>183</v>
      </c>
      <c r="C3450">
        <f>IF(OR(B3450=0,'Input and Summary Results'!D3032=0,'Input and Summary Results'!D3032=""),FALSE,'Input and Summary Results'!$D3032)</f>
        <v>0.14409566900000001</v>
      </c>
      <c r="D3450">
        <f>IF(OR(B3450=0,'Input and Summary Results'!E3032=0),FALSE,'Input and Summary Results'!$E3032)</f>
        <v>5.5857830999999997E-2</v>
      </c>
      <c r="E3450">
        <f t="shared" si="191"/>
        <v>-0.8413490723273559</v>
      </c>
      <c r="F3450">
        <f t="shared" si="192"/>
        <v>0.16823752457126243</v>
      </c>
      <c r="G3450">
        <f>IF('Input and Summary Results'!$J$4="yes",IF(C3450=FALSE,FALSE,IF('Data Transformation'!E3450&lt;$R$10,E3450,$R$10)),IF(C3450=FALSE,FALSE,IF(C3450&lt;$R$10,C3450,$R$10)))</f>
        <v>0.14409566900000001</v>
      </c>
      <c r="H3450">
        <f>IF('Input and Summary Results'!$J$4="yes",'Data Transformation'!F3450,'Data Transformation'!D3450)</f>
        <v>5.5857830999999997E-2</v>
      </c>
      <c r="I3450">
        <f t="shared" si="190"/>
        <v>183</v>
      </c>
    </row>
    <row r="3451" spans="2:9" x14ac:dyDescent="0.45">
      <c r="B3451">
        <f>IF('Input and Summary Results'!D3033=0,FALSE,'Input and Summary Results'!$B3033)</f>
        <v>183</v>
      </c>
      <c r="C3451">
        <f>IF(OR(B3451=0,'Input and Summary Results'!D3033=0,'Input and Summary Results'!D3033=""),FALSE,'Input and Summary Results'!$D3033)</f>
        <v>0.14109248899999999</v>
      </c>
      <c r="D3451">
        <f>IF(OR(B3451=0,'Input and Summary Results'!E3033=0),FALSE,'Input and Summary Results'!$E3033)</f>
        <v>5.5017616999999998E-2</v>
      </c>
      <c r="E3451">
        <f t="shared" si="191"/>
        <v>-0.85049610511650453</v>
      </c>
      <c r="F3451">
        <f t="shared" si="192"/>
        <v>0.16923399641776821</v>
      </c>
      <c r="G3451">
        <f>IF('Input and Summary Results'!$J$4="yes",IF(C3451=FALSE,FALSE,IF('Data Transformation'!E3451&lt;$R$10,E3451,$R$10)),IF(C3451=FALSE,FALSE,IF(C3451&lt;$R$10,C3451,$R$10)))</f>
        <v>0.14109248899999999</v>
      </c>
      <c r="H3451">
        <f>IF('Input and Summary Results'!$J$4="yes",'Data Transformation'!F3451,'Data Transformation'!D3451)</f>
        <v>5.5017616999999998E-2</v>
      </c>
      <c r="I3451">
        <f t="shared" si="190"/>
        <v>183</v>
      </c>
    </row>
    <row r="3452" spans="2:9" x14ac:dyDescent="0.45">
      <c r="B3452">
        <f>IF('Input and Summary Results'!D3034=0,FALSE,'Input and Summary Results'!$B3034)</f>
        <v>183</v>
      </c>
      <c r="C3452">
        <f>IF(OR(B3452=0,'Input and Summary Results'!D3034=0,'Input and Summary Results'!D3034=""),FALSE,'Input and Summary Results'!$D3034)</f>
        <v>0.95899518699999997</v>
      </c>
      <c r="D3452">
        <f>IF(OR(B3452=0,'Input and Summary Results'!E3034=0),FALSE,'Input and Summary Results'!$E3034)</f>
        <v>5.5002186000000002E-2</v>
      </c>
      <c r="E3452">
        <f t="shared" si="191"/>
        <v>-1.8183572458728158E-2</v>
      </c>
      <c r="F3452">
        <f t="shared" si="192"/>
        <v>2.4891625158907082E-2</v>
      </c>
      <c r="G3452">
        <f>IF('Input and Summary Results'!$J$4="yes",IF(C3452=FALSE,FALSE,IF('Data Transformation'!E3452&lt;$R$10,E3452,$R$10)),IF(C3452=FALSE,FALSE,IF(C3452&lt;$R$10,C3452,$R$10)))</f>
        <v>0.95899518699999997</v>
      </c>
      <c r="H3452">
        <f>IF('Input and Summary Results'!$J$4="yes",'Data Transformation'!F3452,'Data Transformation'!D3452)</f>
        <v>5.5002186000000002E-2</v>
      </c>
      <c r="I3452">
        <f t="shared" si="190"/>
        <v>183</v>
      </c>
    </row>
    <row r="3453" spans="2:9" x14ac:dyDescent="0.45">
      <c r="B3453">
        <f>IF('Input and Summary Results'!D3035=0,FALSE,'Input and Summary Results'!$B3035)</f>
        <v>183</v>
      </c>
      <c r="C3453">
        <f>IF(OR(B3453=0,'Input and Summary Results'!D3035=0,'Input and Summary Results'!D3035=""),FALSE,'Input and Summary Results'!$D3035)</f>
        <v>0.155884368</v>
      </c>
      <c r="D3453">
        <f>IF(OR(B3453=0,'Input and Summary Results'!E3035=0),FALSE,'Input and Summary Results'!$E3035)</f>
        <v>5.4818298000000001E-2</v>
      </c>
      <c r="E3453">
        <f t="shared" si="191"/>
        <v>-0.80719743344312056</v>
      </c>
      <c r="F3453">
        <f t="shared" si="192"/>
        <v>0.1526204431992822</v>
      </c>
      <c r="G3453">
        <f>IF('Input and Summary Results'!$J$4="yes",IF(C3453=FALSE,FALSE,IF('Data Transformation'!E3453&lt;$R$10,E3453,$R$10)),IF(C3453=FALSE,FALSE,IF(C3453&lt;$R$10,C3453,$R$10)))</f>
        <v>0.155884368</v>
      </c>
      <c r="H3453">
        <f>IF('Input and Summary Results'!$J$4="yes",'Data Transformation'!F3453,'Data Transformation'!D3453)</f>
        <v>5.4818298000000001E-2</v>
      </c>
      <c r="I3453">
        <f t="shared" si="190"/>
        <v>183</v>
      </c>
    </row>
    <row r="3454" spans="2:9" x14ac:dyDescent="0.45">
      <c r="B3454">
        <f>IF('Input and Summary Results'!D3036=0,FALSE,'Input and Summary Results'!$B3036)</f>
        <v>183</v>
      </c>
      <c r="C3454">
        <f>IF(OR(B3454=0,'Input and Summary Results'!D3036=0,'Input and Summary Results'!D3036=""),FALSE,'Input and Summary Results'!$D3036)</f>
        <v>0.207164344</v>
      </c>
      <c r="D3454">
        <f>IF(OR(B3454=0,'Input and Summary Results'!E3036=0),FALSE,'Input and Summary Results'!$E3036)</f>
        <v>5.4382524000000002E-2</v>
      </c>
      <c r="E3454">
        <f t="shared" si="191"/>
        <v>-0.68368499089873913</v>
      </c>
      <c r="F3454">
        <f t="shared" si="192"/>
        <v>0.11392894626693095</v>
      </c>
      <c r="G3454">
        <f>IF('Input and Summary Results'!$J$4="yes",IF(C3454=FALSE,FALSE,IF('Data Transformation'!E3454&lt;$R$10,E3454,$R$10)),IF(C3454=FALSE,FALSE,IF(C3454&lt;$R$10,C3454,$R$10)))</f>
        <v>0.207164344</v>
      </c>
      <c r="H3454">
        <f>IF('Input and Summary Results'!$J$4="yes",'Data Transformation'!F3454,'Data Transformation'!D3454)</f>
        <v>5.4382524000000002E-2</v>
      </c>
      <c r="I3454">
        <f t="shared" si="190"/>
        <v>183</v>
      </c>
    </row>
    <row r="3455" spans="2:9" x14ac:dyDescent="0.45">
      <c r="B3455">
        <f>IF('Input and Summary Results'!D3037=0,FALSE,'Input and Summary Results'!$B3037)</f>
        <v>183</v>
      </c>
      <c r="C3455">
        <f>IF(OR(B3455=0,'Input and Summary Results'!D3037=0,'Input and Summary Results'!D3037=""),FALSE,'Input and Summary Results'!$D3037)</f>
        <v>0.13302555099999999</v>
      </c>
      <c r="D3455">
        <f>IF(OR(B3455=0,'Input and Summary Results'!E3037=0),FALSE,'Input and Summary Results'!$E3037)</f>
        <v>5.4320223000000001E-2</v>
      </c>
      <c r="E3455">
        <f t="shared" si="191"/>
        <v>-0.87606493352510473</v>
      </c>
      <c r="F3455">
        <f t="shared" si="192"/>
        <v>0.17722141802667671</v>
      </c>
      <c r="G3455">
        <f>IF('Input and Summary Results'!$J$4="yes",IF(C3455=FALSE,FALSE,IF('Data Transformation'!E3455&lt;$R$10,E3455,$R$10)),IF(C3455=FALSE,FALSE,IF(C3455&lt;$R$10,C3455,$R$10)))</f>
        <v>0.13302555099999999</v>
      </c>
      <c r="H3455">
        <f>IF('Input and Summary Results'!$J$4="yes",'Data Transformation'!F3455,'Data Transformation'!D3455)</f>
        <v>5.4320223000000001E-2</v>
      </c>
      <c r="I3455">
        <f t="shared" si="190"/>
        <v>183</v>
      </c>
    </row>
    <row r="3456" spans="2:9" x14ac:dyDescent="0.45">
      <c r="B3456">
        <f>IF('Input and Summary Results'!D3038=0,FALSE,'Input and Summary Results'!$B3038)</f>
        <v>183</v>
      </c>
      <c r="C3456">
        <f>IF(OR(B3456=0,'Input and Summary Results'!D3038=0,'Input and Summary Results'!D3038=""),FALSE,'Input and Summary Results'!$D3038)</f>
        <v>6.5170132000000006E-2</v>
      </c>
      <c r="D3456">
        <f>IF(OR(B3456=0,'Input and Summary Results'!E3038=0),FALSE,'Input and Summary Results'!$E3038)</f>
        <v>5.2339562999999999E-2</v>
      </c>
      <c r="E3456">
        <f t="shared" si="191"/>
        <v>-1.1859513993540467</v>
      </c>
      <c r="F3456">
        <f t="shared" si="192"/>
        <v>0.34855492301289182</v>
      </c>
      <c r="G3456">
        <f>IF('Input and Summary Results'!$J$4="yes",IF(C3456=FALSE,FALSE,IF('Data Transformation'!E3456&lt;$R$10,E3456,$R$10)),IF(C3456=FALSE,FALSE,IF(C3456&lt;$R$10,C3456,$R$10)))</f>
        <v>6.5170132000000006E-2</v>
      </c>
      <c r="H3456">
        <f>IF('Input and Summary Results'!$J$4="yes",'Data Transformation'!F3456,'Data Transformation'!D3456)</f>
        <v>5.2339562999999999E-2</v>
      </c>
      <c r="I3456">
        <f t="shared" si="190"/>
        <v>183</v>
      </c>
    </row>
    <row r="3457" spans="2:9" x14ac:dyDescent="0.45">
      <c r="B3457">
        <f>IF('Input and Summary Results'!D3039=0,FALSE,'Input and Summary Results'!$B3039)</f>
        <v>183</v>
      </c>
      <c r="C3457">
        <f>IF(OR(B3457=0,'Input and Summary Results'!D3039=0,'Input and Summary Results'!D3039=""),FALSE,'Input and Summary Results'!$D3039)</f>
        <v>0.65232596200000004</v>
      </c>
      <c r="D3457">
        <f>IF(OR(B3457=0,'Input and Summary Results'!E3039=0),FALSE,'Input and Summary Results'!$E3039)</f>
        <v>4.8428976999999998E-2</v>
      </c>
      <c r="E3457">
        <f t="shared" si="191"/>
        <v>-0.18553533659484239</v>
      </c>
      <c r="F3457">
        <f t="shared" si="192"/>
        <v>3.2220357984157622E-2</v>
      </c>
      <c r="G3457">
        <f>IF('Input and Summary Results'!$J$4="yes",IF(C3457=FALSE,FALSE,IF('Data Transformation'!E3457&lt;$R$10,E3457,$R$10)),IF(C3457=FALSE,FALSE,IF(C3457&lt;$R$10,C3457,$R$10)))</f>
        <v>0.65232596200000004</v>
      </c>
      <c r="H3457">
        <f>IF('Input and Summary Results'!$J$4="yes",'Data Transformation'!F3457,'Data Transformation'!D3457)</f>
        <v>4.8428976999999998E-2</v>
      </c>
      <c r="I3457">
        <f t="shared" si="190"/>
        <v>183</v>
      </c>
    </row>
    <row r="3458" spans="2:9" x14ac:dyDescent="0.45">
      <c r="B3458">
        <f>IF('Input and Summary Results'!D3040=0,FALSE,'Input and Summary Results'!$B3040)</f>
        <v>183</v>
      </c>
      <c r="C3458">
        <f>IF(OR(B3458=0,'Input and Summary Results'!D3040=0,'Input and Summary Results'!D3040=""),FALSE,'Input and Summary Results'!$D3040)</f>
        <v>0.148141262</v>
      </c>
      <c r="D3458">
        <f>IF(OR(B3458=0,'Input and Summary Results'!E3040=0),FALSE,'Input and Summary Results'!$E3040)</f>
        <v>4.4783557000000002E-2</v>
      </c>
      <c r="E3458">
        <f t="shared" si="191"/>
        <v>-0.8293239599591532</v>
      </c>
      <c r="F3458">
        <f t="shared" si="192"/>
        <v>0.13119952858238781</v>
      </c>
      <c r="G3458">
        <f>IF('Input and Summary Results'!$J$4="yes",IF(C3458=FALSE,FALSE,IF('Data Transformation'!E3458&lt;$R$10,E3458,$R$10)),IF(C3458=FALSE,FALSE,IF(C3458&lt;$R$10,C3458,$R$10)))</f>
        <v>0.148141262</v>
      </c>
      <c r="H3458">
        <f>IF('Input and Summary Results'!$J$4="yes",'Data Transformation'!F3458,'Data Transformation'!D3458)</f>
        <v>4.4783557000000002E-2</v>
      </c>
      <c r="I3458">
        <f t="shared" si="190"/>
        <v>183</v>
      </c>
    </row>
    <row r="3459" spans="2:9" x14ac:dyDescent="0.45">
      <c r="B3459">
        <f>IF('Input and Summary Results'!D3041=0,FALSE,'Input and Summary Results'!$B3041)</f>
        <v>183</v>
      </c>
      <c r="C3459">
        <f>IF(OR(B3459=0,'Input and Summary Results'!D3041=0,'Input and Summary Results'!D3041=""),FALSE,'Input and Summary Results'!$D3041)</f>
        <v>0.94975773500000005</v>
      </c>
      <c r="D3459">
        <f>IF(OR(B3459=0,'Input and Summary Results'!E3041=0),FALSE,'Input and Summary Results'!$E3041)</f>
        <v>3.8593886000000001E-2</v>
      </c>
      <c r="E3459">
        <f t="shared" si="191"/>
        <v>-2.2387160785468142E-2</v>
      </c>
      <c r="F3459">
        <f t="shared" si="192"/>
        <v>1.7635809540419271E-2</v>
      </c>
      <c r="G3459">
        <f>IF('Input and Summary Results'!$J$4="yes",IF(C3459=FALSE,FALSE,IF('Data Transformation'!E3459&lt;$R$10,E3459,$R$10)),IF(C3459=FALSE,FALSE,IF(C3459&lt;$R$10,C3459,$R$10)))</f>
        <v>0.94975773500000005</v>
      </c>
      <c r="H3459">
        <f>IF('Input and Summary Results'!$J$4="yes",'Data Transformation'!F3459,'Data Transformation'!D3459)</f>
        <v>3.8593886000000001E-2</v>
      </c>
      <c r="I3459">
        <f t="shared" si="190"/>
        <v>183</v>
      </c>
    </row>
    <row r="3460" spans="2:9" x14ac:dyDescent="0.45">
      <c r="B3460">
        <f>IF('Input and Summary Results'!D3042=0,FALSE,'Input and Summary Results'!$B3042)</f>
        <v>183</v>
      </c>
      <c r="C3460">
        <f>IF(OR(B3460=0,'Input and Summary Results'!D3042=0,'Input and Summary Results'!D3042=""),FALSE,'Input and Summary Results'!$D3042)</f>
        <v>3.0947635000000001E-2</v>
      </c>
      <c r="D3460">
        <f>IF(OR(B3460=0,'Input and Summary Results'!E3042=0),FALSE,'Input and Summary Results'!$E3042)</f>
        <v>3.4041314000000003E-2</v>
      </c>
      <c r="E3460">
        <f t="shared" si="191"/>
        <v>-1.5093725339037707</v>
      </c>
      <c r="F3460">
        <f t="shared" si="192"/>
        <v>0.47738479130957828</v>
      </c>
      <c r="G3460">
        <f>IF('Input and Summary Results'!$J$4="yes",IF(C3460=FALSE,FALSE,IF('Data Transformation'!E3460&lt;$R$10,E3460,$R$10)),IF(C3460=FALSE,FALSE,IF(C3460&lt;$R$10,C3460,$R$10)))</f>
        <v>3.0947635000000001E-2</v>
      </c>
      <c r="H3460">
        <f>IF('Input and Summary Results'!$J$4="yes",'Data Transformation'!F3460,'Data Transformation'!D3460)</f>
        <v>3.4041314000000003E-2</v>
      </c>
      <c r="I3460">
        <f t="shared" si="190"/>
        <v>183</v>
      </c>
    </row>
    <row r="3461" spans="2:9" x14ac:dyDescent="0.45">
      <c r="B3461">
        <f>IF('Input and Summary Results'!D3043=0,FALSE,'Input and Summary Results'!$B3043)</f>
        <v>184</v>
      </c>
      <c r="C3461">
        <f>IF(OR(B3461=0,'Input and Summary Results'!D3043=0,'Input and Summary Results'!D3043=""),FALSE,'Input and Summary Results'!$D3043)</f>
        <v>0.441672658</v>
      </c>
      <c r="D3461">
        <f>IF(OR(B3461=0,'Input and Summary Results'!E3043=0),FALSE,'Input and Summary Results'!$E3043)</f>
        <v>9.6615443999999995E-2</v>
      </c>
      <c r="E3461">
        <f t="shared" si="191"/>
        <v>-0.35489948515923364</v>
      </c>
      <c r="F3461">
        <f t="shared" si="192"/>
        <v>9.4937057878733341E-2</v>
      </c>
      <c r="G3461">
        <f>IF('Input and Summary Results'!$J$4="yes",IF(C3461=FALSE,FALSE,IF('Data Transformation'!E3461&lt;$R$10,E3461,$R$10)),IF(C3461=FALSE,FALSE,IF(C3461&lt;$R$10,C3461,$R$10)))</f>
        <v>0.441672658</v>
      </c>
      <c r="H3461">
        <f>IF('Input and Summary Results'!$J$4="yes",'Data Transformation'!F3461,'Data Transformation'!D3461)</f>
        <v>9.6615443999999995E-2</v>
      </c>
      <c r="I3461">
        <f t="shared" ref="I3461:I3524" si="193">IF(G3461=FALSE,"",B3461)</f>
        <v>184</v>
      </c>
    </row>
    <row r="3462" spans="2:9" x14ac:dyDescent="0.45">
      <c r="B3462">
        <f>IF('Input and Summary Results'!D3044=0,FALSE,'Input and Summary Results'!$B3044)</f>
        <v>184</v>
      </c>
      <c r="C3462">
        <f>IF(OR(B3462=0,'Input and Summary Results'!D3044=0,'Input and Summary Results'!D3044=""),FALSE,'Input and Summary Results'!$D3044)</f>
        <v>0.19691816200000001</v>
      </c>
      <c r="D3462">
        <f>IF(OR(B3462=0,'Input and Summary Results'!E3044=0),FALSE,'Input and Summary Results'!$E3044)</f>
        <v>6.6510987999999993E-2</v>
      </c>
      <c r="E3462">
        <f t="shared" si="191"/>
        <v>-0.70571422650979898</v>
      </c>
      <c r="F3462">
        <f t="shared" si="192"/>
        <v>0.14658764076824968</v>
      </c>
      <c r="G3462">
        <f>IF('Input and Summary Results'!$J$4="yes",IF(C3462=FALSE,FALSE,IF('Data Transformation'!E3462&lt;$R$10,E3462,$R$10)),IF(C3462=FALSE,FALSE,IF(C3462&lt;$R$10,C3462,$R$10)))</f>
        <v>0.19691816200000001</v>
      </c>
      <c r="H3462">
        <f>IF('Input and Summary Results'!$J$4="yes",'Data Transformation'!F3462,'Data Transformation'!D3462)</f>
        <v>6.6510987999999993E-2</v>
      </c>
      <c r="I3462">
        <f t="shared" si="193"/>
        <v>184</v>
      </c>
    </row>
    <row r="3463" spans="2:9" x14ac:dyDescent="0.45">
      <c r="B3463">
        <f>IF('Input and Summary Results'!D3045=0,FALSE,'Input and Summary Results'!$B3045)</f>
        <v>184</v>
      </c>
      <c r="C3463">
        <f>IF(OR(B3463=0,'Input and Summary Results'!D3045=0,'Input and Summary Results'!D3045=""),FALSE,'Input and Summary Results'!$D3045)</f>
        <v>0.23703211299999999</v>
      </c>
      <c r="D3463">
        <f>IF(OR(B3463=0,'Input and Summary Results'!E3045=0),FALSE,'Input and Summary Results'!$E3045)</f>
        <v>5.3113229999999997E-2</v>
      </c>
      <c r="E3463">
        <f t="shared" si="191"/>
        <v>-0.62519281199022469</v>
      </c>
      <c r="F3463">
        <f t="shared" si="192"/>
        <v>9.7249024734467102E-2</v>
      </c>
      <c r="G3463">
        <f>IF('Input and Summary Results'!$J$4="yes",IF(C3463=FALSE,FALSE,IF('Data Transformation'!E3463&lt;$R$10,E3463,$R$10)),IF(C3463=FALSE,FALSE,IF(C3463&lt;$R$10,C3463,$R$10)))</f>
        <v>0.23703211299999999</v>
      </c>
      <c r="H3463">
        <f>IF('Input and Summary Results'!$J$4="yes",'Data Transformation'!F3463,'Data Transformation'!D3463)</f>
        <v>5.3113229999999997E-2</v>
      </c>
      <c r="I3463">
        <f t="shared" si="193"/>
        <v>184</v>
      </c>
    </row>
    <row r="3464" spans="2:9" x14ac:dyDescent="0.45">
      <c r="B3464">
        <f>IF('Input and Summary Results'!D3046=0,FALSE,'Input and Summary Results'!$B3046)</f>
        <v>184</v>
      </c>
      <c r="C3464">
        <f>IF(OR(B3464=0,'Input and Summary Results'!D3046=0,'Input and Summary Results'!D3046=""),FALSE,'Input and Summary Results'!$D3046)</f>
        <v>0.48984376200000002</v>
      </c>
      <c r="D3464">
        <f>IF(OR(B3464=0,'Input and Summary Results'!E3046=0),FALSE,'Input and Summary Results'!$E3046)</f>
        <v>5.2686502000000003E-2</v>
      </c>
      <c r="E3464">
        <f t="shared" si="191"/>
        <v>-0.30994241817797624</v>
      </c>
      <c r="F3464">
        <f t="shared" si="192"/>
        <v>4.668007156943238E-2</v>
      </c>
      <c r="G3464">
        <f>IF('Input and Summary Results'!$J$4="yes",IF(C3464=FALSE,FALSE,IF('Data Transformation'!E3464&lt;$R$10,E3464,$R$10)),IF(C3464=FALSE,FALSE,IF(C3464&lt;$R$10,C3464,$R$10)))</f>
        <v>0.48984376200000002</v>
      </c>
      <c r="H3464">
        <f>IF('Input and Summary Results'!$J$4="yes",'Data Transformation'!F3464,'Data Transformation'!D3464)</f>
        <v>5.2686502000000003E-2</v>
      </c>
      <c r="I3464">
        <f t="shared" si="193"/>
        <v>184</v>
      </c>
    </row>
    <row r="3465" spans="2:9" x14ac:dyDescent="0.45">
      <c r="B3465">
        <f>IF('Input and Summary Results'!D3047=0,FALSE,'Input and Summary Results'!$B3047)</f>
        <v>184</v>
      </c>
      <c r="C3465">
        <f>IF(OR(B3465=0,'Input and Summary Results'!D3047=0,'Input and Summary Results'!D3047=""),FALSE,'Input and Summary Results'!$D3047)</f>
        <v>0.97237549400000001</v>
      </c>
      <c r="D3465">
        <f>IF(OR(B3465=0,'Input and Summary Results'!E3047=0),FALSE,'Input and Summary Results'!$E3047)</f>
        <v>5.2068354999999997E-2</v>
      </c>
      <c r="E3465">
        <f t="shared" si="191"/>
        <v>-1.2165994866426706E-2</v>
      </c>
      <c r="F3465">
        <f t="shared" si="192"/>
        <v>2.3239649918614668E-2</v>
      </c>
      <c r="G3465">
        <f>IF('Input and Summary Results'!$J$4="yes",IF(C3465=FALSE,FALSE,IF('Data Transformation'!E3465&lt;$R$10,E3465,$R$10)),IF(C3465=FALSE,FALSE,IF(C3465&lt;$R$10,C3465,$R$10)))</f>
        <v>0.97237549400000001</v>
      </c>
      <c r="H3465">
        <f>IF('Input and Summary Results'!$J$4="yes",'Data Transformation'!F3465,'Data Transformation'!D3465)</f>
        <v>5.2068354999999997E-2</v>
      </c>
      <c r="I3465">
        <f t="shared" si="193"/>
        <v>184</v>
      </c>
    </row>
    <row r="3466" spans="2:9" x14ac:dyDescent="0.45">
      <c r="B3466">
        <f>IF('Input and Summary Results'!D3048=0,FALSE,'Input and Summary Results'!$B3048)</f>
        <v>184</v>
      </c>
      <c r="C3466">
        <f>IF(OR(B3466=0,'Input and Summary Results'!D3048=0,'Input and Summary Results'!D3048=""),FALSE,'Input and Summary Results'!$D3048)</f>
        <v>0.184682177</v>
      </c>
      <c r="D3466">
        <f>IF(OR(B3466=0,'Input and Summary Results'!E3048=0),FALSE,'Input and Summary Results'!$E3048)</f>
        <v>5.1401786999999997E-2</v>
      </c>
      <c r="E3466">
        <f t="shared" si="191"/>
        <v>-0.73357501470615405</v>
      </c>
      <c r="F3466">
        <f t="shared" si="192"/>
        <v>0.12079333220119015</v>
      </c>
      <c r="G3466">
        <f>IF('Input and Summary Results'!$J$4="yes",IF(C3466=FALSE,FALSE,IF('Data Transformation'!E3466&lt;$R$10,E3466,$R$10)),IF(C3466=FALSE,FALSE,IF(C3466&lt;$R$10,C3466,$R$10)))</f>
        <v>0.184682177</v>
      </c>
      <c r="H3466">
        <f>IF('Input and Summary Results'!$J$4="yes",'Data Transformation'!F3466,'Data Transformation'!D3466)</f>
        <v>5.1401786999999997E-2</v>
      </c>
      <c r="I3466">
        <f t="shared" si="193"/>
        <v>184</v>
      </c>
    </row>
    <row r="3467" spans="2:9" x14ac:dyDescent="0.45">
      <c r="B3467">
        <f>IF('Input and Summary Results'!D3049=0,FALSE,'Input and Summary Results'!$B3049)</f>
        <v>184</v>
      </c>
      <c r="C3467">
        <f>IF(OR(B3467=0,'Input and Summary Results'!D3049=0,'Input and Summary Results'!D3049=""),FALSE,'Input and Summary Results'!$D3049)</f>
        <v>0.65947512699999999</v>
      </c>
      <c r="D3467">
        <f>IF(OR(B3467=0,'Input and Summary Results'!E3049=0),FALSE,'Input and Summary Results'!$E3049)</f>
        <v>5.0927979999999998E-2</v>
      </c>
      <c r="E3467">
        <f t="shared" si="191"/>
        <v>-0.18080157981489531</v>
      </c>
      <c r="F3467">
        <f t="shared" si="192"/>
        <v>3.3515658764185656E-2</v>
      </c>
      <c r="G3467">
        <f>IF('Input and Summary Results'!$J$4="yes",IF(C3467=FALSE,FALSE,IF('Data Transformation'!E3467&lt;$R$10,E3467,$R$10)),IF(C3467=FALSE,FALSE,IF(C3467&lt;$R$10,C3467,$R$10)))</f>
        <v>0.65947512699999999</v>
      </c>
      <c r="H3467">
        <f>IF('Input and Summary Results'!$J$4="yes",'Data Transformation'!F3467,'Data Transformation'!D3467)</f>
        <v>5.0927979999999998E-2</v>
      </c>
      <c r="I3467">
        <f t="shared" si="193"/>
        <v>184</v>
      </c>
    </row>
    <row r="3468" spans="2:9" x14ac:dyDescent="0.45">
      <c r="B3468">
        <f>IF('Input and Summary Results'!D3050=0,FALSE,'Input and Summary Results'!$B3050)</f>
        <v>184</v>
      </c>
      <c r="C3468">
        <f>IF(OR(B3468=0,'Input and Summary Results'!D3050=0,'Input and Summary Results'!D3050=""),FALSE,'Input and Summary Results'!$D3050)</f>
        <v>0.18168071699999999</v>
      </c>
      <c r="D3468">
        <f>IF(OR(B3468=0,'Input and Summary Results'!E3050=0),FALSE,'Input and Summary Results'!$E3050)</f>
        <v>4.6708865000000002E-2</v>
      </c>
      <c r="E3468">
        <f t="shared" si="191"/>
        <v>-0.74069116484881725</v>
      </c>
      <c r="F3468">
        <f t="shared" si="192"/>
        <v>0.11157842034496154</v>
      </c>
      <c r="G3468">
        <f>IF('Input and Summary Results'!$J$4="yes",IF(C3468=FALSE,FALSE,IF('Data Transformation'!E3468&lt;$R$10,E3468,$R$10)),IF(C3468=FALSE,FALSE,IF(C3468&lt;$R$10,C3468,$R$10)))</f>
        <v>0.18168071699999999</v>
      </c>
      <c r="H3468">
        <f>IF('Input and Summary Results'!$J$4="yes",'Data Transformation'!F3468,'Data Transformation'!D3468)</f>
        <v>4.6708865000000002E-2</v>
      </c>
      <c r="I3468">
        <f t="shared" si="193"/>
        <v>184</v>
      </c>
    </row>
    <row r="3469" spans="2:9" x14ac:dyDescent="0.45">
      <c r="B3469">
        <f>IF('Input and Summary Results'!D3051=0,FALSE,'Input and Summary Results'!$B3051)</f>
        <v>184</v>
      </c>
      <c r="C3469">
        <f>IF(OR(B3469=0,'Input and Summary Results'!D3051=0,'Input and Summary Results'!D3051=""),FALSE,'Input and Summary Results'!$D3051)</f>
        <v>0.121035026</v>
      </c>
      <c r="D3469">
        <f>IF(OR(B3469=0,'Input and Summary Results'!E3051=0),FALSE,'Input and Summary Results'!$E3051)</f>
        <v>4.5011254000000001E-2</v>
      </c>
      <c r="E3469">
        <f t="shared" si="191"/>
        <v>-0.9170889321852933</v>
      </c>
      <c r="F3469">
        <f t="shared" si="192"/>
        <v>0.1613986040371487</v>
      </c>
      <c r="G3469">
        <f>IF('Input and Summary Results'!$J$4="yes",IF(C3469=FALSE,FALSE,IF('Data Transformation'!E3469&lt;$R$10,E3469,$R$10)),IF(C3469=FALSE,FALSE,IF(C3469&lt;$R$10,C3469,$R$10)))</f>
        <v>0.121035026</v>
      </c>
      <c r="H3469">
        <f>IF('Input and Summary Results'!$J$4="yes",'Data Transformation'!F3469,'Data Transformation'!D3469)</f>
        <v>4.5011254000000001E-2</v>
      </c>
      <c r="I3469">
        <f t="shared" si="193"/>
        <v>184</v>
      </c>
    </row>
    <row r="3470" spans="2:9" x14ac:dyDescent="0.45">
      <c r="B3470">
        <f>IF('Input and Summary Results'!D3052=0,FALSE,'Input and Summary Results'!$B3052)</f>
        <v>184</v>
      </c>
      <c r="C3470">
        <f>IF(OR(B3470=0,'Input and Summary Results'!D3052=0,'Input and Summary Results'!D3052=""),FALSE,'Input and Summary Results'!$D3052)</f>
        <v>0.63895101700000001</v>
      </c>
      <c r="D3470">
        <f>IF(OR(B3470=0,'Input and Summary Results'!E3052=0),FALSE,'Input and Summary Results'!$E3052)</f>
        <v>4.4491988000000003E-2</v>
      </c>
      <c r="E3470">
        <f t="shared" si="191"/>
        <v>-0.19453243427039327</v>
      </c>
      <c r="F3470">
        <f t="shared" si="192"/>
        <v>3.0220662113759501E-2</v>
      </c>
      <c r="G3470">
        <f>IF('Input and Summary Results'!$J$4="yes",IF(C3470=FALSE,FALSE,IF('Data Transformation'!E3470&lt;$R$10,E3470,$R$10)),IF(C3470=FALSE,FALSE,IF(C3470&lt;$R$10,C3470,$R$10)))</f>
        <v>0.63895101700000001</v>
      </c>
      <c r="H3470">
        <f>IF('Input and Summary Results'!$J$4="yes",'Data Transformation'!F3470,'Data Transformation'!D3470)</f>
        <v>4.4491988000000003E-2</v>
      </c>
      <c r="I3470">
        <f t="shared" si="193"/>
        <v>184</v>
      </c>
    </row>
    <row r="3471" spans="2:9" x14ac:dyDescent="0.45">
      <c r="B3471">
        <f>IF('Input and Summary Results'!D3053=0,FALSE,'Input and Summary Results'!$B3053)</f>
        <v>184</v>
      </c>
      <c r="C3471">
        <f>IF(OR(B3471=0,'Input and Summary Results'!D3053=0,'Input and Summary Results'!D3053=""),FALSE,'Input and Summary Results'!$D3053)</f>
        <v>0.26174405099999998</v>
      </c>
      <c r="D3471">
        <f>IF(OR(B3471=0,'Input and Summary Results'!E3053=0),FALSE,'Input and Summary Results'!$E3053)</f>
        <v>4.4000724999999997E-2</v>
      </c>
      <c r="E3471">
        <f t="shared" si="191"/>
        <v>-0.58212318031667787</v>
      </c>
      <c r="F3471">
        <f t="shared" si="192"/>
        <v>7.2957970112566189E-2</v>
      </c>
      <c r="G3471">
        <f>IF('Input and Summary Results'!$J$4="yes",IF(C3471=FALSE,FALSE,IF('Data Transformation'!E3471&lt;$R$10,E3471,$R$10)),IF(C3471=FALSE,FALSE,IF(C3471&lt;$R$10,C3471,$R$10)))</f>
        <v>0.26174405099999998</v>
      </c>
      <c r="H3471">
        <f>IF('Input and Summary Results'!$J$4="yes",'Data Transformation'!F3471,'Data Transformation'!D3471)</f>
        <v>4.4000724999999997E-2</v>
      </c>
      <c r="I3471">
        <f t="shared" si="193"/>
        <v>184</v>
      </c>
    </row>
    <row r="3472" spans="2:9" x14ac:dyDescent="0.45">
      <c r="B3472">
        <f>IF('Input and Summary Results'!D3054=0,FALSE,'Input and Summary Results'!$B3054)</f>
        <v>184</v>
      </c>
      <c r="C3472">
        <f>IF(OR(B3472=0,'Input and Summary Results'!D3054=0,'Input and Summary Results'!D3054=""),FALSE,'Input and Summary Results'!$D3054)</f>
        <v>0.91229495599999999</v>
      </c>
      <c r="D3472">
        <f>IF(OR(B3472=0,'Input and Summary Results'!E3054=0),FALSE,'Input and Summary Results'!$E3054)</f>
        <v>4.2111328000000003E-2</v>
      </c>
      <c r="E3472">
        <f t="shared" si="191"/>
        <v>-3.9864726306239912E-2</v>
      </c>
      <c r="F3472">
        <f t="shared" si="192"/>
        <v>2.003334144489121E-2</v>
      </c>
      <c r="G3472">
        <f>IF('Input and Summary Results'!$J$4="yes",IF(C3472=FALSE,FALSE,IF('Data Transformation'!E3472&lt;$R$10,E3472,$R$10)),IF(C3472=FALSE,FALSE,IF(C3472&lt;$R$10,C3472,$R$10)))</f>
        <v>0.91229495599999999</v>
      </c>
      <c r="H3472">
        <f>IF('Input and Summary Results'!$J$4="yes",'Data Transformation'!F3472,'Data Transformation'!D3472)</f>
        <v>4.2111328000000003E-2</v>
      </c>
      <c r="I3472">
        <f t="shared" si="193"/>
        <v>184</v>
      </c>
    </row>
    <row r="3473" spans="2:9" x14ac:dyDescent="0.45">
      <c r="B3473">
        <f>IF('Input and Summary Results'!D3055=0,FALSE,'Input and Summary Results'!$B3055)</f>
        <v>184</v>
      </c>
      <c r="C3473">
        <f>IF(OR(B3473=0,'Input and Summary Results'!D3055=0,'Input and Summary Results'!D3055=""),FALSE,'Input and Summary Results'!$D3055)</f>
        <v>0.782556692</v>
      </c>
      <c r="D3473">
        <f>IF(OR(B3473=0,'Input and Summary Results'!E3055=0),FALSE,'Input and Summary Results'!$E3055)</f>
        <v>4.1941064E-2</v>
      </c>
      <c r="E3473">
        <f t="shared" si="191"/>
        <v>-0.10648419035542246</v>
      </c>
      <c r="F3473">
        <f t="shared" si="192"/>
        <v>2.3260195666437417E-2</v>
      </c>
      <c r="G3473">
        <f>IF('Input and Summary Results'!$J$4="yes",IF(C3473=FALSE,FALSE,IF('Data Transformation'!E3473&lt;$R$10,E3473,$R$10)),IF(C3473=FALSE,FALSE,IF(C3473&lt;$R$10,C3473,$R$10)))</f>
        <v>0.782556692</v>
      </c>
      <c r="H3473">
        <f>IF('Input and Summary Results'!$J$4="yes",'Data Transformation'!F3473,'Data Transformation'!D3473)</f>
        <v>4.1941064E-2</v>
      </c>
      <c r="I3473">
        <f t="shared" si="193"/>
        <v>184</v>
      </c>
    </row>
    <row r="3474" spans="2:9" x14ac:dyDescent="0.45">
      <c r="B3474">
        <f>IF('Input and Summary Results'!D3056=0,FALSE,'Input and Summary Results'!$B3056)</f>
        <v>184</v>
      </c>
      <c r="C3474">
        <f>IF(OR(B3474=0,'Input and Summary Results'!D3056=0,'Input and Summary Results'!D3056=""),FALSE,'Input and Summary Results'!$D3056)</f>
        <v>5.4469657999999997E-2</v>
      </c>
      <c r="D3474">
        <f>IF(OR(B3474=0,'Input and Summary Results'!E3056=0),FALSE,'Input and Summary Results'!$E3056)</f>
        <v>3.8864377999999998E-2</v>
      </c>
      <c r="E3474">
        <f t="shared" si="191"/>
        <v>-1.263845351533901</v>
      </c>
      <c r="F3474">
        <f t="shared" si="192"/>
        <v>0.30966120719906121</v>
      </c>
      <c r="G3474">
        <f>IF('Input and Summary Results'!$J$4="yes",IF(C3474=FALSE,FALSE,IF('Data Transformation'!E3474&lt;$R$10,E3474,$R$10)),IF(C3474=FALSE,FALSE,IF(C3474&lt;$R$10,C3474,$R$10)))</f>
        <v>5.4469657999999997E-2</v>
      </c>
      <c r="H3474">
        <f>IF('Input and Summary Results'!$J$4="yes",'Data Transformation'!F3474,'Data Transformation'!D3474)</f>
        <v>3.8864377999999998E-2</v>
      </c>
      <c r="I3474">
        <f t="shared" si="193"/>
        <v>184</v>
      </c>
    </row>
    <row r="3475" spans="2:9" x14ac:dyDescent="0.45">
      <c r="B3475">
        <f>IF('Input and Summary Results'!D3057=0,FALSE,'Input and Summary Results'!$B3057)</f>
        <v>184</v>
      </c>
      <c r="C3475">
        <f>IF(OR(B3475=0,'Input and Summary Results'!D3057=0,'Input and Summary Results'!D3057=""),FALSE,'Input and Summary Results'!$D3057)</f>
        <v>0.181560575</v>
      </c>
      <c r="D3475">
        <f>IF(OR(B3475=0,'Input and Summary Results'!E3057=0),FALSE,'Input and Summary Results'!$E3057)</f>
        <v>3.7526165E-2</v>
      </c>
      <c r="E3475">
        <f t="shared" si="191"/>
        <v>-0.74097845052198608</v>
      </c>
      <c r="F3475">
        <f t="shared" si="192"/>
        <v>8.9702049081966176E-2</v>
      </c>
      <c r="G3475">
        <f>IF('Input and Summary Results'!$J$4="yes",IF(C3475=FALSE,FALSE,IF('Data Transformation'!E3475&lt;$R$10,E3475,$R$10)),IF(C3475=FALSE,FALSE,IF(C3475&lt;$R$10,C3475,$R$10)))</f>
        <v>0.181560575</v>
      </c>
      <c r="H3475">
        <f>IF('Input and Summary Results'!$J$4="yes",'Data Transformation'!F3475,'Data Transformation'!D3475)</f>
        <v>3.7526165E-2</v>
      </c>
      <c r="I3475">
        <f t="shared" si="193"/>
        <v>184</v>
      </c>
    </row>
    <row r="3476" spans="2:9" x14ac:dyDescent="0.45">
      <c r="B3476">
        <f>IF('Input and Summary Results'!D3058=0,FALSE,'Input and Summary Results'!$B3058)</f>
        <v>184</v>
      </c>
      <c r="C3476">
        <f>IF(OR(B3476=0,'Input and Summary Results'!D3058=0,'Input and Summary Results'!D3058=""),FALSE,'Input and Summary Results'!$D3058)</f>
        <v>8.0774445E-2</v>
      </c>
      <c r="D3476">
        <f>IF(OR(B3476=0,'Input and Summary Results'!E3058=0),FALSE,'Input and Summary Results'!$E3058)</f>
        <v>3.7211199E-2</v>
      </c>
      <c r="E3476">
        <f t="shared" si="191"/>
        <v>-1.0927260173309377</v>
      </c>
      <c r="F3476">
        <f t="shared" si="192"/>
        <v>0.19993526871029571</v>
      </c>
      <c r="G3476">
        <f>IF('Input and Summary Results'!$J$4="yes",IF(C3476=FALSE,FALSE,IF('Data Transformation'!E3476&lt;$R$10,E3476,$R$10)),IF(C3476=FALSE,FALSE,IF(C3476&lt;$R$10,C3476,$R$10)))</f>
        <v>8.0774445E-2</v>
      </c>
      <c r="H3476">
        <f>IF('Input and Summary Results'!$J$4="yes",'Data Transformation'!F3476,'Data Transformation'!D3476)</f>
        <v>3.7211199E-2</v>
      </c>
      <c r="I3476">
        <f t="shared" si="193"/>
        <v>184</v>
      </c>
    </row>
    <row r="3477" spans="2:9" x14ac:dyDescent="0.45">
      <c r="B3477">
        <f>IF('Input and Summary Results'!D3059=0,FALSE,'Input and Summary Results'!$B3059)</f>
        <v>184</v>
      </c>
      <c r="C3477">
        <f>IF(OR(B3477=0,'Input and Summary Results'!D3059=0,'Input and Summary Results'!D3059=""),FALSE,'Input and Summary Results'!$D3059)</f>
        <v>0.67071906400000003</v>
      </c>
      <c r="D3477">
        <f>IF(OR(B3477=0,'Input and Summary Results'!E3059=0),FALSE,'Input and Summary Results'!$E3059)</f>
        <v>2.9938069000000001E-2</v>
      </c>
      <c r="E3477">
        <f t="shared" si="191"/>
        <v>-0.17345934943340779</v>
      </c>
      <c r="F3477">
        <f t="shared" si="192"/>
        <v>1.9371928790143947E-2</v>
      </c>
      <c r="G3477">
        <f>IF('Input and Summary Results'!$J$4="yes",IF(C3477=FALSE,FALSE,IF('Data Transformation'!E3477&lt;$R$10,E3477,$R$10)),IF(C3477=FALSE,FALSE,IF(C3477&lt;$R$10,C3477,$R$10)))</f>
        <v>0.67071906400000003</v>
      </c>
      <c r="H3477">
        <f>IF('Input and Summary Results'!$J$4="yes",'Data Transformation'!F3477,'Data Transformation'!D3477)</f>
        <v>2.9938069000000001E-2</v>
      </c>
      <c r="I3477">
        <f t="shared" si="193"/>
        <v>184</v>
      </c>
    </row>
    <row r="3478" spans="2:9" x14ac:dyDescent="0.45">
      <c r="B3478">
        <f>IF('Input and Summary Results'!D3060=0,FALSE,'Input and Summary Results'!$B3060)</f>
        <v>184</v>
      </c>
      <c r="C3478">
        <f>IF(OR(B3478=0,'Input and Summary Results'!D3060=0,'Input and Summary Results'!D3060=""),FALSE,'Input and Summary Results'!$D3060)</f>
        <v>0.72097458999999997</v>
      </c>
      <c r="D3478">
        <f>IF(OR(B3478=0,'Input and Summary Results'!E3060=0),FALSE,'Input and Summary Results'!$E3060)</f>
        <v>2.9320226000000001E-2</v>
      </c>
      <c r="E3478">
        <f t="shared" si="191"/>
        <v>-0.14208004126843352</v>
      </c>
      <c r="F3478">
        <f t="shared" si="192"/>
        <v>1.7649690100728796E-2</v>
      </c>
      <c r="G3478">
        <f>IF('Input and Summary Results'!$J$4="yes",IF(C3478=FALSE,FALSE,IF('Data Transformation'!E3478&lt;$R$10,E3478,$R$10)),IF(C3478=FALSE,FALSE,IF(C3478&lt;$R$10,C3478,$R$10)))</f>
        <v>0.72097458999999997</v>
      </c>
      <c r="H3478">
        <f>IF('Input and Summary Results'!$J$4="yes",'Data Transformation'!F3478,'Data Transformation'!D3478)</f>
        <v>2.9320226000000001E-2</v>
      </c>
      <c r="I3478">
        <f t="shared" si="193"/>
        <v>184</v>
      </c>
    </row>
    <row r="3479" spans="2:9" x14ac:dyDescent="0.45">
      <c r="B3479">
        <f>IF('Input and Summary Results'!D3061=0,FALSE,'Input and Summary Results'!$B3061)</f>
        <v>184</v>
      </c>
      <c r="C3479">
        <f>IF(OR(B3479=0,'Input and Summary Results'!D3061=0,'Input and Summary Results'!D3061=""),FALSE,'Input and Summary Results'!$D3061)</f>
        <v>0.42986131300000002</v>
      </c>
      <c r="D3479">
        <f>IF(OR(B3479=0,'Input and Summary Results'!E3061=0),FALSE,'Input and Summary Results'!$E3061)</f>
        <v>2.7908491000000001E-2</v>
      </c>
      <c r="E3479">
        <f t="shared" si="191"/>
        <v>-0.36667163910411044</v>
      </c>
      <c r="F3479">
        <f t="shared" si="192"/>
        <v>2.8177192800785959E-2</v>
      </c>
      <c r="G3479">
        <f>IF('Input and Summary Results'!$J$4="yes",IF(C3479=FALSE,FALSE,IF('Data Transformation'!E3479&lt;$R$10,E3479,$R$10)),IF(C3479=FALSE,FALSE,IF(C3479&lt;$R$10,C3479,$R$10)))</f>
        <v>0.42986131300000002</v>
      </c>
      <c r="H3479">
        <f>IF('Input and Summary Results'!$J$4="yes",'Data Transformation'!F3479,'Data Transformation'!D3479)</f>
        <v>2.7908491000000001E-2</v>
      </c>
      <c r="I3479">
        <f t="shared" si="193"/>
        <v>184</v>
      </c>
    </row>
    <row r="3480" spans="2:9" x14ac:dyDescent="0.45">
      <c r="B3480">
        <f>IF('Input and Summary Results'!D3062=0,FALSE,'Input and Summary Results'!$B3062)</f>
        <v>185</v>
      </c>
      <c r="C3480">
        <f>IF(OR(B3480=0,'Input and Summary Results'!D3062=0,'Input and Summary Results'!D3062=""),FALSE,'Input and Summary Results'!$D3062)</f>
        <v>1.045731918</v>
      </c>
      <c r="D3480">
        <f>IF(OR(B3480=0,'Input and Summary Results'!E3062=0),FALSE,'Input and Summary Results'!$E3062)</f>
        <v>9.9811010000000006E-2</v>
      </c>
      <c r="E3480">
        <f t="shared" si="191"/>
        <v>1.9420363828125967E-2</v>
      </c>
      <c r="F3480">
        <f t="shared" si="192"/>
        <v>4.1423597763800876E-2</v>
      </c>
      <c r="G3480">
        <f>IF('Input and Summary Results'!$J$4="yes",IF(C3480=FALSE,FALSE,IF('Data Transformation'!E3480&lt;$R$10,E3480,$R$10)),IF(C3480=FALSE,FALSE,IF(C3480&lt;$R$10,C3480,$R$10)))</f>
        <v>1.045731918</v>
      </c>
      <c r="H3480">
        <f>IF('Input and Summary Results'!$J$4="yes",'Data Transformation'!F3480,'Data Transformation'!D3480)</f>
        <v>9.9811010000000006E-2</v>
      </c>
      <c r="I3480">
        <f t="shared" si="193"/>
        <v>185</v>
      </c>
    </row>
    <row r="3481" spans="2:9" x14ac:dyDescent="0.45">
      <c r="B3481">
        <f>IF('Input and Summary Results'!D3063=0,FALSE,'Input and Summary Results'!$B3063)</f>
        <v>185</v>
      </c>
      <c r="C3481">
        <f>IF(OR(B3481=0,'Input and Summary Results'!D3063=0,'Input and Summary Results'!D3063=""),FALSE,'Input and Summary Results'!$D3063)</f>
        <v>1.072636368</v>
      </c>
      <c r="D3481">
        <f>IF(OR(B3481=0,'Input and Summary Results'!E3063=0),FALSE,'Input and Summary Results'!$E3063)</f>
        <v>8.9275111000000004E-2</v>
      </c>
      <c r="E3481">
        <f t="shared" si="191"/>
        <v>3.0452517737955435E-2</v>
      </c>
      <c r="F3481">
        <f t="shared" si="192"/>
        <v>3.6121652528193979E-2</v>
      </c>
      <c r="G3481">
        <f>IF('Input and Summary Results'!$J$4="yes",IF(C3481=FALSE,FALSE,IF('Data Transformation'!E3481&lt;$R$10,E3481,$R$10)),IF(C3481=FALSE,FALSE,IF(C3481&lt;$R$10,C3481,$R$10)))</f>
        <v>1.072636368</v>
      </c>
      <c r="H3481">
        <f>IF('Input and Summary Results'!$J$4="yes",'Data Transformation'!F3481,'Data Transformation'!D3481)</f>
        <v>8.9275111000000004E-2</v>
      </c>
      <c r="I3481">
        <f t="shared" si="193"/>
        <v>185</v>
      </c>
    </row>
    <row r="3482" spans="2:9" x14ac:dyDescent="0.45">
      <c r="B3482">
        <f>IF('Input and Summary Results'!D3064=0,FALSE,'Input and Summary Results'!$B3064)</f>
        <v>185</v>
      </c>
      <c r="C3482">
        <f>IF(OR(B3482=0,'Input and Summary Results'!D3064=0,'Input and Summary Results'!D3064=""),FALSE,'Input and Summary Results'!$D3064)</f>
        <v>3.7351562999999997E-2</v>
      </c>
      <c r="D3482">
        <f>IF(OR(B3482=0,'Input and Summary Results'!E3064=0),FALSE,'Input and Summary Results'!$E3064)</f>
        <v>7.7647910000000001E-2</v>
      </c>
      <c r="E3482">
        <f t="shared" si="191"/>
        <v>-1.4276912201384737</v>
      </c>
      <c r="F3482">
        <f t="shared" si="192"/>
        <v>0.90221640631209998</v>
      </c>
      <c r="G3482">
        <f>IF('Input and Summary Results'!$J$4="yes",IF(C3482=FALSE,FALSE,IF('Data Transformation'!E3482&lt;$R$10,E3482,$R$10)),IF(C3482=FALSE,FALSE,IF(C3482&lt;$R$10,C3482,$R$10)))</f>
        <v>3.7351562999999997E-2</v>
      </c>
      <c r="H3482">
        <f>IF('Input and Summary Results'!$J$4="yes",'Data Transformation'!F3482,'Data Transformation'!D3482)</f>
        <v>7.7647910000000001E-2</v>
      </c>
      <c r="I3482">
        <f t="shared" si="193"/>
        <v>185</v>
      </c>
    </row>
    <row r="3483" spans="2:9" x14ac:dyDescent="0.45">
      <c r="B3483">
        <f>IF('Input and Summary Results'!D3065=0,FALSE,'Input and Summary Results'!$B3065)</f>
        <v>185</v>
      </c>
      <c r="C3483">
        <f>IF(OR(B3483=0,'Input and Summary Results'!D3065=0,'Input and Summary Results'!D3065=""),FALSE,'Input and Summary Results'!$D3065)</f>
        <v>0.11273651799999999</v>
      </c>
      <c r="D3483">
        <f>IF(OR(B3483=0,'Input and Summary Results'!E3065=0),FALSE,'Input and Summary Results'!$E3065)</f>
        <v>7.3054643000000002E-2</v>
      </c>
      <c r="E3483">
        <f t="shared" si="191"/>
        <v>-0.94793538300473434</v>
      </c>
      <c r="F3483">
        <f t="shared" si="192"/>
        <v>0.28123731000810226</v>
      </c>
      <c r="G3483">
        <f>IF('Input and Summary Results'!$J$4="yes",IF(C3483=FALSE,FALSE,IF('Data Transformation'!E3483&lt;$R$10,E3483,$R$10)),IF(C3483=FALSE,FALSE,IF(C3483&lt;$R$10,C3483,$R$10)))</f>
        <v>0.11273651799999999</v>
      </c>
      <c r="H3483">
        <f>IF('Input and Summary Results'!$J$4="yes",'Data Transformation'!F3483,'Data Transformation'!D3483)</f>
        <v>7.3054643000000002E-2</v>
      </c>
      <c r="I3483">
        <f t="shared" si="193"/>
        <v>185</v>
      </c>
    </row>
    <row r="3484" spans="2:9" x14ac:dyDescent="0.45">
      <c r="B3484">
        <f>IF('Input and Summary Results'!D3066=0,FALSE,'Input and Summary Results'!$B3066)</f>
        <v>185</v>
      </c>
      <c r="C3484">
        <f>IF(OR(B3484=0,'Input and Summary Results'!D3066=0,'Input and Summary Results'!D3066=""),FALSE,'Input and Summary Results'!$D3066)</f>
        <v>0.76846773499999999</v>
      </c>
      <c r="D3484">
        <f>IF(OR(B3484=0,'Input and Summary Results'!E3066=0),FALSE,'Input and Summary Results'!$E3066)</f>
        <v>5.9076900000000002E-2</v>
      </c>
      <c r="E3484">
        <f t="shared" si="191"/>
        <v>-0.1143743621338134</v>
      </c>
      <c r="F3484">
        <f t="shared" si="192"/>
        <v>3.336428249651887E-2</v>
      </c>
      <c r="G3484">
        <f>IF('Input and Summary Results'!$J$4="yes",IF(C3484=FALSE,FALSE,IF('Data Transformation'!E3484&lt;$R$10,E3484,$R$10)),IF(C3484=FALSE,FALSE,IF(C3484&lt;$R$10,C3484,$R$10)))</f>
        <v>0.76846773499999999</v>
      </c>
      <c r="H3484">
        <f>IF('Input and Summary Results'!$J$4="yes",'Data Transformation'!F3484,'Data Transformation'!D3484)</f>
        <v>5.9076900000000002E-2</v>
      </c>
      <c r="I3484">
        <f t="shared" si="193"/>
        <v>185</v>
      </c>
    </row>
    <row r="3485" spans="2:9" x14ac:dyDescent="0.45">
      <c r="B3485">
        <f>IF('Input and Summary Results'!D3067=0,FALSE,'Input and Summary Results'!$B3067)</f>
        <v>185</v>
      </c>
      <c r="C3485">
        <f>IF(OR(B3485=0,'Input and Summary Results'!D3067=0,'Input and Summary Results'!D3067=""),FALSE,'Input and Summary Results'!$D3067)</f>
        <v>0.94341597600000004</v>
      </c>
      <c r="D3485">
        <f>IF(OR(B3485=0,'Input and Summary Results'!E3067=0),FALSE,'Input and Summary Results'!$E3067)</f>
        <v>5.7453480000000001E-2</v>
      </c>
      <c r="E3485">
        <f t="shared" si="191"/>
        <v>-2.5296773596045857E-2</v>
      </c>
      <c r="F3485">
        <f t="shared" si="192"/>
        <v>2.6430345631543554E-2</v>
      </c>
      <c r="G3485">
        <f>IF('Input and Summary Results'!$J$4="yes",IF(C3485=FALSE,FALSE,IF('Data Transformation'!E3485&lt;$R$10,E3485,$R$10)),IF(C3485=FALSE,FALSE,IF(C3485&lt;$R$10,C3485,$R$10)))</f>
        <v>0.94341597600000004</v>
      </c>
      <c r="H3485">
        <f>IF('Input and Summary Results'!$J$4="yes",'Data Transformation'!F3485,'Data Transformation'!D3485)</f>
        <v>5.7453480000000001E-2</v>
      </c>
      <c r="I3485">
        <f t="shared" si="193"/>
        <v>185</v>
      </c>
    </row>
    <row r="3486" spans="2:9" x14ac:dyDescent="0.45">
      <c r="B3486">
        <f>IF('Input and Summary Results'!D3068=0,FALSE,'Input and Summary Results'!$B3068)</f>
        <v>185</v>
      </c>
      <c r="C3486">
        <f>IF(OR(B3486=0,'Input and Summary Results'!D3068=0,'Input and Summary Results'!D3068=""),FALSE,'Input and Summary Results'!$D3068)</f>
        <v>1.03488066</v>
      </c>
      <c r="D3486">
        <f>IF(OR(B3486=0,'Input and Summary Results'!E3068=0),FALSE,'Input and Summary Results'!$E3068)</f>
        <v>5.7189701000000003E-2</v>
      </c>
      <c r="E3486">
        <f t="shared" si="191"/>
        <v>1.4890270863721616E-2</v>
      </c>
      <c r="F3486">
        <f t="shared" si="192"/>
        <v>2.3983760827069666E-2</v>
      </c>
      <c r="G3486">
        <f>IF('Input and Summary Results'!$J$4="yes",IF(C3486=FALSE,FALSE,IF('Data Transformation'!E3486&lt;$R$10,E3486,$R$10)),IF(C3486=FALSE,FALSE,IF(C3486&lt;$R$10,C3486,$R$10)))</f>
        <v>1.03488066</v>
      </c>
      <c r="H3486">
        <f>IF('Input and Summary Results'!$J$4="yes",'Data Transformation'!F3486,'Data Transformation'!D3486)</f>
        <v>5.7189701000000003E-2</v>
      </c>
      <c r="I3486">
        <f t="shared" si="193"/>
        <v>185</v>
      </c>
    </row>
    <row r="3487" spans="2:9" x14ac:dyDescent="0.45">
      <c r="B3487">
        <f>IF('Input and Summary Results'!D3069=0,FALSE,'Input and Summary Results'!$B3069)</f>
        <v>185</v>
      </c>
      <c r="C3487">
        <f>IF(OR(B3487=0,'Input and Summary Results'!D3069=0,'Input and Summary Results'!D3069=""),FALSE,'Input and Summary Results'!$D3069)</f>
        <v>0.85696680999999997</v>
      </c>
      <c r="D3487">
        <f>IF(OR(B3487=0,'Input and Summary Results'!E3069=0),FALSE,'Input and Summary Results'!$E3069)</f>
        <v>5.6487863999999999E-2</v>
      </c>
      <c r="E3487">
        <f t="shared" si="191"/>
        <v>-6.7035997811900658E-2</v>
      </c>
      <c r="F3487">
        <f t="shared" si="192"/>
        <v>2.8607564131917781E-2</v>
      </c>
      <c r="G3487">
        <f>IF('Input and Summary Results'!$J$4="yes",IF(C3487=FALSE,FALSE,IF('Data Transformation'!E3487&lt;$R$10,E3487,$R$10)),IF(C3487=FALSE,FALSE,IF(C3487&lt;$R$10,C3487,$R$10)))</f>
        <v>0.85696680999999997</v>
      </c>
      <c r="H3487">
        <f>IF('Input and Summary Results'!$J$4="yes",'Data Transformation'!F3487,'Data Transformation'!D3487)</f>
        <v>5.6487863999999999E-2</v>
      </c>
      <c r="I3487">
        <f t="shared" si="193"/>
        <v>185</v>
      </c>
    </row>
    <row r="3488" spans="2:9" x14ac:dyDescent="0.45">
      <c r="B3488">
        <f>IF('Input and Summary Results'!D3070=0,FALSE,'Input and Summary Results'!$B3070)</f>
        <v>185</v>
      </c>
      <c r="C3488">
        <f>IF(OR(B3488=0,'Input and Summary Results'!D3070=0,'Input and Summary Results'!D3070=""),FALSE,'Input and Summary Results'!$D3070)</f>
        <v>0.91500563099999999</v>
      </c>
      <c r="D3488">
        <f>IF(OR(B3488=0,'Input and Summary Results'!E3070=0),FALSE,'Input and Summary Results'!$E3070)</f>
        <v>4.8534222000000002E-2</v>
      </c>
      <c r="E3488">
        <f t="shared" si="191"/>
        <v>-3.8576233250816577E-2</v>
      </c>
      <c r="F3488">
        <f t="shared" si="192"/>
        <v>2.3020461988829007E-2</v>
      </c>
      <c r="G3488">
        <f>IF('Input and Summary Results'!$J$4="yes",IF(C3488=FALSE,FALSE,IF('Data Transformation'!E3488&lt;$R$10,E3488,$R$10)),IF(C3488=FALSE,FALSE,IF(C3488&lt;$R$10,C3488,$R$10)))</f>
        <v>0.91500563099999999</v>
      </c>
      <c r="H3488">
        <f>IF('Input and Summary Results'!$J$4="yes",'Data Transformation'!F3488,'Data Transformation'!D3488)</f>
        <v>4.8534222000000002E-2</v>
      </c>
      <c r="I3488">
        <f t="shared" si="193"/>
        <v>185</v>
      </c>
    </row>
    <row r="3489" spans="2:9" x14ac:dyDescent="0.45">
      <c r="B3489">
        <f>IF('Input and Summary Results'!D3071=0,FALSE,'Input and Summary Results'!$B3071)</f>
        <v>185</v>
      </c>
      <c r="C3489">
        <f>IF(OR(B3489=0,'Input and Summary Results'!D3071=0,'Input and Summary Results'!D3071=""),FALSE,'Input and Summary Results'!$D3071)</f>
        <v>0.86654548099999995</v>
      </c>
      <c r="D3489">
        <f>IF(OR(B3489=0,'Input and Summary Results'!E3071=0),FALSE,'Input and Summary Results'!$E3071)</f>
        <v>4.7290366E-2</v>
      </c>
      <c r="E3489">
        <f t="shared" si="191"/>
        <v>-6.2208638225341152E-2</v>
      </c>
      <c r="F3489">
        <f t="shared" si="192"/>
        <v>2.3684872051164735E-2</v>
      </c>
      <c r="G3489">
        <f>IF('Input and Summary Results'!$J$4="yes",IF(C3489=FALSE,FALSE,IF('Data Transformation'!E3489&lt;$R$10,E3489,$R$10)),IF(C3489=FALSE,FALSE,IF(C3489&lt;$R$10,C3489,$R$10)))</f>
        <v>0.86654548099999995</v>
      </c>
      <c r="H3489">
        <f>IF('Input and Summary Results'!$J$4="yes",'Data Transformation'!F3489,'Data Transformation'!D3489)</f>
        <v>4.7290366E-2</v>
      </c>
      <c r="I3489">
        <f t="shared" si="193"/>
        <v>185</v>
      </c>
    </row>
    <row r="3490" spans="2:9" x14ac:dyDescent="0.45">
      <c r="B3490">
        <f>IF('Input and Summary Results'!D3072=0,FALSE,'Input and Summary Results'!$B3072)</f>
        <v>185</v>
      </c>
      <c r="C3490">
        <f>IF(OR(B3490=0,'Input and Summary Results'!D3072=0,'Input and Summary Results'!D3072=""),FALSE,'Input and Summary Results'!$D3072)</f>
        <v>0.56200138499999996</v>
      </c>
      <c r="D3490">
        <f>IF(OR(B3490=0,'Input and Summary Results'!E3072=0),FALSE,'Input and Summary Results'!$E3072)</f>
        <v>4.7027373999999997E-2</v>
      </c>
      <c r="E3490">
        <f t="shared" si="191"/>
        <v>-0.25026261415137263</v>
      </c>
      <c r="F3490">
        <f t="shared" si="192"/>
        <v>3.6316423519134208E-2</v>
      </c>
      <c r="G3490">
        <f>IF('Input and Summary Results'!$J$4="yes",IF(C3490=FALSE,FALSE,IF('Data Transformation'!E3490&lt;$R$10,E3490,$R$10)),IF(C3490=FALSE,FALSE,IF(C3490&lt;$R$10,C3490,$R$10)))</f>
        <v>0.56200138499999996</v>
      </c>
      <c r="H3490">
        <f>IF('Input and Summary Results'!$J$4="yes",'Data Transformation'!F3490,'Data Transformation'!D3490)</f>
        <v>4.7027373999999997E-2</v>
      </c>
      <c r="I3490">
        <f t="shared" si="193"/>
        <v>185</v>
      </c>
    </row>
    <row r="3491" spans="2:9" x14ac:dyDescent="0.45">
      <c r="B3491">
        <f>IF('Input and Summary Results'!D3073=0,FALSE,'Input and Summary Results'!$B3073)</f>
        <v>185</v>
      </c>
      <c r="C3491">
        <f>IF(OR(B3491=0,'Input and Summary Results'!D3073=0,'Input and Summary Results'!D3073=""),FALSE,'Input and Summary Results'!$D3073)</f>
        <v>0.91666798100000002</v>
      </c>
      <c r="D3491">
        <f>IF(OR(B3491=0,'Input and Summary Results'!E3073=0),FALSE,'Input and Summary Results'!$E3073)</f>
        <v>4.6733411000000002E-2</v>
      </c>
      <c r="E3491">
        <f t="shared" si="191"/>
        <v>-3.7787938190521779E-2</v>
      </c>
      <c r="F3491">
        <f t="shared" si="192"/>
        <v>2.2126114137720712E-2</v>
      </c>
      <c r="G3491">
        <f>IF('Input and Summary Results'!$J$4="yes",IF(C3491=FALSE,FALSE,IF('Data Transformation'!E3491&lt;$R$10,E3491,$R$10)),IF(C3491=FALSE,FALSE,IF(C3491&lt;$R$10,C3491,$R$10)))</f>
        <v>0.91666798100000002</v>
      </c>
      <c r="H3491">
        <f>IF('Input and Summary Results'!$J$4="yes",'Data Transformation'!F3491,'Data Transformation'!D3491)</f>
        <v>4.6733411000000002E-2</v>
      </c>
      <c r="I3491">
        <f t="shared" si="193"/>
        <v>185</v>
      </c>
    </row>
    <row r="3492" spans="2:9" x14ac:dyDescent="0.45">
      <c r="B3492">
        <f>IF('Input and Summary Results'!D3074=0,FALSE,'Input and Summary Results'!$B3074)</f>
        <v>185</v>
      </c>
      <c r="C3492">
        <f>IF(OR(B3492=0,'Input and Summary Results'!D3074=0,'Input and Summary Results'!D3074=""),FALSE,'Input and Summary Results'!$D3074)</f>
        <v>0.980858114</v>
      </c>
      <c r="D3492">
        <f>IF(OR(B3492=0,'Input and Summary Results'!E3074=0),FALSE,'Input and Summary Results'!$E3074)</f>
        <v>4.2427831999999999E-2</v>
      </c>
      <c r="E3492">
        <f t="shared" si="191"/>
        <v>-8.39381093145437E-3</v>
      </c>
      <c r="F3492">
        <f t="shared" si="192"/>
        <v>1.8773030293757653E-2</v>
      </c>
      <c r="G3492">
        <f>IF('Input and Summary Results'!$J$4="yes",IF(C3492=FALSE,FALSE,IF('Data Transformation'!E3492&lt;$R$10,E3492,$R$10)),IF(C3492=FALSE,FALSE,IF(C3492&lt;$R$10,C3492,$R$10)))</f>
        <v>0.980858114</v>
      </c>
      <c r="H3492">
        <f>IF('Input and Summary Results'!$J$4="yes",'Data Transformation'!F3492,'Data Transformation'!D3492)</f>
        <v>4.2427831999999999E-2</v>
      </c>
      <c r="I3492">
        <f t="shared" si="193"/>
        <v>185</v>
      </c>
    </row>
    <row r="3493" spans="2:9" x14ac:dyDescent="0.45">
      <c r="B3493">
        <f>IF('Input and Summary Results'!D3075=0,FALSE,'Input and Summary Results'!$B3075)</f>
        <v>185</v>
      </c>
      <c r="C3493">
        <f>IF(OR(B3493=0,'Input and Summary Results'!D3075=0,'Input and Summary Results'!D3075=""),FALSE,'Input and Summary Results'!$D3075)</f>
        <v>4.9911103999999998E-2</v>
      </c>
      <c r="D3493">
        <f>IF(OR(B3493=0,'Input and Summary Results'!E3075=0),FALSE,'Input and Summary Results'!$E3075)</f>
        <v>4.2264213000000002E-2</v>
      </c>
      <c r="E3493">
        <f t="shared" si="191"/>
        <v>-1.3018028237262378</v>
      </c>
      <c r="F3493">
        <f t="shared" si="192"/>
        <v>0.36750676647024283</v>
      </c>
      <c r="G3493">
        <f>IF('Input and Summary Results'!$J$4="yes",IF(C3493=FALSE,FALSE,IF('Data Transformation'!E3493&lt;$R$10,E3493,$R$10)),IF(C3493=FALSE,FALSE,IF(C3493&lt;$R$10,C3493,$R$10)))</f>
        <v>4.9911103999999998E-2</v>
      </c>
      <c r="H3493">
        <f>IF('Input and Summary Results'!$J$4="yes",'Data Transformation'!F3493,'Data Transformation'!D3493)</f>
        <v>4.2264213000000002E-2</v>
      </c>
      <c r="I3493">
        <f t="shared" si="193"/>
        <v>185</v>
      </c>
    </row>
    <row r="3494" spans="2:9" x14ac:dyDescent="0.45">
      <c r="B3494">
        <f>IF('Input and Summary Results'!D3076=0,FALSE,'Input and Summary Results'!$B3076)</f>
        <v>185</v>
      </c>
      <c r="C3494">
        <f>IF(OR(B3494=0,'Input and Summary Results'!D3076=0,'Input and Summary Results'!D3076=""),FALSE,'Input and Summary Results'!$D3076)</f>
        <v>0.997502954</v>
      </c>
      <c r="D3494">
        <f>IF(OR(B3494=0,'Input and Summary Results'!E3076=0),FALSE,'Input and Summary Results'!$E3076)</f>
        <v>4.2020465E-2</v>
      </c>
      <c r="E3494">
        <f t="shared" si="191"/>
        <v>-1.0858095219159717E-3</v>
      </c>
      <c r="F3494">
        <f t="shared" si="192"/>
        <v>1.8282534138741008E-2</v>
      </c>
      <c r="G3494">
        <f>IF('Input and Summary Results'!$J$4="yes",IF(C3494=FALSE,FALSE,IF('Data Transformation'!E3494&lt;$R$10,E3494,$R$10)),IF(C3494=FALSE,FALSE,IF(C3494&lt;$R$10,C3494,$R$10)))</f>
        <v>0.997502954</v>
      </c>
      <c r="H3494">
        <f>IF('Input and Summary Results'!$J$4="yes",'Data Transformation'!F3494,'Data Transformation'!D3494)</f>
        <v>4.2020465E-2</v>
      </c>
      <c r="I3494">
        <f t="shared" si="193"/>
        <v>185</v>
      </c>
    </row>
    <row r="3495" spans="2:9" x14ac:dyDescent="0.45">
      <c r="B3495">
        <f>IF('Input and Summary Results'!D3077=0,FALSE,'Input and Summary Results'!$B3077)</f>
        <v>185</v>
      </c>
      <c r="C3495">
        <f>IF(OR(B3495=0,'Input and Summary Results'!D3077=0,'Input and Summary Results'!D3077=""),FALSE,'Input and Summary Results'!$D3077)</f>
        <v>0.90183165200000004</v>
      </c>
      <c r="D3495">
        <f>IF(OR(B3495=0,'Input and Summary Results'!E3077=0),FALSE,'Input and Summary Results'!$E3077)</f>
        <v>3.790988E-2</v>
      </c>
      <c r="E3495">
        <f t="shared" si="191"/>
        <v>-4.4874526128906536E-2</v>
      </c>
      <c r="F3495">
        <f t="shared" si="192"/>
        <v>1.8243857247095159E-2</v>
      </c>
      <c r="G3495">
        <f>IF('Input and Summary Results'!$J$4="yes",IF(C3495=FALSE,FALSE,IF('Data Transformation'!E3495&lt;$R$10,E3495,$R$10)),IF(C3495=FALSE,FALSE,IF(C3495&lt;$R$10,C3495,$R$10)))</f>
        <v>0.90183165200000004</v>
      </c>
      <c r="H3495">
        <f>IF('Input and Summary Results'!$J$4="yes",'Data Transformation'!F3495,'Data Transformation'!D3495)</f>
        <v>3.790988E-2</v>
      </c>
      <c r="I3495">
        <f t="shared" si="193"/>
        <v>185</v>
      </c>
    </row>
    <row r="3496" spans="2:9" x14ac:dyDescent="0.45">
      <c r="B3496">
        <f>IF('Input and Summary Results'!D3078=0,FALSE,'Input and Summary Results'!$B3078)</f>
        <v>185</v>
      </c>
      <c r="C3496">
        <f>IF(OR(B3496=0,'Input and Summary Results'!D3078=0,'Input and Summary Results'!D3078=""),FALSE,'Input and Summary Results'!$D3078)</f>
        <v>0.40996769799999999</v>
      </c>
      <c r="D3496">
        <f>IF(OR(B3496=0,'Input and Summary Results'!E3078=0),FALSE,'Input and Summary Results'!$E3078)</f>
        <v>3.5832268E-2</v>
      </c>
      <c r="E3496">
        <f t="shared" si="191"/>
        <v>-0.3872503606778423</v>
      </c>
      <c r="F3496">
        <f t="shared" si="192"/>
        <v>3.7932755160627316E-2</v>
      </c>
      <c r="G3496">
        <f>IF('Input and Summary Results'!$J$4="yes",IF(C3496=FALSE,FALSE,IF('Data Transformation'!E3496&lt;$R$10,E3496,$R$10)),IF(C3496=FALSE,FALSE,IF(C3496&lt;$R$10,C3496,$R$10)))</f>
        <v>0.40996769799999999</v>
      </c>
      <c r="H3496">
        <f>IF('Input and Summary Results'!$J$4="yes",'Data Transformation'!F3496,'Data Transformation'!D3496)</f>
        <v>3.5832268E-2</v>
      </c>
      <c r="I3496">
        <f t="shared" si="193"/>
        <v>185</v>
      </c>
    </row>
    <row r="3497" spans="2:9" x14ac:dyDescent="0.45">
      <c r="B3497">
        <f>IF('Input and Summary Results'!D3079=0,FALSE,'Input and Summary Results'!$B3079)</f>
        <v>186</v>
      </c>
      <c r="C3497">
        <f>IF(OR(B3497=0,'Input and Summary Results'!D3079=0,'Input and Summary Results'!D3079=""),FALSE,'Input and Summary Results'!$D3079)</f>
        <v>0.83392092900000003</v>
      </c>
      <c r="D3497">
        <f>IF(OR(B3497=0,'Input and Summary Results'!E3079=0),FALSE,'Input and Summary Results'!$E3079)</f>
        <v>7.4634123999999996E-2</v>
      </c>
      <c r="E3497">
        <f t="shared" si="191"/>
        <v>-7.8875126492912048E-2</v>
      </c>
      <c r="F3497">
        <f t="shared" si="192"/>
        <v>3.884206366524709E-2</v>
      </c>
      <c r="G3497">
        <f>IF('Input and Summary Results'!$J$4="yes",IF(C3497=FALSE,FALSE,IF('Data Transformation'!E3497&lt;$R$10,E3497,$R$10)),IF(C3497=FALSE,FALSE,IF(C3497&lt;$R$10,C3497,$R$10)))</f>
        <v>0.83392092900000003</v>
      </c>
      <c r="H3497">
        <f>IF('Input and Summary Results'!$J$4="yes",'Data Transformation'!F3497,'Data Transformation'!D3497)</f>
        <v>7.4634123999999996E-2</v>
      </c>
      <c r="I3497">
        <f t="shared" si="193"/>
        <v>186</v>
      </c>
    </row>
    <row r="3498" spans="2:9" x14ac:dyDescent="0.45">
      <c r="B3498">
        <f>IF('Input and Summary Results'!D3080=0,FALSE,'Input and Summary Results'!$B3080)</f>
        <v>186</v>
      </c>
      <c r="C3498">
        <f>IF(OR(B3498=0,'Input and Summary Results'!D3080=0,'Input and Summary Results'!D3080=""),FALSE,'Input and Summary Results'!$D3080)</f>
        <v>1.026270601</v>
      </c>
      <c r="D3498">
        <f>IF(OR(B3498=0,'Input and Summary Results'!E3080=0),FALSE,'Input and Summary Results'!$E3080)</f>
        <v>6.7419802000000001E-2</v>
      </c>
      <c r="E3498">
        <f t="shared" ref="E3498:E3561" si="194">IF(C3498=FALSE,FALSE,LOG10(C3498))</f>
        <v>1.1261888091757941E-2</v>
      </c>
      <c r="F3498">
        <f t="shared" ref="F3498:F3561" si="195">IF(D3498=FALSE, FALSE,0.434*D3498/C3498)</f>
        <v>2.8511188023401249E-2</v>
      </c>
      <c r="G3498">
        <f>IF('Input and Summary Results'!$J$4="yes",IF(C3498=FALSE,FALSE,IF('Data Transformation'!E3498&lt;$R$10,E3498,$R$10)),IF(C3498=FALSE,FALSE,IF(C3498&lt;$R$10,C3498,$R$10)))</f>
        <v>1.026270601</v>
      </c>
      <c r="H3498">
        <f>IF('Input and Summary Results'!$J$4="yes",'Data Transformation'!F3498,'Data Transformation'!D3498)</f>
        <v>6.7419802000000001E-2</v>
      </c>
      <c r="I3498">
        <f t="shared" si="193"/>
        <v>186</v>
      </c>
    </row>
    <row r="3499" spans="2:9" x14ac:dyDescent="0.45">
      <c r="B3499">
        <f>IF('Input and Summary Results'!D3081=0,FALSE,'Input and Summary Results'!$B3081)</f>
        <v>186</v>
      </c>
      <c r="C3499">
        <f>IF(OR(B3499=0,'Input and Summary Results'!D3081=0,'Input and Summary Results'!D3081=""),FALSE,'Input and Summary Results'!$D3081)</f>
        <v>0.88848925000000001</v>
      </c>
      <c r="D3499">
        <f>IF(OR(B3499=0,'Input and Summary Results'!E3081=0),FALSE,'Input and Summary Results'!$E3081)</f>
        <v>6.2594306000000002E-2</v>
      </c>
      <c r="E3499">
        <f t="shared" si="194"/>
        <v>-5.1347822438222585E-2</v>
      </c>
      <c r="F3499">
        <f t="shared" si="195"/>
        <v>3.0575416420626361E-2</v>
      </c>
      <c r="G3499">
        <f>IF('Input and Summary Results'!$J$4="yes",IF(C3499=FALSE,FALSE,IF('Data Transformation'!E3499&lt;$R$10,E3499,$R$10)),IF(C3499=FALSE,FALSE,IF(C3499&lt;$R$10,C3499,$R$10)))</f>
        <v>0.88848925000000001</v>
      </c>
      <c r="H3499">
        <f>IF('Input and Summary Results'!$J$4="yes",'Data Transformation'!F3499,'Data Transformation'!D3499)</f>
        <v>6.2594306000000002E-2</v>
      </c>
      <c r="I3499">
        <f t="shared" si="193"/>
        <v>186</v>
      </c>
    </row>
    <row r="3500" spans="2:9" x14ac:dyDescent="0.45">
      <c r="B3500">
        <f>IF('Input and Summary Results'!D3082=0,FALSE,'Input and Summary Results'!$B3082)</f>
        <v>186</v>
      </c>
      <c r="C3500">
        <f>IF(OR(B3500=0,'Input and Summary Results'!D3082=0,'Input and Summary Results'!D3082=""),FALSE,'Input and Summary Results'!$D3082)</f>
        <v>0.99431940699999999</v>
      </c>
      <c r="D3500">
        <f>IF(OR(B3500=0,'Input and Summary Results'!E3082=0),FALSE,'Input and Summary Results'!$E3082)</f>
        <v>6.1648493999999998E-2</v>
      </c>
      <c r="E3500">
        <f t="shared" si="194"/>
        <v>-2.4740839979695223E-3</v>
      </c>
      <c r="F3500">
        <f t="shared" si="195"/>
        <v>2.6908301505172171E-2</v>
      </c>
      <c r="G3500">
        <f>IF('Input and Summary Results'!$J$4="yes",IF(C3500=FALSE,FALSE,IF('Data Transformation'!E3500&lt;$R$10,E3500,$R$10)),IF(C3500=FALSE,FALSE,IF(C3500&lt;$R$10,C3500,$R$10)))</f>
        <v>0.99431940699999999</v>
      </c>
      <c r="H3500">
        <f>IF('Input and Summary Results'!$J$4="yes",'Data Transformation'!F3500,'Data Transformation'!D3500)</f>
        <v>6.1648493999999998E-2</v>
      </c>
      <c r="I3500">
        <f t="shared" si="193"/>
        <v>186</v>
      </c>
    </row>
    <row r="3501" spans="2:9" x14ac:dyDescent="0.45">
      <c r="B3501">
        <f>IF('Input and Summary Results'!D3083=0,FALSE,'Input and Summary Results'!$B3083)</f>
        <v>186</v>
      </c>
      <c r="C3501">
        <f>IF(OR(B3501=0,'Input and Summary Results'!D3083=0,'Input and Summary Results'!D3083=""),FALSE,'Input and Summary Results'!$D3083)</f>
        <v>0.97595014599999996</v>
      </c>
      <c r="D3501">
        <f>IF(OR(B3501=0,'Input and Summary Results'!E3083=0),FALSE,'Input and Summary Results'!$E3083)</f>
        <v>6.1530234000000003E-2</v>
      </c>
      <c r="E3501">
        <f t="shared" si="194"/>
        <v>-1.0572366626436673E-2</v>
      </c>
      <c r="F3501">
        <f t="shared" si="195"/>
        <v>2.7362177940593292E-2</v>
      </c>
      <c r="G3501">
        <f>IF('Input and Summary Results'!$J$4="yes",IF(C3501=FALSE,FALSE,IF('Data Transformation'!E3501&lt;$R$10,E3501,$R$10)),IF(C3501=FALSE,FALSE,IF(C3501&lt;$R$10,C3501,$R$10)))</f>
        <v>0.97595014599999996</v>
      </c>
      <c r="H3501">
        <f>IF('Input and Summary Results'!$J$4="yes",'Data Transformation'!F3501,'Data Transformation'!D3501)</f>
        <v>6.1530234000000003E-2</v>
      </c>
      <c r="I3501">
        <f t="shared" si="193"/>
        <v>186</v>
      </c>
    </row>
    <row r="3502" spans="2:9" x14ac:dyDescent="0.45">
      <c r="B3502">
        <f>IF('Input and Summary Results'!D3084=0,FALSE,'Input and Summary Results'!$B3084)</f>
        <v>186</v>
      </c>
      <c r="C3502">
        <f>IF(OR(B3502=0,'Input and Summary Results'!D3084=0,'Input and Summary Results'!D3084=""),FALSE,'Input and Summary Results'!$D3084)</f>
        <v>0.97408304000000001</v>
      </c>
      <c r="D3502">
        <f>IF(OR(B3502=0,'Input and Summary Results'!E3084=0),FALSE,'Input and Summary Results'!$E3084)</f>
        <v>6.1206262999999997E-2</v>
      </c>
      <c r="E3502">
        <f t="shared" si="194"/>
        <v>-1.1404018196821611E-2</v>
      </c>
      <c r="F3502">
        <f t="shared" si="195"/>
        <v>2.7270280921840091E-2</v>
      </c>
      <c r="G3502">
        <f>IF('Input and Summary Results'!$J$4="yes",IF(C3502=FALSE,FALSE,IF('Data Transformation'!E3502&lt;$R$10,E3502,$R$10)),IF(C3502=FALSE,FALSE,IF(C3502&lt;$R$10,C3502,$R$10)))</f>
        <v>0.97408304000000001</v>
      </c>
      <c r="H3502">
        <f>IF('Input and Summary Results'!$J$4="yes",'Data Transformation'!F3502,'Data Transformation'!D3502)</f>
        <v>6.1206262999999997E-2</v>
      </c>
      <c r="I3502">
        <f t="shared" si="193"/>
        <v>186</v>
      </c>
    </row>
    <row r="3503" spans="2:9" x14ac:dyDescent="0.45">
      <c r="B3503">
        <f>IF('Input and Summary Results'!D3085=0,FALSE,'Input and Summary Results'!$B3085)</f>
        <v>186</v>
      </c>
      <c r="C3503">
        <f>IF(OR(B3503=0,'Input and Summary Results'!D3085=0,'Input and Summary Results'!D3085=""),FALSE,'Input and Summary Results'!$D3085)</f>
        <v>1.0190334409999999</v>
      </c>
      <c r="D3503">
        <f>IF(OR(B3503=0,'Input and Summary Results'!E3085=0),FALSE,'Input and Summary Results'!$E3085)</f>
        <v>6.0819869999999998E-2</v>
      </c>
      <c r="E3503">
        <f t="shared" si="194"/>
        <v>8.1884362178753622E-3</v>
      </c>
      <c r="F3503">
        <f t="shared" si="195"/>
        <v>2.5902804086681587E-2</v>
      </c>
      <c r="G3503">
        <f>IF('Input and Summary Results'!$J$4="yes",IF(C3503=FALSE,FALSE,IF('Data Transformation'!E3503&lt;$R$10,E3503,$R$10)),IF(C3503=FALSE,FALSE,IF(C3503&lt;$R$10,C3503,$R$10)))</f>
        <v>1.0190334409999999</v>
      </c>
      <c r="H3503">
        <f>IF('Input and Summary Results'!$J$4="yes",'Data Transformation'!F3503,'Data Transformation'!D3503)</f>
        <v>6.0819869999999998E-2</v>
      </c>
      <c r="I3503">
        <f t="shared" si="193"/>
        <v>186</v>
      </c>
    </row>
    <row r="3504" spans="2:9" x14ac:dyDescent="0.45">
      <c r="B3504">
        <f>IF('Input and Summary Results'!D3086=0,FALSE,'Input and Summary Results'!$B3086)</f>
        <v>186</v>
      </c>
      <c r="C3504">
        <f>IF(OR(B3504=0,'Input and Summary Results'!D3086=0,'Input and Summary Results'!D3086=""),FALSE,'Input and Summary Results'!$D3086)</f>
        <v>0.82956966099999996</v>
      </c>
      <c r="D3504">
        <f>IF(OR(B3504=0,'Input and Summary Results'!E3086=0),FALSE,'Input and Summary Results'!$E3086)</f>
        <v>5.8158385E-2</v>
      </c>
      <c r="E3504">
        <f t="shared" si="194"/>
        <v>-8.1147139335048246E-2</v>
      </c>
      <c r="F3504">
        <f t="shared" si="195"/>
        <v>3.0426304476436246E-2</v>
      </c>
      <c r="G3504">
        <f>IF('Input and Summary Results'!$J$4="yes",IF(C3504=FALSE,FALSE,IF('Data Transformation'!E3504&lt;$R$10,E3504,$R$10)),IF(C3504=FALSE,FALSE,IF(C3504&lt;$R$10,C3504,$R$10)))</f>
        <v>0.82956966099999996</v>
      </c>
      <c r="H3504">
        <f>IF('Input and Summary Results'!$J$4="yes",'Data Transformation'!F3504,'Data Transformation'!D3504)</f>
        <v>5.8158385E-2</v>
      </c>
      <c r="I3504">
        <f t="shared" si="193"/>
        <v>186</v>
      </c>
    </row>
    <row r="3505" spans="2:9" x14ac:dyDescent="0.45">
      <c r="B3505">
        <f>IF('Input and Summary Results'!D3087=0,FALSE,'Input and Summary Results'!$B3087)</f>
        <v>186</v>
      </c>
      <c r="C3505">
        <f>IF(OR(B3505=0,'Input and Summary Results'!D3087=0,'Input and Summary Results'!D3087=""),FALSE,'Input and Summary Results'!$D3087)</f>
        <v>0.95344689699999996</v>
      </c>
      <c r="D3505">
        <f>IF(OR(B3505=0,'Input and Summary Results'!E3087=0),FALSE,'Input and Summary Results'!$E3087)</f>
        <v>5.6592687000000003E-2</v>
      </c>
      <c r="E3505">
        <f t="shared" si="194"/>
        <v>-2.0703490328618977E-2</v>
      </c>
      <c r="F3505">
        <f t="shared" si="195"/>
        <v>2.5760455286268556E-2</v>
      </c>
      <c r="G3505">
        <f>IF('Input and Summary Results'!$J$4="yes",IF(C3505=FALSE,FALSE,IF('Data Transformation'!E3505&lt;$R$10,E3505,$R$10)),IF(C3505=FALSE,FALSE,IF(C3505&lt;$R$10,C3505,$R$10)))</f>
        <v>0.95344689699999996</v>
      </c>
      <c r="H3505">
        <f>IF('Input and Summary Results'!$J$4="yes",'Data Transformation'!F3505,'Data Transformation'!D3505)</f>
        <v>5.6592687000000003E-2</v>
      </c>
      <c r="I3505">
        <f t="shared" si="193"/>
        <v>186</v>
      </c>
    </row>
    <row r="3506" spans="2:9" x14ac:dyDescent="0.45">
      <c r="B3506">
        <f>IF('Input and Summary Results'!D3088=0,FALSE,'Input and Summary Results'!$B3088)</f>
        <v>186</v>
      </c>
      <c r="C3506">
        <f>IF(OR(B3506=0,'Input and Summary Results'!D3088=0,'Input and Summary Results'!D3088=""),FALSE,'Input and Summary Results'!$D3088)</f>
        <v>0.797091463</v>
      </c>
      <c r="D3506">
        <f>IF(OR(B3506=0,'Input and Summary Results'!E3088=0),FALSE,'Input and Summary Results'!$E3088)</f>
        <v>5.2710346999999998E-2</v>
      </c>
      <c r="E3506">
        <f t="shared" si="194"/>
        <v>-9.8491842221015174E-2</v>
      </c>
      <c r="F3506">
        <f t="shared" si="195"/>
        <v>2.8699705943281438E-2</v>
      </c>
      <c r="G3506">
        <f>IF('Input and Summary Results'!$J$4="yes",IF(C3506=FALSE,FALSE,IF('Data Transformation'!E3506&lt;$R$10,E3506,$R$10)),IF(C3506=FALSE,FALSE,IF(C3506&lt;$R$10,C3506,$R$10)))</f>
        <v>0.797091463</v>
      </c>
      <c r="H3506">
        <f>IF('Input and Summary Results'!$J$4="yes",'Data Transformation'!F3506,'Data Transformation'!D3506)</f>
        <v>5.2710346999999998E-2</v>
      </c>
      <c r="I3506">
        <f t="shared" si="193"/>
        <v>186</v>
      </c>
    </row>
    <row r="3507" spans="2:9" x14ac:dyDescent="0.45">
      <c r="B3507">
        <f>IF('Input and Summary Results'!D3089=0,FALSE,'Input and Summary Results'!$B3089)</f>
        <v>186</v>
      </c>
      <c r="C3507">
        <f>IF(OR(B3507=0,'Input and Summary Results'!D3089=0,'Input and Summary Results'!D3089=""),FALSE,'Input and Summary Results'!$D3089)</f>
        <v>0.90789589900000001</v>
      </c>
      <c r="D3507">
        <f>IF(OR(B3507=0,'Input and Summary Results'!E3089=0),FALSE,'Input and Summary Results'!$E3089)</f>
        <v>5.0946958000000001E-2</v>
      </c>
      <c r="E3507">
        <f t="shared" si="194"/>
        <v>-4.1963945621778513E-2</v>
      </c>
      <c r="F3507">
        <f t="shared" si="195"/>
        <v>2.4354091472771375E-2</v>
      </c>
      <c r="G3507">
        <f>IF('Input and Summary Results'!$J$4="yes",IF(C3507=FALSE,FALSE,IF('Data Transformation'!E3507&lt;$R$10,E3507,$R$10)),IF(C3507=FALSE,FALSE,IF(C3507&lt;$R$10,C3507,$R$10)))</f>
        <v>0.90789589900000001</v>
      </c>
      <c r="H3507">
        <f>IF('Input and Summary Results'!$J$4="yes",'Data Transformation'!F3507,'Data Transformation'!D3507)</f>
        <v>5.0946958000000001E-2</v>
      </c>
      <c r="I3507">
        <f t="shared" si="193"/>
        <v>186</v>
      </c>
    </row>
    <row r="3508" spans="2:9" x14ac:dyDescent="0.45">
      <c r="B3508">
        <f>IF('Input and Summary Results'!D3090=0,FALSE,'Input and Summary Results'!$B3090)</f>
        <v>186</v>
      </c>
      <c r="C3508">
        <f>IF(OR(B3508=0,'Input and Summary Results'!D3090=0,'Input and Summary Results'!D3090=""),FALSE,'Input and Summary Results'!$D3090)</f>
        <v>0.72318743600000002</v>
      </c>
      <c r="D3508">
        <f>IF(OR(B3508=0,'Input and Summary Results'!E3090=0),FALSE,'Input and Summary Results'!$E3090)</f>
        <v>4.9401024000000002E-2</v>
      </c>
      <c r="E3508">
        <f t="shared" si="194"/>
        <v>-0.14074912750402643</v>
      </c>
      <c r="F3508">
        <f t="shared" si="195"/>
        <v>2.9646594159027949E-2</v>
      </c>
      <c r="G3508">
        <f>IF('Input and Summary Results'!$J$4="yes",IF(C3508=FALSE,FALSE,IF('Data Transformation'!E3508&lt;$R$10,E3508,$R$10)),IF(C3508=FALSE,FALSE,IF(C3508&lt;$R$10,C3508,$R$10)))</f>
        <v>0.72318743600000002</v>
      </c>
      <c r="H3508">
        <f>IF('Input and Summary Results'!$J$4="yes",'Data Transformation'!F3508,'Data Transformation'!D3508)</f>
        <v>4.9401024000000002E-2</v>
      </c>
      <c r="I3508">
        <f t="shared" si="193"/>
        <v>186</v>
      </c>
    </row>
    <row r="3509" spans="2:9" x14ac:dyDescent="0.45">
      <c r="B3509">
        <f>IF('Input and Summary Results'!D3091=0,FALSE,'Input and Summary Results'!$B3091)</f>
        <v>186</v>
      </c>
      <c r="C3509">
        <f>IF(OR(B3509=0,'Input and Summary Results'!D3091=0,'Input and Summary Results'!D3091=""),FALSE,'Input and Summary Results'!$D3091)</f>
        <v>6.5525164999999996E-2</v>
      </c>
      <c r="D3509">
        <f>IF(OR(B3509=0,'Input and Summary Results'!E3091=0),FALSE,'Input and Summary Results'!$E3091)</f>
        <v>4.6157043000000002E-2</v>
      </c>
      <c r="E3509">
        <f t="shared" si="194"/>
        <v>-1.1835918767758786</v>
      </c>
      <c r="F3509">
        <f t="shared" si="195"/>
        <v>0.30571699685151504</v>
      </c>
      <c r="G3509">
        <f>IF('Input and Summary Results'!$J$4="yes",IF(C3509=FALSE,FALSE,IF('Data Transformation'!E3509&lt;$R$10,E3509,$R$10)),IF(C3509=FALSE,FALSE,IF(C3509&lt;$R$10,C3509,$R$10)))</f>
        <v>6.5525164999999996E-2</v>
      </c>
      <c r="H3509">
        <f>IF('Input and Summary Results'!$J$4="yes",'Data Transformation'!F3509,'Data Transformation'!D3509)</f>
        <v>4.6157043000000002E-2</v>
      </c>
      <c r="I3509">
        <f t="shared" si="193"/>
        <v>186</v>
      </c>
    </row>
    <row r="3510" spans="2:9" x14ac:dyDescent="0.45">
      <c r="B3510">
        <f>IF('Input and Summary Results'!D3092=0,FALSE,'Input and Summary Results'!$B3092)</f>
        <v>186</v>
      </c>
      <c r="C3510">
        <f>IF(OR(B3510=0,'Input and Summary Results'!D3092=0,'Input and Summary Results'!D3092=""),FALSE,'Input and Summary Results'!$D3092)</f>
        <v>0.97121696999999996</v>
      </c>
      <c r="D3510">
        <f>IF(OR(B3510=0,'Input and Summary Results'!E3092=0),FALSE,'Input and Summary Results'!$E3092)</f>
        <v>4.5298990999999997E-2</v>
      </c>
      <c r="E3510">
        <f t="shared" si="194"/>
        <v>-1.2683737808181335E-2</v>
      </c>
      <c r="F3510">
        <f t="shared" si="195"/>
        <v>2.0242399691595175E-2</v>
      </c>
      <c r="G3510">
        <f>IF('Input and Summary Results'!$J$4="yes",IF(C3510=FALSE,FALSE,IF('Data Transformation'!E3510&lt;$R$10,E3510,$R$10)),IF(C3510=FALSE,FALSE,IF(C3510&lt;$R$10,C3510,$R$10)))</f>
        <v>0.97121696999999996</v>
      </c>
      <c r="H3510">
        <f>IF('Input and Summary Results'!$J$4="yes",'Data Transformation'!F3510,'Data Transformation'!D3510)</f>
        <v>4.5298990999999997E-2</v>
      </c>
      <c r="I3510">
        <f t="shared" si="193"/>
        <v>186</v>
      </c>
    </row>
    <row r="3511" spans="2:9" x14ac:dyDescent="0.45">
      <c r="B3511">
        <f>IF('Input and Summary Results'!D3093=0,FALSE,'Input and Summary Results'!$B3093)</f>
        <v>186</v>
      </c>
      <c r="C3511">
        <f>IF(OR(B3511=0,'Input and Summary Results'!D3093=0,'Input and Summary Results'!D3093=""),FALSE,'Input and Summary Results'!$D3093)</f>
        <v>0.98610045899999998</v>
      </c>
      <c r="D3511">
        <f>IF(OR(B3511=0,'Input and Summary Results'!E3093=0),FALSE,'Input and Summary Results'!$E3093)</f>
        <v>4.3046559999999998E-2</v>
      </c>
      <c r="E3511">
        <f t="shared" si="194"/>
        <v>-6.0788390476932156E-3</v>
      </c>
      <c r="F3511">
        <f t="shared" si="195"/>
        <v>1.8945541369025973E-2</v>
      </c>
      <c r="G3511">
        <f>IF('Input and Summary Results'!$J$4="yes",IF(C3511=FALSE,FALSE,IF('Data Transformation'!E3511&lt;$R$10,E3511,$R$10)),IF(C3511=FALSE,FALSE,IF(C3511&lt;$R$10,C3511,$R$10)))</f>
        <v>0.98610045899999998</v>
      </c>
      <c r="H3511">
        <f>IF('Input and Summary Results'!$J$4="yes",'Data Transformation'!F3511,'Data Transformation'!D3511)</f>
        <v>4.3046559999999998E-2</v>
      </c>
      <c r="I3511">
        <f t="shared" si="193"/>
        <v>186</v>
      </c>
    </row>
    <row r="3512" spans="2:9" x14ac:dyDescent="0.45">
      <c r="B3512">
        <f>IF('Input and Summary Results'!D3094=0,FALSE,'Input and Summary Results'!$B3094)</f>
        <v>186</v>
      </c>
      <c r="C3512">
        <f>IF(OR(B3512=0,'Input and Summary Results'!D3094=0,'Input and Summary Results'!D3094=""),FALSE,'Input and Summary Results'!$D3094)</f>
        <v>0.91729278000000003</v>
      </c>
      <c r="D3512">
        <f>IF(OR(B3512=0,'Input and Summary Results'!E3094=0),FALSE,'Input and Summary Results'!$E3094)</f>
        <v>4.2151303000000001E-2</v>
      </c>
      <c r="E3512">
        <f t="shared" si="194"/>
        <v>-3.7492024805386263E-2</v>
      </c>
      <c r="F3512">
        <f t="shared" si="195"/>
        <v>1.994310420932344E-2</v>
      </c>
      <c r="G3512">
        <f>IF('Input and Summary Results'!$J$4="yes",IF(C3512=FALSE,FALSE,IF('Data Transformation'!E3512&lt;$R$10,E3512,$R$10)),IF(C3512=FALSE,FALSE,IF(C3512&lt;$R$10,C3512,$R$10)))</f>
        <v>0.91729278000000003</v>
      </c>
      <c r="H3512">
        <f>IF('Input and Summary Results'!$J$4="yes",'Data Transformation'!F3512,'Data Transformation'!D3512)</f>
        <v>4.2151303000000001E-2</v>
      </c>
      <c r="I3512">
        <f t="shared" si="193"/>
        <v>186</v>
      </c>
    </row>
    <row r="3513" spans="2:9" x14ac:dyDescent="0.45">
      <c r="B3513">
        <f>IF('Input and Summary Results'!D3095=0,FALSE,'Input and Summary Results'!$B3095)</f>
        <v>186</v>
      </c>
      <c r="C3513">
        <f>IF(OR(B3513=0,'Input and Summary Results'!D3095=0,'Input and Summary Results'!D3095=""),FALSE,'Input and Summary Results'!$D3095)</f>
        <v>0.98947649599999998</v>
      </c>
      <c r="D3513">
        <f>IF(OR(B3513=0,'Input and Summary Results'!E3095=0),FALSE,'Input and Summary Results'!$E3095)</f>
        <v>4.0091634000000001E-2</v>
      </c>
      <c r="E3513">
        <f t="shared" si="194"/>
        <v>-4.5945175553493787E-3</v>
      </c>
      <c r="F3513">
        <f t="shared" si="195"/>
        <v>1.7584823112362237E-2</v>
      </c>
      <c r="G3513">
        <f>IF('Input and Summary Results'!$J$4="yes",IF(C3513=FALSE,FALSE,IF('Data Transformation'!E3513&lt;$R$10,E3513,$R$10)),IF(C3513=FALSE,FALSE,IF(C3513&lt;$R$10,C3513,$R$10)))</f>
        <v>0.98947649599999998</v>
      </c>
      <c r="H3513">
        <f>IF('Input and Summary Results'!$J$4="yes",'Data Transformation'!F3513,'Data Transformation'!D3513)</f>
        <v>4.0091634000000001E-2</v>
      </c>
      <c r="I3513">
        <f t="shared" si="193"/>
        <v>186</v>
      </c>
    </row>
    <row r="3514" spans="2:9" x14ac:dyDescent="0.45">
      <c r="B3514">
        <f>IF('Input and Summary Results'!D3096=0,FALSE,'Input and Summary Results'!$B3096)</f>
        <v>186</v>
      </c>
      <c r="C3514">
        <f>IF(OR(B3514=0,'Input and Summary Results'!D3096=0,'Input and Summary Results'!D3096=""),FALSE,'Input and Summary Results'!$D3096)</f>
        <v>0.98747952100000003</v>
      </c>
      <c r="D3514">
        <f>IF(OR(B3514=0,'Input and Summary Results'!E3096=0),FALSE,'Input and Summary Results'!$E3096)</f>
        <v>3.4448020000000003E-2</v>
      </c>
      <c r="E3514">
        <f t="shared" si="194"/>
        <v>-5.4719022928117226E-3</v>
      </c>
      <c r="F3514">
        <f t="shared" si="195"/>
        <v>1.5140000741341957E-2</v>
      </c>
      <c r="G3514">
        <f>IF('Input and Summary Results'!$J$4="yes",IF(C3514=FALSE,FALSE,IF('Data Transformation'!E3514&lt;$R$10,E3514,$R$10)),IF(C3514=FALSE,FALSE,IF(C3514&lt;$R$10,C3514,$R$10)))</f>
        <v>0.98747952100000003</v>
      </c>
      <c r="H3514">
        <f>IF('Input and Summary Results'!$J$4="yes",'Data Transformation'!F3514,'Data Transformation'!D3514)</f>
        <v>3.4448020000000003E-2</v>
      </c>
      <c r="I3514">
        <f t="shared" si="193"/>
        <v>186</v>
      </c>
    </row>
    <row r="3515" spans="2:9" x14ac:dyDescent="0.45">
      <c r="B3515">
        <f>IF('Input and Summary Results'!D3097=0,FALSE,'Input and Summary Results'!$B3097)</f>
        <v>187</v>
      </c>
      <c r="C3515">
        <f>IF(OR(B3515=0,'Input and Summary Results'!D3097=0,'Input and Summary Results'!D3097=""),FALSE,'Input and Summary Results'!$D3097)</f>
        <v>0.207310462</v>
      </c>
      <c r="D3515">
        <f>IF(OR(B3515=0,'Input and Summary Results'!E3097=0),FALSE,'Input and Summary Results'!$E3097)</f>
        <v>0.143574389</v>
      </c>
      <c r="E3515">
        <f t="shared" si="194"/>
        <v>-0.6833787805196424</v>
      </c>
      <c r="F3515">
        <f t="shared" si="195"/>
        <v>0.30056989996964067</v>
      </c>
      <c r="G3515">
        <f>IF('Input and Summary Results'!$J$4="yes",IF(C3515=FALSE,FALSE,IF('Data Transformation'!E3515&lt;$R$10,E3515,$R$10)),IF(C3515=FALSE,FALSE,IF(C3515&lt;$R$10,C3515,$R$10)))</f>
        <v>0.207310462</v>
      </c>
      <c r="H3515">
        <f>IF('Input and Summary Results'!$J$4="yes",'Data Transformation'!F3515,'Data Transformation'!D3515)</f>
        <v>0.143574389</v>
      </c>
      <c r="I3515">
        <f t="shared" si="193"/>
        <v>187</v>
      </c>
    </row>
    <row r="3516" spans="2:9" x14ac:dyDescent="0.45">
      <c r="B3516">
        <f>IF('Input and Summary Results'!D3098=0,FALSE,'Input and Summary Results'!$B3098)</f>
        <v>187</v>
      </c>
      <c r="C3516">
        <f>IF(OR(B3516=0,'Input and Summary Results'!D3098=0,'Input and Summary Results'!D3098=""),FALSE,'Input and Summary Results'!$D3098)</f>
        <v>0.80280966499999995</v>
      </c>
      <c r="D3516">
        <f>IF(OR(B3516=0,'Input and Summary Results'!E3098=0),FALSE,'Input and Summary Results'!$E3098)</f>
        <v>9.6299837999999999E-2</v>
      </c>
      <c r="E3516">
        <f t="shared" si="194"/>
        <v>-9.5387407695637069E-2</v>
      </c>
      <c r="F3516">
        <f t="shared" si="195"/>
        <v>5.2059823784009876E-2</v>
      </c>
      <c r="G3516">
        <f>IF('Input and Summary Results'!$J$4="yes",IF(C3516=FALSE,FALSE,IF('Data Transformation'!E3516&lt;$R$10,E3516,$R$10)),IF(C3516=FALSE,FALSE,IF(C3516&lt;$R$10,C3516,$R$10)))</f>
        <v>0.80280966499999995</v>
      </c>
      <c r="H3516">
        <f>IF('Input and Summary Results'!$J$4="yes",'Data Transformation'!F3516,'Data Transformation'!D3516)</f>
        <v>9.6299837999999999E-2</v>
      </c>
      <c r="I3516">
        <f t="shared" si="193"/>
        <v>187</v>
      </c>
    </row>
    <row r="3517" spans="2:9" x14ac:dyDescent="0.45">
      <c r="B3517">
        <f>IF('Input and Summary Results'!D3099=0,FALSE,'Input and Summary Results'!$B3099)</f>
        <v>187</v>
      </c>
      <c r="C3517">
        <f>IF(OR(B3517=0,'Input and Summary Results'!D3099=0,'Input and Summary Results'!D3099=""),FALSE,'Input and Summary Results'!$D3099)</f>
        <v>1.008447637</v>
      </c>
      <c r="D3517">
        <f>IF(OR(B3517=0,'Input and Summary Results'!E3099=0),FALSE,'Input and Summary Results'!$E3099)</f>
        <v>8.8560166999999995E-2</v>
      </c>
      <c r="E3517">
        <f t="shared" si="194"/>
        <v>3.6533526703998375E-3</v>
      </c>
      <c r="F3517">
        <f t="shared" si="195"/>
        <v>3.8113146451846956E-2</v>
      </c>
      <c r="G3517">
        <f>IF('Input and Summary Results'!$J$4="yes",IF(C3517=FALSE,FALSE,IF('Data Transformation'!E3517&lt;$R$10,E3517,$R$10)),IF(C3517=FALSE,FALSE,IF(C3517&lt;$R$10,C3517,$R$10)))</f>
        <v>1.008447637</v>
      </c>
      <c r="H3517">
        <f>IF('Input and Summary Results'!$J$4="yes",'Data Transformation'!F3517,'Data Transformation'!D3517)</f>
        <v>8.8560166999999995E-2</v>
      </c>
      <c r="I3517">
        <f t="shared" si="193"/>
        <v>187</v>
      </c>
    </row>
    <row r="3518" spans="2:9" x14ac:dyDescent="0.45">
      <c r="B3518">
        <f>IF('Input and Summary Results'!D3100=0,FALSE,'Input and Summary Results'!$B3100)</f>
        <v>187</v>
      </c>
      <c r="C3518">
        <f>IF(OR(B3518=0,'Input and Summary Results'!D3100=0,'Input and Summary Results'!D3100=""),FALSE,'Input and Summary Results'!$D3100)</f>
        <v>0.86293394000000001</v>
      </c>
      <c r="D3518">
        <f>IF(OR(B3518=0,'Input and Summary Results'!E3100=0),FALSE,'Input and Summary Results'!$E3100)</f>
        <v>7.9551077999999997E-2</v>
      </c>
      <c r="E3518">
        <f t="shared" si="194"/>
        <v>-6.4022449466223638E-2</v>
      </c>
      <c r="F3518">
        <f t="shared" si="195"/>
        <v>4.0009050811004143E-2</v>
      </c>
      <c r="G3518">
        <f>IF('Input and Summary Results'!$J$4="yes",IF(C3518=FALSE,FALSE,IF('Data Transformation'!E3518&lt;$R$10,E3518,$R$10)),IF(C3518=FALSE,FALSE,IF(C3518&lt;$R$10,C3518,$R$10)))</f>
        <v>0.86293394000000001</v>
      </c>
      <c r="H3518">
        <f>IF('Input and Summary Results'!$J$4="yes",'Data Transformation'!F3518,'Data Transformation'!D3518)</f>
        <v>7.9551077999999997E-2</v>
      </c>
      <c r="I3518">
        <f t="shared" si="193"/>
        <v>187</v>
      </c>
    </row>
    <row r="3519" spans="2:9" x14ac:dyDescent="0.45">
      <c r="B3519">
        <f>IF('Input and Summary Results'!D3101=0,FALSE,'Input and Summary Results'!$B3101)</f>
        <v>187</v>
      </c>
      <c r="C3519">
        <f>IF(OR(B3519=0,'Input and Summary Results'!D3101=0,'Input and Summary Results'!D3101=""),FALSE,'Input and Summary Results'!$D3101)</f>
        <v>0.97758827999999998</v>
      </c>
      <c r="D3519">
        <f>IF(OR(B3519=0,'Input and Summary Results'!E3101=0),FALSE,'Input and Summary Results'!$E3101)</f>
        <v>7.4389189999999994E-2</v>
      </c>
      <c r="E3519">
        <f t="shared" si="194"/>
        <v>-9.8440136909630806E-3</v>
      </c>
      <c r="F3519">
        <f t="shared" si="195"/>
        <v>3.3025056785664406E-2</v>
      </c>
      <c r="G3519">
        <f>IF('Input and Summary Results'!$J$4="yes",IF(C3519=FALSE,FALSE,IF('Data Transformation'!E3519&lt;$R$10,E3519,$R$10)),IF(C3519=FALSE,FALSE,IF(C3519&lt;$R$10,C3519,$R$10)))</f>
        <v>0.97758827999999998</v>
      </c>
      <c r="H3519">
        <f>IF('Input and Summary Results'!$J$4="yes",'Data Transformation'!F3519,'Data Transformation'!D3519)</f>
        <v>7.4389189999999994E-2</v>
      </c>
      <c r="I3519">
        <f t="shared" si="193"/>
        <v>187</v>
      </c>
    </row>
    <row r="3520" spans="2:9" x14ac:dyDescent="0.45">
      <c r="B3520">
        <f>IF('Input and Summary Results'!D3102=0,FALSE,'Input and Summary Results'!$B3102)</f>
        <v>187</v>
      </c>
      <c r="C3520">
        <f>IF(OR(B3520=0,'Input and Summary Results'!D3102=0,'Input and Summary Results'!D3102=""),FALSE,'Input and Summary Results'!$D3102)</f>
        <v>1.0398111640000001</v>
      </c>
      <c r="D3520">
        <f>IF(OR(B3520=0,'Input and Summary Results'!E3102=0),FALSE,'Input and Summary Results'!$E3102)</f>
        <v>6.6894820999999993E-2</v>
      </c>
      <c r="E3520">
        <f t="shared" si="194"/>
        <v>1.6954475953463673E-2</v>
      </c>
      <c r="F3520">
        <f t="shared" si="195"/>
        <v>2.7920793043149126E-2</v>
      </c>
      <c r="G3520">
        <f>IF('Input and Summary Results'!$J$4="yes",IF(C3520=FALSE,FALSE,IF('Data Transformation'!E3520&lt;$R$10,E3520,$R$10)),IF(C3520=FALSE,FALSE,IF(C3520&lt;$R$10,C3520,$R$10)))</f>
        <v>1.0398111640000001</v>
      </c>
      <c r="H3520">
        <f>IF('Input and Summary Results'!$J$4="yes",'Data Transformation'!F3520,'Data Transformation'!D3520)</f>
        <v>6.6894820999999993E-2</v>
      </c>
      <c r="I3520">
        <f t="shared" si="193"/>
        <v>187</v>
      </c>
    </row>
    <row r="3521" spans="2:9" x14ac:dyDescent="0.45">
      <c r="B3521">
        <f>IF('Input and Summary Results'!D3103=0,FALSE,'Input and Summary Results'!$B3103)</f>
        <v>187</v>
      </c>
      <c r="C3521">
        <f>IF(OR(B3521=0,'Input and Summary Results'!D3103=0,'Input and Summary Results'!D3103=""),FALSE,'Input and Summary Results'!$D3103)</f>
        <v>0.41809392899999998</v>
      </c>
      <c r="D3521">
        <f>IF(OR(B3521=0,'Input and Summary Results'!E3103=0),FALSE,'Input and Summary Results'!$E3103)</f>
        <v>5.7971826999999997E-2</v>
      </c>
      <c r="E3521">
        <f t="shared" si="194"/>
        <v>-0.37872613864652899</v>
      </c>
      <c r="F3521">
        <f t="shared" si="195"/>
        <v>6.0177321823776116E-2</v>
      </c>
      <c r="G3521">
        <f>IF('Input and Summary Results'!$J$4="yes",IF(C3521=FALSE,FALSE,IF('Data Transformation'!E3521&lt;$R$10,E3521,$R$10)),IF(C3521=FALSE,FALSE,IF(C3521&lt;$R$10,C3521,$R$10)))</f>
        <v>0.41809392899999998</v>
      </c>
      <c r="H3521">
        <f>IF('Input and Summary Results'!$J$4="yes",'Data Transformation'!F3521,'Data Transformation'!D3521)</f>
        <v>5.7971826999999997E-2</v>
      </c>
      <c r="I3521">
        <f t="shared" si="193"/>
        <v>187</v>
      </c>
    </row>
    <row r="3522" spans="2:9" x14ac:dyDescent="0.45">
      <c r="B3522">
        <f>IF('Input and Summary Results'!D3104=0,FALSE,'Input and Summary Results'!$B3104)</f>
        <v>187</v>
      </c>
      <c r="C3522">
        <f>IF(OR(B3522=0,'Input and Summary Results'!D3104=0,'Input and Summary Results'!D3104=""),FALSE,'Input and Summary Results'!$D3104)</f>
        <v>0.81947211499999995</v>
      </c>
      <c r="D3522">
        <f>IF(OR(B3522=0,'Input and Summary Results'!E3104=0),FALSE,'Input and Summary Results'!$E3104)</f>
        <v>5.7547915999999998E-2</v>
      </c>
      <c r="E3522">
        <f t="shared" si="194"/>
        <v>-8.6465820016203593E-2</v>
      </c>
      <c r="F3522">
        <f t="shared" si="195"/>
        <v>3.047790777359154E-2</v>
      </c>
      <c r="G3522">
        <f>IF('Input and Summary Results'!$J$4="yes",IF(C3522=FALSE,FALSE,IF('Data Transformation'!E3522&lt;$R$10,E3522,$R$10)),IF(C3522=FALSE,FALSE,IF(C3522&lt;$R$10,C3522,$R$10)))</f>
        <v>0.81947211499999995</v>
      </c>
      <c r="H3522">
        <f>IF('Input and Summary Results'!$J$4="yes",'Data Transformation'!F3522,'Data Transformation'!D3522)</f>
        <v>5.7547915999999998E-2</v>
      </c>
      <c r="I3522">
        <f t="shared" si="193"/>
        <v>187</v>
      </c>
    </row>
    <row r="3523" spans="2:9" x14ac:dyDescent="0.45">
      <c r="B3523">
        <f>IF('Input and Summary Results'!D3105=0,FALSE,'Input and Summary Results'!$B3105)</f>
        <v>187</v>
      </c>
      <c r="C3523">
        <f>IF(OR(B3523=0,'Input and Summary Results'!D3105=0,'Input and Summary Results'!D3105=""),FALSE,'Input and Summary Results'!$D3105)</f>
        <v>0.97959924300000001</v>
      </c>
      <c r="D3523">
        <f>IF(OR(B3523=0,'Input and Summary Results'!E3105=0),FALSE,'Input and Summary Results'!$E3105)</f>
        <v>5.4448507E-2</v>
      </c>
      <c r="E3523">
        <f t="shared" si="194"/>
        <v>-8.951559154765136E-3</v>
      </c>
      <c r="F3523">
        <f t="shared" si="195"/>
        <v>2.4122774907044311E-2</v>
      </c>
      <c r="G3523">
        <f>IF('Input and Summary Results'!$J$4="yes",IF(C3523=FALSE,FALSE,IF('Data Transformation'!E3523&lt;$R$10,E3523,$R$10)),IF(C3523=FALSE,FALSE,IF(C3523&lt;$R$10,C3523,$R$10)))</f>
        <v>0.97959924300000001</v>
      </c>
      <c r="H3523">
        <f>IF('Input and Summary Results'!$J$4="yes",'Data Transformation'!F3523,'Data Transformation'!D3523)</f>
        <v>5.4448507E-2</v>
      </c>
      <c r="I3523">
        <f t="shared" si="193"/>
        <v>187</v>
      </c>
    </row>
    <row r="3524" spans="2:9" x14ac:dyDescent="0.45">
      <c r="B3524">
        <f>IF('Input and Summary Results'!D3106=0,FALSE,'Input and Summary Results'!$B3106)</f>
        <v>187</v>
      </c>
      <c r="C3524">
        <f>IF(OR(B3524=0,'Input and Summary Results'!D3106=0,'Input and Summary Results'!D3106=""),FALSE,'Input and Summary Results'!$D3106)</f>
        <v>0.71047299900000005</v>
      </c>
      <c r="D3524">
        <f>IF(OR(B3524=0,'Input and Summary Results'!E3106=0),FALSE,'Input and Summary Results'!$E3106)</f>
        <v>5.2701486999999998E-2</v>
      </c>
      <c r="E3524">
        <f t="shared" si="194"/>
        <v>-0.14845242246294257</v>
      </c>
      <c r="F3524">
        <f t="shared" si="195"/>
        <v>3.2193264754879158E-2</v>
      </c>
      <c r="G3524">
        <f>IF('Input and Summary Results'!$J$4="yes",IF(C3524=FALSE,FALSE,IF('Data Transformation'!E3524&lt;$R$10,E3524,$R$10)),IF(C3524=FALSE,FALSE,IF(C3524&lt;$R$10,C3524,$R$10)))</f>
        <v>0.71047299900000005</v>
      </c>
      <c r="H3524">
        <f>IF('Input and Summary Results'!$J$4="yes",'Data Transformation'!F3524,'Data Transformation'!D3524)</f>
        <v>5.2701486999999998E-2</v>
      </c>
      <c r="I3524">
        <f t="shared" si="193"/>
        <v>187</v>
      </c>
    </row>
    <row r="3525" spans="2:9" x14ac:dyDescent="0.45">
      <c r="B3525">
        <f>IF('Input and Summary Results'!D3107=0,FALSE,'Input and Summary Results'!$B3107)</f>
        <v>187</v>
      </c>
      <c r="C3525">
        <f>IF(OR(B3525=0,'Input and Summary Results'!D3107=0,'Input and Summary Results'!D3107=""),FALSE,'Input and Summary Results'!$D3107)</f>
        <v>0.90813032500000002</v>
      </c>
      <c r="D3525">
        <f>IF(OR(B3525=0,'Input and Summary Results'!E3107=0),FALSE,'Input and Summary Results'!$E3107)</f>
        <v>5.1812825E-2</v>
      </c>
      <c r="E3525">
        <f t="shared" si="194"/>
        <v>-4.1851821779694431E-2</v>
      </c>
      <c r="F3525">
        <f t="shared" si="195"/>
        <v>2.4761606821135498E-2</v>
      </c>
      <c r="G3525">
        <f>IF('Input and Summary Results'!$J$4="yes",IF(C3525=FALSE,FALSE,IF('Data Transformation'!E3525&lt;$R$10,E3525,$R$10)),IF(C3525=FALSE,FALSE,IF(C3525&lt;$R$10,C3525,$R$10)))</f>
        <v>0.90813032500000002</v>
      </c>
      <c r="H3525">
        <f>IF('Input and Summary Results'!$J$4="yes",'Data Transformation'!F3525,'Data Transformation'!D3525)</f>
        <v>5.1812825E-2</v>
      </c>
      <c r="I3525">
        <f t="shared" ref="I3525:I3588" si="196">IF(G3525=FALSE,"",B3525)</f>
        <v>187</v>
      </c>
    </row>
    <row r="3526" spans="2:9" x14ac:dyDescent="0.45">
      <c r="B3526">
        <f>IF('Input and Summary Results'!D3108=0,FALSE,'Input and Summary Results'!$B3108)</f>
        <v>187</v>
      </c>
      <c r="C3526">
        <f>IF(OR(B3526=0,'Input and Summary Results'!D3108=0,'Input and Summary Results'!D3108=""),FALSE,'Input and Summary Results'!$D3108)</f>
        <v>0.67720180799999996</v>
      </c>
      <c r="D3526">
        <f>IF(OR(B3526=0,'Input and Summary Results'!E3108=0),FALSE,'Input and Summary Results'!$E3108)</f>
        <v>5.0827226000000003E-2</v>
      </c>
      <c r="E3526">
        <f t="shared" si="194"/>
        <v>-0.16928189107790584</v>
      </c>
      <c r="F3526">
        <f t="shared" si="195"/>
        <v>3.2573770216514253E-2</v>
      </c>
      <c r="G3526">
        <f>IF('Input and Summary Results'!$J$4="yes",IF(C3526=FALSE,FALSE,IF('Data Transformation'!E3526&lt;$R$10,E3526,$R$10)),IF(C3526=FALSE,FALSE,IF(C3526&lt;$R$10,C3526,$R$10)))</f>
        <v>0.67720180799999996</v>
      </c>
      <c r="H3526">
        <f>IF('Input and Summary Results'!$J$4="yes",'Data Transformation'!F3526,'Data Transformation'!D3526)</f>
        <v>5.0827226000000003E-2</v>
      </c>
      <c r="I3526">
        <f t="shared" si="196"/>
        <v>187</v>
      </c>
    </row>
    <row r="3527" spans="2:9" x14ac:dyDescent="0.45">
      <c r="B3527">
        <f>IF('Input and Summary Results'!D3109=0,FALSE,'Input and Summary Results'!$B3109)</f>
        <v>187</v>
      </c>
      <c r="C3527">
        <f>IF(OR(B3527=0,'Input and Summary Results'!D3109=0,'Input and Summary Results'!D3109=""),FALSE,'Input and Summary Results'!$D3109)</f>
        <v>0.98148007800000003</v>
      </c>
      <c r="D3527">
        <f>IF(OR(B3527=0,'Input and Summary Results'!E3109=0),FALSE,'Input and Summary Results'!$E3109)</f>
        <v>4.8181129000000003E-2</v>
      </c>
      <c r="E3527">
        <f t="shared" si="194"/>
        <v>-8.1185112473441193E-3</v>
      </c>
      <c r="F3527">
        <f t="shared" si="195"/>
        <v>2.1305180262660411E-2</v>
      </c>
      <c r="G3527">
        <f>IF('Input and Summary Results'!$J$4="yes",IF(C3527=FALSE,FALSE,IF('Data Transformation'!E3527&lt;$R$10,E3527,$R$10)),IF(C3527=FALSE,FALSE,IF(C3527&lt;$R$10,C3527,$R$10)))</f>
        <v>0.98148007800000003</v>
      </c>
      <c r="H3527">
        <f>IF('Input and Summary Results'!$J$4="yes",'Data Transformation'!F3527,'Data Transformation'!D3527)</f>
        <v>4.8181129000000003E-2</v>
      </c>
      <c r="I3527">
        <f t="shared" si="196"/>
        <v>187</v>
      </c>
    </row>
    <row r="3528" spans="2:9" x14ac:dyDescent="0.45">
      <c r="B3528">
        <f>IF('Input and Summary Results'!D3110=0,FALSE,'Input and Summary Results'!$B3110)</f>
        <v>187</v>
      </c>
      <c r="C3528">
        <f>IF(OR(B3528=0,'Input and Summary Results'!D3110=0,'Input and Summary Results'!D3110=""),FALSE,'Input and Summary Results'!$D3110)</f>
        <v>9.2713957E-2</v>
      </c>
      <c r="D3528">
        <f>IF(OR(B3528=0,'Input and Summary Results'!E3110=0),FALSE,'Input and Summary Results'!$E3110)</f>
        <v>3.7250011E-2</v>
      </c>
      <c r="E3528">
        <f t="shared" si="194"/>
        <v>-1.0328548829879622</v>
      </c>
      <c r="F3528">
        <f t="shared" si="195"/>
        <v>0.17436969898717625</v>
      </c>
      <c r="G3528">
        <f>IF('Input and Summary Results'!$J$4="yes",IF(C3528=FALSE,FALSE,IF('Data Transformation'!E3528&lt;$R$10,E3528,$R$10)),IF(C3528=FALSE,FALSE,IF(C3528&lt;$R$10,C3528,$R$10)))</f>
        <v>9.2713957E-2</v>
      </c>
      <c r="H3528">
        <f>IF('Input and Summary Results'!$J$4="yes",'Data Transformation'!F3528,'Data Transformation'!D3528)</f>
        <v>3.7250011E-2</v>
      </c>
      <c r="I3528">
        <f t="shared" si="196"/>
        <v>187</v>
      </c>
    </row>
    <row r="3529" spans="2:9" x14ac:dyDescent="0.45">
      <c r="B3529">
        <f>IF('Input and Summary Results'!D3111=0,FALSE,'Input and Summary Results'!$B3111)</f>
        <v>187</v>
      </c>
      <c r="C3529">
        <f>IF(OR(B3529=0,'Input and Summary Results'!D3111=0,'Input and Summary Results'!D3111=""),FALSE,'Input and Summary Results'!$D3111)</f>
        <v>0.95522601200000001</v>
      </c>
      <c r="D3529">
        <f>IF(OR(B3529=0,'Input and Summary Results'!E3111=0),FALSE,'Input and Summary Results'!$E3111)</f>
        <v>3.6547695999999998E-2</v>
      </c>
      <c r="E3529">
        <f t="shared" si="194"/>
        <v>-1.9893859671314226E-2</v>
      </c>
      <c r="F3529">
        <f t="shared" si="195"/>
        <v>1.6605180203153849E-2</v>
      </c>
      <c r="G3529">
        <f>IF('Input and Summary Results'!$J$4="yes",IF(C3529=FALSE,FALSE,IF('Data Transformation'!E3529&lt;$R$10,E3529,$R$10)),IF(C3529=FALSE,FALSE,IF(C3529&lt;$R$10,C3529,$R$10)))</f>
        <v>0.95522601200000001</v>
      </c>
      <c r="H3529">
        <f>IF('Input and Summary Results'!$J$4="yes",'Data Transformation'!F3529,'Data Transformation'!D3529)</f>
        <v>3.6547695999999998E-2</v>
      </c>
      <c r="I3529">
        <f t="shared" si="196"/>
        <v>187</v>
      </c>
    </row>
    <row r="3530" spans="2:9" x14ac:dyDescent="0.45">
      <c r="B3530">
        <f>IF('Input and Summary Results'!D3112=0,FALSE,'Input and Summary Results'!$B3112)</f>
        <v>188</v>
      </c>
      <c r="C3530">
        <f>IF(OR(B3530=0,'Input and Summary Results'!D3112=0,'Input and Summary Results'!D3112=""),FALSE,'Input and Summary Results'!$D3112)</f>
        <v>1.0228487420000001</v>
      </c>
      <c r="D3530">
        <f>IF(OR(B3530=0,'Input and Summary Results'!E3112=0),FALSE,'Input and Summary Results'!$E3112)</f>
        <v>8.5442035E-2</v>
      </c>
      <c r="E3530">
        <f t="shared" si="194"/>
        <v>9.8114153625678425E-3</v>
      </c>
      <c r="F3530">
        <f t="shared" si="195"/>
        <v>3.6253496404065576E-2</v>
      </c>
      <c r="G3530">
        <f>IF('Input and Summary Results'!$J$4="yes",IF(C3530=FALSE,FALSE,IF('Data Transformation'!E3530&lt;$R$10,E3530,$R$10)),IF(C3530=FALSE,FALSE,IF(C3530&lt;$R$10,C3530,$R$10)))</f>
        <v>1.0228487420000001</v>
      </c>
      <c r="H3530">
        <f>IF('Input and Summary Results'!$J$4="yes",'Data Transformation'!F3530,'Data Transformation'!D3530)</f>
        <v>8.5442035E-2</v>
      </c>
      <c r="I3530">
        <f t="shared" si="196"/>
        <v>188</v>
      </c>
    </row>
    <row r="3531" spans="2:9" x14ac:dyDescent="0.45">
      <c r="B3531">
        <f>IF('Input and Summary Results'!D3113=0,FALSE,'Input and Summary Results'!$B3113)</f>
        <v>188</v>
      </c>
      <c r="C3531">
        <f>IF(OR(B3531=0,'Input and Summary Results'!D3113=0,'Input and Summary Results'!D3113=""),FALSE,'Input and Summary Results'!$D3113)</f>
        <v>0.94045702200000003</v>
      </c>
      <c r="D3531">
        <f>IF(OR(B3531=0,'Input and Summary Results'!E3113=0),FALSE,'Input and Summary Results'!$E3113)</f>
        <v>8.5159646000000006E-2</v>
      </c>
      <c r="E3531">
        <f t="shared" si="194"/>
        <v>-2.6661046508844911E-2</v>
      </c>
      <c r="F3531">
        <f t="shared" si="195"/>
        <v>3.9299282688539494E-2</v>
      </c>
      <c r="G3531">
        <f>IF('Input and Summary Results'!$J$4="yes",IF(C3531=FALSE,FALSE,IF('Data Transformation'!E3531&lt;$R$10,E3531,$R$10)),IF(C3531=FALSE,FALSE,IF(C3531&lt;$R$10,C3531,$R$10)))</f>
        <v>0.94045702200000003</v>
      </c>
      <c r="H3531">
        <f>IF('Input and Summary Results'!$J$4="yes",'Data Transformation'!F3531,'Data Transformation'!D3531)</f>
        <v>8.5159646000000006E-2</v>
      </c>
      <c r="I3531">
        <f t="shared" si="196"/>
        <v>188</v>
      </c>
    </row>
    <row r="3532" spans="2:9" x14ac:dyDescent="0.45">
      <c r="B3532">
        <f>IF('Input and Summary Results'!D3114=0,FALSE,'Input and Summary Results'!$B3114)</f>
        <v>188</v>
      </c>
      <c r="C3532">
        <f>IF(OR(B3532=0,'Input and Summary Results'!D3114=0,'Input and Summary Results'!D3114=""),FALSE,'Input and Summary Results'!$D3114)</f>
        <v>1.0330896119999999</v>
      </c>
      <c r="D3532">
        <f>IF(OR(B3532=0,'Input and Summary Results'!E3114=0),FALSE,'Input and Summary Results'!$E3114)</f>
        <v>8.1003896000000006E-2</v>
      </c>
      <c r="E3532">
        <f t="shared" si="194"/>
        <v>1.4137994616576928E-2</v>
      </c>
      <c r="F3532">
        <f t="shared" si="195"/>
        <v>3.4029662534250708E-2</v>
      </c>
      <c r="G3532">
        <f>IF('Input and Summary Results'!$J$4="yes",IF(C3532=FALSE,FALSE,IF('Data Transformation'!E3532&lt;$R$10,E3532,$R$10)),IF(C3532=FALSE,FALSE,IF(C3532&lt;$R$10,C3532,$R$10)))</f>
        <v>1.0330896119999999</v>
      </c>
      <c r="H3532">
        <f>IF('Input and Summary Results'!$J$4="yes",'Data Transformation'!F3532,'Data Transformation'!D3532)</f>
        <v>8.1003896000000006E-2</v>
      </c>
      <c r="I3532">
        <f t="shared" si="196"/>
        <v>188</v>
      </c>
    </row>
    <row r="3533" spans="2:9" x14ac:dyDescent="0.45">
      <c r="B3533">
        <f>IF('Input and Summary Results'!D3115=0,FALSE,'Input and Summary Results'!$B3115)</f>
        <v>188</v>
      </c>
      <c r="C3533">
        <f>IF(OR(B3533=0,'Input and Summary Results'!D3115=0,'Input and Summary Results'!D3115=""),FALSE,'Input and Summary Results'!$D3115)</f>
        <v>0.94724922099999997</v>
      </c>
      <c r="D3533">
        <f>IF(OR(B3533=0,'Input and Summary Results'!E3115=0),FALSE,'Input and Summary Results'!$E3115)</f>
        <v>6.7778666000000001E-2</v>
      </c>
      <c r="E3533">
        <f t="shared" si="194"/>
        <v>-2.3535743208461978E-2</v>
      </c>
      <c r="F3533">
        <f t="shared" si="195"/>
        <v>3.1054067284368873E-2</v>
      </c>
      <c r="G3533">
        <f>IF('Input and Summary Results'!$J$4="yes",IF(C3533=FALSE,FALSE,IF('Data Transformation'!E3533&lt;$R$10,E3533,$R$10)),IF(C3533=FALSE,FALSE,IF(C3533&lt;$R$10,C3533,$R$10)))</f>
        <v>0.94724922099999997</v>
      </c>
      <c r="H3533">
        <f>IF('Input and Summary Results'!$J$4="yes",'Data Transformation'!F3533,'Data Transformation'!D3533)</f>
        <v>6.7778666000000001E-2</v>
      </c>
      <c r="I3533">
        <f t="shared" si="196"/>
        <v>188</v>
      </c>
    </row>
    <row r="3534" spans="2:9" x14ac:dyDescent="0.45">
      <c r="B3534">
        <f>IF('Input and Summary Results'!D3116=0,FALSE,'Input and Summary Results'!$B3116)</f>
        <v>188</v>
      </c>
      <c r="C3534">
        <f>IF(OR(B3534=0,'Input and Summary Results'!D3116=0,'Input and Summary Results'!D3116=""),FALSE,'Input and Summary Results'!$D3116)</f>
        <v>1.0402433170000001</v>
      </c>
      <c r="D3534">
        <f>IF(OR(B3534=0,'Input and Summary Results'!E3116=0),FALSE,'Input and Summary Results'!$E3116)</f>
        <v>6.6441322999999997E-2</v>
      </c>
      <c r="E3534">
        <f t="shared" si="194"/>
        <v>1.7134934367079926E-2</v>
      </c>
      <c r="F3534">
        <f t="shared" si="195"/>
        <v>2.7719989843491583E-2</v>
      </c>
      <c r="G3534">
        <f>IF('Input and Summary Results'!$J$4="yes",IF(C3534=FALSE,FALSE,IF('Data Transformation'!E3534&lt;$R$10,E3534,$R$10)),IF(C3534=FALSE,FALSE,IF(C3534&lt;$R$10,C3534,$R$10)))</f>
        <v>1.0402433170000001</v>
      </c>
      <c r="H3534">
        <f>IF('Input and Summary Results'!$J$4="yes",'Data Transformation'!F3534,'Data Transformation'!D3534)</f>
        <v>6.6441322999999997E-2</v>
      </c>
      <c r="I3534">
        <f t="shared" si="196"/>
        <v>188</v>
      </c>
    </row>
    <row r="3535" spans="2:9" x14ac:dyDescent="0.45">
      <c r="B3535">
        <f>IF('Input and Summary Results'!D3117=0,FALSE,'Input and Summary Results'!$B3117)</f>
        <v>188</v>
      </c>
      <c r="C3535">
        <f>IF(OR(B3535=0,'Input and Summary Results'!D3117=0,'Input and Summary Results'!D3117=""),FALSE,'Input and Summary Results'!$D3117)</f>
        <v>0.91547553999999998</v>
      </c>
      <c r="D3535">
        <f>IF(OR(B3535=0,'Input and Summary Results'!E3117=0),FALSE,'Input and Summary Results'!$E3117)</f>
        <v>6.5881774000000004E-2</v>
      </c>
      <c r="E3535">
        <f t="shared" si="194"/>
        <v>-3.8353254841190836E-2</v>
      </c>
      <c r="F3535">
        <f t="shared" si="195"/>
        <v>3.1232609356225949E-2</v>
      </c>
      <c r="G3535">
        <f>IF('Input and Summary Results'!$J$4="yes",IF(C3535=FALSE,FALSE,IF('Data Transformation'!E3535&lt;$R$10,E3535,$R$10)),IF(C3535=FALSE,FALSE,IF(C3535&lt;$R$10,C3535,$R$10)))</f>
        <v>0.91547553999999998</v>
      </c>
      <c r="H3535">
        <f>IF('Input and Summary Results'!$J$4="yes",'Data Transformation'!F3535,'Data Transformation'!D3535)</f>
        <v>6.5881774000000004E-2</v>
      </c>
      <c r="I3535">
        <f t="shared" si="196"/>
        <v>188</v>
      </c>
    </row>
    <row r="3536" spans="2:9" x14ac:dyDescent="0.45">
      <c r="B3536">
        <f>IF('Input and Summary Results'!D3118=0,FALSE,'Input and Summary Results'!$B3118)</f>
        <v>188</v>
      </c>
      <c r="C3536">
        <f>IF(OR(B3536=0,'Input and Summary Results'!D3118=0,'Input and Summary Results'!D3118=""),FALSE,'Input and Summary Results'!$D3118)</f>
        <v>1.0235593620000001</v>
      </c>
      <c r="D3536">
        <f>IF(OR(B3536=0,'Input and Summary Results'!E3118=0),FALSE,'Input and Summary Results'!$E3118)</f>
        <v>6.5392555000000005E-2</v>
      </c>
      <c r="E3536">
        <f t="shared" si="194"/>
        <v>1.0113034923721533E-2</v>
      </c>
      <c r="F3536">
        <f t="shared" si="195"/>
        <v>2.772713525334352E-2</v>
      </c>
      <c r="G3536">
        <f>IF('Input and Summary Results'!$J$4="yes",IF(C3536=FALSE,FALSE,IF('Data Transformation'!E3536&lt;$R$10,E3536,$R$10)),IF(C3536=FALSE,FALSE,IF(C3536&lt;$R$10,C3536,$R$10)))</f>
        <v>1.0235593620000001</v>
      </c>
      <c r="H3536">
        <f>IF('Input and Summary Results'!$J$4="yes",'Data Transformation'!F3536,'Data Transformation'!D3536)</f>
        <v>6.5392555000000005E-2</v>
      </c>
      <c r="I3536">
        <f t="shared" si="196"/>
        <v>188</v>
      </c>
    </row>
    <row r="3537" spans="2:9" x14ac:dyDescent="0.45">
      <c r="B3537">
        <f>IF('Input and Summary Results'!D3119=0,FALSE,'Input and Summary Results'!$B3119)</f>
        <v>188</v>
      </c>
      <c r="C3537">
        <f>IF(OR(B3537=0,'Input and Summary Results'!D3119=0,'Input and Summary Results'!D3119=""),FALSE,'Input and Summary Results'!$D3119)</f>
        <v>0.99563480500000001</v>
      </c>
      <c r="D3537">
        <f>IF(OR(B3537=0,'Input and Summary Results'!E3119=0),FALSE,'Input and Summary Results'!$E3119)</f>
        <v>6.4223611E-2</v>
      </c>
      <c r="E3537">
        <f t="shared" si="194"/>
        <v>-1.8999299067180868E-3</v>
      </c>
      <c r="F3537">
        <f t="shared" si="195"/>
        <v>2.7995251907651019E-2</v>
      </c>
      <c r="G3537">
        <f>IF('Input and Summary Results'!$J$4="yes",IF(C3537=FALSE,FALSE,IF('Data Transformation'!E3537&lt;$R$10,E3537,$R$10)),IF(C3537=FALSE,FALSE,IF(C3537&lt;$R$10,C3537,$R$10)))</f>
        <v>0.99563480500000001</v>
      </c>
      <c r="H3537">
        <f>IF('Input and Summary Results'!$J$4="yes",'Data Transformation'!F3537,'Data Transformation'!D3537)</f>
        <v>6.4223611E-2</v>
      </c>
      <c r="I3537">
        <f t="shared" si="196"/>
        <v>188</v>
      </c>
    </row>
    <row r="3538" spans="2:9" x14ac:dyDescent="0.45">
      <c r="B3538">
        <f>IF('Input and Summary Results'!D3120=0,FALSE,'Input and Summary Results'!$B3120)</f>
        <v>188</v>
      </c>
      <c r="C3538">
        <f>IF(OR(B3538=0,'Input and Summary Results'!D3120=0,'Input and Summary Results'!D3120=""),FALSE,'Input and Summary Results'!$D3120)</f>
        <v>0.85008987700000005</v>
      </c>
      <c r="D3538">
        <f>IF(OR(B3538=0,'Input and Summary Results'!E3120=0),FALSE,'Input and Summary Results'!$E3120)</f>
        <v>5.9104590999999998E-2</v>
      </c>
      <c r="E3538">
        <f t="shared" si="194"/>
        <v>-7.0535155436692906E-2</v>
      </c>
      <c r="F3538">
        <f t="shared" si="195"/>
        <v>3.0174918191620811E-2</v>
      </c>
      <c r="G3538">
        <f>IF('Input and Summary Results'!$J$4="yes",IF(C3538=FALSE,FALSE,IF('Data Transformation'!E3538&lt;$R$10,E3538,$R$10)),IF(C3538=FALSE,FALSE,IF(C3538&lt;$R$10,C3538,$R$10)))</f>
        <v>0.85008987700000005</v>
      </c>
      <c r="H3538">
        <f>IF('Input and Summary Results'!$J$4="yes",'Data Transformation'!F3538,'Data Transformation'!D3538)</f>
        <v>5.9104590999999998E-2</v>
      </c>
      <c r="I3538">
        <f t="shared" si="196"/>
        <v>188</v>
      </c>
    </row>
    <row r="3539" spans="2:9" x14ac:dyDescent="0.45">
      <c r="B3539">
        <f>IF('Input and Summary Results'!D3121=0,FALSE,'Input and Summary Results'!$B3121)</f>
        <v>188</v>
      </c>
      <c r="C3539">
        <f>IF(OR(B3539=0,'Input and Summary Results'!D3121=0,'Input and Summary Results'!D3121=""),FALSE,'Input and Summary Results'!$D3121)</f>
        <v>0.87779394700000002</v>
      </c>
      <c r="D3539">
        <f>IF(OR(B3539=0,'Input and Summary Results'!E3121=0),FALSE,'Input and Summary Results'!$E3121)</f>
        <v>5.8766473E-2</v>
      </c>
      <c r="E3539">
        <f t="shared" si="194"/>
        <v>-5.6607418243338287E-2</v>
      </c>
      <c r="F3539">
        <f t="shared" si="195"/>
        <v>2.9055394343018865E-2</v>
      </c>
      <c r="G3539">
        <f>IF('Input and Summary Results'!$J$4="yes",IF(C3539=FALSE,FALSE,IF('Data Transformation'!E3539&lt;$R$10,E3539,$R$10)),IF(C3539=FALSE,FALSE,IF(C3539&lt;$R$10,C3539,$R$10)))</f>
        <v>0.87779394700000002</v>
      </c>
      <c r="H3539">
        <f>IF('Input and Summary Results'!$J$4="yes",'Data Transformation'!F3539,'Data Transformation'!D3539)</f>
        <v>5.8766473E-2</v>
      </c>
      <c r="I3539">
        <f t="shared" si="196"/>
        <v>188</v>
      </c>
    </row>
    <row r="3540" spans="2:9" x14ac:dyDescent="0.45">
      <c r="B3540">
        <f>IF('Input and Summary Results'!D3122=0,FALSE,'Input and Summary Results'!$B3122)</f>
        <v>188</v>
      </c>
      <c r="C3540">
        <f>IF(OR(B3540=0,'Input and Summary Results'!D3122=0,'Input and Summary Results'!D3122=""),FALSE,'Input and Summary Results'!$D3122)</f>
        <v>0.10415767500000001</v>
      </c>
      <c r="D3540">
        <f>IF(OR(B3540=0,'Input and Summary Results'!E3122=0),FALSE,'Input and Summary Results'!$E3122)</f>
        <v>5.4183696000000003E-2</v>
      </c>
      <c r="E3540">
        <f t="shared" si="194"/>
        <v>-0.9823087229573344</v>
      </c>
      <c r="F3540">
        <f t="shared" si="195"/>
        <v>0.22577043951873926</v>
      </c>
      <c r="G3540">
        <f>IF('Input and Summary Results'!$J$4="yes",IF(C3540=FALSE,FALSE,IF('Data Transformation'!E3540&lt;$R$10,E3540,$R$10)),IF(C3540=FALSE,FALSE,IF(C3540&lt;$R$10,C3540,$R$10)))</f>
        <v>0.10415767500000001</v>
      </c>
      <c r="H3540">
        <f>IF('Input and Summary Results'!$J$4="yes",'Data Transformation'!F3540,'Data Transformation'!D3540)</f>
        <v>5.4183696000000003E-2</v>
      </c>
      <c r="I3540">
        <f t="shared" si="196"/>
        <v>188</v>
      </c>
    </row>
    <row r="3541" spans="2:9" x14ac:dyDescent="0.45">
      <c r="B3541">
        <f>IF('Input and Summary Results'!D3123=0,FALSE,'Input and Summary Results'!$B3123)</f>
        <v>188</v>
      </c>
      <c r="C3541">
        <f>IF(OR(B3541=0,'Input and Summary Results'!D3123=0,'Input and Summary Results'!D3123=""),FALSE,'Input and Summary Results'!$D3123)</f>
        <v>0.94287934900000003</v>
      </c>
      <c r="D3541">
        <f>IF(OR(B3541=0,'Input and Summary Results'!E3123=0),FALSE,'Input and Summary Results'!$E3123)</f>
        <v>5.2953189999999997E-2</v>
      </c>
      <c r="E3541">
        <f t="shared" si="194"/>
        <v>-2.5543876102359454E-2</v>
      </c>
      <c r="F3541">
        <f t="shared" si="195"/>
        <v>2.4373939766921333E-2</v>
      </c>
      <c r="G3541">
        <f>IF('Input and Summary Results'!$J$4="yes",IF(C3541=FALSE,FALSE,IF('Data Transformation'!E3541&lt;$R$10,E3541,$R$10)),IF(C3541=FALSE,FALSE,IF(C3541&lt;$R$10,C3541,$R$10)))</f>
        <v>0.94287934900000003</v>
      </c>
      <c r="H3541">
        <f>IF('Input and Summary Results'!$J$4="yes",'Data Transformation'!F3541,'Data Transformation'!D3541)</f>
        <v>5.2953189999999997E-2</v>
      </c>
      <c r="I3541">
        <f t="shared" si="196"/>
        <v>188</v>
      </c>
    </row>
    <row r="3542" spans="2:9" x14ac:dyDescent="0.45">
      <c r="B3542">
        <f>IF('Input and Summary Results'!D3124=0,FALSE,'Input and Summary Results'!$B3124)</f>
        <v>188</v>
      </c>
      <c r="C3542">
        <f>IF(OR(B3542=0,'Input and Summary Results'!D3124=0,'Input and Summary Results'!D3124=""),FALSE,'Input and Summary Results'!$D3124)</f>
        <v>0.46153433100000002</v>
      </c>
      <c r="D3542">
        <f>IF(OR(B3542=0,'Input and Summary Results'!E3124=0),FALSE,'Input and Summary Results'!$E3124)</f>
        <v>5.2684030999999999E-2</v>
      </c>
      <c r="E3542">
        <f t="shared" si="194"/>
        <v>-0.33579598865905108</v>
      </c>
      <c r="F3542">
        <f t="shared" si="195"/>
        <v>4.954099385079113E-2</v>
      </c>
      <c r="G3542">
        <f>IF('Input and Summary Results'!$J$4="yes",IF(C3542=FALSE,FALSE,IF('Data Transformation'!E3542&lt;$R$10,E3542,$R$10)),IF(C3542=FALSE,FALSE,IF(C3542&lt;$R$10,C3542,$R$10)))</f>
        <v>0.46153433100000002</v>
      </c>
      <c r="H3542">
        <f>IF('Input and Summary Results'!$J$4="yes",'Data Transformation'!F3542,'Data Transformation'!D3542)</f>
        <v>5.2684030999999999E-2</v>
      </c>
      <c r="I3542">
        <f t="shared" si="196"/>
        <v>188</v>
      </c>
    </row>
    <row r="3543" spans="2:9" x14ac:dyDescent="0.45">
      <c r="B3543">
        <f>IF('Input and Summary Results'!D3125=0,FALSE,'Input and Summary Results'!$B3125)</f>
        <v>188</v>
      </c>
      <c r="C3543">
        <f>IF(OR(B3543=0,'Input and Summary Results'!D3125=0,'Input and Summary Results'!D3125=""),FALSE,'Input and Summary Results'!$D3125)</f>
        <v>1.0250171969999999</v>
      </c>
      <c r="D3543">
        <f>IF(OR(B3543=0,'Input and Summary Results'!E3125=0),FALSE,'Input and Summary Results'!$E3125)</f>
        <v>5.1237612000000002E-2</v>
      </c>
      <c r="E3543">
        <f t="shared" si="194"/>
        <v>1.0731151732801234E-2</v>
      </c>
      <c r="F3543">
        <f t="shared" si="195"/>
        <v>2.1694390760548386E-2</v>
      </c>
      <c r="G3543">
        <f>IF('Input and Summary Results'!$J$4="yes",IF(C3543=FALSE,FALSE,IF('Data Transformation'!E3543&lt;$R$10,E3543,$R$10)),IF(C3543=FALSE,FALSE,IF(C3543&lt;$R$10,C3543,$R$10)))</f>
        <v>1.0250171969999999</v>
      </c>
      <c r="H3543">
        <f>IF('Input and Summary Results'!$J$4="yes",'Data Transformation'!F3543,'Data Transformation'!D3543)</f>
        <v>5.1237612000000002E-2</v>
      </c>
      <c r="I3543">
        <f t="shared" si="196"/>
        <v>188</v>
      </c>
    </row>
    <row r="3544" spans="2:9" x14ac:dyDescent="0.45">
      <c r="B3544">
        <f>IF('Input and Summary Results'!D3126=0,FALSE,'Input and Summary Results'!$B3126)</f>
        <v>188</v>
      </c>
      <c r="C3544">
        <f>IF(OR(B3544=0,'Input and Summary Results'!D3126=0,'Input and Summary Results'!D3126=""),FALSE,'Input and Summary Results'!$D3126)</f>
        <v>1.0222287859999999</v>
      </c>
      <c r="D3544">
        <f>IF(OR(B3544=0,'Input and Summary Results'!E3126=0),FALSE,'Input and Summary Results'!$E3126)</f>
        <v>4.7742283000000003E-2</v>
      </c>
      <c r="E3544">
        <f t="shared" si="194"/>
        <v>9.5481065399103653E-3</v>
      </c>
      <c r="F3544">
        <f t="shared" si="195"/>
        <v>2.026958260789968E-2</v>
      </c>
      <c r="G3544">
        <f>IF('Input and Summary Results'!$J$4="yes",IF(C3544=FALSE,FALSE,IF('Data Transformation'!E3544&lt;$R$10,E3544,$R$10)),IF(C3544=FALSE,FALSE,IF(C3544&lt;$R$10,C3544,$R$10)))</f>
        <v>1.0222287859999999</v>
      </c>
      <c r="H3544">
        <f>IF('Input and Summary Results'!$J$4="yes",'Data Transformation'!F3544,'Data Transformation'!D3544)</f>
        <v>4.7742283000000003E-2</v>
      </c>
      <c r="I3544">
        <f t="shared" si="196"/>
        <v>188</v>
      </c>
    </row>
    <row r="3545" spans="2:9" x14ac:dyDescent="0.45">
      <c r="B3545">
        <f>IF('Input and Summary Results'!D3127=0,FALSE,'Input and Summary Results'!$B3127)</f>
        <v>188</v>
      </c>
      <c r="C3545">
        <f>IF(OR(B3545=0,'Input and Summary Results'!D3127=0,'Input and Summary Results'!D3127=""),FALSE,'Input and Summary Results'!$D3127)</f>
        <v>0.89831239600000001</v>
      </c>
      <c r="D3545">
        <f>IF(OR(B3545=0,'Input and Summary Results'!E3127=0),FALSE,'Input and Summary Results'!$E3127)</f>
        <v>4.6620524000000003E-2</v>
      </c>
      <c r="E3545">
        <f t="shared" si="194"/>
        <v>-4.6572607357533907E-2</v>
      </c>
      <c r="F3545">
        <f t="shared" si="195"/>
        <v>2.2523687200682912E-2</v>
      </c>
      <c r="G3545">
        <f>IF('Input and Summary Results'!$J$4="yes",IF(C3545=FALSE,FALSE,IF('Data Transformation'!E3545&lt;$R$10,E3545,$R$10)),IF(C3545=FALSE,FALSE,IF(C3545&lt;$R$10,C3545,$R$10)))</f>
        <v>0.89831239600000001</v>
      </c>
      <c r="H3545">
        <f>IF('Input and Summary Results'!$J$4="yes",'Data Transformation'!F3545,'Data Transformation'!D3545)</f>
        <v>4.6620524000000003E-2</v>
      </c>
      <c r="I3545">
        <f t="shared" si="196"/>
        <v>188</v>
      </c>
    </row>
    <row r="3546" spans="2:9" x14ac:dyDescent="0.45">
      <c r="B3546">
        <f>IF('Input and Summary Results'!D3128=0,FALSE,'Input and Summary Results'!$B3128)</f>
        <v>188</v>
      </c>
      <c r="C3546">
        <f>IF(OR(B3546=0,'Input and Summary Results'!D3128=0,'Input and Summary Results'!D3128=""),FALSE,'Input and Summary Results'!$D3128)</f>
        <v>1.01419858</v>
      </c>
      <c r="D3546">
        <f>IF(OR(B3546=0,'Input and Summary Results'!E3128=0),FALSE,'Input and Summary Results'!$E3128)</f>
        <v>4.0864721999999999E-2</v>
      </c>
      <c r="E3546">
        <f t="shared" si="194"/>
        <v>6.1229981477683576E-3</v>
      </c>
      <c r="F3546">
        <f t="shared" si="195"/>
        <v>1.7486998796626199E-2</v>
      </c>
      <c r="G3546">
        <f>IF('Input and Summary Results'!$J$4="yes",IF(C3546=FALSE,FALSE,IF('Data Transformation'!E3546&lt;$R$10,E3546,$R$10)),IF(C3546=FALSE,FALSE,IF(C3546&lt;$R$10,C3546,$R$10)))</f>
        <v>1.01419858</v>
      </c>
      <c r="H3546">
        <f>IF('Input and Summary Results'!$J$4="yes",'Data Transformation'!F3546,'Data Transformation'!D3546)</f>
        <v>4.0864721999999999E-2</v>
      </c>
      <c r="I3546">
        <f t="shared" si="196"/>
        <v>188</v>
      </c>
    </row>
    <row r="3547" spans="2:9" x14ac:dyDescent="0.45">
      <c r="B3547">
        <f>IF('Input and Summary Results'!D3129=0,FALSE,'Input and Summary Results'!$B3129)</f>
        <v>188</v>
      </c>
      <c r="C3547">
        <f>IF(OR(B3547=0,'Input and Summary Results'!D3129=0,'Input and Summary Results'!D3129=""),FALSE,'Input and Summary Results'!$D3129)</f>
        <v>0.90248731000000004</v>
      </c>
      <c r="D3547">
        <f>IF(OR(B3547=0,'Input and Summary Results'!E3129=0),FALSE,'Input and Summary Results'!$E3129)</f>
        <v>3.5782517999999999E-2</v>
      </c>
      <c r="E3547">
        <f t="shared" si="194"/>
        <v>-4.4558896054683425E-2</v>
      </c>
      <c r="F3547">
        <f t="shared" si="195"/>
        <v>1.7207569170141573E-2</v>
      </c>
      <c r="G3547">
        <f>IF('Input and Summary Results'!$J$4="yes",IF(C3547=FALSE,FALSE,IF('Data Transformation'!E3547&lt;$R$10,E3547,$R$10)),IF(C3547=FALSE,FALSE,IF(C3547&lt;$R$10,C3547,$R$10)))</f>
        <v>0.90248731000000004</v>
      </c>
      <c r="H3547">
        <f>IF('Input and Summary Results'!$J$4="yes",'Data Transformation'!F3547,'Data Transformation'!D3547)</f>
        <v>3.5782517999999999E-2</v>
      </c>
      <c r="I3547">
        <f t="shared" si="196"/>
        <v>188</v>
      </c>
    </row>
    <row r="3548" spans="2:9" x14ac:dyDescent="0.45">
      <c r="B3548">
        <f>IF('Input and Summary Results'!D3130=0,FALSE,'Input and Summary Results'!$B3130)</f>
        <v>189</v>
      </c>
      <c r="C3548">
        <f>IF(OR(B3548=0,'Input and Summary Results'!D3130=0,'Input and Summary Results'!D3130=""),FALSE,'Input and Summary Results'!$D3130)</f>
        <v>0.21164808700000001</v>
      </c>
      <c r="D3548">
        <f>IF(OR(B3548=0,'Input and Summary Results'!E3130=0),FALSE,'Input and Summary Results'!$E3130)</f>
        <v>0.110586985</v>
      </c>
      <c r="E3548">
        <f t="shared" si="194"/>
        <v>-0.67438565258141203</v>
      </c>
      <c r="F3548">
        <f t="shared" si="195"/>
        <v>0.22676676255524103</v>
      </c>
      <c r="G3548">
        <f>IF('Input and Summary Results'!$J$4="yes",IF(C3548=FALSE,FALSE,IF('Data Transformation'!E3548&lt;$R$10,E3548,$R$10)),IF(C3548=FALSE,FALSE,IF(C3548&lt;$R$10,C3548,$R$10)))</f>
        <v>0.21164808700000001</v>
      </c>
      <c r="H3548">
        <f>IF('Input and Summary Results'!$J$4="yes",'Data Transformation'!F3548,'Data Transformation'!D3548)</f>
        <v>0.110586985</v>
      </c>
      <c r="I3548">
        <f t="shared" si="196"/>
        <v>189</v>
      </c>
    </row>
    <row r="3549" spans="2:9" x14ac:dyDescent="0.45">
      <c r="B3549">
        <f>IF('Input and Summary Results'!D3131=0,FALSE,'Input and Summary Results'!$B3131)</f>
        <v>189</v>
      </c>
      <c r="C3549">
        <f>IF(OR(B3549=0,'Input and Summary Results'!D3131=0,'Input and Summary Results'!D3131=""),FALSE,'Input and Summary Results'!$D3131)</f>
        <v>-3.2045791999999997E-2</v>
      </c>
      <c r="D3549">
        <f>IF(OR(B3549=0,'Input and Summary Results'!E3131=0),FALSE,'Input and Summary Results'!$E3131)</f>
        <v>8.2264174999999995E-2</v>
      </c>
      <c r="E3549" t="e">
        <f t="shared" si="194"/>
        <v>#NUM!</v>
      </c>
      <c r="F3549">
        <f t="shared" si="195"/>
        <v>-1.1141135769089434</v>
      </c>
      <c r="G3549">
        <f>IF('Input and Summary Results'!$J$4="yes",IF(C3549=FALSE,FALSE,IF('Data Transformation'!E3549&lt;$R$10,E3549,$R$10)),IF(C3549=FALSE,FALSE,IF(C3549&lt;$R$10,C3549,$R$10)))</f>
        <v>-3.2045791999999997E-2</v>
      </c>
      <c r="H3549">
        <f>IF('Input and Summary Results'!$J$4="yes",'Data Transformation'!F3549,'Data Transformation'!D3549)</f>
        <v>8.2264174999999995E-2</v>
      </c>
      <c r="I3549">
        <f t="shared" si="196"/>
        <v>189</v>
      </c>
    </row>
    <row r="3550" spans="2:9" x14ac:dyDescent="0.45">
      <c r="B3550">
        <f>IF('Input and Summary Results'!D3132=0,FALSE,'Input and Summary Results'!$B3132)</f>
        <v>189</v>
      </c>
      <c r="C3550">
        <f>IF(OR(B3550=0,'Input and Summary Results'!D3132=0,'Input and Summary Results'!D3132=""),FALSE,'Input and Summary Results'!$D3132)</f>
        <v>8.0601372000000004E-2</v>
      </c>
      <c r="D3550">
        <f>IF(OR(B3550=0,'Input and Summary Results'!E3132=0),FALSE,'Input and Summary Results'!$E3132)</f>
        <v>7.9003196999999997E-2</v>
      </c>
      <c r="E3550">
        <f t="shared" si="194"/>
        <v>-1.0936575655527525</v>
      </c>
      <c r="F3550">
        <f t="shared" si="195"/>
        <v>0.4253945887918632</v>
      </c>
      <c r="G3550">
        <f>IF('Input and Summary Results'!$J$4="yes",IF(C3550=FALSE,FALSE,IF('Data Transformation'!E3550&lt;$R$10,E3550,$R$10)),IF(C3550=FALSE,FALSE,IF(C3550&lt;$R$10,C3550,$R$10)))</f>
        <v>8.0601372000000004E-2</v>
      </c>
      <c r="H3550">
        <f>IF('Input and Summary Results'!$J$4="yes",'Data Transformation'!F3550,'Data Transformation'!D3550)</f>
        <v>7.9003196999999997E-2</v>
      </c>
      <c r="I3550">
        <f t="shared" si="196"/>
        <v>189</v>
      </c>
    </row>
    <row r="3551" spans="2:9" x14ac:dyDescent="0.45">
      <c r="B3551">
        <f>IF('Input and Summary Results'!D3133=0,FALSE,'Input and Summary Results'!$B3133)</f>
        <v>189</v>
      </c>
      <c r="C3551">
        <f>IF(OR(B3551=0,'Input and Summary Results'!D3133=0,'Input and Summary Results'!D3133=""),FALSE,'Input and Summary Results'!$D3133)</f>
        <v>2.9839480000000002E-2</v>
      </c>
      <c r="D3551">
        <f>IF(OR(B3551=0,'Input and Summary Results'!E3133=0),FALSE,'Input and Summary Results'!$E3133)</f>
        <v>7.8885495E-2</v>
      </c>
      <c r="E3551">
        <f t="shared" si="194"/>
        <v>-1.5252087493997148</v>
      </c>
      <c r="F3551">
        <f t="shared" si="195"/>
        <v>1.1473492443568052</v>
      </c>
      <c r="G3551">
        <f>IF('Input and Summary Results'!$J$4="yes",IF(C3551=FALSE,FALSE,IF('Data Transformation'!E3551&lt;$R$10,E3551,$R$10)),IF(C3551=FALSE,FALSE,IF(C3551&lt;$R$10,C3551,$R$10)))</f>
        <v>2.9839480000000002E-2</v>
      </c>
      <c r="H3551">
        <f>IF('Input and Summary Results'!$J$4="yes",'Data Transformation'!F3551,'Data Transformation'!D3551)</f>
        <v>7.8885495E-2</v>
      </c>
      <c r="I3551">
        <f t="shared" si="196"/>
        <v>189</v>
      </c>
    </row>
    <row r="3552" spans="2:9" x14ac:dyDescent="0.45">
      <c r="B3552">
        <f>IF('Input and Summary Results'!D3134=0,FALSE,'Input and Summary Results'!$B3134)</f>
        <v>189</v>
      </c>
      <c r="C3552">
        <f>IF(OR(B3552=0,'Input and Summary Results'!D3134=0,'Input and Summary Results'!D3134=""),FALSE,'Input and Summary Results'!$D3134)</f>
        <v>3.7190846E-2</v>
      </c>
      <c r="D3552">
        <f>IF(OR(B3552=0,'Input and Summary Results'!E3134=0),FALSE,'Input and Summary Results'!$E3134)</f>
        <v>6.8187074E-2</v>
      </c>
      <c r="E3552">
        <f t="shared" si="194"/>
        <v>-1.4295639424005653</v>
      </c>
      <c r="F3552">
        <f t="shared" si="195"/>
        <v>0.79571166829601025</v>
      </c>
      <c r="G3552">
        <f>IF('Input and Summary Results'!$J$4="yes",IF(C3552=FALSE,FALSE,IF('Data Transformation'!E3552&lt;$R$10,E3552,$R$10)),IF(C3552=FALSE,FALSE,IF(C3552&lt;$R$10,C3552,$R$10)))</f>
        <v>3.7190846E-2</v>
      </c>
      <c r="H3552">
        <f>IF('Input and Summary Results'!$J$4="yes",'Data Transformation'!F3552,'Data Transformation'!D3552)</f>
        <v>6.8187074E-2</v>
      </c>
      <c r="I3552">
        <f t="shared" si="196"/>
        <v>189</v>
      </c>
    </row>
    <row r="3553" spans="2:9" x14ac:dyDescent="0.45">
      <c r="B3553">
        <f>IF('Input and Summary Results'!D3135=0,FALSE,'Input and Summary Results'!$B3135)</f>
        <v>189</v>
      </c>
      <c r="C3553">
        <f>IF(OR(B3553=0,'Input and Summary Results'!D3135=0,'Input and Summary Results'!D3135=""),FALSE,'Input and Summary Results'!$D3135)</f>
        <v>4.8279582000000001E-2</v>
      </c>
      <c r="D3553">
        <f>IF(OR(B3553=0,'Input and Summary Results'!E3135=0),FALSE,'Input and Summary Results'!$E3135)</f>
        <v>6.7152057000000001E-2</v>
      </c>
      <c r="E3553">
        <f t="shared" si="194"/>
        <v>-1.3162364986384683</v>
      </c>
      <c r="F3553">
        <f t="shared" si="195"/>
        <v>0.60365047771126101</v>
      </c>
      <c r="G3553">
        <f>IF('Input and Summary Results'!$J$4="yes",IF(C3553=FALSE,FALSE,IF('Data Transformation'!E3553&lt;$R$10,E3553,$R$10)),IF(C3553=FALSE,FALSE,IF(C3553&lt;$R$10,C3553,$R$10)))</f>
        <v>4.8279582000000001E-2</v>
      </c>
      <c r="H3553">
        <f>IF('Input and Summary Results'!$J$4="yes",'Data Transformation'!F3553,'Data Transformation'!D3553)</f>
        <v>6.7152057000000001E-2</v>
      </c>
      <c r="I3553">
        <f t="shared" si="196"/>
        <v>189</v>
      </c>
    </row>
    <row r="3554" spans="2:9" x14ac:dyDescent="0.45">
      <c r="B3554">
        <f>IF('Input and Summary Results'!D3136=0,FALSE,'Input and Summary Results'!$B3136)</f>
        <v>189</v>
      </c>
      <c r="C3554">
        <f>IF(OR(B3554=0,'Input and Summary Results'!D3136=0,'Input and Summary Results'!D3136=""),FALSE,'Input and Summary Results'!$D3136)</f>
        <v>0.14438553900000001</v>
      </c>
      <c r="D3554">
        <f>IF(OR(B3554=0,'Input and Summary Results'!E3136=0),FALSE,'Input and Summary Results'!$E3136)</f>
        <v>6.3996862000000002E-2</v>
      </c>
      <c r="E3554">
        <f t="shared" si="194"/>
        <v>-0.84047630155167807</v>
      </c>
      <c r="F3554">
        <f t="shared" si="195"/>
        <v>0.19236440366787702</v>
      </c>
      <c r="G3554">
        <f>IF('Input and Summary Results'!$J$4="yes",IF(C3554=FALSE,FALSE,IF('Data Transformation'!E3554&lt;$R$10,E3554,$R$10)),IF(C3554=FALSE,FALSE,IF(C3554&lt;$R$10,C3554,$R$10)))</f>
        <v>0.14438553900000001</v>
      </c>
      <c r="H3554">
        <f>IF('Input and Summary Results'!$J$4="yes",'Data Transformation'!F3554,'Data Transformation'!D3554)</f>
        <v>6.3996862000000002E-2</v>
      </c>
      <c r="I3554">
        <f t="shared" si="196"/>
        <v>189</v>
      </c>
    </row>
    <row r="3555" spans="2:9" x14ac:dyDescent="0.45">
      <c r="B3555">
        <f>IF('Input and Summary Results'!D3137=0,FALSE,'Input and Summary Results'!$B3137)</f>
        <v>189</v>
      </c>
      <c r="C3555">
        <f>IF(OR(B3555=0,'Input and Summary Results'!D3137=0,'Input and Summary Results'!D3137=""),FALSE,'Input and Summary Results'!$D3137)</f>
        <v>-1.9008300000000001E-3</v>
      </c>
      <c r="D3555">
        <f>IF(OR(B3555=0,'Input and Summary Results'!E3137=0),FALSE,'Input and Summary Results'!$E3137)</f>
        <v>6.2548653999999995E-2</v>
      </c>
      <c r="E3555" t="e">
        <f t="shared" si="194"/>
        <v>#NUM!</v>
      </c>
      <c r="F3555">
        <f t="shared" si="195"/>
        <v>-14.281190761930313</v>
      </c>
      <c r="G3555">
        <f>IF('Input and Summary Results'!$J$4="yes",IF(C3555=FALSE,FALSE,IF('Data Transformation'!E3555&lt;$R$10,E3555,$R$10)),IF(C3555=FALSE,FALSE,IF(C3555&lt;$R$10,C3555,$R$10)))</f>
        <v>-1.9008300000000001E-3</v>
      </c>
      <c r="H3555">
        <f>IF('Input and Summary Results'!$J$4="yes",'Data Transformation'!F3555,'Data Transformation'!D3555)</f>
        <v>6.2548653999999995E-2</v>
      </c>
      <c r="I3555">
        <f t="shared" si="196"/>
        <v>189</v>
      </c>
    </row>
    <row r="3556" spans="2:9" x14ac:dyDescent="0.45">
      <c r="B3556">
        <f>IF('Input and Summary Results'!D3138=0,FALSE,'Input and Summary Results'!$B3138)</f>
        <v>189</v>
      </c>
      <c r="C3556">
        <f>IF(OR(B3556=0,'Input and Summary Results'!D3138=0,'Input and Summary Results'!D3138=""),FALSE,'Input and Summary Results'!$D3138)</f>
        <v>0.16409531799999999</v>
      </c>
      <c r="D3556">
        <f>IF(OR(B3556=0,'Input and Summary Results'!E3138=0),FALSE,'Input and Summary Results'!$E3138)</f>
        <v>6.1101691999999999E-2</v>
      </c>
      <c r="E3556">
        <f t="shared" si="194"/>
        <v>-0.78490381014600619</v>
      </c>
      <c r="F3556">
        <f t="shared" si="195"/>
        <v>0.16160201674980149</v>
      </c>
      <c r="G3556">
        <f>IF('Input and Summary Results'!$J$4="yes",IF(C3556=FALSE,FALSE,IF('Data Transformation'!E3556&lt;$R$10,E3556,$R$10)),IF(C3556=FALSE,FALSE,IF(C3556&lt;$R$10,C3556,$R$10)))</f>
        <v>0.16409531799999999</v>
      </c>
      <c r="H3556">
        <f>IF('Input and Summary Results'!$J$4="yes",'Data Transformation'!F3556,'Data Transformation'!D3556)</f>
        <v>6.1101691999999999E-2</v>
      </c>
      <c r="I3556">
        <f t="shared" si="196"/>
        <v>189</v>
      </c>
    </row>
    <row r="3557" spans="2:9" x14ac:dyDescent="0.45">
      <c r="B3557">
        <f>IF('Input and Summary Results'!D3139=0,FALSE,'Input and Summary Results'!$B3139)</f>
        <v>189</v>
      </c>
      <c r="C3557">
        <f>IF(OR(B3557=0,'Input and Summary Results'!D3139=0,'Input and Summary Results'!D3139=""),FALSE,'Input and Summary Results'!$D3139)</f>
        <v>9.3495925999999993E-2</v>
      </c>
      <c r="D3557">
        <f>IF(OR(B3557=0,'Input and Summary Results'!E3139=0),FALSE,'Input and Summary Results'!$E3139)</f>
        <v>5.5972393000000002E-2</v>
      </c>
      <c r="E3557">
        <f t="shared" si="194"/>
        <v>-1.029207312702529</v>
      </c>
      <c r="F3557">
        <f t="shared" si="195"/>
        <v>0.25981900603883001</v>
      </c>
      <c r="G3557">
        <f>IF('Input and Summary Results'!$J$4="yes",IF(C3557=FALSE,FALSE,IF('Data Transformation'!E3557&lt;$R$10,E3557,$R$10)),IF(C3557=FALSE,FALSE,IF(C3557&lt;$R$10,C3557,$R$10)))</f>
        <v>9.3495925999999993E-2</v>
      </c>
      <c r="H3557">
        <f>IF('Input and Summary Results'!$J$4="yes",'Data Transformation'!F3557,'Data Transformation'!D3557)</f>
        <v>5.5972393000000002E-2</v>
      </c>
      <c r="I3557">
        <f t="shared" si="196"/>
        <v>189</v>
      </c>
    </row>
    <row r="3558" spans="2:9" x14ac:dyDescent="0.45">
      <c r="B3558">
        <f>IF('Input and Summary Results'!D3140=0,FALSE,'Input and Summary Results'!$B3140)</f>
        <v>189</v>
      </c>
      <c r="C3558">
        <f>IF(OR(B3558=0,'Input and Summary Results'!D3140=0,'Input and Summary Results'!D3140=""),FALSE,'Input and Summary Results'!$D3140)</f>
        <v>8.1589982000000005E-2</v>
      </c>
      <c r="D3558">
        <f>IF(OR(B3558=0,'Input and Summary Results'!E3140=0),FALSE,'Input and Summary Results'!$E3140)</f>
        <v>5.5872681E-2</v>
      </c>
      <c r="E3558">
        <f t="shared" si="194"/>
        <v>-1.0883631626825634</v>
      </c>
      <c r="F3558">
        <f t="shared" si="195"/>
        <v>0.29720246235622405</v>
      </c>
      <c r="G3558">
        <f>IF('Input and Summary Results'!$J$4="yes",IF(C3558=FALSE,FALSE,IF('Data Transformation'!E3558&lt;$R$10,E3558,$R$10)),IF(C3558=FALSE,FALSE,IF(C3558&lt;$R$10,C3558,$R$10)))</f>
        <v>8.1589982000000005E-2</v>
      </c>
      <c r="H3558">
        <f>IF('Input and Summary Results'!$J$4="yes",'Data Transformation'!F3558,'Data Transformation'!D3558)</f>
        <v>5.5872681E-2</v>
      </c>
      <c r="I3558">
        <f t="shared" si="196"/>
        <v>189</v>
      </c>
    </row>
    <row r="3559" spans="2:9" x14ac:dyDescent="0.45">
      <c r="B3559">
        <f>IF('Input and Summary Results'!D3141=0,FALSE,'Input and Summary Results'!$B3141)</f>
        <v>189</v>
      </c>
      <c r="C3559">
        <f>IF(OR(B3559=0,'Input and Summary Results'!D3141=0,'Input and Summary Results'!D3141=""),FALSE,'Input and Summary Results'!$D3141)</f>
        <v>9.6932962999999997E-2</v>
      </c>
      <c r="D3559">
        <f>IF(OR(B3559=0,'Input and Summary Results'!E3141=0),FALSE,'Input and Summary Results'!$E3141)</f>
        <v>5.4457591E-2</v>
      </c>
      <c r="E3559">
        <f t="shared" si="194"/>
        <v>-1.013528511755809</v>
      </c>
      <c r="F3559">
        <f t="shared" si="195"/>
        <v>0.24382412094428599</v>
      </c>
      <c r="G3559">
        <f>IF('Input and Summary Results'!$J$4="yes",IF(C3559=FALSE,FALSE,IF('Data Transformation'!E3559&lt;$R$10,E3559,$R$10)),IF(C3559=FALSE,FALSE,IF(C3559&lt;$R$10,C3559,$R$10)))</f>
        <v>9.6932962999999997E-2</v>
      </c>
      <c r="H3559">
        <f>IF('Input and Summary Results'!$J$4="yes",'Data Transformation'!F3559,'Data Transformation'!D3559)</f>
        <v>5.4457591E-2</v>
      </c>
      <c r="I3559">
        <f t="shared" si="196"/>
        <v>189</v>
      </c>
    </row>
    <row r="3560" spans="2:9" x14ac:dyDescent="0.45">
      <c r="B3560">
        <f>IF('Input and Summary Results'!D3142=0,FALSE,'Input and Summary Results'!$B3142)</f>
        <v>189</v>
      </c>
      <c r="C3560">
        <f>IF(OR(B3560=0,'Input and Summary Results'!D3142=0,'Input and Summary Results'!D3142=""),FALSE,'Input and Summary Results'!$D3142)</f>
        <v>3.1466259000000003E-2</v>
      </c>
      <c r="D3560">
        <f>IF(OR(B3560=0,'Input and Summary Results'!E3142=0),FALSE,'Input and Summary Results'!$E3142)</f>
        <v>5.1514526999999997E-2</v>
      </c>
      <c r="E3560">
        <f t="shared" si="194"/>
        <v>-1.5021548869638817</v>
      </c>
      <c r="F3560">
        <f t="shared" si="195"/>
        <v>0.71051677029671667</v>
      </c>
      <c r="G3560">
        <f>IF('Input and Summary Results'!$J$4="yes",IF(C3560=FALSE,FALSE,IF('Data Transformation'!E3560&lt;$R$10,E3560,$R$10)),IF(C3560=FALSE,FALSE,IF(C3560&lt;$R$10,C3560,$R$10)))</f>
        <v>3.1466259000000003E-2</v>
      </c>
      <c r="H3560">
        <f>IF('Input and Summary Results'!$J$4="yes",'Data Transformation'!F3560,'Data Transformation'!D3560)</f>
        <v>5.1514526999999997E-2</v>
      </c>
      <c r="I3560">
        <f t="shared" si="196"/>
        <v>189</v>
      </c>
    </row>
    <row r="3561" spans="2:9" x14ac:dyDescent="0.45">
      <c r="B3561">
        <f>IF('Input and Summary Results'!D3143=0,FALSE,'Input and Summary Results'!$B3143)</f>
        <v>189</v>
      </c>
      <c r="C3561">
        <f>IF(OR(B3561=0,'Input and Summary Results'!D3143=0,'Input and Summary Results'!D3143=""),FALSE,'Input and Summary Results'!$D3143)</f>
        <v>7.8923844000000007E-2</v>
      </c>
      <c r="D3561">
        <f>IF(OR(B3561=0,'Input and Summary Results'!E3143=0),FALSE,'Input and Summary Results'!$E3143)</f>
        <v>5.0723709999999998E-2</v>
      </c>
      <c r="E3561">
        <f t="shared" si="194"/>
        <v>-1.1027917705139558</v>
      </c>
      <c r="F3561">
        <f t="shared" si="195"/>
        <v>0.2789282556992535</v>
      </c>
      <c r="G3561">
        <f>IF('Input and Summary Results'!$J$4="yes",IF(C3561=FALSE,FALSE,IF('Data Transformation'!E3561&lt;$R$10,E3561,$R$10)),IF(C3561=FALSE,FALSE,IF(C3561&lt;$R$10,C3561,$R$10)))</f>
        <v>7.8923844000000007E-2</v>
      </c>
      <c r="H3561">
        <f>IF('Input and Summary Results'!$J$4="yes",'Data Transformation'!F3561,'Data Transformation'!D3561)</f>
        <v>5.0723709999999998E-2</v>
      </c>
      <c r="I3561">
        <f t="shared" si="196"/>
        <v>189</v>
      </c>
    </row>
    <row r="3562" spans="2:9" x14ac:dyDescent="0.45">
      <c r="B3562">
        <f>IF('Input and Summary Results'!D3144=0,FALSE,'Input and Summary Results'!$B3144)</f>
        <v>189</v>
      </c>
      <c r="C3562">
        <f>IF(OR(B3562=0,'Input and Summary Results'!D3144=0,'Input and Summary Results'!D3144=""),FALSE,'Input and Summary Results'!$D3144)</f>
        <v>9.5258574999999998E-2</v>
      </c>
      <c r="D3562">
        <f>IF(OR(B3562=0,'Input and Summary Results'!E3144=0),FALSE,'Input and Summary Results'!$E3144)</f>
        <v>5.0131571999999999E-2</v>
      </c>
      <c r="E3562">
        <f t="shared" ref="E3562:E3625" si="197">IF(C3562=FALSE,FALSE,LOG10(C3562))</f>
        <v>-1.0210959195099796</v>
      </c>
      <c r="F3562">
        <f t="shared" ref="F3562:F3625" si="198">IF(D3562=FALSE, FALSE,0.434*D3562/C3562)</f>
        <v>0.22840045894031061</v>
      </c>
      <c r="G3562">
        <f>IF('Input and Summary Results'!$J$4="yes",IF(C3562=FALSE,FALSE,IF('Data Transformation'!E3562&lt;$R$10,E3562,$R$10)),IF(C3562=FALSE,FALSE,IF(C3562&lt;$R$10,C3562,$R$10)))</f>
        <v>9.5258574999999998E-2</v>
      </c>
      <c r="H3562">
        <f>IF('Input and Summary Results'!$J$4="yes",'Data Transformation'!F3562,'Data Transformation'!D3562)</f>
        <v>5.0131571999999999E-2</v>
      </c>
      <c r="I3562">
        <f t="shared" si="196"/>
        <v>189</v>
      </c>
    </row>
    <row r="3563" spans="2:9" x14ac:dyDescent="0.45">
      <c r="B3563">
        <f>IF('Input and Summary Results'!D3145=0,FALSE,'Input and Summary Results'!$B3145)</f>
        <v>189</v>
      </c>
      <c r="C3563">
        <f>IF(OR(B3563=0,'Input and Summary Results'!D3145=0,'Input and Summary Results'!D3145=""),FALSE,'Input and Summary Results'!$D3145)</f>
        <v>2.3993183000000001E-2</v>
      </c>
      <c r="D3563">
        <f>IF(OR(B3563=0,'Input and Summary Results'!E3145=0),FALSE,'Input and Summary Results'!$E3145)</f>
        <v>4.2143594999999999E-2</v>
      </c>
      <c r="E3563">
        <f t="shared" si="197"/>
        <v>-1.6199121335395434</v>
      </c>
      <c r="F3563">
        <f t="shared" si="198"/>
        <v>0.76231320496325972</v>
      </c>
      <c r="G3563">
        <f>IF('Input and Summary Results'!$J$4="yes",IF(C3563=FALSE,FALSE,IF('Data Transformation'!E3563&lt;$R$10,E3563,$R$10)),IF(C3563=FALSE,FALSE,IF(C3563&lt;$R$10,C3563,$R$10)))</f>
        <v>2.3993183000000001E-2</v>
      </c>
      <c r="H3563">
        <f>IF('Input and Summary Results'!$J$4="yes",'Data Transformation'!F3563,'Data Transformation'!D3563)</f>
        <v>4.2143594999999999E-2</v>
      </c>
      <c r="I3563">
        <f t="shared" si="196"/>
        <v>189</v>
      </c>
    </row>
    <row r="3564" spans="2:9" x14ac:dyDescent="0.45">
      <c r="B3564">
        <f>IF('Input and Summary Results'!D3146=0,FALSE,'Input and Summary Results'!$B3146)</f>
        <v>189</v>
      </c>
      <c r="C3564">
        <f>IF(OR(B3564=0,'Input and Summary Results'!D3146=0,'Input and Summary Results'!D3146=""),FALSE,'Input and Summary Results'!$D3146)</f>
        <v>0.11302456399999999</v>
      </c>
      <c r="D3564">
        <f>IF(OR(B3564=0,'Input and Summary Results'!E3146=0),FALSE,'Input and Summary Results'!$E3146)</f>
        <v>4.0899785000000001E-2</v>
      </c>
      <c r="E3564">
        <f t="shared" si="197"/>
        <v>-0.94682715961115838</v>
      </c>
      <c r="F3564">
        <f t="shared" si="198"/>
        <v>0.15704999038969972</v>
      </c>
      <c r="G3564">
        <f>IF('Input and Summary Results'!$J$4="yes",IF(C3564=FALSE,FALSE,IF('Data Transformation'!E3564&lt;$R$10,E3564,$R$10)),IF(C3564=FALSE,FALSE,IF(C3564&lt;$R$10,C3564,$R$10)))</f>
        <v>0.11302456399999999</v>
      </c>
      <c r="H3564">
        <f>IF('Input and Summary Results'!$J$4="yes",'Data Transformation'!F3564,'Data Transformation'!D3564)</f>
        <v>4.0899785000000001E-2</v>
      </c>
      <c r="I3564">
        <f t="shared" si="196"/>
        <v>189</v>
      </c>
    </row>
    <row r="3565" spans="2:9" x14ac:dyDescent="0.45">
      <c r="B3565">
        <f>IF('Input and Summary Results'!D3147=0,FALSE,'Input and Summary Results'!$B3147)</f>
        <v>189</v>
      </c>
      <c r="C3565">
        <f>IF(OR(B3565=0,'Input and Summary Results'!D3147=0,'Input and Summary Results'!D3147=""),FALSE,'Input and Summary Results'!$D3147)</f>
        <v>4.4399753E-2</v>
      </c>
      <c r="D3565">
        <f>IF(OR(B3565=0,'Input and Summary Results'!E3147=0),FALSE,'Input and Summary Results'!$E3147)</f>
        <v>3.9732036999999998E-2</v>
      </c>
      <c r="E3565">
        <f t="shared" si="197"/>
        <v>-1.3526194458996912</v>
      </c>
      <c r="F3565">
        <f t="shared" si="198"/>
        <v>0.38837387356636871</v>
      </c>
      <c r="G3565">
        <f>IF('Input and Summary Results'!$J$4="yes",IF(C3565=FALSE,FALSE,IF('Data Transformation'!E3565&lt;$R$10,E3565,$R$10)),IF(C3565=FALSE,FALSE,IF(C3565&lt;$R$10,C3565,$R$10)))</f>
        <v>4.4399753E-2</v>
      </c>
      <c r="H3565">
        <f>IF('Input and Summary Results'!$J$4="yes",'Data Transformation'!F3565,'Data Transformation'!D3565)</f>
        <v>3.9732036999999998E-2</v>
      </c>
      <c r="I3565">
        <f t="shared" si="196"/>
        <v>189</v>
      </c>
    </row>
    <row r="3566" spans="2:9" x14ac:dyDescent="0.45">
      <c r="B3566">
        <f>IF('Input and Summary Results'!D3148=0,FALSE,'Input and Summary Results'!$B3148)</f>
        <v>189</v>
      </c>
      <c r="C3566">
        <f>IF(OR(B3566=0,'Input and Summary Results'!D3148=0,'Input and Summary Results'!D3148=""),FALSE,'Input and Summary Results'!$D3148)</f>
        <v>6.9303712000000003E-2</v>
      </c>
      <c r="D3566">
        <f>IF(OR(B3566=0,'Input and Summary Results'!E3148=0),FALSE,'Input and Summary Results'!$E3148)</f>
        <v>3.7825650000000002E-2</v>
      </c>
      <c r="E3566">
        <f t="shared" si="197"/>
        <v>-1.1592435033688151</v>
      </c>
      <c r="F3566">
        <f t="shared" si="198"/>
        <v>0.23687522105598036</v>
      </c>
      <c r="G3566">
        <f>IF('Input and Summary Results'!$J$4="yes",IF(C3566=FALSE,FALSE,IF('Data Transformation'!E3566&lt;$R$10,E3566,$R$10)),IF(C3566=FALSE,FALSE,IF(C3566&lt;$R$10,C3566,$R$10)))</f>
        <v>6.9303712000000003E-2</v>
      </c>
      <c r="H3566">
        <f>IF('Input and Summary Results'!$J$4="yes",'Data Transformation'!F3566,'Data Transformation'!D3566)</f>
        <v>3.7825650000000002E-2</v>
      </c>
      <c r="I3566">
        <f t="shared" si="196"/>
        <v>189</v>
      </c>
    </row>
    <row r="3567" spans="2:9" x14ac:dyDescent="0.45">
      <c r="B3567">
        <f>IF('Input and Summary Results'!D3149=0,FALSE,'Input and Summary Results'!$B3149)</f>
        <v>190</v>
      </c>
      <c r="C3567">
        <f>IF(OR(B3567=0,'Input and Summary Results'!D3149=0,'Input and Summary Results'!D3149=""),FALSE,'Input and Summary Results'!$D3149)</f>
        <v>0.90523912399999995</v>
      </c>
      <c r="D3567">
        <f>IF(OR(B3567=0,'Input and Summary Results'!E3149=0),FALSE,'Input and Summary Results'!$E3149)</f>
        <v>0.10383339699999999</v>
      </c>
      <c r="E3567">
        <f t="shared" si="197"/>
        <v>-4.3236684312839349E-2</v>
      </c>
      <c r="F3567">
        <f t="shared" si="198"/>
        <v>4.9780983944746067E-2</v>
      </c>
      <c r="G3567">
        <f>IF('Input and Summary Results'!$J$4="yes",IF(C3567=FALSE,FALSE,IF('Data Transformation'!E3567&lt;$R$10,E3567,$R$10)),IF(C3567=FALSE,FALSE,IF(C3567&lt;$R$10,C3567,$R$10)))</f>
        <v>0.90523912399999995</v>
      </c>
      <c r="H3567">
        <f>IF('Input and Summary Results'!$J$4="yes",'Data Transformation'!F3567,'Data Transformation'!D3567)</f>
        <v>0.10383339699999999</v>
      </c>
      <c r="I3567">
        <f t="shared" si="196"/>
        <v>190</v>
      </c>
    </row>
    <row r="3568" spans="2:9" x14ac:dyDescent="0.45">
      <c r="B3568">
        <f>IF('Input and Summary Results'!D3150=0,FALSE,'Input and Summary Results'!$B3150)</f>
        <v>190</v>
      </c>
      <c r="C3568">
        <f>IF(OR(B3568=0,'Input and Summary Results'!D3150=0,'Input and Summary Results'!D3150=""),FALSE,'Input and Summary Results'!$D3150)</f>
        <v>1.2867479669999999</v>
      </c>
      <c r="D3568">
        <f>IF(OR(B3568=0,'Input and Summary Results'!E3150=0),FALSE,'Input and Summary Results'!$E3150)</f>
        <v>0.10321087299999999</v>
      </c>
      <c r="E3568">
        <f t="shared" si="197"/>
        <v>0.109493490758322</v>
      </c>
      <c r="F3568">
        <f t="shared" si="198"/>
        <v>3.4811416089845663E-2</v>
      </c>
      <c r="G3568">
        <f>IF('Input and Summary Results'!$J$4="yes",IF(C3568=FALSE,FALSE,IF('Data Transformation'!E3568&lt;$R$10,E3568,$R$10)),IF(C3568=FALSE,FALSE,IF(C3568&lt;$R$10,C3568,$R$10)))</f>
        <v>1.2867479669999999</v>
      </c>
      <c r="H3568">
        <f>IF('Input and Summary Results'!$J$4="yes",'Data Transformation'!F3568,'Data Transformation'!D3568)</f>
        <v>0.10321087299999999</v>
      </c>
      <c r="I3568">
        <f t="shared" si="196"/>
        <v>190</v>
      </c>
    </row>
    <row r="3569" spans="2:9" x14ac:dyDescent="0.45">
      <c r="B3569">
        <f>IF('Input and Summary Results'!D3151=0,FALSE,'Input and Summary Results'!$B3151)</f>
        <v>190</v>
      </c>
      <c r="C3569">
        <f>IF(OR(B3569=0,'Input and Summary Results'!D3151=0,'Input and Summary Results'!D3151=""),FALSE,'Input and Summary Results'!$D3151)</f>
        <v>0.91411586600000005</v>
      </c>
      <c r="D3569">
        <f>IF(OR(B3569=0,'Input and Summary Results'!E3151=0),FALSE,'Input and Summary Results'!$E3151)</f>
        <v>8.9654473999999998E-2</v>
      </c>
      <c r="E3569">
        <f t="shared" si="197"/>
        <v>-3.8998753089770549E-2</v>
      </c>
      <c r="F3569">
        <f t="shared" si="198"/>
        <v>4.2565765635666143E-2</v>
      </c>
      <c r="G3569">
        <f>IF('Input and Summary Results'!$J$4="yes",IF(C3569=FALSE,FALSE,IF('Data Transformation'!E3569&lt;$R$10,E3569,$R$10)),IF(C3569=FALSE,FALSE,IF(C3569&lt;$R$10,C3569,$R$10)))</f>
        <v>0.91411586600000005</v>
      </c>
      <c r="H3569">
        <f>IF('Input and Summary Results'!$J$4="yes",'Data Transformation'!F3569,'Data Transformation'!D3569)</f>
        <v>8.9654473999999998E-2</v>
      </c>
      <c r="I3569">
        <f t="shared" si="196"/>
        <v>190</v>
      </c>
    </row>
    <row r="3570" spans="2:9" x14ac:dyDescent="0.45">
      <c r="B3570">
        <f>IF('Input and Summary Results'!D3152=0,FALSE,'Input and Summary Results'!$B3152)</f>
        <v>190</v>
      </c>
      <c r="C3570">
        <f>IF(OR(B3570=0,'Input and Summary Results'!D3152=0,'Input and Summary Results'!D3152=""),FALSE,'Input and Summary Results'!$D3152)</f>
        <v>0.89556288500000003</v>
      </c>
      <c r="D3570">
        <f>IF(OR(B3570=0,'Input and Summary Results'!E3152=0),FALSE,'Input and Summary Results'!$E3152)</f>
        <v>8.6915536000000002E-2</v>
      </c>
      <c r="E3570">
        <f t="shared" si="197"/>
        <v>-4.790391327712909E-2</v>
      </c>
      <c r="F3570">
        <f t="shared" si="198"/>
        <v>4.2120261185232127E-2</v>
      </c>
      <c r="G3570">
        <f>IF('Input and Summary Results'!$J$4="yes",IF(C3570=FALSE,FALSE,IF('Data Transformation'!E3570&lt;$R$10,E3570,$R$10)),IF(C3570=FALSE,FALSE,IF(C3570&lt;$R$10,C3570,$R$10)))</f>
        <v>0.89556288500000003</v>
      </c>
      <c r="H3570">
        <f>IF('Input and Summary Results'!$J$4="yes",'Data Transformation'!F3570,'Data Transformation'!D3570)</f>
        <v>8.6915536000000002E-2</v>
      </c>
      <c r="I3570">
        <f t="shared" si="196"/>
        <v>190</v>
      </c>
    </row>
    <row r="3571" spans="2:9" x14ac:dyDescent="0.45">
      <c r="B3571">
        <f>IF('Input and Summary Results'!D3153=0,FALSE,'Input and Summary Results'!$B3153)</f>
        <v>190</v>
      </c>
      <c r="C3571">
        <f>IF(OR(B3571=0,'Input and Summary Results'!D3153=0,'Input and Summary Results'!D3153=""),FALSE,'Input and Summary Results'!$D3153)</f>
        <v>0.99899424699999995</v>
      </c>
      <c r="D3571">
        <f>IF(OR(B3571=0,'Input and Summary Results'!E3153=0),FALSE,'Input and Summary Results'!$E3153)</f>
        <v>7.9808342000000004E-2</v>
      </c>
      <c r="E3571">
        <f t="shared" si="197"/>
        <v>-4.3701277837060286E-4</v>
      </c>
      <c r="F3571">
        <f t="shared" si="198"/>
        <v>3.4671691585827523E-2</v>
      </c>
      <c r="G3571">
        <f>IF('Input and Summary Results'!$J$4="yes",IF(C3571=FALSE,FALSE,IF('Data Transformation'!E3571&lt;$R$10,E3571,$R$10)),IF(C3571=FALSE,FALSE,IF(C3571&lt;$R$10,C3571,$R$10)))</f>
        <v>0.99899424699999995</v>
      </c>
      <c r="H3571">
        <f>IF('Input and Summary Results'!$J$4="yes",'Data Transformation'!F3571,'Data Transformation'!D3571)</f>
        <v>7.9808342000000004E-2</v>
      </c>
      <c r="I3571">
        <f t="shared" si="196"/>
        <v>190</v>
      </c>
    </row>
    <row r="3572" spans="2:9" x14ac:dyDescent="0.45">
      <c r="B3572">
        <f>IF('Input and Summary Results'!D3154=0,FALSE,'Input and Summary Results'!$B3154)</f>
        <v>190</v>
      </c>
      <c r="C3572">
        <f>IF(OR(B3572=0,'Input and Summary Results'!D3154=0,'Input and Summary Results'!D3154=""),FALSE,'Input and Summary Results'!$D3154)</f>
        <v>0.771604085</v>
      </c>
      <c r="D3572">
        <f>IF(OR(B3572=0,'Input and Summary Results'!E3154=0),FALSE,'Input and Summary Results'!$E3154)</f>
        <v>6.9288023000000004E-2</v>
      </c>
      <c r="E3572">
        <f t="shared" si="197"/>
        <v>-0.11260548179504995</v>
      </c>
      <c r="F3572">
        <f t="shared" si="198"/>
        <v>3.8972061665536677E-2</v>
      </c>
      <c r="G3572">
        <f>IF('Input and Summary Results'!$J$4="yes",IF(C3572=FALSE,FALSE,IF('Data Transformation'!E3572&lt;$R$10,E3572,$R$10)),IF(C3572=FALSE,FALSE,IF(C3572&lt;$R$10,C3572,$R$10)))</f>
        <v>0.771604085</v>
      </c>
      <c r="H3572">
        <f>IF('Input and Summary Results'!$J$4="yes",'Data Transformation'!F3572,'Data Transformation'!D3572)</f>
        <v>6.9288023000000004E-2</v>
      </c>
      <c r="I3572">
        <f t="shared" si="196"/>
        <v>190</v>
      </c>
    </row>
    <row r="3573" spans="2:9" x14ac:dyDescent="0.45">
      <c r="B3573">
        <f>IF('Input and Summary Results'!D3155=0,FALSE,'Input and Summary Results'!$B3155)</f>
        <v>190</v>
      </c>
      <c r="C3573">
        <f>IF(OR(B3573=0,'Input and Summary Results'!D3155=0,'Input and Summary Results'!D3155=""),FALSE,'Input and Summary Results'!$D3155)</f>
        <v>1.090411043</v>
      </c>
      <c r="D3573">
        <f>IF(OR(B3573=0,'Input and Summary Results'!E3155=0),FALSE,'Input and Summary Results'!$E3155)</f>
        <v>6.6822465999999997E-2</v>
      </c>
      <c r="E3573">
        <f t="shared" si="197"/>
        <v>3.759024111135538E-2</v>
      </c>
      <c r="F3573">
        <f t="shared" si="198"/>
        <v>2.6596346790666168E-2</v>
      </c>
      <c r="G3573">
        <f>IF('Input and Summary Results'!$J$4="yes",IF(C3573=FALSE,FALSE,IF('Data Transformation'!E3573&lt;$R$10,E3573,$R$10)),IF(C3573=FALSE,FALSE,IF(C3573&lt;$R$10,C3573,$R$10)))</f>
        <v>1.090411043</v>
      </c>
      <c r="H3573">
        <f>IF('Input and Summary Results'!$J$4="yes",'Data Transformation'!F3573,'Data Transformation'!D3573)</f>
        <v>6.6822465999999997E-2</v>
      </c>
      <c r="I3573">
        <f t="shared" si="196"/>
        <v>190</v>
      </c>
    </row>
    <row r="3574" spans="2:9" x14ac:dyDescent="0.45">
      <c r="B3574">
        <f>IF('Input and Summary Results'!D3156=0,FALSE,'Input and Summary Results'!$B3156)</f>
        <v>190</v>
      </c>
      <c r="C3574">
        <f>IF(OR(B3574=0,'Input and Summary Results'!D3156=0,'Input and Summary Results'!D3156=""),FALSE,'Input and Summary Results'!$D3156)</f>
        <v>0.89313477699999999</v>
      </c>
      <c r="D3574">
        <f>IF(OR(B3574=0,'Input and Summary Results'!E3156=0),FALSE,'Input and Summary Results'!$E3156)</f>
        <v>6.3388349999999996E-2</v>
      </c>
      <c r="E3574">
        <f t="shared" si="197"/>
        <v>-4.9082999688429635E-2</v>
      </c>
      <c r="F3574">
        <f t="shared" si="198"/>
        <v>3.0802231206813701E-2</v>
      </c>
      <c r="G3574">
        <f>IF('Input and Summary Results'!$J$4="yes",IF(C3574=FALSE,FALSE,IF('Data Transformation'!E3574&lt;$R$10,E3574,$R$10)),IF(C3574=FALSE,FALSE,IF(C3574&lt;$R$10,C3574,$R$10)))</f>
        <v>0.89313477699999999</v>
      </c>
      <c r="H3574">
        <f>IF('Input and Summary Results'!$J$4="yes",'Data Transformation'!F3574,'Data Transformation'!D3574)</f>
        <v>6.3388349999999996E-2</v>
      </c>
      <c r="I3574">
        <f t="shared" si="196"/>
        <v>190</v>
      </c>
    </row>
    <row r="3575" spans="2:9" x14ac:dyDescent="0.45">
      <c r="B3575">
        <f>IF('Input and Summary Results'!D3157=0,FALSE,'Input and Summary Results'!$B3157)</f>
        <v>190</v>
      </c>
      <c r="C3575">
        <f>IF(OR(B3575=0,'Input and Summary Results'!D3157=0,'Input and Summary Results'!D3157=""),FALSE,'Input and Summary Results'!$D3157)</f>
        <v>0.97631189100000004</v>
      </c>
      <c r="D3575">
        <f>IF(OR(B3575=0,'Input and Summary Results'!E3157=0),FALSE,'Input and Summary Results'!$E3157)</f>
        <v>5.8849394999999999E-2</v>
      </c>
      <c r="E3575">
        <f t="shared" si="197"/>
        <v>-1.0411421162993081E-2</v>
      </c>
      <c r="F3575">
        <f t="shared" si="198"/>
        <v>2.6160326085795875E-2</v>
      </c>
      <c r="G3575">
        <f>IF('Input and Summary Results'!$J$4="yes",IF(C3575=FALSE,FALSE,IF('Data Transformation'!E3575&lt;$R$10,E3575,$R$10)),IF(C3575=FALSE,FALSE,IF(C3575&lt;$R$10,C3575,$R$10)))</f>
        <v>0.97631189100000004</v>
      </c>
      <c r="H3575">
        <f>IF('Input and Summary Results'!$J$4="yes",'Data Transformation'!F3575,'Data Transformation'!D3575)</f>
        <v>5.8849394999999999E-2</v>
      </c>
      <c r="I3575">
        <f t="shared" si="196"/>
        <v>190</v>
      </c>
    </row>
    <row r="3576" spans="2:9" x14ac:dyDescent="0.45">
      <c r="B3576">
        <f>IF('Input and Summary Results'!D3158=0,FALSE,'Input and Summary Results'!$B3158)</f>
        <v>190</v>
      </c>
      <c r="C3576">
        <f>IF(OR(B3576=0,'Input and Summary Results'!D3158=0,'Input and Summary Results'!D3158=""),FALSE,'Input and Summary Results'!$D3158)</f>
        <v>1.04401853</v>
      </c>
      <c r="D3576">
        <f>IF(OR(B3576=0,'Input and Summary Results'!E3158=0),FALSE,'Input and Summary Results'!$E3158)</f>
        <v>5.5572112999999999E-2</v>
      </c>
      <c r="E3576">
        <f t="shared" si="197"/>
        <v>1.8708206908899492E-2</v>
      </c>
      <c r="F3576">
        <f t="shared" si="198"/>
        <v>2.3101407062190746E-2</v>
      </c>
      <c r="G3576">
        <f>IF('Input and Summary Results'!$J$4="yes",IF(C3576=FALSE,FALSE,IF('Data Transformation'!E3576&lt;$R$10,E3576,$R$10)),IF(C3576=FALSE,FALSE,IF(C3576&lt;$R$10,C3576,$R$10)))</f>
        <v>1.04401853</v>
      </c>
      <c r="H3576">
        <f>IF('Input and Summary Results'!$J$4="yes",'Data Transformation'!F3576,'Data Transformation'!D3576)</f>
        <v>5.5572112999999999E-2</v>
      </c>
      <c r="I3576">
        <f t="shared" si="196"/>
        <v>190</v>
      </c>
    </row>
    <row r="3577" spans="2:9" x14ac:dyDescent="0.45">
      <c r="B3577">
        <f>IF('Input and Summary Results'!D3159=0,FALSE,'Input and Summary Results'!$B3159)</f>
        <v>190</v>
      </c>
      <c r="C3577">
        <f>IF(OR(B3577=0,'Input and Summary Results'!D3159=0,'Input and Summary Results'!D3159=""),FALSE,'Input and Summary Results'!$D3159)</f>
        <v>0.95585320900000004</v>
      </c>
      <c r="D3577">
        <f>IF(OR(B3577=0,'Input and Summary Results'!E3159=0),FALSE,'Input and Summary Results'!$E3159)</f>
        <v>5.1201811E-2</v>
      </c>
      <c r="E3577">
        <f t="shared" si="197"/>
        <v>-1.9608797489744093E-2</v>
      </c>
      <c r="F3577">
        <f t="shared" si="198"/>
        <v>2.3247906440830916E-2</v>
      </c>
      <c r="G3577">
        <f>IF('Input and Summary Results'!$J$4="yes",IF(C3577=FALSE,FALSE,IF('Data Transformation'!E3577&lt;$R$10,E3577,$R$10)),IF(C3577=FALSE,FALSE,IF(C3577&lt;$R$10,C3577,$R$10)))</f>
        <v>0.95585320900000004</v>
      </c>
      <c r="H3577">
        <f>IF('Input and Summary Results'!$J$4="yes",'Data Transformation'!F3577,'Data Transformation'!D3577)</f>
        <v>5.1201811E-2</v>
      </c>
      <c r="I3577">
        <f t="shared" si="196"/>
        <v>190</v>
      </c>
    </row>
    <row r="3578" spans="2:9" x14ac:dyDescent="0.45">
      <c r="B3578">
        <f>IF('Input and Summary Results'!D3160=0,FALSE,'Input and Summary Results'!$B3160)</f>
        <v>190</v>
      </c>
      <c r="C3578">
        <f>IF(OR(B3578=0,'Input and Summary Results'!D3160=0,'Input and Summary Results'!D3160=""),FALSE,'Input and Summary Results'!$D3160)</f>
        <v>1.0031008379999999</v>
      </c>
      <c r="D3578">
        <f>IF(OR(B3578=0,'Input and Summary Results'!E3160=0),FALSE,'Input and Summary Results'!$E3160)</f>
        <v>5.0671715999999999E-2</v>
      </c>
      <c r="E3578">
        <f t="shared" si="197"/>
        <v>1.3445932255020041E-3</v>
      </c>
      <c r="F3578">
        <f t="shared" si="198"/>
        <v>2.1923543387569178E-2</v>
      </c>
      <c r="G3578">
        <f>IF('Input and Summary Results'!$J$4="yes",IF(C3578=FALSE,FALSE,IF('Data Transformation'!E3578&lt;$R$10,E3578,$R$10)),IF(C3578=FALSE,FALSE,IF(C3578&lt;$R$10,C3578,$R$10)))</f>
        <v>1.0031008379999999</v>
      </c>
      <c r="H3578">
        <f>IF('Input and Summary Results'!$J$4="yes",'Data Transformation'!F3578,'Data Transformation'!D3578)</f>
        <v>5.0671715999999999E-2</v>
      </c>
      <c r="I3578">
        <f t="shared" si="196"/>
        <v>190</v>
      </c>
    </row>
    <row r="3579" spans="2:9" x14ac:dyDescent="0.45">
      <c r="B3579">
        <f>IF('Input and Summary Results'!D3161=0,FALSE,'Input and Summary Results'!$B3161)</f>
        <v>190</v>
      </c>
      <c r="C3579">
        <f>IF(OR(B3579=0,'Input and Summary Results'!D3161=0,'Input and Summary Results'!D3161=""),FALSE,'Input and Summary Results'!$D3161)</f>
        <v>0.96502132600000001</v>
      </c>
      <c r="D3579">
        <f>IF(OR(B3579=0,'Input and Summary Results'!E3161=0),FALSE,'Input and Summary Results'!$E3161)</f>
        <v>4.6359262999999998E-2</v>
      </c>
      <c r="E3579">
        <f t="shared" si="197"/>
        <v>-1.5463089079230764E-2</v>
      </c>
      <c r="F3579">
        <f t="shared" si="198"/>
        <v>2.0849197421778012E-2</v>
      </c>
      <c r="G3579">
        <f>IF('Input and Summary Results'!$J$4="yes",IF(C3579=FALSE,FALSE,IF('Data Transformation'!E3579&lt;$R$10,E3579,$R$10)),IF(C3579=FALSE,FALSE,IF(C3579&lt;$R$10,C3579,$R$10)))</f>
        <v>0.96502132600000001</v>
      </c>
      <c r="H3579">
        <f>IF('Input and Summary Results'!$J$4="yes",'Data Transformation'!F3579,'Data Transformation'!D3579)</f>
        <v>4.6359262999999998E-2</v>
      </c>
      <c r="I3579">
        <f t="shared" si="196"/>
        <v>190</v>
      </c>
    </row>
    <row r="3580" spans="2:9" x14ac:dyDescent="0.45">
      <c r="B3580">
        <f>IF('Input and Summary Results'!D3162=0,FALSE,'Input and Summary Results'!$B3162)</f>
        <v>190</v>
      </c>
      <c r="C3580">
        <f>IF(OR(B3580=0,'Input and Summary Results'!D3162=0,'Input and Summary Results'!D3162=""),FALSE,'Input and Summary Results'!$D3162)</f>
        <v>1.03128233</v>
      </c>
      <c r="D3580">
        <f>IF(OR(B3580=0,'Input and Summary Results'!E3162=0),FALSE,'Input and Summary Results'!$E3162)</f>
        <v>4.4710165000000003E-2</v>
      </c>
      <c r="E3580">
        <f t="shared" si="197"/>
        <v>1.3377576608176709E-2</v>
      </c>
      <c r="F3580">
        <f t="shared" si="198"/>
        <v>1.8815615322333699E-2</v>
      </c>
      <c r="G3580">
        <f>IF('Input and Summary Results'!$J$4="yes",IF(C3580=FALSE,FALSE,IF('Data Transformation'!E3580&lt;$R$10,E3580,$R$10)),IF(C3580=FALSE,FALSE,IF(C3580&lt;$R$10,C3580,$R$10)))</f>
        <v>1.03128233</v>
      </c>
      <c r="H3580">
        <f>IF('Input and Summary Results'!$J$4="yes",'Data Transformation'!F3580,'Data Transformation'!D3580)</f>
        <v>4.4710165000000003E-2</v>
      </c>
      <c r="I3580">
        <f t="shared" si="196"/>
        <v>190</v>
      </c>
    </row>
    <row r="3581" spans="2:9" x14ac:dyDescent="0.45">
      <c r="B3581">
        <f>IF('Input and Summary Results'!D3163=0,FALSE,'Input and Summary Results'!$B3163)</f>
        <v>191</v>
      </c>
      <c r="C3581">
        <f>IF(OR(B3581=0,'Input and Summary Results'!D3163=0,'Input and Summary Results'!D3163=""),FALSE,'Input and Summary Results'!$D3163)</f>
        <v>1.1233175310000001</v>
      </c>
      <c r="D3581">
        <f>IF(OR(B3581=0,'Input and Summary Results'!E3163=0),FALSE,'Input and Summary Results'!$E3163)</f>
        <v>0.10672894300000001</v>
      </c>
      <c r="E3581">
        <f t="shared" si="197"/>
        <v>5.0502536732293865E-2</v>
      </c>
      <c r="F3581">
        <f t="shared" si="198"/>
        <v>4.1235323035299448E-2</v>
      </c>
      <c r="G3581">
        <f>IF('Input and Summary Results'!$J$4="yes",IF(C3581=FALSE,FALSE,IF('Data Transformation'!E3581&lt;$R$10,E3581,$R$10)),IF(C3581=FALSE,FALSE,IF(C3581&lt;$R$10,C3581,$R$10)))</f>
        <v>1.1233175310000001</v>
      </c>
      <c r="H3581">
        <f>IF('Input and Summary Results'!$J$4="yes",'Data Transformation'!F3581,'Data Transformation'!D3581)</f>
        <v>0.10672894300000001</v>
      </c>
      <c r="I3581">
        <f t="shared" si="196"/>
        <v>191</v>
      </c>
    </row>
    <row r="3582" spans="2:9" x14ac:dyDescent="0.45">
      <c r="B3582">
        <f>IF('Input and Summary Results'!D3164=0,FALSE,'Input and Summary Results'!$B3164)</f>
        <v>191</v>
      </c>
      <c r="C3582">
        <f>IF(OR(B3582=0,'Input and Summary Results'!D3164=0,'Input and Summary Results'!D3164=""),FALSE,'Input and Summary Results'!$D3164)</f>
        <v>0.85072037700000003</v>
      </c>
      <c r="D3582">
        <f>IF(OR(B3582=0,'Input and Summary Results'!E3164=0),FALSE,'Input and Summary Results'!$E3164)</f>
        <v>9.5983101000000001E-2</v>
      </c>
      <c r="E3582">
        <f t="shared" si="197"/>
        <v>-7.0213164570587572E-2</v>
      </c>
      <c r="F3582">
        <f t="shared" si="198"/>
        <v>4.896634306668312E-2</v>
      </c>
      <c r="G3582">
        <f>IF('Input and Summary Results'!$J$4="yes",IF(C3582=FALSE,FALSE,IF('Data Transformation'!E3582&lt;$R$10,E3582,$R$10)),IF(C3582=FALSE,FALSE,IF(C3582&lt;$R$10,C3582,$R$10)))</f>
        <v>0.85072037700000003</v>
      </c>
      <c r="H3582">
        <f>IF('Input and Summary Results'!$J$4="yes",'Data Transformation'!F3582,'Data Transformation'!D3582)</f>
        <v>9.5983101000000001E-2</v>
      </c>
      <c r="I3582">
        <f t="shared" si="196"/>
        <v>191</v>
      </c>
    </row>
    <row r="3583" spans="2:9" x14ac:dyDescent="0.45">
      <c r="B3583">
        <f>IF('Input and Summary Results'!D3165=0,FALSE,'Input and Summary Results'!$B3165)</f>
        <v>191</v>
      </c>
      <c r="C3583">
        <f>IF(OR(B3583=0,'Input and Summary Results'!D3165=0,'Input and Summary Results'!D3165=""),FALSE,'Input and Summary Results'!$D3165)</f>
        <v>0.943288079</v>
      </c>
      <c r="D3583">
        <f>IF(OR(B3583=0,'Input and Summary Results'!E3165=0),FALSE,'Input and Summary Results'!$E3165)</f>
        <v>7.3204593999999998E-2</v>
      </c>
      <c r="E3583">
        <f t="shared" si="197"/>
        <v>-2.5355654013766781E-2</v>
      </c>
      <c r="F3583">
        <f t="shared" si="198"/>
        <v>3.3680902476453327E-2</v>
      </c>
      <c r="G3583">
        <f>IF('Input and Summary Results'!$J$4="yes",IF(C3583=FALSE,FALSE,IF('Data Transformation'!E3583&lt;$R$10,E3583,$R$10)),IF(C3583=FALSE,FALSE,IF(C3583&lt;$R$10,C3583,$R$10)))</f>
        <v>0.943288079</v>
      </c>
      <c r="H3583">
        <f>IF('Input and Summary Results'!$J$4="yes",'Data Transformation'!F3583,'Data Transformation'!D3583)</f>
        <v>7.3204593999999998E-2</v>
      </c>
      <c r="I3583">
        <f t="shared" si="196"/>
        <v>191</v>
      </c>
    </row>
    <row r="3584" spans="2:9" x14ac:dyDescent="0.45">
      <c r="B3584">
        <f>IF('Input and Summary Results'!D3166=0,FALSE,'Input and Summary Results'!$B3166)</f>
        <v>191</v>
      </c>
      <c r="C3584">
        <f>IF(OR(B3584=0,'Input and Summary Results'!D3166=0,'Input and Summary Results'!D3166=""),FALSE,'Input and Summary Results'!$D3166)</f>
        <v>1.1263225670000001</v>
      </c>
      <c r="D3584">
        <f>IF(OR(B3584=0,'Input and Summary Results'!E3166=0),FALSE,'Input and Summary Results'!$E3166)</f>
        <v>7.2690511999999999E-2</v>
      </c>
      <c r="E3584">
        <f t="shared" si="197"/>
        <v>5.1662785725102814E-2</v>
      </c>
      <c r="F3584">
        <f t="shared" si="198"/>
        <v>2.80094558453431E-2</v>
      </c>
      <c r="G3584">
        <f>IF('Input and Summary Results'!$J$4="yes",IF(C3584=FALSE,FALSE,IF('Data Transformation'!E3584&lt;$R$10,E3584,$R$10)),IF(C3584=FALSE,FALSE,IF(C3584&lt;$R$10,C3584,$R$10)))</f>
        <v>1.1263225670000001</v>
      </c>
      <c r="H3584">
        <f>IF('Input and Summary Results'!$J$4="yes",'Data Transformation'!F3584,'Data Transformation'!D3584)</f>
        <v>7.2690511999999999E-2</v>
      </c>
      <c r="I3584">
        <f t="shared" si="196"/>
        <v>191</v>
      </c>
    </row>
    <row r="3585" spans="2:9" x14ac:dyDescent="0.45">
      <c r="B3585">
        <f>IF('Input and Summary Results'!D3167=0,FALSE,'Input and Summary Results'!$B3167)</f>
        <v>191</v>
      </c>
      <c r="C3585">
        <f>IF(OR(B3585=0,'Input and Summary Results'!D3167=0,'Input and Summary Results'!D3167=""),FALSE,'Input and Summary Results'!$D3167)</f>
        <v>0.99392070600000004</v>
      </c>
      <c r="D3585">
        <f>IF(OR(B3585=0,'Input and Summary Results'!E3167=0),FALSE,'Input and Summary Results'!$E3167)</f>
        <v>7.0752053999999995E-2</v>
      </c>
      <c r="E3585">
        <f t="shared" si="197"/>
        <v>-2.648261800155574E-3</v>
      </c>
      <c r="F3585">
        <f t="shared" si="198"/>
        <v>3.0894206399599843E-2</v>
      </c>
      <c r="G3585">
        <f>IF('Input and Summary Results'!$J$4="yes",IF(C3585=FALSE,FALSE,IF('Data Transformation'!E3585&lt;$R$10,E3585,$R$10)),IF(C3585=FALSE,FALSE,IF(C3585&lt;$R$10,C3585,$R$10)))</f>
        <v>0.99392070600000004</v>
      </c>
      <c r="H3585">
        <f>IF('Input and Summary Results'!$J$4="yes",'Data Transformation'!F3585,'Data Transformation'!D3585)</f>
        <v>7.0752053999999995E-2</v>
      </c>
      <c r="I3585">
        <f t="shared" si="196"/>
        <v>191</v>
      </c>
    </row>
    <row r="3586" spans="2:9" x14ac:dyDescent="0.45">
      <c r="B3586">
        <f>IF('Input and Summary Results'!D3168=0,FALSE,'Input and Summary Results'!$B3168)</f>
        <v>191</v>
      </c>
      <c r="C3586">
        <f>IF(OR(B3586=0,'Input and Summary Results'!D3168=0,'Input and Summary Results'!D3168=""),FALSE,'Input and Summary Results'!$D3168)</f>
        <v>0.95202794999999996</v>
      </c>
      <c r="D3586">
        <f>IF(OR(B3586=0,'Input and Summary Results'!E3168=0),FALSE,'Input and Summary Results'!$E3168)</f>
        <v>6.1952963E-2</v>
      </c>
      <c r="E3586">
        <f t="shared" si="197"/>
        <v>-2.1350301245164707E-2</v>
      </c>
      <c r="F3586">
        <f t="shared" si="198"/>
        <v>2.8242433367633799E-2</v>
      </c>
      <c r="G3586">
        <f>IF('Input and Summary Results'!$J$4="yes",IF(C3586=FALSE,FALSE,IF('Data Transformation'!E3586&lt;$R$10,E3586,$R$10)),IF(C3586=FALSE,FALSE,IF(C3586&lt;$R$10,C3586,$R$10)))</f>
        <v>0.95202794999999996</v>
      </c>
      <c r="H3586">
        <f>IF('Input and Summary Results'!$J$4="yes",'Data Transformation'!F3586,'Data Transformation'!D3586)</f>
        <v>6.1952963E-2</v>
      </c>
      <c r="I3586">
        <f t="shared" si="196"/>
        <v>191</v>
      </c>
    </row>
    <row r="3587" spans="2:9" x14ac:dyDescent="0.45">
      <c r="B3587">
        <f>IF('Input and Summary Results'!D3169=0,FALSE,'Input and Summary Results'!$B3169)</f>
        <v>191</v>
      </c>
      <c r="C3587">
        <f>IF(OR(B3587=0,'Input and Summary Results'!D3169=0,'Input and Summary Results'!D3169=""),FALSE,'Input and Summary Results'!$D3169)</f>
        <v>0.91791230300000004</v>
      </c>
      <c r="D3587">
        <f>IF(OR(B3587=0,'Input and Summary Results'!E3169=0),FALSE,'Input and Summary Results'!$E3169)</f>
        <v>5.7759933999999999E-2</v>
      </c>
      <c r="E3587">
        <f t="shared" si="197"/>
        <v>-3.719880915006267E-2</v>
      </c>
      <c r="F3587">
        <f t="shared" si="198"/>
        <v>2.7309592947029056E-2</v>
      </c>
      <c r="G3587">
        <f>IF('Input and Summary Results'!$J$4="yes",IF(C3587=FALSE,FALSE,IF('Data Transformation'!E3587&lt;$R$10,E3587,$R$10)),IF(C3587=FALSE,FALSE,IF(C3587&lt;$R$10,C3587,$R$10)))</f>
        <v>0.91791230300000004</v>
      </c>
      <c r="H3587">
        <f>IF('Input and Summary Results'!$J$4="yes",'Data Transformation'!F3587,'Data Transformation'!D3587)</f>
        <v>5.7759933999999999E-2</v>
      </c>
      <c r="I3587">
        <f t="shared" si="196"/>
        <v>191</v>
      </c>
    </row>
    <row r="3588" spans="2:9" x14ac:dyDescent="0.45">
      <c r="B3588">
        <f>IF('Input and Summary Results'!D3170=0,FALSE,'Input and Summary Results'!$B3170)</f>
        <v>191</v>
      </c>
      <c r="C3588">
        <f>IF(OR(B3588=0,'Input and Summary Results'!D3170=0,'Input and Summary Results'!D3170=""),FALSE,'Input and Summary Results'!$D3170)</f>
        <v>1.000340899</v>
      </c>
      <c r="D3588">
        <f>IF(OR(B3588=0,'Input and Summary Results'!E3170=0),FALSE,'Input and Summary Results'!$E3170)</f>
        <v>5.6759098000000001E-2</v>
      </c>
      <c r="E3588">
        <f t="shared" si="197"/>
        <v>1.4802532517695921E-4</v>
      </c>
      <c r="F3588">
        <f t="shared" si="198"/>
        <v>2.462505387575881E-2</v>
      </c>
      <c r="G3588">
        <f>IF('Input and Summary Results'!$J$4="yes",IF(C3588=FALSE,FALSE,IF('Data Transformation'!E3588&lt;$R$10,E3588,$R$10)),IF(C3588=FALSE,FALSE,IF(C3588&lt;$R$10,C3588,$R$10)))</f>
        <v>1.000340899</v>
      </c>
      <c r="H3588">
        <f>IF('Input and Summary Results'!$J$4="yes",'Data Transformation'!F3588,'Data Transformation'!D3588)</f>
        <v>5.6759098000000001E-2</v>
      </c>
      <c r="I3588">
        <f t="shared" si="196"/>
        <v>191</v>
      </c>
    </row>
    <row r="3589" spans="2:9" x14ac:dyDescent="0.45">
      <c r="B3589">
        <f>IF('Input and Summary Results'!D3171=0,FALSE,'Input and Summary Results'!$B3171)</f>
        <v>191</v>
      </c>
      <c r="C3589">
        <f>IF(OR(B3589=0,'Input and Summary Results'!D3171=0,'Input and Summary Results'!D3171=""),FALSE,'Input and Summary Results'!$D3171)</f>
        <v>0.90852756700000004</v>
      </c>
      <c r="D3589">
        <f>IF(OR(B3589=0,'Input and Summary Results'!E3171=0),FALSE,'Input and Summary Results'!$E3171)</f>
        <v>5.5829182999999998E-2</v>
      </c>
      <c r="E3589">
        <f t="shared" si="197"/>
        <v>-4.1661890574606647E-2</v>
      </c>
      <c r="F3589">
        <f t="shared" si="198"/>
        <v>2.666937834589668E-2</v>
      </c>
      <c r="G3589">
        <f>IF('Input and Summary Results'!$J$4="yes",IF(C3589=FALSE,FALSE,IF('Data Transformation'!E3589&lt;$R$10,E3589,$R$10)),IF(C3589=FALSE,FALSE,IF(C3589&lt;$R$10,C3589,$R$10)))</f>
        <v>0.90852756700000004</v>
      </c>
      <c r="H3589">
        <f>IF('Input and Summary Results'!$J$4="yes",'Data Transformation'!F3589,'Data Transformation'!D3589)</f>
        <v>5.5829182999999998E-2</v>
      </c>
      <c r="I3589">
        <f t="shared" ref="I3589:I3652" si="199">IF(G3589=FALSE,"",B3589)</f>
        <v>191</v>
      </c>
    </row>
    <row r="3590" spans="2:9" x14ac:dyDescent="0.45">
      <c r="B3590">
        <f>IF('Input and Summary Results'!D3172=0,FALSE,'Input and Summary Results'!$B3172)</f>
        <v>191</v>
      </c>
      <c r="C3590">
        <f>IF(OR(B3590=0,'Input and Summary Results'!D3172=0,'Input and Summary Results'!D3172=""),FALSE,'Input and Summary Results'!$D3172)</f>
        <v>0.99885575299999996</v>
      </c>
      <c r="D3590">
        <f>IF(OR(B3590=0,'Input and Summary Results'!E3172=0),FALSE,'Input and Summary Results'!$E3172)</f>
        <v>5.4576300000000001E-2</v>
      </c>
      <c r="E3590">
        <f t="shared" si="197"/>
        <v>-4.9722468624461679E-4</v>
      </c>
      <c r="F3590">
        <f t="shared" si="198"/>
        <v>2.3713248012899018E-2</v>
      </c>
      <c r="G3590">
        <f>IF('Input and Summary Results'!$J$4="yes",IF(C3590=FALSE,FALSE,IF('Data Transformation'!E3590&lt;$R$10,E3590,$R$10)),IF(C3590=FALSE,FALSE,IF(C3590&lt;$R$10,C3590,$R$10)))</f>
        <v>0.99885575299999996</v>
      </c>
      <c r="H3590">
        <f>IF('Input and Summary Results'!$J$4="yes",'Data Transformation'!F3590,'Data Transformation'!D3590)</f>
        <v>5.4576300000000001E-2</v>
      </c>
      <c r="I3590">
        <f t="shared" si="199"/>
        <v>191</v>
      </c>
    </row>
    <row r="3591" spans="2:9" x14ac:dyDescent="0.45">
      <c r="B3591">
        <f>IF('Input and Summary Results'!D3173=0,FALSE,'Input and Summary Results'!$B3173)</f>
        <v>191</v>
      </c>
      <c r="C3591">
        <f>IF(OR(B3591=0,'Input and Summary Results'!D3173=0,'Input and Summary Results'!D3173=""),FALSE,'Input and Summary Results'!$D3173)</f>
        <v>0.191287754</v>
      </c>
      <c r="D3591">
        <f>IF(OR(B3591=0,'Input and Summary Results'!E3173=0),FALSE,'Input and Summary Results'!$E3173)</f>
        <v>5.1896813E-2</v>
      </c>
      <c r="E3591">
        <f t="shared" si="197"/>
        <v>-0.71831283206606233</v>
      </c>
      <c r="F3591">
        <f t="shared" si="198"/>
        <v>0.11774521040170716</v>
      </c>
      <c r="G3591">
        <f>IF('Input and Summary Results'!$J$4="yes",IF(C3591=FALSE,FALSE,IF('Data Transformation'!E3591&lt;$R$10,E3591,$R$10)),IF(C3591=FALSE,FALSE,IF(C3591&lt;$R$10,C3591,$R$10)))</f>
        <v>0.191287754</v>
      </c>
      <c r="H3591">
        <f>IF('Input and Summary Results'!$J$4="yes",'Data Transformation'!F3591,'Data Transformation'!D3591)</f>
        <v>5.1896813E-2</v>
      </c>
      <c r="I3591">
        <f t="shared" si="199"/>
        <v>191</v>
      </c>
    </row>
    <row r="3592" spans="2:9" x14ac:dyDescent="0.45">
      <c r="B3592">
        <f>IF('Input and Summary Results'!D3174=0,FALSE,'Input and Summary Results'!$B3174)</f>
        <v>191</v>
      </c>
      <c r="C3592">
        <f>IF(OR(B3592=0,'Input and Summary Results'!D3174=0,'Input and Summary Results'!D3174=""),FALSE,'Input and Summary Results'!$D3174)</f>
        <v>0.81498570800000003</v>
      </c>
      <c r="D3592">
        <f>IF(OR(B3592=0,'Input and Summary Results'!E3174=0),FALSE,'Input and Summary Results'!$E3174)</f>
        <v>5.1066960000000002E-2</v>
      </c>
      <c r="E3592">
        <f t="shared" si="197"/>
        <v>-8.8850007200095796E-2</v>
      </c>
      <c r="F3592">
        <f t="shared" si="198"/>
        <v>2.7194416322206226E-2</v>
      </c>
      <c r="G3592">
        <f>IF('Input and Summary Results'!$J$4="yes",IF(C3592=FALSE,FALSE,IF('Data Transformation'!E3592&lt;$R$10,E3592,$R$10)),IF(C3592=FALSE,FALSE,IF(C3592&lt;$R$10,C3592,$R$10)))</f>
        <v>0.81498570800000003</v>
      </c>
      <c r="H3592">
        <f>IF('Input and Summary Results'!$J$4="yes",'Data Transformation'!F3592,'Data Transformation'!D3592)</f>
        <v>5.1066960000000002E-2</v>
      </c>
      <c r="I3592">
        <f t="shared" si="199"/>
        <v>191</v>
      </c>
    </row>
    <row r="3593" spans="2:9" x14ac:dyDescent="0.45">
      <c r="B3593">
        <f>IF('Input and Summary Results'!D3175=0,FALSE,'Input and Summary Results'!$B3175)</f>
        <v>191</v>
      </c>
      <c r="C3593">
        <f>IF(OR(B3593=0,'Input and Summary Results'!D3175=0,'Input and Summary Results'!D3175=""),FALSE,'Input and Summary Results'!$D3175)</f>
        <v>1.001018102</v>
      </c>
      <c r="D3593">
        <f>IF(OR(B3593=0,'Input and Summary Results'!E3175=0),FALSE,'Input and Summary Results'!$E3175)</f>
        <v>4.9970545999999998E-2</v>
      </c>
      <c r="E3593">
        <f t="shared" si="197"/>
        <v>4.4193115327269543E-4</v>
      </c>
      <c r="F3593">
        <f t="shared" si="198"/>
        <v>2.166515962165887E-2</v>
      </c>
      <c r="G3593">
        <f>IF('Input and Summary Results'!$J$4="yes",IF(C3593=FALSE,FALSE,IF('Data Transformation'!E3593&lt;$R$10,E3593,$R$10)),IF(C3593=FALSE,FALSE,IF(C3593&lt;$R$10,C3593,$R$10)))</f>
        <v>1.001018102</v>
      </c>
      <c r="H3593">
        <f>IF('Input and Summary Results'!$J$4="yes",'Data Transformation'!F3593,'Data Transformation'!D3593)</f>
        <v>4.9970545999999998E-2</v>
      </c>
      <c r="I3593">
        <f t="shared" si="199"/>
        <v>191</v>
      </c>
    </row>
    <row r="3594" spans="2:9" x14ac:dyDescent="0.45">
      <c r="B3594">
        <f>IF('Input and Summary Results'!D3176=0,FALSE,'Input and Summary Results'!$B3176)</f>
        <v>191</v>
      </c>
      <c r="C3594">
        <f>IF(OR(B3594=0,'Input and Summary Results'!D3176=0,'Input and Summary Results'!D3176=""),FALSE,'Input and Summary Results'!$D3176)</f>
        <v>0.94775519900000005</v>
      </c>
      <c r="D3594">
        <f>IF(OR(B3594=0,'Input and Summary Results'!E3176=0),FALSE,'Input and Summary Results'!$E3176)</f>
        <v>4.9592636000000002E-2</v>
      </c>
      <c r="E3594">
        <f t="shared" si="197"/>
        <v>-2.3303824531896059E-2</v>
      </c>
      <c r="F3594">
        <f t="shared" si="198"/>
        <v>2.2709666005219138E-2</v>
      </c>
      <c r="G3594">
        <f>IF('Input and Summary Results'!$J$4="yes",IF(C3594=FALSE,FALSE,IF('Data Transformation'!E3594&lt;$R$10,E3594,$R$10)),IF(C3594=FALSE,FALSE,IF(C3594&lt;$R$10,C3594,$R$10)))</f>
        <v>0.94775519900000005</v>
      </c>
      <c r="H3594">
        <f>IF('Input and Summary Results'!$J$4="yes",'Data Transformation'!F3594,'Data Transformation'!D3594)</f>
        <v>4.9592636000000002E-2</v>
      </c>
      <c r="I3594">
        <f t="shared" si="199"/>
        <v>191</v>
      </c>
    </row>
    <row r="3595" spans="2:9" x14ac:dyDescent="0.45">
      <c r="B3595">
        <f>IF('Input and Summary Results'!D3177=0,FALSE,'Input and Summary Results'!$B3177)</f>
        <v>191</v>
      </c>
      <c r="C3595">
        <f>IF(OR(B3595=0,'Input and Summary Results'!D3177=0,'Input and Summary Results'!D3177=""),FALSE,'Input and Summary Results'!$D3177)</f>
        <v>1.0411508140000001</v>
      </c>
      <c r="D3595">
        <f>IF(OR(B3595=0,'Input and Summary Results'!E3177=0),FALSE,'Input and Summary Results'!$E3177)</f>
        <v>4.9088718000000003E-2</v>
      </c>
      <c r="E3595">
        <f t="shared" si="197"/>
        <v>1.7513643001401413E-2</v>
      </c>
      <c r="F3595">
        <f t="shared" si="198"/>
        <v>2.0462456855938258E-2</v>
      </c>
      <c r="G3595">
        <f>IF('Input and Summary Results'!$J$4="yes",IF(C3595=FALSE,FALSE,IF('Data Transformation'!E3595&lt;$R$10,E3595,$R$10)),IF(C3595=FALSE,FALSE,IF(C3595&lt;$R$10,C3595,$R$10)))</f>
        <v>1.0411508140000001</v>
      </c>
      <c r="H3595">
        <f>IF('Input and Summary Results'!$J$4="yes",'Data Transformation'!F3595,'Data Transformation'!D3595)</f>
        <v>4.9088718000000003E-2</v>
      </c>
      <c r="I3595">
        <f t="shared" si="199"/>
        <v>191</v>
      </c>
    </row>
    <row r="3596" spans="2:9" x14ac:dyDescent="0.45">
      <c r="B3596">
        <f>IF('Input and Summary Results'!D3178=0,FALSE,'Input and Summary Results'!$B3178)</f>
        <v>191</v>
      </c>
      <c r="C3596">
        <f>IF(OR(B3596=0,'Input and Summary Results'!D3178=0,'Input and Summary Results'!D3178=""),FALSE,'Input and Summary Results'!$D3178)</f>
        <v>0.89908230499999997</v>
      </c>
      <c r="D3596">
        <f>IF(OR(B3596=0,'Input and Summary Results'!E3178=0),FALSE,'Input and Summary Results'!$E3178)</f>
        <v>4.5123213000000002E-2</v>
      </c>
      <c r="E3596">
        <f t="shared" si="197"/>
        <v>-4.6200549678125313E-2</v>
      </c>
      <c r="F3596">
        <f t="shared" si="198"/>
        <v>2.1781625923557688E-2</v>
      </c>
      <c r="G3596">
        <f>IF('Input and Summary Results'!$J$4="yes",IF(C3596=FALSE,FALSE,IF('Data Transformation'!E3596&lt;$R$10,E3596,$R$10)),IF(C3596=FALSE,FALSE,IF(C3596&lt;$R$10,C3596,$R$10)))</f>
        <v>0.89908230499999997</v>
      </c>
      <c r="H3596">
        <f>IF('Input and Summary Results'!$J$4="yes",'Data Transformation'!F3596,'Data Transformation'!D3596)</f>
        <v>4.5123213000000002E-2</v>
      </c>
      <c r="I3596">
        <f t="shared" si="199"/>
        <v>191</v>
      </c>
    </row>
    <row r="3597" spans="2:9" x14ac:dyDescent="0.45">
      <c r="B3597">
        <f>IF('Input and Summary Results'!D3179=0,FALSE,'Input and Summary Results'!$B3179)</f>
        <v>191</v>
      </c>
      <c r="C3597">
        <f>IF(OR(B3597=0,'Input and Summary Results'!D3179=0,'Input and Summary Results'!D3179=""),FALSE,'Input and Summary Results'!$D3179)</f>
        <v>1.0189855329999999</v>
      </c>
      <c r="D3597">
        <f>IF(OR(B3597=0,'Input and Summary Results'!E3179=0),FALSE,'Input and Summary Results'!$E3179)</f>
        <v>3.6045269999999997E-2</v>
      </c>
      <c r="E3597">
        <f t="shared" si="197"/>
        <v>8.1680181743651863E-3</v>
      </c>
      <c r="F3597">
        <f t="shared" si="198"/>
        <v>1.535217789986033E-2</v>
      </c>
      <c r="G3597">
        <f>IF('Input and Summary Results'!$J$4="yes",IF(C3597=FALSE,FALSE,IF('Data Transformation'!E3597&lt;$R$10,E3597,$R$10)),IF(C3597=FALSE,FALSE,IF(C3597&lt;$R$10,C3597,$R$10)))</f>
        <v>1.0189855329999999</v>
      </c>
      <c r="H3597">
        <f>IF('Input and Summary Results'!$J$4="yes",'Data Transformation'!F3597,'Data Transformation'!D3597)</f>
        <v>3.6045269999999997E-2</v>
      </c>
      <c r="I3597">
        <f t="shared" si="199"/>
        <v>191</v>
      </c>
    </row>
    <row r="3598" spans="2:9" x14ac:dyDescent="0.45">
      <c r="B3598">
        <f>IF('Input and Summary Results'!D3180=0,FALSE,'Input and Summary Results'!$B3180)</f>
        <v>191</v>
      </c>
      <c r="C3598">
        <f>IF(OR(B3598=0,'Input and Summary Results'!D3180=0,'Input and Summary Results'!D3180=""),FALSE,'Input and Summary Results'!$D3180)</f>
        <v>0.96347851299999998</v>
      </c>
      <c r="D3598">
        <f>IF(OR(B3598=0,'Input and Summary Results'!E3180=0),FALSE,'Input and Summary Results'!$E3180)</f>
        <v>3.0277001000000001E-2</v>
      </c>
      <c r="E3598">
        <f t="shared" si="197"/>
        <v>-1.6157966311680396E-2</v>
      </c>
      <c r="F3598">
        <f t="shared" si="198"/>
        <v>1.363830978761018E-2</v>
      </c>
      <c r="G3598">
        <f>IF('Input and Summary Results'!$J$4="yes",IF(C3598=FALSE,FALSE,IF('Data Transformation'!E3598&lt;$R$10,E3598,$R$10)),IF(C3598=FALSE,FALSE,IF(C3598&lt;$R$10,C3598,$R$10)))</f>
        <v>0.96347851299999998</v>
      </c>
      <c r="H3598">
        <f>IF('Input and Summary Results'!$J$4="yes",'Data Transformation'!F3598,'Data Transformation'!D3598)</f>
        <v>3.0277001000000001E-2</v>
      </c>
      <c r="I3598">
        <f t="shared" si="199"/>
        <v>191</v>
      </c>
    </row>
    <row r="3599" spans="2:9" x14ac:dyDescent="0.45">
      <c r="B3599">
        <f>IF('Input and Summary Results'!D3181=0,FALSE,'Input and Summary Results'!$B3181)</f>
        <v>192</v>
      </c>
      <c r="C3599">
        <f>IF(OR(B3599=0,'Input and Summary Results'!D3181=0,'Input and Summary Results'!D3181=""),FALSE,'Input and Summary Results'!$D3181)</f>
        <v>0.20299524199999999</v>
      </c>
      <c r="D3599">
        <f>IF(OR(B3599=0,'Input and Summary Results'!E3181=0),FALSE,'Input and Summary Results'!$E3181)</f>
        <v>0.17761622299999999</v>
      </c>
      <c r="E3599">
        <f t="shared" si="197"/>
        <v>-0.69251414138413458</v>
      </c>
      <c r="F3599">
        <f t="shared" si="198"/>
        <v>0.37974013588949046</v>
      </c>
      <c r="G3599">
        <f>IF('Input and Summary Results'!$J$4="yes",IF(C3599=FALSE,FALSE,IF('Data Transformation'!E3599&lt;$R$10,E3599,$R$10)),IF(C3599=FALSE,FALSE,IF(C3599&lt;$R$10,C3599,$R$10)))</f>
        <v>0.20299524199999999</v>
      </c>
      <c r="H3599">
        <f>IF('Input and Summary Results'!$J$4="yes",'Data Transformation'!F3599,'Data Transformation'!D3599)</f>
        <v>0.17761622299999999</v>
      </c>
      <c r="I3599">
        <f t="shared" si="199"/>
        <v>192</v>
      </c>
    </row>
    <row r="3600" spans="2:9" x14ac:dyDescent="0.45">
      <c r="B3600">
        <f>IF('Input and Summary Results'!D3182=0,FALSE,'Input and Summary Results'!$B3182)</f>
        <v>192</v>
      </c>
      <c r="C3600">
        <f>IF(OR(B3600=0,'Input and Summary Results'!D3182=0,'Input and Summary Results'!D3182=""),FALSE,'Input and Summary Results'!$D3182)</f>
        <v>9.3213584000000002E-2</v>
      </c>
      <c r="D3600">
        <f>IF(OR(B3600=0,'Input and Summary Results'!E3182=0),FALSE,'Input and Summary Results'!$E3182)</f>
        <v>0.14696888899999999</v>
      </c>
      <c r="E3600">
        <f t="shared" si="197"/>
        <v>-1.0305207933717921</v>
      </c>
      <c r="F3600">
        <f t="shared" si="198"/>
        <v>0.68428328886055922</v>
      </c>
      <c r="G3600">
        <f>IF('Input and Summary Results'!$J$4="yes",IF(C3600=FALSE,FALSE,IF('Data Transformation'!E3600&lt;$R$10,E3600,$R$10)),IF(C3600=FALSE,FALSE,IF(C3600&lt;$R$10,C3600,$R$10)))</f>
        <v>9.3213584000000002E-2</v>
      </c>
      <c r="H3600">
        <f>IF('Input and Summary Results'!$J$4="yes",'Data Transformation'!F3600,'Data Transformation'!D3600)</f>
        <v>0.14696888899999999</v>
      </c>
      <c r="I3600">
        <f t="shared" si="199"/>
        <v>192</v>
      </c>
    </row>
    <row r="3601" spans="2:9" x14ac:dyDescent="0.45">
      <c r="B3601">
        <f>IF('Input and Summary Results'!D3183=0,FALSE,'Input and Summary Results'!$B3183)</f>
        <v>192</v>
      </c>
      <c r="C3601">
        <f>IF(OR(B3601=0,'Input and Summary Results'!D3183=0,'Input and Summary Results'!D3183=""),FALSE,'Input and Summary Results'!$D3183)</f>
        <v>0.119918681</v>
      </c>
      <c r="D3601">
        <f>IF(OR(B3601=0,'Input and Summary Results'!E3183=0),FALSE,'Input and Summary Results'!$E3183)</f>
        <v>0.116029095</v>
      </c>
      <c r="E3601">
        <f t="shared" si="197"/>
        <v>-0.9211131569907639</v>
      </c>
      <c r="F3601">
        <f t="shared" si="198"/>
        <v>0.41992312465478165</v>
      </c>
      <c r="G3601">
        <f>IF('Input and Summary Results'!$J$4="yes",IF(C3601=FALSE,FALSE,IF('Data Transformation'!E3601&lt;$R$10,E3601,$R$10)),IF(C3601=FALSE,FALSE,IF(C3601&lt;$R$10,C3601,$R$10)))</f>
        <v>0.119918681</v>
      </c>
      <c r="H3601">
        <f>IF('Input and Summary Results'!$J$4="yes",'Data Transformation'!F3601,'Data Transformation'!D3601)</f>
        <v>0.116029095</v>
      </c>
      <c r="I3601">
        <f t="shared" si="199"/>
        <v>192</v>
      </c>
    </row>
    <row r="3602" spans="2:9" x14ac:dyDescent="0.45">
      <c r="B3602">
        <f>IF('Input and Summary Results'!D3184=0,FALSE,'Input and Summary Results'!$B3184)</f>
        <v>192</v>
      </c>
      <c r="C3602">
        <f>IF(OR(B3602=0,'Input and Summary Results'!D3184=0,'Input and Summary Results'!D3184=""),FALSE,'Input and Summary Results'!$D3184)</f>
        <v>9.4984023000000001E-2</v>
      </c>
      <c r="D3602">
        <f>IF(OR(B3602=0,'Input and Summary Results'!E3184=0),FALSE,'Input and Summary Results'!$E3184)</f>
        <v>0.107786564</v>
      </c>
      <c r="E3602">
        <f t="shared" si="197"/>
        <v>-1.0223494400424822</v>
      </c>
      <c r="F3602">
        <f t="shared" si="198"/>
        <v>0.49249723583512567</v>
      </c>
      <c r="G3602">
        <f>IF('Input and Summary Results'!$J$4="yes",IF(C3602=FALSE,FALSE,IF('Data Transformation'!E3602&lt;$R$10,E3602,$R$10)),IF(C3602=FALSE,FALSE,IF(C3602&lt;$R$10,C3602,$R$10)))</f>
        <v>9.4984023000000001E-2</v>
      </c>
      <c r="H3602">
        <f>IF('Input and Summary Results'!$J$4="yes",'Data Transformation'!F3602,'Data Transformation'!D3602)</f>
        <v>0.107786564</v>
      </c>
      <c r="I3602">
        <f t="shared" si="199"/>
        <v>192</v>
      </c>
    </row>
    <row r="3603" spans="2:9" x14ac:dyDescent="0.45">
      <c r="B3603">
        <f>IF('Input and Summary Results'!D3185=0,FALSE,'Input and Summary Results'!$B3185)</f>
        <v>192</v>
      </c>
      <c r="C3603">
        <f>IF(OR(B3603=0,'Input and Summary Results'!D3185=0,'Input and Summary Results'!D3185=""),FALSE,'Input and Summary Results'!$D3185)</f>
        <v>3.0709930999999999E-2</v>
      </c>
      <c r="D3603">
        <f>IF(OR(B3603=0,'Input and Summary Results'!E3185=0),FALSE,'Input and Summary Results'!$E3185)</f>
        <v>8.7199073000000002E-2</v>
      </c>
      <c r="E3603">
        <f t="shared" si="197"/>
        <v>-1.5127211593417866</v>
      </c>
      <c r="F3603">
        <f t="shared" si="198"/>
        <v>1.2323179000955751</v>
      </c>
      <c r="G3603">
        <f>IF('Input and Summary Results'!$J$4="yes",IF(C3603=FALSE,FALSE,IF('Data Transformation'!E3603&lt;$R$10,E3603,$R$10)),IF(C3603=FALSE,FALSE,IF(C3603&lt;$R$10,C3603,$R$10)))</f>
        <v>3.0709930999999999E-2</v>
      </c>
      <c r="H3603">
        <f>IF('Input and Summary Results'!$J$4="yes",'Data Transformation'!F3603,'Data Transformation'!D3603)</f>
        <v>8.7199073000000002E-2</v>
      </c>
      <c r="I3603">
        <f t="shared" si="199"/>
        <v>192</v>
      </c>
    </row>
    <row r="3604" spans="2:9" x14ac:dyDescent="0.45">
      <c r="B3604">
        <f>IF('Input and Summary Results'!D3186=0,FALSE,'Input and Summary Results'!$B3186)</f>
        <v>192</v>
      </c>
      <c r="C3604">
        <f>IF(OR(B3604=0,'Input and Summary Results'!D3186=0,'Input and Summary Results'!D3186=""),FALSE,'Input and Summary Results'!$D3186)</f>
        <v>1.2778764999999999E-2</v>
      </c>
      <c r="D3604">
        <f>IF(OR(B3604=0,'Input and Summary Results'!E3186=0),FALSE,'Input and Summary Results'!$E3186)</f>
        <v>8.1505489E-2</v>
      </c>
      <c r="E3604">
        <f t="shared" si="197"/>
        <v>-1.8935111164125316</v>
      </c>
      <c r="F3604">
        <f t="shared" si="198"/>
        <v>2.7681377837373176</v>
      </c>
      <c r="G3604">
        <f>IF('Input and Summary Results'!$J$4="yes",IF(C3604=FALSE,FALSE,IF('Data Transformation'!E3604&lt;$R$10,E3604,$R$10)),IF(C3604=FALSE,FALSE,IF(C3604&lt;$R$10,C3604,$R$10)))</f>
        <v>1.2778764999999999E-2</v>
      </c>
      <c r="H3604">
        <f>IF('Input and Summary Results'!$J$4="yes",'Data Transformation'!F3604,'Data Transformation'!D3604)</f>
        <v>8.1505489E-2</v>
      </c>
      <c r="I3604">
        <f t="shared" si="199"/>
        <v>192</v>
      </c>
    </row>
    <row r="3605" spans="2:9" x14ac:dyDescent="0.45">
      <c r="B3605">
        <f>IF('Input and Summary Results'!D3187=0,FALSE,'Input and Summary Results'!$B3187)</f>
        <v>192</v>
      </c>
      <c r="C3605">
        <f>IF(OR(B3605=0,'Input and Summary Results'!D3187=0,'Input and Summary Results'!D3187=""),FALSE,'Input and Summary Results'!$D3187)</f>
        <v>9.3826174999999998E-2</v>
      </c>
      <c r="D3605">
        <f>IF(OR(B3605=0,'Input and Summary Results'!E3187=0),FALSE,'Input and Summary Results'!$E3187)</f>
        <v>7.9740274E-2</v>
      </c>
      <c r="E3605">
        <f t="shared" si="197"/>
        <v>-1.0276759881424744</v>
      </c>
      <c r="F3605">
        <f t="shared" si="198"/>
        <v>0.36884460989697171</v>
      </c>
      <c r="G3605">
        <f>IF('Input and Summary Results'!$J$4="yes",IF(C3605=FALSE,FALSE,IF('Data Transformation'!E3605&lt;$R$10,E3605,$R$10)),IF(C3605=FALSE,FALSE,IF(C3605&lt;$R$10,C3605,$R$10)))</f>
        <v>9.3826174999999998E-2</v>
      </c>
      <c r="H3605">
        <f>IF('Input and Summary Results'!$J$4="yes",'Data Transformation'!F3605,'Data Transformation'!D3605)</f>
        <v>7.9740274E-2</v>
      </c>
      <c r="I3605">
        <f t="shared" si="199"/>
        <v>192</v>
      </c>
    </row>
    <row r="3606" spans="2:9" x14ac:dyDescent="0.45">
      <c r="B3606">
        <f>IF('Input and Summary Results'!D3188=0,FALSE,'Input and Summary Results'!$B3188)</f>
        <v>192</v>
      </c>
      <c r="C3606">
        <f>IF(OR(B3606=0,'Input and Summary Results'!D3188=0,'Input and Summary Results'!D3188=""),FALSE,'Input and Summary Results'!$D3188)</f>
        <v>5.7071047999999999E-2</v>
      </c>
      <c r="D3606">
        <f>IF(OR(B3606=0,'Input and Summary Results'!E3188=0),FALSE,'Input and Summary Results'!$E3188)</f>
        <v>6.9702765E-2</v>
      </c>
      <c r="E3606">
        <f t="shared" si="197"/>
        <v>-1.2435841523951785</v>
      </c>
      <c r="F3606">
        <f t="shared" si="198"/>
        <v>0.53005860361982493</v>
      </c>
      <c r="G3606">
        <f>IF('Input and Summary Results'!$J$4="yes",IF(C3606=FALSE,FALSE,IF('Data Transformation'!E3606&lt;$R$10,E3606,$R$10)),IF(C3606=FALSE,FALSE,IF(C3606&lt;$R$10,C3606,$R$10)))</f>
        <v>5.7071047999999999E-2</v>
      </c>
      <c r="H3606">
        <f>IF('Input and Summary Results'!$J$4="yes",'Data Transformation'!F3606,'Data Transformation'!D3606)</f>
        <v>6.9702765E-2</v>
      </c>
      <c r="I3606">
        <f t="shared" si="199"/>
        <v>192</v>
      </c>
    </row>
    <row r="3607" spans="2:9" x14ac:dyDescent="0.45">
      <c r="B3607">
        <f>IF('Input and Summary Results'!D3189=0,FALSE,'Input and Summary Results'!$B3189)</f>
        <v>192</v>
      </c>
      <c r="C3607">
        <f>IF(OR(B3607=0,'Input and Summary Results'!D3189=0,'Input and Summary Results'!D3189=""),FALSE,'Input and Summary Results'!$D3189)</f>
        <v>0.10237601</v>
      </c>
      <c r="D3607">
        <f>IF(OR(B3607=0,'Input and Summary Results'!E3189=0),FALSE,'Input and Summary Results'!$E3189)</f>
        <v>6.5255114000000003E-2</v>
      </c>
      <c r="E3607">
        <f t="shared" si="197"/>
        <v>-0.9898018006379915</v>
      </c>
      <c r="F3607">
        <f t="shared" si="198"/>
        <v>0.27663433529007431</v>
      </c>
      <c r="G3607">
        <f>IF('Input and Summary Results'!$J$4="yes",IF(C3607=FALSE,FALSE,IF('Data Transformation'!E3607&lt;$R$10,E3607,$R$10)),IF(C3607=FALSE,FALSE,IF(C3607&lt;$R$10,C3607,$R$10)))</f>
        <v>0.10237601</v>
      </c>
      <c r="H3607">
        <f>IF('Input and Summary Results'!$J$4="yes",'Data Transformation'!F3607,'Data Transformation'!D3607)</f>
        <v>6.5255114000000003E-2</v>
      </c>
      <c r="I3607">
        <f t="shared" si="199"/>
        <v>192</v>
      </c>
    </row>
    <row r="3608" spans="2:9" x14ac:dyDescent="0.45">
      <c r="B3608">
        <f>IF('Input and Summary Results'!D3190=0,FALSE,'Input and Summary Results'!$B3190)</f>
        <v>192</v>
      </c>
      <c r="C3608">
        <f>IF(OR(B3608=0,'Input and Summary Results'!D3190=0,'Input and Summary Results'!D3190=""),FALSE,'Input and Summary Results'!$D3190)</f>
        <v>0.17404645599999999</v>
      </c>
      <c r="D3608">
        <f>IF(OR(B3608=0,'Input and Summary Results'!E3190=0),FALSE,'Input and Summary Results'!$E3190)</f>
        <v>6.3887126000000002E-2</v>
      </c>
      <c r="E3608">
        <f t="shared" si="197"/>
        <v>-0.75933481555874505</v>
      </c>
      <c r="F3608">
        <f t="shared" si="198"/>
        <v>0.15930811417383875</v>
      </c>
      <c r="G3608">
        <f>IF('Input and Summary Results'!$J$4="yes",IF(C3608=FALSE,FALSE,IF('Data Transformation'!E3608&lt;$R$10,E3608,$R$10)),IF(C3608=FALSE,FALSE,IF(C3608&lt;$R$10,C3608,$R$10)))</f>
        <v>0.17404645599999999</v>
      </c>
      <c r="H3608">
        <f>IF('Input and Summary Results'!$J$4="yes",'Data Transformation'!F3608,'Data Transformation'!D3608)</f>
        <v>6.3887126000000002E-2</v>
      </c>
      <c r="I3608">
        <f t="shared" si="199"/>
        <v>192</v>
      </c>
    </row>
    <row r="3609" spans="2:9" x14ac:dyDescent="0.45">
      <c r="B3609">
        <f>IF('Input and Summary Results'!D3191=0,FALSE,'Input and Summary Results'!$B3191)</f>
        <v>192</v>
      </c>
      <c r="C3609">
        <f>IF(OR(B3609=0,'Input and Summary Results'!D3191=0,'Input and Summary Results'!D3191=""),FALSE,'Input and Summary Results'!$D3191)</f>
        <v>5.1458070000000002E-2</v>
      </c>
      <c r="D3609">
        <f>IF(OR(B3609=0,'Input and Summary Results'!E3191=0),FALSE,'Input and Summary Results'!$E3191)</f>
        <v>6.3046979000000003E-2</v>
      </c>
      <c r="E3609">
        <f t="shared" si="197"/>
        <v>-1.288546506584058</v>
      </c>
      <c r="F3609">
        <f t="shared" si="198"/>
        <v>0.53174145252629956</v>
      </c>
      <c r="G3609">
        <f>IF('Input and Summary Results'!$J$4="yes",IF(C3609=FALSE,FALSE,IF('Data Transformation'!E3609&lt;$R$10,E3609,$R$10)),IF(C3609=FALSE,FALSE,IF(C3609&lt;$R$10,C3609,$R$10)))</f>
        <v>5.1458070000000002E-2</v>
      </c>
      <c r="H3609">
        <f>IF('Input and Summary Results'!$J$4="yes",'Data Transformation'!F3609,'Data Transformation'!D3609)</f>
        <v>6.3046979000000003E-2</v>
      </c>
      <c r="I3609">
        <f t="shared" si="199"/>
        <v>192</v>
      </c>
    </row>
    <row r="3610" spans="2:9" x14ac:dyDescent="0.45">
      <c r="B3610">
        <f>IF('Input and Summary Results'!D3192=0,FALSE,'Input and Summary Results'!$B3192)</f>
        <v>192</v>
      </c>
      <c r="C3610">
        <f>IF(OR(B3610=0,'Input and Summary Results'!D3192=0,'Input and Summary Results'!D3192=""),FALSE,'Input and Summary Results'!$D3192)</f>
        <v>0.13416270899999999</v>
      </c>
      <c r="D3610">
        <f>IF(OR(B3610=0,'Input and Summary Results'!E3192=0),FALSE,'Input and Summary Results'!$E3192)</f>
        <v>5.5182513000000002E-2</v>
      </c>
      <c r="E3610">
        <f t="shared" si="197"/>
        <v>-0.8723681810826992</v>
      </c>
      <c r="F3610">
        <f t="shared" si="198"/>
        <v>0.17850869903051825</v>
      </c>
      <c r="G3610">
        <f>IF('Input and Summary Results'!$J$4="yes",IF(C3610=FALSE,FALSE,IF('Data Transformation'!E3610&lt;$R$10,E3610,$R$10)),IF(C3610=FALSE,FALSE,IF(C3610&lt;$R$10,C3610,$R$10)))</f>
        <v>0.13416270899999999</v>
      </c>
      <c r="H3610">
        <f>IF('Input and Summary Results'!$J$4="yes",'Data Transformation'!F3610,'Data Transformation'!D3610)</f>
        <v>5.5182513000000002E-2</v>
      </c>
      <c r="I3610">
        <f t="shared" si="199"/>
        <v>192</v>
      </c>
    </row>
    <row r="3611" spans="2:9" x14ac:dyDescent="0.45">
      <c r="B3611">
        <f>IF('Input and Summary Results'!D3193=0,FALSE,'Input and Summary Results'!$B3193)</f>
        <v>192</v>
      </c>
      <c r="C3611">
        <f>IF(OR(B3611=0,'Input and Summary Results'!D3193=0,'Input and Summary Results'!D3193=""),FALSE,'Input and Summary Results'!$D3193)</f>
        <v>0.175720878</v>
      </c>
      <c r="D3611">
        <f>IF(OR(B3611=0,'Input and Summary Results'!E3193=0),FALSE,'Input and Summary Results'!$E3193)</f>
        <v>5.4537627999999998E-2</v>
      </c>
      <c r="E3611">
        <f t="shared" si="197"/>
        <v>-0.75517663542263747</v>
      </c>
      <c r="F3611">
        <f t="shared" si="198"/>
        <v>0.13469845371476008</v>
      </c>
      <c r="G3611">
        <f>IF('Input and Summary Results'!$J$4="yes",IF(C3611=FALSE,FALSE,IF('Data Transformation'!E3611&lt;$R$10,E3611,$R$10)),IF(C3611=FALSE,FALSE,IF(C3611&lt;$R$10,C3611,$R$10)))</f>
        <v>0.175720878</v>
      </c>
      <c r="H3611">
        <f>IF('Input and Summary Results'!$J$4="yes",'Data Transformation'!F3611,'Data Transformation'!D3611)</f>
        <v>5.4537627999999998E-2</v>
      </c>
      <c r="I3611">
        <f t="shared" si="199"/>
        <v>192</v>
      </c>
    </row>
    <row r="3612" spans="2:9" x14ac:dyDescent="0.45">
      <c r="B3612">
        <f>IF('Input and Summary Results'!D3194=0,FALSE,'Input and Summary Results'!$B3194)</f>
        <v>192</v>
      </c>
      <c r="C3612">
        <f>IF(OR(B3612=0,'Input and Summary Results'!D3194=0,'Input and Summary Results'!D3194=""),FALSE,'Input and Summary Results'!$D3194)</f>
        <v>8.3431907999999999E-2</v>
      </c>
      <c r="D3612">
        <f>IF(OR(B3612=0,'Input and Summary Results'!E3194=0),FALSE,'Input and Summary Results'!$E3194)</f>
        <v>5.0096474000000002E-2</v>
      </c>
      <c r="E3612">
        <f t="shared" si="197"/>
        <v>-1.0786678244445083</v>
      </c>
      <c r="F3612">
        <f t="shared" si="198"/>
        <v>0.2605941807779345</v>
      </c>
      <c r="G3612">
        <f>IF('Input and Summary Results'!$J$4="yes",IF(C3612=FALSE,FALSE,IF('Data Transformation'!E3612&lt;$R$10,E3612,$R$10)),IF(C3612=FALSE,FALSE,IF(C3612&lt;$R$10,C3612,$R$10)))</f>
        <v>8.3431907999999999E-2</v>
      </c>
      <c r="H3612">
        <f>IF('Input and Summary Results'!$J$4="yes",'Data Transformation'!F3612,'Data Transformation'!D3612)</f>
        <v>5.0096474000000002E-2</v>
      </c>
      <c r="I3612">
        <f t="shared" si="199"/>
        <v>192</v>
      </c>
    </row>
    <row r="3613" spans="2:9" x14ac:dyDescent="0.45">
      <c r="B3613">
        <f>IF('Input and Summary Results'!D3195=0,FALSE,'Input and Summary Results'!$B3195)</f>
        <v>192</v>
      </c>
      <c r="C3613">
        <f>IF(OR(B3613=0,'Input and Summary Results'!D3195=0,'Input and Summary Results'!D3195=""),FALSE,'Input and Summary Results'!$D3195)</f>
        <v>0.101589735</v>
      </c>
      <c r="D3613">
        <f>IF(OR(B3613=0,'Input and Summary Results'!E3195=0),FALSE,'Input and Summary Results'!$E3195)</f>
        <v>4.7198758E-2</v>
      </c>
      <c r="E3613">
        <f t="shared" si="197"/>
        <v>-0.99315017254498494</v>
      </c>
      <c r="F3613">
        <f t="shared" si="198"/>
        <v>0.201637113946601</v>
      </c>
      <c r="G3613">
        <f>IF('Input and Summary Results'!$J$4="yes",IF(C3613=FALSE,FALSE,IF('Data Transformation'!E3613&lt;$R$10,E3613,$R$10)),IF(C3613=FALSE,FALSE,IF(C3613&lt;$R$10,C3613,$R$10)))</f>
        <v>0.101589735</v>
      </c>
      <c r="H3613">
        <f>IF('Input and Summary Results'!$J$4="yes",'Data Transformation'!F3613,'Data Transformation'!D3613)</f>
        <v>4.7198758E-2</v>
      </c>
      <c r="I3613">
        <f t="shared" si="199"/>
        <v>192</v>
      </c>
    </row>
    <row r="3614" spans="2:9" x14ac:dyDescent="0.45">
      <c r="B3614">
        <f>IF('Input and Summary Results'!D3196=0,FALSE,'Input and Summary Results'!$B3196)</f>
        <v>192</v>
      </c>
      <c r="C3614">
        <f>IF(OR(B3614=0,'Input and Summary Results'!D3196=0,'Input and Summary Results'!D3196=""),FALSE,'Input and Summary Results'!$D3196)</f>
        <v>0.120443222</v>
      </c>
      <c r="D3614">
        <f>IF(OR(B3614=0,'Input and Summary Results'!E3196=0),FALSE,'Input and Summary Results'!$E3196)</f>
        <v>4.2836774000000001E-2</v>
      </c>
      <c r="E3614">
        <f t="shared" si="197"/>
        <v>-0.91921763510793242</v>
      </c>
      <c r="F3614">
        <f t="shared" si="198"/>
        <v>0.15435621537922659</v>
      </c>
      <c r="G3614">
        <f>IF('Input and Summary Results'!$J$4="yes",IF(C3614=FALSE,FALSE,IF('Data Transformation'!E3614&lt;$R$10,E3614,$R$10)),IF(C3614=FALSE,FALSE,IF(C3614&lt;$R$10,C3614,$R$10)))</f>
        <v>0.120443222</v>
      </c>
      <c r="H3614">
        <f>IF('Input and Summary Results'!$J$4="yes",'Data Transformation'!F3614,'Data Transformation'!D3614)</f>
        <v>4.2836774000000001E-2</v>
      </c>
      <c r="I3614">
        <f t="shared" si="199"/>
        <v>192</v>
      </c>
    </row>
    <row r="3615" spans="2:9" x14ac:dyDescent="0.45">
      <c r="B3615">
        <f>IF('Input and Summary Results'!D3197=0,FALSE,'Input and Summary Results'!$B3197)</f>
        <v>192</v>
      </c>
      <c r="C3615">
        <f>IF(OR(B3615=0,'Input and Summary Results'!D3197=0,'Input and Summary Results'!D3197=""),FALSE,'Input and Summary Results'!$D3197)</f>
        <v>8.6568628999999994E-2</v>
      </c>
      <c r="D3615">
        <f>IF(OR(B3615=0,'Input and Summary Results'!E3197=0),FALSE,'Input and Summary Results'!$E3197)</f>
        <v>3.9136965000000003E-2</v>
      </c>
      <c r="E3615">
        <f t="shared" si="197"/>
        <v>-1.0626394604132814</v>
      </c>
      <c r="F3615">
        <f t="shared" si="198"/>
        <v>0.1962078296284443</v>
      </c>
      <c r="G3615">
        <f>IF('Input and Summary Results'!$J$4="yes",IF(C3615=FALSE,FALSE,IF('Data Transformation'!E3615&lt;$R$10,E3615,$R$10)),IF(C3615=FALSE,FALSE,IF(C3615&lt;$R$10,C3615,$R$10)))</f>
        <v>8.6568628999999994E-2</v>
      </c>
      <c r="H3615">
        <f>IF('Input and Summary Results'!$J$4="yes",'Data Transformation'!F3615,'Data Transformation'!D3615)</f>
        <v>3.9136965000000003E-2</v>
      </c>
      <c r="I3615">
        <f t="shared" si="199"/>
        <v>192</v>
      </c>
    </row>
    <row r="3616" spans="2:9" x14ac:dyDescent="0.45">
      <c r="B3616">
        <f>IF('Input and Summary Results'!D3198=0,FALSE,'Input and Summary Results'!$B3198)</f>
        <v>192</v>
      </c>
      <c r="C3616">
        <f>IF(OR(B3616=0,'Input and Summary Results'!D3198=0,'Input and Summary Results'!D3198=""),FALSE,'Input and Summary Results'!$D3198)</f>
        <v>6.2705648000000003E-2</v>
      </c>
      <c r="D3616">
        <f>IF(OR(B3616=0,'Input and Summary Results'!E3198=0),FALSE,'Input and Summary Results'!$E3198)</f>
        <v>3.5596746999999998E-2</v>
      </c>
      <c r="E3616">
        <f t="shared" si="197"/>
        <v>-1.2026933397950836</v>
      </c>
      <c r="F3616">
        <f t="shared" si="198"/>
        <v>0.24637315282986946</v>
      </c>
      <c r="G3616">
        <f>IF('Input and Summary Results'!$J$4="yes",IF(C3616=FALSE,FALSE,IF('Data Transformation'!E3616&lt;$R$10,E3616,$R$10)),IF(C3616=FALSE,FALSE,IF(C3616&lt;$R$10,C3616,$R$10)))</f>
        <v>6.2705648000000003E-2</v>
      </c>
      <c r="H3616">
        <f>IF('Input and Summary Results'!$J$4="yes",'Data Transformation'!F3616,'Data Transformation'!D3616)</f>
        <v>3.5596746999999998E-2</v>
      </c>
      <c r="I3616">
        <f t="shared" si="199"/>
        <v>192</v>
      </c>
    </row>
    <row r="3617" spans="2:9" x14ac:dyDescent="0.45">
      <c r="B3617">
        <f>IF('Input and Summary Results'!D3199=0,FALSE,'Input and Summary Results'!$B3199)</f>
        <v>192</v>
      </c>
      <c r="C3617">
        <f>IF(OR(B3617=0,'Input and Summary Results'!D3199=0,'Input and Summary Results'!D3199=""),FALSE,'Input and Summary Results'!$D3199)</f>
        <v>4.3460935999999999E-2</v>
      </c>
      <c r="D3617">
        <f>IF(OR(B3617=0,'Input and Summary Results'!E3199=0),FALSE,'Input and Summary Results'!$E3199)</f>
        <v>3.1408966000000003E-2</v>
      </c>
      <c r="E3617">
        <f t="shared" si="197"/>
        <v>-1.3619009246961724</v>
      </c>
      <c r="F3617">
        <f t="shared" si="198"/>
        <v>0.31364927906752865</v>
      </c>
      <c r="G3617">
        <f>IF('Input and Summary Results'!$J$4="yes",IF(C3617=FALSE,FALSE,IF('Data Transformation'!E3617&lt;$R$10,E3617,$R$10)),IF(C3617=FALSE,FALSE,IF(C3617&lt;$R$10,C3617,$R$10)))</f>
        <v>4.3460935999999999E-2</v>
      </c>
      <c r="H3617">
        <f>IF('Input and Summary Results'!$J$4="yes",'Data Transformation'!F3617,'Data Transformation'!D3617)</f>
        <v>3.1408966000000003E-2</v>
      </c>
      <c r="I3617">
        <f t="shared" si="199"/>
        <v>192</v>
      </c>
    </row>
    <row r="3618" spans="2:9" x14ac:dyDescent="0.45">
      <c r="B3618">
        <f>IF('Input and Summary Results'!D3200=0,FALSE,'Input and Summary Results'!$B3200)</f>
        <v>193</v>
      </c>
      <c r="C3618">
        <f>IF(OR(B3618=0,'Input and Summary Results'!D3200=0,'Input and Summary Results'!D3200=""),FALSE,'Input and Summary Results'!$D3200)</f>
        <v>0.18768362</v>
      </c>
      <c r="D3618">
        <f>IF(OR(B3618=0,'Input and Summary Results'!E3200=0),FALSE,'Input and Summary Results'!$E3200)</f>
        <v>0.116059341</v>
      </c>
      <c r="E3618">
        <f t="shared" si="197"/>
        <v>-0.7265736285722012</v>
      </c>
      <c r="F3618">
        <f t="shared" si="198"/>
        <v>0.26837586569355387</v>
      </c>
      <c r="G3618">
        <f>IF('Input and Summary Results'!$J$4="yes",IF(C3618=FALSE,FALSE,IF('Data Transformation'!E3618&lt;$R$10,E3618,$R$10)),IF(C3618=FALSE,FALSE,IF(C3618&lt;$R$10,C3618,$R$10)))</f>
        <v>0.18768362</v>
      </c>
      <c r="H3618">
        <f>IF('Input and Summary Results'!$J$4="yes",'Data Transformation'!F3618,'Data Transformation'!D3618)</f>
        <v>0.116059341</v>
      </c>
      <c r="I3618">
        <f t="shared" si="199"/>
        <v>193</v>
      </c>
    </row>
    <row r="3619" spans="2:9" x14ac:dyDescent="0.45">
      <c r="B3619">
        <f>IF('Input and Summary Results'!D3201=0,FALSE,'Input and Summary Results'!$B3201)</f>
        <v>193</v>
      </c>
      <c r="C3619">
        <f>IF(OR(B3619=0,'Input and Summary Results'!D3201=0,'Input and Summary Results'!D3201=""),FALSE,'Input and Summary Results'!$D3201)</f>
        <v>0.190740874</v>
      </c>
      <c r="D3619">
        <f>IF(OR(B3619=0,'Input and Summary Results'!E3201=0),FALSE,'Input and Summary Results'!$E3201)</f>
        <v>9.7897886000000003E-2</v>
      </c>
      <c r="E3619">
        <f t="shared" si="197"/>
        <v>-0.71955623170206817</v>
      </c>
      <c r="F3619">
        <f t="shared" si="198"/>
        <v>0.22275080129914893</v>
      </c>
      <c r="G3619">
        <f>IF('Input and Summary Results'!$J$4="yes",IF(C3619=FALSE,FALSE,IF('Data Transformation'!E3619&lt;$R$10,E3619,$R$10)),IF(C3619=FALSE,FALSE,IF(C3619&lt;$R$10,C3619,$R$10)))</f>
        <v>0.190740874</v>
      </c>
      <c r="H3619">
        <f>IF('Input and Summary Results'!$J$4="yes",'Data Transformation'!F3619,'Data Transformation'!D3619)</f>
        <v>9.7897886000000003E-2</v>
      </c>
      <c r="I3619">
        <f t="shared" si="199"/>
        <v>193</v>
      </c>
    </row>
    <row r="3620" spans="2:9" x14ac:dyDescent="0.45">
      <c r="B3620">
        <f>IF('Input and Summary Results'!D3202=0,FALSE,'Input and Summary Results'!$B3202)</f>
        <v>193</v>
      </c>
      <c r="C3620">
        <f>IF(OR(B3620=0,'Input and Summary Results'!D3202=0,'Input and Summary Results'!D3202=""),FALSE,'Input and Summary Results'!$D3202)</f>
        <v>0.138722081</v>
      </c>
      <c r="D3620">
        <f>IF(OR(B3620=0,'Input and Summary Results'!E3202=0),FALSE,'Input and Summary Results'!$E3202)</f>
        <v>9.2448039999999995E-2</v>
      </c>
      <c r="E3620">
        <f t="shared" si="197"/>
        <v>-0.85785440487335796</v>
      </c>
      <c r="F3620">
        <f t="shared" si="198"/>
        <v>0.28922900428519377</v>
      </c>
      <c r="G3620">
        <f>IF('Input and Summary Results'!$J$4="yes",IF(C3620=FALSE,FALSE,IF('Data Transformation'!E3620&lt;$R$10,E3620,$R$10)),IF(C3620=FALSE,FALSE,IF(C3620&lt;$R$10,C3620,$R$10)))</f>
        <v>0.138722081</v>
      </c>
      <c r="H3620">
        <f>IF('Input and Summary Results'!$J$4="yes",'Data Transformation'!F3620,'Data Transformation'!D3620)</f>
        <v>9.2448039999999995E-2</v>
      </c>
      <c r="I3620">
        <f t="shared" si="199"/>
        <v>193</v>
      </c>
    </row>
    <row r="3621" spans="2:9" x14ac:dyDescent="0.45">
      <c r="B3621">
        <f>IF('Input and Summary Results'!D3203=0,FALSE,'Input and Summary Results'!$B3203)</f>
        <v>193</v>
      </c>
      <c r="C3621">
        <f>IF(OR(B3621=0,'Input and Summary Results'!D3203=0,'Input and Summary Results'!D3203=""),FALSE,'Input and Summary Results'!$D3203)</f>
        <v>0.24831299300000001</v>
      </c>
      <c r="D3621">
        <f>IF(OR(B3621=0,'Input and Summary Results'!E3203=0),FALSE,'Input and Summary Results'!$E3203)</f>
        <v>8.7091515999999994E-2</v>
      </c>
      <c r="E3621">
        <f t="shared" si="197"/>
        <v>-0.60500055535251951</v>
      </c>
      <c r="F3621">
        <f t="shared" si="198"/>
        <v>0.15221804339493422</v>
      </c>
      <c r="G3621">
        <f>IF('Input and Summary Results'!$J$4="yes",IF(C3621=FALSE,FALSE,IF('Data Transformation'!E3621&lt;$R$10,E3621,$R$10)),IF(C3621=FALSE,FALSE,IF(C3621&lt;$R$10,C3621,$R$10)))</f>
        <v>0.24831299300000001</v>
      </c>
      <c r="H3621">
        <f>IF('Input and Summary Results'!$J$4="yes",'Data Transformation'!F3621,'Data Transformation'!D3621)</f>
        <v>8.7091515999999994E-2</v>
      </c>
      <c r="I3621">
        <f t="shared" si="199"/>
        <v>193</v>
      </c>
    </row>
    <row r="3622" spans="2:9" x14ac:dyDescent="0.45">
      <c r="B3622">
        <f>IF('Input and Summary Results'!D3204=0,FALSE,'Input and Summary Results'!$B3204)</f>
        <v>193</v>
      </c>
      <c r="C3622">
        <f>IF(OR(B3622=0,'Input and Summary Results'!D3204=0,'Input and Summary Results'!D3204=""),FALSE,'Input and Summary Results'!$D3204)</f>
        <v>0.34335722099999999</v>
      </c>
      <c r="D3622">
        <f>IF(OR(B3622=0,'Input and Summary Results'!E3204=0),FALSE,'Input and Summary Results'!$E3204)</f>
        <v>7.8126503E-2</v>
      </c>
      <c r="E3622">
        <f t="shared" si="197"/>
        <v>-0.46425381471079169</v>
      </c>
      <c r="F3622">
        <f t="shared" si="198"/>
        <v>9.875109719040974E-2</v>
      </c>
      <c r="G3622">
        <f>IF('Input and Summary Results'!$J$4="yes",IF(C3622=FALSE,FALSE,IF('Data Transformation'!E3622&lt;$R$10,E3622,$R$10)),IF(C3622=FALSE,FALSE,IF(C3622&lt;$R$10,C3622,$R$10)))</f>
        <v>0.34335722099999999</v>
      </c>
      <c r="H3622">
        <f>IF('Input and Summary Results'!$J$4="yes",'Data Transformation'!F3622,'Data Transformation'!D3622)</f>
        <v>7.8126503E-2</v>
      </c>
      <c r="I3622">
        <f t="shared" si="199"/>
        <v>193</v>
      </c>
    </row>
    <row r="3623" spans="2:9" x14ac:dyDescent="0.45">
      <c r="B3623">
        <f>IF('Input and Summary Results'!D3205=0,FALSE,'Input and Summary Results'!$B3205)</f>
        <v>193</v>
      </c>
      <c r="C3623">
        <f>IF(OR(B3623=0,'Input and Summary Results'!D3205=0,'Input and Summary Results'!D3205=""),FALSE,'Input and Summary Results'!$D3205)</f>
        <v>0.46825318700000002</v>
      </c>
      <c r="D3623">
        <f>IF(OR(B3623=0,'Input and Summary Results'!E3205=0),FALSE,'Input and Summary Results'!$E3205)</f>
        <v>6.7353591000000004E-2</v>
      </c>
      <c r="E3623">
        <f t="shared" si="197"/>
        <v>-0.329519258070603</v>
      </c>
      <c r="F3623">
        <f t="shared" si="198"/>
        <v>6.2426608735500183E-2</v>
      </c>
      <c r="G3623">
        <f>IF('Input and Summary Results'!$J$4="yes",IF(C3623=FALSE,FALSE,IF('Data Transformation'!E3623&lt;$R$10,E3623,$R$10)),IF(C3623=FALSE,FALSE,IF(C3623&lt;$R$10,C3623,$R$10)))</f>
        <v>0.46825318700000002</v>
      </c>
      <c r="H3623">
        <f>IF('Input and Summary Results'!$J$4="yes",'Data Transformation'!F3623,'Data Transformation'!D3623)</f>
        <v>6.7353591000000004E-2</v>
      </c>
      <c r="I3623">
        <f t="shared" si="199"/>
        <v>193</v>
      </c>
    </row>
    <row r="3624" spans="2:9" x14ac:dyDescent="0.45">
      <c r="B3624">
        <f>IF('Input and Summary Results'!D3206=0,FALSE,'Input and Summary Results'!$B3206)</f>
        <v>193</v>
      </c>
      <c r="C3624">
        <f>IF(OR(B3624=0,'Input and Summary Results'!D3206=0,'Input and Summary Results'!D3206=""),FALSE,'Input and Summary Results'!$D3206)</f>
        <v>0.252429972</v>
      </c>
      <c r="D3624">
        <f>IF(OR(B3624=0,'Input and Summary Results'!E3206=0),FALSE,'Input and Summary Results'!$E3206)</f>
        <v>6.7148094000000005E-2</v>
      </c>
      <c r="E3624">
        <f t="shared" si="197"/>
        <v>-0.59785908088027795</v>
      </c>
      <c r="F3624">
        <f t="shared" si="198"/>
        <v>0.11544695966610495</v>
      </c>
      <c r="G3624">
        <f>IF('Input and Summary Results'!$J$4="yes",IF(C3624=FALSE,FALSE,IF('Data Transformation'!E3624&lt;$R$10,E3624,$R$10)),IF(C3624=FALSE,FALSE,IF(C3624&lt;$R$10,C3624,$R$10)))</f>
        <v>0.252429972</v>
      </c>
      <c r="H3624">
        <f>IF('Input and Summary Results'!$J$4="yes",'Data Transformation'!F3624,'Data Transformation'!D3624)</f>
        <v>6.7148094000000005E-2</v>
      </c>
      <c r="I3624">
        <f t="shared" si="199"/>
        <v>193</v>
      </c>
    </row>
    <row r="3625" spans="2:9" x14ac:dyDescent="0.45">
      <c r="B3625">
        <f>IF('Input and Summary Results'!D3207=0,FALSE,'Input and Summary Results'!$B3207)</f>
        <v>193</v>
      </c>
      <c r="C3625">
        <f>IF(OR(B3625=0,'Input and Summary Results'!D3207=0,'Input and Summary Results'!D3207=""),FALSE,'Input and Summary Results'!$D3207)</f>
        <v>0.103918423</v>
      </c>
      <c r="D3625">
        <f>IF(OR(B3625=0,'Input and Summary Results'!E3207=0),FALSE,'Input and Summary Results'!$E3207)</f>
        <v>5.8916919999999998E-2</v>
      </c>
      <c r="E3625">
        <f t="shared" si="197"/>
        <v>-0.98330745246230533</v>
      </c>
      <c r="F3625">
        <f t="shared" si="198"/>
        <v>0.24605784558528185</v>
      </c>
      <c r="G3625">
        <f>IF('Input and Summary Results'!$J$4="yes",IF(C3625=FALSE,FALSE,IF('Data Transformation'!E3625&lt;$R$10,E3625,$R$10)),IF(C3625=FALSE,FALSE,IF(C3625&lt;$R$10,C3625,$R$10)))</f>
        <v>0.103918423</v>
      </c>
      <c r="H3625">
        <f>IF('Input and Summary Results'!$J$4="yes",'Data Transformation'!F3625,'Data Transformation'!D3625)</f>
        <v>5.8916919999999998E-2</v>
      </c>
      <c r="I3625">
        <f t="shared" si="199"/>
        <v>193</v>
      </c>
    </row>
    <row r="3626" spans="2:9" x14ac:dyDescent="0.45">
      <c r="B3626">
        <f>IF('Input and Summary Results'!D3208=0,FALSE,'Input and Summary Results'!$B3208)</f>
        <v>193</v>
      </c>
      <c r="C3626">
        <f>IF(OR(B3626=0,'Input and Summary Results'!D3208=0,'Input and Summary Results'!D3208=""),FALSE,'Input and Summary Results'!$D3208)</f>
        <v>0.22377757500000001</v>
      </c>
      <c r="D3626">
        <f>IF(OR(B3626=0,'Input and Summary Results'!E3208=0),FALSE,'Input and Summary Results'!$E3208)</f>
        <v>5.8788979999999998E-2</v>
      </c>
      <c r="E3626">
        <f t="shared" ref="E3626:E3689" si="200">IF(C3626=FALSE,FALSE,LOG10(C3626))</f>
        <v>-0.65018343676084611</v>
      </c>
      <c r="F3626">
        <f t="shared" ref="F3626:F3689" si="201">IF(D3626=FALSE, FALSE,0.434*D3626/C3626)</f>
        <v>0.11401686393285833</v>
      </c>
      <c r="G3626">
        <f>IF('Input and Summary Results'!$J$4="yes",IF(C3626=FALSE,FALSE,IF('Data Transformation'!E3626&lt;$R$10,E3626,$R$10)),IF(C3626=FALSE,FALSE,IF(C3626&lt;$R$10,C3626,$R$10)))</f>
        <v>0.22377757500000001</v>
      </c>
      <c r="H3626">
        <f>IF('Input and Summary Results'!$J$4="yes",'Data Transformation'!F3626,'Data Transformation'!D3626)</f>
        <v>5.8788979999999998E-2</v>
      </c>
      <c r="I3626">
        <f t="shared" si="199"/>
        <v>193</v>
      </c>
    </row>
    <row r="3627" spans="2:9" x14ac:dyDescent="0.45">
      <c r="B3627">
        <f>IF('Input and Summary Results'!D3209=0,FALSE,'Input and Summary Results'!$B3209)</f>
        <v>193</v>
      </c>
      <c r="C3627">
        <f>IF(OR(B3627=0,'Input and Summary Results'!D3209=0,'Input and Summary Results'!D3209=""),FALSE,'Input and Summary Results'!$D3209)</f>
        <v>9.2672845000000004E-2</v>
      </c>
      <c r="D3627">
        <f>IF(OR(B3627=0,'Input and Summary Results'!E3209=0),FALSE,'Input and Summary Results'!$E3209)</f>
        <v>4.866558E-2</v>
      </c>
      <c r="E3627">
        <f t="shared" si="200"/>
        <v>-1.0330475041976714</v>
      </c>
      <c r="F3627">
        <f t="shared" si="201"/>
        <v>0.22790777298355303</v>
      </c>
      <c r="G3627">
        <f>IF('Input and Summary Results'!$J$4="yes",IF(C3627=FALSE,FALSE,IF('Data Transformation'!E3627&lt;$R$10,E3627,$R$10)),IF(C3627=FALSE,FALSE,IF(C3627&lt;$R$10,C3627,$R$10)))</f>
        <v>9.2672845000000004E-2</v>
      </c>
      <c r="H3627">
        <f>IF('Input and Summary Results'!$J$4="yes",'Data Transformation'!F3627,'Data Transformation'!D3627)</f>
        <v>4.866558E-2</v>
      </c>
      <c r="I3627">
        <f t="shared" si="199"/>
        <v>193</v>
      </c>
    </row>
    <row r="3628" spans="2:9" x14ac:dyDescent="0.45">
      <c r="B3628">
        <f>IF('Input and Summary Results'!D3210=0,FALSE,'Input and Summary Results'!$B3210)</f>
        <v>193</v>
      </c>
      <c r="C3628">
        <f>IF(OR(B3628=0,'Input and Summary Results'!D3210=0,'Input and Summary Results'!D3210=""),FALSE,'Input and Summary Results'!$D3210)</f>
        <v>0.183075028</v>
      </c>
      <c r="D3628">
        <f>IF(OR(B3628=0,'Input and Summary Results'!E3210=0),FALSE,'Input and Summary Results'!$E3210)</f>
        <v>4.6967417999999997E-2</v>
      </c>
      <c r="E3628">
        <f t="shared" si="200"/>
        <v>-0.73737089076890971</v>
      </c>
      <c r="F3628">
        <f t="shared" si="201"/>
        <v>0.11134156107844483</v>
      </c>
      <c r="G3628">
        <f>IF('Input and Summary Results'!$J$4="yes",IF(C3628=FALSE,FALSE,IF('Data Transformation'!E3628&lt;$R$10,E3628,$R$10)),IF(C3628=FALSE,FALSE,IF(C3628&lt;$R$10,C3628,$R$10)))</f>
        <v>0.183075028</v>
      </c>
      <c r="H3628">
        <f>IF('Input and Summary Results'!$J$4="yes",'Data Transformation'!F3628,'Data Transformation'!D3628)</f>
        <v>4.6967417999999997E-2</v>
      </c>
      <c r="I3628">
        <f t="shared" si="199"/>
        <v>193</v>
      </c>
    </row>
    <row r="3629" spans="2:9" x14ac:dyDescent="0.45">
      <c r="B3629">
        <f>IF('Input and Summary Results'!D3211=0,FALSE,'Input and Summary Results'!$B3211)</f>
        <v>193</v>
      </c>
      <c r="C3629">
        <f>IF(OR(B3629=0,'Input and Summary Results'!D3211=0,'Input and Summary Results'!D3211=""),FALSE,'Input and Summary Results'!$D3211)</f>
        <v>0.299413441</v>
      </c>
      <c r="D3629">
        <f>IF(OR(B3629=0,'Input and Summary Results'!E3211=0),FALSE,'Input and Summary Results'!$E3211)</f>
        <v>4.2105650000000001E-2</v>
      </c>
      <c r="E3629">
        <f t="shared" si="200"/>
        <v>-0.52372870759648449</v>
      </c>
      <c r="F3629">
        <f t="shared" si="201"/>
        <v>6.1032170229124758E-2</v>
      </c>
      <c r="G3629">
        <f>IF('Input and Summary Results'!$J$4="yes",IF(C3629=FALSE,FALSE,IF('Data Transformation'!E3629&lt;$R$10,E3629,$R$10)),IF(C3629=FALSE,FALSE,IF(C3629&lt;$R$10,C3629,$R$10)))</f>
        <v>0.299413441</v>
      </c>
      <c r="H3629">
        <f>IF('Input and Summary Results'!$J$4="yes",'Data Transformation'!F3629,'Data Transformation'!D3629)</f>
        <v>4.2105650000000001E-2</v>
      </c>
      <c r="I3629">
        <f t="shared" si="199"/>
        <v>193</v>
      </c>
    </row>
    <row r="3630" spans="2:9" x14ac:dyDescent="0.45">
      <c r="B3630">
        <f>IF('Input and Summary Results'!D3212=0,FALSE,'Input and Summary Results'!$B3212)</f>
        <v>193</v>
      </c>
      <c r="C3630">
        <f>IF(OR(B3630=0,'Input and Summary Results'!D3212=0,'Input and Summary Results'!D3212=""),FALSE,'Input and Summary Results'!$D3212)</f>
        <v>8.6827699999999994E-2</v>
      </c>
      <c r="D3630">
        <f>IF(OR(B3630=0,'Input and Summary Results'!E3212=0),FALSE,'Input and Summary Results'!$E3212)</f>
        <v>3.7295947000000003E-2</v>
      </c>
      <c r="E3630">
        <f t="shared" si="200"/>
        <v>-1.0613417029567982</v>
      </c>
      <c r="F3630">
        <f t="shared" si="201"/>
        <v>0.18642024374709917</v>
      </c>
      <c r="G3630">
        <f>IF('Input and Summary Results'!$J$4="yes",IF(C3630=FALSE,FALSE,IF('Data Transformation'!E3630&lt;$R$10,E3630,$R$10)),IF(C3630=FALSE,FALSE,IF(C3630&lt;$R$10,C3630,$R$10)))</f>
        <v>8.6827699999999994E-2</v>
      </c>
      <c r="H3630">
        <f>IF('Input and Summary Results'!$J$4="yes",'Data Transformation'!F3630,'Data Transformation'!D3630)</f>
        <v>3.7295947000000003E-2</v>
      </c>
      <c r="I3630">
        <f t="shared" si="199"/>
        <v>193</v>
      </c>
    </row>
    <row r="3631" spans="2:9" x14ac:dyDescent="0.45">
      <c r="B3631">
        <f>IF('Input and Summary Results'!D3213=0,FALSE,'Input and Summary Results'!$B3213)</f>
        <v>193</v>
      </c>
      <c r="C3631">
        <f>IF(OR(B3631=0,'Input and Summary Results'!D3213=0,'Input and Summary Results'!D3213=""),FALSE,'Input and Summary Results'!$D3213)</f>
        <v>0.205905638</v>
      </c>
      <c r="D3631">
        <f>IF(OR(B3631=0,'Input and Summary Results'!E3213=0),FALSE,'Input and Summary Results'!$E3213)</f>
        <v>3.7001523000000001E-2</v>
      </c>
      <c r="E3631">
        <f t="shared" si="200"/>
        <v>-0.68633176159582887</v>
      </c>
      <c r="F3631">
        <f t="shared" si="201"/>
        <v>7.7990389860038714E-2</v>
      </c>
      <c r="G3631">
        <f>IF('Input and Summary Results'!$J$4="yes",IF(C3631=FALSE,FALSE,IF('Data Transformation'!E3631&lt;$R$10,E3631,$R$10)),IF(C3631=FALSE,FALSE,IF(C3631&lt;$R$10,C3631,$R$10)))</f>
        <v>0.205905638</v>
      </c>
      <c r="H3631">
        <f>IF('Input and Summary Results'!$J$4="yes",'Data Transformation'!F3631,'Data Transformation'!D3631)</f>
        <v>3.7001523000000001E-2</v>
      </c>
      <c r="I3631">
        <f t="shared" si="199"/>
        <v>193</v>
      </c>
    </row>
    <row r="3632" spans="2:9" x14ac:dyDescent="0.45">
      <c r="B3632">
        <f>IF('Input and Summary Results'!D3214=0,FALSE,'Input and Summary Results'!$B3214)</f>
        <v>193</v>
      </c>
      <c r="C3632">
        <f>IF(OR(B3632=0,'Input and Summary Results'!D3214=0,'Input and Summary Results'!D3214=""),FALSE,'Input and Summary Results'!$D3214)</f>
        <v>0.80714817999999999</v>
      </c>
      <c r="D3632">
        <f>IF(OR(B3632=0,'Input and Summary Results'!E3214=0),FALSE,'Input and Summary Results'!$E3214)</f>
        <v>3.5973936999999997E-2</v>
      </c>
      <c r="E3632">
        <f t="shared" si="200"/>
        <v>-9.3046728166669826E-2</v>
      </c>
      <c r="F3632">
        <f t="shared" si="201"/>
        <v>1.934302652828877E-2</v>
      </c>
      <c r="G3632">
        <f>IF('Input and Summary Results'!$J$4="yes",IF(C3632=FALSE,FALSE,IF('Data Transformation'!E3632&lt;$R$10,E3632,$R$10)),IF(C3632=FALSE,FALSE,IF(C3632&lt;$R$10,C3632,$R$10)))</f>
        <v>0.80714817999999999</v>
      </c>
      <c r="H3632">
        <f>IF('Input and Summary Results'!$J$4="yes",'Data Transformation'!F3632,'Data Transformation'!D3632)</f>
        <v>3.5973936999999997E-2</v>
      </c>
      <c r="I3632">
        <f t="shared" si="199"/>
        <v>193</v>
      </c>
    </row>
    <row r="3633" spans="2:9" x14ac:dyDescent="0.45">
      <c r="B3633">
        <f>IF('Input and Summary Results'!D3215=0,FALSE,'Input and Summary Results'!$B3215)</f>
        <v>193</v>
      </c>
      <c r="C3633">
        <f>IF(OR(B3633=0,'Input and Summary Results'!D3215=0,'Input and Summary Results'!D3215=""),FALSE,'Input and Summary Results'!$D3215)</f>
        <v>0.28335817299999999</v>
      </c>
      <c r="D3633">
        <f>IF(OR(B3633=0,'Input and Summary Results'!E3215=0),FALSE,'Input and Summary Results'!$E3215)</f>
        <v>3.5092221E-2</v>
      </c>
      <c r="E3633">
        <f t="shared" si="200"/>
        <v>-0.54766425633248861</v>
      </c>
      <c r="F3633">
        <f t="shared" si="201"/>
        <v>5.3748313495796007E-2</v>
      </c>
      <c r="G3633">
        <f>IF('Input and Summary Results'!$J$4="yes",IF(C3633=FALSE,FALSE,IF('Data Transformation'!E3633&lt;$R$10,E3633,$R$10)),IF(C3633=FALSE,FALSE,IF(C3633&lt;$R$10,C3633,$R$10)))</f>
        <v>0.28335817299999999</v>
      </c>
      <c r="H3633">
        <f>IF('Input and Summary Results'!$J$4="yes",'Data Transformation'!F3633,'Data Transformation'!D3633)</f>
        <v>3.5092221E-2</v>
      </c>
      <c r="I3633">
        <f t="shared" si="199"/>
        <v>193</v>
      </c>
    </row>
    <row r="3634" spans="2:9" x14ac:dyDescent="0.45">
      <c r="B3634">
        <f>IF('Input and Summary Results'!D3216=0,FALSE,'Input and Summary Results'!$B3216)</f>
        <v>193</v>
      </c>
      <c r="C3634">
        <f>IF(OR(B3634=0,'Input and Summary Results'!D3216=0,'Input and Summary Results'!D3216=""),FALSE,'Input and Summary Results'!$D3216)</f>
        <v>0.29207886199999999</v>
      </c>
      <c r="D3634">
        <f>IF(OR(B3634=0,'Input and Summary Results'!E3216=0),FALSE,'Input and Summary Results'!$E3216)</f>
        <v>3.3961636000000003E-2</v>
      </c>
      <c r="E3634">
        <f t="shared" si="200"/>
        <v>-0.53449987215666916</v>
      </c>
      <c r="F3634">
        <f t="shared" si="201"/>
        <v>5.0463597136310406E-2</v>
      </c>
      <c r="G3634">
        <f>IF('Input and Summary Results'!$J$4="yes",IF(C3634=FALSE,FALSE,IF('Data Transformation'!E3634&lt;$R$10,E3634,$R$10)),IF(C3634=FALSE,FALSE,IF(C3634&lt;$R$10,C3634,$R$10)))</f>
        <v>0.29207886199999999</v>
      </c>
      <c r="H3634">
        <f>IF('Input and Summary Results'!$J$4="yes",'Data Transformation'!F3634,'Data Transformation'!D3634)</f>
        <v>3.3961636000000003E-2</v>
      </c>
      <c r="I3634">
        <f t="shared" si="199"/>
        <v>193</v>
      </c>
    </row>
    <row r="3635" spans="2:9" x14ac:dyDescent="0.45">
      <c r="B3635">
        <f>IF('Input and Summary Results'!D3217=0,FALSE,'Input and Summary Results'!$B3217)</f>
        <v>194</v>
      </c>
      <c r="C3635">
        <f>IF(OR(B3635=0,'Input and Summary Results'!D3217=0,'Input and Summary Results'!D3217=""),FALSE,'Input and Summary Results'!$D3217)</f>
        <v>0.97386351999999998</v>
      </c>
      <c r="D3635">
        <f>IF(OR(B3635=0,'Input and Summary Results'!E3217=0),FALSE,'Input and Summary Results'!$E3217)</f>
        <v>0.117782052</v>
      </c>
      <c r="E3635">
        <f t="shared" si="200"/>
        <v>-1.1501902119336401E-2</v>
      </c>
      <c r="F3635">
        <f t="shared" si="201"/>
        <v>5.2489296003201763E-2</v>
      </c>
      <c r="G3635">
        <f>IF('Input and Summary Results'!$J$4="yes",IF(C3635=FALSE,FALSE,IF('Data Transformation'!E3635&lt;$R$10,E3635,$R$10)),IF(C3635=FALSE,FALSE,IF(C3635&lt;$R$10,C3635,$R$10)))</f>
        <v>0.97386351999999998</v>
      </c>
      <c r="H3635">
        <f>IF('Input and Summary Results'!$J$4="yes",'Data Transformation'!F3635,'Data Transformation'!D3635)</f>
        <v>0.117782052</v>
      </c>
      <c r="I3635">
        <f t="shared" si="199"/>
        <v>194</v>
      </c>
    </row>
    <row r="3636" spans="2:9" x14ac:dyDescent="0.45">
      <c r="B3636">
        <f>IF('Input and Summary Results'!D3218=0,FALSE,'Input and Summary Results'!$B3218)</f>
        <v>194</v>
      </c>
      <c r="C3636">
        <f>IF(OR(B3636=0,'Input and Summary Results'!D3218=0,'Input and Summary Results'!D3218=""),FALSE,'Input and Summary Results'!$D3218)</f>
        <v>0.85165706100000005</v>
      </c>
      <c r="D3636">
        <f>IF(OR(B3636=0,'Input and Summary Results'!E3218=0),FALSE,'Input and Summary Results'!$E3218)</f>
        <v>9.4844707E-2</v>
      </c>
      <c r="E3636">
        <f t="shared" si="200"/>
        <v>-6.9735248540383779E-2</v>
      </c>
      <c r="F3636">
        <f t="shared" si="201"/>
        <v>4.8332368417949391E-2</v>
      </c>
      <c r="G3636">
        <f>IF('Input and Summary Results'!$J$4="yes",IF(C3636=FALSE,FALSE,IF('Data Transformation'!E3636&lt;$R$10,E3636,$R$10)),IF(C3636=FALSE,FALSE,IF(C3636&lt;$R$10,C3636,$R$10)))</f>
        <v>0.85165706100000005</v>
      </c>
      <c r="H3636">
        <f>IF('Input and Summary Results'!$J$4="yes",'Data Transformation'!F3636,'Data Transformation'!D3636)</f>
        <v>9.4844707E-2</v>
      </c>
      <c r="I3636">
        <f t="shared" si="199"/>
        <v>194</v>
      </c>
    </row>
    <row r="3637" spans="2:9" x14ac:dyDescent="0.45">
      <c r="B3637">
        <f>IF('Input and Summary Results'!D3219=0,FALSE,'Input and Summary Results'!$B3219)</f>
        <v>194</v>
      </c>
      <c r="C3637">
        <f>IF(OR(B3637=0,'Input and Summary Results'!D3219=0,'Input and Summary Results'!D3219=""),FALSE,'Input and Summary Results'!$D3219)</f>
        <v>1.1225919710000001</v>
      </c>
      <c r="D3637">
        <f>IF(OR(B3637=0,'Input and Summary Results'!E3219=0),FALSE,'Input and Summary Results'!$E3219)</f>
        <v>7.8790080999999998E-2</v>
      </c>
      <c r="E3637">
        <f t="shared" si="200"/>
        <v>5.0221931734655854E-2</v>
      </c>
      <c r="F3637">
        <f t="shared" si="201"/>
        <v>3.046066250014182E-2</v>
      </c>
      <c r="G3637">
        <f>IF('Input and Summary Results'!$J$4="yes",IF(C3637=FALSE,FALSE,IF('Data Transformation'!E3637&lt;$R$10,E3637,$R$10)),IF(C3637=FALSE,FALSE,IF(C3637&lt;$R$10,C3637,$R$10)))</f>
        <v>1.1225919710000001</v>
      </c>
      <c r="H3637">
        <f>IF('Input and Summary Results'!$J$4="yes",'Data Transformation'!F3637,'Data Transformation'!D3637)</f>
        <v>7.8790080999999998E-2</v>
      </c>
      <c r="I3637">
        <f t="shared" si="199"/>
        <v>194</v>
      </c>
    </row>
    <row r="3638" spans="2:9" x14ac:dyDescent="0.45">
      <c r="B3638">
        <f>IF('Input and Summary Results'!D3220=0,FALSE,'Input and Summary Results'!$B3220)</f>
        <v>194</v>
      </c>
      <c r="C3638">
        <f>IF(OR(B3638=0,'Input and Summary Results'!D3220=0,'Input and Summary Results'!D3220=""),FALSE,'Input and Summary Results'!$D3220)</f>
        <v>1.0439328059999999</v>
      </c>
      <c r="D3638">
        <f>IF(OR(B3638=0,'Input and Summary Results'!E3220=0),FALSE,'Input and Summary Results'!$E3220)</f>
        <v>6.8675259000000002E-2</v>
      </c>
      <c r="E3638">
        <f t="shared" si="200"/>
        <v>1.8672545675281909E-2</v>
      </c>
      <c r="F3638">
        <f t="shared" si="201"/>
        <v>2.8550747935782377E-2</v>
      </c>
      <c r="G3638">
        <f>IF('Input and Summary Results'!$J$4="yes",IF(C3638=FALSE,FALSE,IF('Data Transformation'!E3638&lt;$R$10,E3638,$R$10)),IF(C3638=FALSE,FALSE,IF(C3638&lt;$R$10,C3638,$R$10)))</f>
        <v>1.0439328059999999</v>
      </c>
      <c r="H3638">
        <f>IF('Input and Summary Results'!$J$4="yes",'Data Transformation'!F3638,'Data Transformation'!D3638)</f>
        <v>6.8675259000000002E-2</v>
      </c>
      <c r="I3638">
        <f t="shared" si="199"/>
        <v>194</v>
      </c>
    </row>
    <row r="3639" spans="2:9" x14ac:dyDescent="0.45">
      <c r="B3639">
        <f>IF('Input and Summary Results'!D3221=0,FALSE,'Input and Summary Results'!$B3221)</f>
        <v>194</v>
      </c>
      <c r="C3639">
        <f>IF(OR(B3639=0,'Input and Summary Results'!D3221=0,'Input and Summary Results'!D3221=""),FALSE,'Input and Summary Results'!$D3221)</f>
        <v>0.93488994700000005</v>
      </c>
      <c r="D3639">
        <f>IF(OR(B3639=0,'Input and Summary Results'!E3221=0),FALSE,'Input and Summary Results'!$E3221)</f>
        <v>6.7197638000000004E-2</v>
      </c>
      <c r="E3639">
        <f t="shared" si="200"/>
        <v>-2.9239510222334619E-2</v>
      </c>
      <c r="F3639">
        <f t="shared" si="201"/>
        <v>3.119487484658983E-2</v>
      </c>
      <c r="G3639">
        <f>IF('Input and Summary Results'!$J$4="yes",IF(C3639=FALSE,FALSE,IF('Data Transformation'!E3639&lt;$R$10,E3639,$R$10)),IF(C3639=FALSE,FALSE,IF(C3639&lt;$R$10,C3639,$R$10)))</f>
        <v>0.93488994700000005</v>
      </c>
      <c r="H3639">
        <f>IF('Input and Summary Results'!$J$4="yes",'Data Transformation'!F3639,'Data Transformation'!D3639)</f>
        <v>6.7197638000000004E-2</v>
      </c>
      <c r="I3639">
        <f t="shared" si="199"/>
        <v>194</v>
      </c>
    </row>
    <row r="3640" spans="2:9" x14ac:dyDescent="0.45">
      <c r="B3640">
        <f>IF('Input and Summary Results'!D3222=0,FALSE,'Input and Summary Results'!$B3222)</f>
        <v>194</v>
      </c>
      <c r="C3640">
        <f>IF(OR(B3640=0,'Input and Summary Results'!D3222=0,'Input and Summary Results'!D3222=""),FALSE,'Input and Summary Results'!$D3222)</f>
        <v>1.0259389489999999</v>
      </c>
      <c r="D3640">
        <f>IF(OR(B3640=0,'Input and Summary Results'!E3222=0),FALSE,'Input and Summary Results'!$E3222)</f>
        <v>6.3211260000000005E-2</v>
      </c>
      <c r="E3640">
        <f t="shared" si="200"/>
        <v>1.1121517792081556E-2</v>
      </c>
      <c r="F3640">
        <f t="shared" si="201"/>
        <v>2.6740077337681821E-2</v>
      </c>
      <c r="G3640">
        <f>IF('Input and Summary Results'!$J$4="yes",IF(C3640=FALSE,FALSE,IF('Data Transformation'!E3640&lt;$R$10,E3640,$R$10)),IF(C3640=FALSE,FALSE,IF(C3640&lt;$R$10,C3640,$R$10)))</f>
        <v>1.0259389489999999</v>
      </c>
      <c r="H3640">
        <f>IF('Input and Summary Results'!$J$4="yes",'Data Transformation'!F3640,'Data Transformation'!D3640)</f>
        <v>6.3211260000000005E-2</v>
      </c>
      <c r="I3640">
        <f t="shared" si="199"/>
        <v>194</v>
      </c>
    </row>
    <row r="3641" spans="2:9" x14ac:dyDescent="0.45">
      <c r="B3641">
        <f>IF('Input and Summary Results'!D3223=0,FALSE,'Input and Summary Results'!$B3223)</f>
        <v>194</v>
      </c>
      <c r="C3641">
        <f>IF(OR(B3641=0,'Input and Summary Results'!D3223=0,'Input and Summary Results'!D3223=""),FALSE,'Input and Summary Results'!$D3223)</f>
        <v>1.139751637</v>
      </c>
      <c r="D3641">
        <f>IF(OR(B3641=0,'Input and Summary Results'!E3223=0),FALSE,'Input and Summary Results'!$E3223)</f>
        <v>6.2262248999999999E-2</v>
      </c>
      <c r="E3641">
        <f t="shared" si="200"/>
        <v>5.6810224641980919E-2</v>
      </c>
      <c r="F3641">
        <f t="shared" si="201"/>
        <v>2.3708512616946561E-2</v>
      </c>
      <c r="G3641">
        <f>IF('Input and Summary Results'!$J$4="yes",IF(C3641=FALSE,FALSE,IF('Data Transformation'!E3641&lt;$R$10,E3641,$R$10)),IF(C3641=FALSE,FALSE,IF(C3641&lt;$R$10,C3641,$R$10)))</f>
        <v>1.139751637</v>
      </c>
      <c r="H3641">
        <f>IF('Input and Summary Results'!$J$4="yes",'Data Transformation'!F3641,'Data Transformation'!D3641)</f>
        <v>6.2262248999999999E-2</v>
      </c>
      <c r="I3641">
        <f t="shared" si="199"/>
        <v>194</v>
      </c>
    </row>
    <row r="3642" spans="2:9" x14ac:dyDescent="0.45">
      <c r="B3642">
        <f>IF('Input and Summary Results'!D3224=0,FALSE,'Input and Summary Results'!$B3224)</f>
        <v>194</v>
      </c>
      <c r="C3642">
        <f>IF(OR(B3642=0,'Input and Summary Results'!D3224=0,'Input and Summary Results'!D3224=""),FALSE,'Input and Summary Results'!$D3224)</f>
        <v>1.0971103719999999</v>
      </c>
      <c r="D3642">
        <f>IF(OR(B3642=0,'Input and Summary Results'!E3224=0),FALSE,'Input and Summary Results'!$E3224)</f>
        <v>5.9245636999999997E-2</v>
      </c>
      <c r="E3642">
        <f t="shared" si="200"/>
        <v>4.025032086490176E-2</v>
      </c>
      <c r="F3642">
        <f t="shared" si="201"/>
        <v>2.3436663360612179E-2</v>
      </c>
      <c r="G3642">
        <f>IF('Input and Summary Results'!$J$4="yes",IF(C3642=FALSE,FALSE,IF('Data Transformation'!E3642&lt;$R$10,E3642,$R$10)),IF(C3642=FALSE,FALSE,IF(C3642&lt;$R$10,C3642,$R$10)))</f>
        <v>1.0971103719999999</v>
      </c>
      <c r="H3642">
        <f>IF('Input and Summary Results'!$J$4="yes",'Data Transformation'!F3642,'Data Transformation'!D3642)</f>
        <v>5.9245636999999997E-2</v>
      </c>
      <c r="I3642">
        <f t="shared" si="199"/>
        <v>194</v>
      </c>
    </row>
    <row r="3643" spans="2:9" x14ac:dyDescent="0.45">
      <c r="B3643">
        <f>IF('Input and Summary Results'!D3225=0,FALSE,'Input and Summary Results'!$B3225)</f>
        <v>194</v>
      </c>
      <c r="C3643">
        <f>IF(OR(B3643=0,'Input and Summary Results'!D3225=0,'Input and Summary Results'!D3225=""),FALSE,'Input and Summary Results'!$D3225)</f>
        <v>0.97319926999999995</v>
      </c>
      <c r="D3643">
        <f>IF(OR(B3643=0,'Input and Summary Results'!E3225=0),FALSE,'Input and Summary Results'!$E3225)</f>
        <v>5.8726911E-2</v>
      </c>
      <c r="E3643">
        <f t="shared" si="200"/>
        <v>-1.1798225506828179E-2</v>
      </c>
      <c r="F3643">
        <f t="shared" si="201"/>
        <v>2.6189373707606666E-2</v>
      </c>
      <c r="G3643">
        <f>IF('Input and Summary Results'!$J$4="yes",IF(C3643=FALSE,FALSE,IF('Data Transformation'!E3643&lt;$R$10,E3643,$R$10)),IF(C3643=FALSE,FALSE,IF(C3643&lt;$R$10,C3643,$R$10)))</f>
        <v>0.97319926999999995</v>
      </c>
      <c r="H3643">
        <f>IF('Input and Summary Results'!$J$4="yes",'Data Transformation'!F3643,'Data Transformation'!D3643)</f>
        <v>5.8726911E-2</v>
      </c>
      <c r="I3643">
        <f t="shared" si="199"/>
        <v>194</v>
      </c>
    </row>
    <row r="3644" spans="2:9" x14ac:dyDescent="0.45">
      <c r="B3644">
        <f>IF('Input and Summary Results'!D3226=0,FALSE,'Input and Summary Results'!$B3226)</f>
        <v>194</v>
      </c>
      <c r="C3644">
        <f>IF(OR(B3644=0,'Input and Summary Results'!D3226=0,'Input and Summary Results'!D3226=""),FALSE,'Input and Summary Results'!$D3226)</f>
        <v>0.93671687800000003</v>
      </c>
      <c r="D3644">
        <f>IF(OR(B3644=0,'Input and Summary Results'!E3226=0),FALSE,'Input and Summary Results'!$E3226)</f>
        <v>5.8665935000000002E-2</v>
      </c>
      <c r="E3644">
        <f t="shared" si="200"/>
        <v>-2.839165447237714E-2</v>
      </c>
      <c r="F3644">
        <f t="shared" si="201"/>
        <v>2.7181122052975328E-2</v>
      </c>
      <c r="G3644">
        <f>IF('Input and Summary Results'!$J$4="yes",IF(C3644=FALSE,FALSE,IF('Data Transformation'!E3644&lt;$R$10,E3644,$R$10)),IF(C3644=FALSE,FALSE,IF(C3644&lt;$R$10,C3644,$R$10)))</f>
        <v>0.93671687800000003</v>
      </c>
      <c r="H3644">
        <f>IF('Input and Summary Results'!$J$4="yes",'Data Transformation'!F3644,'Data Transformation'!D3644)</f>
        <v>5.8665935000000002E-2</v>
      </c>
      <c r="I3644">
        <f t="shared" si="199"/>
        <v>194</v>
      </c>
    </row>
    <row r="3645" spans="2:9" x14ac:dyDescent="0.45">
      <c r="B3645">
        <f>IF('Input and Summary Results'!D3227=0,FALSE,'Input and Summary Results'!$B3227)</f>
        <v>194</v>
      </c>
      <c r="C3645">
        <f>IF(OR(B3645=0,'Input and Summary Results'!D3227=0,'Input and Summary Results'!D3227=""),FALSE,'Input and Summary Results'!$D3227)</f>
        <v>1.091760834</v>
      </c>
      <c r="D3645">
        <f>IF(OR(B3645=0,'Input and Summary Results'!E3227=0),FALSE,'Input and Summary Results'!$E3227)</f>
        <v>5.7581308999999997E-2</v>
      </c>
      <c r="E3645">
        <f t="shared" si="200"/>
        <v>3.8127510300793609E-2</v>
      </c>
      <c r="F3645">
        <f t="shared" si="201"/>
        <v>2.288989248170813E-2</v>
      </c>
      <c r="G3645">
        <f>IF('Input and Summary Results'!$J$4="yes",IF(C3645=FALSE,FALSE,IF('Data Transformation'!E3645&lt;$R$10,E3645,$R$10)),IF(C3645=FALSE,FALSE,IF(C3645&lt;$R$10,C3645,$R$10)))</f>
        <v>1.091760834</v>
      </c>
      <c r="H3645">
        <f>IF('Input and Summary Results'!$J$4="yes",'Data Transformation'!F3645,'Data Transformation'!D3645)</f>
        <v>5.7581308999999997E-2</v>
      </c>
      <c r="I3645">
        <f t="shared" si="199"/>
        <v>194</v>
      </c>
    </row>
    <row r="3646" spans="2:9" x14ac:dyDescent="0.45">
      <c r="B3646">
        <f>IF('Input and Summary Results'!D3228=0,FALSE,'Input and Summary Results'!$B3228)</f>
        <v>194</v>
      </c>
      <c r="C3646">
        <f>IF(OR(B3646=0,'Input and Summary Results'!D3228=0,'Input and Summary Results'!D3228=""),FALSE,'Input and Summary Results'!$D3228)</f>
        <v>1.044674506</v>
      </c>
      <c r="D3646">
        <f>IF(OR(B3646=0,'Input and Summary Results'!E3228=0),FALSE,'Input and Summary Results'!$E3228)</f>
        <v>5.7206289E-2</v>
      </c>
      <c r="E3646">
        <f t="shared" si="200"/>
        <v>1.8980996410771969E-2</v>
      </c>
      <c r="F3646">
        <f t="shared" si="201"/>
        <v>2.3765803878055009E-2</v>
      </c>
      <c r="G3646">
        <f>IF('Input and Summary Results'!$J$4="yes",IF(C3646=FALSE,FALSE,IF('Data Transformation'!E3646&lt;$R$10,E3646,$R$10)),IF(C3646=FALSE,FALSE,IF(C3646&lt;$R$10,C3646,$R$10)))</f>
        <v>1.044674506</v>
      </c>
      <c r="H3646">
        <f>IF('Input and Summary Results'!$J$4="yes",'Data Transformation'!F3646,'Data Transformation'!D3646)</f>
        <v>5.7206289E-2</v>
      </c>
      <c r="I3646">
        <f t="shared" si="199"/>
        <v>194</v>
      </c>
    </row>
    <row r="3647" spans="2:9" x14ac:dyDescent="0.45">
      <c r="B3647">
        <f>IF('Input and Summary Results'!D3229=0,FALSE,'Input and Summary Results'!$B3229)</f>
        <v>194</v>
      </c>
      <c r="C3647">
        <f>IF(OR(B3647=0,'Input and Summary Results'!D3229=0,'Input and Summary Results'!D3229=""),FALSE,'Input and Summary Results'!$D3229)</f>
        <v>1.009227785</v>
      </c>
      <c r="D3647">
        <f>IF(OR(B3647=0,'Input and Summary Results'!E3229=0),FALSE,'Input and Summary Results'!$E3229)</f>
        <v>4.6994447000000002E-2</v>
      </c>
      <c r="E3647">
        <f t="shared" si="200"/>
        <v>3.9891985499285239E-3</v>
      </c>
      <c r="F3647">
        <f t="shared" si="201"/>
        <v>2.0209104724559283E-2</v>
      </c>
      <c r="G3647">
        <f>IF('Input and Summary Results'!$J$4="yes",IF(C3647=FALSE,FALSE,IF('Data Transformation'!E3647&lt;$R$10,E3647,$R$10)),IF(C3647=FALSE,FALSE,IF(C3647&lt;$R$10,C3647,$R$10)))</f>
        <v>1.009227785</v>
      </c>
      <c r="H3647">
        <f>IF('Input and Summary Results'!$J$4="yes",'Data Transformation'!F3647,'Data Transformation'!D3647)</f>
        <v>4.6994447000000002E-2</v>
      </c>
      <c r="I3647">
        <f t="shared" si="199"/>
        <v>194</v>
      </c>
    </row>
    <row r="3648" spans="2:9" x14ac:dyDescent="0.45">
      <c r="B3648">
        <f>IF('Input and Summary Results'!D3230=0,FALSE,'Input and Summary Results'!$B3230)</f>
        <v>194</v>
      </c>
      <c r="C3648">
        <f>IF(OR(B3648=0,'Input and Summary Results'!D3230=0,'Input and Summary Results'!D3230=""),FALSE,'Input and Summary Results'!$D3230)</f>
        <v>0.93968033900000003</v>
      </c>
      <c r="D3648">
        <f>IF(OR(B3648=0,'Input and Summary Results'!E3230=0),FALSE,'Input and Summary Results'!$E3230)</f>
        <v>4.5448691999999999E-2</v>
      </c>
      <c r="E3648">
        <f t="shared" si="200"/>
        <v>-2.701985982458693E-2</v>
      </c>
      <c r="F3648">
        <f t="shared" si="201"/>
        <v>2.099089606258113E-2</v>
      </c>
      <c r="G3648">
        <f>IF('Input and Summary Results'!$J$4="yes",IF(C3648=FALSE,FALSE,IF('Data Transformation'!E3648&lt;$R$10,E3648,$R$10)),IF(C3648=FALSE,FALSE,IF(C3648&lt;$R$10,C3648,$R$10)))</f>
        <v>0.93968033900000003</v>
      </c>
      <c r="H3648">
        <f>IF('Input and Summary Results'!$J$4="yes",'Data Transformation'!F3648,'Data Transformation'!D3648)</f>
        <v>4.5448691999999999E-2</v>
      </c>
      <c r="I3648">
        <f t="shared" si="199"/>
        <v>194</v>
      </c>
    </row>
    <row r="3649" spans="2:9" x14ac:dyDescent="0.45">
      <c r="B3649">
        <f>IF('Input and Summary Results'!D3231=0,FALSE,'Input and Summary Results'!$B3231)</f>
        <v>194</v>
      </c>
      <c r="C3649">
        <f>IF(OR(B3649=0,'Input and Summary Results'!D3231=0,'Input and Summary Results'!D3231=""),FALSE,'Input and Summary Results'!$D3231)</f>
        <v>0.96302779199999999</v>
      </c>
      <c r="D3649">
        <f>IF(OR(B3649=0,'Input and Summary Results'!E3231=0),FALSE,'Input and Summary Results'!$E3231)</f>
        <v>4.2283822999999998E-2</v>
      </c>
      <c r="E3649">
        <f t="shared" si="200"/>
        <v>-1.6361179398750324E-2</v>
      </c>
      <c r="F3649">
        <f t="shared" si="201"/>
        <v>1.9055710888559695E-2</v>
      </c>
      <c r="G3649">
        <f>IF('Input and Summary Results'!$J$4="yes",IF(C3649=FALSE,FALSE,IF('Data Transformation'!E3649&lt;$R$10,E3649,$R$10)),IF(C3649=FALSE,FALSE,IF(C3649&lt;$R$10,C3649,$R$10)))</f>
        <v>0.96302779199999999</v>
      </c>
      <c r="H3649">
        <f>IF('Input and Summary Results'!$J$4="yes",'Data Transformation'!F3649,'Data Transformation'!D3649)</f>
        <v>4.2283822999999998E-2</v>
      </c>
      <c r="I3649">
        <f t="shared" si="199"/>
        <v>194</v>
      </c>
    </row>
    <row r="3650" spans="2:9" x14ac:dyDescent="0.45">
      <c r="B3650">
        <f>IF('Input and Summary Results'!D3232=0,FALSE,'Input and Summary Results'!$B3232)</f>
        <v>194</v>
      </c>
      <c r="C3650">
        <f>IF(OR(B3650=0,'Input and Summary Results'!D3232=0,'Input and Summary Results'!D3232=""),FALSE,'Input and Summary Results'!$D3232)</f>
        <v>1.006670398</v>
      </c>
      <c r="D3650">
        <f>IF(OR(B3650=0,'Input and Summary Results'!E3232=0),FALSE,'Input and Summary Results'!$E3232)</f>
        <v>3.7719533999999999E-2</v>
      </c>
      <c r="E3650">
        <f t="shared" si="200"/>
        <v>2.8872980002102532E-3</v>
      </c>
      <c r="F3650">
        <f t="shared" si="201"/>
        <v>1.6261805044157061E-2</v>
      </c>
      <c r="G3650">
        <f>IF('Input and Summary Results'!$J$4="yes",IF(C3650=FALSE,FALSE,IF('Data Transformation'!E3650&lt;$R$10,E3650,$R$10)),IF(C3650=FALSE,FALSE,IF(C3650&lt;$R$10,C3650,$R$10)))</f>
        <v>1.006670398</v>
      </c>
      <c r="H3650">
        <f>IF('Input and Summary Results'!$J$4="yes",'Data Transformation'!F3650,'Data Transformation'!D3650)</f>
        <v>3.7719533999999999E-2</v>
      </c>
      <c r="I3650">
        <f t="shared" si="199"/>
        <v>194</v>
      </c>
    </row>
    <row r="3651" spans="2:9" x14ac:dyDescent="0.45">
      <c r="B3651">
        <f>IF('Input and Summary Results'!D3233=0,FALSE,'Input and Summary Results'!$B3233)</f>
        <v>194</v>
      </c>
      <c r="C3651">
        <f>IF(OR(B3651=0,'Input and Summary Results'!D3233=0,'Input and Summary Results'!D3233=""),FALSE,'Input and Summary Results'!$D3233)</f>
        <v>1.027699658</v>
      </c>
      <c r="D3651">
        <f>IF(OR(B3651=0,'Input and Summary Results'!E3233=0),FALSE,'Input and Summary Results'!$E3233)</f>
        <v>3.6887534E-2</v>
      </c>
      <c r="E3651">
        <f t="shared" si="200"/>
        <v>1.1866212002339817E-2</v>
      </c>
      <c r="F3651">
        <f t="shared" si="201"/>
        <v>1.55776929878087E-2</v>
      </c>
      <c r="G3651">
        <f>IF('Input and Summary Results'!$J$4="yes",IF(C3651=FALSE,FALSE,IF('Data Transformation'!E3651&lt;$R$10,E3651,$R$10)),IF(C3651=FALSE,FALSE,IF(C3651&lt;$R$10,C3651,$R$10)))</f>
        <v>1.027699658</v>
      </c>
      <c r="H3651">
        <f>IF('Input and Summary Results'!$J$4="yes",'Data Transformation'!F3651,'Data Transformation'!D3651)</f>
        <v>3.6887534E-2</v>
      </c>
      <c r="I3651">
        <f t="shared" si="199"/>
        <v>194</v>
      </c>
    </row>
    <row r="3652" spans="2:9" x14ac:dyDescent="0.45">
      <c r="B3652">
        <f>IF('Input and Summary Results'!D3234=0,FALSE,'Input and Summary Results'!$B3234)</f>
        <v>194</v>
      </c>
      <c r="C3652">
        <f>IF(OR(B3652=0,'Input and Summary Results'!D3234=0,'Input and Summary Results'!D3234=""),FALSE,'Input and Summary Results'!$D3234)</f>
        <v>0.90201590399999998</v>
      </c>
      <c r="D3652">
        <f>IF(OR(B3652=0,'Input and Summary Results'!E3234=0),FALSE,'Input and Summary Results'!$E3234)</f>
        <v>3.4117684000000002E-2</v>
      </c>
      <c r="E3652">
        <f t="shared" si="200"/>
        <v>-4.4785805076075054E-2</v>
      </c>
      <c r="F3652">
        <f t="shared" si="201"/>
        <v>1.6415536345133003E-2</v>
      </c>
      <c r="G3652">
        <f>IF('Input and Summary Results'!$J$4="yes",IF(C3652=FALSE,FALSE,IF('Data Transformation'!E3652&lt;$R$10,E3652,$R$10)),IF(C3652=FALSE,FALSE,IF(C3652&lt;$R$10,C3652,$R$10)))</f>
        <v>0.90201590399999998</v>
      </c>
      <c r="H3652">
        <f>IF('Input and Summary Results'!$J$4="yes",'Data Transformation'!F3652,'Data Transformation'!D3652)</f>
        <v>3.4117684000000002E-2</v>
      </c>
      <c r="I3652">
        <f t="shared" si="199"/>
        <v>194</v>
      </c>
    </row>
    <row r="3653" spans="2:9" x14ac:dyDescent="0.45">
      <c r="B3653">
        <f>IF('Input and Summary Results'!D3235=0,FALSE,'Input and Summary Results'!$B3235)</f>
        <v>195</v>
      </c>
      <c r="C3653">
        <f>IF(OR(B3653=0,'Input and Summary Results'!D3235=0,'Input and Summary Results'!D3235=""),FALSE,'Input and Summary Results'!$D3235)</f>
        <v>1.0065571280000001</v>
      </c>
      <c r="D3653">
        <f>IF(OR(B3653=0,'Input and Summary Results'!E3235=0),FALSE,'Input and Summary Results'!$E3235)</f>
        <v>7.4373721000000004E-2</v>
      </c>
      <c r="E3653">
        <f t="shared" si="200"/>
        <v>2.8384286743325152E-3</v>
      </c>
      <c r="F3653">
        <f t="shared" si="201"/>
        <v>3.2067921448369098E-2</v>
      </c>
      <c r="G3653">
        <f>IF('Input and Summary Results'!$J$4="yes",IF(C3653=FALSE,FALSE,IF('Data Transformation'!E3653&lt;$R$10,E3653,$R$10)),IF(C3653=FALSE,FALSE,IF(C3653&lt;$R$10,C3653,$R$10)))</f>
        <v>1.0065571280000001</v>
      </c>
      <c r="H3653">
        <f>IF('Input and Summary Results'!$J$4="yes",'Data Transformation'!F3653,'Data Transformation'!D3653)</f>
        <v>7.4373721000000004E-2</v>
      </c>
      <c r="I3653">
        <f t="shared" ref="I3653:I3716" si="202">IF(G3653=FALSE,"",B3653)</f>
        <v>195</v>
      </c>
    </row>
    <row r="3654" spans="2:9" x14ac:dyDescent="0.45">
      <c r="B3654">
        <f>IF('Input and Summary Results'!D3236=0,FALSE,'Input and Summary Results'!$B3236)</f>
        <v>195</v>
      </c>
      <c r="C3654">
        <f>IF(OR(B3654=0,'Input and Summary Results'!D3236=0,'Input and Summary Results'!D3236=""),FALSE,'Input and Summary Results'!$D3236)</f>
        <v>0.90535188600000005</v>
      </c>
      <c r="D3654">
        <f>IF(OR(B3654=0,'Input and Summary Results'!E3236=0),FALSE,'Input and Summary Results'!$E3236)</f>
        <v>6.2554517000000004E-2</v>
      </c>
      <c r="E3654">
        <f t="shared" si="200"/>
        <v>-4.3182589363553445E-2</v>
      </c>
      <c r="F3654">
        <f t="shared" si="201"/>
        <v>2.9986860134513488E-2</v>
      </c>
      <c r="G3654">
        <f>IF('Input and Summary Results'!$J$4="yes",IF(C3654=FALSE,FALSE,IF('Data Transformation'!E3654&lt;$R$10,E3654,$R$10)),IF(C3654=FALSE,FALSE,IF(C3654&lt;$R$10,C3654,$R$10)))</f>
        <v>0.90535188600000005</v>
      </c>
      <c r="H3654">
        <f>IF('Input and Summary Results'!$J$4="yes",'Data Transformation'!F3654,'Data Transformation'!D3654)</f>
        <v>6.2554517000000004E-2</v>
      </c>
      <c r="I3654">
        <f t="shared" si="202"/>
        <v>195</v>
      </c>
    </row>
    <row r="3655" spans="2:9" x14ac:dyDescent="0.45">
      <c r="B3655">
        <f>IF('Input and Summary Results'!D3237=0,FALSE,'Input and Summary Results'!$B3237)</f>
        <v>195</v>
      </c>
      <c r="C3655">
        <f>IF(OR(B3655=0,'Input and Summary Results'!D3237=0,'Input and Summary Results'!D3237=""),FALSE,'Input and Summary Results'!$D3237)</f>
        <v>1.098556479</v>
      </c>
      <c r="D3655">
        <f>IF(OR(B3655=0,'Input and Summary Results'!E3237=0),FALSE,'Input and Summary Results'!$E3237)</f>
        <v>6.0794224000000001E-2</v>
      </c>
      <c r="E3655">
        <f t="shared" si="200"/>
        <v>4.0822389784068804E-2</v>
      </c>
      <c r="F3655">
        <f t="shared" si="201"/>
        <v>2.4017602845524705E-2</v>
      </c>
      <c r="G3655">
        <f>IF('Input and Summary Results'!$J$4="yes",IF(C3655=FALSE,FALSE,IF('Data Transformation'!E3655&lt;$R$10,E3655,$R$10)),IF(C3655=FALSE,FALSE,IF(C3655&lt;$R$10,C3655,$R$10)))</f>
        <v>1.098556479</v>
      </c>
      <c r="H3655">
        <f>IF('Input and Summary Results'!$J$4="yes",'Data Transformation'!F3655,'Data Transformation'!D3655)</f>
        <v>6.0794224000000001E-2</v>
      </c>
      <c r="I3655">
        <f t="shared" si="202"/>
        <v>195</v>
      </c>
    </row>
    <row r="3656" spans="2:9" x14ac:dyDescent="0.45">
      <c r="B3656">
        <f>IF('Input and Summary Results'!D3238=0,FALSE,'Input and Summary Results'!$B3238)</f>
        <v>195</v>
      </c>
      <c r="C3656">
        <f>IF(OR(B3656=0,'Input and Summary Results'!D3238=0,'Input and Summary Results'!D3238=""),FALSE,'Input and Summary Results'!$D3238)</f>
        <v>0.91282178199999997</v>
      </c>
      <c r="D3656">
        <f>IF(OR(B3656=0,'Input and Summary Results'!E3238=0),FALSE,'Input and Summary Results'!$E3238)</f>
        <v>5.8973127E-2</v>
      </c>
      <c r="E3656">
        <f t="shared" si="200"/>
        <v>-3.9614005213924025E-2</v>
      </c>
      <c r="F3656">
        <f t="shared" si="201"/>
        <v>2.8038701116358769E-2</v>
      </c>
      <c r="G3656">
        <f>IF('Input and Summary Results'!$J$4="yes",IF(C3656=FALSE,FALSE,IF('Data Transformation'!E3656&lt;$R$10,E3656,$R$10)),IF(C3656=FALSE,FALSE,IF(C3656&lt;$R$10,C3656,$R$10)))</f>
        <v>0.91282178199999997</v>
      </c>
      <c r="H3656">
        <f>IF('Input and Summary Results'!$J$4="yes",'Data Transformation'!F3656,'Data Transformation'!D3656)</f>
        <v>5.8973127E-2</v>
      </c>
      <c r="I3656">
        <f t="shared" si="202"/>
        <v>195</v>
      </c>
    </row>
    <row r="3657" spans="2:9" x14ac:dyDescent="0.45">
      <c r="B3657">
        <f>IF('Input and Summary Results'!D3239=0,FALSE,'Input and Summary Results'!$B3239)</f>
        <v>195</v>
      </c>
      <c r="C3657">
        <f>IF(OR(B3657=0,'Input and Summary Results'!D3239=0,'Input and Summary Results'!D3239=""),FALSE,'Input and Summary Results'!$D3239)</f>
        <v>0.93619600999999997</v>
      </c>
      <c r="D3657">
        <f>IF(OR(B3657=0,'Input and Summary Results'!E3239=0),FALSE,'Input and Summary Results'!$E3239)</f>
        <v>5.5876238000000002E-2</v>
      </c>
      <c r="E3657">
        <f t="shared" si="200"/>
        <v>-2.8633214136450445E-2</v>
      </c>
      <c r="F3657">
        <f t="shared" si="201"/>
        <v>2.590300218433958E-2</v>
      </c>
      <c r="G3657">
        <f>IF('Input and Summary Results'!$J$4="yes",IF(C3657=FALSE,FALSE,IF('Data Transformation'!E3657&lt;$R$10,E3657,$R$10)),IF(C3657=FALSE,FALSE,IF(C3657&lt;$R$10,C3657,$R$10)))</f>
        <v>0.93619600999999997</v>
      </c>
      <c r="H3657">
        <f>IF('Input and Summary Results'!$J$4="yes",'Data Transformation'!F3657,'Data Transformation'!D3657)</f>
        <v>5.5876238000000002E-2</v>
      </c>
      <c r="I3657">
        <f t="shared" si="202"/>
        <v>195</v>
      </c>
    </row>
    <row r="3658" spans="2:9" x14ac:dyDescent="0.45">
      <c r="B3658">
        <f>IF('Input and Summary Results'!D3240=0,FALSE,'Input and Summary Results'!$B3240)</f>
        <v>195</v>
      </c>
      <c r="C3658">
        <f>IF(OR(B3658=0,'Input and Summary Results'!D3240=0,'Input and Summary Results'!D3240=""),FALSE,'Input and Summary Results'!$D3240)</f>
        <v>0.92747119</v>
      </c>
      <c r="D3658">
        <f>IF(OR(B3658=0,'Input and Summary Results'!E3240=0),FALSE,'Input and Summary Results'!$E3240)</f>
        <v>5.4528343999999999E-2</v>
      </c>
      <c r="E3658">
        <f t="shared" si="200"/>
        <v>-3.2699571975290498E-2</v>
      </c>
      <c r="F3658">
        <f t="shared" si="201"/>
        <v>2.5515942221342746E-2</v>
      </c>
      <c r="G3658">
        <f>IF('Input and Summary Results'!$J$4="yes",IF(C3658=FALSE,FALSE,IF('Data Transformation'!E3658&lt;$R$10,E3658,$R$10)),IF(C3658=FALSE,FALSE,IF(C3658&lt;$R$10,C3658,$R$10)))</f>
        <v>0.92747119</v>
      </c>
      <c r="H3658">
        <f>IF('Input and Summary Results'!$J$4="yes",'Data Transformation'!F3658,'Data Transformation'!D3658)</f>
        <v>5.4528343999999999E-2</v>
      </c>
      <c r="I3658">
        <f t="shared" si="202"/>
        <v>195</v>
      </c>
    </row>
    <row r="3659" spans="2:9" x14ac:dyDescent="0.45">
      <c r="B3659">
        <f>IF('Input and Summary Results'!D3241=0,FALSE,'Input and Summary Results'!$B3241)</f>
        <v>195</v>
      </c>
      <c r="C3659">
        <f>IF(OR(B3659=0,'Input and Summary Results'!D3241=0,'Input and Summary Results'!D3241=""),FALSE,'Input and Summary Results'!$D3241)</f>
        <v>1.028952512</v>
      </c>
      <c r="D3659">
        <f>IF(OR(B3659=0,'Input and Summary Results'!E3241=0),FALSE,'Input and Summary Results'!$E3241)</f>
        <v>5.3397150999999997E-2</v>
      </c>
      <c r="E3659">
        <f t="shared" si="200"/>
        <v>1.2395331757319831E-2</v>
      </c>
      <c r="F3659">
        <f t="shared" si="201"/>
        <v>2.2522286756417379E-2</v>
      </c>
      <c r="G3659">
        <f>IF('Input and Summary Results'!$J$4="yes",IF(C3659=FALSE,FALSE,IF('Data Transformation'!E3659&lt;$R$10,E3659,$R$10)),IF(C3659=FALSE,FALSE,IF(C3659&lt;$R$10,C3659,$R$10)))</f>
        <v>1.028952512</v>
      </c>
      <c r="H3659">
        <f>IF('Input and Summary Results'!$J$4="yes",'Data Transformation'!F3659,'Data Transformation'!D3659)</f>
        <v>5.3397150999999997E-2</v>
      </c>
      <c r="I3659">
        <f t="shared" si="202"/>
        <v>195</v>
      </c>
    </row>
    <row r="3660" spans="2:9" x14ac:dyDescent="0.45">
      <c r="B3660">
        <f>IF('Input and Summary Results'!D3242=0,FALSE,'Input and Summary Results'!$B3242)</f>
        <v>195</v>
      </c>
      <c r="C3660">
        <f>IF(OR(B3660=0,'Input and Summary Results'!D3242=0,'Input and Summary Results'!D3242=""),FALSE,'Input and Summary Results'!$D3242)</f>
        <v>0.99153644200000002</v>
      </c>
      <c r="D3660">
        <f>IF(OR(B3660=0,'Input and Summary Results'!E3242=0),FALSE,'Input and Summary Results'!$E3242)</f>
        <v>5.1437401000000001E-2</v>
      </c>
      <c r="E3660">
        <f t="shared" si="200"/>
        <v>-3.6913195134755921E-3</v>
      </c>
      <c r="F3660">
        <f t="shared" si="201"/>
        <v>2.2514383827357098E-2</v>
      </c>
      <c r="G3660">
        <f>IF('Input and Summary Results'!$J$4="yes",IF(C3660=FALSE,FALSE,IF('Data Transformation'!E3660&lt;$R$10,E3660,$R$10)),IF(C3660=FALSE,FALSE,IF(C3660&lt;$R$10,C3660,$R$10)))</f>
        <v>0.99153644200000002</v>
      </c>
      <c r="H3660">
        <f>IF('Input and Summary Results'!$J$4="yes",'Data Transformation'!F3660,'Data Transformation'!D3660)</f>
        <v>5.1437401000000001E-2</v>
      </c>
      <c r="I3660">
        <f t="shared" si="202"/>
        <v>195</v>
      </c>
    </row>
    <row r="3661" spans="2:9" x14ac:dyDescent="0.45">
      <c r="B3661">
        <f>IF('Input and Summary Results'!D3243=0,FALSE,'Input and Summary Results'!$B3243)</f>
        <v>195</v>
      </c>
      <c r="C3661">
        <f>IF(OR(B3661=0,'Input and Summary Results'!D3243=0,'Input and Summary Results'!D3243=""),FALSE,'Input and Summary Results'!$D3243)</f>
        <v>1.0111902079999999</v>
      </c>
      <c r="D3661">
        <f>IF(OR(B3661=0,'Input and Summary Results'!E3243=0),FALSE,'Input and Summary Results'!$E3243)</f>
        <v>5.0571339999999999E-2</v>
      </c>
      <c r="E3661">
        <f t="shared" si="200"/>
        <v>4.8328554080911048E-3</v>
      </c>
      <c r="F3661">
        <f t="shared" si="201"/>
        <v>2.170507723112762E-2</v>
      </c>
      <c r="G3661">
        <f>IF('Input and Summary Results'!$J$4="yes",IF(C3661=FALSE,FALSE,IF('Data Transformation'!E3661&lt;$R$10,E3661,$R$10)),IF(C3661=FALSE,FALSE,IF(C3661&lt;$R$10,C3661,$R$10)))</f>
        <v>1.0111902079999999</v>
      </c>
      <c r="H3661">
        <f>IF('Input and Summary Results'!$J$4="yes",'Data Transformation'!F3661,'Data Transformation'!D3661)</f>
        <v>5.0571339999999999E-2</v>
      </c>
      <c r="I3661">
        <f t="shared" si="202"/>
        <v>195</v>
      </c>
    </row>
    <row r="3662" spans="2:9" x14ac:dyDescent="0.45">
      <c r="B3662">
        <f>IF('Input and Summary Results'!D3244=0,FALSE,'Input and Summary Results'!$B3244)</f>
        <v>195</v>
      </c>
      <c r="C3662">
        <f>IF(OR(B3662=0,'Input and Summary Results'!D3244=0,'Input and Summary Results'!D3244=""),FALSE,'Input and Summary Results'!$D3244)</f>
        <v>1.021217526</v>
      </c>
      <c r="D3662">
        <f>IF(OR(B3662=0,'Input and Summary Results'!E3244=0),FALSE,'Input and Summary Results'!$E3244)</f>
        <v>4.7587271E-2</v>
      </c>
      <c r="E3662">
        <f t="shared" si="200"/>
        <v>9.1182595005795015E-3</v>
      </c>
      <c r="F3662">
        <f t="shared" si="201"/>
        <v>2.0223777097613187E-2</v>
      </c>
      <c r="G3662">
        <f>IF('Input and Summary Results'!$J$4="yes",IF(C3662=FALSE,FALSE,IF('Data Transformation'!E3662&lt;$R$10,E3662,$R$10)),IF(C3662=FALSE,FALSE,IF(C3662&lt;$R$10,C3662,$R$10)))</f>
        <v>1.021217526</v>
      </c>
      <c r="H3662">
        <f>IF('Input and Summary Results'!$J$4="yes",'Data Transformation'!F3662,'Data Transformation'!D3662)</f>
        <v>4.7587271E-2</v>
      </c>
      <c r="I3662">
        <f t="shared" si="202"/>
        <v>195</v>
      </c>
    </row>
    <row r="3663" spans="2:9" x14ac:dyDescent="0.45">
      <c r="B3663">
        <f>IF('Input and Summary Results'!D3245=0,FALSE,'Input and Summary Results'!$B3245)</f>
        <v>195</v>
      </c>
      <c r="C3663">
        <f>IF(OR(B3663=0,'Input and Summary Results'!D3245=0,'Input and Summary Results'!D3245=""),FALSE,'Input and Summary Results'!$D3245)</f>
        <v>0.991450532</v>
      </c>
      <c r="D3663">
        <f>IF(OR(B3663=0,'Input and Summary Results'!E3245=0),FALSE,'Input and Summary Results'!$E3245)</f>
        <v>4.7287187000000001E-2</v>
      </c>
      <c r="E3663">
        <f t="shared" si="200"/>
        <v>-3.7289498554323023E-3</v>
      </c>
      <c r="F3663">
        <f t="shared" si="201"/>
        <v>2.0699609809680348E-2</v>
      </c>
      <c r="G3663">
        <f>IF('Input and Summary Results'!$J$4="yes",IF(C3663=FALSE,FALSE,IF('Data Transformation'!E3663&lt;$R$10,E3663,$R$10)),IF(C3663=FALSE,FALSE,IF(C3663&lt;$R$10,C3663,$R$10)))</f>
        <v>0.991450532</v>
      </c>
      <c r="H3663">
        <f>IF('Input and Summary Results'!$J$4="yes",'Data Transformation'!F3663,'Data Transformation'!D3663)</f>
        <v>4.7287187000000001E-2</v>
      </c>
      <c r="I3663">
        <f t="shared" si="202"/>
        <v>195</v>
      </c>
    </row>
    <row r="3664" spans="2:9" x14ac:dyDescent="0.45">
      <c r="B3664">
        <f>IF('Input and Summary Results'!D3246=0,FALSE,'Input and Summary Results'!$B3246)</f>
        <v>195</v>
      </c>
      <c r="C3664">
        <f>IF(OR(B3664=0,'Input and Summary Results'!D3246=0,'Input and Summary Results'!D3246=""),FALSE,'Input and Summary Results'!$D3246)</f>
        <v>1.035299172</v>
      </c>
      <c r="D3664">
        <f>IF(OR(B3664=0,'Input and Summary Results'!E3246=0),FALSE,'Input and Summary Results'!$E3246)</f>
        <v>4.7175748000000003E-2</v>
      </c>
      <c r="E3664">
        <f t="shared" si="200"/>
        <v>1.5065866676101648E-2</v>
      </c>
      <c r="F3664">
        <f t="shared" si="201"/>
        <v>1.9776191448552614E-2</v>
      </c>
      <c r="G3664">
        <f>IF('Input and Summary Results'!$J$4="yes",IF(C3664=FALSE,FALSE,IF('Data Transformation'!E3664&lt;$R$10,E3664,$R$10)),IF(C3664=FALSE,FALSE,IF(C3664&lt;$R$10,C3664,$R$10)))</f>
        <v>1.035299172</v>
      </c>
      <c r="H3664">
        <f>IF('Input and Summary Results'!$J$4="yes",'Data Transformation'!F3664,'Data Transformation'!D3664)</f>
        <v>4.7175748000000003E-2</v>
      </c>
      <c r="I3664">
        <f t="shared" si="202"/>
        <v>195</v>
      </c>
    </row>
    <row r="3665" spans="2:9" x14ac:dyDescent="0.45">
      <c r="B3665">
        <f>IF('Input and Summary Results'!D3247=0,FALSE,'Input and Summary Results'!$B3247)</f>
        <v>195</v>
      </c>
      <c r="C3665">
        <f>IF(OR(B3665=0,'Input and Summary Results'!D3247=0,'Input and Summary Results'!D3247=""),FALSE,'Input and Summary Results'!$D3247)</f>
        <v>0.78340818000000001</v>
      </c>
      <c r="D3665">
        <f>IF(OR(B3665=0,'Input and Summary Results'!E3247=0),FALSE,'Input and Summary Results'!$E3247)</f>
        <v>4.5867791999999998E-2</v>
      </c>
      <c r="E3665">
        <f t="shared" si="200"/>
        <v>-0.10601189805453672</v>
      </c>
      <c r="F3665">
        <f t="shared" si="201"/>
        <v>2.5410280663650971E-2</v>
      </c>
      <c r="G3665">
        <f>IF('Input and Summary Results'!$J$4="yes",IF(C3665=FALSE,FALSE,IF('Data Transformation'!E3665&lt;$R$10,E3665,$R$10)),IF(C3665=FALSE,FALSE,IF(C3665&lt;$R$10,C3665,$R$10)))</f>
        <v>0.78340818000000001</v>
      </c>
      <c r="H3665">
        <f>IF('Input and Summary Results'!$J$4="yes",'Data Transformation'!F3665,'Data Transformation'!D3665)</f>
        <v>4.5867791999999998E-2</v>
      </c>
      <c r="I3665">
        <f t="shared" si="202"/>
        <v>195</v>
      </c>
    </row>
    <row r="3666" spans="2:9" x14ac:dyDescent="0.45">
      <c r="B3666">
        <f>IF('Input and Summary Results'!D3248=0,FALSE,'Input and Summary Results'!$B3248)</f>
        <v>195</v>
      </c>
      <c r="C3666">
        <f>IF(OR(B3666=0,'Input and Summary Results'!D3248=0,'Input and Summary Results'!D3248=""),FALSE,'Input and Summary Results'!$D3248)</f>
        <v>9.9377958000000002E-2</v>
      </c>
      <c r="D3666">
        <f>IF(OR(B3666=0,'Input and Summary Results'!E3248=0),FALSE,'Input and Summary Results'!$E3248)</f>
        <v>4.0717155999999997E-2</v>
      </c>
      <c r="E3666">
        <f t="shared" si="200"/>
        <v>-1.0027099313019288</v>
      </c>
      <c r="F3666">
        <f t="shared" si="201"/>
        <v>0.17781856318681855</v>
      </c>
      <c r="G3666">
        <f>IF('Input and Summary Results'!$J$4="yes",IF(C3666=FALSE,FALSE,IF('Data Transformation'!E3666&lt;$R$10,E3666,$R$10)),IF(C3666=FALSE,FALSE,IF(C3666&lt;$R$10,C3666,$R$10)))</f>
        <v>9.9377958000000002E-2</v>
      </c>
      <c r="H3666">
        <f>IF('Input and Summary Results'!$J$4="yes",'Data Transformation'!F3666,'Data Transformation'!D3666)</f>
        <v>4.0717155999999997E-2</v>
      </c>
      <c r="I3666">
        <f t="shared" si="202"/>
        <v>195</v>
      </c>
    </row>
    <row r="3667" spans="2:9" x14ac:dyDescent="0.45">
      <c r="B3667">
        <f>IF('Input and Summary Results'!D3249=0,FALSE,'Input and Summary Results'!$B3249)</f>
        <v>195</v>
      </c>
      <c r="C3667">
        <f>IF(OR(B3667=0,'Input and Summary Results'!D3249=0,'Input and Summary Results'!D3249=""),FALSE,'Input and Summary Results'!$D3249)</f>
        <v>0.98330552199999999</v>
      </c>
      <c r="D3667">
        <f>IF(OR(B3667=0,'Input and Summary Results'!E3249=0),FALSE,'Input and Summary Results'!$E3249)</f>
        <v>3.9528731999999997E-2</v>
      </c>
      <c r="E3667">
        <f t="shared" si="200"/>
        <v>-7.3115219408973328E-3</v>
      </c>
      <c r="F3667">
        <f t="shared" si="201"/>
        <v>1.7446733801623052E-2</v>
      </c>
      <c r="G3667">
        <f>IF('Input and Summary Results'!$J$4="yes",IF(C3667=FALSE,FALSE,IF('Data Transformation'!E3667&lt;$R$10,E3667,$R$10)),IF(C3667=FALSE,FALSE,IF(C3667&lt;$R$10,C3667,$R$10)))</f>
        <v>0.98330552199999999</v>
      </c>
      <c r="H3667">
        <f>IF('Input and Summary Results'!$J$4="yes",'Data Transformation'!F3667,'Data Transformation'!D3667)</f>
        <v>3.9528731999999997E-2</v>
      </c>
      <c r="I3667">
        <f t="shared" si="202"/>
        <v>195</v>
      </c>
    </row>
    <row r="3668" spans="2:9" x14ac:dyDescent="0.45">
      <c r="B3668">
        <f>IF('Input and Summary Results'!D3250=0,FALSE,'Input and Summary Results'!$B3250)</f>
        <v>195</v>
      </c>
      <c r="C3668">
        <f>IF(OR(B3668=0,'Input and Summary Results'!D3250=0,'Input and Summary Results'!D3250=""),FALSE,'Input and Summary Results'!$D3250)</f>
        <v>1.031481434</v>
      </c>
      <c r="D3668">
        <f>IF(OR(B3668=0,'Input and Summary Results'!E3250=0),FALSE,'Input and Summary Results'!$E3250)</f>
        <v>3.4070766000000002E-2</v>
      </c>
      <c r="E3668">
        <f t="shared" si="200"/>
        <v>1.3461415359179127E-2</v>
      </c>
      <c r="F3668">
        <f t="shared" si="201"/>
        <v>1.4335413083159769E-2</v>
      </c>
      <c r="G3668">
        <f>IF('Input and Summary Results'!$J$4="yes",IF(C3668=FALSE,FALSE,IF('Data Transformation'!E3668&lt;$R$10,E3668,$R$10)),IF(C3668=FALSE,FALSE,IF(C3668&lt;$R$10,C3668,$R$10)))</f>
        <v>1.031481434</v>
      </c>
      <c r="H3668">
        <f>IF('Input and Summary Results'!$J$4="yes",'Data Transformation'!F3668,'Data Transformation'!D3668)</f>
        <v>3.4070766000000002E-2</v>
      </c>
      <c r="I3668">
        <f t="shared" si="202"/>
        <v>195</v>
      </c>
    </row>
    <row r="3669" spans="2:9" x14ac:dyDescent="0.45">
      <c r="B3669">
        <f>IF('Input and Summary Results'!D3251=0,FALSE,'Input and Summary Results'!$B3251)</f>
        <v>195</v>
      </c>
      <c r="C3669">
        <f>IF(OR(B3669=0,'Input and Summary Results'!D3251=0,'Input and Summary Results'!D3251=""),FALSE,'Input and Summary Results'!$D3251)</f>
        <v>0.95360424899999996</v>
      </c>
      <c r="D3669">
        <f>IF(OR(B3669=0,'Input and Summary Results'!E3251=0),FALSE,'Input and Summary Results'!$E3251)</f>
        <v>3.2673296999999997E-2</v>
      </c>
      <c r="E3669">
        <f t="shared" si="200"/>
        <v>-2.0631822501969592E-2</v>
      </c>
      <c r="F3669">
        <f t="shared" si="201"/>
        <v>1.4870121345275171E-2</v>
      </c>
      <c r="G3669">
        <f>IF('Input and Summary Results'!$J$4="yes",IF(C3669=FALSE,FALSE,IF('Data Transformation'!E3669&lt;$R$10,E3669,$R$10)),IF(C3669=FALSE,FALSE,IF(C3669&lt;$R$10,C3669,$R$10)))</f>
        <v>0.95360424899999996</v>
      </c>
      <c r="H3669">
        <f>IF('Input and Summary Results'!$J$4="yes",'Data Transformation'!F3669,'Data Transformation'!D3669)</f>
        <v>3.2673296999999997E-2</v>
      </c>
      <c r="I3669">
        <f t="shared" si="202"/>
        <v>195</v>
      </c>
    </row>
    <row r="3670" spans="2:9" x14ac:dyDescent="0.45">
      <c r="B3670">
        <f>IF('Input and Summary Results'!D3252=0,FALSE,'Input and Summary Results'!$B3252)</f>
        <v>195</v>
      </c>
      <c r="C3670">
        <f>IF(OR(B3670=0,'Input and Summary Results'!D3252=0,'Input and Summary Results'!D3252=""),FALSE,'Input and Summary Results'!$D3252)</f>
        <v>0.96023680600000005</v>
      </c>
      <c r="D3670">
        <f>IF(OR(B3670=0,'Input and Summary Results'!E3252=0),FALSE,'Input and Summary Results'!$E3252)</f>
        <v>3.1653203999999997E-2</v>
      </c>
      <c r="E3670">
        <f t="shared" si="200"/>
        <v>-1.7621651484588597E-2</v>
      </c>
      <c r="F3670">
        <f t="shared" si="201"/>
        <v>1.4306356984195832E-2</v>
      </c>
      <c r="G3670">
        <f>IF('Input and Summary Results'!$J$4="yes",IF(C3670=FALSE,FALSE,IF('Data Transformation'!E3670&lt;$R$10,E3670,$R$10)),IF(C3670=FALSE,FALSE,IF(C3670&lt;$R$10,C3670,$R$10)))</f>
        <v>0.96023680600000005</v>
      </c>
      <c r="H3670">
        <f>IF('Input and Summary Results'!$J$4="yes",'Data Transformation'!F3670,'Data Transformation'!D3670)</f>
        <v>3.1653203999999997E-2</v>
      </c>
      <c r="I3670">
        <f t="shared" si="202"/>
        <v>195</v>
      </c>
    </row>
    <row r="3671" spans="2:9" x14ac:dyDescent="0.45">
      <c r="B3671">
        <f>IF('Input and Summary Results'!D3253=0,FALSE,'Input and Summary Results'!$B3253)</f>
        <v>195</v>
      </c>
      <c r="C3671">
        <f>IF(OR(B3671=0,'Input and Summary Results'!D3253=0,'Input and Summary Results'!D3253=""),FALSE,'Input and Summary Results'!$D3253)</f>
        <v>1.00596229</v>
      </c>
      <c r="D3671">
        <f>IF(OR(B3671=0,'Input and Summary Results'!E3253=0),FALSE,'Input and Summary Results'!$E3253)</f>
        <v>3.0472967E-2</v>
      </c>
      <c r="E3671">
        <f t="shared" si="200"/>
        <v>2.5817008472729342E-3</v>
      </c>
      <c r="F3671">
        <f t="shared" si="201"/>
        <v>1.3146882154002015E-2</v>
      </c>
      <c r="G3671">
        <f>IF('Input and Summary Results'!$J$4="yes",IF(C3671=FALSE,FALSE,IF('Data Transformation'!E3671&lt;$R$10,E3671,$R$10)),IF(C3671=FALSE,FALSE,IF(C3671&lt;$R$10,C3671,$R$10)))</f>
        <v>1.00596229</v>
      </c>
      <c r="H3671">
        <f>IF('Input and Summary Results'!$J$4="yes",'Data Transformation'!F3671,'Data Transformation'!D3671)</f>
        <v>3.0472967E-2</v>
      </c>
      <c r="I3671">
        <f t="shared" si="202"/>
        <v>195</v>
      </c>
    </row>
    <row r="3672" spans="2:9" x14ac:dyDescent="0.45">
      <c r="B3672">
        <f>IF('Input and Summary Results'!D3254=0,FALSE,'Input and Summary Results'!$B3254)</f>
        <v>196</v>
      </c>
      <c r="C3672">
        <f>IF(OR(B3672=0,'Input and Summary Results'!D3254=0,'Input and Summary Results'!D3254=""),FALSE,'Input and Summary Results'!$D3254)</f>
        <v>0.88093097200000003</v>
      </c>
      <c r="D3672">
        <f>IF(OR(B3672=0,'Input and Summary Results'!E3254=0),FALSE,'Input and Summary Results'!$E3254)</f>
        <v>0.1144116</v>
      </c>
      <c r="E3672">
        <f t="shared" si="200"/>
        <v>-5.5058120707127067E-2</v>
      </c>
      <c r="F3672">
        <f t="shared" si="201"/>
        <v>5.63660899414943E-2</v>
      </c>
      <c r="G3672">
        <f>IF('Input and Summary Results'!$J$4="yes",IF(C3672=FALSE,FALSE,IF('Data Transformation'!E3672&lt;$R$10,E3672,$R$10)),IF(C3672=FALSE,FALSE,IF(C3672&lt;$R$10,C3672,$R$10)))</f>
        <v>0.88093097200000003</v>
      </c>
      <c r="H3672">
        <f>IF('Input and Summary Results'!$J$4="yes",'Data Transformation'!F3672,'Data Transformation'!D3672)</f>
        <v>0.1144116</v>
      </c>
      <c r="I3672">
        <f t="shared" si="202"/>
        <v>196</v>
      </c>
    </row>
    <row r="3673" spans="2:9" x14ac:dyDescent="0.45">
      <c r="B3673">
        <f>IF('Input and Summary Results'!D3255=0,FALSE,'Input and Summary Results'!$B3255)</f>
        <v>196</v>
      </c>
      <c r="C3673">
        <f>IF(OR(B3673=0,'Input and Summary Results'!D3255=0,'Input and Summary Results'!D3255=""),FALSE,'Input and Summary Results'!$D3255)</f>
        <v>0.95579414900000004</v>
      </c>
      <c r="D3673">
        <f>IF(OR(B3673=0,'Input and Summary Results'!E3255=0),FALSE,'Input and Summary Results'!$E3255)</f>
        <v>0.109013547</v>
      </c>
      <c r="E3673">
        <f t="shared" si="200"/>
        <v>-1.9635632388975928E-2</v>
      </c>
      <c r="F3673">
        <f t="shared" si="201"/>
        <v>4.9500072214817462E-2</v>
      </c>
      <c r="G3673">
        <f>IF('Input and Summary Results'!$J$4="yes",IF(C3673=FALSE,FALSE,IF('Data Transformation'!E3673&lt;$R$10,E3673,$R$10)),IF(C3673=FALSE,FALSE,IF(C3673&lt;$R$10,C3673,$R$10)))</f>
        <v>0.95579414900000004</v>
      </c>
      <c r="H3673">
        <f>IF('Input and Summary Results'!$J$4="yes",'Data Transformation'!F3673,'Data Transformation'!D3673)</f>
        <v>0.109013547</v>
      </c>
      <c r="I3673">
        <f t="shared" si="202"/>
        <v>196</v>
      </c>
    </row>
    <row r="3674" spans="2:9" x14ac:dyDescent="0.45">
      <c r="B3674">
        <f>IF('Input and Summary Results'!D3256=0,FALSE,'Input and Summary Results'!$B3256)</f>
        <v>196</v>
      </c>
      <c r="C3674">
        <f>IF(OR(B3674=0,'Input and Summary Results'!D3256=0,'Input and Summary Results'!D3256=""),FALSE,'Input and Summary Results'!$D3256)</f>
        <v>0.94014617199999995</v>
      </c>
      <c r="D3674">
        <f>IF(OR(B3674=0,'Input and Summary Results'!E3256=0),FALSE,'Input and Summary Results'!$E3256)</f>
        <v>0.10239506399999999</v>
      </c>
      <c r="E3674">
        <f t="shared" si="200"/>
        <v>-2.6804617934608577E-2</v>
      </c>
      <c r="F3674">
        <f t="shared" si="201"/>
        <v>4.7268668532109918E-2</v>
      </c>
      <c r="G3674">
        <f>IF('Input and Summary Results'!$J$4="yes",IF(C3674=FALSE,FALSE,IF('Data Transformation'!E3674&lt;$R$10,E3674,$R$10)),IF(C3674=FALSE,FALSE,IF(C3674&lt;$R$10,C3674,$R$10)))</f>
        <v>0.94014617199999995</v>
      </c>
      <c r="H3674">
        <f>IF('Input and Summary Results'!$J$4="yes",'Data Transformation'!F3674,'Data Transformation'!D3674)</f>
        <v>0.10239506399999999</v>
      </c>
      <c r="I3674">
        <f t="shared" si="202"/>
        <v>196</v>
      </c>
    </row>
    <row r="3675" spans="2:9" x14ac:dyDescent="0.45">
      <c r="B3675">
        <f>IF('Input and Summary Results'!D3257=0,FALSE,'Input and Summary Results'!$B3257)</f>
        <v>196</v>
      </c>
      <c r="C3675">
        <f>IF(OR(B3675=0,'Input and Summary Results'!D3257=0,'Input and Summary Results'!D3257=""),FALSE,'Input and Summary Results'!$D3257)</f>
        <v>0.67046313700000004</v>
      </c>
      <c r="D3675">
        <f>IF(OR(B3675=0,'Input and Summary Results'!E3257=0),FALSE,'Input and Summary Results'!$E3257)</f>
        <v>9.8013243999999999E-2</v>
      </c>
      <c r="E3675">
        <f t="shared" si="200"/>
        <v>-0.17362509527336339</v>
      </c>
      <c r="F3675">
        <f t="shared" si="201"/>
        <v>6.3445319434467268E-2</v>
      </c>
      <c r="G3675">
        <f>IF('Input and Summary Results'!$J$4="yes",IF(C3675=FALSE,FALSE,IF('Data Transformation'!E3675&lt;$R$10,E3675,$R$10)),IF(C3675=FALSE,FALSE,IF(C3675&lt;$R$10,C3675,$R$10)))</f>
        <v>0.67046313700000004</v>
      </c>
      <c r="H3675">
        <f>IF('Input and Summary Results'!$J$4="yes",'Data Transformation'!F3675,'Data Transformation'!D3675)</f>
        <v>9.8013243999999999E-2</v>
      </c>
      <c r="I3675">
        <f t="shared" si="202"/>
        <v>196</v>
      </c>
    </row>
    <row r="3676" spans="2:9" x14ac:dyDescent="0.45">
      <c r="B3676">
        <f>IF('Input and Summary Results'!D3258=0,FALSE,'Input and Summary Results'!$B3258)</f>
        <v>196</v>
      </c>
      <c r="C3676">
        <f>IF(OR(B3676=0,'Input and Summary Results'!D3258=0,'Input and Summary Results'!D3258=""),FALSE,'Input and Summary Results'!$D3258)</f>
        <v>0.94933907699999998</v>
      </c>
      <c r="D3676">
        <f>IF(OR(B3676=0,'Input and Summary Results'!E3258=0),FALSE,'Input and Summary Results'!$E3258)</f>
        <v>9.0042280000000002E-2</v>
      </c>
      <c r="E3676">
        <f t="shared" si="200"/>
        <v>-2.2578642189682203E-2</v>
      </c>
      <c r="F3676">
        <f t="shared" si="201"/>
        <v>4.1163742720347327E-2</v>
      </c>
      <c r="G3676">
        <f>IF('Input and Summary Results'!$J$4="yes",IF(C3676=FALSE,FALSE,IF('Data Transformation'!E3676&lt;$R$10,E3676,$R$10)),IF(C3676=FALSE,FALSE,IF(C3676&lt;$R$10,C3676,$R$10)))</f>
        <v>0.94933907699999998</v>
      </c>
      <c r="H3676">
        <f>IF('Input and Summary Results'!$J$4="yes",'Data Transformation'!F3676,'Data Transformation'!D3676)</f>
        <v>9.0042280000000002E-2</v>
      </c>
      <c r="I3676">
        <f t="shared" si="202"/>
        <v>196</v>
      </c>
    </row>
    <row r="3677" spans="2:9" x14ac:dyDescent="0.45">
      <c r="B3677">
        <f>IF('Input and Summary Results'!D3259=0,FALSE,'Input and Summary Results'!$B3259)</f>
        <v>196</v>
      </c>
      <c r="C3677">
        <f>IF(OR(B3677=0,'Input and Summary Results'!D3259=0,'Input and Summary Results'!D3259=""),FALSE,'Input and Summary Results'!$D3259)</f>
        <v>0.78277291699999996</v>
      </c>
      <c r="D3677">
        <f>IF(OR(B3677=0,'Input and Summary Results'!E3259=0),FALSE,'Input and Summary Results'!$E3259)</f>
        <v>8.4080051000000003E-2</v>
      </c>
      <c r="E3677">
        <f t="shared" si="200"/>
        <v>-0.10636420882002333</v>
      </c>
      <c r="F3677">
        <f t="shared" si="201"/>
        <v>4.6617277299081619E-2</v>
      </c>
      <c r="G3677">
        <f>IF('Input and Summary Results'!$J$4="yes",IF(C3677=FALSE,FALSE,IF('Data Transformation'!E3677&lt;$R$10,E3677,$R$10)),IF(C3677=FALSE,FALSE,IF(C3677&lt;$R$10,C3677,$R$10)))</f>
        <v>0.78277291699999996</v>
      </c>
      <c r="H3677">
        <f>IF('Input and Summary Results'!$J$4="yes",'Data Transformation'!F3677,'Data Transformation'!D3677)</f>
        <v>8.4080051000000003E-2</v>
      </c>
      <c r="I3677">
        <f t="shared" si="202"/>
        <v>196</v>
      </c>
    </row>
    <row r="3678" spans="2:9" x14ac:dyDescent="0.45">
      <c r="B3678">
        <f>IF('Input and Summary Results'!D3260=0,FALSE,'Input and Summary Results'!$B3260)</f>
        <v>196</v>
      </c>
      <c r="C3678">
        <f>IF(OR(B3678=0,'Input and Summary Results'!D3260=0,'Input and Summary Results'!D3260=""),FALSE,'Input and Summary Results'!$D3260)</f>
        <v>0.97794163199999995</v>
      </c>
      <c r="D3678">
        <f>IF(OR(B3678=0,'Input and Summary Results'!E3260=0),FALSE,'Input and Summary Results'!$E3260)</f>
        <v>5.6722362999999998E-2</v>
      </c>
      <c r="E3678">
        <f t="shared" si="200"/>
        <v>-9.6870651068499663E-3</v>
      </c>
      <c r="F3678">
        <f t="shared" si="201"/>
        <v>2.5172775896302162E-2</v>
      </c>
      <c r="G3678">
        <f>IF('Input and Summary Results'!$J$4="yes",IF(C3678=FALSE,FALSE,IF('Data Transformation'!E3678&lt;$R$10,E3678,$R$10)),IF(C3678=FALSE,FALSE,IF(C3678&lt;$R$10,C3678,$R$10)))</f>
        <v>0.97794163199999995</v>
      </c>
      <c r="H3678">
        <f>IF('Input and Summary Results'!$J$4="yes",'Data Transformation'!F3678,'Data Transformation'!D3678)</f>
        <v>5.6722362999999998E-2</v>
      </c>
      <c r="I3678">
        <f t="shared" si="202"/>
        <v>196</v>
      </c>
    </row>
    <row r="3679" spans="2:9" x14ac:dyDescent="0.45">
      <c r="B3679">
        <f>IF('Input and Summary Results'!D3261=0,FALSE,'Input and Summary Results'!$B3261)</f>
        <v>196</v>
      </c>
      <c r="C3679">
        <f>IF(OR(B3679=0,'Input and Summary Results'!D3261=0,'Input and Summary Results'!D3261=""),FALSE,'Input and Summary Results'!$D3261)</f>
        <v>0.72345236499999999</v>
      </c>
      <c r="D3679">
        <f>IF(OR(B3679=0,'Input and Summary Results'!E3261=0),FALSE,'Input and Summary Results'!$E3261)</f>
        <v>5.5574032000000002E-2</v>
      </c>
      <c r="E3679">
        <f t="shared" si="200"/>
        <v>-0.14059005929091237</v>
      </c>
      <c r="F3679">
        <f t="shared" si="201"/>
        <v>3.3338932948266745E-2</v>
      </c>
      <c r="G3679">
        <f>IF('Input and Summary Results'!$J$4="yes",IF(C3679=FALSE,FALSE,IF('Data Transformation'!E3679&lt;$R$10,E3679,$R$10)),IF(C3679=FALSE,FALSE,IF(C3679&lt;$R$10,C3679,$R$10)))</f>
        <v>0.72345236499999999</v>
      </c>
      <c r="H3679">
        <f>IF('Input and Summary Results'!$J$4="yes",'Data Transformation'!F3679,'Data Transformation'!D3679)</f>
        <v>5.5574032000000002E-2</v>
      </c>
      <c r="I3679">
        <f t="shared" si="202"/>
        <v>196</v>
      </c>
    </row>
    <row r="3680" spans="2:9" x14ac:dyDescent="0.45">
      <c r="B3680">
        <f>IF('Input and Summary Results'!D3262=0,FALSE,'Input and Summary Results'!$B3262)</f>
        <v>196</v>
      </c>
      <c r="C3680">
        <f>IF(OR(B3680=0,'Input and Summary Results'!D3262=0,'Input and Summary Results'!D3262=""),FALSE,'Input and Summary Results'!$D3262)</f>
        <v>0.90819654999999999</v>
      </c>
      <c r="D3680">
        <f>IF(OR(B3680=0,'Input and Summary Results'!E3262=0),FALSE,'Input and Summary Results'!$E3262)</f>
        <v>5.4893778999999997E-2</v>
      </c>
      <c r="E3680">
        <f t="shared" si="200"/>
        <v>-4.1820152202513533E-2</v>
      </c>
      <c r="F3680">
        <f t="shared" si="201"/>
        <v>2.6232097100567051E-2</v>
      </c>
      <c r="G3680">
        <f>IF('Input and Summary Results'!$J$4="yes",IF(C3680=FALSE,FALSE,IF('Data Transformation'!E3680&lt;$R$10,E3680,$R$10)),IF(C3680=FALSE,FALSE,IF(C3680&lt;$R$10,C3680,$R$10)))</f>
        <v>0.90819654999999999</v>
      </c>
      <c r="H3680">
        <f>IF('Input and Summary Results'!$J$4="yes",'Data Transformation'!F3680,'Data Transformation'!D3680)</f>
        <v>5.4893778999999997E-2</v>
      </c>
      <c r="I3680">
        <f t="shared" si="202"/>
        <v>196</v>
      </c>
    </row>
    <row r="3681" spans="2:9" x14ac:dyDescent="0.45">
      <c r="B3681">
        <f>IF('Input and Summary Results'!D3263=0,FALSE,'Input and Summary Results'!$B3263)</f>
        <v>196</v>
      </c>
      <c r="C3681">
        <f>IF(OR(B3681=0,'Input and Summary Results'!D3263=0,'Input and Summary Results'!D3263=""),FALSE,'Input and Summary Results'!$D3263)</f>
        <v>0.77009299399999998</v>
      </c>
      <c r="D3681">
        <f>IF(OR(B3681=0,'Input and Summary Results'!E3263=0),FALSE,'Input and Summary Results'!$E3263)</f>
        <v>5.4025179E-2</v>
      </c>
      <c r="E3681">
        <f t="shared" si="200"/>
        <v>-0.11345682762951577</v>
      </c>
      <c r="F3681">
        <f t="shared" si="201"/>
        <v>3.0446878323372981E-2</v>
      </c>
      <c r="G3681">
        <f>IF('Input and Summary Results'!$J$4="yes",IF(C3681=FALSE,FALSE,IF('Data Transformation'!E3681&lt;$R$10,E3681,$R$10)),IF(C3681=FALSE,FALSE,IF(C3681&lt;$R$10,C3681,$R$10)))</f>
        <v>0.77009299399999998</v>
      </c>
      <c r="H3681">
        <f>IF('Input and Summary Results'!$J$4="yes",'Data Transformation'!F3681,'Data Transformation'!D3681)</f>
        <v>5.4025179E-2</v>
      </c>
      <c r="I3681">
        <f t="shared" si="202"/>
        <v>196</v>
      </c>
    </row>
    <row r="3682" spans="2:9" x14ac:dyDescent="0.45">
      <c r="B3682">
        <f>IF('Input and Summary Results'!D3264=0,FALSE,'Input and Summary Results'!$B3264)</f>
        <v>196</v>
      </c>
      <c r="C3682">
        <f>IF(OR(B3682=0,'Input and Summary Results'!D3264=0,'Input and Summary Results'!D3264=""),FALSE,'Input and Summary Results'!$D3264)</f>
        <v>0.84815507800000001</v>
      </c>
      <c r="D3682">
        <f>IF(OR(B3682=0,'Input and Summary Results'!E3264=0),FALSE,'Input and Summary Results'!$E3264)</f>
        <v>5.3686647999999997E-2</v>
      </c>
      <c r="E3682">
        <f t="shared" si="200"/>
        <v>-7.1524733401135715E-2</v>
      </c>
      <c r="F3682">
        <f t="shared" si="201"/>
        <v>2.7471397432345501E-2</v>
      </c>
      <c r="G3682">
        <f>IF('Input and Summary Results'!$J$4="yes",IF(C3682=FALSE,FALSE,IF('Data Transformation'!E3682&lt;$R$10,E3682,$R$10)),IF(C3682=FALSE,FALSE,IF(C3682&lt;$R$10,C3682,$R$10)))</f>
        <v>0.84815507800000001</v>
      </c>
      <c r="H3682">
        <f>IF('Input and Summary Results'!$J$4="yes",'Data Transformation'!F3682,'Data Transformation'!D3682)</f>
        <v>5.3686647999999997E-2</v>
      </c>
      <c r="I3682">
        <f t="shared" si="202"/>
        <v>196</v>
      </c>
    </row>
    <row r="3683" spans="2:9" x14ac:dyDescent="0.45">
      <c r="B3683">
        <f>IF('Input and Summary Results'!D3265=0,FALSE,'Input and Summary Results'!$B3265)</f>
        <v>196</v>
      </c>
      <c r="C3683">
        <f>IF(OR(B3683=0,'Input and Summary Results'!D3265=0,'Input and Summary Results'!D3265=""),FALSE,'Input and Summary Results'!$D3265)</f>
        <v>0.98146829199999996</v>
      </c>
      <c r="D3683">
        <f>IF(OR(B3683=0,'Input and Summary Results'!E3265=0),FALSE,'Input and Summary Results'!$E3265)</f>
        <v>5.2698936000000002E-2</v>
      </c>
      <c r="E3683">
        <f t="shared" si="200"/>
        <v>-8.1237264581382803E-3</v>
      </c>
      <c r="F3683">
        <f t="shared" si="201"/>
        <v>2.3303186063600313E-2</v>
      </c>
      <c r="G3683">
        <f>IF('Input and Summary Results'!$J$4="yes",IF(C3683=FALSE,FALSE,IF('Data Transformation'!E3683&lt;$R$10,E3683,$R$10)),IF(C3683=FALSE,FALSE,IF(C3683&lt;$R$10,C3683,$R$10)))</f>
        <v>0.98146829199999996</v>
      </c>
      <c r="H3683">
        <f>IF('Input and Summary Results'!$J$4="yes",'Data Transformation'!F3683,'Data Transformation'!D3683)</f>
        <v>5.2698936000000002E-2</v>
      </c>
      <c r="I3683">
        <f t="shared" si="202"/>
        <v>196</v>
      </c>
    </row>
    <row r="3684" spans="2:9" x14ac:dyDescent="0.45">
      <c r="B3684">
        <f>IF('Input and Summary Results'!D3266=0,FALSE,'Input and Summary Results'!$B3266)</f>
        <v>196</v>
      </c>
      <c r="C3684">
        <f>IF(OR(B3684=0,'Input and Summary Results'!D3266=0,'Input and Summary Results'!D3266=""),FALSE,'Input and Summary Results'!$D3266)</f>
        <v>0.898761692</v>
      </c>
      <c r="D3684">
        <f>IF(OR(B3684=0,'Input and Summary Results'!E3266=0),FALSE,'Input and Summary Results'!$E3266)</f>
        <v>5.1658732999999998E-2</v>
      </c>
      <c r="E3684">
        <f t="shared" si="200"/>
        <v>-4.6355446830975991E-2</v>
      </c>
      <c r="F3684">
        <f t="shared" si="201"/>
        <v>2.4945311222721759E-2</v>
      </c>
      <c r="G3684">
        <f>IF('Input and Summary Results'!$J$4="yes",IF(C3684=FALSE,FALSE,IF('Data Transformation'!E3684&lt;$R$10,E3684,$R$10)),IF(C3684=FALSE,FALSE,IF(C3684&lt;$R$10,C3684,$R$10)))</f>
        <v>0.898761692</v>
      </c>
      <c r="H3684">
        <f>IF('Input and Summary Results'!$J$4="yes",'Data Transformation'!F3684,'Data Transformation'!D3684)</f>
        <v>5.1658732999999998E-2</v>
      </c>
      <c r="I3684">
        <f t="shared" si="202"/>
        <v>196</v>
      </c>
    </row>
    <row r="3685" spans="2:9" x14ac:dyDescent="0.45">
      <c r="B3685">
        <f>IF('Input and Summary Results'!D3267=0,FALSE,'Input and Summary Results'!$B3267)</f>
        <v>196</v>
      </c>
      <c r="C3685">
        <f>IF(OR(B3685=0,'Input and Summary Results'!D3267=0,'Input and Summary Results'!D3267=""),FALSE,'Input and Summary Results'!$D3267)</f>
        <v>0.80135853499999998</v>
      </c>
      <c r="D3685">
        <f>IF(OR(B3685=0,'Input and Summary Results'!E3267=0),FALSE,'Input and Summary Results'!$E3267)</f>
        <v>4.8935238999999998E-2</v>
      </c>
      <c r="E3685">
        <f t="shared" si="200"/>
        <v>-9.6173133186800458E-2</v>
      </c>
      <c r="F3685">
        <f t="shared" si="201"/>
        <v>2.6502361675102146E-2</v>
      </c>
      <c r="G3685">
        <f>IF('Input and Summary Results'!$J$4="yes",IF(C3685=FALSE,FALSE,IF('Data Transformation'!E3685&lt;$R$10,E3685,$R$10)),IF(C3685=FALSE,FALSE,IF(C3685&lt;$R$10,C3685,$R$10)))</f>
        <v>0.80135853499999998</v>
      </c>
      <c r="H3685">
        <f>IF('Input and Summary Results'!$J$4="yes",'Data Transformation'!F3685,'Data Transformation'!D3685)</f>
        <v>4.8935238999999998E-2</v>
      </c>
      <c r="I3685">
        <f t="shared" si="202"/>
        <v>196</v>
      </c>
    </row>
    <row r="3686" spans="2:9" x14ac:dyDescent="0.45">
      <c r="B3686">
        <f>IF('Input and Summary Results'!D3268=0,FALSE,'Input and Summary Results'!$B3268)</f>
        <v>196</v>
      </c>
      <c r="C3686">
        <f>IF(OR(B3686=0,'Input and Summary Results'!D3268=0,'Input and Summary Results'!D3268=""),FALSE,'Input and Summary Results'!$D3268)</f>
        <v>0.71589857099999998</v>
      </c>
      <c r="D3686">
        <f>IF(OR(B3686=0,'Input and Summary Results'!E3268=0),FALSE,'Input and Summary Results'!$E3268)</f>
        <v>4.8471925999999999E-2</v>
      </c>
      <c r="E3686">
        <f t="shared" si="200"/>
        <v>-0.14514850447339947</v>
      </c>
      <c r="F3686">
        <f t="shared" si="201"/>
        <v>2.9385190495093194E-2</v>
      </c>
      <c r="G3686">
        <f>IF('Input and Summary Results'!$J$4="yes",IF(C3686=FALSE,FALSE,IF('Data Transformation'!E3686&lt;$R$10,E3686,$R$10)),IF(C3686=FALSE,FALSE,IF(C3686&lt;$R$10,C3686,$R$10)))</f>
        <v>0.71589857099999998</v>
      </c>
      <c r="H3686">
        <f>IF('Input and Summary Results'!$J$4="yes",'Data Transformation'!F3686,'Data Transformation'!D3686)</f>
        <v>4.8471925999999999E-2</v>
      </c>
      <c r="I3686">
        <f t="shared" si="202"/>
        <v>196</v>
      </c>
    </row>
    <row r="3687" spans="2:9" x14ac:dyDescent="0.45">
      <c r="B3687">
        <f>IF('Input and Summary Results'!D3269=0,FALSE,'Input and Summary Results'!$B3269)</f>
        <v>196</v>
      </c>
      <c r="C3687">
        <f>IF(OR(B3687=0,'Input and Summary Results'!D3269=0,'Input and Summary Results'!D3269=""),FALSE,'Input and Summary Results'!$D3269)</f>
        <v>1.027053727</v>
      </c>
      <c r="D3687">
        <f>IF(OR(B3687=0,'Input and Summary Results'!E3269=0),FALSE,'Input and Summary Results'!$E3269)</f>
        <v>4.2220599999999997E-2</v>
      </c>
      <c r="E3687">
        <f t="shared" si="200"/>
        <v>1.1593162905276634E-2</v>
      </c>
      <c r="F3687">
        <f t="shared" si="201"/>
        <v>1.7841072884787847E-2</v>
      </c>
      <c r="G3687">
        <f>IF('Input and Summary Results'!$J$4="yes",IF(C3687=FALSE,FALSE,IF('Data Transformation'!E3687&lt;$R$10,E3687,$R$10)),IF(C3687=FALSE,FALSE,IF(C3687&lt;$R$10,C3687,$R$10)))</f>
        <v>1.027053727</v>
      </c>
      <c r="H3687">
        <f>IF('Input and Summary Results'!$J$4="yes",'Data Transformation'!F3687,'Data Transformation'!D3687)</f>
        <v>4.2220599999999997E-2</v>
      </c>
      <c r="I3687">
        <f t="shared" si="202"/>
        <v>196</v>
      </c>
    </row>
    <row r="3688" spans="2:9" x14ac:dyDescent="0.45">
      <c r="B3688">
        <f>IF('Input and Summary Results'!D3270=0,FALSE,'Input and Summary Results'!$B3270)</f>
        <v>196</v>
      </c>
      <c r="C3688">
        <f>IF(OR(B3688=0,'Input and Summary Results'!D3270=0,'Input and Summary Results'!D3270=""),FALSE,'Input and Summary Results'!$D3270)</f>
        <v>1.0025113109999999</v>
      </c>
      <c r="D3688">
        <f>IF(OR(B3688=0,'Input and Summary Results'!E3270=0),FALSE,'Input and Summary Results'!$E3270)</f>
        <v>3.5956558999999999E-2</v>
      </c>
      <c r="E3688">
        <f t="shared" si="200"/>
        <v>1.089281319324869E-3</v>
      </c>
      <c r="F3688">
        <f t="shared" si="201"/>
        <v>1.5566055399847753E-2</v>
      </c>
      <c r="G3688">
        <f>IF('Input and Summary Results'!$J$4="yes",IF(C3688=FALSE,FALSE,IF('Data Transformation'!E3688&lt;$R$10,E3688,$R$10)),IF(C3688=FALSE,FALSE,IF(C3688&lt;$R$10,C3688,$R$10)))</f>
        <v>1.0025113109999999</v>
      </c>
      <c r="H3688">
        <f>IF('Input and Summary Results'!$J$4="yes",'Data Transformation'!F3688,'Data Transformation'!D3688)</f>
        <v>3.5956558999999999E-2</v>
      </c>
      <c r="I3688">
        <f t="shared" si="202"/>
        <v>196</v>
      </c>
    </row>
    <row r="3689" spans="2:9" x14ac:dyDescent="0.45">
      <c r="B3689">
        <f>IF('Input and Summary Results'!D3271=0,FALSE,'Input and Summary Results'!$B3271)</f>
        <v>196</v>
      </c>
      <c r="C3689">
        <f>IF(OR(B3689=0,'Input and Summary Results'!D3271=0,'Input and Summary Results'!D3271=""),FALSE,'Input and Summary Results'!$D3271)</f>
        <v>0.90421886200000001</v>
      </c>
      <c r="D3689">
        <f>IF(OR(B3689=0,'Input and Summary Results'!E3271=0),FALSE,'Input and Summary Results'!$E3271)</f>
        <v>3.5377255000000003E-2</v>
      </c>
      <c r="E3689">
        <f t="shared" si="200"/>
        <v>-4.372643782696449E-2</v>
      </c>
      <c r="F3689">
        <f t="shared" si="201"/>
        <v>1.6980102180173279E-2</v>
      </c>
      <c r="G3689">
        <f>IF('Input and Summary Results'!$J$4="yes",IF(C3689=FALSE,FALSE,IF('Data Transformation'!E3689&lt;$R$10,E3689,$R$10)),IF(C3689=FALSE,FALSE,IF(C3689&lt;$R$10,C3689,$R$10)))</f>
        <v>0.90421886200000001</v>
      </c>
      <c r="H3689">
        <f>IF('Input and Summary Results'!$J$4="yes",'Data Transformation'!F3689,'Data Transformation'!D3689)</f>
        <v>3.5377255000000003E-2</v>
      </c>
      <c r="I3689">
        <f t="shared" si="202"/>
        <v>196</v>
      </c>
    </row>
    <row r="3690" spans="2:9" x14ac:dyDescent="0.45">
      <c r="B3690">
        <f>IF('Input and Summary Results'!D3272=0,FALSE,'Input and Summary Results'!$B3272)</f>
        <v>197</v>
      </c>
      <c r="C3690">
        <f>IF(OR(B3690=0,'Input and Summary Results'!D3272=0,'Input and Summary Results'!D3272=""),FALSE,'Input and Summary Results'!$D3272)</f>
        <v>1.114048613</v>
      </c>
      <c r="D3690">
        <f>IF(OR(B3690=0,'Input and Summary Results'!E3272=0),FALSE,'Input and Summary Results'!$E3272)</f>
        <v>8.2436298000000005E-2</v>
      </c>
      <c r="E3690">
        <f t="shared" ref="E3690:E3753" si="203">IF(C3690=FALSE,FALSE,LOG10(C3690))</f>
        <v>4.6904142271290979E-2</v>
      </c>
      <c r="F3690">
        <f t="shared" ref="F3690:F3753" si="204">IF(D3690=FALSE, FALSE,0.434*D3690/C3690)</f>
        <v>3.2114714667303305E-2</v>
      </c>
      <c r="G3690">
        <f>IF('Input and Summary Results'!$J$4="yes",IF(C3690=FALSE,FALSE,IF('Data Transformation'!E3690&lt;$R$10,E3690,$R$10)),IF(C3690=FALSE,FALSE,IF(C3690&lt;$R$10,C3690,$R$10)))</f>
        <v>1.114048613</v>
      </c>
      <c r="H3690">
        <f>IF('Input and Summary Results'!$J$4="yes",'Data Transformation'!F3690,'Data Transformation'!D3690)</f>
        <v>8.2436298000000005E-2</v>
      </c>
      <c r="I3690">
        <f t="shared" si="202"/>
        <v>197</v>
      </c>
    </row>
    <row r="3691" spans="2:9" x14ac:dyDescent="0.45">
      <c r="B3691">
        <f>IF('Input and Summary Results'!D3273=0,FALSE,'Input and Summary Results'!$B3273)</f>
        <v>197</v>
      </c>
      <c r="C3691">
        <f>IF(OR(B3691=0,'Input and Summary Results'!D3273=0,'Input and Summary Results'!D3273=""),FALSE,'Input and Summary Results'!$D3273)</f>
        <v>0.97486217100000006</v>
      </c>
      <c r="D3691">
        <f>IF(OR(B3691=0,'Input and Summary Results'!E3273=0),FALSE,'Input and Summary Results'!$E3273)</f>
        <v>6.5626399000000002E-2</v>
      </c>
      <c r="E3691">
        <f t="shared" si="203"/>
        <v>-1.1056781845490839E-2</v>
      </c>
      <c r="F3691">
        <f t="shared" si="204"/>
        <v>2.9216291300731986E-2</v>
      </c>
      <c r="G3691">
        <f>IF('Input and Summary Results'!$J$4="yes",IF(C3691=FALSE,FALSE,IF('Data Transformation'!E3691&lt;$R$10,E3691,$R$10)),IF(C3691=FALSE,FALSE,IF(C3691&lt;$R$10,C3691,$R$10)))</f>
        <v>0.97486217100000006</v>
      </c>
      <c r="H3691">
        <f>IF('Input and Summary Results'!$J$4="yes",'Data Transformation'!F3691,'Data Transformation'!D3691)</f>
        <v>6.5626399000000002E-2</v>
      </c>
      <c r="I3691">
        <f t="shared" si="202"/>
        <v>197</v>
      </c>
    </row>
    <row r="3692" spans="2:9" x14ac:dyDescent="0.45">
      <c r="B3692">
        <f>IF('Input and Summary Results'!D3274=0,FALSE,'Input and Summary Results'!$B3274)</f>
        <v>197</v>
      </c>
      <c r="C3692">
        <f>IF(OR(B3692=0,'Input and Summary Results'!D3274=0,'Input and Summary Results'!D3274=""),FALSE,'Input and Summary Results'!$D3274)</f>
        <v>1.027297162</v>
      </c>
      <c r="D3692">
        <f>IF(OR(B3692=0,'Input and Summary Results'!E3274=0),FALSE,'Input and Summary Results'!$E3274)</f>
        <v>6.1930919000000001E-2</v>
      </c>
      <c r="E3692">
        <f t="shared" si="203"/>
        <v>1.1696088338573401E-2</v>
      </c>
      <c r="F3692">
        <f t="shared" si="204"/>
        <v>2.6163820791320361E-2</v>
      </c>
      <c r="G3692">
        <f>IF('Input and Summary Results'!$J$4="yes",IF(C3692=FALSE,FALSE,IF('Data Transformation'!E3692&lt;$R$10,E3692,$R$10)),IF(C3692=FALSE,FALSE,IF(C3692&lt;$R$10,C3692,$R$10)))</f>
        <v>1.027297162</v>
      </c>
      <c r="H3692">
        <f>IF('Input and Summary Results'!$J$4="yes",'Data Transformation'!F3692,'Data Transformation'!D3692)</f>
        <v>6.1930919000000001E-2</v>
      </c>
      <c r="I3692">
        <f t="shared" si="202"/>
        <v>197</v>
      </c>
    </row>
    <row r="3693" spans="2:9" x14ac:dyDescent="0.45">
      <c r="B3693">
        <f>IF('Input and Summary Results'!D3275=0,FALSE,'Input and Summary Results'!$B3275)</f>
        <v>197</v>
      </c>
      <c r="C3693">
        <f>IF(OR(B3693=0,'Input and Summary Results'!D3275=0,'Input and Summary Results'!D3275=""),FALSE,'Input and Summary Results'!$D3275)</f>
        <v>1.063118647</v>
      </c>
      <c r="D3693">
        <f>IF(OR(B3693=0,'Input and Summary Results'!E3275=0),FALSE,'Input and Summary Results'!$E3275)</f>
        <v>5.7500019999999999E-2</v>
      </c>
      <c r="E3693">
        <f t="shared" si="203"/>
        <v>2.6581735701065298E-2</v>
      </c>
      <c r="F3693">
        <f t="shared" si="204"/>
        <v>2.347339946526213E-2</v>
      </c>
      <c r="G3693">
        <f>IF('Input and Summary Results'!$J$4="yes",IF(C3693=FALSE,FALSE,IF('Data Transformation'!E3693&lt;$R$10,E3693,$R$10)),IF(C3693=FALSE,FALSE,IF(C3693&lt;$R$10,C3693,$R$10)))</f>
        <v>1.063118647</v>
      </c>
      <c r="H3693">
        <f>IF('Input and Summary Results'!$J$4="yes",'Data Transformation'!F3693,'Data Transformation'!D3693)</f>
        <v>5.7500019999999999E-2</v>
      </c>
      <c r="I3693">
        <f t="shared" si="202"/>
        <v>197</v>
      </c>
    </row>
    <row r="3694" spans="2:9" x14ac:dyDescent="0.45">
      <c r="B3694">
        <f>IF('Input and Summary Results'!D3276=0,FALSE,'Input and Summary Results'!$B3276)</f>
        <v>197</v>
      </c>
      <c r="C3694">
        <f>IF(OR(B3694=0,'Input and Summary Results'!D3276=0,'Input and Summary Results'!D3276=""),FALSE,'Input and Summary Results'!$D3276)</f>
        <v>0.89757000600000003</v>
      </c>
      <c r="D3694">
        <f>IF(OR(B3694=0,'Input and Summary Results'!E3276=0),FALSE,'Input and Summary Results'!$E3276)</f>
        <v>5.6251699000000002E-2</v>
      </c>
      <c r="E3694">
        <f t="shared" si="203"/>
        <v>-4.6931668617254063E-2</v>
      </c>
      <c r="F3694">
        <f t="shared" si="204"/>
        <v>2.7199257108419909E-2</v>
      </c>
      <c r="G3694">
        <f>IF('Input and Summary Results'!$J$4="yes",IF(C3694=FALSE,FALSE,IF('Data Transformation'!E3694&lt;$R$10,E3694,$R$10)),IF(C3694=FALSE,FALSE,IF(C3694&lt;$R$10,C3694,$R$10)))</f>
        <v>0.89757000600000003</v>
      </c>
      <c r="H3694">
        <f>IF('Input and Summary Results'!$J$4="yes",'Data Transformation'!F3694,'Data Transformation'!D3694)</f>
        <v>5.6251699000000002E-2</v>
      </c>
      <c r="I3694">
        <f t="shared" si="202"/>
        <v>197</v>
      </c>
    </row>
    <row r="3695" spans="2:9" x14ac:dyDescent="0.45">
      <c r="B3695">
        <f>IF('Input and Summary Results'!D3277=0,FALSE,'Input and Summary Results'!$B3277)</f>
        <v>197</v>
      </c>
      <c r="C3695">
        <f>IF(OR(B3695=0,'Input and Summary Results'!D3277=0,'Input and Summary Results'!D3277=""),FALSE,'Input and Summary Results'!$D3277)</f>
        <v>1.0104556920000001</v>
      </c>
      <c r="D3695">
        <f>IF(OR(B3695=0,'Input and Summary Results'!E3277=0),FALSE,'Input and Summary Results'!$E3277)</f>
        <v>5.2895326999999999E-2</v>
      </c>
      <c r="E3695">
        <f t="shared" si="203"/>
        <v>4.5172746630100643E-3</v>
      </c>
      <c r="F3695">
        <f t="shared" si="204"/>
        <v>2.271902875084205E-2</v>
      </c>
      <c r="G3695">
        <f>IF('Input and Summary Results'!$J$4="yes",IF(C3695=FALSE,FALSE,IF('Data Transformation'!E3695&lt;$R$10,E3695,$R$10)),IF(C3695=FALSE,FALSE,IF(C3695&lt;$R$10,C3695,$R$10)))</f>
        <v>1.0104556920000001</v>
      </c>
      <c r="H3695">
        <f>IF('Input and Summary Results'!$J$4="yes",'Data Transformation'!F3695,'Data Transformation'!D3695)</f>
        <v>5.2895326999999999E-2</v>
      </c>
      <c r="I3695">
        <f t="shared" si="202"/>
        <v>197</v>
      </c>
    </row>
    <row r="3696" spans="2:9" x14ac:dyDescent="0.45">
      <c r="B3696">
        <f>IF('Input and Summary Results'!D3278=0,FALSE,'Input and Summary Results'!$B3278)</f>
        <v>197</v>
      </c>
      <c r="C3696">
        <f>IF(OR(B3696=0,'Input and Summary Results'!D3278=0,'Input and Summary Results'!D3278=""),FALSE,'Input and Summary Results'!$D3278)</f>
        <v>0.39679851799999999</v>
      </c>
      <c r="D3696">
        <f>IF(OR(B3696=0,'Input and Summary Results'!E3278=0),FALSE,'Input and Summary Results'!$E3278)</f>
        <v>5.1916255000000001E-2</v>
      </c>
      <c r="E3696">
        <f t="shared" si="203"/>
        <v>-0.40142995855824232</v>
      </c>
      <c r="F3696">
        <f t="shared" si="204"/>
        <v>5.6783615986186725E-2</v>
      </c>
      <c r="G3696">
        <f>IF('Input and Summary Results'!$J$4="yes",IF(C3696=FALSE,FALSE,IF('Data Transformation'!E3696&lt;$R$10,E3696,$R$10)),IF(C3696=FALSE,FALSE,IF(C3696&lt;$R$10,C3696,$R$10)))</f>
        <v>0.39679851799999999</v>
      </c>
      <c r="H3696">
        <f>IF('Input and Summary Results'!$J$4="yes",'Data Transformation'!F3696,'Data Transformation'!D3696)</f>
        <v>5.1916255000000001E-2</v>
      </c>
      <c r="I3696">
        <f t="shared" si="202"/>
        <v>197</v>
      </c>
    </row>
    <row r="3697" spans="2:9" x14ac:dyDescent="0.45">
      <c r="B3697">
        <f>IF('Input and Summary Results'!D3279=0,FALSE,'Input and Summary Results'!$B3279)</f>
        <v>197</v>
      </c>
      <c r="C3697">
        <f>IF(OR(B3697=0,'Input and Summary Results'!D3279=0,'Input and Summary Results'!D3279=""),FALSE,'Input and Summary Results'!$D3279)</f>
        <v>0.96744664599999997</v>
      </c>
      <c r="D3697">
        <f>IF(OR(B3697=0,'Input and Summary Results'!E3279=0),FALSE,'Input and Summary Results'!$E3279)</f>
        <v>5.0646142999999998E-2</v>
      </c>
      <c r="E3697">
        <f t="shared" si="203"/>
        <v>-1.4372976682919182E-2</v>
      </c>
      <c r="F3697">
        <f t="shared" si="204"/>
        <v>2.2720039552444737E-2</v>
      </c>
      <c r="G3697">
        <f>IF('Input and Summary Results'!$J$4="yes",IF(C3697=FALSE,FALSE,IF('Data Transformation'!E3697&lt;$R$10,E3697,$R$10)),IF(C3697=FALSE,FALSE,IF(C3697&lt;$R$10,C3697,$R$10)))</f>
        <v>0.96744664599999997</v>
      </c>
      <c r="H3697">
        <f>IF('Input and Summary Results'!$J$4="yes",'Data Transformation'!F3697,'Data Transformation'!D3697)</f>
        <v>5.0646142999999998E-2</v>
      </c>
      <c r="I3697">
        <f t="shared" si="202"/>
        <v>197</v>
      </c>
    </row>
    <row r="3698" spans="2:9" x14ac:dyDescent="0.45">
      <c r="B3698">
        <f>IF('Input and Summary Results'!D3280=0,FALSE,'Input and Summary Results'!$B3280)</f>
        <v>197</v>
      </c>
      <c r="C3698">
        <f>IF(OR(B3698=0,'Input and Summary Results'!D3280=0,'Input and Summary Results'!D3280=""),FALSE,'Input and Summary Results'!$D3280)</f>
        <v>1.0985996579999999</v>
      </c>
      <c r="D3698">
        <f>IF(OR(B3698=0,'Input and Summary Results'!E3280=0),FALSE,'Input and Summary Results'!$E3280)</f>
        <v>4.9672042999999999E-2</v>
      </c>
      <c r="E3698">
        <f t="shared" si="203"/>
        <v>4.0839459487146075E-2</v>
      </c>
      <c r="F3698">
        <f t="shared" si="204"/>
        <v>1.9622859432930937E-2</v>
      </c>
      <c r="G3698">
        <f>IF('Input and Summary Results'!$J$4="yes",IF(C3698=FALSE,FALSE,IF('Data Transformation'!E3698&lt;$R$10,E3698,$R$10)),IF(C3698=FALSE,FALSE,IF(C3698&lt;$R$10,C3698,$R$10)))</f>
        <v>1.0985996579999999</v>
      </c>
      <c r="H3698">
        <f>IF('Input and Summary Results'!$J$4="yes",'Data Transformation'!F3698,'Data Transformation'!D3698)</f>
        <v>4.9672042999999999E-2</v>
      </c>
      <c r="I3698">
        <f t="shared" si="202"/>
        <v>197</v>
      </c>
    </row>
    <row r="3699" spans="2:9" x14ac:dyDescent="0.45">
      <c r="B3699">
        <f>IF('Input and Summary Results'!D3281=0,FALSE,'Input and Summary Results'!$B3281)</f>
        <v>197</v>
      </c>
      <c r="C3699">
        <f>IF(OR(B3699=0,'Input and Summary Results'!D3281=0,'Input and Summary Results'!D3281=""),FALSE,'Input and Summary Results'!$D3281)</f>
        <v>0.93381903200000005</v>
      </c>
      <c r="D3699">
        <f>IF(OR(B3699=0,'Input and Summary Results'!E3281=0),FALSE,'Input and Summary Results'!$E3281)</f>
        <v>4.7150567999999997E-2</v>
      </c>
      <c r="E3699">
        <f t="shared" si="203"/>
        <v>-2.9737279036236502E-2</v>
      </c>
      <c r="F3699">
        <f t="shared" si="204"/>
        <v>2.1913610464944985E-2</v>
      </c>
      <c r="G3699">
        <f>IF('Input and Summary Results'!$J$4="yes",IF(C3699=FALSE,FALSE,IF('Data Transformation'!E3699&lt;$R$10,E3699,$R$10)),IF(C3699=FALSE,FALSE,IF(C3699&lt;$R$10,C3699,$R$10)))</f>
        <v>0.93381903200000005</v>
      </c>
      <c r="H3699">
        <f>IF('Input and Summary Results'!$J$4="yes",'Data Transformation'!F3699,'Data Transformation'!D3699)</f>
        <v>4.7150567999999997E-2</v>
      </c>
      <c r="I3699">
        <f t="shared" si="202"/>
        <v>197</v>
      </c>
    </row>
    <row r="3700" spans="2:9" x14ac:dyDescent="0.45">
      <c r="B3700">
        <f>IF('Input and Summary Results'!D3282=0,FALSE,'Input and Summary Results'!$B3282)</f>
        <v>197</v>
      </c>
      <c r="C3700">
        <f>IF(OR(B3700=0,'Input and Summary Results'!D3282=0,'Input and Summary Results'!D3282=""),FALSE,'Input and Summary Results'!$D3282)</f>
        <v>0.96511282099999995</v>
      </c>
      <c r="D3700">
        <f>IF(OR(B3700=0,'Input and Summary Results'!E3282=0),FALSE,'Input and Summary Results'!$E3282)</f>
        <v>4.6324298E-2</v>
      </c>
      <c r="E3700">
        <f t="shared" si="203"/>
        <v>-1.5421914973572629E-2</v>
      </c>
      <c r="F3700">
        <f t="shared" si="204"/>
        <v>2.0831497514630988E-2</v>
      </c>
      <c r="G3700">
        <f>IF('Input and Summary Results'!$J$4="yes",IF(C3700=FALSE,FALSE,IF('Data Transformation'!E3700&lt;$R$10,E3700,$R$10)),IF(C3700=FALSE,FALSE,IF(C3700&lt;$R$10,C3700,$R$10)))</f>
        <v>0.96511282099999995</v>
      </c>
      <c r="H3700">
        <f>IF('Input and Summary Results'!$J$4="yes",'Data Transformation'!F3700,'Data Transformation'!D3700)</f>
        <v>4.6324298E-2</v>
      </c>
      <c r="I3700">
        <f t="shared" si="202"/>
        <v>197</v>
      </c>
    </row>
    <row r="3701" spans="2:9" x14ac:dyDescent="0.45">
      <c r="B3701">
        <f>IF('Input and Summary Results'!D3283=0,FALSE,'Input and Summary Results'!$B3283)</f>
        <v>197</v>
      </c>
      <c r="C3701">
        <f>IF(OR(B3701=0,'Input and Summary Results'!D3283=0,'Input and Summary Results'!D3283=""),FALSE,'Input and Summary Results'!$D3283)</f>
        <v>0.99750903300000004</v>
      </c>
      <c r="D3701">
        <f>IF(OR(B3701=0,'Input and Summary Results'!E3283=0),FALSE,'Input and Summary Results'!$E3283)</f>
        <v>4.5828234000000002E-2</v>
      </c>
      <c r="E3701">
        <f t="shared" si="203"/>
        <v>-1.0831628449308485E-3</v>
      </c>
      <c r="F3701">
        <f t="shared" si="204"/>
        <v>1.9939121249040358E-2</v>
      </c>
      <c r="G3701">
        <f>IF('Input and Summary Results'!$J$4="yes",IF(C3701=FALSE,FALSE,IF('Data Transformation'!E3701&lt;$R$10,E3701,$R$10)),IF(C3701=FALSE,FALSE,IF(C3701&lt;$R$10,C3701,$R$10)))</f>
        <v>0.99750903300000004</v>
      </c>
      <c r="H3701">
        <f>IF('Input and Summary Results'!$J$4="yes",'Data Transformation'!F3701,'Data Transformation'!D3701)</f>
        <v>4.5828234000000002E-2</v>
      </c>
      <c r="I3701">
        <f t="shared" si="202"/>
        <v>197</v>
      </c>
    </row>
    <row r="3702" spans="2:9" x14ac:dyDescent="0.45">
      <c r="B3702">
        <f>IF('Input and Summary Results'!D3284=0,FALSE,'Input and Summary Results'!$B3284)</f>
        <v>197</v>
      </c>
      <c r="C3702">
        <f>IF(OR(B3702=0,'Input and Summary Results'!D3284=0,'Input and Summary Results'!D3284=""),FALSE,'Input and Summary Results'!$D3284)</f>
        <v>0.94351322500000001</v>
      </c>
      <c r="D3702">
        <f>IF(OR(B3702=0,'Input and Summary Results'!E3284=0),FALSE,'Input and Summary Results'!$E3284)</f>
        <v>3.6403975999999998E-2</v>
      </c>
      <c r="E3702">
        <f t="shared" si="203"/>
        <v>-2.525200805414253E-2</v>
      </c>
      <c r="F3702">
        <f t="shared" si="204"/>
        <v>1.6745208403411618E-2</v>
      </c>
      <c r="G3702">
        <f>IF('Input and Summary Results'!$J$4="yes",IF(C3702=FALSE,FALSE,IF('Data Transformation'!E3702&lt;$R$10,E3702,$R$10)),IF(C3702=FALSE,FALSE,IF(C3702&lt;$R$10,C3702,$R$10)))</f>
        <v>0.94351322500000001</v>
      </c>
      <c r="H3702">
        <f>IF('Input and Summary Results'!$J$4="yes",'Data Transformation'!F3702,'Data Transformation'!D3702)</f>
        <v>3.6403975999999998E-2</v>
      </c>
      <c r="I3702">
        <f t="shared" si="202"/>
        <v>197</v>
      </c>
    </row>
    <row r="3703" spans="2:9" x14ac:dyDescent="0.45">
      <c r="B3703">
        <f>IF('Input and Summary Results'!D3285=0,FALSE,'Input and Summary Results'!$B3285)</f>
        <v>197</v>
      </c>
      <c r="C3703">
        <f>IF(OR(B3703=0,'Input and Summary Results'!D3285=0,'Input and Summary Results'!D3285=""),FALSE,'Input and Summary Results'!$D3285)</f>
        <v>0.96548853700000004</v>
      </c>
      <c r="D3703">
        <f>IF(OR(B3703=0,'Input and Summary Results'!E3285=0),FALSE,'Input and Summary Results'!$E3285)</f>
        <v>3.4728999000000003E-2</v>
      </c>
      <c r="E3703">
        <f t="shared" si="203"/>
        <v>-1.5252878121975481E-2</v>
      </c>
      <c r="F3703">
        <f t="shared" si="204"/>
        <v>1.5611149162716574E-2</v>
      </c>
      <c r="G3703">
        <f>IF('Input and Summary Results'!$J$4="yes",IF(C3703=FALSE,FALSE,IF('Data Transformation'!E3703&lt;$R$10,E3703,$R$10)),IF(C3703=FALSE,FALSE,IF(C3703&lt;$R$10,C3703,$R$10)))</f>
        <v>0.96548853700000004</v>
      </c>
      <c r="H3703">
        <f>IF('Input and Summary Results'!$J$4="yes",'Data Transformation'!F3703,'Data Transformation'!D3703)</f>
        <v>3.4728999000000003E-2</v>
      </c>
      <c r="I3703">
        <f t="shared" si="202"/>
        <v>197</v>
      </c>
    </row>
    <row r="3704" spans="2:9" x14ac:dyDescent="0.45">
      <c r="B3704">
        <f>IF('Input and Summary Results'!D3286=0,FALSE,'Input and Summary Results'!$B3286)</f>
        <v>197</v>
      </c>
      <c r="C3704">
        <f>IF(OR(B3704=0,'Input and Summary Results'!D3286=0,'Input and Summary Results'!D3286=""),FALSE,'Input and Summary Results'!$D3286)</f>
        <v>0.98403268200000005</v>
      </c>
      <c r="D3704">
        <f>IF(OR(B3704=0,'Input and Summary Results'!E3286=0),FALSE,'Input and Summary Results'!$E3286)</f>
        <v>3.3535505E-2</v>
      </c>
      <c r="E3704">
        <f t="shared" si="203"/>
        <v>-6.9904774054942173E-3</v>
      </c>
      <c r="F3704">
        <f t="shared" si="204"/>
        <v>1.4790574984175169E-2</v>
      </c>
      <c r="G3704">
        <f>IF('Input and Summary Results'!$J$4="yes",IF(C3704=FALSE,FALSE,IF('Data Transformation'!E3704&lt;$R$10,E3704,$R$10)),IF(C3704=FALSE,FALSE,IF(C3704&lt;$R$10,C3704,$R$10)))</f>
        <v>0.98403268200000005</v>
      </c>
      <c r="H3704">
        <f>IF('Input and Summary Results'!$J$4="yes",'Data Transformation'!F3704,'Data Transformation'!D3704)</f>
        <v>3.3535505E-2</v>
      </c>
      <c r="I3704">
        <f t="shared" si="202"/>
        <v>197</v>
      </c>
    </row>
    <row r="3705" spans="2:9" x14ac:dyDescent="0.45">
      <c r="B3705">
        <f>IF('Input and Summary Results'!D3287=0,FALSE,'Input and Summary Results'!$B3287)</f>
        <v>197</v>
      </c>
      <c r="C3705">
        <f>IF(OR(B3705=0,'Input and Summary Results'!D3287=0,'Input and Summary Results'!D3287=""),FALSE,'Input and Summary Results'!$D3287)</f>
        <v>0.91649488899999998</v>
      </c>
      <c r="D3705">
        <f>IF(OR(B3705=0,'Input and Summary Results'!E3287=0),FALSE,'Input and Summary Results'!$E3287)</f>
        <v>3.2812433000000002E-2</v>
      </c>
      <c r="E3705">
        <f t="shared" si="203"/>
        <v>-3.7869952616970445E-2</v>
      </c>
      <c r="F3705">
        <f t="shared" si="204"/>
        <v>1.5538107296526342E-2</v>
      </c>
      <c r="G3705">
        <f>IF('Input and Summary Results'!$J$4="yes",IF(C3705=FALSE,FALSE,IF('Data Transformation'!E3705&lt;$R$10,E3705,$R$10)),IF(C3705=FALSE,FALSE,IF(C3705&lt;$R$10,C3705,$R$10)))</f>
        <v>0.91649488899999998</v>
      </c>
      <c r="H3705">
        <f>IF('Input and Summary Results'!$J$4="yes",'Data Transformation'!F3705,'Data Transformation'!D3705)</f>
        <v>3.2812433000000002E-2</v>
      </c>
      <c r="I3705">
        <f t="shared" si="202"/>
        <v>197</v>
      </c>
    </row>
    <row r="3706" spans="2:9" x14ac:dyDescent="0.45">
      <c r="B3706">
        <f>IF('Input and Summary Results'!D3288=0,FALSE,'Input and Summary Results'!$B3288)</f>
        <v>197</v>
      </c>
      <c r="C3706">
        <f>IF(OR(B3706=0,'Input and Summary Results'!D3288=0,'Input and Summary Results'!D3288=""),FALSE,'Input and Summary Results'!$D3288)</f>
        <v>0.19393516099999999</v>
      </c>
      <c r="D3706">
        <f>IF(OR(B3706=0,'Input and Summary Results'!E3288=0),FALSE,'Input and Summary Results'!$E3288)</f>
        <v>3.2274122000000002E-2</v>
      </c>
      <c r="E3706">
        <f t="shared" si="203"/>
        <v>-0.71234344494952317</v>
      </c>
      <c r="F3706">
        <f t="shared" si="204"/>
        <v>7.222501002796497E-2</v>
      </c>
      <c r="G3706">
        <f>IF('Input and Summary Results'!$J$4="yes",IF(C3706=FALSE,FALSE,IF('Data Transformation'!E3706&lt;$R$10,E3706,$R$10)),IF(C3706=FALSE,FALSE,IF(C3706&lt;$R$10,C3706,$R$10)))</f>
        <v>0.19393516099999999</v>
      </c>
      <c r="H3706">
        <f>IF('Input and Summary Results'!$J$4="yes",'Data Transformation'!F3706,'Data Transformation'!D3706)</f>
        <v>3.2274122000000002E-2</v>
      </c>
      <c r="I3706">
        <f t="shared" si="202"/>
        <v>197</v>
      </c>
    </row>
    <row r="3707" spans="2:9" x14ac:dyDescent="0.45">
      <c r="B3707">
        <f>IF('Input and Summary Results'!D3289=0,FALSE,'Input and Summary Results'!$B3289)</f>
        <v>198</v>
      </c>
      <c r="C3707">
        <f>IF(OR(B3707=0,'Input and Summary Results'!D3289=0,'Input and Summary Results'!D3289=""),FALSE,'Input and Summary Results'!$D3289)</f>
        <v>0.794468481</v>
      </c>
      <c r="D3707">
        <f>IF(OR(B3707=0,'Input and Summary Results'!E3289=0),FALSE,'Input and Summary Results'!$E3289)</f>
        <v>8.5436137999999995E-2</v>
      </c>
      <c r="E3707">
        <f t="shared" si="203"/>
        <v>-9.9923327908212026E-2</v>
      </c>
      <c r="F3707">
        <f t="shared" si="204"/>
        <v>4.6671812386223539E-2</v>
      </c>
      <c r="G3707">
        <f>IF('Input and Summary Results'!$J$4="yes",IF(C3707=FALSE,FALSE,IF('Data Transformation'!E3707&lt;$R$10,E3707,$R$10)),IF(C3707=FALSE,FALSE,IF(C3707&lt;$R$10,C3707,$R$10)))</f>
        <v>0.794468481</v>
      </c>
      <c r="H3707">
        <f>IF('Input and Summary Results'!$J$4="yes",'Data Transformation'!F3707,'Data Transformation'!D3707)</f>
        <v>8.5436137999999995E-2</v>
      </c>
      <c r="I3707">
        <f t="shared" si="202"/>
        <v>198</v>
      </c>
    </row>
    <row r="3708" spans="2:9" x14ac:dyDescent="0.45">
      <c r="B3708">
        <f>IF('Input and Summary Results'!D3290=0,FALSE,'Input and Summary Results'!$B3290)</f>
        <v>198</v>
      </c>
      <c r="C3708">
        <f>IF(OR(B3708=0,'Input and Summary Results'!D3290=0,'Input and Summary Results'!D3290=""),FALSE,'Input and Summary Results'!$D3290)</f>
        <v>1.0288698810000001</v>
      </c>
      <c r="D3708">
        <f>IF(OR(B3708=0,'Input and Summary Results'!E3290=0),FALSE,'Input and Summary Results'!$E3290)</f>
        <v>8.2478016000000001E-2</v>
      </c>
      <c r="E3708">
        <f t="shared" si="203"/>
        <v>1.2360453929694393E-2</v>
      </c>
      <c r="F3708">
        <f t="shared" si="204"/>
        <v>3.4791045597728013E-2</v>
      </c>
      <c r="G3708">
        <f>IF('Input and Summary Results'!$J$4="yes",IF(C3708=FALSE,FALSE,IF('Data Transformation'!E3708&lt;$R$10,E3708,$R$10)),IF(C3708=FALSE,FALSE,IF(C3708&lt;$R$10,C3708,$R$10)))</f>
        <v>1.0288698810000001</v>
      </c>
      <c r="H3708">
        <f>IF('Input and Summary Results'!$J$4="yes",'Data Transformation'!F3708,'Data Transformation'!D3708)</f>
        <v>8.2478016000000001E-2</v>
      </c>
      <c r="I3708">
        <f t="shared" si="202"/>
        <v>198</v>
      </c>
    </row>
    <row r="3709" spans="2:9" x14ac:dyDescent="0.45">
      <c r="B3709">
        <f>IF('Input and Summary Results'!D3291=0,FALSE,'Input and Summary Results'!$B3291)</f>
        <v>198</v>
      </c>
      <c r="C3709">
        <f>IF(OR(B3709=0,'Input and Summary Results'!D3291=0,'Input and Summary Results'!D3291=""),FALSE,'Input and Summary Results'!$D3291)</f>
        <v>0.87020910200000001</v>
      </c>
      <c r="D3709">
        <f>IF(OR(B3709=0,'Input and Summary Results'!E3291=0),FALSE,'Input and Summary Results'!$E3291)</f>
        <v>8.1075665000000005E-2</v>
      </c>
      <c r="E3709">
        <f t="shared" si="203"/>
        <v>-6.0376378492507578E-2</v>
      </c>
      <c r="F3709">
        <f t="shared" si="204"/>
        <v>4.0434923662749735E-2</v>
      </c>
      <c r="G3709">
        <f>IF('Input and Summary Results'!$J$4="yes",IF(C3709=FALSE,FALSE,IF('Data Transformation'!E3709&lt;$R$10,E3709,$R$10)),IF(C3709=FALSE,FALSE,IF(C3709&lt;$R$10,C3709,$R$10)))</f>
        <v>0.87020910200000001</v>
      </c>
      <c r="H3709">
        <f>IF('Input and Summary Results'!$J$4="yes",'Data Transformation'!F3709,'Data Transformation'!D3709)</f>
        <v>8.1075665000000005E-2</v>
      </c>
      <c r="I3709">
        <f t="shared" si="202"/>
        <v>198</v>
      </c>
    </row>
    <row r="3710" spans="2:9" x14ac:dyDescent="0.45">
      <c r="B3710">
        <f>IF('Input and Summary Results'!D3292=0,FALSE,'Input and Summary Results'!$B3292)</f>
        <v>198</v>
      </c>
      <c r="C3710">
        <f>IF(OR(B3710=0,'Input and Summary Results'!D3292=0,'Input and Summary Results'!D3292=""),FALSE,'Input and Summary Results'!$D3292)</f>
        <v>0.78015860100000001</v>
      </c>
      <c r="D3710">
        <f>IF(OR(B3710=0,'Input and Summary Results'!E3292=0),FALSE,'Input and Summary Results'!$E3292)</f>
        <v>7.1772394000000003E-2</v>
      </c>
      <c r="E3710">
        <f t="shared" si="203"/>
        <v>-0.10781709918480656</v>
      </c>
      <c r="F3710">
        <f t="shared" si="204"/>
        <v>3.9926777652740379E-2</v>
      </c>
      <c r="G3710">
        <f>IF('Input and Summary Results'!$J$4="yes",IF(C3710=FALSE,FALSE,IF('Data Transformation'!E3710&lt;$R$10,E3710,$R$10)),IF(C3710=FALSE,FALSE,IF(C3710&lt;$R$10,C3710,$R$10)))</f>
        <v>0.78015860100000001</v>
      </c>
      <c r="H3710">
        <f>IF('Input and Summary Results'!$J$4="yes",'Data Transformation'!F3710,'Data Transformation'!D3710)</f>
        <v>7.1772394000000003E-2</v>
      </c>
      <c r="I3710">
        <f t="shared" si="202"/>
        <v>198</v>
      </c>
    </row>
    <row r="3711" spans="2:9" x14ac:dyDescent="0.45">
      <c r="B3711">
        <f>IF('Input and Summary Results'!D3293=0,FALSE,'Input and Summary Results'!$B3293)</f>
        <v>198</v>
      </c>
      <c r="C3711">
        <f>IF(OR(B3711=0,'Input and Summary Results'!D3293=0,'Input and Summary Results'!D3293=""),FALSE,'Input and Summary Results'!$D3293)</f>
        <v>0.82082733600000002</v>
      </c>
      <c r="D3711">
        <f>IF(OR(B3711=0,'Input and Summary Results'!E3293=0),FALSE,'Input and Summary Results'!$E3293)</f>
        <v>6.8010420000000002E-2</v>
      </c>
      <c r="E3711">
        <f t="shared" si="203"/>
        <v>-8.5748188689044144E-2</v>
      </c>
      <c r="F3711">
        <f t="shared" si="204"/>
        <v>3.5959477694587891E-2</v>
      </c>
      <c r="G3711">
        <f>IF('Input and Summary Results'!$J$4="yes",IF(C3711=FALSE,FALSE,IF('Data Transformation'!E3711&lt;$R$10,E3711,$R$10)),IF(C3711=FALSE,FALSE,IF(C3711&lt;$R$10,C3711,$R$10)))</f>
        <v>0.82082733600000002</v>
      </c>
      <c r="H3711">
        <f>IF('Input and Summary Results'!$J$4="yes",'Data Transformation'!F3711,'Data Transformation'!D3711)</f>
        <v>6.8010420000000002E-2</v>
      </c>
      <c r="I3711">
        <f t="shared" si="202"/>
        <v>198</v>
      </c>
    </row>
    <row r="3712" spans="2:9" x14ac:dyDescent="0.45">
      <c r="B3712">
        <f>IF('Input and Summary Results'!D3294=0,FALSE,'Input and Summary Results'!$B3294)</f>
        <v>198</v>
      </c>
      <c r="C3712">
        <f>IF(OR(B3712=0,'Input and Summary Results'!D3294=0,'Input and Summary Results'!D3294=""),FALSE,'Input and Summary Results'!$D3294)</f>
        <v>1.020796714</v>
      </c>
      <c r="D3712">
        <f>IF(OR(B3712=0,'Input and Summary Results'!E3294=0),FALSE,'Input and Summary Results'!$E3294)</f>
        <v>6.5614550999999993E-2</v>
      </c>
      <c r="E3712">
        <f t="shared" si="203"/>
        <v>8.9392633618397953E-3</v>
      </c>
      <c r="F3712">
        <f t="shared" si="204"/>
        <v>2.7896558387628192E-2</v>
      </c>
      <c r="G3712">
        <f>IF('Input and Summary Results'!$J$4="yes",IF(C3712=FALSE,FALSE,IF('Data Transformation'!E3712&lt;$R$10,E3712,$R$10)),IF(C3712=FALSE,FALSE,IF(C3712&lt;$R$10,C3712,$R$10)))</f>
        <v>1.020796714</v>
      </c>
      <c r="H3712">
        <f>IF('Input and Summary Results'!$J$4="yes",'Data Transformation'!F3712,'Data Transformation'!D3712)</f>
        <v>6.5614550999999993E-2</v>
      </c>
      <c r="I3712">
        <f t="shared" si="202"/>
        <v>198</v>
      </c>
    </row>
    <row r="3713" spans="2:9" x14ac:dyDescent="0.45">
      <c r="B3713">
        <f>IF('Input and Summary Results'!D3295=0,FALSE,'Input and Summary Results'!$B3295)</f>
        <v>198</v>
      </c>
      <c r="C3713">
        <f>IF(OR(B3713=0,'Input and Summary Results'!D3295=0,'Input and Summary Results'!D3295=""),FALSE,'Input and Summary Results'!$D3295)</f>
        <v>0.92643865599999997</v>
      </c>
      <c r="D3713">
        <f>IF(OR(B3713=0,'Input and Summary Results'!E3295=0),FALSE,'Input and Summary Results'!$E3295)</f>
        <v>5.7260964999999997E-2</v>
      </c>
      <c r="E3713">
        <f t="shared" si="203"/>
        <v>-3.3183332138613388E-2</v>
      </c>
      <c r="F3713">
        <f t="shared" si="204"/>
        <v>2.6824505485660562E-2</v>
      </c>
      <c r="G3713">
        <f>IF('Input and Summary Results'!$J$4="yes",IF(C3713=FALSE,FALSE,IF('Data Transformation'!E3713&lt;$R$10,E3713,$R$10)),IF(C3713=FALSE,FALSE,IF(C3713&lt;$R$10,C3713,$R$10)))</f>
        <v>0.92643865599999997</v>
      </c>
      <c r="H3713">
        <f>IF('Input and Summary Results'!$J$4="yes",'Data Transformation'!F3713,'Data Transformation'!D3713)</f>
        <v>5.7260964999999997E-2</v>
      </c>
      <c r="I3713">
        <f t="shared" si="202"/>
        <v>198</v>
      </c>
    </row>
    <row r="3714" spans="2:9" x14ac:dyDescent="0.45">
      <c r="B3714">
        <f>IF('Input and Summary Results'!D3296=0,FALSE,'Input and Summary Results'!$B3296)</f>
        <v>198</v>
      </c>
      <c r="C3714">
        <f>IF(OR(B3714=0,'Input and Summary Results'!D3296=0,'Input and Summary Results'!D3296=""),FALSE,'Input and Summary Results'!$D3296)</f>
        <v>1.069562707</v>
      </c>
      <c r="D3714">
        <f>IF(OR(B3714=0,'Input and Summary Results'!E3296=0),FALSE,'Input and Summary Results'!$E3296)</f>
        <v>5.6283512000000001E-2</v>
      </c>
      <c r="E3714">
        <f t="shared" si="203"/>
        <v>2.9206251746009076E-2</v>
      </c>
      <c r="F3714">
        <f t="shared" si="204"/>
        <v>2.2838346969403078E-2</v>
      </c>
      <c r="G3714">
        <f>IF('Input and Summary Results'!$J$4="yes",IF(C3714=FALSE,FALSE,IF('Data Transformation'!E3714&lt;$R$10,E3714,$R$10)),IF(C3714=FALSE,FALSE,IF(C3714&lt;$R$10,C3714,$R$10)))</f>
        <v>1.069562707</v>
      </c>
      <c r="H3714">
        <f>IF('Input and Summary Results'!$J$4="yes",'Data Transformation'!F3714,'Data Transformation'!D3714)</f>
        <v>5.6283512000000001E-2</v>
      </c>
      <c r="I3714">
        <f t="shared" si="202"/>
        <v>198</v>
      </c>
    </row>
    <row r="3715" spans="2:9" x14ac:dyDescent="0.45">
      <c r="B3715">
        <f>IF('Input and Summary Results'!D3297=0,FALSE,'Input and Summary Results'!$B3297)</f>
        <v>198</v>
      </c>
      <c r="C3715">
        <f>IF(OR(B3715=0,'Input and Summary Results'!D3297=0,'Input and Summary Results'!D3297=""),FALSE,'Input and Summary Results'!$D3297)</f>
        <v>0.84983445199999996</v>
      </c>
      <c r="D3715">
        <f>IF(OR(B3715=0,'Input and Summary Results'!E3297=0),FALSE,'Input and Summary Results'!$E3297)</f>
        <v>5.3440016E-2</v>
      </c>
      <c r="E3715">
        <f t="shared" si="203"/>
        <v>-7.0665666738852162E-2</v>
      </c>
      <c r="F3715">
        <f t="shared" si="204"/>
        <v>2.7291158753822799E-2</v>
      </c>
      <c r="G3715">
        <f>IF('Input and Summary Results'!$J$4="yes",IF(C3715=FALSE,FALSE,IF('Data Transformation'!E3715&lt;$R$10,E3715,$R$10)),IF(C3715=FALSE,FALSE,IF(C3715&lt;$R$10,C3715,$R$10)))</f>
        <v>0.84983445199999996</v>
      </c>
      <c r="H3715">
        <f>IF('Input and Summary Results'!$J$4="yes",'Data Transformation'!F3715,'Data Transformation'!D3715)</f>
        <v>5.3440016E-2</v>
      </c>
      <c r="I3715">
        <f t="shared" si="202"/>
        <v>198</v>
      </c>
    </row>
    <row r="3716" spans="2:9" x14ac:dyDescent="0.45">
      <c r="B3716">
        <f>IF('Input and Summary Results'!D3298=0,FALSE,'Input and Summary Results'!$B3298)</f>
        <v>198</v>
      </c>
      <c r="C3716">
        <f>IF(OR(B3716=0,'Input and Summary Results'!D3298=0,'Input and Summary Results'!D3298=""),FALSE,'Input and Summary Results'!$D3298)</f>
        <v>0.80613114500000005</v>
      </c>
      <c r="D3716">
        <f>IF(OR(B3716=0,'Input and Summary Results'!E3298=0),FALSE,'Input and Summary Results'!$E3298)</f>
        <v>5.2000564999999999E-2</v>
      </c>
      <c r="E3716">
        <f t="shared" si="203"/>
        <v>-9.3594299489342489E-2</v>
      </c>
      <c r="F3716">
        <f t="shared" si="204"/>
        <v>2.7995749016743423E-2</v>
      </c>
      <c r="G3716">
        <f>IF('Input and Summary Results'!$J$4="yes",IF(C3716=FALSE,FALSE,IF('Data Transformation'!E3716&lt;$R$10,E3716,$R$10)),IF(C3716=FALSE,FALSE,IF(C3716&lt;$R$10,C3716,$R$10)))</f>
        <v>0.80613114500000005</v>
      </c>
      <c r="H3716">
        <f>IF('Input and Summary Results'!$J$4="yes",'Data Transformation'!F3716,'Data Transformation'!D3716)</f>
        <v>5.2000564999999999E-2</v>
      </c>
      <c r="I3716">
        <f t="shared" si="202"/>
        <v>198</v>
      </c>
    </row>
    <row r="3717" spans="2:9" x14ac:dyDescent="0.45">
      <c r="B3717">
        <f>IF('Input and Summary Results'!D3299=0,FALSE,'Input and Summary Results'!$B3299)</f>
        <v>198</v>
      </c>
      <c r="C3717">
        <f>IF(OR(B3717=0,'Input and Summary Results'!D3299=0,'Input and Summary Results'!D3299=""),FALSE,'Input and Summary Results'!$D3299)</f>
        <v>0.24337726800000001</v>
      </c>
      <c r="D3717">
        <f>IF(OR(B3717=0,'Input and Summary Results'!E3299=0),FALSE,'Input and Summary Results'!$E3299)</f>
        <v>4.8697188000000002E-2</v>
      </c>
      <c r="E3717">
        <f t="shared" si="203"/>
        <v>-0.61371998832123709</v>
      </c>
      <c r="F3717">
        <f t="shared" si="204"/>
        <v>8.6838757644366368E-2</v>
      </c>
      <c r="G3717">
        <f>IF('Input and Summary Results'!$J$4="yes",IF(C3717=FALSE,FALSE,IF('Data Transformation'!E3717&lt;$R$10,E3717,$R$10)),IF(C3717=FALSE,FALSE,IF(C3717&lt;$R$10,C3717,$R$10)))</f>
        <v>0.24337726800000001</v>
      </c>
      <c r="H3717">
        <f>IF('Input and Summary Results'!$J$4="yes",'Data Transformation'!F3717,'Data Transformation'!D3717)</f>
        <v>4.8697188000000002E-2</v>
      </c>
      <c r="I3717">
        <f t="shared" ref="I3717:I3780" si="205">IF(G3717=FALSE,"",B3717)</f>
        <v>198</v>
      </c>
    </row>
    <row r="3718" spans="2:9" x14ac:dyDescent="0.45">
      <c r="B3718">
        <f>IF('Input and Summary Results'!D3300=0,FALSE,'Input and Summary Results'!$B3300)</f>
        <v>198</v>
      </c>
      <c r="C3718">
        <f>IF(OR(B3718=0,'Input and Summary Results'!D3300=0,'Input and Summary Results'!D3300=""),FALSE,'Input and Summary Results'!$D3300)</f>
        <v>0.26029892100000002</v>
      </c>
      <c r="D3718">
        <f>IF(OR(B3718=0,'Input and Summary Results'!E3300=0),FALSE,'Input and Summary Results'!$E3300)</f>
        <v>4.7936766999999998E-2</v>
      </c>
      <c r="E3718">
        <f t="shared" si="203"/>
        <v>-0.58452763213938974</v>
      </c>
      <c r="F3718">
        <f t="shared" si="204"/>
        <v>7.9925636257247482E-2</v>
      </c>
      <c r="G3718">
        <f>IF('Input and Summary Results'!$J$4="yes",IF(C3718=FALSE,FALSE,IF('Data Transformation'!E3718&lt;$R$10,E3718,$R$10)),IF(C3718=FALSE,FALSE,IF(C3718&lt;$R$10,C3718,$R$10)))</f>
        <v>0.26029892100000002</v>
      </c>
      <c r="H3718">
        <f>IF('Input and Summary Results'!$J$4="yes",'Data Transformation'!F3718,'Data Transformation'!D3718)</f>
        <v>4.7936766999999998E-2</v>
      </c>
      <c r="I3718">
        <f t="shared" si="205"/>
        <v>198</v>
      </c>
    </row>
    <row r="3719" spans="2:9" x14ac:dyDescent="0.45">
      <c r="B3719">
        <f>IF('Input and Summary Results'!D3301=0,FALSE,'Input and Summary Results'!$B3301)</f>
        <v>198</v>
      </c>
      <c r="C3719">
        <f>IF(OR(B3719=0,'Input and Summary Results'!D3301=0,'Input and Summary Results'!D3301=""),FALSE,'Input and Summary Results'!$D3301)</f>
        <v>0.93152652800000002</v>
      </c>
      <c r="D3719">
        <f>IF(OR(B3719=0,'Input and Summary Results'!E3301=0),FALSE,'Input and Summary Results'!$E3301)</f>
        <v>4.5488397E-2</v>
      </c>
      <c r="E3719">
        <f t="shared" si="203"/>
        <v>-3.0804772759185212E-2</v>
      </c>
      <c r="F3719">
        <f t="shared" si="204"/>
        <v>2.1193131601293484E-2</v>
      </c>
      <c r="G3719">
        <f>IF('Input and Summary Results'!$J$4="yes",IF(C3719=FALSE,FALSE,IF('Data Transformation'!E3719&lt;$R$10,E3719,$R$10)),IF(C3719=FALSE,FALSE,IF(C3719&lt;$R$10,C3719,$R$10)))</f>
        <v>0.93152652800000002</v>
      </c>
      <c r="H3719">
        <f>IF('Input and Summary Results'!$J$4="yes",'Data Transformation'!F3719,'Data Transformation'!D3719)</f>
        <v>4.5488397E-2</v>
      </c>
      <c r="I3719">
        <f t="shared" si="205"/>
        <v>198</v>
      </c>
    </row>
    <row r="3720" spans="2:9" x14ac:dyDescent="0.45">
      <c r="B3720">
        <f>IF('Input and Summary Results'!D3302=0,FALSE,'Input and Summary Results'!$B3302)</f>
        <v>198</v>
      </c>
      <c r="C3720">
        <f>IF(OR(B3720=0,'Input and Summary Results'!D3302=0,'Input and Summary Results'!D3302=""),FALSE,'Input and Summary Results'!$D3302)</f>
        <v>0.97308674100000003</v>
      </c>
      <c r="D3720">
        <f>IF(OR(B3720=0,'Input and Summary Results'!E3302=0),FALSE,'Input and Summary Results'!$E3302)</f>
        <v>4.2589175E-2</v>
      </c>
      <c r="E3720">
        <f t="shared" si="203"/>
        <v>-1.1848444974606609E-2</v>
      </c>
      <c r="F3720">
        <f t="shared" si="204"/>
        <v>1.8994917072865554E-2</v>
      </c>
      <c r="G3720">
        <f>IF('Input and Summary Results'!$J$4="yes",IF(C3720=FALSE,FALSE,IF('Data Transformation'!E3720&lt;$R$10,E3720,$R$10)),IF(C3720=FALSE,FALSE,IF(C3720&lt;$R$10,C3720,$R$10)))</f>
        <v>0.97308674100000003</v>
      </c>
      <c r="H3720">
        <f>IF('Input and Summary Results'!$J$4="yes",'Data Transformation'!F3720,'Data Transformation'!D3720)</f>
        <v>4.2589175E-2</v>
      </c>
      <c r="I3720">
        <f t="shared" si="205"/>
        <v>198</v>
      </c>
    </row>
    <row r="3721" spans="2:9" x14ac:dyDescent="0.45">
      <c r="B3721">
        <f>IF('Input and Summary Results'!D3303=0,FALSE,'Input and Summary Results'!$B3303)</f>
        <v>198</v>
      </c>
      <c r="C3721">
        <f>IF(OR(B3721=0,'Input and Summary Results'!D3303=0,'Input and Summary Results'!D3303=""),FALSE,'Input and Summary Results'!$D3303)</f>
        <v>0.92684903699999999</v>
      </c>
      <c r="D3721">
        <f>IF(OR(B3721=0,'Input and Summary Results'!E3303=0),FALSE,'Input and Summary Results'!$E3303)</f>
        <v>3.8735332999999997E-2</v>
      </c>
      <c r="E3721">
        <f t="shared" si="203"/>
        <v>-3.2990996963277029E-2</v>
      </c>
      <c r="F3721">
        <f t="shared" si="204"/>
        <v>1.8137942481349308E-2</v>
      </c>
      <c r="G3721">
        <f>IF('Input and Summary Results'!$J$4="yes",IF(C3721=FALSE,FALSE,IF('Data Transformation'!E3721&lt;$R$10,E3721,$R$10)),IF(C3721=FALSE,FALSE,IF(C3721&lt;$R$10,C3721,$R$10)))</f>
        <v>0.92684903699999999</v>
      </c>
      <c r="H3721">
        <f>IF('Input and Summary Results'!$J$4="yes",'Data Transformation'!F3721,'Data Transformation'!D3721)</f>
        <v>3.8735332999999997E-2</v>
      </c>
      <c r="I3721">
        <f t="shared" si="205"/>
        <v>198</v>
      </c>
    </row>
    <row r="3722" spans="2:9" x14ac:dyDescent="0.45">
      <c r="B3722">
        <f>IF('Input and Summary Results'!D3304=0,FALSE,'Input and Summary Results'!$B3304)</f>
        <v>198</v>
      </c>
      <c r="C3722">
        <f>IF(OR(B3722=0,'Input and Summary Results'!D3304=0,'Input and Summary Results'!D3304=""),FALSE,'Input and Summary Results'!$D3304)</f>
        <v>0.94532022199999999</v>
      </c>
      <c r="D3722">
        <f>IF(OR(B3722=0,'Input and Summary Results'!E3304=0),FALSE,'Input and Summary Results'!$E3304)</f>
        <v>3.2378759E-2</v>
      </c>
      <c r="E3722">
        <f t="shared" si="203"/>
        <v>-2.4421051712729319E-2</v>
      </c>
      <c r="F3722">
        <f t="shared" si="204"/>
        <v>1.4865207660817396E-2</v>
      </c>
      <c r="G3722">
        <f>IF('Input and Summary Results'!$J$4="yes",IF(C3722=FALSE,FALSE,IF('Data Transformation'!E3722&lt;$R$10,E3722,$R$10)),IF(C3722=FALSE,FALSE,IF(C3722&lt;$R$10,C3722,$R$10)))</f>
        <v>0.94532022199999999</v>
      </c>
      <c r="H3722">
        <f>IF('Input and Summary Results'!$J$4="yes",'Data Transformation'!F3722,'Data Transformation'!D3722)</f>
        <v>3.2378759E-2</v>
      </c>
      <c r="I3722">
        <f t="shared" si="205"/>
        <v>198</v>
      </c>
    </row>
    <row r="3723" spans="2:9" x14ac:dyDescent="0.45">
      <c r="B3723">
        <f>IF('Input and Summary Results'!D3305=0,FALSE,'Input and Summary Results'!$B3305)</f>
        <v>199</v>
      </c>
      <c r="C3723">
        <f>IF(OR(B3723=0,'Input and Summary Results'!D3305=0,'Input and Summary Results'!D3305=""),FALSE,'Input and Summary Results'!$D3305)</f>
        <v>1.034453396</v>
      </c>
      <c r="D3723">
        <f>IF(OR(B3723=0,'Input and Summary Results'!E3305=0),FALSE,'Input and Summary Results'!$E3305)</f>
        <v>0.121788639</v>
      </c>
      <c r="E3723">
        <f t="shared" si="203"/>
        <v>1.4710929689091268E-2</v>
      </c>
      <c r="F3723">
        <f t="shared" si="204"/>
        <v>5.1095843979422739E-2</v>
      </c>
      <c r="G3723">
        <f>IF('Input and Summary Results'!$J$4="yes",IF(C3723=FALSE,FALSE,IF('Data Transformation'!E3723&lt;$R$10,E3723,$R$10)),IF(C3723=FALSE,FALSE,IF(C3723&lt;$R$10,C3723,$R$10)))</f>
        <v>1.034453396</v>
      </c>
      <c r="H3723">
        <f>IF('Input and Summary Results'!$J$4="yes",'Data Transformation'!F3723,'Data Transformation'!D3723)</f>
        <v>0.121788639</v>
      </c>
      <c r="I3723">
        <f t="shared" si="205"/>
        <v>199</v>
      </c>
    </row>
    <row r="3724" spans="2:9" x14ac:dyDescent="0.45">
      <c r="B3724">
        <f>IF('Input and Summary Results'!D3306=0,FALSE,'Input and Summary Results'!$B3306)</f>
        <v>199</v>
      </c>
      <c r="C3724">
        <f>IF(OR(B3724=0,'Input and Summary Results'!D3306=0,'Input and Summary Results'!D3306=""),FALSE,'Input and Summary Results'!$D3306)</f>
        <v>1.0732903119999999</v>
      </c>
      <c r="D3724">
        <f>IF(OR(B3724=0,'Input and Summary Results'!E3306=0),FALSE,'Input and Summary Results'!$E3306)</f>
        <v>7.5286598999999996E-2</v>
      </c>
      <c r="E3724">
        <f t="shared" si="203"/>
        <v>3.0717209241269111E-2</v>
      </c>
      <c r="F3724">
        <f t="shared" si="204"/>
        <v>3.0443192862808586E-2</v>
      </c>
      <c r="G3724">
        <f>IF('Input and Summary Results'!$J$4="yes",IF(C3724=FALSE,FALSE,IF('Data Transformation'!E3724&lt;$R$10,E3724,$R$10)),IF(C3724=FALSE,FALSE,IF(C3724&lt;$R$10,C3724,$R$10)))</f>
        <v>1.0732903119999999</v>
      </c>
      <c r="H3724">
        <f>IF('Input and Summary Results'!$J$4="yes",'Data Transformation'!F3724,'Data Transformation'!D3724)</f>
        <v>7.5286598999999996E-2</v>
      </c>
      <c r="I3724">
        <f t="shared" si="205"/>
        <v>199</v>
      </c>
    </row>
    <row r="3725" spans="2:9" x14ac:dyDescent="0.45">
      <c r="B3725">
        <f>IF('Input and Summary Results'!D3307=0,FALSE,'Input and Summary Results'!$B3307)</f>
        <v>199</v>
      </c>
      <c r="C3725">
        <f>IF(OR(B3725=0,'Input and Summary Results'!D3307=0,'Input and Summary Results'!D3307=""),FALSE,'Input and Summary Results'!$D3307)</f>
        <v>0.92902513799999997</v>
      </c>
      <c r="D3725">
        <f>IF(OR(B3725=0,'Input and Summary Results'!E3307=0),FALSE,'Input and Summary Results'!$E3307)</f>
        <v>7.5070518000000003E-2</v>
      </c>
      <c r="E3725">
        <f t="shared" si="203"/>
        <v>-3.1972534502610027E-2</v>
      </c>
      <c r="F3725">
        <f t="shared" si="204"/>
        <v>3.506966978540467E-2</v>
      </c>
      <c r="G3725">
        <f>IF('Input and Summary Results'!$J$4="yes",IF(C3725=FALSE,FALSE,IF('Data Transformation'!E3725&lt;$R$10,E3725,$R$10)),IF(C3725=FALSE,FALSE,IF(C3725&lt;$R$10,C3725,$R$10)))</f>
        <v>0.92902513799999997</v>
      </c>
      <c r="H3725">
        <f>IF('Input and Summary Results'!$J$4="yes",'Data Transformation'!F3725,'Data Transformation'!D3725)</f>
        <v>7.5070518000000003E-2</v>
      </c>
      <c r="I3725">
        <f t="shared" si="205"/>
        <v>199</v>
      </c>
    </row>
    <row r="3726" spans="2:9" x14ac:dyDescent="0.45">
      <c r="B3726">
        <f>IF('Input and Summary Results'!D3308=0,FALSE,'Input and Summary Results'!$B3308)</f>
        <v>199</v>
      </c>
      <c r="C3726">
        <f>IF(OR(B3726=0,'Input and Summary Results'!D3308=0,'Input and Summary Results'!D3308=""),FALSE,'Input and Summary Results'!$D3308)</f>
        <v>0.97873653599999999</v>
      </c>
      <c r="D3726">
        <f>IF(OR(B3726=0,'Input and Summary Results'!E3308=0),FALSE,'Input and Summary Results'!$E3308)</f>
        <v>7.0845525000000006E-2</v>
      </c>
      <c r="E3726">
        <f t="shared" si="203"/>
        <v>-9.3341992697587254E-3</v>
      </c>
      <c r="F3726">
        <f t="shared" si="204"/>
        <v>3.1414948475980878E-2</v>
      </c>
      <c r="G3726">
        <f>IF('Input and Summary Results'!$J$4="yes",IF(C3726=FALSE,FALSE,IF('Data Transformation'!E3726&lt;$R$10,E3726,$R$10)),IF(C3726=FALSE,FALSE,IF(C3726&lt;$R$10,C3726,$R$10)))</f>
        <v>0.97873653599999999</v>
      </c>
      <c r="H3726">
        <f>IF('Input and Summary Results'!$J$4="yes",'Data Transformation'!F3726,'Data Transformation'!D3726)</f>
        <v>7.0845525000000006E-2</v>
      </c>
      <c r="I3726">
        <f t="shared" si="205"/>
        <v>199</v>
      </c>
    </row>
    <row r="3727" spans="2:9" x14ac:dyDescent="0.45">
      <c r="B3727">
        <f>IF('Input and Summary Results'!D3309=0,FALSE,'Input and Summary Results'!$B3309)</f>
        <v>199</v>
      </c>
      <c r="C3727">
        <f>IF(OR(B3727=0,'Input and Summary Results'!D3309=0,'Input and Summary Results'!D3309=""),FALSE,'Input and Summary Results'!$D3309)</f>
        <v>1.087049666</v>
      </c>
      <c r="D3727">
        <f>IF(OR(B3727=0,'Input and Summary Results'!E3309=0),FALSE,'Input and Summary Results'!$E3309)</f>
        <v>6.3591801000000003E-2</v>
      </c>
      <c r="E3727">
        <f t="shared" si="203"/>
        <v>3.6249386935406289E-2</v>
      </c>
      <c r="F3727">
        <f t="shared" si="204"/>
        <v>2.5388758671492019E-2</v>
      </c>
      <c r="G3727">
        <f>IF('Input and Summary Results'!$J$4="yes",IF(C3727=FALSE,FALSE,IF('Data Transformation'!E3727&lt;$R$10,E3727,$R$10)),IF(C3727=FALSE,FALSE,IF(C3727&lt;$R$10,C3727,$R$10)))</f>
        <v>1.087049666</v>
      </c>
      <c r="H3727">
        <f>IF('Input and Summary Results'!$J$4="yes",'Data Transformation'!F3727,'Data Transformation'!D3727)</f>
        <v>6.3591801000000003E-2</v>
      </c>
      <c r="I3727">
        <f t="shared" si="205"/>
        <v>199</v>
      </c>
    </row>
    <row r="3728" spans="2:9" x14ac:dyDescent="0.45">
      <c r="B3728">
        <f>IF('Input and Summary Results'!D3310=0,FALSE,'Input and Summary Results'!$B3310)</f>
        <v>199</v>
      </c>
      <c r="C3728">
        <f>IF(OR(B3728=0,'Input and Summary Results'!D3310=0,'Input and Summary Results'!D3310=""),FALSE,'Input and Summary Results'!$D3310)</f>
        <v>0.94448986899999998</v>
      </c>
      <c r="D3728">
        <f>IF(OR(B3728=0,'Input and Summary Results'!E3310=0),FALSE,'Input and Summary Results'!$E3310)</f>
        <v>6.1561699999999997E-2</v>
      </c>
      <c r="E3728">
        <f t="shared" si="203"/>
        <v>-2.4802696144469841E-2</v>
      </c>
      <c r="F3728">
        <f t="shared" si="204"/>
        <v>2.828805122948333E-2</v>
      </c>
      <c r="G3728">
        <f>IF('Input and Summary Results'!$J$4="yes",IF(C3728=FALSE,FALSE,IF('Data Transformation'!E3728&lt;$R$10,E3728,$R$10)),IF(C3728=FALSE,FALSE,IF(C3728&lt;$R$10,C3728,$R$10)))</f>
        <v>0.94448986899999998</v>
      </c>
      <c r="H3728">
        <f>IF('Input and Summary Results'!$J$4="yes",'Data Transformation'!F3728,'Data Transformation'!D3728)</f>
        <v>6.1561699999999997E-2</v>
      </c>
      <c r="I3728">
        <f t="shared" si="205"/>
        <v>199</v>
      </c>
    </row>
    <row r="3729" spans="2:9" x14ac:dyDescent="0.45">
      <c r="B3729">
        <f>IF('Input and Summary Results'!D3311=0,FALSE,'Input and Summary Results'!$B3311)</f>
        <v>199</v>
      </c>
      <c r="C3729">
        <f>IF(OR(B3729=0,'Input and Summary Results'!D3311=0,'Input and Summary Results'!D3311=""),FALSE,'Input and Summary Results'!$D3311)</f>
        <v>0.58984525600000004</v>
      </c>
      <c r="D3729">
        <f>IF(OR(B3729=0,'Input and Summary Results'!E3311=0),FALSE,'Input and Summary Results'!$E3311)</f>
        <v>6.0712907000000003E-2</v>
      </c>
      <c r="E3729">
        <f t="shared" si="203"/>
        <v>-0.22926190917137132</v>
      </c>
      <c r="F3729">
        <f t="shared" si="204"/>
        <v>4.4671719183921009E-2</v>
      </c>
      <c r="G3729">
        <f>IF('Input and Summary Results'!$J$4="yes",IF(C3729=FALSE,FALSE,IF('Data Transformation'!E3729&lt;$R$10,E3729,$R$10)),IF(C3729=FALSE,FALSE,IF(C3729&lt;$R$10,C3729,$R$10)))</f>
        <v>0.58984525600000004</v>
      </c>
      <c r="H3729">
        <f>IF('Input and Summary Results'!$J$4="yes",'Data Transformation'!F3729,'Data Transformation'!D3729)</f>
        <v>6.0712907000000003E-2</v>
      </c>
      <c r="I3729">
        <f t="shared" si="205"/>
        <v>199</v>
      </c>
    </row>
    <row r="3730" spans="2:9" x14ac:dyDescent="0.45">
      <c r="B3730">
        <f>IF('Input and Summary Results'!D3312=0,FALSE,'Input and Summary Results'!$B3312)</f>
        <v>199</v>
      </c>
      <c r="C3730">
        <f>IF(OR(B3730=0,'Input and Summary Results'!D3312=0,'Input and Summary Results'!D3312=""),FALSE,'Input and Summary Results'!$D3312)</f>
        <v>1.067269464</v>
      </c>
      <c r="D3730">
        <f>IF(OR(B3730=0,'Input and Summary Results'!E3312=0),FALSE,'Input and Summary Results'!$E3312)</f>
        <v>5.6864627000000001E-2</v>
      </c>
      <c r="E3730">
        <f t="shared" si="203"/>
        <v>2.827408386081906E-2</v>
      </c>
      <c r="F3730">
        <f t="shared" si="204"/>
        <v>2.3123727372003213E-2</v>
      </c>
      <c r="G3730">
        <f>IF('Input and Summary Results'!$J$4="yes",IF(C3730=FALSE,FALSE,IF('Data Transformation'!E3730&lt;$R$10,E3730,$R$10)),IF(C3730=FALSE,FALSE,IF(C3730&lt;$R$10,C3730,$R$10)))</f>
        <v>1.067269464</v>
      </c>
      <c r="H3730">
        <f>IF('Input and Summary Results'!$J$4="yes",'Data Transformation'!F3730,'Data Transformation'!D3730)</f>
        <v>5.6864627000000001E-2</v>
      </c>
      <c r="I3730">
        <f t="shared" si="205"/>
        <v>199</v>
      </c>
    </row>
    <row r="3731" spans="2:9" x14ac:dyDescent="0.45">
      <c r="B3731">
        <f>IF('Input and Summary Results'!D3313=0,FALSE,'Input and Summary Results'!$B3313)</f>
        <v>199</v>
      </c>
      <c r="C3731">
        <f>IF(OR(B3731=0,'Input and Summary Results'!D3313=0,'Input and Summary Results'!D3313=""),FALSE,'Input and Summary Results'!$D3313)</f>
        <v>1.0373826269999999</v>
      </c>
      <c r="D3731">
        <f>IF(OR(B3731=0,'Input and Summary Results'!E3313=0),FALSE,'Input and Summary Results'!$E3313)</f>
        <v>5.5262978999999997E-2</v>
      </c>
      <c r="E3731">
        <f t="shared" si="203"/>
        <v>1.5938970608393603E-2</v>
      </c>
      <c r="F3731">
        <f t="shared" si="204"/>
        <v>2.311985207941987E-2</v>
      </c>
      <c r="G3731">
        <f>IF('Input and Summary Results'!$J$4="yes",IF(C3731=FALSE,FALSE,IF('Data Transformation'!E3731&lt;$R$10,E3731,$R$10)),IF(C3731=FALSE,FALSE,IF(C3731&lt;$R$10,C3731,$R$10)))</f>
        <v>1.0373826269999999</v>
      </c>
      <c r="H3731">
        <f>IF('Input and Summary Results'!$J$4="yes",'Data Transformation'!F3731,'Data Transformation'!D3731)</f>
        <v>5.5262978999999997E-2</v>
      </c>
      <c r="I3731">
        <f t="shared" si="205"/>
        <v>199</v>
      </c>
    </row>
    <row r="3732" spans="2:9" x14ac:dyDescent="0.45">
      <c r="B3732">
        <f>IF('Input and Summary Results'!D3314=0,FALSE,'Input and Summary Results'!$B3314)</f>
        <v>199</v>
      </c>
      <c r="C3732">
        <f>IF(OR(B3732=0,'Input and Summary Results'!D3314=0,'Input and Summary Results'!D3314=""),FALSE,'Input and Summary Results'!$D3314)</f>
        <v>0.94616671399999996</v>
      </c>
      <c r="D3732">
        <f>IF(OR(B3732=0,'Input and Summary Results'!E3314=0),FALSE,'Input and Summary Results'!$E3314)</f>
        <v>5.5126060999999997E-2</v>
      </c>
      <c r="E3732">
        <f t="shared" si="203"/>
        <v>-2.4032334432032131E-2</v>
      </c>
      <c r="F3732">
        <f t="shared" si="204"/>
        <v>2.5285935469930302E-2</v>
      </c>
      <c r="G3732">
        <f>IF('Input and Summary Results'!$J$4="yes",IF(C3732=FALSE,FALSE,IF('Data Transformation'!E3732&lt;$R$10,E3732,$R$10)),IF(C3732=FALSE,FALSE,IF(C3732&lt;$R$10,C3732,$R$10)))</f>
        <v>0.94616671399999996</v>
      </c>
      <c r="H3732">
        <f>IF('Input and Summary Results'!$J$4="yes",'Data Transformation'!F3732,'Data Transformation'!D3732)</f>
        <v>5.5126060999999997E-2</v>
      </c>
      <c r="I3732">
        <f t="shared" si="205"/>
        <v>199</v>
      </c>
    </row>
    <row r="3733" spans="2:9" x14ac:dyDescent="0.45">
      <c r="B3733">
        <f>IF('Input and Summary Results'!D3315=0,FALSE,'Input and Summary Results'!$B3315)</f>
        <v>199</v>
      </c>
      <c r="C3733">
        <f>IF(OR(B3733=0,'Input and Summary Results'!D3315=0,'Input and Summary Results'!D3315=""),FALSE,'Input and Summary Results'!$D3315)</f>
        <v>0.12567118699999999</v>
      </c>
      <c r="D3733">
        <f>IF(OR(B3733=0,'Input and Summary Results'!E3315=0),FALSE,'Input and Summary Results'!$E3315)</f>
        <v>5.3962309E-2</v>
      </c>
      <c r="E3733">
        <f t="shared" si="203"/>
        <v>-0.90076428286520349</v>
      </c>
      <c r="F3733">
        <f t="shared" si="204"/>
        <v>0.18635649638608096</v>
      </c>
      <c r="G3733">
        <f>IF('Input and Summary Results'!$J$4="yes",IF(C3733=FALSE,FALSE,IF('Data Transformation'!E3733&lt;$R$10,E3733,$R$10)),IF(C3733=FALSE,FALSE,IF(C3733&lt;$R$10,C3733,$R$10)))</f>
        <v>0.12567118699999999</v>
      </c>
      <c r="H3733">
        <f>IF('Input and Summary Results'!$J$4="yes",'Data Transformation'!F3733,'Data Transformation'!D3733)</f>
        <v>5.3962309E-2</v>
      </c>
      <c r="I3733">
        <f t="shared" si="205"/>
        <v>199</v>
      </c>
    </row>
    <row r="3734" spans="2:9" x14ac:dyDescent="0.45">
      <c r="B3734">
        <f>IF('Input and Summary Results'!D3316=0,FALSE,'Input and Summary Results'!$B3316)</f>
        <v>199</v>
      </c>
      <c r="C3734">
        <f>IF(OR(B3734=0,'Input and Summary Results'!D3316=0,'Input and Summary Results'!D3316=""),FALSE,'Input and Summary Results'!$D3316)</f>
        <v>0.95048900800000002</v>
      </c>
      <c r="D3734">
        <f>IF(OR(B3734=0,'Input and Summary Results'!E3316=0),FALSE,'Input and Summary Results'!$E3316)</f>
        <v>5.3678094000000003E-2</v>
      </c>
      <c r="E3734">
        <f t="shared" si="203"/>
        <v>-2.2052901199956513E-2</v>
      </c>
      <c r="F3734">
        <f t="shared" si="204"/>
        <v>2.4509797167480765E-2</v>
      </c>
      <c r="G3734">
        <f>IF('Input and Summary Results'!$J$4="yes",IF(C3734=FALSE,FALSE,IF('Data Transformation'!E3734&lt;$R$10,E3734,$R$10)),IF(C3734=FALSE,FALSE,IF(C3734&lt;$R$10,C3734,$R$10)))</f>
        <v>0.95048900800000002</v>
      </c>
      <c r="H3734">
        <f>IF('Input and Summary Results'!$J$4="yes",'Data Transformation'!F3734,'Data Transformation'!D3734)</f>
        <v>5.3678094000000003E-2</v>
      </c>
      <c r="I3734">
        <f t="shared" si="205"/>
        <v>199</v>
      </c>
    </row>
    <row r="3735" spans="2:9" x14ac:dyDescent="0.45">
      <c r="B3735">
        <f>IF('Input and Summary Results'!D3317=0,FALSE,'Input and Summary Results'!$B3317)</f>
        <v>199</v>
      </c>
      <c r="C3735">
        <f>IF(OR(B3735=0,'Input and Summary Results'!D3317=0,'Input and Summary Results'!D3317=""),FALSE,'Input and Summary Results'!$D3317)</f>
        <v>1.016148635</v>
      </c>
      <c r="D3735">
        <f>IF(OR(B3735=0,'Input and Summary Results'!E3317=0),FALSE,'Input and Summary Results'!$E3317)</f>
        <v>5.1930142999999998E-2</v>
      </c>
      <c r="E3735">
        <f t="shared" si="203"/>
        <v>6.957238104426413E-3</v>
      </c>
      <c r="F3735">
        <f t="shared" si="204"/>
        <v>2.2179513198873707E-2</v>
      </c>
      <c r="G3735">
        <f>IF('Input and Summary Results'!$J$4="yes",IF(C3735=FALSE,FALSE,IF('Data Transformation'!E3735&lt;$R$10,E3735,$R$10)),IF(C3735=FALSE,FALSE,IF(C3735&lt;$R$10,C3735,$R$10)))</f>
        <v>1.016148635</v>
      </c>
      <c r="H3735">
        <f>IF('Input and Summary Results'!$J$4="yes",'Data Transformation'!F3735,'Data Transformation'!D3735)</f>
        <v>5.1930142999999998E-2</v>
      </c>
      <c r="I3735">
        <f t="shared" si="205"/>
        <v>199</v>
      </c>
    </row>
    <row r="3736" spans="2:9" x14ac:dyDescent="0.45">
      <c r="B3736">
        <f>IF('Input and Summary Results'!D3318=0,FALSE,'Input and Summary Results'!$B3318)</f>
        <v>199</v>
      </c>
      <c r="C3736">
        <f>IF(OR(B3736=0,'Input and Summary Results'!D3318=0,'Input and Summary Results'!D3318=""),FALSE,'Input and Summary Results'!$D3318)</f>
        <v>0.92561886900000001</v>
      </c>
      <c r="D3736">
        <f>IF(OR(B3736=0,'Input and Summary Results'!E3318=0),FALSE,'Input and Summary Results'!$E3318)</f>
        <v>5.0955776000000001E-2</v>
      </c>
      <c r="E3736">
        <f t="shared" si="203"/>
        <v>-3.3567800751366478E-2</v>
      </c>
      <c r="F3736">
        <f t="shared" si="204"/>
        <v>2.3891914398732943E-2</v>
      </c>
      <c r="G3736">
        <f>IF('Input and Summary Results'!$J$4="yes",IF(C3736=FALSE,FALSE,IF('Data Transformation'!E3736&lt;$R$10,E3736,$R$10)),IF(C3736=FALSE,FALSE,IF(C3736&lt;$R$10,C3736,$R$10)))</f>
        <v>0.92561886900000001</v>
      </c>
      <c r="H3736">
        <f>IF('Input and Summary Results'!$J$4="yes",'Data Transformation'!F3736,'Data Transformation'!D3736)</f>
        <v>5.0955776000000001E-2</v>
      </c>
      <c r="I3736">
        <f t="shared" si="205"/>
        <v>199</v>
      </c>
    </row>
    <row r="3737" spans="2:9" x14ac:dyDescent="0.45">
      <c r="B3737">
        <f>IF('Input and Summary Results'!D3319=0,FALSE,'Input and Summary Results'!$B3319)</f>
        <v>199</v>
      </c>
      <c r="C3737">
        <f>IF(OR(B3737=0,'Input and Summary Results'!D3319=0,'Input and Summary Results'!D3319=""),FALSE,'Input and Summary Results'!$D3319)</f>
        <v>0.15421712200000001</v>
      </c>
      <c r="D3737">
        <f>IF(OR(B3737=0,'Input and Summary Results'!E3319=0),FALSE,'Input and Summary Results'!$E3319)</f>
        <v>4.7633771999999998E-2</v>
      </c>
      <c r="E3737">
        <f t="shared" si="203"/>
        <v>-0.81186740593932638</v>
      </c>
      <c r="F3737">
        <f t="shared" si="204"/>
        <v>0.13405163304759374</v>
      </c>
      <c r="G3737">
        <f>IF('Input and Summary Results'!$J$4="yes",IF(C3737=FALSE,FALSE,IF('Data Transformation'!E3737&lt;$R$10,E3737,$R$10)),IF(C3737=FALSE,FALSE,IF(C3737&lt;$R$10,C3737,$R$10)))</f>
        <v>0.15421712200000001</v>
      </c>
      <c r="H3737">
        <f>IF('Input and Summary Results'!$J$4="yes",'Data Transformation'!F3737,'Data Transformation'!D3737)</f>
        <v>4.7633771999999998E-2</v>
      </c>
      <c r="I3737">
        <f t="shared" si="205"/>
        <v>199</v>
      </c>
    </row>
    <row r="3738" spans="2:9" x14ac:dyDescent="0.45">
      <c r="B3738">
        <f>IF('Input and Summary Results'!D3320=0,FALSE,'Input and Summary Results'!$B3320)</f>
        <v>199</v>
      </c>
      <c r="C3738">
        <f>IF(OR(B3738=0,'Input and Summary Results'!D3320=0,'Input and Summary Results'!D3320=""),FALSE,'Input and Summary Results'!$D3320)</f>
        <v>0.80528905100000003</v>
      </c>
      <c r="D3738">
        <f>IF(OR(B3738=0,'Input and Summary Results'!E3320=0),FALSE,'Input and Summary Results'!$E3320)</f>
        <v>4.5059730999999999E-2</v>
      </c>
      <c r="E3738">
        <f t="shared" si="203"/>
        <v>-9.4048205691638687E-2</v>
      </c>
      <c r="F3738">
        <f t="shared" si="204"/>
        <v>2.4284352593290134E-2</v>
      </c>
      <c r="G3738">
        <f>IF('Input and Summary Results'!$J$4="yes",IF(C3738=FALSE,FALSE,IF('Data Transformation'!E3738&lt;$R$10,E3738,$R$10)),IF(C3738=FALSE,FALSE,IF(C3738&lt;$R$10,C3738,$R$10)))</f>
        <v>0.80528905100000003</v>
      </c>
      <c r="H3738">
        <f>IF('Input and Summary Results'!$J$4="yes",'Data Transformation'!F3738,'Data Transformation'!D3738)</f>
        <v>4.5059730999999999E-2</v>
      </c>
      <c r="I3738">
        <f t="shared" si="205"/>
        <v>199</v>
      </c>
    </row>
    <row r="3739" spans="2:9" x14ac:dyDescent="0.45">
      <c r="B3739">
        <f>IF('Input and Summary Results'!D3321=0,FALSE,'Input and Summary Results'!$B3321)</f>
        <v>199</v>
      </c>
      <c r="C3739">
        <f>IF(OR(B3739=0,'Input and Summary Results'!D3321=0,'Input and Summary Results'!D3321=""),FALSE,'Input and Summary Results'!$D3321)</f>
        <v>0.83807580800000003</v>
      </c>
      <c r="D3739">
        <f>IF(OR(B3739=0,'Input and Summary Results'!E3321=0),FALSE,'Input and Summary Results'!$E3321)</f>
        <v>4.4365015000000001E-2</v>
      </c>
      <c r="E3739">
        <f t="shared" si="203"/>
        <v>-7.6716695561826934E-2</v>
      </c>
      <c r="F3739">
        <f t="shared" si="204"/>
        <v>2.2974552333098724E-2</v>
      </c>
      <c r="G3739">
        <f>IF('Input and Summary Results'!$J$4="yes",IF(C3739=FALSE,FALSE,IF('Data Transformation'!E3739&lt;$R$10,E3739,$R$10)),IF(C3739=FALSE,FALSE,IF(C3739&lt;$R$10,C3739,$R$10)))</f>
        <v>0.83807580800000003</v>
      </c>
      <c r="H3739">
        <f>IF('Input and Summary Results'!$J$4="yes",'Data Transformation'!F3739,'Data Transformation'!D3739)</f>
        <v>4.4365015000000001E-2</v>
      </c>
      <c r="I3739">
        <f t="shared" si="205"/>
        <v>199</v>
      </c>
    </row>
    <row r="3740" spans="2:9" x14ac:dyDescent="0.45">
      <c r="B3740">
        <f>IF('Input and Summary Results'!D3322=0,FALSE,'Input and Summary Results'!$B3322)</f>
        <v>199</v>
      </c>
      <c r="C3740">
        <f>IF(OR(B3740=0,'Input and Summary Results'!D3322=0,'Input and Summary Results'!D3322=""),FALSE,'Input and Summary Results'!$D3322)</f>
        <v>0.99016850899999997</v>
      </c>
      <c r="D3740">
        <f>IF(OR(B3740=0,'Input and Summary Results'!E3322=0),FALSE,'Input and Summary Results'!$E3322)</f>
        <v>4.4275863999999998E-2</v>
      </c>
      <c r="E3740">
        <f t="shared" si="203"/>
        <v>-4.2908899465734151E-3</v>
      </c>
      <c r="F3740">
        <f t="shared" si="204"/>
        <v>1.940652000274834E-2</v>
      </c>
      <c r="G3740">
        <f>IF('Input and Summary Results'!$J$4="yes",IF(C3740=FALSE,FALSE,IF('Data Transformation'!E3740&lt;$R$10,E3740,$R$10)),IF(C3740=FALSE,FALSE,IF(C3740&lt;$R$10,C3740,$R$10)))</f>
        <v>0.99016850899999997</v>
      </c>
      <c r="H3740">
        <f>IF('Input and Summary Results'!$J$4="yes",'Data Transformation'!F3740,'Data Transformation'!D3740)</f>
        <v>4.4275863999999998E-2</v>
      </c>
      <c r="I3740">
        <f t="shared" si="205"/>
        <v>199</v>
      </c>
    </row>
    <row r="3741" spans="2:9" x14ac:dyDescent="0.45">
      <c r="B3741">
        <f>IF('Input and Summary Results'!D3323=0,FALSE,'Input and Summary Results'!$B3323)</f>
        <v>199</v>
      </c>
      <c r="C3741">
        <f>IF(OR(B3741=0,'Input and Summary Results'!D3323=0,'Input and Summary Results'!D3323=""),FALSE,'Input and Summary Results'!$D3323)</f>
        <v>0.96485246300000005</v>
      </c>
      <c r="D3741">
        <f>IF(OR(B3741=0,'Input and Summary Results'!E3323=0),FALSE,'Input and Summary Results'!$E3323)</f>
        <v>4.1694678999999998E-2</v>
      </c>
      <c r="E3741">
        <f t="shared" si="203"/>
        <v>-1.5539090183243655E-2</v>
      </c>
      <c r="F3741">
        <f t="shared" si="204"/>
        <v>1.8754671185412103E-2</v>
      </c>
      <c r="G3741">
        <f>IF('Input and Summary Results'!$J$4="yes",IF(C3741=FALSE,FALSE,IF('Data Transformation'!E3741&lt;$R$10,E3741,$R$10)),IF(C3741=FALSE,FALSE,IF(C3741&lt;$R$10,C3741,$R$10)))</f>
        <v>0.96485246300000005</v>
      </c>
      <c r="H3741">
        <f>IF('Input and Summary Results'!$J$4="yes",'Data Transformation'!F3741,'Data Transformation'!D3741)</f>
        <v>4.1694678999999998E-2</v>
      </c>
      <c r="I3741">
        <f t="shared" si="205"/>
        <v>199</v>
      </c>
    </row>
    <row r="3742" spans="2:9" x14ac:dyDescent="0.45">
      <c r="B3742">
        <f>IF('Input and Summary Results'!D3324=0,FALSE,'Input and Summary Results'!$B3324)</f>
        <v>200</v>
      </c>
      <c r="C3742">
        <f>IF(OR(B3742=0,'Input and Summary Results'!D3324=0,'Input and Summary Results'!D3324=""),FALSE,'Input and Summary Results'!$D3324)</f>
        <v>1.0032625719999999</v>
      </c>
      <c r="D3742">
        <f>IF(OR(B3742=0,'Input and Summary Results'!E3324=0),FALSE,'Input and Summary Results'!$E3324)</f>
        <v>9.3817244999999994E-2</v>
      </c>
      <c r="E3742">
        <f t="shared" si="203"/>
        <v>1.4146106346495011E-3</v>
      </c>
      <c r="F3742">
        <f t="shared" si="204"/>
        <v>4.0584275210059369E-2</v>
      </c>
      <c r="G3742">
        <f>IF('Input and Summary Results'!$J$4="yes",IF(C3742=FALSE,FALSE,IF('Data Transformation'!E3742&lt;$R$10,E3742,$R$10)),IF(C3742=FALSE,FALSE,IF(C3742&lt;$R$10,C3742,$R$10)))</f>
        <v>1.0032625719999999</v>
      </c>
      <c r="H3742">
        <f>IF('Input and Summary Results'!$J$4="yes",'Data Transformation'!F3742,'Data Transformation'!D3742)</f>
        <v>9.3817244999999994E-2</v>
      </c>
      <c r="I3742">
        <f t="shared" si="205"/>
        <v>200</v>
      </c>
    </row>
    <row r="3743" spans="2:9" x14ac:dyDescent="0.45">
      <c r="B3743">
        <f>IF('Input and Summary Results'!D3325=0,FALSE,'Input and Summary Results'!$B3325)</f>
        <v>200</v>
      </c>
      <c r="C3743">
        <f>IF(OR(B3743=0,'Input and Summary Results'!D3325=0,'Input and Summary Results'!D3325=""),FALSE,'Input and Summary Results'!$D3325)</f>
        <v>1.002035378</v>
      </c>
      <c r="D3743">
        <f>IF(OR(B3743=0,'Input and Summary Results'!E3325=0),FALSE,'Input and Summary Results'!$E3325)</f>
        <v>8.4033769999999994E-2</v>
      </c>
      <c r="E3743">
        <f t="shared" si="203"/>
        <v>8.8305506311065862E-4</v>
      </c>
      <c r="F3743">
        <f t="shared" si="204"/>
        <v>3.6396575391173462E-2</v>
      </c>
      <c r="G3743">
        <f>IF('Input and Summary Results'!$J$4="yes",IF(C3743=FALSE,FALSE,IF('Data Transformation'!E3743&lt;$R$10,E3743,$R$10)),IF(C3743=FALSE,FALSE,IF(C3743&lt;$R$10,C3743,$R$10)))</f>
        <v>1.002035378</v>
      </c>
      <c r="H3743">
        <f>IF('Input and Summary Results'!$J$4="yes",'Data Transformation'!F3743,'Data Transformation'!D3743)</f>
        <v>8.4033769999999994E-2</v>
      </c>
      <c r="I3743">
        <f t="shared" si="205"/>
        <v>200</v>
      </c>
    </row>
    <row r="3744" spans="2:9" x14ac:dyDescent="0.45">
      <c r="B3744">
        <f>IF('Input and Summary Results'!D3326=0,FALSE,'Input and Summary Results'!$B3326)</f>
        <v>200</v>
      </c>
      <c r="C3744">
        <f>IF(OR(B3744=0,'Input and Summary Results'!D3326=0,'Input and Summary Results'!D3326=""),FALSE,'Input and Summary Results'!$D3326)</f>
        <v>1.0110535620000001</v>
      </c>
      <c r="D3744">
        <f>IF(OR(B3744=0,'Input and Summary Results'!E3326=0),FALSE,'Input and Summary Results'!$E3326)</f>
        <v>7.3898074999999994E-2</v>
      </c>
      <c r="E3744">
        <f t="shared" si="203"/>
        <v>4.7741635681212797E-3</v>
      </c>
      <c r="F3744">
        <f t="shared" si="204"/>
        <v>3.1721133039240505E-2</v>
      </c>
      <c r="G3744">
        <f>IF('Input and Summary Results'!$J$4="yes",IF(C3744=FALSE,FALSE,IF('Data Transformation'!E3744&lt;$R$10,E3744,$R$10)),IF(C3744=FALSE,FALSE,IF(C3744&lt;$R$10,C3744,$R$10)))</f>
        <v>1.0110535620000001</v>
      </c>
      <c r="H3744">
        <f>IF('Input and Summary Results'!$J$4="yes",'Data Transformation'!F3744,'Data Transformation'!D3744)</f>
        <v>7.3898074999999994E-2</v>
      </c>
      <c r="I3744">
        <f t="shared" si="205"/>
        <v>200</v>
      </c>
    </row>
    <row r="3745" spans="2:9" x14ac:dyDescent="0.45">
      <c r="B3745">
        <f>IF('Input and Summary Results'!D3327=0,FALSE,'Input and Summary Results'!$B3327)</f>
        <v>200</v>
      </c>
      <c r="C3745">
        <f>IF(OR(B3745=0,'Input and Summary Results'!D3327=0,'Input and Summary Results'!D3327=""),FALSE,'Input and Summary Results'!$D3327)</f>
        <v>0.98925751799999995</v>
      </c>
      <c r="D3745">
        <f>IF(OR(B3745=0,'Input and Summary Results'!E3327=0),FALSE,'Input and Summary Results'!$E3327)</f>
        <v>6.9853624000000003E-2</v>
      </c>
      <c r="E3745">
        <f t="shared" si="203"/>
        <v>-4.6906405681177397E-3</v>
      </c>
      <c r="F3745">
        <f t="shared" si="204"/>
        <v>3.064568351958686E-2</v>
      </c>
      <c r="G3745">
        <f>IF('Input and Summary Results'!$J$4="yes",IF(C3745=FALSE,FALSE,IF('Data Transformation'!E3745&lt;$R$10,E3745,$R$10)),IF(C3745=FALSE,FALSE,IF(C3745&lt;$R$10,C3745,$R$10)))</f>
        <v>0.98925751799999995</v>
      </c>
      <c r="H3745">
        <f>IF('Input and Summary Results'!$J$4="yes",'Data Transformation'!F3745,'Data Transformation'!D3745)</f>
        <v>6.9853624000000003E-2</v>
      </c>
      <c r="I3745">
        <f t="shared" si="205"/>
        <v>200</v>
      </c>
    </row>
    <row r="3746" spans="2:9" x14ac:dyDescent="0.45">
      <c r="B3746">
        <f>IF('Input and Summary Results'!D3328=0,FALSE,'Input and Summary Results'!$B3328)</f>
        <v>200</v>
      </c>
      <c r="C3746">
        <f>IF(OR(B3746=0,'Input and Summary Results'!D3328=0,'Input and Summary Results'!D3328=""),FALSE,'Input and Summary Results'!$D3328)</f>
        <v>0.99254430599999999</v>
      </c>
      <c r="D3746">
        <f>IF(OR(B3746=0,'Input and Summary Results'!E3328=0),FALSE,'Input and Summary Results'!$E3328)</f>
        <v>6.0712459000000003E-2</v>
      </c>
      <c r="E3746">
        <f t="shared" si="203"/>
        <v>-3.2500977418326092E-3</v>
      </c>
      <c r="F3746">
        <f t="shared" si="204"/>
        <v>2.6547134517539615E-2</v>
      </c>
      <c r="G3746">
        <f>IF('Input and Summary Results'!$J$4="yes",IF(C3746=FALSE,FALSE,IF('Data Transformation'!E3746&lt;$R$10,E3746,$R$10)),IF(C3746=FALSE,FALSE,IF(C3746&lt;$R$10,C3746,$R$10)))</f>
        <v>0.99254430599999999</v>
      </c>
      <c r="H3746">
        <f>IF('Input and Summary Results'!$J$4="yes",'Data Transformation'!F3746,'Data Transformation'!D3746)</f>
        <v>6.0712459000000003E-2</v>
      </c>
      <c r="I3746">
        <f t="shared" si="205"/>
        <v>200</v>
      </c>
    </row>
    <row r="3747" spans="2:9" x14ac:dyDescent="0.45">
      <c r="B3747">
        <f>IF('Input and Summary Results'!D3329=0,FALSE,'Input and Summary Results'!$B3329)</f>
        <v>200</v>
      </c>
      <c r="C3747">
        <f>IF(OR(B3747=0,'Input and Summary Results'!D3329=0,'Input and Summary Results'!D3329=""),FALSE,'Input and Summary Results'!$D3329)</f>
        <v>1.001551348</v>
      </c>
      <c r="D3747">
        <f>IF(OR(B3747=0,'Input and Summary Results'!E3329=0),FALSE,'Input and Summary Results'!$E3329)</f>
        <v>5.9616439E-2</v>
      </c>
      <c r="E3747">
        <f t="shared" si="203"/>
        <v>6.7321981172154032E-4</v>
      </c>
      <c r="F3747">
        <f t="shared" si="204"/>
        <v>2.5833457842842421E-2</v>
      </c>
      <c r="G3747">
        <f>IF('Input and Summary Results'!$J$4="yes",IF(C3747=FALSE,FALSE,IF('Data Transformation'!E3747&lt;$R$10,E3747,$R$10)),IF(C3747=FALSE,FALSE,IF(C3747&lt;$R$10,C3747,$R$10)))</f>
        <v>1.001551348</v>
      </c>
      <c r="H3747">
        <f>IF('Input and Summary Results'!$J$4="yes",'Data Transformation'!F3747,'Data Transformation'!D3747)</f>
        <v>5.9616439E-2</v>
      </c>
      <c r="I3747">
        <f t="shared" si="205"/>
        <v>200</v>
      </c>
    </row>
    <row r="3748" spans="2:9" x14ac:dyDescent="0.45">
      <c r="B3748">
        <f>IF('Input and Summary Results'!D3330=0,FALSE,'Input and Summary Results'!$B3330)</f>
        <v>200</v>
      </c>
      <c r="C3748">
        <f>IF(OR(B3748=0,'Input and Summary Results'!D3330=0,'Input and Summary Results'!D3330=""),FALSE,'Input and Summary Results'!$D3330)</f>
        <v>0.93411517700000002</v>
      </c>
      <c r="D3748">
        <f>IF(OR(B3748=0,'Input and Summary Results'!E3330=0),FALSE,'Input and Summary Results'!$E3330)</f>
        <v>5.6517402000000001E-2</v>
      </c>
      <c r="E3748">
        <f t="shared" si="203"/>
        <v>-2.9599571680376607E-2</v>
      </c>
      <c r="F3748">
        <f t="shared" si="204"/>
        <v>2.6258595376617032E-2</v>
      </c>
      <c r="G3748">
        <f>IF('Input and Summary Results'!$J$4="yes",IF(C3748=FALSE,FALSE,IF('Data Transformation'!E3748&lt;$R$10,E3748,$R$10)),IF(C3748=FALSE,FALSE,IF(C3748&lt;$R$10,C3748,$R$10)))</f>
        <v>0.93411517700000002</v>
      </c>
      <c r="H3748">
        <f>IF('Input and Summary Results'!$J$4="yes",'Data Transformation'!F3748,'Data Transformation'!D3748)</f>
        <v>5.6517402000000001E-2</v>
      </c>
      <c r="I3748">
        <f t="shared" si="205"/>
        <v>200</v>
      </c>
    </row>
    <row r="3749" spans="2:9" x14ac:dyDescent="0.45">
      <c r="B3749">
        <f>IF('Input and Summary Results'!D3331=0,FALSE,'Input and Summary Results'!$B3331)</f>
        <v>200</v>
      </c>
      <c r="C3749">
        <f>IF(OR(B3749=0,'Input and Summary Results'!D3331=0,'Input and Summary Results'!D3331=""),FALSE,'Input and Summary Results'!$D3331)</f>
        <v>0.9887918</v>
      </c>
      <c r="D3749">
        <f>IF(OR(B3749=0,'Input and Summary Results'!E3331=0),FALSE,'Input and Summary Results'!$E3331)</f>
        <v>5.6193179000000003E-2</v>
      </c>
      <c r="E3749">
        <f t="shared" si="203"/>
        <v>-4.89514382232861E-3</v>
      </c>
      <c r="F3749">
        <f t="shared" si="204"/>
        <v>2.4664281890282667E-2</v>
      </c>
      <c r="G3749">
        <f>IF('Input and Summary Results'!$J$4="yes",IF(C3749=FALSE,FALSE,IF('Data Transformation'!E3749&lt;$R$10,E3749,$R$10)),IF(C3749=FALSE,FALSE,IF(C3749&lt;$R$10,C3749,$R$10)))</f>
        <v>0.9887918</v>
      </c>
      <c r="H3749">
        <f>IF('Input and Summary Results'!$J$4="yes",'Data Transformation'!F3749,'Data Transformation'!D3749)</f>
        <v>5.6193179000000003E-2</v>
      </c>
      <c r="I3749">
        <f t="shared" si="205"/>
        <v>200</v>
      </c>
    </row>
    <row r="3750" spans="2:9" x14ac:dyDescent="0.45">
      <c r="B3750">
        <f>IF('Input and Summary Results'!D3332=0,FALSE,'Input and Summary Results'!$B3332)</f>
        <v>200</v>
      </c>
      <c r="C3750">
        <f>IF(OR(B3750=0,'Input and Summary Results'!D3332=0,'Input and Summary Results'!D3332=""),FALSE,'Input and Summary Results'!$D3332)</f>
        <v>0.82940836799999995</v>
      </c>
      <c r="D3750">
        <f>IF(OR(B3750=0,'Input and Summary Results'!E3332=0),FALSE,'Input and Summary Results'!$E3332)</f>
        <v>5.5561713999999998E-2</v>
      </c>
      <c r="E3750">
        <f t="shared" si="203"/>
        <v>-8.1231587301043989E-2</v>
      </c>
      <c r="F3750">
        <f t="shared" si="204"/>
        <v>2.9073475511402123E-2</v>
      </c>
      <c r="G3750">
        <f>IF('Input and Summary Results'!$J$4="yes",IF(C3750=FALSE,FALSE,IF('Data Transformation'!E3750&lt;$R$10,E3750,$R$10)),IF(C3750=FALSE,FALSE,IF(C3750&lt;$R$10,C3750,$R$10)))</f>
        <v>0.82940836799999995</v>
      </c>
      <c r="H3750">
        <f>IF('Input and Summary Results'!$J$4="yes",'Data Transformation'!F3750,'Data Transformation'!D3750)</f>
        <v>5.5561713999999998E-2</v>
      </c>
      <c r="I3750">
        <f t="shared" si="205"/>
        <v>200</v>
      </c>
    </row>
    <row r="3751" spans="2:9" x14ac:dyDescent="0.45">
      <c r="B3751">
        <f>IF('Input and Summary Results'!D3333=0,FALSE,'Input and Summary Results'!$B3333)</f>
        <v>200</v>
      </c>
      <c r="C3751">
        <f>IF(OR(B3751=0,'Input and Summary Results'!D3333=0,'Input and Summary Results'!D3333=""),FALSE,'Input and Summary Results'!$D3333)</f>
        <v>0.89965135600000001</v>
      </c>
      <c r="D3751">
        <f>IF(OR(B3751=0,'Input and Summary Results'!E3333=0),FALSE,'Input and Summary Results'!$E3333)</f>
        <v>5.2213464000000001E-2</v>
      </c>
      <c r="E3751">
        <f t="shared" si="203"/>
        <v>-4.5925761116789331E-2</v>
      </c>
      <c r="F3751">
        <f t="shared" si="204"/>
        <v>2.5188250120305494E-2</v>
      </c>
      <c r="G3751">
        <f>IF('Input and Summary Results'!$J$4="yes",IF(C3751=FALSE,FALSE,IF('Data Transformation'!E3751&lt;$R$10,E3751,$R$10)),IF(C3751=FALSE,FALSE,IF(C3751&lt;$R$10,C3751,$R$10)))</f>
        <v>0.89965135600000001</v>
      </c>
      <c r="H3751">
        <f>IF('Input and Summary Results'!$J$4="yes",'Data Transformation'!F3751,'Data Transformation'!D3751)</f>
        <v>5.2213464000000001E-2</v>
      </c>
      <c r="I3751">
        <f t="shared" si="205"/>
        <v>200</v>
      </c>
    </row>
    <row r="3752" spans="2:9" x14ac:dyDescent="0.45">
      <c r="B3752">
        <f>IF('Input and Summary Results'!D3334=0,FALSE,'Input and Summary Results'!$B3334)</f>
        <v>200</v>
      </c>
      <c r="C3752">
        <f>IF(OR(B3752=0,'Input and Summary Results'!D3334=0,'Input and Summary Results'!D3334=""),FALSE,'Input and Summary Results'!$D3334)</f>
        <v>0.1200205</v>
      </c>
      <c r="D3752">
        <f>IF(OR(B3752=0,'Input and Summary Results'!E3334=0),FALSE,'Input and Summary Results'!$E3334)</f>
        <v>5.0174659000000003E-2</v>
      </c>
      <c r="E3752">
        <f t="shared" si="203"/>
        <v>-0.92074456831489282</v>
      </c>
      <c r="F3752">
        <f t="shared" si="204"/>
        <v>0.18143402173795312</v>
      </c>
      <c r="G3752">
        <f>IF('Input and Summary Results'!$J$4="yes",IF(C3752=FALSE,FALSE,IF('Data Transformation'!E3752&lt;$R$10,E3752,$R$10)),IF(C3752=FALSE,FALSE,IF(C3752&lt;$R$10,C3752,$R$10)))</f>
        <v>0.1200205</v>
      </c>
      <c r="H3752">
        <f>IF('Input and Summary Results'!$J$4="yes",'Data Transformation'!F3752,'Data Transformation'!D3752)</f>
        <v>5.0174659000000003E-2</v>
      </c>
      <c r="I3752">
        <f t="shared" si="205"/>
        <v>200</v>
      </c>
    </row>
    <row r="3753" spans="2:9" x14ac:dyDescent="0.45">
      <c r="B3753">
        <f>IF('Input and Summary Results'!D3335=0,FALSE,'Input and Summary Results'!$B3335)</f>
        <v>200</v>
      </c>
      <c r="C3753">
        <f>IF(OR(B3753=0,'Input and Summary Results'!D3335=0,'Input and Summary Results'!D3335=""),FALSE,'Input and Summary Results'!$D3335)</f>
        <v>1.0429879419999999</v>
      </c>
      <c r="D3753">
        <f>IF(OR(B3753=0,'Input and Summary Results'!E3335=0),FALSE,'Input and Summary Results'!$E3335)</f>
        <v>4.8668995999999999E-2</v>
      </c>
      <c r="E3753">
        <f t="shared" si="203"/>
        <v>1.8279287570218655E-2</v>
      </c>
      <c r="F3753">
        <f t="shared" si="204"/>
        <v>2.0251762665152655E-2</v>
      </c>
      <c r="G3753">
        <f>IF('Input and Summary Results'!$J$4="yes",IF(C3753=FALSE,FALSE,IF('Data Transformation'!E3753&lt;$R$10,E3753,$R$10)),IF(C3753=FALSE,FALSE,IF(C3753&lt;$R$10,C3753,$R$10)))</f>
        <v>1.0429879419999999</v>
      </c>
      <c r="H3753">
        <f>IF('Input and Summary Results'!$J$4="yes",'Data Transformation'!F3753,'Data Transformation'!D3753)</f>
        <v>4.8668995999999999E-2</v>
      </c>
      <c r="I3753">
        <f t="shared" si="205"/>
        <v>200</v>
      </c>
    </row>
    <row r="3754" spans="2:9" x14ac:dyDescent="0.45">
      <c r="B3754">
        <f>IF('Input and Summary Results'!D3336=0,FALSE,'Input and Summary Results'!$B3336)</f>
        <v>200</v>
      </c>
      <c r="C3754">
        <f>IF(OR(B3754=0,'Input and Summary Results'!D3336=0,'Input and Summary Results'!D3336=""),FALSE,'Input and Summary Results'!$D3336)</f>
        <v>0.921844416</v>
      </c>
      <c r="D3754">
        <f>IF(OR(B3754=0,'Input and Summary Results'!E3336=0),FALSE,'Input and Summary Results'!$E3336)</f>
        <v>4.7067474999999998E-2</v>
      </c>
      <c r="E3754">
        <f t="shared" ref="E3754:E3817" si="206">IF(C3754=FALSE,FALSE,LOG10(C3754))</f>
        <v>-3.5342370675593003E-2</v>
      </c>
      <c r="F3754">
        <f t="shared" ref="F3754:F3817" si="207">IF(D3754=FALSE, FALSE,0.434*D3754/C3754)</f>
        <v>2.2159145074216079E-2</v>
      </c>
      <c r="G3754">
        <f>IF('Input and Summary Results'!$J$4="yes",IF(C3754=FALSE,FALSE,IF('Data Transformation'!E3754&lt;$R$10,E3754,$R$10)),IF(C3754=FALSE,FALSE,IF(C3754&lt;$R$10,C3754,$R$10)))</f>
        <v>0.921844416</v>
      </c>
      <c r="H3754">
        <f>IF('Input and Summary Results'!$J$4="yes",'Data Transformation'!F3754,'Data Transformation'!D3754)</f>
        <v>4.7067474999999998E-2</v>
      </c>
      <c r="I3754">
        <f t="shared" si="205"/>
        <v>200</v>
      </c>
    </row>
    <row r="3755" spans="2:9" x14ac:dyDescent="0.45">
      <c r="B3755">
        <f>IF('Input and Summary Results'!D3337=0,FALSE,'Input and Summary Results'!$B3337)</f>
        <v>200</v>
      </c>
      <c r="C3755">
        <f>IF(OR(B3755=0,'Input and Summary Results'!D3337=0,'Input and Summary Results'!D3337=""),FALSE,'Input and Summary Results'!$D3337)</f>
        <v>0.91769811300000004</v>
      </c>
      <c r="D3755">
        <f>IF(OR(B3755=0,'Input and Summary Results'!E3337=0),FALSE,'Input and Summary Results'!$E3337)</f>
        <v>4.6025331000000003E-2</v>
      </c>
      <c r="E3755">
        <f t="shared" si="206"/>
        <v>-3.730016130484478E-2</v>
      </c>
      <c r="F3755">
        <f t="shared" si="207"/>
        <v>2.1766410294449413E-2</v>
      </c>
      <c r="G3755">
        <f>IF('Input and Summary Results'!$J$4="yes",IF(C3755=FALSE,FALSE,IF('Data Transformation'!E3755&lt;$R$10,E3755,$R$10)),IF(C3755=FALSE,FALSE,IF(C3755&lt;$R$10,C3755,$R$10)))</f>
        <v>0.91769811300000004</v>
      </c>
      <c r="H3755">
        <f>IF('Input and Summary Results'!$J$4="yes",'Data Transformation'!F3755,'Data Transformation'!D3755)</f>
        <v>4.6025331000000003E-2</v>
      </c>
      <c r="I3755">
        <f t="shared" si="205"/>
        <v>200</v>
      </c>
    </row>
    <row r="3756" spans="2:9" x14ac:dyDescent="0.45">
      <c r="B3756">
        <f>IF('Input and Summary Results'!D3338=0,FALSE,'Input and Summary Results'!$B3338)</f>
        <v>200</v>
      </c>
      <c r="C3756">
        <f>IF(OR(B3756=0,'Input and Summary Results'!D3338=0,'Input and Summary Results'!D3338=""),FALSE,'Input and Summary Results'!$D3338)</f>
        <v>0.95885935600000005</v>
      </c>
      <c r="D3756">
        <f>IF(OR(B3756=0,'Input and Summary Results'!E3338=0),FALSE,'Input and Summary Results'!$E3338)</f>
        <v>4.3044652000000003E-2</v>
      </c>
      <c r="E3756">
        <f t="shared" si="206"/>
        <v>-1.8245089797553786E-2</v>
      </c>
      <c r="F3756">
        <f t="shared" si="207"/>
        <v>1.9482918794192797E-2</v>
      </c>
      <c r="G3756">
        <f>IF('Input and Summary Results'!$J$4="yes",IF(C3756=FALSE,FALSE,IF('Data Transformation'!E3756&lt;$R$10,E3756,$R$10)),IF(C3756=FALSE,FALSE,IF(C3756&lt;$R$10,C3756,$R$10)))</f>
        <v>0.95885935600000005</v>
      </c>
      <c r="H3756">
        <f>IF('Input and Summary Results'!$J$4="yes",'Data Transformation'!F3756,'Data Transformation'!D3756)</f>
        <v>4.3044652000000003E-2</v>
      </c>
      <c r="I3756">
        <f t="shared" si="205"/>
        <v>200</v>
      </c>
    </row>
    <row r="3757" spans="2:9" x14ac:dyDescent="0.45">
      <c r="B3757">
        <f>IF('Input and Summary Results'!D3339=0,FALSE,'Input and Summary Results'!$B3339)</f>
        <v>200</v>
      </c>
      <c r="C3757">
        <f>IF(OR(B3757=0,'Input and Summary Results'!D3339=0,'Input and Summary Results'!D3339=""),FALSE,'Input and Summary Results'!$D3339)</f>
        <v>0.98518897599999999</v>
      </c>
      <c r="D3757">
        <f>IF(OR(B3757=0,'Input and Summary Results'!E3339=0),FALSE,'Input and Summary Results'!$E3339)</f>
        <v>3.6417359000000003E-2</v>
      </c>
      <c r="E3757">
        <f t="shared" si="206"/>
        <v>-6.480456444337904E-3</v>
      </c>
      <c r="F3757">
        <f t="shared" si="207"/>
        <v>1.6042743261471495E-2</v>
      </c>
      <c r="G3757">
        <f>IF('Input and Summary Results'!$J$4="yes",IF(C3757=FALSE,FALSE,IF('Data Transformation'!E3757&lt;$R$10,E3757,$R$10)),IF(C3757=FALSE,FALSE,IF(C3757&lt;$R$10,C3757,$R$10)))</f>
        <v>0.98518897599999999</v>
      </c>
      <c r="H3757">
        <f>IF('Input and Summary Results'!$J$4="yes",'Data Transformation'!F3757,'Data Transformation'!D3757)</f>
        <v>3.6417359000000003E-2</v>
      </c>
      <c r="I3757">
        <f t="shared" si="205"/>
        <v>200</v>
      </c>
    </row>
    <row r="3758" spans="2:9" x14ac:dyDescent="0.45">
      <c r="B3758">
        <f>IF('Input and Summary Results'!D3340=0,FALSE,'Input and Summary Results'!$B3340)</f>
        <v>200</v>
      </c>
      <c r="C3758">
        <f>IF(OR(B3758=0,'Input and Summary Results'!D3340=0,'Input and Summary Results'!D3340=""),FALSE,'Input and Summary Results'!$D3340)</f>
        <v>0.98846731200000004</v>
      </c>
      <c r="D3758">
        <f>IF(OR(B3758=0,'Input and Summary Results'!E3340=0),FALSE,'Input and Summary Results'!$E3340)</f>
        <v>3.3778286999999997E-2</v>
      </c>
      <c r="E3758">
        <f t="shared" si="206"/>
        <v>-5.0376879615905389E-3</v>
      </c>
      <c r="F3758">
        <f t="shared" si="207"/>
        <v>1.4830815728583241E-2</v>
      </c>
      <c r="G3758">
        <f>IF('Input and Summary Results'!$J$4="yes",IF(C3758=FALSE,FALSE,IF('Data Transformation'!E3758&lt;$R$10,E3758,$R$10)),IF(C3758=FALSE,FALSE,IF(C3758&lt;$R$10,C3758,$R$10)))</f>
        <v>0.98846731200000004</v>
      </c>
      <c r="H3758">
        <f>IF('Input and Summary Results'!$J$4="yes",'Data Transformation'!F3758,'Data Transformation'!D3758)</f>
        <v>3.3778286999999997E-2</v>
      </c>
      <c r="I3758">
        <f t="shared" si="205"/>
        <v>200</v>
      </c>
    </row>
    <row r="3759" spans="2:9" x14ac:dyDescent="0.45">
      <c r="B3759">
        <f>IF('Input and Summary Results'!D3341=0,FALSE,'Input and Summary Results'!$B3341)</f>
        <v>201</v>
      </c>
      <c r="C3759">
        <f>IF(OR(B3759=0,'Input and Summary Results'!D3341=0,'Input and Summary Results'!D3341=""),FALSE,'Input and Summary Results'!$D3341)</f>
        <v>0.32683959200000001</v>
      </c>
      <c r="D3759">
        <f>IF(OR(B3759=0,'Input and Summary Results'!E3341=0),FALSE,'Input and Summary Results'!$E3341)</f>
        <v>8.8834671000000004E-2</v>
      </c>
      <c r="E3759">
        <f t="shared" si="206"/>
        <v>-0.48566534031084369</v>
      </c>
      <c r="F3759">
        <f t="shared" si="207"/>
        <v>0.11796076166317084</v>
      </c>
      <c r="G3759">
        <f>IF('Input and Summary Results'!$J$4="yes",IF(C3759=FALSE,FALSE,IF('Data Transformation'!E3759&lt;$R$10,E3759,$R$10)),IF(C3759=FALSE,FALSE,IF(C3759&lt;$R$10,C3759,$R$10)))</f>
        <v>0.32683959200000001</v>
      </c>
      <c r="H3759">
        <f>IF('Input and Summary Results'!$J$4="yes",'Data Transformation'!F3759,'Data Transformation'!D3759)</f>
        <v>8.8834671000000004E-2</v>
      </c>
      <c r="I3759">
        <f t="shared" si="205"/>
        <v>201</v>
      </c>
    </row>
    <row r="3760" spans="2:9" x14ac:dyDescent="0.45">
      <c r="B3760">
        <f>IF('Input and Summary Results'!D3342=0,FALSE,'Input and Summary Results'!$B3342)</f>
        <v>201</v>
      </c>
      <c r="C3760">
        <f>IF(OR(B3760=0,'Input and Summary Results'!D3342=0,'Input and Summary Results'!D3342=""),FALSE,'Input and Summary Results'!$D3342)</f>
        <v>2.0399476999999999E-2</v>
      </c>
      <c r="D3760">
        <f>IF(OR(B3760=0,'Input and Summary Results'!E3342=0),FALSE,'Input and Summary Results'!$E3342)</f>
        <v>7.4678227E-2</v>
      </c>
      <c r="E3760">
        <f t="shared" si="206"/>
        <v>-1.6903809668351628</v>
      </c>
      <c r="F3760">
        <f t="shared" si="207"/>
        <v>1.5887834044961056</v>
      </c>
      <c r="G3760">
        <f>IF('Input and Summary Results'!$J$4="yes",IF(C3760=FALSE,FALSE,IF('Data Transformation'!E3760&lt;$R$10,E3760,$R$10)),IF(C3760=FALSE,FALSE,IF(C3760&lt;$R$10,C3760,$R$10)))</f>
        <v>2.0399476999999999E-2</v>
      </c>
      <c r="H3760">
        <f>IF('Input and Summary Results'!$J$4="yes",'Data Transformation'!F3760,'Data Transformation'!D3760)</f>
        <v>7.4678227E-2</v>
      </c>
      <c r="I3760">
        <f t="shared" si="205"/>
        <v>201</v>
      </c>
    </row>
    <row r="3761" spans="2:9" x14ac:dyDescent="0.45">
      <c r="B3761">
        <f>IF('Input and Summary Results'!D3343=0,FALSE,'Input and Summary Results'!$B3343)</f>
        <v>201</v>
      </c>
      <c r="C3761">
        <f>IF(OR(B3761=0,'Input and Summary Results'!D3343=0,'Input and Summary Results'!D3343=""),FALSE,'Input and Summary Results'!$D3343)</f>
        <v>0.30939225399999998</v>
      </c>
      <c r="D3761">
        <f>IF(OR(B3761=0,'Input and Summary Results'!E3343=0),FALSE,'Input and Summary Results'!$E3343)</f>
        <v>6.8092668999999995E-2</v>
      </c>
      <c r="E3761">
        <f t="shared" si="206"/>
        <v>-0.50949056357513833</v>
      </c>
      <c r="F3761">
        <f t="shared" si="207"/>
        <v>9.5516994895418428E-2</v>
      </c>
      <c r="G3761">
        <f>IF('Input and Summary Results'!$J$4="yes",IF(C3761=FALSE,FALSE,IF('Data Transformation'!E3761&lt;$R$10,E3761,$R$10)),IF(C3761=FALSE,FALSE,IF(C3761&lt;$R$10,C3761,$R$10)))</f>
        <v>0.30939225399999998</v>
      </c>
      <c r="H3761">
        <f>IF('Input and Summary Results'!$J$4="yes",'Data Transformation'!F3761,'Data Transformation'!D3761)</f>
        <v>6.8092668999999995E-2</v>
      </c>
      <c r="I3761">
        <f t="shared" si="205"/>
        <v>201</v>
      </c>
    </row>
    <row r="3762" spans="2:9" x14ac:dyDescent="0.45">
      <c r="B3762">
        <f>IF('Input and Summary Results'!D3344=0,FALSE,'Input and Summary Results'!$B3344)</f>
        <v>201</v>
      </c>
      <c r="C3762">
        <f>IF(OR(B3762=0,'Input and Summary Results'!D3344=0,'Input and Summary Results'!D3344=""),FALSE,'Input and Summary Results'!$D3344)</f>
        <v>0.59936213100000002</v>
      </c>
      <c r="D3762">
        <f>IF(OR(B3762=0,'Input and Summary Results'!E3344=0),FALSE,'Input and Summary Results'!$E3344)</f>
        <v>5.9380281E-2</v>
      </c>
      <c r="E3762">
        <f t="shared" si="206"/>
        <v>-0.22231070019130938</v>
      </c>
      <c r="F3762">
        <f t="shared" si="207"/>
        <v>4.299744782174101E-2</v>
      </c>
      <c r="G3762">
        <f>IF('Input and Summary Results'!$J$4="yes",IF(C3762=FALSE,FALSE,IF('Data Transformation'!E3762&lt;$R$10,E3762,$R$10)),IF(C3762=FALSE,FALSE,IF(C3762&lt;$R$10,C3762,$R$10)))</f>
        <v>0.59936213100000002</v>
      </c>
      <c r="H3762">
        <f>IF('Input and Summary Results'!$J$4="yes",'Data Transformation'!F3762,'Data Transformation'!D3762)</f>
        <v>5.9380281E-2</v>
      </c>
      <c r="I3762">
        <f t="shared" si="205"/>
        <v>201</v>
      </c>
    </row>
    <row r="3763" spans="2:9" x14ac:dyDescent="0.45">
      <c r="B3763">
        <f>IF('Input and Summary Results'!D3345=0,FALSE,'Input and Summary Results'!$B3345)</f>
        <v>201</v>
      </c>
      <c r="C3763">
        <f>IF(OR(B3763=0,'Input and Summary Results'!D3345=0,'Input and Summary Results'!D3345=""),FALSE,'Input and Summary Results'!$D3345)</f>
        <v>0.12046018999999999</v>
      </c>
      <c r="D3763">
        <f>IF(OR(B3763=0,'Input and Summary Results'!E3345=0),FALSE,'Input and Summary Results'!$E3345)</f>
        <v>5.8570725999999997E-2</v>
      </c>
      <c r="E3763">
        <f t="shared" si="206"/>
        <v>-0.9191564561589094</v>
      </c>
      <c r="F3763">
        <f t="shared" si="207"/>
        <v>0.21102154233693304</v>
      </c>
      <c r="G3763">
        <f>IF('Input and Summary Results'!$J$4="yes",IF(C3763=FALSE,FALSE,IF('Data Transformation'!E3763&lt;$R$10,E3763,$R$10)),IF(C3763=FALSE,FALSE,IF(C3763&lt;$R$10,C3763,$R$10)))</f>
        <v>0.12046018999999999</v>
      </c>
      <c r="H3763">
        <f>IF('Input and Summary Results'!$J$4="yes",'Data Transformation'!F3763,'Data Transformation'!D3763)</f>
        <v>5.8570725999999997E-2</v>
      </c>
      <c r="I3763">
        <f t="shared" si="205"/>
        <v>201</v>
      </c>
    </row>
    <row r="3764" spans="2:9" x14ac:dyDescent="0.45">
      <c r="B3764">
        <f>IF('Input and Summary Results'!D3346=0,FALSE,'Input and Summary Results'!$B3346)</f>
        <v>201</v>
      </c>
      <c r="C3764">
        <f>IF(OR(B3764=0,'Input and Summary Results'!D3346=0,'Input and Summary Results'!D3346=""),FALSE,'Input and Summary Results'!$D3346)</f>
        <v>0.24948821099999999</v>
      </c>
      <c r="D3764">
        <f>IF(OR(B3764=0,'Input and Summary Results'!E3346=0),FALSE,'Input and Summary Results'!$E3346)</f>
        <v>5.8551012E-2</v>
      </c>
      <c r="E3764">
        <f t="shared" si="206"/>
        <v>-0.60294997115726401</v>
      </c>
      <c r="F3764">
        <f t="shared" si="207"/>
        <v>0.10185306594707194</v>
      </c>
      <c r="G3764">
        <f>IF('Input and Summary Results'!$J$4="yes",IF(C3764=FALSE,FALSE,IF('Data Transformation'!E3764&lt;$R$10,E3764,$R$10)),IF(C3764=FALSE,FALSE,IF(C3764&lt;$R$10,C3764,$R$10)))</f>
        <v>0.24948821099999999</v>
      </c>
      <c r="H3764">
        <f>IF('Input and Summary Results'!$J$4="yes",'Data Transformation'!F3764,'Data Transformation'!D3764)</f>
        <v>5.8551012E-2</v>
      </c>
      <c r="I3764">
        <f t="shared" si="205"/>
        <v>201</v>
      </c>
    </row>
    <row r="3765" spans="2:9" x14ac:dyDescent="0.45">
      <c r="B3765">
        <f>IF('Input and Summary Results'!D3347=0,FALSE,'Input and Summary Results'!$B3347)</f>
        <v>201</v>
      </c>
      <c r="C3765">
        <f>IF(OR(B3765=0,'Input and Summary Results'!D3347=0,'Input and Summary Results'!D3347=""),FALSE,'Input and Summary Results'!$D3347)</f>
        <v>0.465850141</v>
      </c>
      <c r="D3765">
        <f>IF(OR(B3765=0,'Input and Summary Results'!E3347=0),FALSE,'Input and Summary Results'!$E3347)</f>
        <v>5.4642316000000003E-2</v>
      </c>
      <c r="E3765">
        <f t="shared" si="206"/>
        <v>-0.33175376872605777</v>
      </c>
      <c r="F3765">
        <f t="shared" si="207"/>
        <v>5.0906424742286384E-2</v>
      </c>
      <c r="G3765">
        <f>IF('Input and Summary Results'!$J$4="yes",IF(C3765=FALSE,FALSE,IF('Data Transformation'!E3765&lt;$R$10,E3765,$R$10)),IF(C3765=FALSE,FALSE,IF(C3765&lt;$R$10,C3765,$R$10)))</f>
        <v>0.465850141</v>
      </c>
      <c r="H3765">
        <f>IF('Input and Summary Results'!$J$4="yes",'Data Transformation'!F3765,'Data Transformation'!D3765)</f>
        <v>5.4642316000000003E-2</v>
      </c>
      <c r="I3765">
        <f t="shared" si="205"/>
        <v>201</v>
      </c>
    </row>
    <row r="3766" spans="2:9" x14ac:dyDescent="0.45">
      <c r="B3766">
        <f>IF('Input and Summary Results'!D3348=0,FALSE,'Input and Summary Results'!$B3348)</f>
        <v>201</v>
      </c>
      <c r="C3766">
        <f>IF(OR(B3766=0,'Input and Summary Results'!D3348=0,'Input and Summary Results'!D3348=""),FALSE,'Input and Summary Results'!$D3348)</f>
        <v>-2.4903127000000001E-2</v>
      </c>
      <c r="D3766">
        <f>IF(OR(B3766=0,'Input and Summary Results'!E3348=0),FALSE,'Input and Summary Results'!$E3348)</f>
        <v>5.4459398999999999E-2</v>
      </c>
      <c r="E3766" t="e">
        <f t="shared" si="206"/>
        <v>#NUM!</v>
      </c>
      <c r="F3766">
        <f t="shared" si="207"/>
        <v>-0.94909282541104178</v>
      </c>
      <c r="G3766">
        <f>IF('Input and Summary Results'!$J$4="yes",IF(C3766=FALSE,FALSE,IF('Data Transformation'!E3766&lt;$R$10,E3766,$R$10)),IF(C3766=FALSE,FALSE,IF(C3766&lt;$R$10,C3766,$R$10)))</f>
        <v>-2.4903127000000001E-2</v>
      </c>
      <c r="H3766">
        <f>IF('Input and Summary Results'!$J$4="yes",'Data Transformation'!F3766,'Data Transformation'!D3766)</f>
        <v>5.4459398999999999E-2</v>
      </c>
      <c r="I3766">
        <f t="shared" si="205"/>
        <v>201</v>
      </c>
    </row>
    <row r="3767" spans="2:9" x14ac:dyDescent="0.45">
      <c r="B3767">
        <f>IF('Input and Summary Results'!D3349=0,FALSE,'Input and Summary Results'!$B3349)</f>
        <v>201</v>
      </c>
      <c r="C3767">
        <f>IF(OR(B3767=0,'Input and Summary Results'!D3349=0,'Input and Summary Results'!D3349=""),FALSE,'Input and Summary Results'!$D3349)</f>
        <v>9.5818743999999997E-2</v>
      </c>
      <c r="D3767">
        <f>IF(OR(B3767=0,'Input and Summary Results'!E3349=0),FALSE,'Input and Summary Results'!$E3349)</f>
        <v>5.2640880000000001E-2</v>
      </c>
      <c r="E3767">
        <f t="shared" si="206"/>
        <v>-1.018549526208455</v>
      </c>
      <c r="F3767">
        <f t="shared" si="207"/>
        <v>0.23843082226166523</v>
      </c>
      <c r="G3767">
        <f>IF('Input and Summary Results'!$J$4="yes",IF(C3767=FALSE,FALSE,IF('Data Transformation'!E3767&lt;$R$10,E3767,$R$10)),IF(C3767=FALSE,FALSE,IF(C3767&lt;$R$10,C3767,$R$10)))</f>
        <v>9.5818743999999997E-2</v>
      </c>
      <c r="H3767">
        <f>IF('Input and Summary Results'!$J$4="yes",'Data Transformation'!F3767,'Data Transformation'!D3767)</f>
        <v>5.2640880000000001E-2</v>
      </c>
      <c r="I3767">
        <f t="shared" si="205"/>
        <v>201</v>
      </c>
    </row>
    <row r="3768" spans="2:9" x14ac:dyDescent="0.45">
      <c r="B3768">
        <f>IF('Input and Summary Results'!D3350=0,FALSE,'Input and Summary Results'!$B3350)</f>
        <v>201</v>
      </c>
      <c r="C3768">
        <f>IF(OR(B3768=0,'Input and Summary Results'!D3350=0,'Input and Summary Results'!D3350=""),FALSE,'Input and Summary Results'!$D3350)</f>
        <v>0.18240701100000001</v>
      </c>
      <c r="D3768">
        <f>IF(OR(B3768=0,'Input and Summary Results'!E3350=0),FALSE,'Input and Summary Results'!$E3350)</f>
        <v>4.7153683000000002E-2</v>
      </c>
      <c r="E3768">
        <f t="shared" si="206"/>
        <v>-0.73895847313426855</v>
      </c>
      <c r="F3768">
        <f t="shared" si="207"/>
        <v>0.11219249912493769</v>
      </c>
      <c r="G3768">
        <f>IF('Input and Summary Results'!$J$4="yes",IF(C3768=FALSE,FALSE,IF('Data Transformation'!E3768&lt;$R$10,E3768,$R$10)),IF(C3768=FALSE,FALSE,IF(C3768&lt;$R$10,C3768,$R$10)))</f>
        <v>0.18240701100000001</v>
      </c>
      <c r="H3768">
        <f>IF('Input and Summary Results'!$J$4="yes",'Data Transformation'!F3768,'Data Transformation'!D3768)</f>
        <v>4.7153683000000002E-2</v>
      </c>
      <c r="I3768">
        <f t="shared" si="205"/>
        <v>201</v>
      </c>
    </row>
    <row r="3769" spans="2:9" x14ac:dyDescent="0.45">
      <c r="B3769">
        <f>IF('Input and Summary Results'!D3351=0,FALSE,'Input and Summary Results'!$B3351)</f>
        <v>201</v>
      </c>
      <c r="C3769">
        <f>IF(OR(B3769=0,'Input and Summary Results'!D3351=0,'Input and Summary Results'!D3351=""),FALSE,'Input and Summary Results'!$D3351)</f>
        <v>0.13345510699999999</v>
      </c>
      <c r="D3769">
        <f>IF(OR(B3769=0,'Input and Summary Results'!E3351=0),FALSE,'Input and Summary Results'!$E3351)</f>
        <v>4.6740862000000001E-2</v>
      </c>
      <c r="E3769">
        <f t="shared" si="206"/>
        <v>-0.87466480217260745</v>
      </c>
      <c r="F3769">
        <f t="shared" si="207"/>
        <v>0.15200268138108794</v>
      </c>
      <c r="G3769">
        <f>IF('Input and Summary Results'!$J$4="yes",IF(C3769=FALSE,FALSE,IF('Data Transformation'!E3769&lt;$R$10,E3769,$R$10)),IF(C3769=FALSE,FALSE,IF(C3769&lt;$R$10,C3769,$R$10)))</f>
        <v>0.13345510699999999</v>
      </c>
      <c r="H3769">
        <f>IF('Input and Summary Results'!$J$4="yes",'Data Transformation'!F3769,'Data Transformation'!D3769)</f>
        <v>4.6740862000000001E-2</v>
      </c>
      <c r="I3769">
        <f t="shared" si="205"/>
        <v>201</v>
      </c>
    </row>
    <row r="3770" spans="2:9" x14ac:dyDescent="0.45">
      <c r="B3770">
        <f>IF('Input and Summary Results'!D3352=0,FALSE,'Input and Summary Results'!$B3352)</f>
        <v>201</v>
      </c>
      <c r="C3770">
        <f>IF(OR(B3770=0,'Input and Summary Results'!D3352=0,'Input and Summary Results'!D3352=""),FALSE,'Input and Summary Results'!$D3352)</f>
        <v>0.136471445</v>
      </c>
      <c r="D3770">
        <f>IF(OR(B3770=0,'Input and Summary Results'!E3352=0),FALSE,'Input and Summary Results'!$E3352)</f>
        <v>4.6655171000000002E-2</v>
      </c>
      <c r="E3770">
        <f t="shared" si="206"/>
        <v>-0.86495820998768758</v>
      </c>
      <c r="F3770">
        <f t="shared" si="207"/>
        <v>0.14837055630208942</v>
      </c>
      <c r="G3770">
        <f>IF('Input and Summary Results'!$J$4="yes",IF(C3770=FALSE,FALSE,IF('Data Transformation'!E3770&lt;$R$10,E3770,$R$10)),IF(C3770=FALSE,FALSE,IF(C3770&lt;$R$10,C3770,$R$10)))</f>
        <v>0.136471445</v>
      </c>
      <c r="H3770">
        <f>IF('Input and Summary Results'!$J$4="yes",'Data Transformation'!F3770,'Data Transformation'!D3770)</f>
        <v>4.6655171000000002E-2</v>
      </c>
      <c r="I3770">
        <f t="shared" si="205"/>
        <v>201</v>
      </c>
    </row>
    <row r="3771" spans="2:9" x14ac:dyDescent="0.45">
      <c r="B3771">
        <f>IF('Input and Summary Results'!D3353=0,FALSE,'Input and Summary Results'!$B3353)</f>
        <v>201</v>
      </c>
      <c r="C3771">
        <f>IF(OR(B3771=0,'Input and Summary Results'!D3353=0,'Input and Summary Results'!D3353=""),FALSE,'Input and Summary Results'!$D3353)</f>
        <v>0.57023530899999997</v>
      </c>
      <c r="D3771">
        <f>IF(OR(B3771=0,'Input and Summary Results'!E3353=0),FALSE,'Input and Summary Results'!$E3353)</f>
        <v>4.5830000000000003E-2</v>
      </c>
      <c r="E3771">
        <f t="shared" si="206"/>
        <v>-0.243945894657048</v>
      </c>
      <c r="F3771">
        <f t="shared" si="207"/>
        <v>3.4880723248935118E-2</v>
      </c>
      <c r="G3771">
        <f>IF('Input and Summary Results'!$J$4="yes",IF(C3771=FALSE,FALSE,IF('Data Transformation'!E3771&lt;$R$10,E3771,$R$10)),IF(C3771=FALSE,FALSE,IF(C3771&lt;$R$10,C3771,$R$10)))</f>
        <v>0.57023530899999997</v>
      </c>
      <c r="H3771">
        <f>IF('Input and Summary Results'!$J$4="yes",'Data Transformation'!F3771,'Data Transformation'!D3771)</f>
        <v>4.5830000000000003E-2</v>
      </c>
      <c r="I3771">
        <f t="shared" si="205"/>
        <v>201</v>
      </c>
    </row>
    <row r="3772" spans="2:9" x14ac:dyDescent="0.45">
      <c r="B3772">
        <f>IF('Input and Summary Results'!D3354=0,FALSE,'Input and Summary Results'!$B3354)</f>
        <v>201</v>
      </c>
      <c r="C3772">
        <f>IF(OR(B3772=0,'Input and Summary Results'!D3354=0,'Input and Summary Results'!D3354=""),FALSE,'Input and Summary Results'!$D3354)</f>
        <v>0.43350757000000001</v>
      </c>
      <c r="D3772">
        <f>IF(OR(B3772=0,'Input and Summary Results'!E3354=0),FALSE,'Input and Summary Results'!$E3354)</f>
        <v>4.3587509000000003E-2</v>
      </c>
      <c r="E3772">
        <f t="shared" si="206"/>
        <v>-0.36300331438033517</v>
      </c>
      <c r="F3772">
        <f t="shared" si="207"/>
        <v>4.3637020931376128E-2</v>
      </c>
      <c r="G3772">
        <f>IF('Input and Summary Results'!$J$4="yes",IF(C3772=FALSE,FALSE,IF('Data Transformation'!E3772&lt;$R$10,E3772,$R$10)),IF(C3772=FALSE,FALSE,IF(C3772&lt;$R$10,C3772,$R$10)))</f>
        <v>0.43350757000000001</v>
      </c>
      <c r="H3772">
        <f>IF('Input and Summary Results'!$J$4="yes",'Data Transformation'!F3772,'Data Transformation'!D3772)</f>
        <v>4.3587509000000003E-2</v>
      </c>
      <c r="I3772">
        <f t="shared" si="205"/>
        <v>201</v>
      </c>
    </row>
    <row r="3773" spans="2:9" x14ac:dyDescent="0.45">
      <c r="B3773">
        <f>IF('Input and Summary Results'!D3355=0,FALSE,'Input and Summary Results'!$B3355)</f>
        <v>201</v>
      </c>
      <c r="C3773">
        <f>IF(OR(B3773=0,'Input and Summary Results'!D3355=0,'Input and Summary Results'!D3355=""),FALSE,'Input and Summary Results'!$D3355)</f>
        <v>0.12218525500000001</v>
      </c>
      <c r="D3773">
        <f>IF(OR(B3773=0,'Input and Summary Results'!E3355=0),FALSE,'Input and Summary Results'!$E3355)</f>
        <v>4.1293998999999998E-2</v>
      </c>
      <c r="E3773">
        <f t="shared" si="206"/>
        <v>-0.91298120046424525</v>
      </c>
      <c r="F3773">
        <f t="shared" si="207"/>
        <v>0.14667559981767028</v>
      </c>
      <c r="G3773">
        <f>IF('Input and Summary Results'!$J$4="yes",IF(C3773=FALSE,FALSE,IF('Data Transformation'!E3773&lt;$R$10,E3773,$R$10)),IF(C3773=FALSE,FALSE,IF(C3773&lt;$R$10,C3773,$R$10)))</f>
        <v>0.12218525500000001</v>
      </c>
      <c r="H3773">
        <f>IF('Input and Summary Results'!$J$4="yes",'Data Transformation'!F3773,'Data Transformation'!D3773)</f>
        <v>4.1293998999999998E-2</v>
      </c>
      <c r="I3773">
        <f t="shared" si="205"/>
        <v>201</v>
      </c>
    </row>
    <row r="3774" spans="2:9" x14ac:dyDescent="0.45">
      <c r="B3774">
        <f>IF('Input and Summary Results'!D3356=0,FALSE,'Input and Summary Results'!$B3356)</f>
        <v>201</v>
      </c>
      <c r="C3774">
        <f>IF(OR(B3774=0,'Input and Summary Results'!D3356=0,'Input and Summary Results'!D3356=""),FALSE,'Input and Summary Results'!$D3356)</f>
        <v>0.44309258000000001</v>
      </c>
      <c r="D3774">
        <f>IF(OR(B3774=0,'Input and Summary Results'!E3356=0),FALSE,'Input and Summary Results'!$E3356)</f>
        <v>3.4161751999999997E-2</v>
      </c>
      <c r="E3774">
        <f t="shared" si="206"/>
        <v>-0.35350552257510703</v>
      </c>
      <c r="F3774">
        <f t="shared" si="207"/>
        <v>3.3460728157533121E-2</v>
      </c>
      <c r="G3774">
        <f>IF('Input and Summary Results'!$J$4="yes",IF(C3774=FALSE,FALSE,IF('Data Transformation'!E3774&lt;$R$10,E3774,$R$10)),IF(C3774=FALSE,FALSE,IF(C3774&lt;$R$10,C3774,$R$10)))</f>
        <v>0.44309258000000001</v>
      </c>
      <c r="H3774">
        <f>IF('Input and Summary Results'!$J$4="yes",'Data Transformation'!F3774,'Data Transformation'!D3774)</f>
        <v>3.4161751999999997E-2</v>
      </c>
      <c r="I3774">
        <f t="shared" si="205"/>
        <v>201</v>
      </c>
    </row>
    <row r="3775" spans="2:9" x14ac:dyDescent="0.45">
      <c r="B3775">
        <f>IF('Input and Summary Results'!D3357=0,FALSE,'Input and Summary Results'!$B3357)</f>
        <v>201</v>
      </c>
      <c r="C3775">
        <f>IF(OR(B3775=0,'Input and Summary Results'!D3357=0,'Input and Summary Results'!D3357=""),FALSE,'Input and Summary Results'!$D3357)</f>
        <v>3.0768452000000002E-2</v>
      </c>
      <c r="D3775">
        <f>IF(OR(B3775=0,'Input and Summary Results'!E3357=0),FALSE,'Input and Summary Results'!$E3357)</f>
        <v>3.3698485E-2</v>
      </c>
      <c r="E3775">
        <f t="shared" si="206"/>
        <v>-1.5118943531113174</v>
      </c>
      <c r="F3775">
        <f t="shared" si="207"/>
        <v>0.47532916150607768</v>
      </c>
      <c r="G3775">
        <f>IF('Input and Summary Results'!$J$4="yes",IF(C3775=FALSE,FALSE,IF('Data Transformation'!E3775&lt;$R$10,E3775,$R$10)),IF(C3775=FALSE,FALSE,IF(C3775&lt;$R$10,C3775,$R$10)))</f>
        <v>3.0768452000000002E-2</v>
      </c>
      <c r="H3775">
        <f>IF('Input and Summary Results'!$J$4="yes",'Data Transformation'!F3775,'Data Transformation'!D3775)</f>
        <v>3.3698485E-2</v>
      </c>
      <c r="I3775">
        <f t="shared" si="205"/>
        <v>201</v>
      </c>
    </row>
    <row r="3776" spans="2:9" x14ac:dyDescent="0.45">
      <c r="B3776">
        <f>IF('Input and Summary Results'!D3358=0,FALSE,'Input and Summary Results'!$B3358)</f>
        <v>201</v>
      </c>
      <c r="C3776">
        <f>IF(OR(B3776=0,'Input and Summary Results'!D3358=0,'Input and Summary Results'!D3358=""),FALSE,'Input and Summary Results'!$D3358)</f>
        <v>3.0131529000000001E-2</v>
      </c>
      <c r="D3776">
        <f>IF(OR(B3776=0,'Input and Summary Results'!E3358=0),FALSE,'Input and Summary Results'!$E3358)</f>
        <v>3.2139739000000001E-2</v>
      </c>
      <c r="E3776">
        <f t="shared" si="206"/>
        <v>-1.5209788298462394</v>
      </c>
      <c r="F3776">
        <f t="shared" si="207"/>
        <v>0.46292528752855522</v>
      </c>
      <c r="G3776">
        <f>IF('Input and Summary Results'!$J$4="yes",IF(C3776=FALSE,FALSE,IF('Data Transformation'!E3776&lt;$R$10,E3776,$R$10)),IF(C3776=FALSE,FALSE,IF(C3776&lt;$R$10,C3776,$R$10)))</f>
        <v>3.0131529000000001E-2</v>
      </c>
      <c r="H3776">
        <f>IF('Input and Summary Results'!$J$4="yes",'Data Transformation'!F3776,'Data Transformation'!D3776)</f>
        <v>3.2139739000000001E-2</v>
      </c>
      <c r="I3776">
        <f t="shared" si="205"/>
        <v>201</v>
      </c>
    </row>
    <row r="3777" spans="2:9" x14ac:dyDescent="0.45">
      <c r="B3777">
        <f>IF('Input and Summary Results'!D3359=0,FALSE,'Input and Summary Results'!$B3359)</f>
        <v>201</v>
      </c>
      <c r="C3777">
        <f>IF(OR(B3777=0,'Input and Summary Results'!D3359=0,'Input and Summary Results'!D3359=""),FALSE,'Input and Summary Results'!$D3359)</f>
        <v>0.53604628200000004</v>
      </c>
      <c r="D3777">
        <f>IF(OR(B3777=0,'Input and Summary Results'!E3359=0),FALSE,'Input and Summary Results'!$E3359)</f>
        <v>3.1204559E-2</v>
      </c>
      <c r="E3777">
        <f t="shared" si="206"/>
        <v>-0.27079771189403379</v>
      </c>
      <c r="F3777">
        <f t="shared" si="207"/>
        <v>2.5264196508315673E-2</v>
      </c>
      <c r="G3777">
        <f>IF('Input and Summary Results'!$J$4="yes",IF(C3777=FALSE,FALSE,IF('Data Transformation'!E3777&lt;$R$10,E3777,$R$10)),IF(C3777=FALSE,FALSE,IF(C3777&lt;$R$10,C3777,$R$10)))</f>
        <v>0.53604628200000004</v>
      </c>
      <c r="H3777">
        <f>IF('Input and Summary Results'!$J$4="yes",'Data Transformation'!F3777,'Data Transformation'!D3777)</f>
        <v>3.1204559E-2</v>
      </c>
      <c r="I3777">
        <f t="shared" si="205"/>
        <v>201</v>
      </c>
    </row>
    <row r="3778" spans="2:9" x14ac:dyDescent="0.45">
      <c r="B3778">
        <f>IF('Input and Summary Results'!D3360=0,FALSE,'Input and Summary Results'!$B3360)</f>
        <v>202</v>
      </c>
      <c r="C3778">
        <f>IF(OR(B3778=0,'Input and Summary Results'!D3360=0,'Input and Summary Results'!D3360=""),FALSE,'Input and Summary Results'!$D3360)</f>
        <v>0.92547527699999999</v>
      </c>
      <c r="D3778">
        <f>IF(OR(B3778=0,'Input and Summary Results'!E3360=0),FALSE,'Input and Summary Results'!$E3360)</f>
        <v>9.9046330000000002E-2</v>
      </c>
      <c r="E3778">
        <f t="shared" si="206"/>
        <v>-3.3635178430135873E-2</v>
      </c>
      <c r="F3778">
        <f t="shared" si="207"/>
        <v>4.6447601884453148E-2</v>
      </c>
      <c r="G3778">
        <f>IF('Input and Summary Results'!$J$4="yes",IF(C3778=FALSE,FALSE,IF('Data Transformation'!E3778&lt;$R$10,E3778,$R$10)),IF(C3778=FALSE,FALSE,IF(C3778&lt;$R$10,C3778,$R$10)))</f>
        <v>0.92547527699999999</v>
      </c>
      <c r="H3778">
        <f>IF('Input and Summary Results'!$J$4="yes",'Data Transformation'!F3778,'Data Transformation'!D3778)</f>
        <v>9.9046330000000002E-2</v>
      </c>
      <c r="I3778">
        <f t="shared" si="205"/>
        <v>202</v>
      </c>
    </row>
    <row r="3779" spans="2:9" x14ac:dyDescent="0.45">
      <c r="B3779">
        <f>IF('Input and Summary Results'!D3361=0,FALSE,'Input and Summary Results'!$B3361)</f>
        <v>202</v>
      </c>
      <c r="C3779">
        <f>IF(OR(B3779=0,'Input and Summary Results'!D3361=0,'Input and Summary Results'!D3361=""),FALSE,'Input and Summary Results'!$D3361)</f>
        <v>0.75976695900000002</v>
      </c>
      <c r="D3779">
        <f>IF(OR(B3779=0,'Input and Summary Results'!E3361=0),FALSE,'Input and Summary Results'!$E3361)</f>
        <v>9.5181531E-2</v>
      </c>
      <c r="E3779">
        <f t="shared" si="206"/>
        <v>-0.11931959711453152</v>
      </c>
      <c r="F3779">
        <f t="shared" si="207"/>
        <v>5.4370335488621843E-2</v>
      </c>
      <c r="G3779">
        <f>IF('Input and Summary Results'!$J$4="yes",IF(C3779=FALSE,FALSE,IF('Data Transformation'!E3779&lt;$R$10,E3779,$R$10)),IF(C3779=FALSE,FALSE,IF(C3779&lt;$R$10,C3779,$R$10)))</f>
        <v>0.75976695900000002</v>
      </c>
      <c r="H3779">
        <f>IF('Input and Summary Results'!$J$4="yes",'Data Transformation'!F3779,'Data Transformation'!D3779)</f>
        <v>9.5181531E-2</v>
      </c>
      <c r="I3779">
        <f t="shared" si="205"/>
        <v>202</v>
      </c>
    </row>
    <row r="3780" spans="2:9" x14ac:dyDescent="0.45">
      <c r="B3780">
        <f>IF('Input and Summary Results'!D3362=0,FALSE,'Input and Summary Results'!$B3362)</f>
        <v>202</v>
      </c>
      <c r="C3780">
        <f>IF(OR(B3780=0,'Input and Summary Results'!D3362=0,'Input and Summary Results'!D3362=""),FALSE,'Input and Summary Results'!$D3362)</f>
        <v>0.94081217900000003</v>
      </c>
      <c r="D3780">
        <f>IF(OR(B3780=0,'Input and Summary Results'!E3362=0),FALSE,'Input and Summary Results'!$E3362)</f>
        <v>8.0106026999999996E-2</v>
      </c>
      <c r="E3780">
        <f t="shared" si="206"/>
        <v>-2.6497069203460091E-2</v>
      </c>
      <c r="F3780">
        <f t="shared" si="207"/>
        <v>3.6953194797024407E-2</v>
      </c>
      <c r="G3780">
        <f>IF('Input and Summary Results'!$J$4="yes",IF(C3780=FALSE,FALSE,IF('Data Transformation'!E3780&lt;$R$10,E3780,$R$10)),IF(C3780=FALSE,FALSE,IF(C3780&lt;$R$10,C3780,$R$10)))</f>
        <v>0.94081217900000003</v>
      </c>
      <c r="H3780">
        <f>IF('Input and Summary Results'!$J$4="yes",'Data Transformation'!F3780,'Data Transformation'!D3780)</f>
        <v>8.0106026999999996E-2</v>
      </c>
      <c r="I3780">
        <f t="shared" si="205"/>
        <v>202</v>
      </c>
    </row>
    <row r="3781" spans="2:9" x14ac:dyDescent="0.45">
      <c r="B3781">
        <f>IF('Input and Summary Results'!D3363=0,FALSE,'Input and Summary Results'!$B3363)</f>
        <v>202</v>
      </c>
      <c r="C3781">
        <f>IF(OR(B3781=0,'Input and Summary Results'!D3363=0,'Input and Summary Results'!D3363=""),FALSE,'Input and Summary Results'!$D3363)</f>
        <v>0.92306533199999996</v>
      </c>
      <c r="D3781">
        <f>IF(OR(B3781=0,'Input and Summary Results'!E3363=0),FALSE,'Input and Summary Results'!$E3363)</f>
        <v>7.3770325999999997E-2</v>
      </c>
      <c r="E3781">
        <f t="shared" si="206"/>
        <v>-3.4767559729260905E-2</v>
      </c>
      <c r="F3781">
        <f t="shared" si="207"/>
        <v>3.4684783811163654E-2</v>
      </c>
      <c r="G3781">
        <f>IF('Input and Summary Results'!$J$4="yes",IF(C3781=FALSE,FALSE,IF('Data Transformation'!E3781&lt;$R$10,E3781,$R$10)),IF(C3781=FALSE,FALSE,IF(C3781&lt;$R$10,C3781,$R$10)))</f>
        <v>0.92306533199999996</v>
      </c>
      <c r="H3781">
        <f>IF('Input and Summary Results'!$J$4="yes",'Data Transformation'!F3781,'Data Transformation'!D3781)</f>
        <v>7.3770325999999997E-2</v>
      </c>
      <c r="I3781">
        <f t="shared" ref="I3781:I3844" si="208">IF(G3781=FALSE,"",B3781)</f>
        <v>202</v>
      </c>
    </row>
    <row r="3782" spans="2:9" x14ac:dyDescent="0.45">
      <c r="B3782">
        <f>IF('Input and Summary Results'!D3364=0,FALSE,'Input and Summary Results'!$B3364)</f>
        <v>202</v>
      </c>
      <c r="C3782">
        <f>IF(OR(B3782=0,'Input and Summary Results'!D3364=0,'Input and Summary Results'!D3364=""),FALSE,'Input and Summary Results'!$D3364)</f>
        <v>1.0485224790000001</v>
      </c>
      <c r="D3782">
        <f>IF(OR(B3782=0,'Input and Summary Results'!E3364=0),FALSE,'Input and Summary Results'!$E3364)</f>
        <v>6.9670066000000003E-2</v>
      </c>
      <c r="E3782">
        <f t="shared" si="206"/>
        <v>2.0577745627314084E-2</v>
      </c>
      <c r="F3782">
        <f t="shared" si="207"/>
        <v>2.8837539728130138E-2</v>
      </c>
      <c r="G3782">
        <f>IF('Input and Summary Results'!$J$4="yes",IF(C3782=FALSE,FALSE,IF('Data Transformation'!E3782&lt;$R$10,E3782,$R$10)),IF(C3782=FALSE,FALSE,IF(C3782&lt;$R$10,C3782,$R$10)))</f>
        <v>1.0485224790000001</v>
      </c>
      <c r="H3782">
        <f>IF('Input and Summary Results'!$J$4="yes",'Data Transformation'!F3782,'Data Transformation'!D3782)</f>
        <v>6.9670066000000003E-2</v>
      </c>
      <c r="I3782">
        <f t="shared" si="208"/>
        <v>202</v>
      </c>
    </row>
    <row r="3783" spans="2:9" x14ac:dyDescent="0.45">
      <c r="B3783">
        <f>IF('Input and Summary Results'!D3365=0,FALSE,'Input and Summary Results'!$B3365)</f>
        <v>202</v>
      </c>
      <c r="C3783">
        <f>IF(OR(B3783=0,'Input and Summary Results'!D3365=0,'Input and Summary Results'!D3365=""),FALSE,'Input and Summary Results'!$D3365)</f>
        <v>0.75009812300000001</v>
      </c>
      <c r="D3783">
        <f>IF(OR(B3783=0,'Input and Summary Results'!E3365=0),FALSE,'Input and Summary Results'!$E3365)</f>
        <v>6.7420134000000007E-2</v>
      </c>
      <c r="E3783">
        <f t="shared" si="206"/>
        <v>-0.12488192128821496</v>
      </c>
      <c r="F3783">
        <f t="shared" si="207"/>
        <v>3.9008680676301331E-2</v>
      </c>
      <c r="G3783">
        <f>IF('Input and Summary Results'!$J$4="yes",IF(C3783=FALSE,FALSE,IF('Data Transformation'!E3783&lt;$R$10,E3783,$R$10)),IF(C3783=FALSE,FALSE,IF(C3783&lt;$R$10,C3783,$R$10)))</f>
        <v>0.75009812300000001</v>
      </c>
      <c r="H3783">
        <f>IF('Input and Summary Results'!$J$4="yes",'Data Transformation'!F3783,'Data Transformation'!D3783)</f>
        <v>6.7420134000000007E-2</v>
      </c>
      <c r="I3783">
        <f t="shared" si="208"/>
        <v>202</v>
      </c>
    </row>
    <row r="3784" spans="2:9" x14ac:dyDescent="0.45">
      <c r="B3784">
        <f>IF('Input and Summary Results'!D3366=0,FALSE,'Input and Summary Results'!$B3366)</f>
        <v>202</v>
      </c>
      <c r="C3784">
        <f>IF(OR(B3784=0,'Input and Summary Results'!D3366=0,'Input and Summary Results'!D3366=""),FALSE,'Input and Summary Results'!$D3366)</f>
        <v>0.96787331099999996</v>
      </c>
      <c r="D3784">
        <f>IF(OR(B3784=0,'Input and Summary Results'!E3366=0),FALSE,'Input and Summary Results'!$E3366)</f>
        <v>6.4178519000000003E-2</v>
      </c>
      <c r="E3784">
        <f t="shared" si="206"/>
        <v>-1.4181485599025708E-2</v>
      </c>
      <c r="F3784">
        <f t="shared" si="207"/>
        <v>2.8778019736097466E-2</v>
      </c>
      <c r="G3784">
        <f>IF('Input and Summary Results'!$J$4="yes",IF(C3784=FALSE,FALSE,IF('Data Transformation'!E3784&lt;$R$10,E3784,$R$10)),IF(C3784=FALSE,FALSE,IF(C3784&lt;$R$10,C3784,$R$10)))</f>
        <v>0.96787331099999996</v>
      </c>
      <c r="H3784">
        <f>IF('Input and Summary Results'!$J$4="yes",'Data Transformation'!F3784,'Data Transformation'!D3784)</f>
        <v>6.4178519000000003E-2</v>
      </c>
      <c r="I3784">
        <f t="shared" si="208"/>
        <v>202</v>
      </c>
    </row>
    <row r="3785" spans="2:9" x14ac:dyDescent="0.45">
      <c r="B3785">
        <f>IF('Input and Summary Results'!D3367=0,FALSE,'Input and Summary Results'!$B3367)</f>
        <v>202</v>
      </c>
      <c r="C3785">
        <f>IF(OR(B3785=0,'Input and Summary Results'!D3367=0,'Input and Summary Results'!D3367=""),FALSE,'Input and Summary Results'!$D3367)</f>
        <v>1.035420461</v>
      </c>
      <c r="D3785">
        <f>IF(OR(B3785=0,'Input and Summary Results'!E3367=0),FALSE,'Input and Summary Results'!$E3367)</f>
        <v>6.3709578000000003E-2</v>
      </c>
      <c r="E3785">
        <f t="shared" si="206"/>
        <v>1.5116742847492823E-2</v>
      </c>
      <c r="F3785">
        <f t="shared" si="207"/>
        <v>2.6704085821614841E-2</v>
      </c>
      <c r="G3785">
        <f>IF('Input and Summary Results'!$J$4="yes",IF(C3785=FALSE,FALSE,IF('Data Transformation'!E3785&lt;$R$10,E3785,$R$10)),IF(C3785=FALSE,FALSE,IF(C3785&lt;$R$10,C3785,$R$10)))</f>
        <v>1.035420461</v>
      </c>
      <c r="H3785">
        <f>IF('Input and Summary Results'!$J$4="yes",'Data Transformation'!F3785,'Data Transformation'!D3785)</f>
        <v>6.3709578000000003E-2</v>
      </c>
      <c r="I3785">
        <f t="shared" si="208"/>
        <v>202</v>
      </c>
    </row>
    <row r="3786" spans="2:9" x14ac:dyDescent="0.45">
      <c r="B3786">
        <f>IF('Input and Summary Results'!D3368=0,FALSE,'Input and Summary Results'!$B3368)</f>
        <v>202</v>
      </c>
      <c r="C3786">
        <f>IF(OR(B3786=0,'Input and Summary Results'!D3368=0,'Input and Summary Results'!D3368=""),FALSE,'Input and Summary Results'!$D3368)</f>
        <v>1.0789721750000001</v>
      </c>
      <c r="D3786">
        <f>IF(OR(B3786=0,'Input and Summary Results'!E3368=0),FALSE,'Input and Summary Results'!$E3368)</f>
        <v>6.0224763000000001E-2</v>
      </c>
      <c r="E3786">
        <f t="shared" si="206"/>
        <v>3.3010245053833355E-2</v>
      </c>
      <c r="F3786">
        <f t="shared" si="207"/>
        <v>2.4224486736184828E-2</v>
      </c>
      <c r="G3786">
        <f>IF('Input and Summary Results'!$J$4="yes",IF(C3786=FALSE,FALSE,IF('Data Transformation'!E3786&lt;$R$10,E3786,$R$10)),IF(C3786=FALSE,FALSE,IF(C3786&lt;$R$10,C3786,$R$10)))</f>
        <v>1.0789721750000001</v>
      </c>
      <c r="H3786">
        <f>IF('Input and Summary Results'!$J$4="yes",'Data Transformation'!F3786,'Data Transformation'!D3786)</f>
        <v>6.0224763000000001E-2</v>
      </c>
      <c r="I3786">
        <f t="shared" si="208"/>
        <v>202</v>
      </c>
    </row>
    <row r="3787" spans="2:9" x14ac:dyDescent="0.45">
      <c r="B3787">
        <f>IF('Input and Summary Results'!D3369=0,FALSE,'Input and Summary Results'!$B3369)</f>
        <v>202</v>
      </c>
      <c r="C3787">
        <f>IF(OR(B3787=0,'Input and Summary Results'!D3369=0,'Input and Summary Results'!D3369=""),FALSE,'Input and Summary Results'!$D3369)</f>
        <v>1.1638346420000001</v>
      </c>
      <c r="D3787">
        <f>IF(OR(B3787=0,'Input and Summary Results'!E3369=0),FALSE,'Input and Summary Results'!$E3369)</f>
        <v>5.8003536000000001E-2</v>
      </c>
      <c r="E3787">
        <f t="shared" si="206"/>
        <v>6.5891279997392208E-2</v>
      </c>
      <c r="F3787">
        <f t="shared" si="207"/>
        <v>2.1629820694063856E-2</v>
      </c>
      <c r="G3787">
        <f>IF('Input and Summary Results'!$J$4="yes",IF(C3787=FALSE,FALSE,IF('Data Transformation'!E3787&lt;$R$10,E3787,$R$10)),IF(C3787=FALSE,FALSE,IF(C3787&lt;$R$10,C3787,$R$10)))</f>
        <v>1.1638346420000001</v>
      </c>
      <c r="H3787">
        <f>IF('Input and Summary Results'!$J$4="yes",'Data Transformation'!F3787,'Data Transformation'!D3787)</f>
        <v>5.8003536000000001E-2</v>
      </c>
      <c r="I3787">
        <f t="shared" si="208"/>
        <v>202</v>
      </c>
    </row>
    <row r="3788" spans="2:9" x14ac:dyDescent="0.45">
      <c r="B3788">
        <f>IF('Input and Summary Results'!D3370=0,FALSE,'Input and Summary Results'!$B3370)</f>
        <v>202</v>
      </c>
      <c r="C3788">
        <f>IF(OR(B3788=0,'Input and Summary Results'!D3370=0,'Input and Summary Results'!D3370=""),FALSE,'Input and Summary Results'!$D3370)</f>
        <v>0.78421450999999998</v>
      </c>
      <c r="D3788">
        <f>IF(OR(B3788=0,'Input and Summary Results'!E3370=0),FALSE,'Input and Summary Results'!$E3370)</f>
        <v>5.4477524999999999E-2</v>
      </c>
      <c r="E3788">
        <f t="shared" si="206"/>
        <v>-0.10556512638848491</v>
      </c>
      <c r="F3788">
        <f t="shared" si="207"/>
        <v>3.0148952293677912E-2</v>
      </c>
      <c r="G3788">
        <f>IF('Input and Summary Results'!$J$4="yes",IF(C3788=FALSE,FALSE,IF('Data Transformation'!E3788&lt;$R$10,E3788,$R$10)),IF(C3788=FALSE,FALSE,IF(C3788&lt;$R$10,C3788,$R$10)))</f>
        <v>0.78421450999999998</v>
      </c>
      <c r="H3788">
        <f>IF('Input and Summary Results'!$J$4="yes",'Data Transformation'!F3788,'Data Transformation'!D3788)</f>
        <v>5.4477524999999999E-2</v>
      </c>
      <c r="I3788">
        <f t="shared" si="208"/>
        <v>202</v>
      </c>
    </row>
    <row r="3789" spans="2:9" x14ac:dyDescent="0.45">
      <c r="B3789">
        <f>IF('Input and Summary Results'!D3371=0,FALSE,'Input and Summary Results'!$B3371)</f>
        <v>202</v>
      </c>
      <c r="C3789">
        <f>IF(OR(B3789=0,'Input and Summary Results'!D3371=0,'Input and Summary Results'!D3371=""),FALSE,'Input and Summary Results'!$D3371)</f>
        <v>1.000811041</v>
      </c>
      <c r="D3789">
        <f>IF(OR(B3789=0,'Input and Summary Results'!E3371=0),FALSE,'Input and Summary Results'!$E3371)</f>
        <v>4.8467597000000001E-2</v>
      </c>
      <c r="E3789">
        <f t="shared" si="206"/>
        <v>3.5208787133974125E-4</v>
      </c>
      <c r="F3789">
        <f t="shared" si="207"/>
        <v>2.1017890726886975E-2</v>
      </c>
      <c r="G3789">
        <f>IF('Input and Summary Results'!$J$4="yes",IF(C3789=FALSE,FALSE,IF('Data Transformation'!E3789&lt;$R$10,E3789,$R$10)),IF(C3789=FALSE,FALSE,IF(C3789&lt;$R$10,C3789,$R$10)))</f>
        <v>1.000811041</v>
      </c>
      <c r="H3789">
        <f>IF('Input and Summary Results'!$J$4="yes",'Data Transformation'!F3789,'Data Transformation'!D3789)</f>
        <v>4.8467597000000001E-2</v>
      </c>
      <c r="I3789">
        <f t="shared" si="208"/>
        <v>202</v>
      </c>
    </row>
    <row r="3790" spans="2:9" x14ac:dyDescent="0.45">
      <c r="B3790">
        <f>IF('Input and Summary Results'!D3372=0,FALSE,'Input and Summary Results'!$B3372)</f>
        <v>202</v>
      </c>
      <c r="C3790">
        <f>IF(OR(B3790=0,'Input and Summary Results'!D3372=0,'Input and Summary Results'!D3372=""),FALSE,'Input and Summary Results'!$D3372)</f>
        <v>0.676144089</v>
      </c>
      <c r="D3790">
        <f>IF(OR(B3790=0,'Input and Summary Results'!E3372=0),FALSE,'Input and Summary Results'!$E3372)</f>
        <v>4.7331086000000001E-2</v>
      </c>
      <c r="E3790">
        <f t="shared" si="206"/>
        <v>-0.16996074431070271</v>
      </c>
      <c r="F3790">
        <f t="shared" si="207"/>
        <v>3.0380641727387785E-2</v>
      </c>
      <c r="G3790">
        <f>IF('Input and Summary Results'!$J$4="yes",IF(C3790=FALSE,FALSE,IF('Data Transformation'!E3790&lt;$R$10,E3790,$R$10)),IF(C3790=FALSE,FALSE,IF(C3790&lt;$R$10,C3790,$R$10)))</f>
        <v>0.676144089</v>
      </c>
      <c r="H3790">
        <f>IF('Input and Summary Results'!$J$4="yes",'Data Transformation'!F3790,'Data Transformation'!D3790)</f>
        <v>4.7331086000000001E-2</v>
      </c>
      <c r="I3790">
        <f t="shared" si="208"/>
        <v>202</v>
      </c>
    </row>
    <row r="3791" spans="2:9" x14ac:dyDescent="0.45">
      <c r="B3791">
        <f>IF('Input and Summary Results'!D3373=0,FALSE,'Input and Summary Results'!$B3373)</f>
        <v>202</v>
      </c>
      <c r="C3791">
        <f>IF(OR(B3791=0,'Input and Summary Results'!D3373=0,'Input and Summary Results'!D3373=""),FALSE,'Input and Summary Results'!$D3373)</f>
        <v>0.96688372700000003</v>
      </c>
      <c r="D3791">
        <f>IF(OR(B3791=0,'Input and Summary Results'!E3373=0),FALSE,'Input and Summary Results'!$E3373)</f>
        <v>4.5388297000000001E-2</v>
      </c>
      <c r="E3791">
        <f t="shared" si="206"/>
        <v>-1.4625749038430251E-2</v>
      </c>
      <c r="F3791">
        <f t="shared" si="207"/>
        <v>2.0373205534361012E-2</v>
      </c>
      <c r="G3791">
        <f>IF('Input and Summary Results'!$J$4="yes",IF(C3791=FALSE,FALSE,IF('Data Transformation'!E3791&lt;$R$10,E3791,$R$10)),IF(C3791=FALSE,FALSE,IF(C3791&lt;$R$10,C3791,$R$10)))</f>
        <v>0.96688372700000003</v>
      </c>
      <c r="H3791">
        <f>IF('Input and Summary Results'!$J$4="yes",'Data Transformation'!F3791,'Data Transformation'!D3791)</f>
        <v>4.5388297000000001E-2</v>
      </c>
      <c r="I3791">
        <f t="shared" si="208"/>
        <v>202</v>
      </c>
    </row>
    <row r="3792" spans="2:9" x14ac:dyDescent="0.45">
      <c r="B3792">
        <f>IF('Input and Summary Results'!D3374=0,FALSE,'Input and Summary Results'!$B3374)</f>
        <v>202</v>
      </c>
      <c r="C3792">
        <f>IF(OR(B3792=0,'Input and Summary Results'!D3374=0,'Input and Summary Results'!D3374=""),FALSE,'Input and Summary Results'!$D3374)</f>
        <v>0.92276016999999999</v>
      </c>
      <c r="D3792">
        <f>IF(OR(B3792=0,'Input and Summary Results'!E3374=0),FALSE,'Input and Summary Results'!$E3374)</f>
        <v>4.2031299000000001E-2</v>
      </c>
      <c r="E3792">
        <f t="shared" si="206"/>
        <v>-3.4911159623996789E-2</v>
      </c>
      <c r="F3792">
        <f t="shared" si="207"/>
        <v>1.9768499290557809E-2</v>
      </c>
      <c r="G3792">
        <f>IF('Input and Summary Results'!$J$4="yes",IF(C3792=FALSE,FALSE,IF('Data Transformation'!E3792&lt;$R$10,E3792,$R$10)),IF(C3792=FALSE,FALSE,IF(C3792&lt;$R$10,C3792,$R$10)))</f>
        <v>0.92276016999999999</v>
      </c>
      <c r="H3792">
        <f>IF('Input and Summary Results'!$J$4="yes",'Data Transformation'!F3792,'Data Transformation'!D3792)</f>
        <v>4.2031299000000001E-2</v>
      </c>
      <c r="I3792">
        <f t="shared" si="208"/>
        <v>202</v>
      </c>
    </row>
    <row r="3793" spans="2:9" x14ac:dyDescent="0.45">
      <c r="B3793">
        <f>IF('Input and Summary Results'!D3375=0,FALSE,'Input and Summary Results'!$B3375)</f>
        <v>202</v>
      </c>
      <c r="C3793">
        <f>IF(OR(B3793=0,'Input and Summary Results'!D3375=0,'Input and Summary Results'!D3375=""),FALSE,'Input and Summary Results'!$D3375)</f>
        <v>0.98998729299999999</v>
      </c>
      <c r="D3793">
        <f>IF(OR(B3793=0,'Input and Summary Results'!E3375=0),FALSE,'Input and Summary Results'!$E3375)</f>
        <v>3.5123050000000003E-2</v>
      </c>
      <c r="E3793">
        <f t="shared" si="206"/>
        <v>-4.3703797614382811E-3</v>
      </c>
      <c r="F3793">
        <f t="shared" si="207"/>
        <v>1.5397575108067576E-2</v>
      </c>
      <c r="G3793">
        <f>IF('Input and Summary Results'!$J$4="yes",IF(C3793=FALSE,FALSE,IF('Data Transformation'!E3793&lt;$R$10,E3793,$R$10)),IF(C3793=FALSE,FALSE,IF(C3793&lt;$R$10,C3793,$R$10)))</f>
        <v>0.98998729299999999</v>
      </c>
      <c r="H3793">
        <f>IF('Input and Summary Results'!$J$4="yes",'Data Transformation'!F3793,'Data Transformation'!D3793)</f>
        <v>3.5123050000000003E-2</v>
      </c>
      <c r="I3793">
        <f t="shared" si="208"/>
        <v>202</v>
      </c>
    </row>
    <row r="3794" spans="2:9" x14ac:dyDescent="0.45">
      <c r="B3794">
        <f>IF('Input and Summary Results'!D3376=0,FALSE,'Input and Summary Results'!$B3376)</f>
        <v>203</v>
      </c>
      <c r="C3794">
        <f>IF(OR(B3794=0,'Input and Summary Results'!D3376=0,'Input and Summary Results'!D3376=""),FALSE,'Input and Summary Results'!$D3376)</f>
        <v>0.76630259000000001</v>
      </c>
      <c r="D3794">
        <f>IF(OR(B3794=0,'Input and Summary Results'!E3376=0),FALSE,'Input and Summary Results'!$E3376)</f>
        <v>0.1086341</v>
      </c>
      <c r="E3794">
        <f t="shared" si="206"/>
        <v>-0.11559970658371924</v>
      </c>
      <c r="F3794">
        <f t="shared" si="207"/>
        <v>6.1525564464032415E-2</v>
      </c>
      <c r="G3794">
        <f>IF('Input and Summary Results'!$J$4="yes",IF(C3794=FALSE,FALSE,IF('Data Transformation'!E3794&lt;$R$10,E3794,$R$10)),IF(C3794=FALSE,FALSE,IF(C3794&lt;$R$10,C3794,$R$10)))</f>
        <v>0.76630259000000001</v>
      </c>
      <c r="H3794">
        <f>IF('Input and Summary Results'!$J$4="yes",'Data Transformation'!F3794,'Data Transformation'!D3794)</f>
        <v>0.1086341</v>
      </c>
      <c r="I3794">
        <f t="shared" si="208"/>
        <v>203</v>
      </c>
    </row>
    <row r="3795" spans="2:9" x14ac:dyDescent="0.45">
      <c r="B3795">
        <f>IF('Input and Summary Results'!D3377=0,FALSE,'Input and Summary Results'!$B3377)</f>
        <v>203</v>
      </c>
      <c r="C3795">
        <f>IF(OR(B3795=0,'Input and Summary Results'!D3377=0,'Input and Summary Results'!D3377=""),FALSE,'Input and Summary Results'!$D3377)</f>
        <v>1.0691068130000001</v>
      </c>
      <c r="D3795">
        <f>IF(OR(B3795=0,'Input and Summary Results'!E3377=0),FALSE,'Input and Summary Results'!$E3377)</f>
        <v>9.4417266E-2</v>
      </c>
      <c r="E3795">
        <f t="shared" si="206"/>
        <v>2.9021097144346548E-2</v>
      </c>
      <c r="F3795">
        <f t="shared" si="207"/>
        <v>3.8328343759231095E-2</v>
      </c>
      <c r="G3795">
        <f>IF('Input and Summary Results'!$J$4="yes",IF(C3795=FALSE,FALSE,IF('Data Transformation'!E3795&lt;$R$10,E3795,$R$10)),IF(C3795=FALSE,FALSE,IF(C3795&lt;$R$10,C3795,$R$10)))</f>
        <v>1.0691068130000001</v>
      </c>
      <c r="H3795">
        <f>IF('Input and Summary Results'!$J$4="yes",'Data Transformation'!F3795,'Data Transformation'!D3795)</f>
        <v>9.4417266E-2</v>
      </c>
      <c r="I3795">
        <f t="shared" si="208"/>
        <v>203</v>
      </c>
    </row>
    <row r="3796" spans="2:9" x14ac:dyDescent="0.45">
      <c r="B3796">
        <f>IF('Input and Summary Results'!D3378=0,FALSE,'Input and Summary Results'!$B3378)</f>
        <v>203</v>
      </c>
      <c r="C3796">
        <f>IF(OR(B3796=0,'Input and Summary Results'!D3378=0,'Input and Summary Results'!D3378=""),FALSE,'Input and Summary Results'!$D3378)</f>
        <v>1.0176923330000001</v>
      </c>
      <c r="D3796">
        <f>IF(OR(B3796=0,'Input and Summary Results'!E3378=0),FALSE,'Input and Summary Results'!$E3378)</f>
        <v>7.8338613000000001E-2</v>
      </c>
      <c r="E3796">
        <f t="shared" si="206"/>
        <v>7.6165026805797833E-3</v>
      </c>
      <c r="F3796">
        <f t="shared" si="207"/>
        <v>3.3407894448586752E-2</v>
      </c>
      <c r="G3796">
        <f>IF('Input and Summary Results'!$J$4="yes",IF(C3796=FALSE,FALSE,IF('Data Transformation'!E3796&lt;$R$10,E3796,$R$10)),IF(C3796=FALSE,FALSE,IF(C3796&lt;$R$10,C3796,$R$10)))</f>
        <v>1.0176923330000001</v>
      </c>
      <c r="H3796">
        <f>IF('Input and Summary Results'!$J$4="yes",'Data Transformation'!F3796,'Data Transformation'!D3796)</f>
        <v>7.8338613000000001E-2</v>
      </c>
      <c r="I3796">
        <f t="shared" si="208"/>
        <v>203</v>
      </c>
    </row>
    <row r="3797" spans="2:9" x14ac:dyDescent="0.45">
      <c r="B3797">
        <f>IF('Input and Summary Results'!D3379=0,FALSE,'Input and Summary Results'!$B3379)</f>
        <v>203</v>
      </c>
      <c r="C3797">
        <f>IF(OR(B3797=0,'Input and Summary Results'!D3379=0,'Input and Summary Results'!D3379=""),FALSE,'Input and Summary Results'!$D3379)</f>
        <v>0.74670109600000001</v>
      </c>
      <c r="D3797">
        <f>IF(OR(B3797=0,'Input and Summary Results'!E3379=0),FALSE,'Input and Summary Results'!$E3379)</f>
        <v>7.7005823000000001E-2</v>
      </c>
      <c r="E3797">
        <f t="shared" si="206"/>
        <v>-0.12685321121841256</v>
      </c>
      <c r="F3797">
        <f t="shared" si="207"/>
        <v>4.4757570815190016E-2</v>
      </c>
      <c r="G3797">
        <f>IF('Input and Summary Results'!$J$4="yes",IF(C3797=FALSE,FALSE,IF('Data Transformation'!E3797&lt;$R$10,E3797,$R$10)),IF(C3797=FALSE,FALSE,IF(C3797&lt;$R$10,C3797,$R$10)))</f>
        <v>0.74670109600000001</v>
      </c>
      <c r="H3797">
        <f>IF('Input and Summary Results'!$J$4="yes",'Data Transformation'!F3797,'Data Transformation'!D3797)</f>
        <v>7.7005823000000001E-2</v>
      </c>
      <c r="I3797">
        <f t="shared" si="208"/>
        <v>203</v>
      </c>
    </row>
    <row r="3798" spans="2:9" x14ac:dyDescent="0.45">
      <c r="B3798">
        <f>IF('Input and Summary Results'!D3380=0,FALSE,'Input and Summary Results'!$B3380)</f>
        <v>203</v>
      </c>
      <c r="C3798">
        <f>IF(OR(B3798=0,'Input and Summary Results'!D3380=0,'Input and Summary Results'!D3380=""),FALSE,'Input and Summary Results'!$D3380)</f>
        <v>0.96332743200000004</v>
      </c>
      <c r="D3798">
        <f>IF(OR(B3798=0,'Input and Summary Results'!E3380=0),FALSE,'Input and Summary Results'!$E3380)</f>
        <v>7.6759324000000004E-2</v>
      </c>
      <c r="E3798">
        <f t="shared" si="206"/>
        <v>-1.6226072438221193E-2</v>
      </c>
      <c r="F3798">
        <f t="shared" si="207"/>
        <v>3.4581748125698551E-2</v>
      </c>
      <c r="G3798">
        <f>IF('Input and Summary Results'!$J$4="yes",IF(C3798=FALSE,FALSE,IF('Data Transformation'!E3798&lt;$R$10,E3798,$R$10)),IF(C3798=FALSE,FALSE,IF(C3798&lt;$R$10,C3798,$R$10)))</f>
        <v>0.96332743200000004</v>
      </c>
      <c r="H3798">
        <f>IF('Input and Summary Results'!$J$4="yes",'Data Transformation'!F3798,'Data Transformation'!D3798)</f>
        <v>7.6759324000000004E-2</v>
      </c>
      <c r="I3798">
        <f t="shared" si="208"/>
        <v>203</v>
      </c>
    </row>
    <row r="3799" spans="2:9" x14ac:dyDescent="0.45">
      <c r="B3799">
        <f>IF('Input and Summary Results'!D3381=0,FALSE,'Input and Summary Results'!$B3381)</f>
        <v>203</v>
      </c>
      <c r="C3799">
        <f>IF(OR(B3799=0,'Input and Summary Results'!D3381=0,'Input and Summary Results'!D3381=""),FALSE,'Input and Summary Results'!$D3381)</f>
        <v>0.98738574999999995</v>
      </c>
      <c r="D3799">
        <f>IF(OR(B3799=0,'Input and Summary Results'!E3381=0),FALSE,'Input and Summary Results'!$E3381)</f>
        <v>7.3981913999999996E-2</v>
      </c>
      <c r="E3799">
        <f t="shared" si="206"/>
        <v>-5.5131448307116039E-3</v>
      </c>
      <c r="F3799">
        <f t="shared" si="207"/>
        <v>3.2518345212091626E-2</v>
      </c>
      <c r="G3799">
        <f>IF('Input and Summary Results'!$J$4="yes",IF(C3799=FALSE,FALSE,IF('Data Transformation'!E3799&lt;$R$10,E3799,$R$10)),IF(C3799=FALSE,FALSE,IF(C3799&lt;$R$10,C3799,$R$10)))</f>
        <v>0.98738574999999995</v>
      </c>
      <c r="H3799">
        <f>IF('Input and Summary Results'!$J$4="yes",'Data Transformation'!F3799,'Data Transformation'!D3799)</f>
        <v>7.3981913999999996E-2</v>
      </c>
      <c r="I3799">
        <f t="shared" si="208"/>
        <v>203</v>
      </c>
    </row>
    <row r="3800" spans="2:9" x14ac:dyDescent="0.45">
      <c r="B3800">
        <f>IF('Input and Summary Results'!D3382=0,FALSE,'Input and Summary Results'!$B3382)</f>
        <v>203</v>
      </c>
      <c r="C3800">
        <f>IF(OR(B3800=0,'Input and Summary Results'!D3382=0,'Input and Summary Results'!D3382=""),FALSE,'Input and Summary Results'!$D3382)</f>
        <v>0.83790863999999998</v>
      </c>
      <c r="D3800">
        <f>IF(OR(B3800=0,'Input and Summary Results'!E3382=0),FALSE,'Input and Summary Results'!$E3382)</f>
        <v>7.2816425000000004E-2</v>
      </c>
      <c r="E3800">
        <f t="shared" si="206"/>
        <v>-7.6803331377902934E-2</v>
      </c>
      <c r="F3800">
        <f t="shared" si="207"/>
        <v>3.7715720952584998E-2</v>
      </c>
      <c r="G3800">
        <f>IF('Input and Summary Results'!$J$4="yes",IF(C3800=FALSE,FALSE,IF('Data Transformation'!E3800&lt;$R$10,E3800,$R$10)),IF(C3800=FALSE,FALSE,IF(C3800&lt;$R$10,C3800,$R$10)))</f>
        <v>0.83790863999999998</v>
      </c>
      <c r="H3800">
        <f>IF('Input and Summary Results'!$J$4="yes",'Data Transformation'!F3800,'Data Transformation'!D3800)</f>
        <v>7.2816425000000004E-2</v>
      </c>
      <c r="I3800">
        <f t="shared" si="208"/>
        <v>203</v>
      </c>
    </row>
    <row r="3801" spans="2:9" x14ac:dyDescent="0.45">
      <c r="B3801">
        <f>IF('Input and Summary Results'!D3383=0,FALSE,'Input and Summary Results'!$B3383)</f>
        <v>203</v>
      </c>
      <c r="C3801">
        <f>IF(OR(B3801=0,'Input and Summary Results'!D3383=0,'Input and Summary Results'!D3383=""),FALSE,'Input and Summary Results'!$D3383)</f>
        <v>0.96944857399999995</v>
      </c>
      <c r="D3801">
        <f>IF(OR(B3801=0,'Input and Summary Results'!E3383=0),FALSE,'Input and Summary Results'!$E3383)</f>
        <v>6.6789685000000001E-2</v>
      </c>
      <c r="E3801">
        <f t="shared" si="206"/>
        <v>-1.3475223841994321E-2</v>
      </c>
      <c r="F3801">
        <f t="shared" si="207"/>
        <v>2.9900217574614744E-2</v>
      </c>
      <c r="G3801">
        <f>IF('Input and Summary Results'!$J$4="yes",IF(C3801=FALSE,FALSE,IF('Data Transformation'!E3801&lt;$R$10,E3801,$R$10)),IF(C3801=FALSE,FALSE,IF(C3801&lt;$R$10,C3801,$R$10)))</f>
        <v>0.96944857399999995</v>
      </c>
      <c r="H3801">
        <f>IF('Input and Summary Results'!$J$4="yes",'Data Transformation'!F3801,'Data Transformation'!D3801)</f>
        <v>6.6789685000000001E-2</v>
      </c>
      <c r="I3801">
        <f t="shared" si="208"/>
        <v>203</v>
      </c>
    </row>
    <row r="3802" spans="2:9" x14ac:dyDescent="0.45">
      <c r="B3802">
        <f>IF('Input and Summary Results'!D3384=0,FALSE,'Input and Summary Results'!$B3384)</f>
        <v>203</v>
      </c>
      <c r="C3802">
        <f>IF(OR(B3802=0,'Input and Summary Results'!D3384=0,'Input and Summary Results'!D3384=""),FALSE,'Input and Summary Results'!$D3384)</f>
        <v>1.0956372809999999</v>
      </c>
      <c r="D3802">
        <f>IF(OR(B3802=0,'Input and Summary Results'!E3384=0),FALSE,'Input and Summary Results'!$E3384)</f>
        <v>6.4932469000000007E-2</v>
      </c>
      <c r="E3802">
        <f t="shared" si="206"/>
        <v>3.9666801472681423E-2</v>
      </c>
      <c r="F3802">
        <f t="shared" si="207"/>
        <v>2.5720822059175627E-2</v>
      </c>
      <c r="G3802">
        <f>IF('Input and Summary Results'!$J$4="yes",IF(C3802=FALSE,FALSE,IF('Data Transformation'!E3802&lt;$R$10,E3802,$R$10)),IF(C3802=FALSE,FALSE,IF(C3802&lt;$R$10,C3802,$R$10)))</f>
        <v>1.0956372809999999</v>
      </c>
      <c r="H3802">
        <f>IF('Input and Summary Results'!$J$4="yes",'Data Transformation'!F3802,'Data Transformation'!D3802)</f>
        <v>6.4932469000000007E-2</v>
      </c>
      <c r="I3802">
        <f t="shared" si="208"/>
        <v>203</v>
      </c>
    </row>
    <row r="3803" spans="2:9" x14ac:dyDescent="0.45">
      <c r="B3803">
        <f>IF('Input and Summary Results'!D3385=0,FALSE,'Input and Summary Results'!$B3385)</f>
        <v>203</v>
      </c>
      <c r="C3803">
        <f>IF(OR(B3803=0,'Input and Summary Results'!D3385=0,'Input and Summary Results'!D3385=""),FALSE,'Input and Summary Results'!$D3385)</f>
        <v>0.124553395</v>
      </c>
      <c r="D3803">
        <f>IF(OR(B3803=0,'Input and Summary Results'!E3385=0),FALSE,'Input and Summary Results'!$E3385)</f>
        <v>6.4642221E-2</v>
      </c>
      <c r="E3803">
        <f t="shared" si="206"/>
        <v>-0.90464443023368646</v>
      </c>
      <c r="F3803">
        <f t="shared" si="207"/>
        <v>0.22524254689324205</v>
      </c>
      <c r="G3803">
        <f>IF('Input and Summary Results'!$J$4="yes",IF(C3803=FALSE,FALSE,IF('Data Transformation'!E3803&lt;$R$10,E3803,$R$10)),IF(C3803=FALSE,FALSE,IF(C3803&lt;$R$10,C3803,$R$10)))</f>
        <v>0.124553395</v>
      </c>
      <c r="H3803">
        <f>IF('Input and Summary Results'!$J$4="yes",'Data Transformation'!F3803,'Data Transformation'!D3803)</f>
        <v>6.4642221E-2</v>
      </c>
      <c r="I3803">
        <f t="shared" si="208"/>
        <v>203</v>
      </c>
    </row>
    <row r="3804" spans="2:9" x14ac:dyDescent="0.45">
      <c r="B3804">
        <f>IF('Input and Summary Results'!D3386=0,FALSE,'Input and Summary Results'!$B3386)</f>
        <v>203</v>
      </c>
      <c r="C3804">
        <f>IF(OR(B3804=0,'Input and Summary Results'!D3386=0,'Input and Summary Results'!D3386=""),FALSE,'Input and Summary Results'!$D3386)</f>
        <v>1.005241297</v>
      </c>
      <c r="D3804">
        <f>IF(OR(B3804=0,'Input and Summary Results'!E3386=0),FALSE,'Input and Summary Results'!$E3386)</f>
        <v>6.4561006000000004E-2</v>
      </c>
      <c r="E3804">
        <f t="shared" si="206"/>
        <v>2.2703218334043994E-3</v>
      </c>
      <c r="F3804">
        <f t="shared" si="207"/>
        <v>2.7873383920477755E-2</v>
      </c>
      <c r="G3804">
        <f>IF('Input and Summary Results'!$J$4="yes",IF(C3804=FALSE,FALSE,IF('Data Transformation'!E3804&lt;$R$10,E3804,$R$10)),IF(C3804=FALSE,FALSE,IF(C3804&lt;$R$10,C3804,$R$10)))</f>
        <v>1.005241297</v>
      </c>
      <c r="H3804">
        <f>IF('Input and Summary Results'!$J$4="yes",'Data Transformation'!F3804,'Data Transformation'!D3804)</f>
        <v>6.4561006000000004E-2</v>
      </c>
      <c r="I3804">
        <f t="shared" si="208"/>
        <v>203</v>
      </c>
    </row>
    <row r="3805" spans="2:9" x14ac:dyDescent="0.45">
      <c r="B3805">
        <f>IF('Input and Summary Results'!D3387=0,FALSE,'Input and Summary Results'!$B3387)</f>
        <v>203</v>
      </c>
      <c r="C3805">
        <f>IF(OR(B3805=0,'Input and Summary Results'!D3387=0,'Input and Summary Results'!D3387=""),FALSE,'Input and Summary Results'!$D3387)</f>
        <v>0.82873216999999999</v>
      </c>
      <c r="D3805">
        <f>IF(OR(B3805=0,'Input and Summary Results'!E3387=0),FALSE,'Input and Summary Results'!$E3387)</f>
        <v>6.2162857000000002E-2</v>
      </c>
      <c r="E3805">
        <f t="shared" si="206"/>
        <v>-8.1585802241965405E-2</v>
      </c>
      <c r="F3805">
        <f t="shared" si="207"/>
        <v>3.2554160336264008E-2</v>
      </c>
      <c r="G3805">
        <f>IF('Input and Summary Results'!$J$4="yes",IF(C3805=FALSE,FALSE,IF('Data Transformation'!E3805&lt;$R$10,E3805,$R$10)),IF(C3805=FALSE,FALSE,IF(C3805&lt;$R$10,C3805,$R$10)))</f>
        <v>0.82873216999999999</v>
      </c>
      <c r="H3805">
        <f>IF('Input and Summary Results'!$J$4="yes",'Data Transformation'!F3805,'Data Transformation'!D3805)</f>
        <v>6.2162857000000002E-2</v>
      </c>
      <c r="I3805">
        <f t="shared" si="208"/>
        <v>203</v>
      </c>
    </row>
    <row r="3806" spans="2:9" x14ac:dyDescent="0.45">
      <c r="B3806">
        <f>IF('Input and Summary Results'!D3388=0,FALSE,'Input and Summary Results'!$B3388)</f>
        <v>203</v>
      </c>
      <c r="C3806">
        <f>IF(OR(B3806=0,'Input and Summary Results'!D3388=0,'Input and Summary Results'!D3388=""),FALSE,'Input and Summary Results'!$D3388)</f>
        <v>0.904108354</v>
      </c>
      <c r="D3806">
        <f>IF(OR(B3806=0,'Input and Summary Results'!E3388=0),FALSE,'Input and Summary Results'!$E3388)</f>
        <v>6.0071155000000001E-2</v>
      </c>
      <c r="E3806">
        <f t="shared" si="206"/>
        <v>-4.3779517838415154E-2</v>
      </c>
      <c r="F3806">
        <f t="shared" si="207"/>
        <v>2.8836014128899419E-2</v>
      </c>
      <c r="G3806">
        <f>IF('Input and Summary Results'!$J$4="yes",IF(C3806=FALSE,FALSE,IF('Data Transformation'!E3806&lt;$R$10,E3806,$R$10)),IF(C3806=FALSE,FALSE,IF(C3806&lt;$R$10,C3806,$R$10)))</f>
        <v>0.904108354</v>
      </c>
      <c r="H3806">
        <f>IF('Input and Summary Results'!$J$4="yes",'Data Transformation'!F3806,'Data Transformation'!D3806)</f>
        <v>6.0071155000000001E-2</v>
      </c>
      <c r="I3806">
        <f t="shared" si="208"/>
        <v>203</v>
      </c>
    </row>
    <row r="3807" spans="2:9" x14ac:dyDescent="0.45">
      <c r="B3807">
        <f>IF('Input and Summary Results'!D3389=0,FALSE,'Input and Summary Results'!$B3389)</f>
        <v>203</v>
      </c>
      <c r="C3807">
        <f>IF(OR(B3807=0,'Input and Summary Results'!D3389=0,'Input and Summary Results'!D3389=""),FALSE,'Input and Summary Results'!$D3389)</f>
        <v>0.78309741200000005</v>
      </c>
      <c r="D3807">
        <f>IF(OR(B3807=0,'Input and Summary Results'!E3389=0),FALSE,'Input and Summary Results'!$E3389)</f>
        <v>5.8403650000000001E-2</v>
      </c>
      <c r="E3807">
        <f t="shared" si="206"/>
        <v>-0.10618421129747935</v>
      </c>
      <c r="F3807">
        <f t="shared" si="207"/>
        <v>3.2367855788546521E-2</v>
      </c>
      <c r="G3807">
        <f>IF('Input and Summary Results'!$J$4="yes",IF(C3807=FALSE,FALSE,IF('Data Transformation'!E3807&lt;$R$10,E3807,$R$10)),IF(C3807=FALSE,FALSE,IF(C3807&lt;$R$10,C3807,$R$10)))</f>
        <v>0.78309741200000005</v>
      </c>
      <c r="H3807">
        <f>IF('Input and Summary Results'!$J$4="yes",'Data Transformation'!F3807,'Data Transformation'!D3807)</f>
        <v>5.8403650000000001E-2</v>
      </c>
      <c r="I3807">
        <f t="shared" si="208"/>
        <v>203</v>
      </c>
    </row>
    <row r="3808" spans="2:9" x14ac:dyDescent="0.45">
      <c r="B3808">
        <f>IF('Input and Summary Results'!D3390=0,FALSE,'Input and Summary Results'!$B3390)</f>
        <v>203</v>
      </c>
      <c r="C3808">
        <f>IF(OR(B3808=0,'Input and Summary Results'!D3390=0,'Input and Summary Results'!D3390=""),FALSE,'Input and Summary Results'!$D3390)</f>
        <v>0.94877966700000005</v>
      </c>
      <c r="D3808">
        <f>IF(OR(B3808=0,'Input and Summary Results'!E3390=0),FALSE,'Input and Summary Results'!$E3390)</f>
        <v>4.7776379000000001E-2</v>
      </c>
      <c r="E3808">
        <f t="shared" si="206"/>
        <v>-2.2834631109156824E-2</v>
      </c>
      <c r="F3808">
        <f t="shared" si="207"/>
        <v>2.1854334791514878E-2</v>
      </c>
      <c r="G3808">
        <f>IF('Input and Summary Results'!$J$4="yes",IF(C3808=FALSE,FALSE,IF('Data Transformation'!E3808&lt;$R$10,E3808,$R$10)),IF(C3808=FALSE,FALSE,IF(C3808&lt;$R$10,C3808,$R$10)))</f>
        <v>0.94877966700000005</v>
      </c>
      <c r="H3808">
        <f>IF('Input and Summary Results'!$J$4="yes",'Data Transformation'!F3808,'Data Transformation'!D3808)</f>
        <v>4.7776379000000001E-2</v>
      </c>
      <c r="I3808">
        <f t="shared" si="208"/>
        <v>203</v>
      </c>
    </row>
    <row r="3809" spans="2:9" x14ac:dyDescent="0.45">
      <c r="B3809">
        <f>IF('Input and Summary Results'!D3391=0,FALSE,'Input and Summary Results'!$B3391)</f>
        <v>203</v>
      </c>
      <c r="C3809">
        <f>IF(OR(B3809=0,'Input and Summary Results'!D3391=0,'Input and Summary Results'!D3391=""),FALSE,'Input and Summary Results'!$D3391)</f>
        <v>0.78056026999999994</v>
      </c>
      <c r="D3809">
        <f>IF(OR(B3809=0,'Input and Summary Results'!E3391=0),FALSE,'Input and Summary Results'!$E3391)</f>
        <v>4.3750917E-2</v>
      </c>
      <c r="E3809">
        <f t="shared" si="206"/>
        <v>-0.10759355779327946</v>
      </c>
      <c r="F3809">
        <f t="shared" si="207"/>
        <v>2.4325985715363149E-2</v>
      </c>
      <c r="G3809">
        <f>IF('Input and Summary Results'!$J$4="yes",IF(C3809=FALSE,FALSE,IF('Data Transformation'!E3809&lt;$R$10,E3809,$R$10)),IF(C3809=FALSE,FALSE,IF(C3809&lt;$R$10,C3809,$R$10)))</f>
        <v>0.78056026999999994</v>
      </c>
      <c r="H3809">
        <f>IF('Input and Summary Results'!$J$4="yes",'Data Transformation'!F3809,'Data Transformation'!D3809)</f>
        <v>4.3750917E-2</v>
      </c>
      <c r="I3809">
        <f t="shared" si="208"/>
        <v>203</v>
      </c>
    </row>
    <row r="3810" spans="2:9" x14ac:dyDescent="0.45">
      <c r="B3810">
        <f>IF('Input and Summary Results'!D3392=0,FALSE,'Input and Summary Results'!$B3392)</f>
        <v>203</v>
      </c>
      <c r="C3810">
        <f>IF(OR(B3810=0,'Input and Summary Results'!D3392=0,'Input and Summary Results'!D3392=""),FALSE,'Input and Summary Results'!$D3392)</f>
        <v>0.86849327600000004</v>
      </c>
      <c r="D3810">
        <f>IF(OR(B3810=0,'Input and Summary Results'!E3392=0),FALSE,'Input and Summary Results'!$E3392)</f>
        <v>4.3671902999999998E-2</v>
      </c>
      <c r="E3810">
        <f t="shared" si="206"/>
        <v>-6.1233539574281022E-2</v>
      </c>
      <c r="F3810">
        <f t="shared" si="207"/>
        <v>2.182354938807839E-2</v>
      </c>
      <c r="G3810">
        <f>IF('Input and Summary Results'!$J$4="yes",IF(C3810=FALSE,FALSE,IF('Data Transformation'!E3810&lt;$R$10,E3810,$R$10)),IF(C3810=FALSE,FALSE,IF(C3810&lt;$R$10,C3810,$R$10)))</f>
        <v>0.86849327600000004</v>
      </c>
      <c r="H3810">
        <f>IF('Input and Summary Results'!$J$4="yes",'Data Transformation'!F3810,'Data Transformation'!D3810)</f>
        <v>4.3671902999999998E-2</v>
      </c>
      <c r="I3810">
        <f t="shared" si="208"/>
        <v>203</v>
      </c>
    </row>
    <row r="3811" spans="2:9" x14ac:dyDescent="0.45">
      <c r="B3811">
        <f>IF('Input and Summary Results'!D3393=0,FALSE,'Input and Summary Results'!$B3393)</f>
        <v>204</v>
      </c>
      <c r="C3811">
        <f>IF(OR(B3811=0,'Input and Summary Results'!D3393=0,'Input and Summary Results'!D3393=""),FALSE,'Input and Summary Results'!$D3393)</f>
        <v>0.22455792899999999</v>
      </c>
      <c r="D3811">
        <f>IF(OR(B3811=0,'Input and Summary Results'!E3393=0),FALSE,'Input and Summary Results'!$E3393)</f>
        <v>0.13338649399999999</v>
      </c>
      <c r="E3811">
        <f t="shared" si="206"/>
        <v>-0.64867160566404969</v>
      </c>
      <c r="F3811">
        <f t="shared" si="207"/>
        <v>0.25779422999577095</v>
      </c>
      <c r="G3811">
        <f>IF('Input and Summary Results'!$J$4="yes",IF(C3811=FALSE,FALSE,IF('Data Transformation'!E3811&lt;$R$10,E3811,$R$10)),IF(C3811=FALSE,FALSE,IF(C3811&lt;$R$10,C3811,$R$10)))</f>
        <v>0.22455792899999999</v>
      </c>
      <c r="H3811">
        <f>IF('Input and Summary Results'!$J$4="yes",'Data Transformation'!F3811,'Data Transformation'!D3811)</f>
        <v>0.13338649399999999</v>
      </c>
      <c r="I3811">
        <f t="shared" si="208"/>
        <v>204</v>
      </c>
    </row>
    <row r="3812" spans="2:9" x14ac:dyDescent="0.45">
      <c r="B3812">
        <f>IF('Input and Summary Results'!D3394=0,FALSE,'Input and Summary Results'!$B3394)</f>
        <v>204</v>
      </c>
      <c r="C3812">
        <f>IF(OR(B3812=0,'Input and Summary Results'!D3394=0,'Input and Summary Results'!D3394=""),FALSE,'Input and Summary Results'!$D3394)</f>
        <v>-7.3134269999999999E-3</v>
      </c>
      <c r="D3812">
        <f>IF(OR(B3812=0,'Input and Summary Results'!E3394=0),FALSE,'Input and Summary Results'!$E3394)</f>
        <v>9.7968745999999995E-2</v>
      </c>
      <c r="E3812" t="e">
        <f t="shared" si="206"/>
        <v>#NUM!</v>
      </c>
      <c r="F3812">
        <f t="shared" si="207"/>
        <v>-5.8137499374780104</v>
      </c>
      <c r="G3812">
        <f>IF('Input and Summary Results'!$J$4="yes",IF(C3812=FALSE,FALSE,IF('Data Transformation'!E3812&lt;$R$10,E3812,$R$10)),IF(C3812=FALSE,FALSE,IF(C3812&lt;$R$10,C3812,$R$10)))</f>
        <v>-7.3134269999999999E-3</v>
      </c>
      <c r="H3812">
        <f>IF('Input and Summary Results'!$J$4="yes",'Data Transformation'!F3812,'Data Transformation'!D3812)</f>
        <v>9.7968745999999995E-2</v>
      </c>
      <c r="I3812">
        <f t="shared" si="208"/>
        <v>204</v>
      </c>
    </row>
    <row r="3813" spans="2:9" x14ac:dyDescent="0.45">
      <c r="B3813">
        <f>IF('Input and Summary Results'!D3395=0,FALSE,'Input and Summary Results'!$B3395)</f>
        <v>204</v>
      </c>
      <c r="C3813">
        <f>IF(OR(B3813=0,'Input and Summary Results'!D3395=0,'Input and Summary Results'!D3395=""),FALSE,'Input and Summary Results'!$D3395)</f>
        <v>-6.2448720000000003E-3</v>
      </c>
      <c r="D3813">
        <f>IF(OR(B3813=0,'Input and Summary Results'!E3395=0),FALSE,'Input and Summary Results'!$E3395)</f>
        <v>8.5137121999999996E-2</v>
      </c>
      <c r="E3813" t="e">
        <f t="shared" si="206"/>
        <v>#NUM!</v>
      </c>
      <c r="F3813">
        <f t="shared" si="207"/>
        <v>-5.916776348338284</v>
      </c>
      <c r="G3813">
        <f>IF('Input and Summary Results'!$J$4="yes",IF(C3813=FALSE,FALSE,IF('Data Transformation'!E3813&lt;$R$10,E3813,$R$10)),IF(C3813=FALSE,FALSE,IF(C3813&lt;$R$10,C3813,$R$10)))</f>
        <v>-6.2448720000000003E-3</v>
      </c>
      <c r="H3813">
        <f>IF('Input and Summary Results'!$J$4="yes",'Data Transformation'!F3813,'Data Transformation'!D3813)</f>
        <v>8.5137121999999996E-2</v>
      </c>
      <c r="I3813">
        <f t="shared" si="208"/>
        <v>204</v>
      </c>
    </row>
    <row r="3814" spans="2:9" x14ac:dyDescent="0.45">
      <c r="B3814">
        <f>IF('Input and Summary Results'!D3396=0,FALSE,'Input and Summary Results'!$B3396)</f>
        <v>204</v>
      </c>
      <c r="C3814">
        <f>IF(OR(B3814=0,'Input and Summary Results'!D3396=0,'Input and Summary Results'!D3396=""),FALSE,'Input and Summary Results'!$D3396)</f>
        <v>-7.0634642999999997E-2</v>
      </c>
      <c r="D3814">
        <f>IF(OR(B3814=0,'Input and Summary Results'!E3396=0),FALSE,'Input and Summary Results'!$E3396)</f>
        <v>8.5078691999999997E-2</v>
      </c>
      <c r="E3814" t="e">
        <f t="shared" si="206"/>
        <v>#NUM!</v>
      </c>
      <c r="F3814">
        <f t="shared" si="207"/>
        <v>-0.52274848091183812</v>
      </c>
      <c r="G3814">
        <f>IF('Input and Summary Results'!$J$4="yes",IF(C3814=FALSE,FALSE,IF('Data Transformation'!E3814&lt;$R$10,E3814,$R$10)),IF(C3814=FALSE,FALSE,IF(C3814&lt;$R$10,C3814,$R$10)))</f>
        <v>-7.0634642999999997E-2</v>
      </c>
      <c r="H3814">
        <f>IF('Input and Summary Results'!$J$4="yes",'Data Transformation'!F3814,'Data Transformation'!D3814)</f>
        <v>8.5078691999999997E-2</v>
      </c>
      <c r="I3814">
        <f t="shared" si="208"/>
        <v>204</v>
      </c>
    </row>
    <row r="3815" spans="2:9" x14ac:dyDescent="0.45">
      <c r="B3815">
        <f>IF('Input and Summary Results'!D3397=0,FALSE,'Input and Summary Results'!$B3397)</f>
        <v>204</v>
      </c>
      <c r="C3815">
        <f>IF(OR(B3815=0,'Input and Summary Results'!D3397=0,'Input and Summary Results'!D3397=""),FALSE,'Input and Summary Results'!$D3397)</f>
        <v>-6.3951437E-2</v>
      </c>
      <c r="D3815">
        <f>IF(OR(B3815=0,'Input and Summary Results'!E3397=0),FALSE,'Input and Summary Results'!$E3397)</f>
        <v>8.3477758999999999E-2</v>
      </c>
      <c r="E3815" t="e">
        <f t="shared" si="206"/>
        <v>#NUM!</v>
      </c>
      <c r="F3815">
        <f t="shared" si="207"/>
        <v>-0.56651342183288234</v>
      </c>
      <c r="G3815">
        <f>IF('Input and Summary Results'!$J$4="yes",IF(C3815=FALSE,FALSE,IF('Data Transformation'!E3815&lt;$R$10,E3815,$R$10)),IF(C3815=FALSE,FALSE,IF(C3815&lt;$R$10,C3815,$R$10)))</f>
        <v>-6.3951437E-2</v>
      </c>
      <c r="H3815">
        <f>IF('Input and Summary Results'!$J$4="yes",'Data Transformation'!F3815,'Data Transformation'!D3815)</f>
        <v>8.3477758999999999E-2</v>
      </c>
      <c r="I3815">
        <f t="shared" si="208"/>
        <v>204</v>
      </c>
    </row>
    <row r="3816" spans="2:9" x14ac:dyDescent="0.45">
      <c r="B3816">
        <f>IF('Input and Summary Results'!D3398=0,FALSE,'Input and Summary Results'!$B3398)</f>
        <v>204</v>
      </c>
      <c r="C3816">
        <f>IF(OR(B3816=0,'Input and Summary Results'!D3398=0,'Input and Summary Results'!D3398=""),FALSE,'Input and Summary Results'!$D3398)</f>
        <v>5.8198671E-2</v>
      </c>
      <c r="D3816">
        <f>IF(OR(B3816=0,'Input and Summary Results'!E3398=0),FALSE,'Input and Summary Results'!$E3398)</f>
        <v>7.7150583999999994E-2</v>
      </c>
      <c r="E3816">
        <f t="shared" si="206"/>
        <v>-1.235086932600223</v>
      </c>
      <c r="F3816">
        <f t="shared" si="207"/>
        <v>0.57532848913336865</v>
      </c>
      <c r="G3816">
        <f>IF('Input and Summary Results'!$J$4="yes",IF(C3816=FALSE,FALSE,IF('Data Transformation'!E3816&lt;$R$10,E3816,$R$10)),IF(C3816=FALSE,FALSE,IF(C3816&lt;$R$10,C3816,$R$10)))</f>
        <v>5.8198671E-2</v>
      </c>
      <c r="H3816">
        <f>IF('Input and Summary Results'!$J$4="yes",'Data Transformation'!F3816,'Data Transformation'!D3816)</f>
        <v>7.7150583999999994E-2</v>
      </c>
      <c r="I3816">
        <f t="shared" si="208"/>
        <v>204</v>
      </c>
    </row>
    <row r="3817" spans="2:9" x14ac:dyDescent="0.45">
      <c r="B3817">
        <f>IF('Input and Summary Results'!D3399=0,FALSE,'Input and Summary Results'!$B3399)</f>
        <v>204</v>
      </c>
      <c r="C3817">
        <f>IF(OR(B3817=0,'Input and Summary Results'!D3399=0,'Input and Summary Results'!D3399=""),FALSE,'Input and Summary Results'!$D3399)</f>
        <v>0.14641415199999999</v>
      </c>
      <c r="D3817">
        <f>IF(OR(B3817=0,'Input and Summary Results'!E3399=0),FALSE,'Input and Summary Results'!$E3399)</f>
        <v>7.4934588999999996E-2</v>
      </c>
      <c r="E3817">
        <f t="shared" si="206"/>
        <v>-0.83441694350669926</v>
      </c>
      <c r="F3817">
        <f t="shared" si="207"/>
        <v>0.22212068424915649</v>
      </c>
      <c r="G3817">
        <f>IF('Input and Summary Results'!$J$4="yes",IF(C3817=FALSE,FALSE,IF('Data Transformation'!E3817&lt;$R$10,E3817,$R$10)),IF(C3817=FALSE,FALSE,IF(C3817&lt;$R$10,C3817,$R$10)))</f>
        <v>0.14641415199999999</v>
      </c>
      <c r="H3817">
        <f>IF('Input and Summary Results'!$J$4="yes",'Data Transformation'!F3817,'Data Transformation'!D3817)</f>
        <v>7.4934588999999996E-2</v>
      </c>
      <c r="I3817">
        <f t="shared" si="208"/>
        <v>204</v>
      </c>
    </row>
    <row r="3818" spans="2:9" x14ac:dyDescent="0.45">
      <c r="B3818">
        <f>IF('Input and Summary Results'!D3400=0,FALSE,'Input and Summary Results'!$B3400)</f>
        <v>204</v>
      </c>
      <c r="C3818">
        <f>IF(OR(B3818=0,'Input and Summary Results'!D3400=0,'Input and Summary Results'!D3400=""),FALSE,'Input and Summary Results'!$D3400)</f>
        <v>-3.5527363999999999E-2</v>
      </c>
      <c r="D3818">
        <f>IF(OR(B3818=0,'Input and Summary Results'!E3400=0),FALSE,'Input and Summary Results'!$E3400)</f>
        <v>7.4286242000000002E-2</v>
      </c>
      <c r="E3818" t="e">
        <f t="shared" ref="E3818:E3881" si="209">IF(C3818=FALSE,FALSE,LOG10(C3818))</f>
        <v>#NUM!</v>
      </c>
      <c r="F3818">
        <f t="shared" ref="F3818:F3881" si="210">IF(D3818=FALSE, FALSE,0.434*D3818/C3818)</f>
        <v>-0.90747596776389039</v>
      </c>
      <c r="G3818">
        <f>IF('Input and Summary Results'!$J$4="yes",IF(C3818=FALSE,FALSE,IF('Data Transformation'!E3818&lt;$R$10,E3818,$R$10)),IF(C3818=FALSE,FALSE,IF(C3818&lt;$R$10,C3818,$R$10)))</f>
        <v>-3.5527363999999999E-2</v>
      </c>
      <c r="H3818">
        <f>IF('Input and Summary Results'!$J$4="yes",'Data Transformation'!F3818,'Data Transformation'!D3818)</f>
        <v>7.4286242000000002E-2</v>
      </c>
      <c r="I3818">
        <f t="shared" si="208"/>
        <v>204</v>
      </c>
    </row>
    <row r="3819" spans="2:9" x14ac:dyDescent="0.45">
      <c r="B3819">
        <f>IF('Input and Summary Results'!D3401=0,FALSE,'Input and Summary Results'!$B3401)</f>
        <v>204</v>
      </c>
      <c r="C3819">
        <f>IF(OR(B3819=0,'Input and Summary Results'!D3401=0,'Input and Summary Results'!D3401=""),FALSE,'Input and Summary Results'!$D3401)</f>
        <v>0.151734489</v>
      </c>
      <c r="D3819">
        <f>IF(OR(B3819=0,'Input and Summary Results'!E3401=0),FALSE,'Input and Summary Results'!$E3401)</f>
        <v>6.7458398000000003E-2</v>
      </c>
      <c r="E3819">
        <f t="shared" si="209"/>
        <v>-0.81891569357070837</v>
      </c>
      <c r="F3819">
        <f t="shared" si="210"/>
        <v>0.19294851767023119</v>
      </c>
      <c r="G3819">
        <f>IF('Input and Summary Results'!$J$4="yes",IF(C3819=FALSE,FALSE,IF('Data Transformation'!E3819&lt;$R$10,E3819,$R$10)),IF(C3819=FALSE,FALSE,IF(C3819&lt;$R$10,C3819,$R$10)))</f>
        <v>0.151734489</v>
      </c>
      <c r="H3819">
        <f>IF('Input and Summary Results'!$J$4="yes",'Data Transformation'!F3819,'Data Transformation'!D3819)</f>
        <v>6.7458398000000003E-2</v>
      </c>
      <c r="I3819">
        <f t="shared" si="208"/>
        <v>204</v>
      </c>
    </row>
    <row r="3820" spans="2:9" x14ac:dyDescent="0.45">
      <c r="B3820">
        <f>IF('Input and Summary Results'!D3402=0,FALSE,'Input and Summary Results'!$B3402)</f>
        <v>204</v>
      </c>
      <c r="C3820">
        <f>IF(OR(B3820=0,'Input and Summary Results'!D3402=0,'Input and Summary Results'!D3402=""),FALSE,'Input and Summary Results'!$D3402)</f>
        <v>5.1054819999999997E-3</v>
      </c>
      <c r="D3820">
        <f>IF(OR(B3820=0,'Input and Summary Results'!E3402=0),FALSE,'Input and Summary Results'!$E3402)</f>
        <v>6.2015490999999999E-2</v>
      </c>
      <c r="E3820">
        <f t="shared" si="209"/>
        <v>-2.2919632506272722</v>
      </c>
      <c r="F3820">
        <f t="shared" si="210"/>
        <v>5.2717300920853312</v>
      </c>
      <c r="G3820">
        <f>IF('Input and Summary Results'!$J$4="yes",IF(C3820=FALSE,FALSE,IF('Data Transformation'!E3820&lt;$R$10,E3820,$R$10)),IF(C3820=FALSE,FALSE,IF(C3820&lt;$R$10,C3820,$R$10)))</f>
        <v>5.1054819999999997E-3</v>
      </c>
      <c r="H3820">
        <f>IF('Input and Summary Results'!$J$4="yes",'Data Transformation'!F3820,'Data Transformation'!D3820)</f>
        <v>6.2015490999999999E-2</v>
      </c>
      <c r="I3820">
        <f t="shared" si="208"/>
        <v>204</v>
      </c>
    </row>
    <row r="3821" spans="2:9" x14ac:dyDescent="0.45">
      <c r="B3821">
        <f>IF('Input and Summary Results'!D3403=0,FALSE,'Input and Summary Results'!$B3403)</f>
        <v>204</v>
      </c>
      <c r="C3821">
        <f>IF(OR(B3821=0,'Input and Summary Results'!D3403=0,'Input and Summary Results'!D3403=""),FALSE,'Input and Summary Results'!$D3403)</f>
        <v>0.29159712199999999</v>
      </c>
      <c r="D3821">
        <f>IF(OR(B3821=0,'Input and Summary Results'!E3403=0),FALSE,'Input and Summary Results'!$E3403)</f>
        <v>6.1465490999999997E-2</v>
      </c>
      <c r="E3821">
        <f t="shared" si="209"/>
        <v>-0.53521676672473173</v>
      </c>
      <c r="F3821">
        <f t="shared" si="210"/>
        <v>9.1482463582065118E-2</v>
      </c>
      <c r="G3821">
        <f>IF('Input and Summary Results'!$J$4="yes",IF(C3821=FALSE,FALSE,IF('Data Transformation'!E3821&lt;$R$10,E3821,$R$10)),IF(C3821=FALSE,FALSE,IF(C3821&lt;$R$10,C3821,$R$10)))</f>
        <v>0.29159712199999999</v>
      </c>
      <c r="H3821">
        <f>IF('Input and Summary Results'!$J$4="yes",'Data Transformation'!F3821,'Data Transformation'!D3821)</f>
        <v>6.1465490999999997E-2</v>
      </c>
      <c r="I3821">
        <f t="shared" si="208"/>
        <v>204</v>
      </c>
    </row>
    <row r="3822" spans="2:9" x14ac:dyDescent="0.45">
      <c r="B3822">
        <f>IF('Input and Summary Results'!D3404=0,FALSE,'Input and Summary Results'!$B3404)</f>
        <v>204</v>
      </c>
      <c r="C3822">
        <f>IF(OR(B3822=0,'Input and Summary Results'!D3404=0,'Input and Summary Results'!D3404=""),FALSE,'Input and Summary Results'!$D3404)</f>
        <v>7.0390825000000004E-2</v>
      </c>
      <c r="D3822">
        <f>IF(OR(B3822=0,'Input and Summary Results'!E3404=0),FALSE,'Input and Summary Results'!$E3404)</f>
        <v>5.4228087000000001E-2</v>
      </c>
      <c r="E3822">
        <f t="shared" si="209"/>
        <v>-1.1524839447150936</v>
      </c>
      <c r="F3822">
        <f t="shared" si="210"/>
        <v>0.33434740618539416</v>
      </c>
      <c r="G3822">
        <f>IF('Input and Summary Results'!$J$4="yes",IF(C3822=FALSE,FALSE,IF('Data Transformation'!E3822&lt;$R$10,E3822,$R$10)),IF(C3822=FALSE,FALSE,IF(C3822&lt;$R$10,C3822,$R$10)))</f>
        <v>7.0390825000000004E-2</v>
      </c>
      <c r="H3822">
        <f>IF('Input and Summary Results'!$J$4="yes",'Data Transformation'!F3822,'Data Transformation'!D3822)</f>
        <v>5.4228087000000001E-2</v>
      </c>
      <c r="I3822">
        <f t="shared" si="208"/>
        <v>204</v>
      </c>
    </row>
    <row r="3823" spans="2:9" x14ac:dyDescent="0.45">
      <c r="B3823">
        <f>IF('Input and Summary Results'!D3405=0,FALSE,'Input and Summary Results'!$B3405)</f>
        <v>204</v>
      </c>
      <c r="C3823">
        <f>IF(OR(B3823=0,'Input and Summary Results'!D3405=0,'Input and Summary Results'!D3405=""),FALSE,'Input and Summary Results'!$D3405)</f>
        <v>4.6263314E-2</v>
      </c>
      <c r="D3823">
        <f>IF(OR(B3823=0,'Input and Summary Results'!E3405=0),FALSE,'Input and Summary Results'!$E3405)</f>
        <v>5.3489703E-2</v>
      </c>
      <c r="E3823">
        <f t="shared" si="209"/>
        <v>-1.3347632604464517</v>
      </c>
      <c r="F3823">
        <f t="shared" si="210"/>
        <v>0.50179135679731024</v>
      </c>
      <c r="G3823">
        <f>IF('Input and Summary Results'!$J$4="yes",IF(C3823=FALSE,FALSE,IF('Data Transformation'!E3823&lt;$R$10,E3823,$R$10)),IF(C3823=FALSE,FALSE,IF(C3823&lt;$R$10,C3823,$R$10)))</f>
        <v>4.6263314E-2</v>
      </c>
      <c r="H3823">
        <f>IF('Input and Summary Results'!$J$4="yes",'Data Transformation'!F3823,'Data Transformation'!D3823)</f>
        <v>5.3489703E-2</v>
      </c>
      <c r="I3823">
        <f t="shared" si="208"/>
        <v>204</v>
      </c>
    </row>
    <row r="3824" spans="2:9" x14ac:dyDescent="0.45">
      <c r="B3824">
        <f>IF('Input and Summary Results'!D3406=0,FALSE,'Input and Summary Results'!$B3406)</f>
        <v>204</v>
      </c>
      <c r="C3824">
        <f>IF(OR(B3824=0,'Input and Summary Results'!D3406=0,'Input and Summary Results'!D3406=""),FALSE,'Input and Summary Results'!$D3406)</f>
        <v>0.188180974</v>
      </c>
      <c r="D3824">
        <f>IF(OR(B3824=0,'Input and Summary Results'!E3406=0),FALSE,'Input and Summary Results'!$E3406)</f>
        <v>5.0673669999999997E-2</v>
      </c>
      <c r="E3824">
        <f t="shared" si="209"/>
        <v>-0.72542428794652691</v>
      </c>
      <c r="F3824">
        <f t="shared" si="210"/>
        <v>0.11686820570925517</v>
      </c>
      <c r="G3824">
        <f>IF('Input and Summary Results'!$J$4="yes",IF(C3824=FALSE,FALSE,IF('Data Transformation'!E3824&lt;$R$10,E3824,$R$10)),IF(C3824=FALSE,FALSE,IF(C3824&lt;$R$10,C3824,$R$10)))</f>
        <v>0.188180974</v>
      </c>
      <c r="H3824">
        <f>IF('Input and Summary Results'!$J$4="yes",'Data Transformation'!F3824,'Data Transformation'!D3824)</f>
        <v>5.0673669999999997E-2</v>
      </c>
      <c r="I3824">
        <f t="shared" si="208"/>
        <v>204</v>
      </c>
    </row>
    <row r="3825" spans="2:9" x14ac:dyDescent="0.45">
      <c r="B3825">
        <f>IF('Input and Summary Results'!D3407=0,FALSE,'Input and Summary Results'!$B3407)</f>
        <v>204</v>
      </c>
      <c r="C3825">
        <f>IF(OR(B3825=0,'Input and Summary Results'!D3407=0,'Input and Summary Results'!D3407=""),FALSE,'Input and Summary Results'!$D3407)</f>
        <v>5.9821342999999999E-2</v>
      </c>
      <c r="D3825">
        <f>IF(OR(B3825=0,'Input and Summary Results'!E3407=0),FALSE,'Input and Summary Results'!$E3407)</f>
        <v>4.9407155000000001E-2</v>
      </c>
      <c r="E3825">
        <f t="shared" si="209"/>
        <v>-1.2231438412053688</v>
      </c>
      <c r="F3825">
        <f t="shared" si="210"/>
        <v>0.35844573516177997</v>
      </c>
      <c r="G3825">
        <f>IF('Input and Summary Results'!$J$4="yes",IF(C3825=FALSE,FALSE,IF('Data Transformation'!E3825&lt;$R$10,E3825,$R$10)),IF(C3825=FALSE,FALSE,IF(C3825&lt;$R$10,C3825,$R$10)))</f>
        <v>5.9821342999999999E-2</v>
      </c>
      <c r="H3825">
        <f>IF('Input and Summary Results'!$J$4="yes",'Data Transformation'!F3825,'Data Transformation'!D3825)</f>
        <v>4.9407155000000001E-2</v>
      </c>
      <c r="I3825">
        <f t="shared" si="208"/>
        <v>204</v>
      </c>
    </row>
    <row r="3826" spans="2:9" x14ac:dyDescent="0.45">
      <c r="B3826">
        <f>IF('Input and Summary Results'!D3408=0,FALSE,'Input and Summary Results'!$B3408)</f>
        <v>204</v>
      </c>
      <c r="C3826">
        <f>IF(OR(B3826=0,'Input and Summary Results'!D3408=0,'Input and Summary Results'!D3408=""),FALSE,'Input and Summary Results'!$D3408)</f>
        <v>3.9724835E-2</v>
      </c>
      <c r="D3826">
        <f>IF(OR(B3826=0,'Input and Summary Results'!E3408=0),FALSE,'Input and Summary Results'!$E3408)</f>
        <v>4.8592178E-2</v>
      </c>
      <c r="E3826">
        <f t="shared" si="209"/>
        <v>-1.4009378979906479</v>
      </c>
      <c r="F3826">
        <f t="shared" si="210"/>
        <v>0.53087710123906107</v>
      </c>
      <c r="G3826">
        <f>IF('Input and Summary Results'!$J$4="yes",IF(C3826=FALSE,FALSE,IF('Data Transformation'!E3826&lt;$R$10,E3826,$R$10)),IF(C3826=FALSE,FALSE,IF(C3826&lt;$R$10,C3826,$R$10)))</f>
        <v>3.9724835E-2</v>
      </c>
      <c r="H3826">
        <f>IF('Input and Summary Results'!$J$4="yes",'Data Transformation'!F3826,'Data Transformation'!D3826)</f>
        <v>4.8592178E-2</v>
      </c>
      <c r="I3826">
        <f t="shared" si="208"/>
        <v>204</v>
      </c>
    </row>
    <row r="3827" spans="2:9" x14ac:dyDescent="0.45">
      <c r="B3827">
        <f>IF('Input and Summary Results'!D3409=0,FALSE,'Input and Summary Results'!$B3409)</f>
        <v>204</v>
      </c>
      <c r="C3827">
        <f>IF(OR(B3827=0,'Input and Summary Results'!D3409=0,'Input and Summary Results'!D3409=""),FALSE,'Input and Summary Results'!$D3409)</f>
        <v>0.22060012500000001</v>
      </c>
      <c r="D3827">
        <f>IF(OR(B3827=0,'Input and Summary Results'!E3409=0),FALSE,'Input and Summary Results'!$E3409)</f>
        <v>4.4721334000000001E-2</v>
      </c>
      <c r="E3827">
        <f t="shared" si="209"/>
        <v>-0.65639424580881611</v>
      </c>
      <c r="F3827">
        <f t="shared" si="210"/>
        <v>8.7982991650616696E-2</v>
      </c>
      <c r="G3827">
        <f>IF('Input and Summary Results'!$J$4="yes",IF(C3827=FALSE,FALSE,IF('Data Transformation'!E3827&lt;$R$10,E3827,$R$10)),IF(C3827=FALSE,FALSE,IF(C3827&lt;$R$10,C3827,$R$10)))</f>
        <v>0.22060012500000001</v>
      </c>
      <c r="H3827">
        <f>IF('Input and Summary Results'!$J$4="yes",'Data Transformation'!F3827,'Data Transformation'!D3827)</f>
        <v>4.4721334000000001E-2</v>
      </c>
      <c r="I3827">
        <f t="shared" si="208"/>
        <v>204</v>
      </c>
    </row>
    <row r="3828" spans="2:9" x14ac:dyDescent="0.45">
      <c r="B3828">
        <f>IF('Input and Summary Results'!D3410=0,FALSE,'Input and Summary Results'!$B3410)</f>
        <v>204</v>
      </c>
      <c r="C3828">
        <f>IF(OR(B3828=0,'Input and Summary Results'!D3410=0,'Input and Summary Results'!D3410=""),FALSE,'Input and Summary Results'!$D3410)</f>
        <v>0.91184123299999997</v>
      </c>
      <c r="D3828">
        <f>IF(OR(B3828=0,'Input and Summary Results'!E3410=0),FALSE,'Input and Summary Results'!$E3410)</f>
        <v>4.1058421999999997E-2</v>
      </c>
      <c r="E3828">
        <f t="shared" si="209"/>
        <v>-4.0080773112903298E-2</v>
      </c>
      <c r="F3828">
        <f t="shared" si="210"/>
        <v>1.9542168639789949E-2</v>
      </c>
      <c r="G3828">
        <f>IF('Input and Summary Results'!$J$4="yes",IF(C3828=FALSE,FALSE,IF('Data Transformation'!E3828&lt;$R$10,E3828,$R$10)),IF(C3828=FALSE,FALSE,IF(C3828&lt;$R$10,C3828,$R$10)))</f>
        <v>0.91184123299999997</v>
      </c>
      <c r="H3828">
        <f>IF('Input and Summary Results'!$J$4="yes",'Data Transformation'!F3828,'Data Transformation'!D3828)</f>
        <v>4.1058421999999997E-2</v>
      </c>
      <c r="I3828">
        <f t="shared" si="208"/>
        <v>204</v>
      </c>
    </row>
    <row r="3829" spans="2:9" x14ac:dyDescent="0.45">
      <c r="B3829">
        <f>IF('Input and Summary Results'!D3411=0,FALSE,'Input and Summary Results'!$B3411)</f>
        <v>204</v>
      </c>
      <c r="C3829">
        <f>IF(OR(B3829=0,'Input and Summary Results'!D3411=0,'Input and Summary Results'!D3411=""),FALSE,'Input and Summary Results'!$D3411)</f>
        <v>4.8880116000000001E-2</v>
      </c>
      <c r="D3829">
        <f>IF(OR(B3829=0,'Input and Summary Results'!E3411=0),FALSE,'Input and Summary Results'!$E3411)</f>
        <v>3.8675330000000001E-2</v>
      </c>
      <c r="E3829">
        <f t="shared" si="209"/>
        <v>-1.3108677721169726</v>
      </c>
      <c r="F3829">
        <f t="shared" si="210"/>
        <v>0.34339307255326484</v>
      </c>
      <c r="G3829">
        <f>IF('Input and Summary Results'!$J$4="yes",IF(C3829=FALSE,FALSE,IF('Data Transformation'!E3829&lt;$R$10,E3829,$R$10)),IF(C3829=FALSE,FALSE,IF(C3829&lt;$R$10,C3829,$R$10)))</f>
        <v>4.8880116000000001E-2</v>
      </c>
      <c r="H3829">
        <f>IF('Input and Summary Results'!$J$4="yes",'Data Transformation'!F3829,'Data Transformation'!D3829)</f>
        <v>3.8675330000000001E-2</v>
      </c>
      <c r="I3829">
        <f t="shared" si="208"/>
        <v>204</v>
      </c>
    </row>
    <row r="3830" spans="2:9" x14ac:dyDescent="0.45">
      <c r="B3830">
        <f>IF('Input and Summary Results'!D3412=0,FALSE,'Input and Summary Results'!$B3412)</f>
        <v>205</v>
      </c>
      <c r="C3830">
        <f>IF(OR(B3830=0,'Input and Summary Results'!D3412=0,'Input and Summary Results'!D3412=""),FALSE,'Input and Summary Results'!$D3412)</f>
        <v>2.7008282000000002E-2</v>
      </c>
      <c r="D3830">
        <f>IF(OR(B3830=0,'Input and Summary Results'!E3412=0),FALSE,'Input and Summary Results'!$E3412)</f>
        <v>0.111972455</v>
      </c>
      <c r="E3830">
        <f t="shared" si="209"/>
        <v>-1.5685030404571152</v>
      </c>
      <c r="F3830">
        <f t="shared" si="210"/>
        <v>1.7993016168151681</v>
      </c>
      <c r="G3830">
        <f>IF('Input and Summary Results'!$J$4="yes",IF(C3830=FALSE,FALSE,IF('Data Transformation'!E3830&lt;$R$10,E3830,$R$10)),IF(C3830=FALSE,FALSE,IF(C3830&lt;$R$10,C3830,$R$10)))</f>
        <v>2.7008282000000002E-2</v>
      </c>
      <c r="H3830">
        <f>IF('Input and Summary Results'!$J$4="yes",'Data Transformation'!F3830,'Data Transformation'!D3830)</f>
        <v>0.111972455</v>
      </c>
      <c r="I3830">
        <f t="shared" si="208"/>
        <v>205</v>
      </c>
    </row>
    <row r="3831" spans="2:9" x14ac:dyDescent="0.45">
      <c r="B3831">
        <f>IF('Input and Summary Results'!D3413=0,FALSE,'Input and Summary Results'!$B3413)</f>
        <v>205</v>
      </c>
      <c r="C3831">
        <f>IF(OR(B3831=0,'Input and Summary Results'!D3413=0,'Input and Summary Results'!D3413=""),FALSE,'Input and Summary Results'!$D3413)</f>
        <v>2.7966792000000001E-2</v>
      </c>
      <c r="D3831">
        <f>IF(OR(B3831=0,'Input and Summary Results'!E3413=0),FALSE,'Input and Summary Results'!$E3413)</f>
        <v>9.3939856000000002E-2</v>
      </c>
      <c r="E3831">
        <f t="shared" si="209"/>
        <v>-1.5533573475934737</v>
      </c>
      <c r="F3831">
        <f t="shared" si="210"/>
        <v>1.457796714903876</v>
      </c>
      <c r="G3831">
        <f>IF('Input and Summary Results'!$J$4="yes",IF(C3831=FALSE,FALSE,IF('Data Transformation'!E3831&lt;$R$10,E3831,$R$10)),IF(C3831=FALSE,FALSE,IF(C3831&lt;$R$10,C3831,$R$10)))</f>
        <v>2.7966792000000001E-2</v>
      </c>
      <c r="H3831">
        <f>IF('Input and Summary Results'!$J$4="yes",'Data Transformation'!F3831,'Data Transformation'!D3831)</f>
        <v>9.3939856000000002E-2</v>
      </c>
      <c r="I3831">
        <f t="shared" si="208"/>
        <v>205</v>
      </c>
    </row>
    <row r="3832" spans="2:9" x14ac:dyDescent="0.45">
      <c r="B3832">
        <f>IF('Input and Summary Results'!D3414=0,FALSE,'Input and Summary Results'!$B3414)</f>
        <v>205</v>
      </c>
      <c r="C3832">
        <f>IF(OR(B3832=0,'Input and Summary Results'!D3414=0,'Input and Summary Results'!D3414=""),FALSE,'Input and Summary Results'!$D3414)</f>
        <v>-3.0412018999999998E-2</v>
      </c>
      <c r="D3832">
        <f>IF(OR(B3832=0,'Input and Summary Results'!E3414=0),FALSE,'Input and Summary Results'!$E3414)</f>
        <v>9.3758174999999999E-2</v>
      </c>
      <c r="E3832" t="e">
        <f t="shared" si="209"/>
        <v>#NUM!</v>
      </c>
      <c r="F3832">
        <f t="shared" si="210"/>
        <v>-1.3379923230351789</v>
      </c>
      <c r="G3832">
        <f>IF('Input and Summary Results'!$J$4="yes",IF(C3832=FALSE,FALSE,IF('Data Transformation'!E3832&lt;$R$10,E3832,$R$10)),IF(C3832=FALSE,FALSE,IF(C3832&lt;$R$10,C3832,$R$10)))</f>
        <v>-3.0412018999999998E-2</v>
      </c>
      <c r="H3832">
        <f>IF('Input and Summary Results'!$J$4="yes",'Data Transformation'!F3832,'Data Transformation'!D3832)</f>
        <v>9.3758174999999999E-2</v>
      </c>
      <c r="I3832">
        <f t="shared" si="208"/>
        <v>205</v>
      </c>
    </row>
    <row r="3833" spans="2:9" x14ac:dyDescent="0.45">
      <c r="B3833">
        <f>IF('Input and Summary Results'!D3415=0,FALSE,'Input and Summary Results'!$B3415)</f>
        <v>205</v>
      </c>
      <c r="C3833">
        <f>IF(OR(B3833=0,'Input and Summary Results'!D3415=0,'Input and Summary Results'!D3415=""),FALSE,'Input and Summary Results'!$D3415)</f>
        <v>-4.9740831999999999E-2</v>
      </c>
      <c r="D3833">
        <f>IF(OR(B3833=0,'Input and Summary Results'!E3415=0),FALSE,'Input and Summary Results'!$E3415)</f>
        <v>8.9180925999999994E-2</v>
      </c>
      <c r="E3833" t="e">
        <f t="shared" si="209"/>
        <v>#NUM!</v>
      </c>
      <c r="F3833">
        <f t="shared" si="210"/>
        <v>-0.77812373311326999</v>
      </c>
      <c r="G3833">
        <f>IF('Input and Summary Results'!$J$4="yes",IF(C3833=FALSE,FALSE,IF('Data Transformation'!E3833&lt;$R$10,E3833,$R$10)),IF(C3833=FALSE,FALSE,IF(C3833&lt;$R$10,C3833,$R$10)))</f>
        <v>-4.9740831999999999E-2</v>
      </c>
      <c r="H3833">
        <f>IF('Input and Summary Results'!$J$4="yes",'Data Transformation'!F3833,'Data Transformation'!D3833)</f>
        <v>8.9180925999999994E-2</v>
      </c>
      <c r="I3833">
        <f t="shared" si="208"/>
        <v>205</v>
      </c>
    </row>
    <row r="3834" spans="2:9" x14ac:dyDescent="0.45">
      <c r="B3834">
        <f>IF('Input and Summary Results'!D3416=0,FALSE,'Input and Summary Results'!$B3416)</f>
        <v>205</v>
      </c>
      <c r="C3834">
        <f>IF(OR(B3834=0,'Input and Summary Results'!D3416=0,'Input and Summary Results'!D3416=""),FALSE,'Input and Summary Results'!$D3416)</f>
        <v>5.8274674999999998E-2</v>
      </c>
      <c r="D3834">
        <f>IF(OR(B3834=0,'Input and Summary Results'!E3416=0),FALSE,'Input and Summary Results'!$E3416)</f>
        <v>7.2131194999999995E-2</v>
      </c>
      <c r="E3834">
        <f t="shared" si="209"/>
        <v>-1.2345201398768872</v>
      </c>
      <c r="F3834">
        <f t="shared" si="210"/>
        <v>0.53719628003073383</v>
      </c>
      <c r="G3834">
        <f>IF('Input and Summary Results'!$J$4="yes",IF(C3834=FALSE,FALSE,IF('Data Transformation'!E3834&lt;$R$10,E3834,$R$10)),IF(C3834=FALSE,FALSE,IF(C3834&lt;$R$10,C3834,$R$10)))</f>
        <v>5.8274674999999998E-2</v>
      </c>
      <c r="H3834">
        <f>IF('Input and Summary Results'!$J$4="yes",'Data Transformation'!F3834,'Data Transformation'!D3834)</f>
        <v>7.2131194999999995E-2</v>
      </c>
      <c r="I3834">
        <f t="shared" si="208"/>
        <v>205</v>
      </c>
    </row>
    <row r="3835" spans="2:9" x14ac:dyDescent="0.45">
      <c r="B3835">
        <f>IF('Input and Summary Results'!D3417=0,FALSE,'Input and Summary Results'!$B3417)</f>
        <v>205</v>
      </c>
      <c r="C3835">
        <f>IF(OR(B3835=0,'Input and Summary Results'!D3417=0,'Input and Summary Results'!D3417=""),FALSE,'Input and Summary Results'!$D3417)</f>
        <v>0.92312905199999995</v>
      </c>
      <c r="D3835">
        <f>IF(OR(B3835=0,'Input and Summary Results'!E3417=0),FALSE,'Input and Summary Results'!$E3417)</f>
        <v>6.7030442999999995E-2</v>
      </c>
      <c r="E3835">
        <f t="shared" si="209"/>
        <v>-3.4737581039435292E-2</v>
      </c>
      <c r="F3835">
        <f t="shared" si="210"/>
        <v>3.1513700277304241E-2</v>
      </c>
      <c r="G3835">
        <f>IF('Input and Summary Results'!$J$4="yes",IF(C3835=FALSE,FALSE,IF('Data Transformation'!E3835&lt;$R$10,E3835,$R$10)),IF(C3835=FALSE,FALSE,IF(C3835&lt;$R$10,C3835,$R$10)))</f>
        <v>0.92312905199999995</v>
      </c>
      <c r="H3835">
        <f>IF('Input and Summary Results'!$J$4="yes",'Data Transformation'!F3835,'Data Transformation'!D3835)</f>
        <v>6.7030442999999995E-2</v>
      </c>
      <c r="I3835">
        <f t="shared" si="208"/>
        <v>205</v>
      </c>
    </row>
    <row r="3836" spans="2:9" x14ac:dyDescent="0.45">
      <c r="B3836">
        <f>IF('Input and Summary Results'!D3418=0,FALSE,'Input and Summary Results'!$B3418)</f>
        <v>205</v>
      </c>
      <c r="C3836">
        <f>IF(OR(B3836=0,'Input and Summary Results'!D3418=0,'Input and Summary Results'!D3418=""),FALSE,'Input and Summary Results'!$D3418)</f>
        <v>0.33948630000000002</v>
      </c>
      <c r="D3836">
        <f>IF(OR(B3836=0,'Input and Summary Results'!E3418=0),FALSE,'Input and Summary Results'!$E3418)</f>
        <v>6.6706277999999994E-2</v>
      </c>
      <c r="E3836">
        <f t="shared" si="209"/>
        <v>-0.4691777470225178</v>
      </c>
      <c r="F3836">
        <f t="shared" si="210"/>
        <v>8.5277446106072602E-2</v>
      </c>
      <c r="G3836">
        <f>IF('Input and Summary Results'!$J$4="yes",IF(C3836=FALSE,FALSE,IF('Data Transformation'!E3836&lt;$R$10,E3836,$R$10)),IF(C3836=FALSE,FALSE,IF(C3836&lt;$R$10,C3836,$R$10)))</f>
        <v>0.33948630000000002</v>
      </c>
      <c r="H3836">
        <f>IF('Input and Summary Results'!$J$4="yes",'Data Transformation'!F3836,'Data Transformation'!D3836)</f>
        <v>6.6706277999999994E-2</v>
      </c>
      <c r="I3836">
        <f t="shared" si="208"/>
        <v>205</v>
      </c>
    </row>
    <row r="3837" spans="2:9" x14ac:dyDescent="0.45">
      <c r="B3837">
        <f>IF('Input and Summary Results'!D3419=0,FALSE,'Input and Summary Results'!$B3419)</f>
        <v>205</v>
      </c>
      <c r="C3837">
        <f>IF(OR(B3837=0,'Input and Summary Results'!D3419=0,'Input and Summary Results'!D3419=""),FALSE,'Input and Summary Results'!$D3419)</f>
        <v>0.90290980300000001</v>
      </c>
      <c r="D3837">
        <f>IF(OR(B3837=0,'Input and Summary Results'!E3419=0),FALSE,'Input and Summary Results'!$E3419)</f>
        <v>6.4997985999999994E-2</v>
      </c>
      <c r="E3837">
        <f t="shared" si="209"/>
        <v>-4.4355631763884476E-2</v>
      </c>
      <c r="F3837">
        <f t="shared" si="210"/>
        <v>3.1242462791158769E-2</v>
      </c>
      <c r="G3837">
        <f>IF('Input and Summary Results'!$J$4="yes",IF(C3837=FALSE,FALSE,IF('Data Transformation'!E3837&lt;$R$10,E3837,$R$10)),IF(C3837=FALSE,FALSE,IF(C3837&lt;$R$10,C3837,$R$10)))</f>
        <v>0.90290980300000001</v>
      </c>
      <c r="H3837">
        <f>IF('Input and Summary Results'!$J$4="yes",'Data Transformation'!F3837,'Data Transformation'!D3837)</f>
        <v>6.4997985999999994E-2</v>
      </c>
      <c r="I3837">
        <f t="shared" si="208"/>
        <v>205</v>
      </c>
    </row>
    <row r="3838" spans="2:9" x14ac:dyDescent="0.45">
      <c r="B3838">
        <f>IF('Input and Summary Results'!D3420=0,FALSE,'Input and Summary Results'!$B3420)</f>
        <v>205</v>
      </c>
      <c r="C3838">
        <f>IF(OR(B3838=0,'Input and Summary Results'!D3420=0,'Input and Summary Results'!D3420=""),FALSE,'Input and Summary Results'!$D3420)</f>
        <v>2.7743790000000001E-2</v>
      </c>
      <c r="D3838">
        <f>IF(OR(B3838=0,'Input and Summary Results'!E3420=0),FALSE,'Input and Summary Results'!$E3420)</f>
        <v>6.4461048000000007E-2</v>
      </c>
      <c r="E3838">
        <f t="shared" si="209"/>
        <v>-1.5568342114799205</v>
      </c>
      <c r="F3838">
        <f t="shared" si="210"/>
        <v>1.0083732190879473</v>
      </c>
      <c r="G3838">
        <f>IF('Input and Summary Results'!$J$4="yes",IF(C3838=FALSE,FALSE,IF('Data Transformation'!E3838&lt;$R$10,E3838,$R$10)),IF(C3838=FALSE,FALSE,IF(C3838&lt;$R$10,C3838,$R$10)))</f>
        <v>2.7743790000000001E-2</v>
      </c>
      <c r="H3838">
        <f>IF('Input and Summary Results'!$J$4="yes",'Data Transformation'!F3838,'Data Transformation'!D3838)</f>
        <v>6.4461048000000007E-2</v>
      </c>
      <c r="I3838">
        <f t="shared" si="208"/>
        <v>205</v>
      </c>
    </row>
    <row r="3839" spans="2:9" x14ac:dyDescent="0.45">
      <c r="B3839">
        <f>IF('Input and Summary Results'!D3421=0,FALSE,'Input and Summary Results'!$B3421)</f>
        <v>205</v>
      </c>
      <c r="C3839">
        <f>IF(OR(B3839=0,'Input and Summary Results'!D3421=0,'Input and Summary Results'!D3421=""),FALSE,'Input and Summary Results'!$D3421)</f>
        <v>0.10664224</v>
      </c>
      <c r="D3839">
        <f>IF(OR(B3839=0,'Input and Summary Results'!E3421=0),FALSE,'Input and Summary Results'!$E3421)</f>
        <v>6.3286547999999998E-2</v>
      </c>
      <c r="E3839">
        <f t="shared" si="209"/>
        <v>-0.9720707412252696</v>
      </c>
      <c r="F3839">
        <f t="shared" si="210"/>
        <v>0.25755612252705867</v>
      </c>
      <c r="G3839">
        <f>IF('Input and Summary Results'!$J$4="yes",IF(C3839=FALSE,FALSE,IF('Data Transformation'!E3839&lt;$R$10,E3839,$R$10)),IF(C3839=FALSE,FALSE,IF(C3839&lt;$R$10,C3839,$R$10)))</f>
        <v>0.10664224</v>
      </c>
      <c r="H3839">
        <f>IF('Input and Summary Results'!$J$4="yes",'Data Transformation'!F3839,'Data Transformation'!D3839)</f>
        <v>6.3286547999999998E-2</v>
      </c>
      <c r="I3839">
        <f t="shared" si="208"/>
        <v>205</v>
      </c>
    </row>
    <row r="3840" spans="2:9" x14ac:dyDescent="0.45">
      <c r="B3840">
        <f>IF('Input and Summary Results'!D3422=0,FALSE,'Input and Summary Results'!$B3422)</f>
        <v>205</v>
      </c>
      <c r="C3840">
        <f>IF(OR(B3840=0,'Input and Summary Results'!D3422=0,'Input and Summary Results'!D3422=""),FALSE,'Input and Summary Results'!$D3422)</f>
        <v>0.102867334</v>
      </c>
      <c r="D3840">
        <f>IF(OR(B3840=0,'Input and Summary Results'!E3422=0),FALSE,'Input and Summary Results'!$E3422)</f>
        <v>5.5710216E-2</v>
      </c>
      <c r="E3840">
        <f t="shared" si="209"/>
        <v>-0.98772251557603086</v>
      </c>
      <c r="F3840">
        <f t="shared" si="210"/>
        <v>0.23504287322154183</v>
      </c>
      <c r="G3840">
        <f>IF('Input and Summary Results'!$J$4="yes",IF(C3840=FALSE,FALSE,IF('Data Transformation'!E3840&lt;$R$10,E3840,$R$10)),IF(C3840=FALSE,FALSE,IF(C3840&lt;$R$10,C3840,$R$10)))</f>
        <v>0.102867334</v>
      </c>
      <c r="H3840">
        <f>IF('Input and Summary Results'!$J$4="yes",'Data Transformation'!F3840,'Data Transformation'!D3840)</f>
        <v>5.5710216E-2</v>
      </c>
      <c r="I3840">
        <f t="shared" si="208"/>
        <v>205</v>
      </c>
    </row>
    <row r="3841" spans="2:9" x14ac:dyDescent="0.45">
      <c r="B3841">
        <f>IF('Input and Summary Results'!D3423=0,FALSE,'Input and Summary Results'!$B3423)</f>
        <v>205</v>
      </c>
      <c r="C3841">
        <f>IF(OR(B3841=0,'Input and Summary Results'!D3423=0,'Input and Summary Results'!D3423=""),FALSE,'Input and Summary Results'!$D3423)</f>
        <v>0.13303351699999999</v>
      </c>
      <c r="D3841">
        <f>IF(OR(B3841=0,'Input and Summary Results'!E3423=0),FALSE,'Input and Summary Results'!$E3423)</f>
        <v>5.3969402999999999E-2</v>
      </c>
      <c r="E3841">
        <f t="shared" si="209"/>
        <v>-0.87603892734632738</v>
      </c>
      <c r="F3841">
        <f t="shared" si="210"/>
        <v>0.17606631343889076</v>
      </c>
      <c r="G3841">
        <f>IF('Input and Summary Results'!$J$4="yes",IF(C3841=FALSE,FALSE,IF('Data Transformation'!E3841&lt;$R$10,E3841,$R$10)),IF(C3841=FALSE,FALSE,IF(C3841&lt;$R$10,C3841,$R$10)))</f>
        <v>0.13303351699999999</v>
      </c>
      <c r="H3841">
        <f>IF('Input and Summary Results'!$J$4="yes",'Data Transformation'!F3841,'Data Transformation'!D3841)</f>
        <v>5.3969402999999999E-2</v>
      </c>
      <c r="I3841">
        <f t="shared" si="208"/>
        <v>205</v>
      </c>
    </row>
    <row r="3842" spans="2:9" x14ac:dyDescent="0.45">
      <c r="B3842">
        <f>IF('Input and Summary Results'!D3424=0,FALSE,'Input and Summary Results'!$B3424)</f>
        <v>205</v>
      </c>
      <c r="C3842">
        <f>IF(OR(B3842=0,'Input and Summary Results'!D3424=0,'Input and Summary Results'!D3424=""),FALSE,'Input and Summary Results'!$D3424)</f>
        <v>9.9716818999999998E-2</v>
      </c>
      <c r="D3842">
        <f>IF(OR(B3842=0,'Input and Summary Results'!E3424=0),FALSE,'Input and Summary Results'!$E3424)</f>
        <v>5.2366286999999997E-2</v>
      </c>
      <c r="E3842">
        <f t="shared" si="209"/>
        <v>-1.0012315840870538</v>
      </c>
      <c r="F3842">
        <f t="shared" si="210"/>
        <v>0.227915097833195</v>
      </c>
      <c r="G3842">
        <f>IF('Input and Summary Results'!$J$4="yes",IF(C3842=FALSE,FALSE,IF('Data Transformation'!E3842&lt;$R$10,E3842,$R$10)),IF(C3842=FALSE,FALSE,IF(C3842&lt;$R$10,C3842,$R$10)))</f>
        <v>9.9716818999999998E-2</v>
      </c>
      <c r="H3842">
        <f>IF('Input and Summary Results'!$J$4="yes",'Data Transformation'!F3842,'Data Transformation'!D3842)</f>
        <v>5.2366286999999997E-2</v>
      </c>
      <c r="I3842">
        <f t="shared" si="208"/>
        <v>205</v>
      </c>
    </row>
    <row r="3843" spans="2:9" x14ac:dyDescent="0.45">
      <c r="B3843">
        <f>IF('Input and Summary Results'!D3425=0,FALSE,'Input and Summary Results'!$B3425)</f>
        <v>205</v>
      </c>
      <c r="C3843">
        <f>IF(OR(B3843=0,'Input and Summary Results'!D3425=0,'Input and Summary Results'!D3425=""),FALSE,'Input and Summary Results'!$D3425)</f>
        <v>2.6767820000000001E-2</v>
      </c>
      <c r="D3843">
        <f>IF(OR(B3843=0,'Input and Summary Results'!E3425=0),FALSE,'Input and Summary Results'!$E3425)</f>
        <v>4.8707022000000003E-2</v>
      </c>
      <c r="E3843">
        <f t="shared" si="209"/>
        <v>-1.5723869967817696</v>
      </c>
      <c r="F3843">
        <f t="shared" si="210"/>
        <v>0.78971121099887853</v>
      </c>
      <c r="G3843">
        <f>IF('Input and Summary Results'!$J$4="yes",IF(C3843=FALSE,FALSE,IF('Data Transformation'!E3843&lt;$R$10,E3843,$R$10)),IF(C3843=FALSE,FALSE,IF(C3843&lt;$R$10,C3843,$R$10)))</f>
        <v>2.6767820000000001E-2</v>
      </c>
      <c r="H3843">
        <f>IF('Input and Summary Results'!$J$4="yes",'Data Transformation'!F3843,'Data Transformation'!D3843)</f>
        <v>4.8707022000000003E-2</v>
      </c>
      <c r="I3843">
        <f t="shared" si="208"/>
        <v>205</v>
      </c>
    </row>
    <row r="3844" spans="2:9" x14ac:dyDescent="0.45">
      <c r="B3844">
        <f>IF('Input and Summary Results'!D3426=0,FALSE,'Input and Summary Results'!$B3426)</f>
        <v>205</v>
      </c>
      <c r="C3844">
        <f>IF(OR(B3844=0,'Input and Summary Results'!D3426=0,'Input and Summary Results'!D3426=""),FALSE,'Input and Summary Results'!$D3426)</f>
        <v>3.6092887999999997E-2</v>
      </c>
      <c r="D3844">
        <f>IF(OR(B3844=0,'Input and Summary Results'!E3426=0),FALSE,'Input and Summary Results'!$E3426)</f>
        <v>4.6597582999999998E-2</v>
      </c>
      <c r="E3844">
        <f t="shared" si="209"/>
        <v>-1.4425783661454579</v>
      </c>
      <c r="F3844">
        <f t="shared" si="210"/>
        <v>0.56031401593577113</v>
      </c>
      <c r="G3844">
        <f>IF('Input and Summary Results'!$J$4="yes",IF(C3844=FALSE,FALSE,IF('Data Transformation'!E3844&lt;$R$10,E3844,$R$10)),IF(C3844=FALSE,FALSE,IF(C3844&lt;$R$10,C3844,$R$10)))</f>
        <v>3.6092887999999997E-2</v>
      </c>
      <c r="H3844">
        <f>IF('Input and Summary Results'!$J$4="yes",'Data Transformation'!F3844,'Data Transformation'!D3844)</f>
        <v>4.6597582999999998E-2</v>
      </c>
      <c r="I3844">
        <f t="shared" si="208"/>
        <v>205</v>
      </c>
    </row>
    <row r="3845" spans="2:9" x14ac:dyDescent="0.45">
      <c r="B3845">
        <f>IF('Input and Summary Results'!D3427=0,FALSE,'Input and Summary Results'!$B3427)</f>
        <v>205</v>
      </c>
      <c r="C3845">
        <f>IF(OR(B3845=0,'Input and Summary Results'!D3427=0,'Input and Summary Results'!D3427=""),FALSE,'Input and Summary Results'!$D3427)</f>
        <v>3.8122159000000003E-2</v>
      </c>
      <c r="D3845">
        <f>IF(OR(B3845=0,'Input and Summary Results'!E3427=0),FALSE,'Input and Summary Results'!$E3427)</f>
        <v>4.4473805999999998E-2</v>
      </c>
      <c r="E3845">
        <f t="shared" si="209"/>
        <v>-1.4188225116214643</v>
      </c>
      <c r="F3845">
        <f t="shared" si="210"/>
        <v>0.50631003884118941</v>
      </c>
      <c r="G3845">
        <f>IF('Input and Summary Results'!$J$4="yes",IF(C3845=FALSE,FALSE,IF('Data Transformation'!E3845&lt;$R$10,E3845,$R$10)),IF(C3845=FALSE,FALSE,IF(C3845&lt;$R$10,C3845,$R$10)))</f>
        <v>3.8122159000000003E-2</v>
      </c>
      <c r="H3845">
        <f>IF('Input and Summary Results'!$J$4="yes",'Data Transformation'!F3845,'Data Transformation'!D3845)</f>
        <v>4.4473805999999998E-2</v>
      </c>
      <c r="I3845">
        <f t="shared" ref="I3845:I3908" si="211">IF(G3845=FALSE,"",B3845)</f>
        <v>205</v>
      </c>
    </row>
    <row r="3846" spans="2:9" x14ac:dyDescent="0.45">
      <c r="B3846">
        <f>IF('Input and Summary Results'!D3428=0,FALSE,'Input and Summary Results'!$B3428)</f>
        <v>205</v>
      </c>
      <c r="C3846">
        <f>IF(OR(B3846=0,'Input and Summary Results'!D3428=0,'Input and Summary Results'!D3428=""),FALSE,'Input and Summary Results'!$D3428)</f>
        <v>0.52488428600000003</v>
      </c>
      <c r="D3846">
        <f>IF(OR(B3846=0,'Input and Summary Results'!E3428=0),FALSE,'Input and Summary Results'!$E3428)</f>
        <v>3.7384117000000001E-2</v>
      </c>
      <c r="E3846">
        <f t="shared" si="209"/>
        <v>-0.27993642895722365</v>
      </c>
      <c r="F3846">
        <f t="shared" si="210"/>
        <v>3.0911016410195977E-2</v>
      </c>
      <c r="G3846">
        <f>IF('Input and Summary Results'!$J$4="yes",IF(C3846=FALSE,FALSE,IF('Data Transformation'!E3846&lt;$R$10,E3846,$R$10)),IF(C3846=FALSE,FALSE,IF(C3846&lt;$R$10,C3846,$R$10)))</f>
        <v>0.52488428600000003</v>
      </c>
      <c r="H3846">
        <f>IF('Input and Summary Results'!$J$4="yes",'Data Transformation'!F3846,'Data Transformation'!D3846)</f>
        <v>3.7384117000000001E-2</v>
      </c>
      <c r="I3846">
        <f t="shared" si="211"/>
        <v>205</v>
      </c>
    </row>
    <row r="3847" spans="2:9" x14ac:dyDescent="0.45">
      <c r="B3847">
        <f>IF('Input and Summary Results'!D3429=0,FALSE,'Input and Summary Results'!$B3429)</f>
        <v>206</v>
      </c>
      <c r="C3847">
        <f>IF(OR(B3847=0,'Input and Summary Results'!D3429=0,'Input and Summary Results'!D3429=""),FALSE,'Input and Summary Results'!$D3429)</f>
        <v>1.038050229</v>
      </c>
      <c r="D3847">
        <f>IF(OR(B3847=0,'Input and Summary Results'!E3429=0),FALSE,'Input and Summary Results'!$E3429)</f>
        <v>8.2975227999999998E-2</v>
      </c>
      <c r="E3847">
        <f t="shared" si="209"/>
        <v>1.6218368589272017E-2</v>
      </c>
      <c r="F3847">
        <f t="shared" si="210"/>
        <v>3.4691239350422613E-2</v>
      </c>
      <c r="G3847">
        <f>IF('Input and Summary Results'!$J$4="yes",IF(C3847=FALSE,FALSE,IF('Data Transformation'!E3847&lt;$R$10,E3847,$R$10)),IF(C3847=FALSE,FALSE,IF(C3847&lt;$R$10,C3847,$R$10)))</f>
        <v>1.038050229</v>
      </c>
      <c r="H3847">
        <f>IF('Input and Summary Results'!$J$4="yes",'Data Transformation'!F3847,'Data Transformation'!D3847)</f>
        <v>8.2975227999999998E-2</v>
      </c>
      <c r="I3847">
        <f t="shared" si="211"/>
        <v>206</v>
      </c>
    </row>
    <row r="3848" spans="2:9" x14ac:dyDescent="0.45">
      <c r="B3848">
        <f>IF('Input and Summary Results'!D3430=0,FALSE,'Input and Summary Results'!$B3430)</f>
        <v>206</v>
      </c>
      <c r="C3848">
        <f>IF(OR(B3848=0,'Input and Summary Results'!D3430=0,'Input and Summary Results'!D3430=""),FALSE,'Input and Summary Results'!$D3430)</f>
        <v>0.48429293099999998</v>
      </c>
      <c r="D3848">
        <f>IF(OR(B3848=0,'Input and Summary Results'!E3430=0),FALSE,'Input and Summary Results'!$E3430)</f>
        <v>8.2730509999999993E-2</v>
      </c>
      <c r="E3848">
        <f t="shared" si="209"/>
        <v>-0.31489187010295139</v>
      </c>
      <c r="F3848">
        <f t="shared" si="210"/>
        <v>7.4139098553144073E-2</v>
      </c>
      <c r="G3848">
        <f>IF('Input and Summary Results'!$J$4="yes",IF(C3848=FALSE,FALSE,IF('Data Transformation'!E3848&lt;$R$10,E3848,$R$10)),IF(C3848=FALSE,FALSE,IF(C3848&lt;$R$10,C3848,$R$10)))</f>
        <v>0.48429293099999998</v>
      </c>
      <c r="H3848">
        <f>IF('Input and Summary Results'!$J$4="yes",'Data Transformation'!F3848,'Data Transformation'!D3848)</f>
        <v>8.2730509999999993E-2</v>
      </c>
      <c r="I3848">
        <f t="shared" si="211"/>
        <v>206</v>
      </c>
    </row>
    <row r="3849" spans="2:9" x14ac:dyDescent="0.45">
      <c r="B3849">
        <f>IF('Input and Summary Results'!D3431=0,FALSE,'Input and Summary Results'!$B3431)</f>
        <v>206</v>
      </c>
      <c r="C3849">
        <f>IF(OR(B3849=0,'Input and Summary Results'!D3431=0,'Input and Summary Results'!D3431=""),FALSE,'Input and Summary Results'!$D3431)</f>
        <v>0.21593368800000001</v>
      </c>
      <c r="D3849">
        <f>IF(OR(B3849=0,'Input and Summary Results'!E3431=0),FALSE,'Input and Summary Results'!$E3431)</f>
        <v>7.5021479000000002E-2</v>
      </c>
      <c r="E3849">
        <f t="shared" si="209"/>
        <v>-0.66567959772511331</v>
      </c>
      <c r="F3849">
        <f t="shared" si="210"/>
        <v>0.15078389197891159</v>
      </c>
      <c r="G3849">
        <f>IF('Input and Summary Results'!$J$4="yes",IF(C3849=FALSE,FALSE,IF('Data Transformation'!E3849&lt;$R$10,E3849,$R$10)),IF(C3849=FALSE,FALSE,IF(C3849&lt;$R$10,C3849,$R$10)))</f>
        <v>0.21593368800000001</v>
      </c>
      <c r="H3849">
        <f>IF('Input and Summary Results'!$J$4="yes",'Data Transformation'!F3849,'Data Transformation'!D3849)</f>
        <v>7.5021479000000002E-2</v>
      </c>
      <c r="I3849">
        <f t="shared" si="211"/>
        <v>206</v>
      </c>
    </row>
    <row r="3850" spans="2:9" x14ac:dyDescent="0.45">
      <c r="B3850">
        <f>IF('Input and Summary Results'!D3432=0,FALSE,'Input and Summary Results'!$B3432)</f>
        <v>206</v>
      </c>
      <c r="C3850">
        <f>IF(OR(B3850=0,'Input and Summary Results'!D3432=0,'Input and Summary Results'!D3432=""),FALSE,'Input and Summary Results'!$D3432)</f>
        <v>0.168083121</v>
      </c>
      <c r="D3850">
        <f>IF(OR(B3850=0,'Input and Summary Results'!E3432=0),FALSE,'Input and Summary Results'!$E3432)</f>
        <v>7.3279585999999994E-2</v>
      </c>
      <c r="E3850">
        <f t="shared" si="209"/>
        <v>-0.77447589646303927</v>
      </c>
      <c r="F3850">
        <f t="shared" si="210"/>
        <v>0.18921198116020227</v>
      </c>
      <c r="G3850">
        <f>IF('Input and Summary Results'!$J$4="yes",IF(C3850=FALSE,FALSE,IF('Data Transformation'!E3850&lt;$R$10,E3850,$R$10)),IF(C3850=FALSE,FALSE,IF(C3850&lt;$R$10,C3850,$R$10)))</f>
        <v>0.168083121</v>
      </c>
      <c r="H3850">
        <f>IF('Input and Summary Results'!$J$4="yes",'Data Transformation'!F3850,'Data Transformation'!D3850)</f>
        <v>7.3279585999999994E-2</v>
      </c>
      <c r="I3850">
        <f t="shared" si="211"/>
        <v>206</v>
      </c>
    </row>
    <row r="3851" spans="2:9" x14ac:dyDescent="0.45">
      <c r="B3851">
        <f>IF('Input and Summary Results'!D3433=0,FALSE,'Input and Summary Results'!$B3433)</f>
        <v>206</v>
      </c>
      <c r="C3851">
        <f>IF(OR(B3851=0,'Input and Summary Results'!D3433=0,'Input and Summary Results'!D3433=""),FALSE,'Input and Summary Results'!$D3433)</f>
        <v>0.67238486200000003</v>
      </c>
      <c r="D3851">
        <f>IF(OR(B3851=0,'Input and Summary Results'!E3433=0),FALSE,'Input and Summary Results'!$E3433)</f>
        <v>6.9409764999999998E-2</v>
      </c>
      <c r="E3851">
        <f t="shared" si="209"/>
        <v>-0.17238207278145654</v>
      </c>
      <c r="F3851">
        <f t="shared" si="210"/>
        <v>4.4801481580648665E-2</v>
      </c>
      <c r="G3851">
        <f>IF('Input and Summary Results'!$J$4="yes",IF(C3851=FALSE,FALSE,IF('Data Transformation'!E3851&lt;$R$10,E3851,$R$10)),IF(C3851=FALSE,FALSE,IF(C3851&lt;$R$10,C3851,$R$10)))</f>
        <v>0.67238486200000003</v>
      </c>
      <c r="H3851">
        <f>IF('Input and Summary Results'!$J$4="yes",'Data Transformation'!F3851,'Data Transformation'!D3851)</f>
        <v>6.9409764999999998E-2</v>
      </c>
      <c r="I3851">
        <f t="shared" si="211"/>
        <v>206</v>
      </c>
    </row>
    <row r="3852" spans="2:9" x14ac:dyDescent="0.45">
      <c r="B3852">
        <f>IF('Input and Summary Results'!D3434=0,FALSE,'Input and Summary Results'!$B3434)</f>
        <v>206</v>
      </c>
      <c r="C3852">
        <f>IF(OR(B3852=0,'Input and Summary Results'!D3434=0,'Input and Summary Results'!D3434=""),FALSE,'Input and Summary Results'!$D3434)</f>
        <v>0.204707483</v>
      </c>
      <c r="D3852">
        <f>IF(OR(B3852=0,'Input and Summary Results'!E3434=0),FALSE,'Input and Summary Results'!$E3434)</f>
        <v>6.8588434000000004E-2</v>
      </c>
      <c r="E3852">
        <f t="shared" si="209"/>
        <v>-0.68886628158659391</v>
      </c>
      <c r="F3852">
        <f t="shared" si="210"/>
        <v>0.1454142267774354</v>
      </c>
      <c r="G3852">
        <f>IF('Input and Summary Results'!$J$4="yes",IF(C3852=FALSE,FALSE,IF('Data Transformation'!E3852&lt;$R$10,E3852,$R$10)),IF(C3852=FALSE,FALSE,IF(C3852&lt;$R$10,C3852,$R$10)))</f>
        <v>0.204707483</v>
      </c>
      <c r="H3852">
        <f>IF('Input and Summary Results'!$J$4="yes",'Data Transformation'!F3852,'Data Transformation'!D3852)</f>
        <v>6.8588434000000004E-2</v>
      </c>
      <c r="I3852">
        <f t="shared" si="211"/>
        <v>206</v>
      </c>
    </row>
    <row r="3853" spans="2:9" x14ac:dyDescent="0.45">
      <c r="B3853">
        <f>IF('Input and Summary Results'!D3435=0,FALSE,'Input and Summary Results'!$B3435)</f>
        <v>206</v>
      </c>
      <c r="C3853">
        <f>IF(OR(B3853=0,'Input and Summary Results'!D3435=0,'Input and Summary Results'!D3435=""),FALSE,'Input and Summary Results'!$D3435)</f>
        <v>0.87889636599999998</v>
      </c>
      <c r="D3853">
        <f>IF(OR(B3853=0,'Input and Summary Results'!E3435=0),FALSE,'Input and Summary Results'!$E3435)</f>
        <v>6.7566366000000003E-2</v>
      </c>
      <c r="E3853">
        <f t="shared" si="209"/>
        <v>-5.6062331214903838E-2</v>
      </c>
      <c r="F3853">
        <f t="shared" si="210"/>
        <v>3.3364346444458959E-2</v>
      </c>
      <c r="G3853">
        <f>IF('Input and Summary Results'!$J$4="yes",IF(C3853=FALSE,FALSE,IF('Data Transformation'!E3853&lt;$R$10,E3853,$R$10)),IF(C3853=FALSE,FALSE,IF(C3853&lt;$R$10,C3853,$R$10)))</f>
        <v>0.87889636599999998</v>
      </c>
      <c r="H3853">
        <f>IF('Input and Summary Results'!$J$4="yes",'Data Transformation'!F3853,'Data Transformation'!D3853)</f>
        <v>6.7566366000000003E-2</v>
      </c>
      <c r="I3853">
        <f t="shared" si="211"/>
        <v>206</v>
      </c>
    </row>
    <row r="3854" spans="2:9" x14ac:dyDescent="0.45">
      <c r="B3854">
        <f>IF('Input and Summary Results'!D3436=0,FALSE,'Input and Summary Results'!$B3436)</f>
        <v>206</v>
      </c>
      <c r="C3854">
        <f>IF(OR(B3854=0,'Input and Summary Results'!D3436=0,'Input and Summary Results'!D3436=""),FALSE,'Input and Summary Results'!$D3436)</f>
        <v>5.9912189999999997E-2</v>
      </c>
      <c r="D3854">
        <f>IF(OR(B3854=0,'Input and Summary Results'!E3436=0),FALSE,'Input and Summary Results'!$E3436)</f>
        <v>6.6443039999999995E-2</v>
      </c>
      <c r="E3854">
        <f t="shared" si="209"/>
        <v>-1.2224848051378598</v>
      </c>
      <c r="F3854">
        <f t="shared" si="210"/>
        <v>0.48130905179730532</v>
      </c>
      <c r="G3854">
        <f>IF('Input and Summary Results'!$J$4="yes",IF(C3854=FALSE,FALSE,IF('Data Transformation'!E3854&lt;$R$10,E3854,$R$10)),IF(C3854=FALSE,FALSE,IF(C3854&lt;$R$10,C3854,$R$10)))</f>
        <v>5.9912189999999997E-2</v>
      </c>
      <c r="H3854">
        <f>IF('Input and Summary Results'!$J$4="yes",'Data Transformation'!F3854,'Data Transformation'!D3854)</f>
        <v>6.6443039999999995E-2</v>
      </c>
      <c r="I3854">
        <f t="shared" si="211"/>
        <v>206</v>
      </c>
    </row>
    <row r="3855" spans="2:9" x14ac:dyDescent="0.45">
      <c r="B3855">
        <f>IF('Input and Summary Results'!D3437=0,FALSE,'Input and Summary Results'!$B3437)</f>
        <v>206</v>
      </c>
      <c r="C3855">
        <f>IF(OR(B3855=0,'Input and Summary Results'!D3437=0,'Input and Summary Results'!D3437=""),FALSE,'Input and Summary Results'!$D3437)</f>
        <v>0.39622533500000001</v>
      </c>
      <c r="D3855">
        <f>IF(OR(B3855=0,'Input and Summary Results'!E3437=0),FALSE,'Input and Summary Results'!$E3437)</f>
        <v>6.5072483E-2</v>
      </c>
      <c r="E3855">
        <f t="shared" si="209"/>
        <v>-0.40205775873456034</v>
      </c>
      <c r="F3855">
        <f t="shared" si="210"/>
        <v>7.1276254008340992E-2</v>
      </c>
      <c r="G3855">
        <f>IF('Input and Summary Results'!$J$4="yes",IF(C3855=FALSE,FALSE,IF('Data Transformation'!E3855&lt;$R$10,E3855,$R$10)),IF(C3855=FALSE,FALSE,IF(C3855&lt;$R$10,C3855,$R$10)))</f>
        <v>0.39622533500000001</v>
      </c>
      <c r="H3855">
        <f>IF('Input and Summary Results'!$J$4="yes",'Data Transformation'!F3855,'Data Transformation'!D3855)</f>
        <v>6.5072483E-2</v>
      </c>
      <c r="I3855">
        <f t="shared" si="211"/>
        <v>206</v>
      </c>
    </row>
    <row r="3856" spans="2:9" x14ac:dyDescent="0.45">
      <c r="B3856">
        <f>IF('Input and Summary Results'!D3438=0,FALSE,'Input and Summary Results'!$B3438)</f>
        <v>206</v>
      </c>
      <c r="C3856">
        <f>IF(OR(B3856=0,'Input and Summary Results'!D3438=0,'Input and Summary Results'!D3438=""),FALSE,'Input and Summary Results'!$D3438)</f>
        <v>0.16569557500000001</v>
      </c>
      <c r="D3856">
        <f>IF(OR(B3856=0,'Input and Summary Results'!E3438=0),FALSE,'Input and Summary Results'!$E3438)</f>
        <v>6.3557645999999995E-2</v>
      </c>
      <c r="E3856">
        <f t="shared" si="209"/>
        <v>-0.78068908952117611</v>
      </c>
      <c r="F3856">
        <f t="shared" si="210"/>
        <v>0.16647407973326986</v>
      </c>
      <c r="G3856">
        <f>IF('Input and Summary Results'!$J$4="yes",IF(C3856=FALSE,FALSE,IF('Data Transformation'!E3856&lt;$R$10,E3856,$R$10)),IF(C3856=FALSE,FALSE,IF(C3856&lt;$R$10,C3856,$R$10)))</f>
        <v>0.16569557500000001</v>
      </c>
      <c r="H3856">
        <f>IF('Input and Summary Results'!$J$4="yes",'Data Transformation'!F3856,'Data Transformation'!D3856)</f>
        <v>6.3557645999999995E-2</v>
      </c>
      <c r="I3856">
        <f t="shared" si="211"/>
        <v>206</v>
      </c>
    </row>
    <row r="3857" spans="2:9" x14ac:dyDescent="0.45">
      <c r="B3857">
        <f>IF('Input and Summary Results'!D3439=0,FALSE,'Input and Summary Results'!$B3439)</f>
        <v>206</v>
      </c>
      <c r="C3857">
        <f>IF(OR(B3857=0,'Input and Summary Results'!D3439=0,'Input and Summary Results'!D3439=""),FALSE,'Input and Summary Results'!$D3439)</f>
        <v>0.75128524100000005</v>
      </c>
      <c r="D3857">
        <f>IF(OR(B3857=0,'Input and Summary Results'!E3439=0),FALSE,'Input and Summary Results'!$E3439)</f>
        <v>6.2318224999999998E-2</v>
      </c>
      <c r="E3857">
        <f t="shared" si="209"/>
        <v>-0.12419514279237041</v>
      </c>
      <c r="F3857">
        <f t="shared" si="210"/>
        <v>3.5999788328065926E-2</v>
      </c>
      <c r="G3857">
        <f>IF('Input and Summary Results'!$J$4="yes",IF(C3857=FALSE,FALSE,IF('Data Transformation'!E3857&lt;$R$10,E3857,$R$10)),IF(C3857=FALSE,FALSE,IF(C3857&lt;$R$10,C3857,$R$10)))</f>
        <v>0.75128524100000005</v>
      </c>
      <c r="H3857">
        <f>IF('Input and Summary Results'!$J$4="yes",'Data Transformation'!F3857,'Data Transformation'!D3857)</f>
        <v>6.2318224999999998E-2</v>
      </c>
      <c r="I3857">
        <f t="shared" si="211"/>
        <v>206</v>
      </c>
    </row>
    <row r="3858" spans="2:9" x14ac:dyDescent="0.45">
      <c r="B3858">
        <f>IF('Input and Summary Results'!D3440=0,FALSE,'Input and Summary Results'!$B3440)</f>
        <v>206</v>
      </c>
      <c r="C3858">
        <f>IF(OR(B3858=0,'Input and Summary Results'!D3440=0,'Input and Summary Results'!D3440=""),FALSE,'Input and Summary Results'!$D3440)</f>
        <v>0.812910931</v>
      </c>
      <c r="D3858">
        <f>IF(OR(B3858=0,'Input and Summary Results'!E3440=0),FALSE,'Input and Summary Results'!$E3440)</f>
        <v>6.2175392000000003E-2</v>
      </c>
      <c r="E3858">
        <f t="shared" si="209"/>
        <v>-8.9957036563736187E-2</v>
      </c>
      <c r="F3858">
        <f t="shared" si="210"/>
        <v>3.3194436313958235E-2</v>
      </c>
      <c r="G3858">
        <f>IF('Input and Summary Results'!$J$4="yes",IF(C3858=FALSE,FALSE,IF('Data Transformation'!E3858&lt;$R$10,E3858,$R$10)),IF(C3858=FALSE,FALSE,IF(C3858&lt;$R$10,C3858,$R$10)))</f>
        <v>0.812910931</v>
      </c>
      <c r="H3858">
        <f>IF('Input and Summary Results'!$J$4="yes",'Data Transformation'!F3858,'Data Transformation'!D3858)</f>
        <v>6.2175392000000003E-2</v>
      </c>
      <c r="I3858">
        <f t="shared" si="211"/>
        <v>206</v>
      </c>
    </row>
    <row r="3859" spans="2:9" x14ac:dyDescent="0.45">
      <c r="B3859">
        <f>IF('Input and Summary Results'!D3441=0,FALSE,'Input and Summary Results'!$B3441)</f>
        <v>206</v>
      </c>
      <c r="C3859">
        <f>IF(OR(B3859=0,'Input and Summary Results'!D3441=0,'Input and Summary Results'!D3441=""),FALSE,'Input and Summary Results'!$D3441)</f>
        <v>0.29342861599999998</v>
      </c>
      <c r="D3859">
        <f>IF(OR(B3859=0,'Input and Summary Results'!E3441=0),FALSE,'Input and Summary Results'!$E3441)</f>
        <v>5.6609498000000001E-2</v>
      </c>
      <c r="E3859">
        <f t="shared" si="209"/>
        <v>-0.53249753478422046</v>
      </c>
      <c r="F3859">
        <f t="shared" si="210"/>
        <v>8.3729127945721571E-2</v>
      </c>
      <c r="G3859">
        <f>IF('Input and Summary Results'!$J$4="yes",IF(C3859=FALSE,FALSE,IF('Data Transformation'!E3859&lt;$R$10,E3859,$R$10)),IF(C3859=FALSE,FALSE,IF(C3859&lt;$R$10,C3859,$R$10)))</f>
        <v>0.29342861599999998</v>
      </c>
      <c r="H3859">
        <f>IF('Input and Summary Results'!$J$4="yes",'Data Transformation'!F3859,'Data Transformation'!D3859)</f>
        <v>5.6609498000000001E-2</v>
      </c>
      <c r="I3859">
        <f t="shared" si="211"/>
        <v>206</v>
      </c>
    </row>
    <row r="3860" spans="2:9" x14ac:dyDescent="0.45">
      <c r="B3860">
        <f>IF('Input and Summary Results'!D3442=0,FALSE,'Input and Summary Results'!$B3442)</f>
        <v>206</v>
      </c>
      <c r="C3860">
        <f>IF(OR(B3860=0,'Input and Summary Results'!D3442=0,'Input and Summary Results'!D3442=""),FALSE,'Input and Summary Results'!$D3442)</f>
        <v>0.78105106700000004</v>
      </c>
      <c r="D3860">
        <f>IF(OR(B3860=0,'Input and Summary Results'!E3442=0),FALSE,'Input and Summary Results'!$E3442)</f>
        <v>5.5087338999999999E-2</v>
      </c>
      <c r="E3860">
        <f t="shared" si="209"/>
        <v>-0.10732056997511678</v>
      </c>
      <c r="F3860">
        <f t="shared" si="210"/>
        <v>3.0609912893186018E-2</v>
      </c>
      <c r="G3860">
        <f>IF('Input and Summary Results'!$J$4="yes",IF(C3860=FALSE,FALSE,IF('Data Transformation'!E3860&lt;$R$10,E3860,$R$10)),IF(C3860=FALSE,FALSE,IF(C3860&lt;$R$10,C3860,$R$10)))</f>
        <v>0.78105106700000004</v>
      </c>
      <c r="H3860">
        <f>IF('Input and Summary Results'!$J$4="yes",'Data Transformation'!F3860,'Data Transformation'!D3860)</f>
        <v>5.5087338999999999E-2</v>
      </c>
      <c r="I3860">
        <f t="shared" si="211"/>
        <v>206</v>
      </c>
    </row>
    <row r="3861" spans="2:9" x14ac:dyDescent="0.45">
      <c r="B3861">
        <f>IF('Input and Summary Results'!D3443=0,FALSE,'Input and Summary Results'!$B3443)</f>
        <v>206</v>
      </c>
      <c r="C3861">
        <f>IF(OR(B3861=0,'Input and Summary Results'!D3443=0,'Input and Summary Results'!D3443=""),FALSE,'Input and Summary Results'!$D3443)</f>
        <v>0.96945539800000002</v>
      </c>
      <c r="D3861">
        <f>IF(OR(B3861=0,'Input and Summary Results'!E3443=0),FALSE,'Input and Summary Results'!$E3443)</f>
        <v>4.9633935999999997E-2</v>
      </c>
      <c r="E3861">
        <f t="shared" si="209"/>
        <v>-1.3472166830829923E-2</v>
      </c>
      <c r="F3861">
        <f t="shared" si="210"/>
        <v>2.2219823901583967E-2</v>
      </c>
      <c r="G3861">
        <f>IF('Input and Summary Results'!$J$4="yes",IF(C3861=FALSE,FALSE,IF('Data Transformation'!E3861&lt;$R$10,E3861,$R$10)),IF(C3861=FALSE,FALSE,IF(C3861&lt;$R$10,C3861,$R$10)))</f>
        <v>0.96945539800000002</v>
      </c>
      <c r="H3861">
        <f>IF('Input and Summary Results'!$J$4="yes",'Data Transformation'!F3861,'Data Transformation'!D3861)</f>
        <v>4.9633935999999997E-2</v>
      </c>
      <c r="I3861">
        <f t="shared" si="211"/>
        <v>206</v>
      </c>
    </row>
    <row r="3862" spans="2:9" x14ac:dyDescent="0.45">
      <c r="B3862">
        <f>IF('Input and Summary Results'!D3444=0,FALSE,'Input and Summary Results'!$B3444)</f>
        <v>206</v>
      </c>
      <c r="C3862">
        <f>IF(OR(B3862=0,'Input and Summary Results'!D3444=0,'Input and Summary Results'!D3444=""),FALSE,'Input and Summary Results'!$D3444)</f>
        <v>0.80885404500000002</v>
      </c>
      <c r="D3862">
        <f>IF(OR(B3862=0,'Input and Summary Results'!E3444=0),FALSE,'Input and Summary Results'!$E3444)</f>
        <v>4.8274995000000001E-2</v>
      </c>
      <c r="E3862">
        <f t="shared" si="209"/>
        <v>-9.2129838300939945E-2</v>
      </c>
      <c r="F3862">
        <f t="shared" si="210"/>
        <v>2.5902507330602519E-2</v>
      </c>
      <c r="G3862">
        <f>IF('Input and Summary Results'!$J$4="yes",IF(C3862=FALSE,FALSE,IF('Data Transformation'!E3862&lt;$R$10,E3862,$R$10)),IF(C3862=FALSE,FALSE,IF(C3862&lt;$R$10,C3862,$R$10)))</f>
        <v>0.80885404500000002</v>
      </c>
      <c r="H3862">
        <f>IF('Input and Summary Results'!$J$4="yes",'Data Transformation'!F3862,'Data Transformation'!D3862)</f>
        <v>4.8274995000000001E-2</v>
      </c>
      <c r="I3862">
        <f t="shared" si="211"/>
        <v>206</v>
      </c>
    </row>
    <row r="3863" spans="2:9" x14ac:dyDescent="0.45">
      <c r="B3863">
        <f>IF('Input and Summary Results'!D3445=0,FALSE,'Input and Summary Results'!$B3445)</f>
        <v>206</v>
      </c>
      <c r="C3863">
        <f>IF(OR(B3863=0,'Input and Summary Results'!D3445=0,'Input and Summary Results'!D3445=""),FALSE,'Input and Summary Results'!$D3445)</f>
        <v>0.54106074800000004</v>
      </c>
      <c r="D3863">
        <f>IF(OR(B3863=0,'Input and Summary Results'!E3445=0),FALSE,'Input and Summary Results'!$E3445)</f>
        <v>4.5261298999999998E-2</v>
      </c>
      <c r="E3863">
        <f t="shared" si="209"/>
        <v>-0.26675397141825014</v>
      </c>
      <c r="F3863">
        <f t="shared" si="210"/>
        <v>3.6305357279401089E-2</v>
      </c>
      <c r="G3863">
        <f>IF('Input and Summary Results'!$J$4="yes",IF(C3863=FALSE,FALSE,IF('Data Transformation'!E3863&lt;$R$10,E3863,$R$10)),IF(C3863=FALSE,FALSE,IF(C3863&lt;$R$10,C3863,$R$10)))</f>
        <v>0.54106074800000004</v>
      </c>
      <c r="H3863">
        <f>IF('Input and Summary Results'!$J$4="yes",'Data Transformation'!F3863,'Data Transformation'!D3863)</f>
        <v>4.5261298999999998E-2</v>
      </c>
      <c r="I3863">
        <f t="shared" si="211"/>
        <v>206</v>
      </c>
    </row>
    <row r="3864" spans="2:9" x14ac:dyDescent="0.45">
      <c r="B3864">
        <f>IF('Input and Summary Results'!D3446=0,FALSE,'Input and Summary Results'!$B3446)</f>
        <v>206</v>
      </c>
      <c r="C3864">
        <f>IF(OR(B3864=0,'Input and Summary Results'!D3446=0,'Input and Summary Results'!D3446=""),FALSE,'Input and Summary Results'!$D3446)</f>
        <v>0.74535514300000005</v>
      </c>
      <c r="D3864">
        <f>IF(OR(B3864=0,'Input and Summary Results'!E3446=0),FALSE,'Input and Summary Results'!$E3446)</f>
        <v>4.1775292999999998E-2</v>
      </c>
      <c r="E3864">
        <f t="shared" si="209"/>
        <v>-0.12763674752767237</v>
      </c>
      <c r="F3864">
        <f t="shared" si="210"/>
        <v>2.4324615362585615E-2</v>
      </c>
      <c r="G3864">
        <f>IF('Input and Summary Results'!$J$4="yes",IF(C3864=FALSE,FALSE,IF('Data Transformation'!E3864&lt;$R$10,E3864,$R$10)),IF(C3864=FALSE,FALSE,IF(C3864&lt;$R$10,C3864,$R$10)))</f>
        <v>0.74535514300000005</v>
      </c>
      <c r="H3864">
        <f>IF('Input and Summary Results'!$J$4="yes",'Data Transformation'!F3864,'Data Transformation'!D3864)</f>
        <v>4.1775292999999998E-2</v>
      </c>
      <c r="I3864">
        <f t="shared" si="211"/>
        <v>206</v>
      </c>
    </row>
    <row r="3865" spans="2:9" x14ac:dyDescent="0.45">
      <c r="B3865">
        <f>IF('Input and Summary Results'!D3447=0,FALSE,'Input and Summary Results'!$B3447)</f>
        <v>207</v>
      </c>
      <c r="C3865">
        <f>IF(OR(B3865=0,'Input and Summary Results'!D3447=0,'Input and Summary Results'!D3447=""),FALSE,'Input and Summary Results'!$D3447)</f>
        <v>0.91594978000000005</v>
      </c>
      <c r="D3865">
        <f>IF(OR(B3865=0,'Input and Summary Results'!E3447=0),FALSE,'Input and Summary Results'!$E3447)</f>
        <v>9.5039101000000001E-2</v>
      </c>
      <c r="E3865">
        <f t="shared" si="209"/>
        <v>-3.8128337322084746E-2</v>
      </c>
      <c r="F3865">
        <f t="shared" si="210"/>
        <v>4.5031911939538871E-2</v>
      </c>
      <c r="G3865">
        <f>IF('Input and Summary Results'!$J$4="yes",IF(C3865=FALSE,FALSE,IF('Data Transformation'!E3865&lt;$R$10,E3865,$R$10)),IF(C3865=FALSE,FALSE,IF(C3865&lt;$R$10,C3865,$R$10)))</f>
        <v>0.91594978000000005</v>
      </c>
      <c r="H3865">
        <f>IF('Input and Summary Results'!$J$4="yes",'Data Transformation'!F3865,'Data Transformation'!D3865)</f>
        <v>9.5039101000000001E-2</v>
      </c>
      <c r="I3865">
        <f t="shared" si="211"/>
        <v>207</v>
      </c>
    </row>
    <row r="3866" spans="2:9" x14ac:dyDescent="0.45">
      <c r="B3866">
        <f>IF('Input and Summary Results'!D3448=0,FALSE,'Input and Summary Results'!$B3448)</f>
        <v>207</v>
      </c>
      <c r="C3866">
        <f>IF(OR(B3866=0,'Input and Summary Results'!D3448=0,'Input and Summary Results'!D3448=""),FALSE,'Input and Summary Results'!$D3448)</f>
        <v>0.77568278999999996</v>
      </c>
      <c r="D3866">
        <f>IF(OR(B3866=0,'Input and Summary Results'!E3448=0),FALSE,'Input and Summary Results'!$E3448)</f>
        <v>9.1553502999999994E-2</v>
      </c>
      <c r="E3866">
        <f t="shared" si="209"/>
        <v>-0.11031584409912748</v>
      </c>
      <c r="F3866">
        <f t="shared" si="210"/>
        <v>5.1224831611901556E-2</v>
      </c>
      <c r="G3866">
        <f>IF('Input and Summary Results'!$J$4="yes",IF(C3866=FALSE,FALSE,IF('Data Transformation'!E3866&lt;$R$10,E3866,$R$10)),IF(C3866=FALSE,FALSE,IF(C3866&lt;$R$10,C3866,$R$10)))</f>
        <v>0.77568278999999996</v>
      </c>
      <c r="H3866">
        <f>IF('Input and Summary Results'!$J$4="yes",'Data Transformation'!F3866,'Data Transformation'!D3866)</f>
        <v>9.1553502999999994E-2</v>
      </c>
      <c r="I3866">
        <f t="shared" si="211"/>
        <v>207</v>
      </c>
    </row>
    <row r="3867" spans="2:9" x14ac:dyDescent="0.45">
      <c r="B3867">
        <f>IF('Input and Summary Results'!D3449=0,FALSE,'Input and Summary Results'!$B3449)</f>
        <v>207</v>
      </c>
      <c r="C3867">
        <f>IF(OR(B3867=0,'Input and Summary Results'!D3449=0,'Input and Summary Results'!D3449=""),FALSE,'Input and Summary Results'!$D3449)</f>
        <v>0.625444946</v>
      </c>
      <c r="D3867">
        <f>IF(OR(B3867=0,'Input and Summary Results'!E3449=0),FALSE,'Input and Summary Results'!$E3449)</f>
        <v>8.6865190999999994E-2</v>
      </c>
      <c r="E3867">
        <f t="shared" si="209"/>
        <v>-0.20381091251042391</v>
      </c>
      <c r="F3867">
        <f t="shared" si="210"/>
        <v>6.0276277128954531E-2</v>
      </c>
      <c r="G3867">
        <f>IF('Input and Summary Results'!$J$4="yes",IF(C3867=FALSE,FALSE,IF('Data Transformation'!E3867&lt;$R$10,E3867,$R$10)),IF(C3867=FALSE,FALSE,IF(C3867&lt;$R$10,C3867,$R$10)))</f>
        <v>0.625444946</v>
      </c>
      <c r="H3867">
        <f>IF('Input and Summary Results'!$J$4="yes",'Data Transformation'!F3867,'Data Transformation'!D3867)</f>
        <v>8.6865190999999994E-2</v>
      </c>
      <c r="I3867">
        <f t="shared" si="211"/>
        <v>207</v>
      </c>
    </row>
    <row r="3868" spans="2:9" x14ac:dyDescent="0.45">
      <c r="B3868">
        <f>IF('Input and Summary Results'!D3450=0,FALSE,'Input and Summary Results'!$B3450)</f>
        <v>207</v>
      </c>
      <c r="C3868">
        <f>IF(OR(B3868=0,'Input and Summary Results'!D3450=0,'Input and Summary Results'!D3450=""),FALSE,'Input and Summary Results'!$D3450)</f>
        <v>0.84574663100000003</v>
      </c>
      <c r="D3868">
        <f>IF(OR(B3868=0,'Input and Summary Results'!E3450=0),FALSE,'Input and Summary Results'!$E3450)</f>
        <v>8.3723059000000002E-2</v>
      </c>
      <c r="E3868">
        <f t="shared" si="209"/>
        <v>-7.2759723532324336E-2</v>
      </c>
      <c r="F3868">
        <f t="shared" si="210"/>
        <v>4.2962994204348175E-2</v>
      </c>
      <c r="G3868">
        <f>IF('Input and Summary Results'!$J$4="yes",IF(C3868=FALSE,FALSE,IF('Data Transformation'!E3868&lt;$R$10,E3868,$R$10)),IF(C3868=FALSE,FALSE,IF(C3868&lt;$R$10,C3868,$R$10)))</f>
        <v>0.84574663100000003</v>
      </c>
      <c r="H3868">
        <f>IF('Input and Summary Results'!$J$4="yes",'Data Transformation'!F3868,'Data Transformation'!D3868)</f>
        <v>8.3723059000000002E-2</v>
      </c>
      <c r="I3868">
        <f t="shared" si="211"/>
        <v>207</v>
      </c>
    </row>
    <row r="3869" spans="2:9" x14ac:dyDescent="0.45">
      <c r="B3869">
        <f>IF('Input and Summary Results'!D3451=0,FALSE,'Input and Summary Results'!$B3451)</f>
        <v>207</v>
      </c>
      <c r="C3869">
        <f>IF(OR(B3869=0,'Input and Summary Results'!D3451=0,'Input and Summary Results'!D3451=""),FALSE,'Input and Summary Results'!$D3451)</f>
        <v>0.66823776000000001</v>
      </c>
      <c r="D3869">
        <f>IF(OR(B3869=0,'Input and Summary Results'!E3451=0),FALSE,'Input and Summary Results'!$E3451)</f>
        <v>8.3613469999999995E-2</v>
      </c>
      <c r="E3869">
        <f t="shared" si="209"/>
        <v>-0.1750689873984243</v>
      </c>
      <c r="F3869">
        <f t="shared" si="210"/>
        <v>5.4304393065126987E-2</v>
      </c>
      <c r="G3869">
        <f>IF('Input and Summary Results'!$J$4="yes",IF(C3869=FALSE,FALSE,IF('Data Transformation'!E3869&lt;$R$10,E3869,$R$10)),IF(C3869=FALSE,FALSE,IF(C3869&lt;$R$10,C3869,$R$10)))</f>
        <v>0.66823776000000001</v>
      </c>
      <c r="H3869">
        <f>IF('Input and Summary Results'!$J$4="yes",'Data Transformation'!F3869,'Data Transformation'!D3869)</f>
        <v>8.3613469999999995E-2</v>
      </c>
      <c r="I3869">
        <f t="shared" si="211"/>
        <v>207</v>
      </c>
    </row>
    <row r="3870" spans="2:9" x14ac:dyDescent="0.45">
      <c r="B3870">
        <f>IF('Input and Summary Results'!D3452=0,FALSE,'Input and Summary Results'!$B3452)</f>
        <v>207</v>
      </c>
      <c r="C3870">
        <f>IF(OR(B3870=0,'Input and Summary Results'!D3452=0,'Input and Summary Results'!D3452=""),FALSE,'Input and Summary Results'!$D3452)</f>
        <v>0.13662015399999999</v>
      </c>
      <c r="D3870">
        <f>IF(OR(B3870=0,'Input and Summary Results'!E3452=0),FALSE,'Input and Summary Results'!$E3452)</f>
        <v>8.3290547000000006E-2</v>
      </c>
      <c r="E3870">
        <f t="shared" si="209"/>
        <v>-0.86448522945859529</v>
      </c>
      <c r="F3870">
        <f t="shared" si="210"/>
        <v>0.26458832273018817</v>
      </c>
      <c r="G3870">
        <f>IF('Input and Summary Results'!$J$4="yes",IF(C3870=FALSE,FALSE,IF('Data Transformation'!E3870&lt;$R$10,E3870,$R$10)),IF(C3870=FALSE,FALSE,IF(C3870&lt;$R$10,C3870,$R$10)))</f>
        <v>0.13662015399999999</v>
      </c>
      <c r="H3870">
        <f>IF('Input and Summary Results'!$J$4="yes",'Data Transformation'!F3870,'Data Transformation'!D3870)</f>
        <v>8.3290547000000006E-2</v>
      </c>
      <c r="I3870">
        <f t="shared" si="211"/>
        <v>207</v>
      </c>
    </row>
    <row r="3871" spans="2:9" x14ac:dyDescent="0.45">
      <c r="B3871">
        <f>IF('Input and Summary Results'!D3453=0,FALSE,'Input and Summary Results'!$B3453)</f>
        <v>207</v>
      </c>
      <c r="C3871">
        <f>IF(OR(B3871=0,'Input and Summary Results'!D3453=0,'Input and Summary Results'!D3453=""),FALSE,'Input and Summary Results'!$D3453)</f>
        <v>0.56045615000000004</v>
      </c>
      <c r="D3871">
        <f>IF(OR(B3871=0,'Input and Summary Results'!E3453=0),FALSE,'Input and Summary Results'!$E3453)</f>
        <v>7.1098932000000004E-2</v>
      </c>
      <c r="E3871">
        <f t="shared" si="209"/>
        <v>-0.25145836087097856</v>
      </c>
      <c r="F3871">
        <f t="shared" si="210"/>
        <v>5.5056825566103612E-2</v>
      </c>
      <c r="G3871">
        <f>IF('Input and Summary Results'!$J$4="yes",IF(C3871=FALSE,FALSE,IF('Data Transformation'!E3871&lt;$R$10,E3871,$R$10)),IF(C3871=FALSE,FALSE,IF(C3871&lt;$R$10,C3871,$R$10)))</f>
        <v>0.56045615000000004</v>
      </c>
      <c r="H3871">
        <f>IF('Input and Summary Results'!$J$4="yes",'Data Transformation'!F3871,'Data Transformation'!D3871)</f>
        <v>7.1098932000000004E-2</v>
      </c>
      <c r="I3871">
        <f t="shared" si="211"/>
        <v>207</v>
      </c>
    </row>
    <row r="3872" spans="2:9" x14ac:dyDescent="0.45">
      <c r="B3872">
        <f>IF('Input and Summary Results'!D3454=0,FALSE,'Input and Summary Results'!$B3454)</f>
        <v>207</v>
      </c>
      <c r="C3872">
        <f>IF(OR(B3872=0,'Input and Summary Results'!D3454=0,'Input and Summary Results'!D3454=""),FALSE,'Input and Summary Results'!$D3454)</f>
        <v>0.384462515</v>
      </c>
      <c r="D3872">
        <f>IF(OR(B3872=0,'Input and Summary Results'!E3454=0),FALSE,'Input and Summary Results'!$E3454)</f>
        <v>6.6367484000000004E-2</v>
      </c>
      <c r="E3872">
        <f t="shared" si="209"/>
        <v>-0.415145997402871</v>
      </c>
      <c r="F3872">
        <f t="shared" si="210"/>
        <v>7.4918846265155395E-2</v>
      </c>
      <c r="G3872">
        <f>IF('Input and Summary Results'!$J$4="yes",IF(C3872=FALSE,FALSE,IF('Data Transformation'!E3872&lt;$R$10,E3872,$R$10)),IF(C3872=FALSE,FALSE,IF(C3872&lt;$R$10,C3872,$R$10)))</f>
        <v>0.384462515</v>
      </c>
      <c r="H3872">
        <f>IF('Input and Summary Results'!$J$4="yes",'Data Transformation'!F3872,'Data Transformation'!D3872)</f>
        <v>6.6367484000000004E-2</v>
      </c>
      <c r="I3872">
        <f t="shared" si="211"/>
        <v>207</v>
      </c>
    </row>
    <row r="3873" spans="2:9" x14ac:dyDescent="0.45">
      <c r="B3873">
        <f>IF('Input and Summary Results'!D3455=0,FALSE,'Input and Summary Results'!$B3455)</f>
        <v>207</v>
      </c>
      <c r="C3873">
        <f>IF(OR(B3873=0,'Input and Summary Results'!D3455=0,'Input and Summary Results'!D3455=""),FALSE,'Input and Summary Results'!$D3455)</f>
        <v>1.0116342E-2</v>
      </c>
      <c r="D3873">
        <f>IF(OR(B3873=0,'Input and Summary Results'!E3455=0),FALSE,'Input and Summary Results'!$E3455)</f>
        <v>6.2949000000000005E-2</v>
      </c>
      <c r="E3873">
        <f t="shared" si="209"/>
        <v>-1.9949764970221613</v>
      </c>
      <c r="F3873">
        <f t="shared" si="210"/>
        <v>2.7005676557791345</v>
      </c>
      <c r="G3873">
        <f>IF('Input and Summary Results'!$J$4="yes",IF(C3873=FALSE,FALSE,IF('Data Transformation'!E3873&lt;$R$10,E3873,$R$10)),IF(C3873=FALSE,FALSE,IF(C3873&lt;$R$10,C3873,$R$10)))</f>
        <v>1.0116342E-2</v>
      </c>
      <c r="H3873">
        <f>IF('Input and Summary Results'!$J$4="yes",'Data Transformation'!F3873,'Data Transformation'!D3873)</f>
        <v>6.2949000000000005E-2</v>
      </c>
      <c r="I3873">
        <f t="shared" si="211"/>
        <v>207</v>
      </c>
    </row>
    <row r="3874" spans="2:9" x14ac:dyDescent="0.45">
      <c r="B3874">
        <f>IF('Input and Summary Results'!D3456=0,FALSE,'Input and Summary Results'!$B3456)</f>
        <v>207</v>
      </c>
      <c r="C3874">
        <f>IF(OR(B3874=0,'Input and Summary Results'!D3456=0,'Input and Summary Results'!D3456=""),FALSE,'Input and Summary Results'!$D3456)</f>
        <v>0.88591820899999996</v>
      </c>
      <c r="D3874">
        <f>IF(OR(B3874=0,'Input and Summary Results'!E3456=0),FALSE,'Input and Summary Results'!$E3456)</f>
        <v>6.2868559000000004E-2</v>
      </c>
      <c r="E3874">
        <f t="shared" si="209"/>
        <v>-5.2606371814581943E-2</v>
      </c>
      <c r="F3874">
        <f t="shared" si="210"/>
        <v>3.0798502986859818E-2</v>
      </c>
      <c r="G3874">
        <f>IF('Input and Summary Results'!$J$4="yes",IF(C3874=FALSE,FALSE,IF('Data Transformation'!E3874&lt;$R$10,E3874,$R$10)),IF(C3874=FALSE,FALSE,IF(C3874&lt;$R$10,C3874,$R$10)))</f>
        <v>0.88591820899999996</v>
      </c>
      <c r="H3874">
        <f>IF('Input and Summary Results'!$J$4="yes",'Data Transformation'!F3874,'Data Transformation'!D3874)</f>
        <v>6.2868559000000004E-2</v>
      </c>
      <c r="I3874">
        <f t="shared" si="211"/>
        <v>207</v>
      </c>
    </row>
    <row r="3875" spans="2:9" x14ac:dyDescent="0.45">
      <c r="B3875">
        <f>IF('Input and Summary Results'!D3457=0,FALSE,'Input and Summary Results'!$B3457)</f>
        <v>207</v>
      </c>
      <c r="C3875">
        <f>IF(OR(B3875=0,'Input and Summary Results'!D3457=0,'Input and Summary Results'!D3457=""),FALSE,'Input and Summary Results'!$D3457)</f>
        <v>0.70554334399999996</v>
      </c>
      <c r="D3875">
        <f>IF(OR(B3875=0,'Input and Summary Results'!E3457=0),FALSE,'Input and Summary Results'!$E3457)</f>
        <v>5.9134810000000003E-2</v>
      </c>
      <c r="E3875">
        <f t="shared" si="209"/>
        <v>-0.15147630085818364</v>
      </c>
      <c r="F3875">
        <f t="shared" si="210"/>
        <v>3.637552215360422E-2</v>
      </c>
      <c r="G3875">
        <f>IF('Input and Summary Results'!$J$4="yes",IF(C3875=FALSE,FALSE,IF('Data Transformation'!E3875&lt;$R$10,E3875,$R$10)),IF(C3875=FALSE,FALSE,IF(C3875&lt;$R$10,C3875,$R$10)))</f>
        <v>0.70554334399999996</v>
      </c>
      <c r="H3875">
        <f>IF('Input and Summary Results'!$J$4="yes",'Data Transformation'!F3875,'Data Transformation'!D3875)</f>
        <v>5.9134810000000003E-2</v>
      </c>
      <c r="I3875">
        <f t="shared" si="211"/>
        <v>207</v>
      </c>
    </row>
    <row r="3876" spans="2:9" x14ac:dyDescent="0.45">
      <c r="B3876">
        <f>IF('Input and Summary Results'!D3458=0,FALSE,'Input and Summary Results'!$B3458)</f>
        <v>207</v>
      </c>
      <c r="C3876">
        <f>IF(OR(B3876=0,'Input and Summary Results'!D3458=0,'Input and Summary Results'!D3458=""),FALSE,'Input and Summary Results'!$D3458)</f>
        <v>0.53960207299999996</v>
      </c>
      <c r="D3876">
        <f>IF(OR(B3876=0,'Input and Summary Results'!E3458=0),FALSE,'Input and Summary Results'!$E3458)</f>
        <v>5.3228943000000001E-2</v>
      </c>
      <c r="E3876">
        <f t="shared" si="209"/>
        <v>-0.2679263905591926</v>
      </c>
      <c r="F3876">
        <f t="shared" si="210"/>
        <v>4.2811846762493812E-2</v>
      </c>
      <c r="G3876">
        <f>IF('Input and Summary Results'!$J$4="yes",IF(C3876=FALSE,FALSE,IF('Data Transformation'!E3876&lt;$R$10,E3876,$R$10)),IF(C3876=FALSE,FALSE,IF(C3876&lt;$R$10,C3876,$R$10)))</f>
        <v>0.53960207299999996</v>
      </c>
      <c r="H3876">
        <f>IF('Input and Summary Results'!$J$4="yes",'Data Transformation'!F3876,'Data Transformation'!D3876)</f>
        <v>5.3228943000000001E-2</v>
      </c>
      <c r="I3876">
        <f t="shared" si="211"/>
        <v>207</v>
      </c>
    </row>
    <row r="3877" spans="2:9" x14ac:dyDescent="0.45">
      <c r="B3877">
        <f>IF('Input and Summary Results'!D3459=0,FALSE,'Input and Summary Results'!$B3459)</f>
        <v>207</v>
      </c>
      <c r="C3877">
        <f>IF(OR(B3877=0,'Input and Summary Results'!D3459=0,'Input and Summary Results'!D3459=""),FALSE,'Input and Summary Results'!$D3459)</f>
        <v>0.87486265799999996</v>
      </c>
      <c r="D3877">
        <f>IF(OR(B3877=0,'Input and Summary Results'!E3459=0),FALSE,'Input and Summary Results'!$E3459)</f>
        <v>5.1133365E-2</v>
      </c>
      <c r="E3877">
        <f t="shared" si="209"/>
        <v>-5.8060120182690432E-2</v>
      </c>
      <c r="F3877">
        <f t="shared" si="210"/>
        <v>2.5366130565833343E-2</v>
      </c>
      <c r="G3877">
        <f>IF('Input and Summary Results'!$J$4="yes",IF(C3877=FALSE,FALSE,IF('Data Transformation'!E3877&lt;$R$10,E3877,$R$10)),IF(C3877=FALSE,FALSE,IF(C3877&lt;$R$10,C3877,$R$10)))</f>
        <v>0.87486265799999996</v>
      </c>
      <c r="H3877">
        <f>IF('Input and Summary Results'!$J$4="yes",'Data Transformation'!F3877,'Data Transformation'!D3877)</f>
        <v>5.1133365E-2</v>
      </c>
      <c r="I3877">
        <f t="shared" si="211"/>
        <v>207</v>
      </c>
    </row>
    <row r="3878" spans="2:9" x14ac:dyDescent="0.45">
      <c r="B3878">
        <f>IF('Input and Summary Results'!D3460=0,FALSE,'Input and Summary Results'!$B3460)</f>
        <v>207</v>
      </c>
      <c r="C3878">
        <f>IF(OR(B3878=0,'Input and Summary Results'!D3460=0,'Input and Summary Results'!D3460=""),FALSE,'Input and Summary Results'!$D3460)</f>
        <v>0.75388073200000005</v>
      </c>
      <c r="D3878">
        <f>IF(OR(B3878=0,'Input and Summary Results'!E3460=0),FALSE,'Input and Summary Results'!$E3460)</f>
        <v>4.5319933999999999E-2</v>
      </c>
      <c r="E3878">
        <f t="shared" si="209"/>
        <v>-0.12269735642647046</v>
      </c>
      <c r="F3878">
        <f t="shared" si="210"/>
        <v>2.6090136703480565E-2</v>
      </c>
      <c r="G3878">
        <f>IF('Input and Summary Results'!$J$4="yes",IF(C3878=FALSE,FALSE,IF('Data Transformation'!E3878&lt;$R$10,E3878,$R$10)),IF(C3878=FALSE,FALSE,IF(C3878&lt;$R$10,C3878,$R$10)))</f>
        <v>0.75388073200000005</v>
      </c>
      <c r="H3878">
        <f>IF('Input and Summary Results'!$J$4="yes",'Data Transformation'!F3878,'Data Transformation'!D3878)</f>
        <v>4.5319933999999999E-2</v>
      </c>
      <c r="I3878">
        <f t="shared" si="211"/>
        <v>207</v>
      </c>
    </row>
    <row r="3879" spans="2:9" x14ac:dyDescent="0.45">
      <c r="B3879">
        <f>IF('Input and Summary Results'!D3461=0,FALSE,'Input and Summary Results'!$B3461)</f>
        <v>208</v>
      </c>
      <c r="C3879">
        <f>IF(OR(B3879=0,'Input and Summary Results'!D3461=0,'Input and Summary Results'!D3461=""),FALSE,'Input and Summary Results'!$D3461)</f>
        <v>1.083387278</v>
      </c>
      <c r="D3879">
        <f>IF(OR(B3879=0,'Input and Summary Results'!E3461=0),FALSE,'Input and Summary Results'!$E3461)</f>
        <v>0.12732363099999999</v>
      </c>
      <c r="E3879">
        <f t="shared" si="209"/>
        <v>3.4783731447936082E-2</v>
      </c>
      <c r="F3879">
        <f t="shared" si="210"/>
        <v>5.1005265592568634E-2</v>
      </c>
      <c r="G3879">
        <f>IF('Input and Summary Results'!$J$4="yes",IF(C3879=FALSE,FALSE,IF('Data Transformation'!E3879&lt;$R$10,E3879,$R$10)),IF(C3879=FALSE,FALSE,IF(C3879&lt;$R$10,C3879,$R$10)))</f>
        <v>1.083387278</v>
      </c>
      <c r="H3879">
        <f>IF('Input and Summary Results'!$J$4="yes",'Data Transformation'!F3879,'Data Transformation'!D3879)</f>
        <v>0.12732363099999999</v>
      </c>
      <c r="I3879">
        <f t="shared" si="211"/>
        <v>208</v>
      </c>
    </row>
    <row r="3880" spans="2:9" x14ac:dyDescent="0.45">
      <c r="B3880">
        <f>IF('Input and Summary Results'!D3462=0,FALSE,'Input and Summary Results'!$B3462)</f>
        <v>208</v>
      </c>
      <c r="C3880">
        <f>IF(OR(B3880=0,'Input and Summary Results'!D3462=0,'Input and Summary Results'!D3462=""),FALSE,'Input and Summary Results'!$D3462)</f>
        <v>1.0240423059999999</v>
      </c>
      <c r="D3880">
        <f>IF(OR(B3880=0,'Input and Summary Results'!E3462=0),FALSE,'Input and Summary Results'!$E3462)</f>
        <v>0.106113076</v>
      </c>
      <c r="E3880">
        <f t="shared" si="209"/>
        <v>1.0317898908191998E-2</v>
      </c>
      <c r="F3880">
        <f t="shared" si="210"/>
        <v>4.4971848051754228E-2</v>
      </c>
      <c r="G3880">
        <f>IF('Input and Summary Results'!$J$4="yes",IF(C3880=FALSE,FALSE,IF('Data Transformation'!E3880&lt;$R$10,E3880,$R$10)),IF(C3880=FALSE,FALSE,IF(C3880&lt;$R$10,C3880,$R$10)))</f>
        <v>1.0240423059999999</v>
      </c>
      <c r="H3880">
        <f>IF('Input and Summary Results'!$J$4="yes",'Data Transformation'!F3880,'Data Transformation'!D3880)</f>
        <v>0.106113076</v>
      </c>
      <c r="I3880">
        <f t="shared" si="211"/>
        <v>208</v>
      </c>
    </row>
    <row r="3881" spans="2:9" x14ac:dyDescent="0.45">
      <c r="B3881">
        <f>IF('Input and Summary Results'!D3463=0,FALSE,'Input and Summary Results'!$B3463)</f>
        <v>208</v>
      </c>
      <c r="C3881">
        <f>IF(OR(B3881=0,'Input and Summary Results'!D3463=0,'Input and Summary Results'!D3463=""),FALSE,'Input and Summary Results'!$D3463)</f>
        <v>0.136585288</v>
      </c>
      <c r="D3881">
        <f>IF(OR(B3881=0,'Input and Summary Results'!E3463=0),FALSE,'Input and Summary Results'!$E3463)</f>
        <v>9.8837922999999994E-2</v>
      </c>
      <c r="E3881">
        <f t="shared" si="209"/>
        <v>-0.86459607726146037</v>
      </c>
      <c r="F3881">
        <f t="shared" si="210"/>
        <v>0.31405767934537721</v>
      </c>
      <c r="G3881">
        <f>IF('Input and Summary Results'!$J$4="yes",IF(C3881=FALSE,FALSE,IF('Data Transformation'!E3881&lt;$R$10,E3881,$R$10)),IF(C3881=FALSE,FALSE,IF(C3881&lt;$R$10,C3881,$R$10)))</f>
        <v>0.136585288</v>
      </c>
      <c r="H3881">
        <f>IF('Input and Summary Results'!$J$4="yes",'Data Transformation'!F3881,'Data Transformation'!D3881)</f>
        <v>9.8837922999999994E-2</v>
      </c>
      <c r="I3881">
        <f t="shared" si="211"/>
        <v>208</v>
      </c>
    </row>
    <row r="3882" spans="2:9" x14ac:dyDescent="0.45">
      <c r="B3882">
        <f>IF('Input and Summary Results'!D3464=0,FALSE,'Input and Summary Results'!$B3464)</f>
        <v>208</v>
      </c>
      <c r="C3882">
        <f>IF(OR(B3882=0,'Input and Summary Results'!D3464=0,'Input and Summary Results'!D3464=""),FALSE,'Input and Summary Results'!$D3464)</f>
        <v>1.002804716</v>
      </c>
      <c r="D3882">
        <f>IF(OR(B3882=0,'Input and Summary Results'!E3464=0),FALSE,'Input and Summary Results'!$E3464)</f>
        <v>9.6065486000000005E-2</v>
      </c>
      <c r="E3882">
        <f t="shared" ref="E3882:E3945" si="212">IF(C3882=FALSE,FALSE,LOG10(C3882))</f>
        <v>1.2163676953937548E-3</v>
      </c>
      <c r="F3882">
        <f t="shared" ref="F3882:F3945" si="213">IF(D3882=FALSE, FALSE,0.434*D3882/C3882)</f>
        <v>4.1575812577251584E-2</v>
      </c>
      <c r="G3882">
        <f>IF('Input and Summary Results'!$J$4="yes",IF(C3882=FALSE,FALSE,IF('Data Transformation'!E3882&lt;$R$10,E3882,$R$10)),IF(C3882=FALSE,FALSE,IF(C3882&lt;$R$10,C3882,$R$10)))</f>
        <v>1.002804716</v>
      </c>
      <c r="H3882">
        <f>IF('Input and Summary Results'!$J$4="yes",'Data Transformation'!F3882,'Data Transformation'!D3882)</f>
        <v>9.6065486000000005E-2</v>
      </c>
      <c r="I3882">
        <f t="shared" si="211"/>
        <v>208</v>
      </c>
    </row>
    <row r="3883" spans="2:9" x14ac:dyDescent="0.45">
      <c r="B3883">
        <f>IF('Input and Summary Results'!D3465=0,FALSE,'Input and Summary Results'!$B3465)</f>
        <v>208</v>
      </c>
      <c r="C3883">
        <f>IF(OR(B3883=0,'Input and Summary Results'!D3465=0,'Input and Summary Results'!D3465=""),FALSE,'Input and Summary Results'!$D3465)</f>
        <v>0.96561000299999999</v>
      </c>
      <c r="D3883">
        <f>IF(OR(B3883=0,'Input and Summary Results'!E3465=0),FALSE,'Input and Summary Results'!$E3465)</f>
        <v>9.5150884000000005E-2</v>
      </c>
      <c r="E3883">
        <f t="shared" si="212"/>
        <v>-1.5198243920234111E-2</v>
      </c>
      <c r="F3883">
        <f t="shared" si="213"/>
        <v>4.2766213613882796E-2</v>
      </c>
      <c r="G3883">
        <f>IF('Input and Summary Results'!$J$4="yes",IF(C3883=FALSE,FALSE,IF('Data Transformation'!E3883&lt;$R$10,E3883,$R$10)),IF(C3883=FALSE,FALSE,IF(C3883&lt;$R$10,C3883,$R$10)))</f>
        <v>0.96561000299999999</v>
      </c>
      <c r="H3883">
        <f>IF('Input and Summary Results'!$J$4="yes",'Data Transformation'!F3883,'Data Transformation'!D3883)</f>
        <v>9.5150884000000005E-2</v>
      </c>
      <c r="I3883">
        <f t="shared" si="211"/>
        <v>208</v>
      </c>
    </row>
    <row r="3884" spans="2:9" x14ac:dyDescent="0.45">
      <c r="B3884">
        <f>IF('Input and Summary Results'!D3466=0,FALSE,'Input and Summary Results'!$B3466)</f>
        <v>208</v>
      </c>
      <c r="C3884">
        <f>IF(OR(B3884=0,'Input and Summary Results'!D3466=0,'Input and Summary Results'!D3466=""),FALSE,'Input and Summary Results'!$D3466)</f>
        <v>0.98491322800000003</v>
      </c>
      <c r="D3884">
        <f>IF(OR(B3884=0,'Input and Summary Results'!E3466=0),FALSE,'Input and Summary Results'!$E3466)</f>
        <v>9.4711208000000005E-2</v>
      </c>
      <c r="E3884">
        <f t="shared" si="212"/>
        <v>-6.6020296655999533E-3</v>
      </c>
      <c r="F3884">
        <f t="shared" si="213"/>
        <v>4.1734300142834517E-2</v>
      </c>
      <c r="G3884">
        <f>IF('Input and Summary Results'!$J$4="yes",IF(C3884=FALSE,FALSE,IF('Data Transformation'!E3884&lt;$R$10,E3884,$R$10)),IF(C3884=FALSE,FALSE,IF(C3884&lt;$R$10,C3884,$R$10)))</f>
        <v>0.98491322800000003</v>
      </c>
      <c r="H3884">
        <f>IF('Input and Summary Results'!$J$4="yes",'Data Transformation'!F3884,'Data Transformation'!D3884)</f>
        <v>9.4711208000000005E-2</v>
      </c>
      <c r="I3884">
        <f t="shared" si="211"/>
        <v>208</v>
      </c>
    </row>
    <row r="3885" spans="2:9" x14ac:dyDescent="0.45">
      <c r="B3885">
        <f>IF('Input and Summary Results'!D3467=0,FALSE,'Input and Summary Results'!$B3467)</f>
        <v>208</v>
      </c>
      <c r="C3885">
        <f>IF(OR(B3885=0,'Input and Summary Results'!D3467=0,'Input and Summary Results'!D3467=""),FALSE,'Input and Summary Results'!$D3467)</f>
        <v>0.87059277199999996</v>
      </c>
      <c r="D3885">
        <f>IF(OR(B3885=0,'Input and Summary Results'!E3467=0),FALSE,'Input and Summary Results'!$E3467)</f>
        <v>8.3024006999999997E-2</v>
      </c>
      <c r="E3885">
        <f t="shared" si="212"/>
        <v>-6.0184942845454989E-2</v>
      </c>
      <c r="F3885">
        <f t="shared" si="213"/>
        <v>4.1388373757369076E-2</v>
      </c>
      <c r="G3885">
        <f>IF('Input and Summary Results'!$J$4="yes",IF(C3885=FALSE,FALSE,IF('Data Transformation'!E3885&lt;$R$10,E3885,$R$10)),IF(C3885=FALSE,FALSE,IF(C3885&lt;$R$10,C3885,$R$10)))</f>
        <v>0.87059277199999996</v>
      </c>
      <c r="H3885">
        <f>IF('Input and Summary Results'!$J$4="yes",'Data Transformation'!F3885,'Data Transformation'!D3885)</f>
        <v>8.3024006999999997E-2</v>
      </c>
      <c r="I3885">
        <f t="shared" si="211"/>
        <v>208</v>
      </c>
    </row>
    <row r="3886" spans="2:9" x14ac:dyDescent="0.45">
      <c r="B3886">
        <f>IF('Input and Summary Results'!D3468=0,FALSE,'Input and Summary Results'!$B3468)</f>
        <v>208</v>
      </c>
      <c r="C3886">
        <f>IF(OR(B3886=0,'Input and Summary Results'!D3468=0,'Input and Summary Results'!D3468=""),FALSE,'Input and Summary Results'!$D3468)</f>
        <v>0.71504164199999998</v>
      </c>
      <c r="D3886">
        <f>IF(OR(B3886=0,'Input and Summary Results'!E3468=0),FALSE,'Input and Summary Results'!$E3468)</f>
        <v>7.1247484E-2</v>
      </c>
      <c r="E3886">
        <f t="shared" si="212"/>
        <v>-0.14566866538185816</v>
      </c>
      <c r="F3886">
        <f t="shared" si="213"/>
        <v>4.3244205987096905E-2</v>
      </c>
      <c r="G3886">
        <f>IF('Input and Summary Results'!$J$4="yes",IF(C3886=FALSE,FALSE,IF('Data Transformation'!E3886&lt;$R$10,E3886,$R$10)),IF(C3886=FALSE,FALSE,IF(C3886&lt;$R$10,C3886,$R$10)))</f>
        <v>0.71504164199999998</v>
      </c>
      <c r="H3886">
        <f>IF('Input and Summary Results'!$J$4="yes",'Data Transformation'!F3886,'Data Transformation'!D3886)</f>
        <v>7.1247484E-2</v>
      </c>
      <c r="I3886">
        <f t="shared" si="211"/>
        <v>208</v>
      </c>
    </row>
    <row r="3887" spans="2:9" x14ac:dyDescent="0.45">
      <c r="B3887">
        <f>IF('Input and Summary Results'!D3469=0,FALSE,'Input and Summary Results'!$B3469)</f>
        <v>208</v>
      </c>
      <c r="C3887">
        <f>IF(OR(B3887=0,'Input and Summary Results'!D3469=0,'Input and Summary Results'!D3469=""),FALSE,'Input and Summary Results'!$D3469)</f>
        <v>1.0063145339999999</v>
      </c>
      <c r="D3887">
        <f>IF(OR(B3887=0,'Input and Summary Results'!E3469=0),FALSE,'Input and Summary Results'!$E3469)</f>
        <v>6.755427E-2</v>
      </c>
      <c r="E3887">
        <f t="shared" si="212"/>
        <v>2.7337451636626517E-3</v>
      </c>
      <c r="F3887">
        <f t="shared" si="213"/>
        <v>2.9134581872192259E-2</v>
      </c>
      <c r="G3887">
        <f>IF('Input and Summary Results'!$J$4="yes",IF(C3887=FALSE,FALSE,IF('Data Transformation'!E3887&lt;$R$10,E3887,$R$10)),IF(C3887=FALSE,FALSE,IF(C3887&lt;$R$10,C3887,$R$10)))</f>
        <v>1.0063145339999999</v>
      </c>
      <c r="H3887">
        <f>IF('Input and Summary Results'!$J$4="yes",'Data Transformation'!F3887,'Data Transformation'!D3887)</f>
        <v>6.755427E-2</v>
      </c>
      <c r="I3887">
        <f t="shared" si="211"/>
        <v>208</v>
      </c>
    </row>
    <row r="3888" spans="2:9" x14ac:dyDescent="0.45">
      <c r="B3888">
        <f>IF('Input and Summary Results'!D3470=0,FALSE,'Input and Summary Results'!$B3470)</f>
        <v>208</v>
      </c>
      <c r="C3888">
        <f>IF(OR(B3888=0,'Input and Summary Results'!D3470=0,'Input and Summary Results'!D3470=""),FALSE,'Input and Summary Results'!$D3470)</f>
        <v>0.87397761500000004</v>
      </c>
      <c r="D3888">
        <f>IF(OR(B3888=0,'Input and Summary Results'!E3470=0),FALSE,'Input and Summary Results'!$E3470)</f>
        <v>6.7362086000000002E-2</v>
      </c>
      <c r="E3888">
        <f t="shared" si="212"/>
        <v>-5.849969071396767E-2</v>
      </c>
      <c r="F3888">
        <f t="shared" si="213"/>
        <v>3.3450679768268432E-2</v>
      </c>
      <c r="G3888">
        <f>IF('Input and Summary Results'!$J$4="yes",IF(C3888=FALSE,FALSE,IF('Data Transformation'!E3888&lt;$R$10,E3888,$R$10)),IF(C3888=FALSE,FALSE,IF(C3888&lt;$R$10,C3888,$R$10)))</f>
        <v>0.87397761500000004</v>
      </c>
      <c r="H3888">
        <f>IF('Input and Summary Results'!$J$4="yes",'Data Transformation'!F3888,'Data Transformation'!D3888)</f>
        <v>6.7362086000000002E-2</v>
      </c>
      <c r="I3888">
        <f t="shared" si="211"/>
        <v>208</v>
      </c>
    </row>
    <row r="3889" spans="2:9" x14ac:dyDescent="0.45">
      <c r="B3889">
        <f>IF('Input and Summary Results'!D3471=0,FALSE,'Input and Summary Results'!$B3471)</f>
        <v>208</v>
      </c>
      <c r="C3889">
        <f>IF(OR(B3889=0,'Input and Summary Results'!D3471=0,'Input and Summary Results'!D3471=""),FALSE,'Input and Summary Results'!$D3471)</f>
        <v>0.84211854900000005</v>
      </c>
      <c r="D3889">
        <f>IF(OR(B3889=0,'Input and Summary Results'!E3471=0),FALSE,'Input and Summary Results'!$E3471)</f>
        <v>6.3755428000000003E-2</v>
      </c>
      <c r="E3889">
        <f t="shared" si="212"/>
        <v>-7.4626766514056503E-2</v>
      </c>
      <c r="F3889">
        <f t="shared" si="213"/>
        <v>3.2857435315796608E-2</v>
      </c>
      <c r="G3889">
        <f>IF('Input and Summary Results'!$J$4="yes",IF(C3889=FALSE,FALSE,IF('Data Transformation'!E3889&lt;$R$10,E3889,$R$10)),IF(C3889=FALSE,FALSE,IF(C3889&lt;$R$10,C3889,$R$10)))</f>
        <v>0.84211854900000005</v>
      </c>
      <c r="H3889">
        <f>IF('Input and Summary Results'!$J$4="yes",'Data Transformation'!F3889,'Data Transformation'!D3889)</f>
        <v>6.3755428000000003E-2</v>
      </c>
      <c r="I3889">
        <f t="shared" si="211"/>
        <v>208</v>
      </c>
    </row>
    <row r="3890" spans="2:9" x14ac:dyDescent="0.45">
      <c r="B3890">
        <f>IF('Input and Summary Results'!D3472=0,FALSE,'Input and Summary Results'!$B3472)</f>
        <v>208</v>
      </c>
      <c r="C3890">
        <f>IF(OR(B3890=0,'Input and Summary Results'!D3472=0,'Input and Summary Results'!D3472=""),FALSE,'Input and Summary Results'!$D3472)</f>
        <v>0.89668413199999997</v>
      </c>
      <c r="D3890">
        <f>IF(OR(B3890=0,'Input and Summary Results'!E3472=0),FALSE,'Input and Summary Results'!$E3472)</f>
        <v>6.2675997999999997E-2</v>
      </c>
      <c r="E3890">
        <f t="shared" si="212"/>
        <v>-4.7360515582658892E-2</v>
      </c>
      <c r="F3890">
        <f t="shared" si="213"/>
        <v>3.0335524139731288E-2</v>
      </c>
      <c r="G3890">
        <f>IF('Input and Summary Results'!$J$4="yes",IF(C3890=FALSE,FALSE,IF('Data Transformation'!E3890&lt;$R$10,E3890,$R$10)),IF(C3890=FALSE,FALSE,IF(C3890&lt;$R$10,C3890,$R$10)))</f>
        <v>0.89668413199999997</v>
      </c>
      <c r="H3890">
        <f>IF('Input and Summary Results'!$J$4="yes",'Data Transformation'!F3890,'Data Transformation'!D3890)</f>
        <v>6.2675997999999997E-2</v>
      </c>
      <c r="I3890">
        <f t="shared" si="211"/>
        <v>208</v>
      </c>
    </row>
    <row r="3891" spans="2:9" x14ac:dyDescent="0.45">
      <c r="B3891">
        <f>IF('Input and Summary Results'!D3473=0,FALSE,'Input and Summary Results'!$B3473)</f>
        <v>208</v>
      </c>
      <c r="C3891">
        <f>IF(OR(B3891=0,'Input and Summary Results'!D3473=0,'Input and Summary Results'!D3473=""),FALSE,'Input and Summary Results'!$D3473)</f>
        <v>0.87769755699999996</v>
      </c>
      <c r="D3891">
        <f>IF(OR(B3891=0,'Input and Summary Results'!E3473=0),FALSE,'Input and Summary Results'!$E3473)</f>
        <v>5.9849841000000001E-2</v>
      </c>
      <c r="E3891">
        <f t="shared" si="212"/>
        <v>-5.6655110465211607E-2</v>
      </c>
      <c r="F3891">
        <f t="shared" si="213"/>
        <v>2.9594284257532692E-2</v>
      </c>
      <c r="G3891">
        <f>IF('Input and Summary Results'!$J$4="yes",IF(C3891=FALSE,FALSE,IF('Data Transformation'!E3891&lt;$R$10,E3891,$R$10)),IF(C3891=FALSE,FALSE,IF(C3891&lt;$R$10,C3891,$R$10)))</f>
        <v>0.87769755699999996</v>
      </c>
      <c r="H3891">
        <f>IF('Input and Summary Results'!$J$4="yes",'Data Transformation'!F3891,'Data Transformation'!D3891)</f>
        <v>5.9849841000000001E-2</v>
      </c>
      <c r="I3891">
        <f t="shared" si="211"/>
        <v>208</v>
      </c>
    </row>
    <row r="3892" spans="2:9" x14ac:dyDescent="0.45">
      <c r="B3892">
        <f>IF('Input and Summary Results'!D3474=0,FALSE,'Input and Summary Results'!$B3474)</f>
        <v>208</v>
      </c>
      <c r="C3892">
        <f>IF(OR(B3892=0,'Input and Summary Results'!D3474=0,'Input and Summary Results'!D3474=""),FALSE,'Input and Summary Results'!$D3474)</f>
        <v>0.895977099</v>
      </c>
      <c r="D3892">
        <f>IF(OR(B3892=0,'Input and Summary Results'!E3474=0),FALSE,'Input and Summary Results'!$E3474)</f>
        <v>5.9200951000000002E-2</v>
      </c>
      <c r="E3892">
        <f t="shared" si="212"/>
        <v>-4.7703090678315713E-2</v>
      </c>
      <c r="F3892">
        <f t="shared" si="213"/>
        <v>2.8676193579809342E-2</v>
      </c>
      <c r="G3892">
        <f>IF('Input and Summary Results'!$J$4="yes",IF(C3892=FALSE,FALSE,IF('Data Transformation'!E3892&lt;$R$10,E3892,$R$10)),IF(C3892=FALSE,FALSE,IF(C3892&lt;$R$10,C3892,$R$10)))</f>
        <v>0.895977099</v>
      </c>
      <c r="H3892">
        <f>IF('Input and Summary Results'!$J$4="yes",'Data Transformation'!F3892,'Data Transformation'!D3892)</f>
        <v>5.9200951000000002E-2</v>
      </c>
      <c r="I3892">
        <f t="shared" si="211"/>
        <v>208</v>
      </c>
    </row>
    <row r="3893" spans="2:9" x14ac:dyDescent="0.45">
      <c r="B3893">
        <f>IF('Input and Summary Results'!D3475=0,FALSE,'Input and Summary Results'!$B3475)</f>
        <v>208</v>
      </c>
      <c r="C3893">
        <f>IF(OR(B3893=0,'Input and Summary Results'!D3475=0,'Input and Summary Results'!D3475=""),FALSE,'Input and Summary Results'!$D3475)</f>
        <v>0.90831685500000003</v>
      </c>
      <c r="D3893">
        <f>IF(OR(B3893=0,'Input and Summary Results'!E3475=0),FALSE,'Input and Summary Results'!$E3475)</f>
        <v>5.7102646999999999E-2</v>
      </c>
      <c r="E3893">
        <f t="shared" si="212"/>
        <v>-4.1762626838177698E-2</v>
      </c>
      <c r="F3893">
        <f t="shared" si="213"/>
        <v>2.7284034928538235E-2</v>
      </c>
      <c r="G3893">
        <f>IF('Input and Summary Results'!$J$4="yes",IF(C3893=FALSE,FALSE,IF('Data Transformation'!E3893&lt;$R$10,E3893,$R$10)),IF(C3893=FALSE,FALSE,IF(C3893&lt;$R$10,C3893,$R$10)))</f>
        <v>0.90831685500000003</v>
      </c>
      <c r="H3893">
        <f>IF('Input and Summary Results'!$J$4="yes",'Data Transformation'!F3893,'Data Transformation'!D3893)</f>
        <v>5.7102646999999999E-2</v>
      </c>
      <c r="I3893">
        <f t="shared" si="211"/>
        <v>208</v>
      </c>
    </row>
    <row r="3894" spans="2:9" x14ac:dyDescent="0.45">
      <c r="B3894">
        <f>IF('Input and Summary Results'!D3476=0,FALSE,'Input and Summary Results'!$B3476)</f>
        <v>208</v>
      </c>
      <c r="C3894">
        <f>IF(OR(B3894=0,'Input and Summary Results'!D3476=0,'Input and Summary Results'!D3476=""),FALSE,'Input and Summary Results'!$D3476)</f>
        <v>1.0531455329999999</v>
      </c>
      <c r="D3894">
        <f>IF(OR(B3894=0,'Input and Summary Results'!E3476=0),FALSE,'Input and Summary Results'!$E3476)</f>
        <v>5.3745657000000002E-2</v>
      </c>
      <c r="E3894">
        <f t="shared" si="212"/>
        <v>2.2488389999898981E-2</v>
      </c>
      <c r="F3894">
        <f t="shared" si="213"/>
        <v>2.2148520225456821E-2</v>
      </c>
      <c r="G3894">
        <f>IF('Input and Summary Results'!$J$4="yes",IF(C3894=FALSE,FALSE,IF('Data Transformation'!E3894&lt;$R$10,E3894,$R$10)),IF(C3894=FALSE,FALSE,IF(C3894&lt;$R$10,C3894,$R$10)))</f>
        <v>1.0531455329999999</v>
      </c>
      <c r="H3894">
        <f>IF('Input and Summary Results'!$J$4="yes",'Data Transformation'!F3894,'Data Transformation'!D3894)</f>
        <v>5.3745657000000002E-2</v>
      </c>
      <c r="I3894">
        <f t="shared" si="211"/>
        <v>208</v>
      </c>
    </row>
    <row r="3895" spans="2:9" x14ac:dyDescent="0.45">
      <c r="B3895">
        <f>IF('Input and Summary Results'!D3477=0,FALSE,'Input and Summary Results'!$B3477)</f>
        <v>208</v>
      </c>
      <c r="C3895">
        <f>IF(OR(B3895=0,'Input and Summary Results'!D3477=0,'Input and Summary Results'!D3477=""),FALSE,'Input and Summary Results'!$D3477)</f>
        <v>0.94455809300000004</v>
      </c>
      <c r="D3895">
        <f>IF(OR(B3895=0,'Input and Summary Results'!E3477=0),FALSE,'Input and Summary Results'!$E3477)</f>
        <v>5.1776556000000001E-2</v>
      </c>
      <c r="E3895">
        <f t="shared" si="212"/>
        <v>-2.477132657912021E-2</v>
      </c>
      <c r="F3895">
        <f t="shared" si="213"/>
        <v>2.378998758311417E-2</v>
      </c>
      <c r="G3895">
        <f>IF('Input and Summary Results'!$J$4="yes",IF(C3895=FALSE,FALSE,IF('Data Transformation'!E3895&lt;$R$10,E3895,$R$10)),IF(C3895=FALSE,FALSE,IF(C3895&lt;$R$10,C3895,$R$10)))</f>
        <v>0.94455809300000004</v>
      </c>
      <c r="H3895">
        <f>IF('Input and Summary Results'!$J$4="yes",'Data Transformation'!F3895,'Data Transformation'!D3895)</f>
        <v>5.1776556000000001E-2</v>
      </c>
      <c r="I3895">
        <f t="shared" si="211"/>
        <v>208</v>
      </c>
    </row>
    <row r="3896" spans="2:9" x14ac:dyDescent="0.45">
      <c r="B3896">
        <f>IF('Input and Summary Results'!D3478=0,FALSE,'Input and Summary Results'!$B3478)</f>
        <v>209</v>
      </c>
      <c r="C3896">
        <f>IF(OR(B3896=0,'Input and Summary Results'!D3478=0,'Input and Summary Results'!D3478=""),FALSE,'Input and Summary Results'!$D3478)</f>
        <v>0.34384980700000001</v>
      </c>
      <c r="D3896">
        <f>IF(OR(B3896=0,'Input and Summary Results'!E3478=0),FALSE,'Input and Summary Results'!$E3478)</f>
        <v>0.111373507</v>
      </c>
      <c r="E3896">
        <f t="shared" si="212"/>
        <v>-0.46363121508772437</v>
      </c>
      <c r="F3896">
        <f t="shared" si="213"/>
        <v>0.14057329989427622</v>
      </c>
      <c r="G3896">
        <f>IF('Input and Summary Results'!$J$4="yes",IF(C3896=FALSE,FALSE,IF('Data Transformation'!E3896&lt;$R$10,E3896,$R$10)),IF(C3896=FALSE,FALSE,IF(C3896&lt;$R$10,C3896,$R$10)))</f>
        <v>0.34384980700000001</v>
      </c>
      <c r="H3896">
        <f>IF('Input and Summary Results'!$J$4="yes",'Data Transformation'!F3896,'Data Transformation'!D3896)</f>
        <v>0.111373507</v>
      </c>
      <c r="I3896">
        <f t="shared" si="211"/>
        <v>209</v>
      </c>
    </row>
    <row r="3897" spans="2:9" x14ac:dyDescent="0.45">
      <c r="B3897">
        <f>IF('Input and Summary Results'!D3479=0,FALSE,'Input and Summary Results'!$B3479)</f>
        <v>209</v>
      </c>
      <c r="C3897">
        <f>IF(OR(B3897=0,'Input and Summary Results'!D3479=0,'Input and Summary Results'!D3479=""),FALSE,'Input and Summary Results'!$D3479)</f>
        <v>0.18271372</v>
      </c>
      <c r="D3897">
        <f>IF(OR(B3897=0,'Input and Summary Results'!E3479=0),FALSE,'Input and Summary Results'!$E3479)</f>
        <v>9.4351430999999999E-2</v>
      </c>
      <c r="E3897">
        <f t="shared" si="212"/>
        <v>-0.73822884018674506</v>
      </c>
      <c r="F3897">
        <f t="shared" si="213"/>
        <v>0.22411300614972976</v>
      </c>
      <c r="G3897">
        <f>IF('Input and Summary Results'!$J$4="yes",IF(C3897=FALSE,FALSE,IF('Data Transformation'!E3897&lt;$R$10,E3897,$R$10)),IF(C3897=FALSE,FALSE,IF(C3897&lt;$R$10,C3897,$R$10)))</f>
        <v>0.18271372</v>
      </c>
      <c r="H3897">
        <f>IF('Input and Summary Results'!$J$4="yes",'Data Transformation'!F3897,'Data Transformation'!D3897)</f>
        <v>9.4351430999999999E-2</v>
      </c>
      <c r="I3897">
        <f t="shared" si="211"/>
        <v>209</v>
      </c>
    </row>
    <row r="3898" spans="2:9" x14ac:dyDescent="0.45">
      <c r="B3898">
        <f>IF('Input and Summary Results'!D3480=0,FALSE,'Input and Summary Results'!$B3480)</f>
        <v>209</v>
      </c>
      <c r="C3898">
        <f>IF(OR(B3898=0,'Input and Summary Results'!D3480=0,'Input and Summary Results'!D3480=""),FALSE,'Input and Summary Results'!$D3480)</f>
        <v>9.6057184000000004E-2</v>
      </c>
      <c r="D3898">
        <f>IF(OR(B3898=0,'Input and Summary Results'!E3480=0),FALSE,'Input and Summary Results'!$E3480)</f>
        <v>8.5755150000000002E-2</v>
      </c>
      <c r="E3898">
        <f t="shared" si="212"/>
        <v>-1.0174701492313802</v>
      </c>
      <c r="F3898">
        <f t="shared" si="213"/>
        <v>0.38745394722377041</v>
      </c>
      <c r="G3898">
        <f>IF('Input and Summary Results'!$J$4="yes",IF(C3898=FALSE,FALSE,IF('Data Transformation'!E3898&lt;$R$10,E3898,$R$10)),IF(C3898=FALSE,FALSE,IF(C3898&lt;$R$10,C3898,$R$10)))</f>
        <v>9.6057184000000004E-2</v>
      </c>
      <c r="H3898">
        <f>IF('Input and Summary Results'!$J$4="yes",'Data Transformation'!F3898,'Data Transformation'!D3898)</f>
        <v>8.5755150000000002E-2</v>
      </c>
      <c r="I3898">
        <f t="shared" si="211"/>
        <v>209</v>
      </c>
    </row>
    <row r="3899" spans="2:9" x14ac:dyDescent="0.45">
      <c r="B3899">
        <f>IF('Input and Summary Results'!D3481=0,FALSE,'Input and Summary Results'!$B3481)</f>
        <v>209</v>
      </c>
      <c r="C3899">
        <f>IF(OR(B3899=0,'Input and Summary Results'!D3481=0,'Input and Summary Results'!D3481=""),FALSE,'Input and Summary Results'!$D3481)</f>
        <v>2.3049691000000001E-2</v>
      </c>
      <c r="D3899">
        <f>IF(OR(B3899=0,'Input and Summary Results'!E3481=0),FALSE,'Input and Summary Results'!$E3481)</f>
        <v>8.0816388000000003E-2</v>
      </c>
      <c r="E3899">
        <f t="shared" si="212"/>
        <v>-1.6373348923087978</v>
      </c>
      <c r="F3899">
        <f t="shared" si="213"/>
        <v>1.5216825419481761</v>
      </c>
      <c r="G3899">
        <f>IF('Input and Summary Results'!$J$4="yes",IF(C3899=FALSE,FALSE,IF('Data Transformation'!E3899&lt;$R$10,E3899,$R$10)),IF(C3899=FALSE,FALSE,IF(C3899&lt;$R$10,C3899,$R$10)))</f>
        <v>2.3049691000000001E-2</v>
      </c>
      <c r="H3899">
        <f>IF('Input and Summary Results'!$J$4="yes",'Data Transformation'!F3899,'Data Transformation'!D3899)</f>
        <v>8.0816388000000003E-2</v>
      </c>
      <c r="I3899">
        <f t="shared" si="211"/>
        <v>209</v>
      </c>
    </row>
    <row r="3900" spans="2:9" x14ac:dyDescent="0.45">
      <c r="B3900">
        <f>IF('Input and Summary Results'!D3482=0,FALSE,'Input and Summary Results'!$B3482)</f>
        <v>209</v>
      </c>
      <c r="C3900">
        <f>IF(OR(B3900=0,'Input and Summary Results'!D3482=0,'Input and Summary Results'!D3482=""),FALSE,'Input and Summary Results'!$D3482)</f>
        <v>-2.8607792E-2</v>
      </c>
      <c r="D3900">
        <f>IF(OR(B3900=0,'Input and Summary Results'!E3482=0),FALSE,'Input and Summary Results'!$E3482)</f>
        <v>7.5093952000000005E-2</v>
      </c>
      <c r="E3900" t="e">
        <f t="shared" si="212"/>
        <v>#NUM!</v>
      </c>
      <c r="F3900">
        <f t="shared" si="213"/>
        <v>-1.1392272136206809</v>
      </c>
      <c r="G3900">
        <f>IF('Input and Summary Results'!$J$4="yes",IF(C3900=FALSE,FALSE,IF('Data Transformation'!E3900&lt;$R$10,E3900,$R$10)),IF(C3900=FALSE,FALSE,IF(C3900&lt;$R$10,C3900,$R$10)))</f>
        <v>-2.8607792E-2</v>
      </c>
      <c r="H3900">
        <f>IF('Input and Summary Results'!$J$4="yes",'Data Transformation'!F3900,'Data Transformation'!D3900)</f>
        <v>7.5093952000000005E-2</v>
      </c>
      <c r="I3900">
        <f t="shared" si="211"/>
        <v>209</v>
      </c>
    </row>
    <row r="3901" spans="2:9" x14ac:dyDescent="0.45">
      <c r="B3901">
        <f>IF('Input and Summary Results'!D3483=0,FALSE,'Input and Summary Results'!$B3483)</f>
        <v>209</v>
      </c>
      <c r="C3901">
        <f>IF(OR(B3901=0,'Input and Summary Results'!D3483=0,'Input and Summary Results'!D3483=""),FALSE,'Input and Summary Results'!$D3483)</f>
        <v>6.3157617999999999E-2</v>
      </c>
      <c r="D3901">
        <f>IF(OR(B3901=0,'Input and Summary Results'!E3483=0),FALSE,'Input and Summary Results'!$E3483)</f>
        <v>7.3118095999999994E-2</v>
      </c>
      <c r="E3901">
        <f t="shared" si="212"/>
        <v>-1.199574257843028</v>
      </c>
      <c r="F3901">
        <f t="shared" si="213"/>
        <v>0.50244538456152665</v>
      </c>
      <c r="G3901">
        <f>IF('Input and Summary Results'!$J$4="yes",IF(C3901=FALSE,FALSE,IF('Data Transformation'!E3901&lt;$R$10,E3901,$R$10)),IF(C3901=FALSE,FALSE,IF(C3901&lt;$R$10,C3901,$R$10)))</f>
        <v>6.3157617999999999E-2</v>
      </c>
      <c r="H3901">
        <f>IF('Input and Summary Results'!$J$4="yes",'Data Transformation'!F3901,'Data Transformation'!D3901)</f>
        <v>7.3118095999999994E-2</v>
      </c>
      <c r="I3901">
        <f t="shared" si="211"/>
        <v>209</v>
      </c>
    </row>
    <row r="3902" spans="2:9" x14ac:dyDescent="0.45">
      <c r="B3902">
        <f>IF('Input and Summary Results'!D3484=0,FALSE,'Input and Summary Results'!$B3484)</f>
        <v>209</v>
      </c>
      <c r="C3902">
        <f>IF(OR(B3902=0,'Input and Summary Results'!D3484=0,'Input and Summary Results'!D3484=""),FALSE,'Input and Summary Results'!$D3484)</f>
        <v>0.106844774</v>
      </c>
      <c r="D3902">
        <f>IF(OR(B3902=0,'Input and Summary Results'!E3484=0),FALSE,'Input and Summary Results'!$E3484)</f>
        <v>7.1201614999999996E-2</v>
      </c>
      <c r="E3902">
        <f t="shared" si="212"/>
        <v>-0.97124671522632744</v>
      </c>
      <c r="F3902">
        <f t="shared" si="213"/>
        <v>0.28921864638882566</v>
      </c>
      <c r="G3902">
        <f>IF('Input and Summary Results'!$J$4="yes",IF(C3902=FALSE,FALSE,IF('Data Transformation'!E3902&lt;$R$10,E3902,$R$10)),IF(C3902=FALSE,FALSE,IF(C3902&lt;$R$10,C3902,$R$10)))</f>
        <v>0.106844774</v>
      </c>
      <c r="H3902">
        <f>IF('Input and Summary Results'!$J$4="yes",'Data Transformation'!F3902,'Data Transformation'!D3902)</f>
        <v>7.1201614999999996E-2</v>
      </c>
      <c r="I3902">
        <f t="shared" si="211"/>
        <v>209</v>
      </c>
    </row>
    <row r="3903" spans="2:9" x14ac:dyDescent="0.45">
      <c r="B3903">
        <f>IF('Input and Summary Results'!D3485=0,FALSE,'Input and Summary Results'!$B3485)</f>
        <v>209</v>
      </c>
      <c r="C3903">
        <f>IF(OR(B3903=0,'Input and Summary Results'!D3485=0,'Input and Summary Results'!D3485=""),FALSE,'Input and Summary Results'!$D3485)</f>
        <v>2.7194612E-2</v>
      </c>
      <c r="D3903">
        <f>IF(OR(B3903=0,'Input and Summary Results'!E3485=0),FALSE,'Input and Summary Results'!$E3485)</f>
        <v>6.5738362999999994E-2</v>
      </c>
      <c r="E3903">
        <f t="shared" si="212"/>
        <v>-1.5655171331150743</v>
      </c>
      <c r="F3903">
        <f t="shared" si="213"/>
        <v>1.0491214047106094</v>
      </c>
      <c r="G3903">
        <f>IF('Input and Summary Results'!$J$4="yes",IF(C3903=FALSE,FALSE,IF('Data Transformation'!E3903&lt;$R$10,E3903,$R$10)),IF(C3903=FALSE,FALSE,IF(C3903&lt;$R$10,C3903,$R$10)))</f>
        <v>2.7194612E-2</v>
      </c>
      <c r="H3903">
        <f>IF('Input and Summary Results'!$J$4="yes",'Data Transformation'!F3903,'Data Transformation'!D3903)</f>
        <v>6.5738362999999994E-2</v>
      </c>
      <c r="I3903">
        <f t="shared" si="211"/>
        <v>209</v>
      </c>
    </row>
    <row r="3904" spans="2:9" x14ac:dyDescent="0.45">
      <c r="B3904">
        <f>IF('Input and Summary Results'!D3486=0,FALSE,'Input and Summary Results'!$B3486)</f>
        <v>209</v>
      </c>
      <c r="C3904">
        <f>IF(OR(B3904=0,'Input and Summary Results'!D3486=0,'Input and Summary Results'!D3486=""),FALSE,'Input and Summary Results'!$D3486)</f>
        <v>9.6731561999999993E-2</v>
      </c>
      <c r="D3904">
        <f>IF(OR(B3904=0,'Input and Summary Results'!E3486=0),FALSE,'Input and Summary Results'!$E3486)</f>
        <v>6.3621549999999999E-2</v>
      </c>
      <c r="E3904">
        <f t="shared" si="212"/>
        <v>-1.0144317992782041</v>
      </c>
      <c r="F3904">
        <f t="shared" si="213"/>
        <v>0.2854471914761389</v>
      </c>
      <c r="G3904">
        <f>IF('Input and Summary Results'!$J$4="yes",IF(C3904=FALSE,FALSE,IF('Data Transformation'!E3904&lt;$R$10,E3904,$R$10)),IF(C3904=FALSE,FALSE,IF(C3904&lt;$R$10,C3904,$R$10)))</f>
        <v>9.6731561999999993E-2</v>
      </c>
      <c r="H3904">
        <f>IF('Input and Summary Results'!$J$4="yes",'Data Transformation'!F3904,'Data Transformation'!D3904)</f>
        <v>6.3621549999999999E-2</v>
      </c>
      <c r="I3904">
        <f t="shared" si="211"/>
        <v>209</v>
      </c>
    </row>
    <row r="3905" spans="2:9" x14ac:dyDescent="0.45">
      <c r="B3905">
        <f>IF('Input and Summary Results'!D3487=0,FALSE,'Input and Summary Results'!$B3487)</f>
        <v>209</v>
      </c>
      <c r="C3905">
        <f>IF(OR(B3905=0,'Input and Summary Results'!D3487=0,'Input and Summary Results'!D3487=""),FALSE,'Input and Summary Results'!$D3487)</f>
        <v>0.129318249</v>
      </c>
      <c r="D3905">
        <f>IF(OR(B3905=0,'Input and Summary Results'!E3487=0),FALSE,'Input and Summary Results'!$E3487)</f>
        <v>6.0035857999999998E-2</v>
      </c>
      <c r="E3905">
        <f t="shared" si="212"/>
        <v>-0.88834018447175689</v>
      </c>
      <c r="F3905">
        <f t="shared" si="213"/>
        <v>0.20148403317771491</v>
      </c>
      <c r="G3905">
        <f>IF('Input and Summary Results'!$J$4="yes",IF(C3905=FALSE,FALSE,IF('Data Transformation'!E3905&lt;$R$10,E3905,$R$10)),IF(C3905=FALSE,FALSE,IF(C3905&lt;$R$10,C3905,$R$10)))</f>
        <v>0.129318249</v>
      </c>
      <c r="H3905">
        <f>IF('Input and Summary Results'!$J$4="yes",'Data Transformation'!F3905,'Data Transformation'!D3905)</f>
        <v>6.0035857999999998E-2</v>
      </c>
      <c r="I3905">
        <f t="shared" si="211"/>
        <v>209</v>
      </c>
    </row>
    <row r="3906" spans="2:9" x14ac:dyDescent="0.45">
      <c r="B3906">
        <f>IF('Input and Summary Results'!D3488=0,FALSE,'Input and Summary Results'!$B3488)</f>
        <v>209</v>
      </c>
      <c r="C3906">
        <f>IF(OR(B3906=0,'Input and Summary Results'!D3488=0,'Input and Summary Results'!D3488=""),FALSE,'Input and Summary Results'!$D3488)</f>
        <v>0.169963851</v>
      </c>
      <c r="D3906">
        <f>IF(OR(B3906=0,'Input and Summary Results'!E3488=0),FALSE,'Input and Summary Results'!$E3488)</f>
        <v>5.7343133999999997E-2</v>
      </c>
      <c r="E3906">
        <f t="shared" si="212"/>
        <v>-0.76964343733127305</v>
      </c>
      <c r="F3906">
        <f t="shared" si="213"/>
        <v>0.14642478391478667</v>
      </c>
      <c r="G3906">
        <f>IF('Input and Summary Results'!$J$4="yes",IF(C3906=FALSE,FALSE,IF('Data Transformation'!E3906&lt;$R$10,E3906,$R$10)),IF(C3906=FALSE,FALSE,IF(C3906&lt;$R$10,C3906,$R$10)))</f>
        <v>0.169963851</v>
      </c>
      <c r="H3906">
        <f>IF('Input and Summary Results'!$J$4="yes",'Data Transformation'!F3906,'Data Transformation'!D3906)</f>
        <v>5.7343133999999997E-2</v>
      </c>
      <c r="I3906">
        <f t="shared" si="211"/>
        <v>209</v>
      </c>
    </row>
    <row r="3907" spans="2:9" x14ac:dyDescent="0.45">
      <c r="B3907">
        <f>IF('Input and Summary Results'!D3489=0,FALSE,'Input and Summary Results'!$B3489)</f>
        <v>209</v>
      </c>
      <c r="C3907">
        <f>IF(OR(B3907=0,'Input and Summary Results'!D3489=0,'Input and Summary Results'!D3489=""),FALSE,'Input and Summary Results'!$D3489)</f>
        <v>6.4865997999999994E-2</v>
      </c>
      <c r="D3907">
        <f>IF(OR(B3907=0,'Input and Summary Results'!E3489=0),FALSE,'Input and Summary Results'!$E3489)</f>
        <v>5.7125594000000002E-2</v>
      </c>
      <c r="E3907">
        <f t="shared" si="212"/>
        <v>-1.1879828956589686</v>
      </c>
      <c r="F3907">
        <f t="shared" si="213"/>
        <v>0.38221115161135732</v>
      </c>
      <c r="G3907">
        <f>IF('Input and Summary Results'!$J$4="yes",IF(C3907=FALSE,FALSE,IF('Data Transformation'!E3907&lt;$R$10,E3907,$R$10)),IF(C3907=FALSE,FALSE,IF(C3907&lt;$R$10,C3907,$R$10)))</f>
        <v>6.4865997999999994E-2</v>
      </c>
      <c r="H3907">
        <f>IF('Input and Summary Results'!$J$4="yes",'Data Transformation'!F3907,'Data Transformation'!D3907)</f>
        <v>5.7125594000000002E-2</v>
      </c>
      <c r="I3907">
        <f t="shared" si="211"/>
        <v>209</v>
      </c>
    </row>
    <row r="3908" spans="2:9" x14ac:dyDescent="0.45">
      <c r="B3908">
        <f>IF('Input and Summary Results'!D3490=0,FALSE,'Input and Summary Results'!$B3490)</f>
        <v>209</v>
      </c>
      <c r="C3908">
        <f>IF(OR(B3908=0,'Input and Summary Results'!D3490=0,'Input and Summary Results'!D3490=""),FALSE,'Input and Summary Results'!$D3490)</f>
        <v>3.3643864000000002E-2</v>
      </c>
      <c r="D3908">
        <f>IF(OR(B3908=0,'Input and Summary Results'!E3490=0),FALSE,'Input and Summary Results'!$E3490)</f>
        <v>5.4260482999999998E-2</v>
      </c>
      <c r="E3908">
        <f t="shared" si="212"/>
        <v>-1.4730941312597188</v>
      </c>
      <c r="F3908">
        <f t="shared" si="213"/>
        <v>0.69995080297554402</v>
      </c>
      <c r="G3908">
        <f>IF('Input and Summary Results'!$J$4="yes",IF(C3908=FALSE,FALSE,IF('Data Transformation'!E3908&lt;$R$10,E3908,$R$10)),IF(C3908=FALSE,FALSE,IF(C3908&lt;$R$10,C3908,$R$10)))</f>
        <v>3.3643864000000002E-2</v>
      </c>
      <c r="H3908">
        <f>IF('Input and Summary Results'!$J$4="yes",'Data Transformation'!F3908,'Data Transformation'!D3908)</f>
        <v>5.4260482999999998E-2</v>
      </c>
      <c r="I3908">
        <f t="shared" si="211"/>
        <v>209</v>
      </c>
    </row>
    <row r="3909" spans="2:9" x14ac:dyDescent="0.45">
      <c r="B3909">
        <f>IF('Input and Summary Results'!D3491=0,FALSE,'Input and Summary Results'!$B3491)</f>
        <v>209</v>
      </c>
      <c r="C3909">
        <f>IF(OR(B3909=0,'Input and Summary Results'!D3491=0,'Input and Summary Results'!D3491=""),FALSE,'Input and Summary Results'!$D3491)</f>
        <v>0.144896095</v>
      </c>
      <c r="D3909">
        <f>IF(OR(B3909=0,'Input and Summary Results'!E3491=0),FALSE,'Input and Summary Results'!$E3491)</f>
        <v>5.0773628000000001E-2</v>
      </c>
      <c r="E3909">
        <f t="shared" si="212"/>
        <v>-0.83894331875797956</v>
      </c>
      <c r="F3909">
        <f t="shared" si="213"/>
        <v>0.15207969926311679</v>
      </c>
      <c r="G3909">
        <f>IF('Input and Summary Results'!$J$4="yes",IF(C3909=FALSE,FALSE,IF('Data Transformation'!E3909&lt;$R$10,E3909,$R$10)),IF(C3909=FALSE,FALSE,IF(C3909&lt;$R$10,C3909,$R$10)))</f>
        <v>0.144896095</v>
      </c>
      <c r="H3909">
        <f>IF('Input and Summary Results'!$J$4="yes",'Data Transformation'!F3909,'Data Transformation'!D3909)</f>
        <v>5.0773628000000001E-2</v>
      </c>
      <c r="I3909">
        <f t="shared" ref="I3909:I3972" si="214">IF(G3909=FALSE,"",B3909)</f>
        <v>209</v>
      </c>
    </row>
    <row r="3910" spans="2:9" x14ac:dyDescent="0.45">
      <c r="B3910">
        <f>IF('Input and Summary Results'!D3492=0,FALSE,'Input and Summary Results'!$B3492)</f>
        <v>209</v>
      </c>
      <c r="C3910">
        <f>IF(OR(B3910=0,'Input and Summary Results'!D3492=0,'Input and Summary Results'!D3492=""),FALSE,'Input and Summary Results'!$D3492)</f>
        <v>8.2833103000000005E-2</v>
      </c>
      <c r="D3910">
        <f>IF(OR(B3910=0,'Input and Summary Results'!E3492=0),FALSE,'Input and Summary Results'!$E3492)</f>
        <v>5.0302381E-2</v>
      </c>
      <c r="E3910">
        <f t="shared" si="212"/>
        <v>-1.0817960692877531</v>
      </c>
      <c r="F3910">
        <f t="shared" si="213"/>
        <v>0.26355686993882144</v>
      </c>
      <c r="G3910">
        <f>IF('Input and Summary Results'!$J$4="yes",IF(C3910=FALSE,FALSE,IF('Data Transformation'!E3910&lt;$R$10,E3910,$R$10)),IF(C3910=FALSE,FALSE,IF(C3910&lt;$R$10,C3910,$R$10)))</f>
        <v>8.2833103000000005E-2</v>
      </c>
      <c r="H3910">
        <f>IF('Input and Summary Results'!$J$4="yes",'Data Transformation'!F3910,'Data Transformation'!D3910)</f>
        <v>5.0302381E-2</v>
      </c>
      <c r="I3910">
        <f t="shared" si="214"/>
        <v>209</v>
      </c>
    </row>
    <row r="3911" spans="2:9" x14ac:dyDescent="0.45">
      <c r="B3911">
        <f>IF('Input and Summary Results'!D3493=0,FALSE,'Input and Summary Results'!$B3493)</f>
        <v>209</v>
      </c>
      <c r="C3911">
        <f>IF(OR(B3911=0,'Input and Summary Results'!D3493=0,'Input and Summary Results'!D3493=""),FALSE,'Input and Summary Results'!$D3493)</f>
        <v>-5.1204859999999996E-3</v>
      </c>
      <c r="D3911">
        <f>IF(OR(B3911=0,'Input and Summary Results'!E3493=0),FALSE,'Input and Summary Results'!$E3493)</f>
        <v>4.7594329999999997E-2</v>
      </c>
      <c r="E3911" t="e">
        <f t="shared" si="212"/>
        <v>#NUM!</v>
      </c>
      <c r="F3911">
        <f t="shared" si="213"/>
        <v>-4.0339802159404403</v>
      </c>
      <c r="G3911">
        <f>IF('Input and Summary Results'!$J$4="yes",IF(C3911=FALSE,FALSE,IF('Data Transformation'!E3911&lt;$R$10,E3911,$R$10)),IF(C3911=FALSE,FALSE,IF(C3911&lt;$R$10,C3911,$R$10)))</f>
        <v>-5.1204859999999996E-3</v>
      </c>
      <c r="H3911">
        <f>IF('Input and Summary Results'!$J$4="yes",'Data Transformation'!F3911,'Data Transformation'!D3911)</f>
        <v>4.7594329999999997E-2</v>
      </c>
      <c r="I3911">
        <f t="shared" si="214"/>
        <v>209</v>
      </c>
    </row>
    <row r="3912" spans="2:9" x14ac:dyDescent="0.45">
      <c r="B3912">
        <f>IF('Input and Summary Results'!D3494=0,FALSE,'Input and Summary Results'!$B3494)</f>
        <v>209</v>
      </c>
      <c r="C3912">
        <f>IF(OR(B3912=0,'Input and Summary Results'!D3494=0,'Input and Summary Results'!D3494=""),FALSE,'Input and Summary Results'!$D3494)</f>
        <v>0.165186843</v>
      </c>
      <c r="D3912">
        <f>IF(OR(B3912=0,'Input and Summary Results'!E3494=0),FALSE,'Input and Summary Results'!$E3494)</f>
        <v>4.400155E-2</v>
      </c>
      <c r="E3912">
        <f t="shared" si="212"/>
        <v>-0.78202454684645151</v>
      </c>
      <c r="F3912">
        <f t="shared" si="213"/>
        <v>0.11560649960481417</v>
      </c>
      <c r="G3912">
        <f>IF('Input and Summary Results'!$J$4="yes",IF(C3912=FALSE,FALSE,IF('Data Transformation'!E3912&lt;$R$10,E3912,$R$10)),IF(C3912=FALSE,FALSE,IF(C3912&lt;$R$10,C3912,$R$10)))</f>
        <v>0.165186843</v>
      </c>
      <c r="H3912">
        <f>IF('Input and Summary Results'!$J$4="yes",'Data Transformation'!F3912,'Data Transformation'!D3912)</f>
        <v>4.400155E-2</v>
      </c>
      <c r="I3912">
        <f t="shared" si="214"/>
        <v>209</v>
      </c>
    </row>
    <row r="3913" spans="2:9" x14ac:dyDescent="0.45">
      <c r="B3913">
        <f>IF('Input and Summary Results'!D3495=0,FALSE,'Input and Summary Results'!$B3495)</f>
        <v>209</v>
      </c>
      <c r="C3913">
        <f>IF(OR(B3913=0,'Input and Summary Results'!D3495=0,'Input and Summary Results'!D3495=""),FALSE,'Input and Summary Results'!$D3495)</f>
        <v>7.6141051000000001E-2</v>
      </c>
      <c r="D3913">
        <f>IF(OR(B3913=0,'Input and Summary Results'!E3495=0),FALSE,'Input and Summary Results'!$E3495)</f>
        <v>4.2424807000000002E-2</v>
      </c>
      <c r="E3913">
        <f t="shared" si="212"/>
        <v>-1.118381132770532</v>
      </c>
      <c r="F3913">
        <f t="shared" si="213"/>
        <v>0.24181917633367053</v>
      </c>
      <c r="G3913">
        <f>IF('Input and Summary Results'!$J$4="yes",IF(C3913=FALSE,FALSE,IF('Data Transformation'!E3913&lt;$R$10,E3913,$R$10)),IF(C3913=FALSE,FALSE,IF(C3913&lt;$R$10,C3913,$R$10)))</f>
        <v>7.6141051000000001E-2</v>
      </c>
      <c r="H3913">
        <f>IF('Input and Summary Results'!$J$4="yes",'Data Transformation'!F3913,'Data Transformation'!D3913)</f>
        <v>4.2424807000000002E-2</v>
      </c>
      <c r="I3913">
        <f t="shared" si="214"/>
        <v>209</v>
      </c>
    </row>
    <row r="3914" spans="2:9" x14ac:dyDescent="0.45">
      <c r="B3914">
        <f>IF('Input and Summary Results'!D3496=0,FALSE,'Input and Summary Results'!$B3496)</f>
        <v>210</v>
      </c>
      <c r="C3914">
        <f>IF(OR(B3914=0,'Input and Summary Results'!D3496=0,'Input and Summary Results'!D3496=""),FALSE,'Input and Summary Results'!$D3496)</f>
        <v>0.95105400100000004</v>
      </c>
      <c r="D3914">
        <f>IF(OR(B3914=0,'Input and Summary Results'!E3496=0),FALSE,'Input and Summary Results'!$E3496)</f>
        <v>0.122559091</v>
      </c>
      <c r="E3914">
        <f t="shared" si="212"/>
        <v>-2.1794823051554578E-2</v>
      </c>
      <c r="F3914">
        <f t="shared" si="213"/>
        <v>5.5928102334958783E-2</v>
      </c>
      <c r="G3914">
        <f>IF('Input and Summary Results'!$J$4="yes",IF(C3914=FALSE,FALSE,IF('Data Transformation'!E3914&lt;$R$10,E3914,$R$10)),IF(C3914=FALSE,FALSE,IF(C3914&lt;$R$10,C3914,$R$10)))</f>
        <v>0.95105400100000004</v>
      </c>
      <c r="H3914">
        <f>IF('Input and Summary Results'!$J$4="yes",'Data Transformation'!F3914,'Data Transformation'!D3914)</f>
        <v>0.122559091</v>
      </c>
      <c r="I3914">
        <f t="shared" si="214"/>
        <v>210</v>
      </c>
    </row>
    <row r="3915" spans="2:9" x14ac:dyDescent="0.45">
      <c r="B3915">
        <f>IF('Input and Summary Results'!D3497=0,FALSE,'Input and Summary Results'!$B3497)</f>
        <v>210</v>
      </c>
      <c r="C3915">
        <f>IF(OR(B3915=0,'Input and Summary Results'!D3497=0,'Input and Summary Results'!D3497=""),FALSE,'Input and Summary Results'!$D3497)</f>
        <v>0.71982539400000001</v>
      </c>
      <c r="D3915">
        <f>IF(OR(B3915=0,'Input and Summary Results'!E3497=0),FALSE,'Input and Summary Results'!$E3497)</f>
        <v>0.104078961</v>
      </c>
      <c r="E3915">
        <f t="shared" si="212"/>
        <v>-0.14277283637227137</v>
      </c>
      <c r="F3915">
        <f t="shared" si="213"/>
        <v>6.2751702635820042E-2</v>
      </c>
      <c r="G3915">
        <f>IF('Input and Summary Results'!$J$4="yes",IF(C3915=FALSE,FALSE,IF('Data Transformation'!E3915&lt;$R$10,E3915,$R$10)),IF(C3915=FALSE,FALSE,IF(C3915&lt;$R$10,C3915,$R$10)))</f>
        <v>0.71982539400000001</v>
      </c>
      <c r="H3915">
        <f>IF('Input and Summary Results'!$J$4="yes",'Data Transformation'!F3915,'Data Transformation'!D3915)</f>
        <v>0.104078961</v>
      </c>
      <c r="I3915">
        <f t="shared" si="214"/>
        <v>210</v>
      </c>
    </row>
    <row r="3916" spans="2:9" x14ac:dyDescent="0.45">
      <c r="B3916">
        <f>IF('Input and Summary Results'!D3498=0,FALSE,'Input and Summary Results'!$B3498)</f>
        <v>210</v>
      </c>
      <c r="C3916">
        <f>IF(OR(B3916=0,'Input and Summary Results'!D3498=0,'Input and Summary Results'!D3498=""),FALSE,'Input and Summary Results'!$D3498)</f>
        <v>0.95276354299999999</v>
      </c>
      <c r="D3916">
        <f>IF(OR(B3916=0,'Input and Summary Results'!E3498=0),FALSE,'Input and Summary Results'!$E3498)</f>
        <v>9.8987478000000004E-2</v>
      </c>
      <c r="E3916">
        <f t="shared" si="212"/>
        <v>-2.10148692591633E-2</v>
      </c>
      <c r="F3916">
        <f t="shared" si="213"/>
        <v>4.5090479970222787E-2</v>
      </c>
      <c r="G3916">
        <f>IF('Input and Summary Results'!$J$4="yes",IF(C3916=FALSE,FALSE,IF('Data Transformation'!E3916&lt;$R$10,E3916,$R$10)),IF(C3916=FALSE,FALSE,IF(C3916&lt;$R$10,C3916,$R$10)))</f>
        <v>0.95276354299999999</v>
      </c>
      <c r="H3916">
        <f>IF('Input and Summary Results'!$J$4="yes",'Data Transformation'!F3916,'Data Transformation'!D3916)</f>
        <v>9.8987478000000004E-2</v>
      </c>
      <c r="I3916">
        <f t="shared" si="214"/>
        <v>210</v>
      </c>
    </row>
    <row r="3917" spans="2:9" x14ac:dyDescent="0.45">
      <c r="B3917">
        <f>IF('Input and Summary Results'!D3499=0,FALSE,'Input and Summary Results'!$B3499)</f>
        <v>210</v>
      </c>
      <c r="C3917">
        <f>IF(OR(B3917=0,'Input and Summary Results'!D3499=0,'Input and Summary Results'!D3499=""),FALSE,'Input and Summary Results'!$D3499)</f>
        <v>0.99654894299999996</v>
      </c>
      <c r="D3917">
        <f>IF(OR(B3917=0,'Input and Summary Results'!E3499=0),FALSE,'Input and Summary Results'!$E3499)</f>
        <v>8.4127745000000004E-2</v>
      </c>
      <c r="E3917">
        <f t="shared" si="212"/>
        <v>-1.501367156308773E-3</v>
      </c>
      <c r="F3917">
        <f t="shared" si="213"/>
        <v>3.6637880744809538E-2</v>
      </c>
      <c r="G3917">
        <f>IF('Input and Summary Results'!$J$4="yes",IF(C3917=FALSE,FALSE,IF('Data Transformation'!E3917&lt;$R$10,E3917,$R$10)),IF(C3917=FALSE,FALSE,IF(C3917&lt;$R$10,C3917,$R$10)))</f>
        <v>0.99654894299999996</v>
      </c>
      <c r="H3917">
        <f>IF('Input and Summary Results'!$J$4="yes",'Data Transformation'!F3917,'Data Transformation'!D3917)</f>
        <v>8.4127745000000004E-2</v>
      </c>
      <c r="I3917">
        <f t="shared" si="214"/>
        <v>210</v>
      </c>
    </row>
    <row r="3918" spans="2:9" x14ac:dyDescent="0.45">
      <c r="B3918">
        <f>IF('Input and Summary Results'!D3500=0,FALSE,'Input and Summary Results'!$B3500)</f>
        <v>210</v>
      </c>
      <c r="C3918">
        <f>IF(OR(B3918=0,'Input and Summary Results'!D3500=0,'Input and Summary Results'!D3500=""),FALSE,'Input and Summary Results'!$D3500)</f>
        <v>1.0050144599999999</v>
      </c>
      <c r="D3918">
        <f>IF(OR(B3918=0,'Input and Summary Results'!E3500=0),FALSE,'Input and Summary Results'!$E3500)</f>
        <v>8.3599171999999999E-2</v>
      </c>
      <c r="E3918">
        <f t="shared" si="212"/>
        <v>2.1723103664887254E-3</v>
      </c>
      <c r="F3918">
        <f t="shared" si="213"/>
        <v>3.6101013559546202E-2</v>
      </c>
      <c r="G3918">
        <f>IF('Input and Summary Results'!$J$4="yes",IF(C3918=FALSE,FALSE,IF('Data Transformation'!E3918&lt;$R$10,E3918,$R$10)),IF(C3918=FALSE,FALSE,IF(C3918&lt;$R$10,C3918,$R$10)))</f>
        <v>1.0050144599999999</v>
      </c>
      <c r="H3918">
        <f>IF('Input and Summary Results'!$J$4="yes",'Data Transformation'!F3918,'Data Transformation'!D3918)</f>
        <v>8.3599171999999999E-2</v>
      </c>
      <c r="I3918">
        <f t="shared" si="214"/>
        <v>210</v>
      </c>
    </row>
    <row r="3919" spans="2:9" x14ac:dyDescent="0.45">
      <c r="B3919">
        <f>IF('Input and Summary Results'!D3501=0,FALSE,'Input and Summary Results'!$B3501)</f>
        <v>210</v>
      </c>
      <c r="C3919">
        <f>IF(OR(B3919=0,'Input and Summary Results'!D3501=0,'Input and Summary Results'!D3501=""),FALSE,'Input and Summary Results'!$D3501)</f>
        <v>0.97656167599999999</v>
      </c>
      <c r="D3919">
        <f>IF(OR(B3919=0,'Input and Summary Results'!E3501=0),FALSE,'Input and Summary Results'!$E3501)</f>
        <v>8.0424428000000006E-2</v>
      </c>
      <c r="E3919">
        <f t="shared" si="212"/>
        <v>-1.0300323087227319E-2</v>
      </c>
      <c r="F3919">
        <f t="shared" si="213"/>
        <v>3.5741932752233051E-2</v>
      </c>
      <c r="G3919">
        <f>IF('Input and Summary Results'!$J$4="yes",IF(C3919=FALSE,FALSE,IF('Data Transformation'!E3919&lt;$R$10,E3919,$R$10)),IF(C3919=FALSE,FALSE,IF(C3919&lt;$R$10,C3919,$R$10)))</f>
        <v>0.97656167599999999</v>
      </c>
      <c r="H3919">
        <f>IF('Input and Summary Results'!$J$4="yes",'Data Transformation'!F3919,'Data Transformation'!D3919)</f>
        <v>8.0424428000000006E-2</v>
      </c>
      <c r="I3919">
        <f t="shared" si="214"/>
        <v>210</v>
      </c>
    </row>
    <row r="3920" spans="2:9" x14ac:dyDescent="0.45">
      <c r="B3920">
        <f>IF('Input and Summary Results'!D3502=0,FALSE,'Input and Summary Results'!$B3502)</f>
        <v>210</v>
      </c>
      <c r="C3920">
        <f>IF(OR(B3920=0,'Input and Summary Results'!D3502=0,'Input and Summary Results'!D3502=""),FALSE,'Input and Summary Results'!$D3502)</f>
        <v>1.0284905289999999</v>
      </c>
      <c r="D3920">
        <f>IF(OR(B3920=0,'Input and Summary Results'!E3502=0),FALSE,'Input and Summary Results'!$E3502)</f>
        <v>7.5592448000000007E-2</v>
      </c>
      <c r="E3920">
        <f t="shared" si="212"/>
        <v>1.2200296787207004E-2</v>
      </c>
      <c r="F3920">
        <f t="shared" si="213"/>
        <v>3.1898322353924174E-2</v>
      </c>
      <c r="G3920">
        <f>IF('Input and Summary Results'!$J$4="yes",IF(C3920=FALSE,FALSE,IF('Data Transformation'!E3920&lt;$R$10,E3920,$R$10)),IF(C3920=FALSE,FALSE,IF(C3920&lt;$R$10,C3920,$R$10)))</f>
        <v>1.0284905289999999</v>
      </c>
      <c r="H3920">
        <f>IF('Input and Summary Results'!$J$4="yes",'Data Transformation'!F3920,'Data Transformation'!D3920)</f>
        <v>7.5592448000000007E-2</v>
      </c>
      <c r="I3920">
        <f t="shared" si="214"/>
        <v>210</v>
      </c>
    </row>
    <row r="3921" spans="2:9" x14ac:dyDescent="0.45">
      <c r="B3921">
        <f>IF('Input and Summary Results'!D3503=0,FALSE,'Input and Summary Results'!$B3503)</f>
        <v>210</v>
      </c>
      <c r="C3921">
        <f>IF(OR(B3921=0,'Input and Summary Results'!D3503=0,'Input and Summary Results'!D3503=""),FALSE,'Input and Summary Results'!$D3503)</f>
        <v>0.65943502600000004</v>
      </c>
      <c r="D3921">
        <f>IF(OR(B3921=0,'Input and Summary Results'!E3503=0),FALSE,'Input and Summary Results'!$E3503)</f>
        <v>7.2996515999999997E-2</v>
      </c>
      <c r="E3921">
        <f t="shared" si="212"/>
        <v>-0.18082798895729904</v>
      </c>
      <c r="F3921">
        <f t="shared" si="213"/>
        <v>4.8041864163885034E-2</v>
      </c>
      <c r="G3921">
        <f>IF('Input and Summary Results'!$J$4="yes",IF(C3921=FALSE,FALSE,IF('Data Transformation'!E3921&lt;$R$10,E3921,$R$10)),IF(C3921=FALSE,FALSE,IF(C3921&lt;$R$10,C3921,$R$10)))</f>
        <v>0.65943502600000004</v>
      </c>
      <c r="H3921">
        <f>IF('Input and Summary Results'!$J$4="yes",'Data Transformation'!F3921,'Data Transformation'!D3921)</f>
        <v>7.2996515999999997E-2</v>
      </c>
      <c r="I3921">
        <f t="shared" si="214"/>
        <v>210</v>
      </c>
    </row>
    <row r="3922" spans="2:9" x14ac:dyDescent="0.45">
      <c r="B3922">
        <f>IF('Input and Summary Results'!D3504=0,FALSE,'Input and Summary Results'!$B3504)</f>
        <v>210</v>
      </c>
      <c r="C3922">
        <f>IF(OR(B3922=0,'Input and Summary Results'!D3504=0,'Input and Summary Results'!D3504=""),FALSE,'Input and Summary Results'!$D3504)</f>
        <v>0.180229418</v>
      </c>
      <c r="D3922">
        <f>IF(OR(B3922=0,'Input and Summary Results'!E3504=0),FALSE,'Input and Summary Results'!$E3504)</f>
        <v>7.2734547999999996E-2</v>
      </c>
      <c r="E3922">
        <f t="shared" si="212"/>
        <v>-0.7441743197258649</v>
      </c>
      <c r="F3922">
        <f t="shared" si="213"/>
        <v>0.17514784313402154</v>
      </c>
      <c r="G3922">
        <f>IF('Input and Summary Results'!$J$4="yes",IF(C3922=FALSE,FALSE,IF('Data Transformation'!E3922&lt;$R$10,E3922,$R$10)),IF(C3922=FALSE,FALSE,IF(C3922&lt;$R$10,C3922,$R$10)))</f>
        <v>0.180229418</v>
      </c>
      <c r="H3922">
        <f>IF('Input and Summary Results'!$J$4="yes",'Data Transformation'!F3922,'Data Transformation'!D3922)</f>
        <v>7.2734547999999996E-2</v>
      </c>
      <c r="I3922">
        <f t="shared" si="214"/>
        <v>210</v>
      </c>
    </row>
    <row r="3923" spans="2:9" x14ac:dyDescent="0.45">
      <c r="B3923">
        <f>IF('Input and Summary Results'!D3505=0,FALSE,'Input and Summary Results'!$B3505)</f>
        <v>210</v>
      </c>
      <c r="C3923">
        <f>IF(OR(B3923=0,'Input and Summary Results'!D3505=0,'Input and Summary Results'!D3505=""),FALSE,'Input and Summary Results'!$D3505)</f>
        <v>0.99242532100000003</v>
      </c>
      <c r="D3923">
        <f>IF(OR(B3923=0,'Input and Summary Results'!E3505=0),FALSE,'Input and Summary Results'!$E3505)</f>
        <v>7.2397853999999998E-2</v>
      </c>
      <c r="E3923">
        <f t="shared" si="212"/>
        <v>-3.3021635551208775E-3</v>
      </c>
      <c r="F3923">
        <f t="shared" si="213"/>
        <v>3.1660486659428957E-2</v>
      </c>
      <c r="G3923">
        <f>IF('Input and Summary Results'!$J$4="yes",IF(C3923=FALSE,FALSE,IF('Data Transformation'!E3923&lt;$R$10,E3923,$R$10)),IF(C3923=FALSE,FALSE,IF(C3923&lt;$R$10,C3923,$R$10)))</f>
        <v>0.99242532100000003</v>
      </c>
      <c r="H3923">
        <f>IF('Input and Summary Results'!$J$4="yes",'Data Transformation'!F3923,'Data Transformation'!D3923)</f>
        <v>7.2397853999999998E-2</v>
      </c>
      <c r="I3923">
        <f t="shared" si="214"/>
        <v>210</v>
      </c>
    </row>
    <row r="3924" spans="2:9" x14ac:dyDescent="0.45">
      <c r="B3924">
        <f>IF('Input and Summary Results'!D3506=0,FALSE,'Input and Summary Results'!$B3506)</f>
        <v>210</v>
      </c>
      <c r="C3924">
        <f>IF(OR(B3924=0,'Input and Summary Results'!D3506=0,'Input and Summary Results'!D3506=""),FALSE,'Input and Summary Results'!$D3506)</f>
        <v>0.11032742700000001</v>
      </c>
      <c r="D3924">
        <f>IF(OR(B3924=0,'Input and Summary Results'!E3506=0),FALSE,'Input and Summary Results'!$E3506)</f>
        <v>7.1156183999999997E-2</v>
      </c>
      <c r="E3924">
        <f t="shared" si="212"/>
        <v>-0.95731651009772789</v>
      </c>
      <c r="F3924">
        <f t="shared" si="213"/>
        <v>0.27991030603840689</v>
      </c>
      <c r="G3924">
        <f>IF('Input and Summary Results'!$J$4="yes",IF(C3924=FALSE,FALSE,IF('Data Transformation'!E3924&lt;$R$10,E3924,$R$10)),IF(C3924=FALSE,FALSE,IF(C3924&lt;$R$10,C3924,$R$10)))</f>
        <v>0.11032742700000001</v>
      </c>
      <c r="H3924">
        <f>IF('Input and Summary Results'!$J$4="yes",'Data Transformation'!F3924,'Data Transformation'!D3924)</f>
        <v>7.1156183999999997E-2</v>
      </c>
      <c r="I3924">
        <f t="shared" si="214"/>
        <v>210</v>
      </c>
    </row>
    <row r="3925" spans="2:9" x14ac:dyDescent="0.45">
      <c r="B3925">
        <f>IF('Input and Summary Results'!D3507=0,FALSE,'Input and Summary Results'!$B3507)</f>
        <v>210</v>
      </c>
      <c r="C3925">
        <f>IF(OR(B3925=0,'Input and Summary Results'!D3507=0,'Input and Summary Results'!D3507=""),FALSE,'Input and Summary Results'!$D3507)</f>
        <v>0.81494951999999998</v>
      </c>
      <c r="D3925">
        <f>IF(OR(B3925=0,'Input and Summary Results'!E3507=0),FALSE,'Input and Summary Results'!$E3507)</f>
        <v>7.1088382000000006E-2</v>
      </c>
      <c r="E3925">
        <f t="shared" si="212"/>
        <v>-8.8869291707165454E-2</v>
      </c>
      <c r="F3925">
        <f t="shared" si="213"/>
        <v>3.7857998600944021E-2</v>
      </c>
      <c r="G3925">
        <f>IF('Input and Summary Results'!$J$4="yes",IF(C3925=FALSE,FALSE,IF('Data Transformation'!E3925&lt;$R$10,E3925,$R$10)),IF(C3925=FALSE,FALSE,IF(C3925&lt;$R$10,C3925,$R$10)))</f>
        <v>0.81494951999999998</v>
      </c>
      <c r="H3925">
        <f>IF('Input and Summary Results'!$J$4="yes",'Data Transformation'!F3925,'Data Transformation'!D3925)</f>
        <v>7.1088382000000006E-2</v>
      </c>
      <c r="I3925">
        <f t="shared" si="214"/>
        <v>210</v>
      </c>
    </row>
    <row r="3926" spans="2:9" x14ac:dyDescent="0.45">
      <c r="B3926">
        <f>IF('Input and Summary Results'!D3508=0,FALSE,'Input and Summary Results'!$B3508)</f>
        <v>210</v>
      </c>
      <c r="C3926">
        <f>IF(OR(B3926=0,'Input and Summary Results'!D3508=0,'Input and Summary Results'!D3508=""),FALSE,'Input and Summary Results'!$D3508)</f>
        <v>3.8389435999999999E-2</v>
      </c>
      <c r="D3926">
        <f>IF(OR(B3926=0,'Input and Summary Results'!E3508=0),FALSE,'Input and Summary Results'!$E3508)</f>
        <v>6.5537950999999997E-2</v>
      </c>
      <c r="E3926">
        <f t="shared" si="212"/>
        <v>-1.4157882682912191</v>
      </c>
      <c r="F3926">
        <f t="shared" si="213"/>
        <v>0.74091921366075808</v>
      </c>
      <c r="G3926">
        <f>IF('Input and Summary Results'!$J$4="yes",IF(C3926=FALSE,FALSE,IF('Data Transformation'!E3926&lt;$R$10,E3926,$R$10)),IF(C3926=FALSE,FALSE,IF(C3926&lt;$R$10,C3926,$R$10)))</f>
        <v>3.8389435999999999E-2</v>
      </c>
      <c r="H3926">
        <f>IF('Input and Summary Results'!$J$4="yes",'Data Transformation'!F3926,'Data Transformation'!D3926)</f>
        <v>6.5537950999999997E-2</v>
      </c>
      <c r="I3926">
        <f t="shared" si="214"/>
        <v>210</v>
      </c>
    </row>
    <row r="3927" spans="2:9" x14ac:dyDescent="0.45">
      <c r="B3927">
        <f>IF('Input and Summary Results'!D3509=0,FALSE,'Input and Summary Results'!$B3509)</f>
        <v>210</v>
      </c>
      <c r="C3927">
        <f>IF(OR(B3927=0,'Input and Summary Results'!D3509=0,'Input and Summary Results'!D3509=""),FALSE,'Input and Summary Results'!$D3509)</f>
        <v>0.31124856400000001</v>
      </c>
      <c r="D3927">
        <f>IF(OR(B3927=0,'Input and Summary Results'!E3509=0),FALSE,'Input and Summary Results'!$E3509)</f>
        <v>6.4525302000000007E-2</v>
      </c>
      <c r="E3927">
        <f t="shared" si="212"/>
        <v>-0.50689264358557162</v>
      </c>
      <c r="F3927">
        <f t="shared" si="213"/>
        <v>8.9973045041904204E-2</v>
      </c>
      <c r="G3927">
        <f>IF('Input and Summary Results'!$J$4="yes",IF(C3927=FALSE,FALSE,IF('Data Transformation'!E3927&lt;$R$10,E3927,$R$10)),IF(C3927=FALSE,FALSE,IF(C3927&lt;$R$10,C3927,$R$10)))</f>
        <v>0.31124856400000001</v>
      </c>
      <c r="H3927">
        <f>IF('Input and Summary Results'!$J$4="yes",'Data Transformation'!F3927,'Data Transformation'!D3927)</f>
        <v>6.4525302000000007E-2</v>
      </c>
      <c r="I3927">
        <f t="shared" si="214"/>
        <v>210</v>
      </c>
    </row>
    <row r="3928" spans="2:9" x14ac:dyDescent="0.45">
      <c r="B3928">
        <f>IF('Input and Summary Results'!D3510=0,FALSE,'Input and Summary Results'!$B3510)</f>
        <v>210</v>
      </c>
      <c r="C3928">
        <f>IF(OR(B3928=0,'Input and Summary Results'!D3510=0,'Input and Summary Results'!D3510=""),FALSE,'Input and Summary Results'!$D3510)</f>
        <v>0.92036392499999997</v>
      </c>
      <c r="D3928">
        <f>IF(OR(B3928=0,'Input and Summary Results'!E3510=0),FALSE,'Input and Summary Results'!$E3510)</f>
        <v>5.9483079000000001E-2</v>
      </c>
      <c r="E3928">
        <f t="shared" si="212"/>
        <v>-3.60404124724071E-2</v>
      </c>
      <c r="F3928">
        <f t="shared" si="213"/>
        <v>2.8049400443416989E-2</v>
      </c>
      <c r="G3928">
        <f>IF('Input and Summary Results'!$J$4="yes",IF(C3928=FALSE,FALSE,IF('Data Transformation'!E3928&lt;$R$10,E3928,$R$10)),IF(C3928=FALSE,FALSE,IF(C3928&lt;$R$10,C3928,$R$10)))</f>
        <v>0.92036392499999997</v>
      </c>
      <c r="H3928">
        <f>IF('Input and Summary Results'!$J$4="yes",'Data Transformation'!F3928,'Data Transformation'!D3928)</f>
        <v>5.9483079000000001E-2</v>
      </c>
      <c r="I3928">
        <f t="shared" si="214"/>
        <v>210</v>
      </c>
    </row>
    <row r="3929" spans="2:9" x14ac:dyDescent="0.45">
      <c r="B3929">
        <f>IF('Input and Summary Results'!D3511=0,FALSE,'Input and Summary Results'!$B3511)</f>
        <v>210</v>
      </c>
      <c r="C3929">
        <f>IF(OR(B3929=0,'Input and Summary Results'!D3511=0,'Input and Summary Results'!D3511=""),FALSE,'Input and Summary Results'!$D3511)</f>
        <v>0.94781090300000004</v>
      </c>
      <c r="D3929">
        <f>IF(OR(B3929=0,'Input and Summary Results'!E3511=0),FALSE,'Input and Summary Results'!$E3511)</f>
        <v>5.6694983999999997E-2</v>
      </c>
      <c r="E3929">
        <f t="shared" si="212"/>
        <v>-2.3278299766707051E-2</v>
      </c>
      <c r="F3929">
        <f t="shared" si="213"/>
        <v>2.5960476903271072E-2</v>
      </c>
      <c r="G3929">
        <f>IF('Input and Summary Results'!$J$4="yes",IF(C3929=FALSE,FALSE,IF('Data Transformation'!E3929&lt;$R$10,E3929,$R$10)),IF(C3929=FALSE,FALSE,IF(C3929&lt;$R$10,C3929,$R$10)))</f>
        <v>0.94781090300000004</v>
      </c>
      <c r="H3929">
        <f>IF('Input and Summary Results'!$J$4="yes",'Data Transformation'!F3929,'Data Transformation'!D3929)</f>
        <v>5.6694983999999997E-2</v>
      </c>
      <c r="I3929">
        <f t="shared" si="214"/>
        <v>210</v>
      </c>
    </row>
    <row r="3930" spans="2:9" x14ac:dyDescent="0.45">
      <c r="B3930">
        <f>IF('Input and Summary Results'!D3512=0,FALSE,'Input and Summary Results'!$B3512)</f>
        <v>210</v>
      </c>
      <c r="C3930">
        <f>IF(OR(B3930=0,'Input and Summary Results'!D3512=0,'Input and Summary Results'!D3512=""),FALSE,'Input and Summary Results'!$D3512)</f>
        <v>1.0067357029999999</v>
      </c>
      <c r="D3930">
        <f>IF(OR(B3930=0,'Input and Summary Results'!E3512=0),FALSE,'Input and Summary Results'!$E3512)</f>
        <v>5.0305963000000002E-2</v>
      </c>
      <c r="E3930">
        <f t="shared" si="212"/>
        <v>2.9154707579430424E-3</v>
      </c>
      <c r="F3930">
        <f t="shared" si="213"/>
        <v>2.1686712686298761E-2</v>
      </c>
      <c r="G3930">
        <f>IF('Input and Summary Results'!$J$4="yes",IF(C3930=FALSE,FALSE,IF('Data Transformation'!E3930&lt;$R$10,E3930,$R$10)),IF(C3930=FALSE,FALSE,IF(C3930&lt;$R$10,C3930,$R$10)))</f>
        <v>1.0067357029999999</v>
      </c>
      <c r="H3930">
        <f>IF('Input and Summary Results'!$J$4="yes",'Data Transformation'!F3930,'Data Transformation'!D3930)</f>
        <v>5.0305963000000002E-2</v>
      </c>
      <c r="I3930">
        <f t="shared" si="214"/>
        <v>210</v>
      </c>
    </row>
    <row r="3931" spans="2:9" x14ac:dyDescent="0.45">
      <c r="B3931">
        <f>IF('Input and Summary Results'!D3513=0,FALSE,'Input and Summary Results'!$B3513)</f>
        <v>210</v>
      </c>
      <c r="C3931">
        <f>IF(OR(B3931=0,'Input and Summary Results'!D3513=0,'Input and Summary Results'!D3513=""),FALSE,'Input and Summary Results'!$D3513)</f>
        <v>0.90100438400000005</v>
      </c>
      <c r="D3931">
        <f>IF(OR(B3931=0,'Input and Summary Results'!E3513=0),FALSE,'Input and Summary Results'!$E3513)</f>
        <v>4.7295240000000002E-2</v>
      </c>
      <c r="E3931">
        <f t="shared" si="212"/>
        <v>-4.527309587734471E-2</v>
      </c>
      <c r="F3931">
        <f t="shared" si="213"/>
        <v>2.2781392104746962E-2</v>
      </c>
      <c r="G3931">
        <f>IF('Input and Summary Results'!$J$4="yes",IF(C3931=FALSE,FALSE,IF('Data Transformation'!E3931&lt;$R$10,E3931,$R$10)),IF(C3931=FALSE,FALSE,IF(C3931&lt;$R$10,C3931,$R$10)))</f>
        <v>0.90100438400000005</v>
      </c>
      <c r="H3931">
        <f>IF('Input and Summary Results'!$J$4="yes",'Data Transformation'!F3931,'Data Transformation'!D3931)</f>
        <v>4.7295240000000002E-2</v>
      </c>
      <c r="I3931">
        <f t="shared" si="214"/>
        <v>210</v>
      </c>
    </row>
    <row r="3932" spans="2:9" x14ac:dyDescent="0.45">
      <c r="B3932">
        <f>IF('Input and Summary Results'!D3514=0,FALSE,'Input and Summary Results'!$B3514)</f>
        <v>211</v>
      </c>
      <c r="C3932">
        <f>IF(OR(B3932=0,'Input and Summary Results'!D3514=0,'Input and Summary Results'!D3514=""),FALSE,'Input and Summary Results'!$D3514)</f>
        <v>0.90295514300000002</v>
      </c>
      <c r="D3932">
        <f>IF(OR(B3932=0,'Input and Summary Results'!E3514=0),FALSE,'Input and Summary Results'!$E3514)</f>
        <v>9.8287657E-2</v>
      </c>
      <c r="E3932">
        <f t="shared" si="212"/>
        <v>-4.4333824029195071E-2</v>
      </c>
      <c r="F3932">
        <f t="shared" si="213"/>
        <v>4.7241375685923744E-2</v>
      </c>
      <c r="G3932">
        <f>IF('Input and Summary Results'!$J$4="yes",IF(C3932=FALSE,FALSE,IF('Data Transformation'!E3932&lt;$R$10,E3932,$R$10)),IF(C3932=FALSE,FALSE,IF(C3932&lt;$R$10,C3932,$R$10)))</f>
        <v>0.90295514300000002</v>
      </c>
      <c r="H3932">
        <f>IF('Input and Summary Results'!$J$4="yes",'Data Transformation'!F3932,'Data Transformation'!D3932)</f>
        <v>9.8287657E-2</v>
      </c>
      <c r="I3932">
        <f t="shared" si="214"/>
        <v>211</v>
      </c>
    </row>
    <row r="3933" spans="2:9" x14ac:dyDescent="0.45">
      <c r="B3933">
        <f>IF('Input and Summary Results'!D3515=0,FALSE,'Input and Summary Results'!$B3515)</f>
        <v>211</v>
      </c>
      <c r="C3933">
        <f>IF(OR(B3933=0,'Input and Summary Results'!D3515=0,'Input and Summary Results'!D3515=""),FALSE,'Input and Summary Results'!$D3515)</f>
        <v>0.194890432</v>
      </c>
      <c r="D3933">
        <f>IF(OR(B3933=0,'Input and Summary Results'!E3515=0),FALSE,'Input and Summary Results'!$E3515)</f>
        <v>8.9013254E-2</v>
      </c>
      <c r="E3933">
        <f t="shared" si="212"/>
        <v>-0.71020948172179665</v>
      </c>
      <c r="F3933">
        <f t="shared" si="213"/>
        <v>0.19822292885060669</v>
      </c>
      <c r="G3933">
        <f>IF('Input and Summary Results'!$J$4="yes",IF(C3933=FALSE,FALSE,IF('Data Transformation'!E3933&lt;$R$10,E3933,$R$10)),IF(C3933=FALSE,FALSE,IF(C3933&lt;$R$10,C3933,$R$10)))</f>
        <v>0.194890432</v>
      </c>
      <c r="H3933">
        <f>IF('Input and Summary Results'!$J$4="yes",'Data Transformation'!F3933,'Data Transformation'!D3933)</f>
        <v>8.9013254E-2</v>
      </c>
      <c r="I3933">
        <f t="shared" si="214"/>
        <v>211</v>
      </c>
    </row>
    <row r="3934" spans="2:9" x14ac:dyDescent="0.45">
      <c r="B3934">
        <f>IF('Input and Summary Results'!D3516=0,FALSE,'Input and Summary Results'!$B3516)</f>
        <v>211</v>
      </c>
      <c r="C3934">
        <f>IF(OR(B3934=0,'Input and Summary Results'!D3516=0,'Input and Summary Results'!D3516=""),FALSE,'Input and Summary Results'!$D3516)</f>
        <v>0.110449782</v>
      </c>
      <c r="D3934">
        <f>IF(OR(B3934=0,'Input and Summary Results'!E3516=0),FALSE,'Input and Summary Results'!$E3516)</f>
        <v>8.0183946000000006E-2</v>
      </c>
      <c r="E3934">
        <f t="shared" si="212"/>
        <v>-0.95683513697942257</v>
      </c>
      <c r="F3934">
        <f t="shared" si="213"/>
        <v>0.31507380036295596</v>
      </c>
      <c r="G3934">
        <f>IF('Input and Summary Results'!$J$4="yes",IF(C3934=FALSE,FALSE,IF('Data Transformation'!E3934&lt;$R$10,E3934,$R$10)),IF(C3934=FALSE,FALSE,IF(C3934&lt;$R$10,C3934,$R$10)))</f>
        <v>0.110449782</v>
      </c>
      <c r="H3934">
        <f>IF('Input and Summary Results'!$J$4="yes",'Data Transformation'!F3934,'Data Transformation'!D3934)</f>
        <v>8.0183946000000006E-2</v>
      </c>
      <c r="I3934">
        <f t="shared" si="214"/>
        <v>211</v>
      </c>
    </row>
    <row r="3935" spans="2:9" x14ac:dyDescent="0.45">
      <c r="B3935">
        <f>IF('Input and Summary Results'!D3517=0,FALSE,'Input and Summary Results'!$B3517)</f>
        <v>211</v>
      </c>
      <c r="C3935">
        <f>IF(OR(B3935=0,'Input and Summary Results'!D3517=0,'Input and Summary Results'!D3517=""),FALSE,'Input and Summary Results'!$D3517)</f>
        <v>1.0244625300000001</v>
      </c>
      <c r="D3935">
        <f>IF(OR(B3935=0,'Input and Summary Results'!E3517=0),FALSE,'Input and Summary Results'!$E3517)</f>
        <v>7.6629173999999994E-2</v>
      </c>
      <c r="E3935">
        <f t="shared" si="212"/>
        <v>1.049607858706423E-2</v>
      </c>
      <c r="F3935">
        <f t="shared" si="213"/>
        <v>3.2462935970923208E-2</v>
      </c>
      <c r="G3935">
        <f>IF('Input and Summary Results'!$J$4="yes",IF(C3935=FALSE,FALSE,IF('Data Transformation'!E3935&lt;$R$10,E3935,$R$10)),IF(C3935=FALSE,FALSE,IF(C3935&lt;$R$10,C3935,$R$10)))</f>
        <v>1.0244625300000001</v>
      </c>
      <c r="H3935">
        <f>IF('Input and Summary Results'!$J$4="yes",'Data Transformation'!F3935,'Data Transformation'!D3935)</f>
        <v>7.6629173999999994E-2</v>
      </c>
      <c r="I3935">
        <f t="shared" si="214"/>
        <v>211</v>
      </c>
    </row>
    <row r="3936" spans="2:9" x14ac:dyDescent="0.45">
      <c r="B3936">
        <f>IF('Input and Summary Results'!D3518=0,FALSE,'Input and Summary Results'!$B3518)</f>
        <v>211</v>
      </c>
      <c r="C3936">
        <f>IF(OR(B3936=0,'Input and Summary Results'!D3518=0,'Input and Summary Results'!D3518=""),FALSE,'Input and Summary Results'!$D3518)</f>
        <v>5.3957671999999998E-2</v>
      </c>
      <c r="D3936">
        <f>IF(OR(B3936=0,'Input and Summary Results'!E3518=0),FALSE,'Input and Summary Results'!$E3518)</f>
        <v>7.3880902999999998E-2</v>
      </c>
      <c r="E3936">
        <f t="shared" si="212"/>
        <v>-1.2679467962010995</v>
      </c>
      <c r="F3936">
        <f t="shared" si="213"/>
        <v>0.59424935719984362</v>
      </c>
      <c r="G3936">
        <f>IF('Input and Summary Results'!$J$4="yes",IF(C3936=FALSE,FALSE,IF('Data Transformation'!E3936&lt;$R$10,E3936,$R$10)),IF(C3936=FALSE,FALSE,IF(C3936&lt;$R$10,C3936,$R$10)))</f>
        <v>5.3957671999999998E-2</v>
      </c>
      <c r="H3936">
        <f>IF('Input and Summary Results'!$J$4="yes",'Data Transformation'!F3936,'Data Transformation'!D3936)</f>
        <v>7.3880902999999998E-2</v>
      </c>
      <c r="I3936">
        <f t="shared" si="214"/>
        <v>211</v>
      </c>
    </row>
    <row r="3937" spans="2:9" x14ac:dyDescent="0.45">
      <c r="B3937">
        <f>IF('Input and Summary Results'!D3519=0,FALSE,'Input and Summary Results'!$B3519)</f>
        <v>211</v>
      </c>
      <c r="C3937">
        <f>IF(OR(B3937=0,'Input and Summary Results'!D3519=0,'Input and Summary Results'!D3519=""),FALSE,'Input and Summary Results'!$D3519)</f>
        <v>0.87612702200000003</v>
      </c>
      <c r="D3937">
        <f>IF(OR(B3937=0,'Input and Summary Results'!E3519=0),FALSE,'Input and Summary Results'!$E3519)</f>
        <v>7.0951438000000006E-2</v>
      </c>
      <c r="E3937">
        <f t="shared" si="212"/>
        <v>-5.7432924705726578E-2</v>
      </c>
      <c r="F3937">
        <f t="shared" si="213"/>
        <v>3.5146643487501059E-2</v>
      </c>
      <c r="G3937">
        <f>IF('Input and Summary Results'!$J$4="yes",IF(C3937=FALSE,FALSE,IF('Data Transformation'!E3937&lt;$R$10,E3937,$R$10)),IF(C3937=FALSE,FALSE,IF(C3937&lt;$R$10,C3937,$R$10)))</f>
        <v>0.87612702200000003</v>
      </c>
      <c r="H3937">
        <f>IF('Input and Summary Results'!$J$4="yes",'Data Transformation'!F3937,'Data Transformation'!D3937)</f>
        <v>7.0951438000000006E-2</v>
      </c>
      <c r="I3937">
        <f t="shared" si="214"/>
        <v>211</v>
      </c>
    </row>
    <row r="3938" spans="2:9" x14ac:dyDescent="0.45">
      <c r="B3938">
        <f>IF('Input and Summary Results'!D3520=0,FALSE,'Input and Summary Results'!$B3520)</f>
        <v>211</v>
      </c>
      <c r="C3938">
        <f>IF(OR(B3938=0,'Input and Summary Results'!D3520=0,'Input and Summary Results'!D3520=""),FALSE,'Input and Summary Results'!$D3520)</f>
        <v>0.48178346700000002</v>
      </c>
      <c r="D3938">
        <f>IF(OR(B3938=0,'Input and Summary Results'!E3520=0),FALSE,'Input and Summary Results'!$E3520)</f>
        <v>6.8965374999999995E-2</v>
      </c>
      <c r="E3938">
        <f t="shared" si="212"/>
        <v>-0.31714810743827004</v>
      </c>
      <c r="F3938">
        <f t="shared" si="213"/>
        <v>6.2125362948579545E-2</v>
      </c>
      <c r="G3938">
        <f>IF('Input and Summary Results'!$J$4="yes",IF(C3938=FALSE,FALSE,IF('Data Transformation'!E3938&lt;$R$10,E3938,$R$10)),IF(C3938=FALSE,FALSE,IF(C3938&lt;$R$10,C3938,$R$10)))</f>
        <v>0.48178346700000002</v>
      </c>
      <c r="H3938">
        <f>IF('Input and Summary Results'!$J$4="yes",'Data Transformation'!F3938,'Data Transformation'!D3938)</f>
        <v>6.8965374999999995E-2</v>
      </c>
      <c r="I3938">
        <f t="shared" si="214"/>
        <v>211</v>
      </c>
    </row>
    <row r="3939" spans="2:9" x14ac:dyDescent="0.45">
      <c r="B3939">
        <f>IF('Input and Summary Results'!D3521=0,FALSE,'Input and Summary Results'!$B3521)</f>
        <v>211</v>
      </c>
      <c r="C3939">
        <f>IF(OR(B3939=0,'Input and Summary Results'!D3521=0,'Input and Summary Results'!D3521=""),FALSE,'Input and Summary Results'!$D3521)</f>
        <v>0.16437376200000001</v>
      </c>
      <c r="D3939">
        <f>IF(OR(B3939=0,'Input and Summary Results'!E3521=0),FALSE,'Input and Summary Results'!$E3521)</f>
        <v>6.8816832999999994E-2</v>
      </c>
      <c r="E3939">
        <f t="shared" si="212"/>
        <v>-0.78416750509297029</v>
      </c>
      <c r="F3939">
        <f t="shared" si="213"/>
        <v>0.18169874047173049</v>
      </c>
      <c r="G3939">
        <f>IF('Input and Summary Results'!$J$4="yes",IF(C3939=FALSE,FALSE,IF('Data Transformation'!E3939&lt;$R$10,E3939,$R$10)),IF(C3939=FALSE,FALSE,IF(C3939&lt;$R$10,C3939,$R$10)))</f>
        <v>0.16437376200000001</v>
      </c>
      <c r="H3939">
        <f>IF('Input and Summary Results'!$J$4="yes",'Data Transformation'!F3939,'Data Transformation'!D3939)</f>
        <v>6.8816832999999994E-2</v>
      </c>
      <c r="I3939">
        <f t="shared" si="214"/>
        <v>211</v>
      </c>
    </row>
    <row r="3940" spans="2:9" x14ac:dyDescent="0.45">
      <c r="B3940">
        <f>IF('Input and Summary Results'!D3522=0,FALSE,'Input and Summary Results'!$B3522)</f>
        <v>211</v>
      </c>
      <c r="C3940">
        <f>IF(OR(B3940=0,'Input and Summary Results'!D3522=0,'Input and Summary Results'!D3522=""),FALSE,'Input and Summary Results'!$D3522)</f>
        <v>0.17504357200000001</v>
      </c>
      <c r="D3940">
        <f>IF(OR(B3940=0,'Input and Summary Results'!E3522=0),FALSE,'Input and Summary Results'!$E3522)</f>
        <v>6.6883817999999998E-2</v>
      </c>
      <c r="E3940">
        <f t="shared" si="212"/>
        <v>-0.75685383289201824</v>
      </c>
      <c r="F3940">
        <f t="shared" si="213"/>
        <v>0.16583057966847245</v>
      </c>
      <c r="G3940">
        <f>IF('Input and Summary Results'!$J$4="yes",IF(C3940=FALSE,FALSE,IF('Data Transformation'!E3940&lt;$R$10,E3940,$R$10)),IF(C3940=FALSE,FALSE,IF(C3940&lt;$R$10,C3940,$R$10)))</f>
        <v>0.17504357200000001</v>
      </c>
      <c r="H3940">
        <f>IF('Input and Summary Results'!$J$4="yes",'Data Transformation'!F3940,'Data Transformation'!D3940)</f>
        <v>6.6883817999999998E-2</v>
      </c>
      <c r="I3940">
        <f t="shared" si="214"/>
        <v>211</v>
      </c>
    </row>
    <row r="3941" spans="2:9" x14ac:dyDescent="0.45">
      <c r="B3941">
        <f>IF('Input and Summary Results'!D3523=0,FALSE,'Input and Summary Results'!$B3523)</f>
        <v>211</v>
      </c>
      <c r="C3941">
        <f>IF(OR(B3941=0,'Input and Summary Results'!D3523=0,'Input and Summary Results'!D3523=""),FALSE,'Input and Summary Results'!$D3523)</f>
        <v>0.21782028000000001</v>
      </c>
      <c r="D3941">
        <f>IF(OR(B3941=0,'Input and Summary Results'!E3523=0),FALSE,'Input and Summary Results'!$E3523)</f>
        <v>6.6473901000000002E-2</v>
      </c>
      <c r="E3941">
        <f t="shared" si="212"/>
        <v>-0.6619016880234363</v>
      </c>
      <c r="F3941">
        <f t="shared" si="213"/>
        <v>0.13244713960518276</v>
      </c>
      <c r="G3941">
        <f>IF('Input and Summary Results'!$J$4="yes",IF(C3941=FALSE,FALSE,IF('Data Transformation'!E3941&lt;$R$10,E3941,$R$10)),IF(C3941=FALSE,FALSE,IF(C3941&lt;$R$10,C3941,$R$10)))</f>
        <v>0.21782028000000001</v>
      </c>
      <c r="H3941">
        <f>IF('Input and Summary Results'!$J$4="yes",'Data Transformation'!F3941,'Data Transformation'!D3941)</f>
        <v>6.6473901000000002E-2</v>
      </c>
      <c r="I3941">
        <f t="shared" si="214"/>
        <v>211</v>
      </c>
    </row>
    <row r="3942" spans="2:9" x14ac:dyDescent="0.45">
      <c r="B3942">
        <f>IF('Input and Summary Results'!D3524=0,FALSE,'Input and Summary Results'!$B3524)</f>
        <v>211</v>
      </c>
      <c r="C3942">
        <f>IF(OR(B3942=0,'Input and Summary Results'!D3524=0,'Input and Summary Results'!D3524=""),FALSE,'Input and Summary Results'!$D3524)</f>
        <v>5.3706462000000003E-2</v>
      </c>
      <c r="D3942">
        <f>IF(OR(B3942=0,'Input and Summary Results'!E3524=0),FALSE,'Input and Summary Results'!$E3524)</f>
        <v>6.5915793E-2</v>
      </c>
      <c r="E3942">
        <f t="shared" si="212"/>
        <v>-1.2699734565332079</v>
      </c>
      <c r="F3942">
        <f t="shared" si="213"/>
        <v>0.53266316746018383</v>
      </c>
      <c r="G3942">
        <f>IF('Input and Summary Results'!$J$4="yes",IF(C3942=FALSE,FALSE,IF('Data Transformation'!E3942&lt;$R$10,E3942,$R$10)),IF(C3942=FALSE,FALSE,IF(C3942&lt;$R$10,C3942,$R$10)))</f>
        <v>5.3706462000000003E-2</v>
      </c>
      <c r="H3942">
        <f>IF('Input and Summary Results'!$J$4="yes",'Data Transformation'!F3942,'Data Transformation'!D3942)</f>
        <v>6.5915793E-2</v>
      </c>
      <c r="I3942">
        <f t="shared" si="214"/>
        <v>211</v>
      </c>
    </row>
    <row r="3943" spans="2:9" x14ac:dyDescent="0.45">
      <c r="B3943">
        <f>IF('Input and Summary Results'!D3525=0,FALSE,'Input and Summary Results'!$B3525)</f>
        <v>211</v>
      </c>
      <c r="C3943">
        <f>IF(OR(B3943=0,'Input and Summary Results'!D3525=0,'Input and Summary Results'!D3525=""),FALSE,'Input and Summary Results'!$D3525)</f>
        <v>0.26757466899999999</v>
      </c>
      <c r="D3943">
        <f>IF(OR(B3943=0,'Input and Summary Results'!E3525=0),FALSE,'Input and Summary Results'!$E3525)</f>
        <v>6.4490746000000002E-2</v>
      </c>
      <c r="E3943">
        <f t="shared" si="212"/>
        <v>-0.57255500313977625</v>
      </c>
      <c r="F3943">
        <f t="shared" si="213"/>
        <v>0.10460251663060079</v>
      </c>
      <c r="G3943">
        <f>IF('Input and Summary Results'!$J$4="yes",IF(C3943=FALSE,FALSE,IF('Data Transformation'!E3943&lt;$R$10,E3943,$R$10)),IF(C3943=FALSE,FALSE,IF(C3943&lt;$R$10,C3943,$R$10)))</f>
        <v>0.26757466899999999</v>
      </c>
      <c r="H3943">
        <f>IF('Input and Summary Results'!$J$4="yes",'Data Transformation'!F3943,'Data Transformation'!D3943)</f>
        <v>6.4490746000000002E-2</v>
      </c>
      <c r="I3943">
        <f t="shared" si="214"/>
        <v>211</v>
      </c>
    </row>
    <row r="3944" spans="2:9" x14ac:dyDescent="0.45">
      <c r="B3944">
        <f>IF('Input and Summary Results'!D3526=0,FALSE,'Input and Summary Results'!$B3526)</f>
        <v>211</v>
      </c>
      <c r="C3944">
        <f>IF(OR(B3944=0,'Input and Summary Results'!D3526=0,'Input and Summary Results'!D3526=""),FALSE,'Input and Summary Results'!$D3526)</f>
        <v>3.2510719E-2</v>
      </c>
      <c r="D3944">
        <f>IF(OR(B3944=0,'Input and Summary Results'!E3526=0),FALSE,'Input and Summary Results'!$E3526)</f>
        <v>6.3217396999999995E-2</v>
      </c>
      <c r="E3944">
        <f t="shared" si="212"/>
        <v>-1.4879734256352313</v>
      </c>
      <c r="F3944">
        <f t="shared" si="213"/>
        <v>0.84391705695589192</v>
      </c>
      <c r="G3944">
        <f>IF('Input and Summary Results'!$J$4="yes",IF(C3944=FALSE,FALSE,IF('Data Transformation'!E3944&lt;$R$10,E3944,$R$10)),IF(C3944=FALSE,FALSE,IF(C3944&lt;$R$10,C3944,$R$10)))</f>
        <v>3.2510719E-2</v>
      </c>
      <c r="H3944">
        <f>IF('Input and Summary Results'!$J$4="yes",'Data Transformation'!F3944,'Data Transformation'!D3944)</f>
        <v>6.3217396999999995E-2</v>
      </c>
      <c r="I3944">
        <f t="shared" si="214"/>
        <v>211</v>
      </c>
    </row>
    <row r="3945" spans="2:9" x14ac:dyDescent="0.45">
      <c r="B3945">
        <f>IF('Input and Summary Results'!D3527=0,FALSE,'Input and Summary Results'!$B3527)</f>
        <v>211</v>
      </c>
      <c r="C3945">
        <f>IF(OR(B3945=0,'Input and Summary Results'!D3527=0,'Input and Summary Results'!D3527=""),FALSE,'Input and Summary Results'!$D3527)</f>
        <v>0.13622300900000001</v>
      </c>
      <c r="D3945">
        <f>IF(OR(B3945=0,'Input and Summary Results'!E3527=0),FALSE,'Input and Summary Results'!$E3527)</f>
        <v>6.3042472000000002E-2</v>
      </c>
      <c r="E3945">
        <f t="shared" si="212"/>
        <v>-0.86574953091243789</v>
      </c>
      <c r="F3945">
        <f t="shared" si="213"/>
        <v>0.20085030457666664</v>
      </c>
      <c r="G3945">
        <f>IF('Input and Summary Results'!$J$4="yes",IF(C3945=FALSE,FALSE,IF('Data Transformation'!E3945&lt;$R$10,E3945,$R$10)),IF(C3945=FALSE,FALSE,IF(C3945&lt;$R$10,C3945,$R$10)))</f>
        <v>0.13622300900000001</v>
      </c>
      <c r="H3945">
        <f>IF('Input and Summary Results'!$J$4="yes",'Data Transformation'!F3945,'Data Transformation'!D3945)</f>
        <v>6.3042472000000002E-2</v>
      </c>
      <c r="I3945">
        <f t="shared" si="214"/>
        <v>211</v>
      </c>
    </row>
    <row r="3946" spans="2:9" x14ac:dyDescent="0.45">
      <c r="B3946">
        <f>IF('Input and Summary Results'!D3528=0,FALSE,'Input and Summary Results'!$B3528)</f>
        <v>211</v>
      </c>
      <c r="C3946">
        <f>IF(OR(B3946=0,'Input and Summary Results'!D3528=0,'Input and Summary Results'!D3528=""),FALSE,'Input and Summary Results'!$D3528)</f>
        <v>0.23226210799999999</v>
      </c>
      <c r="D3946">
        <f>IF(OR(B3946=0,'Input and Summary Results'!E3528=0),FALSE,'Input and Summary Results'!$E3528)</f>
        <v>5.9189212999999997E-2</v>
      </c>
      <c r="E3946">
        <f t="shared" ref="E3946:E4009" si="215">IF(C3946=FALSE,FALSE,LOG10(C3946))</f>
        <v>-0.63402163664316313</v>
      </c>
      <c r="F3946">
        <f t="shared" ref="F3946:F4009" si="216">IF(D3946=FALSE, FALSE,0.434*D3946/C3946)</f>
        <v>0.11059969559046626</v>
      </c>
      <c r="G3946">
        <f>IF('Input and Summary Results'!$J$4="yes",IF(C3946=FALSE,FALSE,IF('Data Transformation'!E3946&lt;$R$10,E3946,$R$10)),IF(C3946=FALSE,FALSE,IF(C3946&lt;$R$10,C3946,$R$10)))</f>
        <v>0.23226210799999999</v>
      </c>
      <c r="H3946">
        <f>IF('Input and Summary Results'!$J$4="yes",'Data Transformation'!F3946,'Data Transformation'!D3946)</f>
        <v>5.9189212999999997E-2</v>
      </c>
      <c r="I3946">
        <f t="shared" si="214"/>
        <v>211</v>
      </c>
    </row>
    <row r="3947" spans="2:9" x14ac:dyDescent="0.45">
      <c r="B3947">
        <f>IF('Input and Summary Results'!D3529=0,FALSE,'Input and Summary Results'!$B3529)</f>
        <v>211</v>
      </c>
      <c r="C3947">
        <f>IF(OR(B3947=0,'Input and Summary Results'!D3529=0,'Input and Summary Results'!D3529=""),FALSE,'Input and Summary Results'!$D3529)</f>
        <v>0.19354286300000001</v>
      </c>
      <c r="D3947">
        <f>IF(OR(B3947=0,'Input and Summary Results'!E3529=0),FALSE,'Input and Summary Results'!$E3529)</f>
        <v>5.6467499999999997E-2</v>
      </c>
      <c r="E3947">
        <f t="shared" si="215"/>
        <v>-0.71322283889871052</v>
      </c>
      <c r="F3947">
        <f t="shared" si="216"/>
        <v>0.12662257145591566</v>
      </c>
      <c r="G3947">
        <f>IF('Input and Summary Results'!$J$4="yes",IF(C3947=FALSE,FALSE,IF('Data Transformation'!E3947&lt;$R$10,E3947,$R$10)),IF(C3947=FALSE,FALSE,IF(C3947&lt;$R$10,C3947,$R$10)))</f>
        <v>0.19354286300000001</v>
      </c>
      <c r="H3947">
        <f>IF('Input and Summary Results'!$J$4="yes",'Data Transformation'!F3947,'Data Transformation'!D3947)</f>
        <v>5.6467499999999997E-2</v>
      </c>
      <c r="I3947">
        <f t="shared" si="214"/>
        <v>211</v>
      </c>
    </row>
    <row r="3948" spans="2:9" x14ac:dyDescent="0.45">
      <c r="B3948">
        <f>IF('Input and Summary Results'!D3530=0,FALSE,'Input and Summary Results'!$B3530)</f>
        <v>211</v>
      </c>
      <c r="C3948">
        <f>IF(OR(B3948=0,'Input and Summary Results'!D3530=0,'Input and Summary Results'!D3530=""),FALSE,'Input and Summary Results'!$D3530)</f>
        <v>0.31572144899999999</v>
      </c>
      <c r="D3948">
        <f>IF(OR(B3948=0,'Input and Summary Results'!E3530=0),FALSE,'Input and Summary Results'!$E3530)</f>
        <v>5.2908271E-2</v>
      </c>
      <c r="E3948">
        <f t="shared" si="215"/>
        <v>-0.50069591267251223</v>
      </c>
      <c r="F3948">
        <f t="shared" si="216"/>
        <v>7.2729267164867231E-2</v>
      </c>
      <c r="G3948">
        <f>IF('Input and Summary Results'!$J$4="yes",IF(C3948=FALSE,FALSE,IF('Data Transformation'!E3948&lt;$R$10,E3948,$R$10)),IF(C3948=FALSE,FALSE,IF(C3948&lt;$R$10,C3948,$R$10)))</f>
        <v>0.31572144899999999</v>
      </c>
      <c r="H3948">
        <f>IF('Input and Summary Results'!$J$4="yes",'Data Transformation'!F3948,'Data Transformation'!D3948)</f>
        <v>5.2908271E-2</v>
      </c>
      <c r="I3948">
        <f t="shared" si="214"/>
        <v>211</v>
      </c>
    </row>
    <row r="3949" spans="2:9" x14ac:dyDescent="0.45">
      <c r="B3949">
        <f>IF('Input and Summary Results'!D3531=0,FALSE,'Input and Summary Results'!$B3531)</f>
        <v>211</v>
      </c>
      <c r="C3949">
        <f>IF(OR(B3949=0,'Input and Summary Results'!D3531=0,'Input and Summary Results'!D3531=""),FALSE,'Input and Summary Results'!$D3531)</f>
        <v>7.8875410000000007E-2</v>
      </c>
      <c r="D3949">
        <f>IF(OR(B3949=0,'Input and Summary Results'!E3531=0),FALSE,'Input and Summary Results'!$E3531)</f>
        <v>4.5377926999999998E-2</v>
      </c>
      <c r="E3949">
        <f t="shared" si="215"/>
        <v>-1.1030583702482872</v>
      </c>
      <c r="F3949">
        <f t="shared" si="216"/>
        <v>0.24968517207073787</v>
      </c>
      <c r="G3949">
        <f>IF('Input and Summary Results'!$J$4="yes",IF(C3949=FALSE,FALSE,IF('Data Transformation'!E3949&lt;$R$10,E3949,$R$10)),IF(C3949=FALSE,FALSE,IF(C3949&lt;$R$10,C3949,$R$10)))</f>
        <v>7.8875410000000007E-2</v>
      </c>
      <c r="H3949">
        <f>IF('Input and Summary Results'!$J$4="yes",'Data Transformation'!F3949,'Data Transformation'!D3949)</f>
        <v>4.5377926999999998E-2</v>
      </c>
      <c r="I3949">
        <f t="shared" si="214"/>
        <v>211</v>
      </c>
    </row>
    <row r="3950" spans="2:9" x14ac:dyDescent="0.45">
      <c r="B3950">
        <f>IF('Input and Summary Results'!D3532=0,FALSE,'Input and Summary Results'!$B3532)</f>
        <v>212</v>
      </c>
      <c r="C3950">
        <f>IF(OR(B3950=0,'Input and Summary Results'!D3532=0,'Input and Summary Results'!D3532=""),FALSE,'Input and Summary Results'!$D3532)</f>
        <v>1.004760925</v>
      </c>
      <c r="D3950">
        <f>IF(OR(B3950=0,'Input and Summary Results'!E3532=0),FALSE,'Input and Summary Results'!$E3532)</f>
        <v>0.10667317900000001</v>
      </c>
      <c r="E3950">
        <f t="shared" si="215"/>
        <v>2.0627370749903848E-3</v>
      </c>
      <c r="F3950">
        <f t="shared" si="216"/>
        <v>4.6076791537250521E-2</v>
      </c>
      <c r="G3950">
        <f>IF('Input and Summary Results'!$J$4="yes",IF(C3950=FALSE,FALSE,IF('Data Transformation'!E3950&lt;$R$10,E3950,$R$10)),IF(C3950=FALSE,FALSE,IF(C3950&lt;$R$10,C3950,$R$10)))</f>
        <v>1.004760925</v>
      </c>
      <c r="H3950">
        <f>IF('Input and Summary Results'!$J$4="yes",'Data Transformation'!F3950,'Data Transformation'!D3950)</f>
        <v>0.10667317900000001</v>
      </c>
      <c r="I3950">
        <f t="shared" si="214"/>
        <v>212</v>
      </c>
    </row>
    <row r="3951" spans="2:9" x14ac:dyDescent="0.45">
      <c r="B3951">
        <f>IF('Input and Summary Results'!D3533=0,FALSE,'Input and Summary Results'!$B3533)</f>
        <v>212</v>
      </c>
      <c r="C3951">
        <f>IF(OR(B3951=0,'Input and Summary Results'!D3533=0,'Input and Summary Results'!D3533=""),FALSE,'Input and Summary Results'!$D3533)</f>
        <v>6.1478756000000002E-2</v>
      </c>
      <c r="D3951">
        <f>IF(OR(B3951=0,'Input and Summary Results'!E3533=0),FALSE,'Input and Summary Results'!$E3533)</f>
        <v>0.104503242</v>
      </c>
      <c r="E3951">
        <f t="shared" si="215"/>
        <v>-1.2112749288723812</v>
      </c>
      <c r="F3951">
        <f t="shared" si="216"/>
        <v>0.73772486593580389</v>
      </c>
      <c r="G3951">
        <f>IF('Input and Summary Results'!$J$4="yes",IF(C3951=FALSE,FALSE,IF('Data Transformation'!E3951&lt;$R$10,E3951,$R$10)),IF(C3951=FALSE,FALSE,IF(C3951&lt;$R$10,C3951,$R$10)))</f>
        <v>6.1478756000000002E-2</v>
      </c>
      <c r="H3951">
        <f>IF('Input and Summary Results'!$J$4="yes",'Data Transformation'!F3951,'Data Transformation'!D3951)</f>
        <v>0.104503242</v>
      </c>
      <c r="I3951">
        <f t="shared" si="214"/>
        <v>212</v>
      </c>
    </row>
    <row r="3952" spans="2:9" x14ac:dyDescent="0.45">
      <c r="B3952">
        <f>IF('Input and Summary Results'!D3534=0,FALSE,'Input and Summary Results'!$B3534)</f>
        <v>212</v>
      </c>
      <c r="C3952">
        <f>IF(OR(B3952=0,'Input and Summary Results'!D3534=0,'Input and Summary Results'!D3534=""),FALSE,'Input and Summary Results'!$D3534)</f>
        <v>-2.7883149999999999E-2</v>
      </c>
      <c r="D3952">
        <f>IF(OR(B3952=0,'Input and Summary Results'!E3534=0),FALSE,'Input and Summary Results'!$E3534)</f>
        <v>0.104242259</v>
      </c>
      <c r="E3952" t="e">
        <f t="shared" si="215"/>
        <v>#NUM!</v>
      </c>
      <c r="F3952">
        <f t="shared" si="216"/>
        <v>-1.6225261638659909</v>
      </c>
      <c r="G3952">
        <f>IF('Input and Summary Results'!$J$4="yes",IF(C3952=FALSE,FALSE,IF('Data Transformation'!E3952&lt;$R$10,E3952,$R$10)),IF(C3952=FALSE,FALSE,IF(C3952&lt;$R$10,C3952,$R$10)))</f>
        <v>-2.7883149999999999E-2</v>
      </c>
      <c r="H3952">
        <f>IF('Input and Summary Results'!$J$4="yes",'Data Transformation'!F3952,'Data Transformation'!D3952)</f>
        <v>0.104242259</v>
      </c>
      <c r="I3952">
        <f t="shared" si="214"/>
        <v>212</v>
      </c>
    </row>
    <row r="3953" spans="2:9" x14ac:dyDescent="0.45">
      <c r="B3953">
        <f>IF('Input and Summary Results'!D3535=0,FALSE,'Input and Summary Results'!$B3535)</f>
        <v>212</v>
      </c>
      <c r="C3953">
        <f>IF(OR(B3953=0,'Input and Summary Results'!D3535=0,'Input and Summary Results'!D3535=""),FALSE,'Input and Summary Results'!$D3535)</f>
        <v>0.217152976</v>
      </c>
      <c r="D3953">
        <f>IF(OR(B3953=0,'Input and Summary Results'!E3535=0),FALSE,'Input and Summary Results'!$E3535)</f>
        <v>9.5101850000000002E-2</v>
      </c>
      <c r="E3953">
        <f t="shared" si="215"/>
        <v>-0.66323421441816122</v>
      </c>
      <c r="F3953">
        <f t="shared" si="216"/>
        <v>0.19006970873841489</v>
      </c>
      <c r="G3953">
        <f>IF('Input and Summary Results'!$J$4="yes",IF(C3953=FALSE,FALSE,IF('Data Transformation'!E3953&lt;$R$10,E3953,$R$10)),IF(C3953=FALSE,FALSE,IF(C3953&lt;$R$10,C3953,$R$10)))</f>
        <v>0.217152976</v>
      </c>
      <c r="H3953">
        <f>IF('Input and Summary Results'!$J$4="yes",'Data Transformation'!F3953,'Data Transformation'!D3953)</f>
        <v>9.5101850000000002E-2</v>
      </c>
      <c r="I3953">
        <f t="shared" si="214"/>
        <v>212</v>
      </c>
    </row>
    <row r="3954" spans="2:9" x14ac:dyDescent="0.45">
      <c r="B3954">
        <f>IF('Input and Summary Results'!D3536=0,FALSE,'Input and Summary Results'!$B3536)</f>
        <v>212</v>
      </c>
      <c r="C3954">
        <f>IF(OR(B3954=0,'Input and Summary Results'!D3536=0,'Input and Summary Results'!D3536=""),FALSE,'Input and Summary Results'!$D3536)</f>
        <v>0.75685249300000002</v>
      </c>
      <c r="D3954">
        <f>IF(OR(B3954=0,'Input and Summary Results'!E3536=0),FALSE,'Input and Summary Results'!$E3536)</f>
        <v>8.5559393999999997E-2</v>
      </c>
      <c r="E3954">
        <f t="shared" si="215"/>
        <v>-0.12098875420980459</v>
      </c>
      <c r="F3954">
        <f t="shared" si="216"/>
        <v>4.9062105680346878E-2</v>
      </c>
      <c r="G3954">
        <f>IF('Input and Summary Results'!$J$4="yes",IF(C3954=FALSE,FALSE,IF('Data Transformation'!E3954&lt;$R$10,E3954,$R$10)),IF(C3954=FALSE,FALSE,IF(C3954&lt;$R$10,C3954,$R$10)))</f>
        <v>0.75685249300000002</v>
      </c>
      <c r="H3954">
        <f>IF('Input and Summary Results'!$J$4="yes",'Data Transformation'!F3954,'Data Transformation'!D3954)</f>
        <v>8.5559393999999997E-2</v>
      </c>
      <c r="I3954">
        <f t="shared" si="214"/>
        <v>212</v>
      </c>
    </row>
    <row r="3955" spans="2:9" x14ac:dyDescent="0.45">
      <c r="B3955">
        <f>IF('Input and Summary Results'!D3537=0,FALSE,'Input and Summary Results'!$B3537)</f>
        <v>212</v>
      </c>
      <c r="C3955">
        <f>IF(OR(B3955=0,'Input and Summary Results'!D3537=0,'Input and Summary Results'!D3537=""),FALSE,'Input and Summary Results'!$D3537)</f>
        <v>0.111591041</v>
      </c>
      <c r="D3955">
        <f>IF(OR(B3955=0,'Input and Summary Results'!E3537=0),FALSE,'Input and Summary Results'!$E3537)</f>
        <v>7.6802828000000004E-2</v>
      </c>
      <c r="E3955">
        <f t="shared" si="215"/>
        <v>-0.95237067099383332</v>
      </c>
      <c r="F3955">
        <f t="shared" si="216"/>
        <v>0.29870164354860712</v>
      </c>
      <c r="G3955">
        <f>IF('Input and Summary Results'!$J$4="yes",IF(C3955=FALSE,FALSE,IF('Data Transformation'!E3955&lt;$R$10,E3955,$R$10)),IF(C3955=FALSE,FALSE,IF(C3955&lt;$R$10,C3955,$R$10)))</f>
        <v>0.111591041</v>
      </c>
      <c r="H3955">
        <f>IF('Input and Summary Results'!$J$4="yes",'Data Transformation'!F3955,'Data Transformation'!D3955)</f>
        <v>7.6802828000000004E-2</v>
      </c>
      <c r="I3955">
        <f t="shared" si="214"/>
        <v>212</v>
      </c>
    </row>
    <row r="3956" spans="2:9" x14ac:dyDescent="0.45">
      <c r="B3956">
        <f>IF('Input and Summary Results'!D3538=0,FALSE,'Input and Summary Results'!$B3538)</f>
        <v>212</v>
      </c>
      <c r="C3956">
        <f>IF(OR(B3956=0,'Input and Summary Results'!D3538=0,'Input and Summary Results'!D3538=""),FALSE,'Input and Summary Results'!$D3538)</f>
        <v>2.4292057999999998E-2</v>
      </c>
      <c r="D3956">
        <f>IF(OR(B3956=0,'Input and Summary Results'!E3538=0),FALSE,'Input and Summary Results'!$E3538)</f>
        <v>7.6375932999999993E-2</v>
      </c>
      <c r="E3956">
        <f t="shared" si="215"/>
        <v>-1.6145356906216839</v>
      </c>
      <c r="F3956">
        <f t="shared" si="216"/>
        <v>1.3645264193754187</v>
      </c>
      <c r="G3956">
        <f>IF('Input and Summary Results'!$J$4="yes",IF(C3956=FALSE,FALSE,IF('Data Transformation'!E3956&lt;$R$10,E3956,$R$10)),IF(C3956=FALSE,FALSE,IF(C3956&lt;$R$10,C3956,$R$10)))</f>
        <v>2.4292057999999998E-2</v>
      </c>
      <c r="H3956">
        <f>IF('Input and Summary Results'!$J$4="yes",'Data Transformation'!F3956,'Data Transformation'!D3956)</f>
        <v>7.6375932999999993E-2</v>
      </c>
      <c r="I3956">
        <f t="shared" si="214"/>
        <v>212</v>
      </c>
    </row>
    <row r="3957" spans="2:9" x14ac:dyDescent="0.45">
      <c r="B3957">
        <f>IF('Input and Summary Results'!D3539=0,FALSE,'Input and Summary Results'!$B3539)</f>
        <v>212</v>
      </c>
      <c r="C3957">
        <f>IF(OR(B3957=0,'Input and Summary Results'!D3539=0,'Input and Summary Results'!D3539=""),FALSE,'Input and Summary Results'!$D3539)</f>
        <v>0.82913443099999995</v>
      </c>
      <c r="D3957">
        <f>IF(OR(B3957=0,'Input and Summary Results'!E3539=0),FALSE,'Input and Summary Results'!$E3539)</f>
        <v>7.1547648000000005E-2</v>
      </c>
      <c r="E3957">
        <f t="shared" si="215"/>
        <v>-8.137504977743315E-2</v>
      </c>
      <c r="F3957">
        <f t="shared" si="216"/>
        <v>3.7450717363828788E-2</v>
      </c>
      <c r="G3957">
        <f>IF('Input and Summary Results'!$J$4="yes",IF(C3957=FALSE,FALSE,IF('Data Transformation'!E3957&lt;$R$10,E3957,$R$10)),IF(C3957=FALSE,FALSE,IF(C3957&lt;$R$10,C3957,$R$10)))</f>
        <v>0.82913443099999995</v>
      </c>
      <c r="H3957">
        <f>IF('Input and Summary Results'!$J$4="yes",'Data Transformation'!F3957,'Data Transformation'!D3957)</f>
        <v>7.1547648000000005E-2</v>
      </c>
      <c r="I3957">
        <f t="shared" si="214"/>
        <v>212</v>
      </c>
    </row>
    <row r="3958" spans="2:9" x14ac:dyDescent="0.45">
      <c r="B3958">
        <f>IF('Input and Summary Results'!D3540=0,FALSE,'Input and Summary Results'!$B3540)</f>
        <v>212</v>
      </c>
      <c r="C3958">
        <f>IF(OR(B3958=0,'Input and Summary Results'!D3540=0,'Input and Summary Results'!D3540=""),FALSE,'Input and Summary Results'!$D3540)</f>
        <v>0.96181016399999997</v>
      </c>
      <c r="D3958">
        <f>IF(OR(B3958=0,'Input and Summary Results'!E3540=0),FALSE,'Input and Summary Results'!$E3540)</f>
        <v>6.8558657999999995E-2</v>
      </c>
      <c r="E3958">
        <f t="shared" si="215"/>
        <v>-1.6910637798923499E-2</v>
      </c>
      <c r="F3958">
        <f t="shared" si="216"/>
        <v>3.0935894301903008E-2</v>
      </c>
      <c r="G3958">
        <f>IF('Input and Summary Results'!$J$4="yes",IF(C3958=FALSE,FALSE,IF('Data Transformation'!E3958&lt;$R$10,E3958,$R$10)),IF(C3958=FALSE,FALSE,IF(C3958&lt;$R$10,C3958,$R$10)))</f>
        <v>0.96181016399999997</v>
      </c>
      <c r="H3958">
        <f>IF('Input and Summary Results'!$J$4="yes",'Data Transformation'!F3958,'Data Transformation'!D3958)</f>
        <v>6.8558657999999995E-2</v>
      </c>
      <c r="I3958">
        <f t="shared" si="214"/>
        <v>212</v>
      </c>
    </row>
    <row r="3959" spans="2:9" x14ac:dyDescent="0.45">
      <c r="B3959">
        <f>IF('Input and Summary Results'!D3541=0,FALSE,'Input and Summary Results'!$B3541)</f>
        <v>212</v>
      </c>
      <c r="C3959">
        <f>IF(OR(B3959=0,'Input and Summary Results'!D3541=0,'Input and Summary Results'!D3541=""),FALSE,'Input and Summary Results'!$D3541)</f>
        <v>0.28027458500000002</v>
      </c>
      <c r="D3959">
        <f>IF(OR(B3959=0,'Input and Summary Results'!E3541=0),FALSE,'Input and Summary Results'!$E3541)</f>
        <v>6.3509798000000006E-2</v>
      </c>
      <c r="E3959">
        <f t="shared" si="215"/>
        <v>-0.55241628181403091</v>
      </c>
      <c r="F3959">
        <f t="shared" si="216"/>
        <v>9.8343745052731066E-2</v>
      </c>
      <c r="G3959">
        <f>IF('Input and Summary Results'!$J$4="yes",IF(C3959=FALSE,FALSE,IF('Data Transformation'!E3959&lt;$R$10,E3959,$R$10)),IF(C3959=FALSE,FALSE,IF(C3959&lt;$R$10,C3959,$R$10)))</f>
        <v>0.28027458500000002</v>
      </c>
      <c r="H3959">
        <f>IF('Input and Summary Results'!$J$4="yes",'Data Transformation'!F3959,'Data Transformation'!D3959)</f>
        <v>6.3509798000000006E-2</v>
      </c>
      <c r="I3959">
        <f t="shared" si="214"/>
        <v>212</v>
      </c>
    </row>
    <row r="3960" spans="2:9" x14ac:dyDescent="0.45">
      <c r="B3960">
        <f>IF('Input and Summary Results'!D3542=0,FALSE,'Input and Summary Results'!$B3542)</f>
        <v>212</v>
      </c>
      <c r="C3960">
        <f>IF(OR(B3960=0,'Input and Summary Results'!D3542=0,'Input and Summary Results'!D3542=""),FALSE,'Input and Summary Results'!$D3542)</f>
        <v>0.32690793299999998</v>
      </c>
      <c r="D3960">
        <f>IF(OR(B3960=0,'Input and Summary Results'!E3542=0),FALSE,'Input and Summary Results'!$E3542)</f>
        <v>6.2955528999999996E-2</v>
      </c>
      <c r="E3960">
        <f t="shared" si="215"/>
        <v>-0.48557454036694842</v>
      </c>
      <c r="F3960">
        <f t="shared" si="216"/>
        <v>8.3579187985015943E-2</v>
      </c>
      <c r="G3960">
        <f>IF('Input and Summary Results'!$J$4="yes",IF(C3960=FALSE,FALSE,IF('Data Transformation'!E3960&lt;$R$10,E3960,$R$10)),IF(C3960=FALSE,FALSE,IF(C3960&lt;$R$10,C3960,$R$10)))</f>
        <v>0.32690793299999998</v>
      </c>
      <c r="H3960">
        <f>IF('Input and Summary Results'!$J$4="yes",'Data Transformation'!F3960,'Data Transformation'!D3960)</f>
        <v>6.2955528999999996E-2</v>
      </c>
      <c r="I3960">
        <f t="shared" si="214"/>
        <v>212</v>
      </c>
    </row>
    <row r="3961" spans="2:9" x14ac:dyDescent="0.45">
      <c r="B3961">
        <f>IF('Input and Summary Results'!D3543=0,FALSE,'Input and Summary Results'!$B3543)</f>
        <v>212</v>
      </c>
      <c r="C3961">
        <f>IF(OR(B3961=0,'Input and Summary Results'!D3543=0,'Input and Summary Results'!D3543=""),FALSE,'Input and Summary Results'!$D3543)</f>
        <v>0.12921328400000001</v>
      </c>
      <c r="D3961">
        <f>IF(OR(B3961=0,'Input and Summary Results'!E3543=0),FALSE,'Input and Summary Results'!$E3543)</f>
        <v>6.2410102000000002E-2</v>
      </c>
      <c r="E3961">
        <f t="shared" si="215"/>
        <v>-0.88869283563402535</v>
      </c>
      <c r="F3961">
        <f t="shared" si="216"/>
        <v>0.20962228827803803</v>
      </c>
      <c r="G3961">
        <f>IF('Input and Summary Results'!$J$4="yes",IF(C3961=FALSE,FALSE,IF('Data Transformation'!E3961&lt;$R$10,E3961,$R$10)),IF(C3961=FALSE,FALSE,IF(C3961&lt;$R$10,C3961,$R$10)))</f>
        <v>0.12921328400000001</v>
      </c>
      <c r="H3961">
        <f>IF('Input and Summary Results'!$J$4="yes",'Data Transformation'!F3961,'Data Transformation'!D3961)</f>
        <v>6.2410102000000002E-2</v>
      </c>
      <c r="I3961">
        <f t="shared" si="214"/>
        <v>212</v>
      </c>
    </row>
    <row r="3962" spans="2:9" x14ac:dyDescent="0.45">
      <c r="B3962">
        <f>IF('Input and Summary Results'!D3544=0,FALSE,'Input and Summary Results'!$B3544)</f>
        <v>212</v>
      </c>
      <c r="C3962">
        <f>IF(OR(B3962=0,'Input and Summary Results'!D3544=0,'Input and Summary Results'!D3544=""),FALSE,'Input and Summary Results'!$D3544)</f>
        <v>0.11816798000000001</v>
      </c>
      <c r="D3962">
        <f>IF(OR(B3962=0,'Input and Summary Results'!E3544=0),FALSE,'Input and Summary Results'!$E3544)</f>
        <v>5.8402904999999998E-2</v>
      </c>
      <c r="E3962">
        <f t="shared" si="215"/>
        <v>-0.92750018837194559</v>
      </c>
      <c r="F3962">
        <f t="shared" si="216"/>
        <v>0.21449855341523141</v>
      </c>
      <c r="G3962">
        <f>IF('Input and Summary Results'!$J$4="yes",IF(C3962=FALSE,FALSE,IF('Data Transformation'!E3962&lt;$R$10,E3962,$R$10)),IF(C3962=FALSE,FALSE,IF(C3962&lt;$R$10,C3962,$R$10)))</f>
        <v>0.11816798000000001</v>
      </c>
      <c r="H3962">
        <f>IF('Input and Summary Results'!$J$4="yes",'Data Transformation'!F3962,'Data Transformation'!D3962)</f>
        <v>5.8402904999999998E-2</v>
      </c>
      <c r="I3962">
        <f t="shared" si="214"/>
        <v>212</v>
      </c>
    </row>
    <row r="3963" spans="2:9" x14ac:dyDescent="0.45">
      <c r="B3963">
        <f>IF('Input and Summary Results'!D3545=0,FALSE,'Input and Summary Results'!$B3545)</f>
        <v>212</v>
      </c>
      <c r="C3963">
        <f>IF(OR(B3963=0,'Input and Summary Results'!D3545=0,'Input and Summary Results'!D3545=""),FALSE,'Input and Summary Results'!$D3545)</f>
        <v>0.15116375200000001</v>
      </c>
      <c r="D3963">
        <f>IF(OR(B3963=0,'Input and Summary Results'!E3545=0),FALSE,'Input and Summary Results'!$E3545)</f>
        <v>5.6152215999999998E-2</v>
      </c>
      <c r="E3963">
        <f t="shared" si="215"/>
        <v>-0.82055233709986597</v>
      </c>
      <c r="F3963">
        <f t="shared" si="216"/>
        <v>0.16121630630073272</v>
      </c>
      <c r="G3963">
        <f>IF('Input and Summary Results'!$J$4="yes",IF(C3963=FALSE,FALSE,IF('Data Transformation'!E3963&lt;$R$10,E3963,$R$10)),IF(C3963=FALSE,FALSE,IF(C3963&lt;$R$10,C3963,$R$10)))</f>
        <v>0.15116375200000001</v>
      </c>
      <c r="H3963">
        <f>IF('Input and Summary Results'!$J$4="yes",'Data Transformation'!F3963,'Data Transformation'!D3963)</f>
        <v>5.6152215999999998E-2</v>
      </c>
      <c r="I3963">
        <f t="shared" si="214"/>
        <v>212</v>
      </c>
    </row>
    <row r="3964" spans="2:9" x14ac:dyDescent="0.45">
      <c r="B3964">
        <f>IF('Input and Summary Results'!D3546=0,FALSE,'Input and Summary Results'!$B3546)</f>
        <v>212</v>
      </c>
      <c r="C3964">
        <f>IF(OR(B3964=0,'Input and Summary Results'!D3546=0,'Input and Summary Results'!D3546=""),FALSE,'Input and Summary Results'!$D3546)</f>
        <v>5.1680812E-2</v>
      </c>
      <c r="D3964">
        <f>IF(OR(B3964=0,'Input and Summary Results'!E3546=0),FALSE,'Input and Summary Results'!$E3546)</f>
        <v>4.6886287999999998E-2</v>
      </c>
      <c r="E3964">
        <f t="shared" si="215"/>
        <v>-1.2866706713994096</v>
      </c>
      <c r="F3964">
        <f t="shared" si="216"/>
        <v>0.39373702162419583</v>
      </c>
      <c r="G3964">
        <f>IF('Input and Summary Results'!$J$4="yes",IF(C3964=FALSE,FALSE,IF('Data Transformation'!E3964&lt;$R$10,E3964,$R$10)),IF(C3964=FALSE,FALSE,IF(C3964&lt;$R$10,C3964,$R$10)))</f>
        <v>5.1680812E-2</v>
      </c>
      <c r="H3964">
        <f>IF('Input and Summary Results'!$J$4="yes",'Data Transformation'!F3964,'Data Transformation'!D3964)</f>
        <v>4.6886287999999998E-2</v>
      </c>
      <c r="I3964">
        <f t="shared" si="214"/>
        <v>212</v>
      </c>
    </row>
    <row r="3965" spans="2:9" x14ac:dyDescent="0.45">
      <c r="B3965">
        <f>IF('Input and Summary Results'!D3547=0,FALSE,'Input and Summary Results'!$B3547)</f>
        <v>212</v>
      </c>
      <c r="C3965">
        <f>IF(OR(B3965=0,'Input and Summary Results'!D3547=0,'Input and Summary Results'!D3547=""),FALSE,'Input and Summary Results'!$D3547)</f>
        <v>9.7768654999999996E-2</v>
      </c>
      <c r="D3965">
        <f>IF(OR(B3965=0,'Input and Summary Results'!E3547=0),FALSE,'Input and Summary Results'!$E3547)</f>
        <v>4.3184609999999998E-2</v>
      </c>
      <c r="E3965">
        <f t="shared" si="215"/>
        <v>-1.0098003593482408</v>
      </c>
      <c r="F3965">
        <f t="shared" si="216"/>
        <v>0.19169866599883165</v>
      </c>
      <c r="G3965">
        <f>IF('Input and Summary Results'!$J$4="yes",IF(C3965=FALSE,FALSE,IF('Data Transformation'!E3965&lt;$R$10,E3965,$R$10)),IF(C3965=FALSE,FALSE,IF(C3965&lt;$R$10,C3965,$R$10)))</f>
        <v>9.7768654999999996E-2</v>
      </c>
      <c r="H3965">
        <f>IF('Input and Summary Results'!$J$4="yes",'Data Transformation'!F3965,'Data Transformation'!D3965)</f>
        <v>4.3184609999999998E-2</v>
      </c>
      <c r="I3965">
        <f t="shared" si="214"/>
        <v>212</v>
      </c>
    </row>
    <row r="3966" spans="2:9" x14ac:dyDescent="0.45">
      <c r="B3966">
        <f>IF('Input and Summary Results'!D3548=0,FALSE,'Input and Summary Results'!$B3548)</f>
        <v>212</v>
      </c>
      <c r="C3966">
        <f>IF(OR(B3966=0,'Input and Summary Results'!D3548=0,'Input and Summary Results'!D3548=""),FALSE,'Input and Summary Results'!$D3548)</f>
        <v>0.224031332</v>
      </c>
      <c r="D3966">
        <f>IF(OR(B3966=0,'Input and Summary Results'!E3548=0),FALSE,'Input and Summary Results'!$E3548)</f>
        <v>3.6839315999999997E-2</v>
      </c>
      <c r="E3966">
        <f t="shared" si="215"/>
        <v>-0.64969123897327397</v>
      </c>
      <c r="F3966">
        <f t="shared" si="216"/>
        <v>7.13661924038375E-2</v>
      </c>
      <c r="G3966">
        <f>IF('Input and Summary Results'!$J$4="yes",IF(C3966=FALSE,FALSE,IF('Data Transformation'!E3966&lt;$R$10,E3966,$R$10)),IF(C3966=FALSE,FALSE,IF(C3966&lt;$R$10,C3966,$R$10)))</f>
        <v>0.224031332</v>
      </c>
      <c r="H3966">
        <f>IF('Input and Summary Results'!$J$4="yes",'Data Transformation'!F3966,'Data Transformation'!D3966)</f>
        <v>3.6839315999999997E-2</v>
      </c>
      <c r="I3966">
        <f t="shared" si="214"/>
        <v>212</v>
      </c>
    </row>
    <row r="3967" spans="2:9" x14ac:dyDescent="0.45">
      <c r="B3967">
        <f>IF('Input and Summary Results'!D3549=0,FALSE,'Input and Summary Results'!$B3549)</f>
        <v>213</v>
      </c>
      <c r="C3967">
        <f>IF(OR(B3967=0,'Input and Summary Results'!D3549=0,'Input and Summary Results'!D3549=""),FALSE,'Input and Summary Results'!$D3549)</f>
        <v>0.134609008</v>
      </c>
      <c r="D3967">
        <f>IF(OR(B3967=0,'Input and Summary Results'!E3549=0),FALSE,'Input and Summary Results'!$E3549)</f>
        <v>0.16009167499999999</v>
      </c>
      <c r="E3967">
        <f t="shared" si="215"/>
        <v>-0.87092587626515583</v>
      </c>
      <c r="F3967">
        <f t="shared" si="216"/>
        <v>0.51616001025726299</v>
      </c>
      <c r="G3967">
        <f>IF('Input and Summary Results'!$J$4="yes",IF(C3967=FALSE,FALSE,IF('Data Transformation'!E3967&lt;$R$10,E3967,$R$10)),IF(C3967=FALSE,FALSE,IF(C3967&lt;$R$10,C3967,$R$10)))</f>
        <v>0.134609008</v>
      </c>
      <c r="H3967">
        <f>IF('Input and Summary Results'!$J$4="yes",'Data Transformation'!F3967,'Data Transformation'!D3967)</f>
        <v>0.16009167499999999</v>
      </c>
      <c r="I3967">
        <f t="shared" si="214"/>
        <v>213</v>
      </c>
    </row>
    <row r="3968" spans="2:9" x14ac:dyDescent="0.45">
      <c r="B3968">
        <f>IF('Input and Summary Results'!D3550=0,FALSE,'Input and Summary Results'!$B3550)</f>
        <v>213</v>
      </c>
      <c r="C3968">
        <f>IF(OR(B3968=0,'Input and Summary Results'!D3550=0,'Input and Summary Results'!D3550=""),FALSE,'Input and Summary Results'!$D3550)</f>
        <v>9.7339609999999993E-2</v>
      </c>
      <c r="D3968">
        <f>IF(OR(B3968=0,'Input and Summary Results'!E3550=0),FALSE,'Input and Summary Results'!$E3550)</f>
        <v>8.5316722999999997E-2</v>
      </c>
      <c r="E3968">
        <f t="shared" si="215"/>
        <v>-1.0117103981293651</v>
      </c>
      <c r="F3968">
        <f t="shared" si="216"/>
        <v>0.38039455656335586</v>
      </c>
      <c r="G3968">
        <f>IF('Input and Summary Results'!$J$4="yes",IF(C3968=FALSE,FALSE,IF('Data Transformation'!E3968&lt;$R$10,E3968,$R$10)),IF(C3968=FALSE,FALSE,IF(C3968&lt;$R$10,C3968,$R$10)))</f>
        <v>9.7339609999999993E-2</v>
      </c>
      <c r="H3968">
        <f>IF('Input and Summary Results'!$J$4="yes",'Data Transformation'!F3968,'Data Transformation'!D3968)</f>
        <v>8.5316722999999997E-2</v>
      </c>
      <c r="I3968">
        <f t="shared" si="214"/>
        <v>213</v>
      </c>
    </row>
    <row r="3969" spans="2:9" x14ac:dyDescent="0.45">
      <c r="B3969">
        <f>IF('Input and Summary Results'!D3551=0,FALSE,'Input and Summary Results'!$B3551)</f>
        <v>213</v>
      </c>
      <c r="C3969">
        <f>IF(OR(B3969=0,'Input and Summary Results'!D3551=0,'Input and Summary Results'!D3551=""),FALSE,'Input and Summary Results'!$D3551)</f>
        <v>1.7855448999999999E-2</v>
      </c>
      <c r="D3969">
        <f>IF(OR(B3969=0,'Input and Summary Results'!E3551=0),FALSE,'Input and Summary Results'!$E3551)</f>
        <v>7.1970652999999996E-2</v>
      </c>
      <c r="E3969">
        <f t="shared" si="215"/>
        <v>-1.7482292243975166</v>
      </c>
      <c r="F3969">
        <f t="shared" si="216"/>
        <v>1.7493406859721086</v>
      </c>
      <c r="G3969">
        <f>IF('Input and Summary Results'!$J$4="yes",IF(C3969=FALSE,FALSE,IF('Data Transformation'!E3969&lt;$R$10,E3969,$R$10)),IF(C3969=FALSE,FALSE,IF(C3969&lt;$R$10,C3969,$R$10)))</f>
        <v>1.7855448999999999E-2</v>
      </c>
      <c r="H3969">
        <f>IF('Input and Summary Results'!$J$4="yes",'Data Transformation'!F3969,'Data Transformation'!D3969)</f>
        <v>7.1970652999999996E-2</v>
      </c>
      <c r="I3969">
        <f t="shared" si="214"/>
        <v>213</v>
      </c>
    </row>
    <row r="3970" spans="2:9" x14ac:dyDescent="0.45">
      <c r="B3970">
        <f>IF('Input and Summary Results'!D3552=0,FALSE,'Input and Summary Results'!$B3552)</f>
        <v>213</v>
      </c>
      <c r="C3970">
        <f>IF(OR(B3970=0,'Input and Summary Results'!D3552=0,'Input and Summary Results'!D3552=""),FALSE,'Input and Summary Results'!$D3552)</f>
        <v>0.20859984300000001</v>
      </c>
      <c r="D3970">
        <f>IF(OR(B3970=0,'Input and Summary Results'!E3552=0),FALSE,'Input and Summary Results'!$E3552)</f>
        <v>7.1536077000000003E-2</v>
      </c>
      <c r="E3970">
        <f t="shared" si="215"/>
        <v>-0.68068602277554413</v>
      </c>
      <c r="F3970">
        <f t="shared" si="216"/>
        <v>0.14883356080953522</v>
      </c>
      <c r="G3970">
        <f>IF('Input and Summary Results'!$J$4="yes",IF(C3970=FALSE,FALSE,IF('Data Transformation'!E3970&lt;$R$10,E3970,$R$10)),IF(C3970=FALSE,FALSE,IF(C3970&lt;$R$10,C3970,$R$10)))</f>
        <v>0.20859984300000001</v>
      </c>
      <c r="H3970">
        <f>IF('Input and Summary Results'!$J$4="yes",'Data Transformation'!F3970,'Data Transformation'!D3970)</f>
        <v>7.1536077000000003E-2</v>
      </c>
      <c r="I3970">
        <f t="shared" si="214"/>
        <v>213</v>
      </c>
    </row>
    <row r="3971" spans="2:9" x14ac:dyDescent="0.45">
      <c r="B3971">
        <f>IF('Input and Summary Results'!D3553=0,FALSE,'Input and Summary Results'!$B3553)</f>
        <v>213</v>
      </c>
      <c r="C3971">
        <f>IF(OR(B3971=0,'Input and Summary Results'!D3553=0,'Input and Summary Results'!D3553=""),FALSE,'Input and Summary Results'!$D3553)</f>
        <v>8.3805611000000002E-2</v>
      </c>
      <c r="D3971">
        <f>IF(OR(B3971=0,'Input and Summary Results'!E3553=0),FALSE,'Input and Summary Results'!$E3553)</f>
        <v>7.0568435999999998E-2</v>
      </c>
      <c r="E3971">
        <f t="shared" si="215"/>
        <v>-1.0767269032699591</v>
      </c>
      <c r="F3971">
        <f t="shared" si="216"/>
        <v>0.36544929221982519</v>
      </c>
      <c r="G3971">
        <f>IF('Input and Summary Results'!$J$4="yes",IF(C3971=FALSE,FALSE,IF('Data Transformation'!E3971&lt;$R$10,E3971,$R$10)),IF(C3971=FALSE,FALSE,IF(C3971&lt;$R$10,C3971,$R$10)))</f>
        <v>8.3805611000000002E-2</v>
      </c>
      <c r="H3971">
        <f>IF('Input and Summary Results'!$J$4="yes",'Data Transformation'!F3971,'Data Transformation'!D3971)</f>
        <v>7.0568435999999998E-2</v>
      </c>
      <c r="I3971">
        <f t="shared" si="214"/>
        <v>213</v>
      </c>
    </row>
    <row r="3972" spans="2:9" x14ac:dyDescent="0.45">
      <c r="B3972">
        <f>IF('Input and Summary Results'!D3554=0,FALSE,'Input and Summary Results'!$B3554)</f>
        <v>213</v>
      </c>
      <c r="C3972">
        <f>IF(OR(B3972=0,'Input and Summary Results'!D3554=0,'Input and Summary Results'!D3554=""),FALSE,'Input and Summary Results'!$D3554)</f>
        <v>7.7724034999999997E-2</v>
      </c>
      <c r="D3972">
        <f>IF(OR(B3972=0,'Input and Summary Results'!E3554=0),FALSE,'Input and Summary Results'!$E3554)</f>
        <v>5.5481162000000001E-2</v>
      </c>
      <c r="E3972">
        <f t="shared" si="215"/>
        <v>-1.109444661330788</v>
      </c>
      <c r="F3972">
        <f t="shared" si="216"/>
        <v>0.30979894839479188</v>
      </c>
      <c r="G3972">
        <f>IF('Input and Summary Results'!$J$4="yes",IF(C3972=FALSE,FALSE,IF('Data Transformation'!E3972&lt;$R$10,E3972,$R$10)),IF(C3972=FALSE,FALSE,IF(C3972&lt;$R$10,C3972,$R$10)))</f>
        <v>7.7724034999999997E-2</v>
      </c>
      <c r="H3972">
        <f>IF('Input and Summary Results'!$J$4="yes",'Data Transformation'!F3972,'Data Transformation'!D3972)</f>
        <v>5.5481162000000001E-2</v>
      </c>
      <c r="I3972">
        <f t="shared" si="214"/>
        <v>213</v>
      </c>
    </row>
    <row r="3973" spans="2:9" x14ac:dyDescent="0.45">
      <c r="B3973">
        <f>IF('Input and Summary Results'!D3555=0,FALSE,'Input and Summary Results'!$B3555)</f>
        <v>213</v>
      </c>
      <c r="C3973">
        <f>IF(OR(B3973=0,'Input and Summary Results'!D3555=0,'Input and Summary Results'!D3555=""),FALSE,'Input and Summary Results'!$D3555)</f>
        <v>0.181677958</v>
      </c>
      <c r="D3973">
        <f>IF(OR(B3973=0,'Input and Summary Results'!E3555=0),FALSE,'Input and Summary Results'!$E3555)</f>
        <v>5.4702805E-2</v>
      </c>
      <c r="E3973">
        <f t="shared" si="215"/>
        <v>-0.74069776008684529</v>
      </c>
      <c r="F3973">
        <f t="shared" si="216"/>
        <v>0.13067637720807054</v>
      </c>
      <c r="G3973">
        <f>IF('Input and Summary Results'!$J$4="yes",IF(C3973=FALSE,FALSE,IF('Data Transformation'!E3973&lt;$R$10,E3973,$R$10)),IF(C3973=FALSE,FALSE,IF(C3973&lt;$R$10,C3973,$R$10)))</f>
        <v>0.181677958</v>
      </c>
      <c r="H3973">
        <f>IF('Input and Summary Results'!$J$4="yes",'Data Transformation'!F3973,'Data Transformation'!D3973)</f>
        <v>5.4702805E-2</v>
      </c>
      <c r="I3973">
        <f t="shared" ref="I3973:I4036" si="217">IF(G3973=FALSE,"",B3973)</f>
        <v>213</v>
      </c>
    </row>
    <row r="3974" spans="2:9" x14ac:dyDescent="0.45">
      <c r="B3974">
        <f>IF('Input and Summary Results'!D3556=0,FALSE,'Input and Summary Results'!$B3556)</f>
        <v>213</v>
      </c>
      <c r="C3974">
        <f>IF(OR(B3974=0,'Input and Summary Results'!D3556=0,'Input and Summary Results'!D3556=""),FALSE,'Input and Summary Results'!$D3556)</f>
        <v>0.89254012699999996</v>
      </c>
      <c r="D3974">
        <f>IF(OR(B3974=0,'Input and Summary Results'!E3556=0),FALSE,'Input and Summary Results'!$E3556)</f>
        <v>5.3521868E-2</v>
      </c>
      <c r="E3974">
        <f t="shared" si="215"/>
        <v>-4.9372249677474951E-2</v>
      </c>
      <c r="F3974">
        <f t="shared" si="216"/>
        <v>2.6025150028912931E-2</v>
      </c>
      <c r="G3974">
        <f>IF('Input and Summary Results'!$J$4="yes",IF(C3974=FALSE,FALSE,IF('Data Transformation'!E3974&lt;$R$10,E3974,$R$10)),IF(C3974=FALSE,FALSE,IF(C3974&lt;$R$10,C3974,$R$10)))</f>
        <v>0.89254012699999996</v>
      </c>
      <c r="H3974">
        <f>IF('Input and Summary Results'!$J$4="yes",'Data Transformation'!F3974,'Data Transformation'!D3974)</f>
        <v>5.3521868E-2</v>
      </c>
      <c r="I3974">
        <f t="shared" si="217"/>
        <v>213</v>
      </c>
    </row>
    <row r="3975" spans="2:9" x14ac:dyDescent="0.45">
      <c r="B3975">
        <f>IF('Input and Summary Results'!D3557=0,FALSE,'Input and Summary Results'!$B3557)</f>
        <v>213</v>
      </c>
      <c r="C3975">
        <f>IF(OR(B3975=0,'Input and Summary Results'!D3557=0,'Input and Summary Results'!D3557=""),FALSE,'Input and Summary Results'!$D3557)</f>
        <v>0.89017865600000001</v>
      </c>
      <c r="D3975">
        <f>IF(OR(B3975=0,'Input and Summary Results'!E3557=0),FALSE,'Input and Summary Results'!$E3557)</f>
        <v>5.3362350000000003E-2</v>
      </c>
      <c r="E3975">
        <f t="shared" si="215"/>
        <v>-5.052282309837406E-2</v>
      </c>
      <c r="F3975">
        <f t="shared" si="216"/>
        <v>2.6016417877356968E-2</v>
      </c>
      <c r="G3975">
        <f>IF('Input and Summary Results'!$J$4="yes",IF(C3975=FALSE,FALSE,IF('Data Transformation'!E3975&lt;$R$10,E3975,$R$10)),IF(C3975=FALSE,FALSE,IF(C3975&lt;$R$10,C3975,$R$10)))</f>
        <v>0.89017865600000001</v>
      </c>
      <c r="H3975">
        <f>IF('Input and Summary Results'!$J$4="yes",'Data Transformation'!F3975,'Data Transformation'!D3975)</f>
        <v>5.3362350000000003E-2</v>
      </c>
      <c r="I3975">
        <f t="shared" si="217"/>
        <v>213</v>
      </c>
    </row>
    <row r="3976" spans="2:9" x14ac:dyDescent="0.45">
      <c r="B3976">
        <f>IF('Input and Summary Results'!D3558=0,FALSE,'Input and Summary Results'!$B3558)</f>
        <v>213</v>
      </c>
      <c r="C3976">
        <f>IF(OR(B3976=0,'Input and Summary Results'!D3558=0,'Input and Summary Results'!D3558=""),FALSE,'Input and Summary Results'!$D3558)</f>
        <v>0.80735962500000003</v>
      </c>
      <c r="D3976">
        <f>IF(OR(B3976=0,'Input and Summary Results'!E3558=0),FALSE,'Input and Summary Results'!$E3558)</f>
        <v>5.0896785E-2</v>
      </c>
      <c r="E3976">
        <f t="shared" si="215"/>
        <v>-9.2932972882283235E-2</v>
      </c>
      <c r="F3976">
        <f t="shared" si="216"/>
        <v>2.7359808449673215E-2</v>
      </c>
      <c r="G3976">
        <f>IF('Input and Summary Results'!$J$4="yes",IF(C3976=FALSE,FALSE,IF('Data Transformation'!E3976&lt;$R$10,E3976,$R$10)),IF(C3976=FALSE,FALSE,IF(C3976&lt;$R$10,C3976,$R$10)))</f>
        <v>0.80735962500000003</v>
      </c>
      <c r="H3976">
        <f>IF('Input and Summary Results'!$J$4="yes",'Data Transformation'!F3976,'Data Transformation'!D3976)</f>
        <v>5.0896785E-2</v>
      </c>
      <c r="I3976">
        <f t="shared" si="217"/>
        <v>213</v>
      </c>
    </row>
    <row r="3977" spans="2:9" x14ac:dyDescent="0.45">
      <c r="B3977">
        <f>IF('Input and Summary Results'!D3559=0,FALSE,'Input and Summary Results'!$B3559)</f>
        <v>213</v>
      </c>
      <c r="C3977">
        <f>IF(OR(B3977=0,'Input and Summary Results'!D3559=0,'Input and Summary Results'!D3559=""),FALSE,'Input and Summary Results'!$D3559)</f>
        <v>0.11973133499999999</v>
      </c>
      <c r="D3977">
        <f>IF(OR(B3977=0,'Input and Summary Results'!E3559=0),FALSE,'Input and Summary Results'!$E3559)</f>
        <v>3.9300757999999998E-2</v>
      </c>
      <c r="E3977">
        <f t="shared" si="215"/>
        <v>-0.92179217510175115</v>
      </c>
      <c r="F3977">
        <f t="shared" si="216"/>
        <v>0.14245668414204185</v>
      </c>
      <c r="G3977">
        <f>IF('Input and Summary Results'!$J$4="yes",IF(C3977=FALSE,FALSE,IF('Data Transformation'!E3977&lt;$R$10,E3977,$R$10)),IF(C3977=FALSE,FALSE,IF(C3977&lt;$R$10,C3977,$R$10)))</f>
        <v>0.11973133499999999</v>
      </c>
      <c r="H3977">
        <f>IF('Input and Summary Results'!$J$4="yes",'Data Transformation'!F3977,'Data Transformation'!D3977)</f>
        <v>3.9300757999999998E-2</v>
      </c>
      <c r="I3977">
        <f t="shared" si="217"/>
        <v>213</v>
      </c>
    </row>
    <row r="3978" spans="2:9" x14ac:dyDescent="0.45">
      <c r="B3978">
        <f>IF('Input and Summary Results'!D3560=0,FALSE,'Input and Summary Results'!$B3560)</f>
        <v>213</v>
      </c>
      <c r="C3978">
        <f>IF(OR(B3978=0,'Input and Summary Results'!D3560=0,'Input and Summary Results'!D3560=""),FALSE,'Input and Summary Results'!$D3560)</f>
        <v>0.95624406500000003</v>
      </c>
      <c r="D3978">
        <f>IF(OR(B3978=0,'Input and Summary Results'!E3560=0),FALSE,'Input and Summary Results'!$E3560)</f>
        <v>3.8910681000000003E-2</v>
      </c>
      <c r="E3978">
        <f t="shared" si="215"/>
        <v>-1.9431247311004572E-2</v>
      </c>
      <c r="F3978">
        <f t="shared" si="216"/>
        <v>1.7659963781317692E-2</v>
      </c>
      <c r="G3978">
        <f>IF('Input and Summary Results'!$J$4="yes",IF(C3978=FALSE,FALSE,IF('Data Transformation'!E3978&lt;$R$10,E3978,$R$10)),IF(C3978=FALSE,FALSE,IF(C3978&lt;$R$10,C3978,$R$10)))</f>
        <v>0.95624406500000003</v>
      </c>
      <c r="H3978">
        <f>IF('Input and Summary Results'!$J$4="yes",'Data Transformation'!F3978,'Data Transformation'!D3978)</f>
        <v>3.8910681000000003E-2</v>
      </c>
      <c r="I3978">
        <f t="shared" si="217"/>
        <v>213</v>
      </c>
    </row>
    <row r="3979" spans="2:9" x14ac:dyDescent="0.45">
      <c r="B3979">
        <f>IF('Input and Summary Results'!D3561=0,FALSE,'Input and Summary Results'!$B3561)</f>
        <v>213</v>
      </c>
      <c r="C3979">
        <f>IF(OR(B3979=0,'Input and Summary Results'!D3561=0,'Input and Summary Results'!D3561=""),FALSE,'Input and Summary Results'!$D3561)</f>
        <v>0.91332667599999995</v>
      </c>
      <c r="D3979">
        <f>IF(OR(B3979=0,'Input and Summary Results'!E3561=0),FALSE,'Input and Summary Results'!$E3561)</f>
        <v>3.7901878E-2</v>
      </c>
      <c r="E3979">
        <f t="shared" si="215"/>
        <v>-3.9373857505480468E-2</v>
      </c>
      <c r="F3979">
        <f t="shared" si="216"/>
        <v>1.8010439730110326E-2</v>
      </c>
      <c r="G3979">
        <f>IF('Input and Summary Results'!$J$4="yes",IF(C3979=FALSE,FALSE,IF('Data Transformation'!E3979&lt;$R$10,E3979,$R$10)),IF(C3979=FALSE,FALSE,IF(C3979&lt;$R$10,C3979,$R$10)))</f>
        <v>0.91332667599999995</v>
      </c>
      <c r="H3979">
        <f>IF('Input and Summary Results'!$J$4="yes",'Data Transformation'!F3979,'Data Transformation'!D3979)</f>
        <v>3.7901878E-2</v>
      </c>
      <c r="I3979">
        <f t="shared" si="217"/>
        <v>213</v>
      </c>
    </row>
    <row r="3980" spans="2:9" x14ac:dyDescent="0.45">
      <c r="B3980">
        <f>IF('Input and Summary Results'!D3562=0,FALSE,'Input and Summary Results'!$B3562)</f>
        <v>213</v>
      </c>
      <c r="C3980">
        <f>IF(OR(B3980=0,'Input and Summary Results'!D3562=0,'Input and Summary Results'!D3562=""),FALSE,'Input and Summary Results'!$D3562)</f>
        <v>8.9447398999999997E-2</v>
      </c>
      <c r="D3980">
        <f>IF(OR(B3980=0,'Input and Summary Results'!E3562=0),FALSE,'Input and Summary Results'!$E3562)</f>
        <v>3.7498706E-2</v>
      </c>
      <c r="E3980">
        <f t="shared" si="215"/>
        <v>-1.0484322835635822</v>
      </c>
      <c r="F3980">
        <f t="shared" si="216"/>
        <v>0.18194423298993859</v>
      </c>
      <c r="G3980">
        <f>IF('Input and Summary Results'!$J$4="yes",IF(C3980=FALSE,FALSE,IF('Data Transformation'!E3980&lt;$R$10,E3980,$R$10)),IF(C3980=FALSE,FALSE,IF(C3980&lt;$R$10,C3980,$R$10)))</f>
        <v>8.9447398999999997E-2</v>
      </c>
      <c r="H3980">
        <f>IF('Input and Summary Results'!$J$4="yes",'Data Transformation'!F3980,'Data Transformation'!D3980)</f>
        <v>3.7498706E-2</v>
      </c>
      <c r="I3980">
        <f t="shared" si="217"/>
        <v>213</v>
      </c>
    </row>
    <row r="3981" spans="2:9" x14ac:dyDescent="0.45">
      <c r="B3981">
        <f>IF('Input and Summary Results'!D3563=0,FALSE,'Input and Summary Results'!$B3563)</f>
        <v>213</v>
      </c>
      <c r="C3981">
        <f>IF(OR(B3981=0,'Input and Summary Results'!D3563=0,'Input and Summary Results'!D3563=""),FALSE,'Input and Summary Results'!$D3563)</f>
        <v>0.11200468199999999</v>
      </c>
      <c r="D3981">
        <f>IF(OR(B3981=0,'Input and Summary Results'!E3563=0),FALSE,'Input and Summary Results'!$E3563)</f>
        <v>3.2138277E-2</v>
      </c>
      <c r="E3981">
        <f t="shared" si="215"/>
        <v>-0.9507638226488857</v>
      </c>
      <c r="F3981">
        <f t="shared" si="216"/>
        <v>0.12453061755043418</v>
      </c>
      <c r="G3981">
        <f>IF('Input and Summary Results'!$J$4="yes",IF(C3981=FALSE,FALSE,IF('Data Transformation'!E3981&lt;$R$10,E3981,$R$10)),IF(C3981=FALSE,FALSE,IF(C3981&lt;$R$10,C3981,$R$10)))</f>
        <v>0.11200468199999999</v>
      </c>
      <c r="H3981">
        <f>IF('Input and Summary Results'!$J$4="yes",'Data Transformation'!F3981,'Data Transformation'!D3981)</f>
        <v>3.2138277E-2</v>
      </c>
      <c r="I3981">
        <f t="shared" si="217"/>
        <v>213</v>
      </c>
    </row>
    <row r="3982" spans="2:9" x14ac:dyDescent="0.45">
      <c r="B3982">
        <f>IF('Input and Summary Results'!D3564=0,FALSE,'Input and Summary Results'!$B3564)</f>
        <v>213</v>
      </c>
      <c r="C3982">
        <f>IF(OR(B3982=0,'Input and Summary Results'!D3564=0,'Input and Summary Results'!D3564=""),FALSE,'Input and Summary Results'!$D3564)</f>
        <v>6.1650364999999999E-2</v>
      </c>
      <c r="D3982">
        <f>IF(OR(B3982=0,'Input and Summary Results'!E3564=0),FALSE,'Input and Summary Results'!$E3564)</f>
        <v>3.1300122999999999E-2</v>
      </c>
      <c r="E3982">
        <f t="shared" si="215"/>
        <v>-1.2100643478271036</v>
      </c>
      <c r="F3982">
        <f t="shared" si="216"/>
        <v>0.22034343806399201</v>
      </c>
      <c r="G3982">
        <f>IF('Input and Summary Results'!$J$4="yes",IF(C3982=FALSE,FALSE,IF('Data Transformation'!E3982&lt;$R$10,E3982,$R$10)),IF(C3982=FALSE,FALSE,IF(C3982&lt;$R$10,C3982,$R$10)))</f>
        <v>6.1650364999999999E-2</v>
      </c>
      <c r="H3982">
        <f>IF('Input and Summary Results'!$J$4="yes",'Data Transformation'!F3982,'Data Transformation'!D3982)</f>
        <v>3.1300122999999999E-2</v>
      </c>
      <c r="I3982">
        <f t="shared" si="217"/>
        <v>213</v>
      </c>
    </row>
    <row r="3983" spans="2:9" x14ac:dyDescent="0.45">
      <c r="B3983">
        <f>IF('Input and Summary Results'!D3565=0,FALSE,'Input and Summary Results'!$B3565)</f>
        <v>213</v>
      </c>
      <c r="C3983">
        <f>IF(OR(B3983=0,'Input and Summary Results'!D3565=0,'Input and Summary Results'!D3565=""),FALSE,'Input and Summary Results'!$D3565)</f>
        <v>7.8151254000000003E-2</v>
      </c>
      <c r="D3983">
        <f>IF(OR(B3983=0,'Input and Summary Results'!E3565=0),FALSE,'Input and Summary Results'!$E3565)</f>
        <v>2.9363760999999999E-2</v>
      </c>
      <c r="E3983">
        <f t="shared" si="215"/>
        <v>-1.1070640489831056</v>
      </c>
      <c r="F3983">
        <f t="shared" si="216"/>
        <v>0.16306676632469647</v>
      </c>
      <c r="G3983">
        <f>IF('Input and Summary Results'!$J$4="yes",IF(C3983=FALSE,FALSE,IF('Data Transformation'!E3983&lt;$R$10,E3983,$R$10)),IF(C3983=FALSE,FALSE,IF(C3983&lt;$R$10,C3983,$R$10)))</f>
        <v>7.8151254000000003E-2</v>
      </c>
      <c r="H3983">
        <f>IF('Input and Summary Results'!$J$4="yes",'Data Transformation'!F3983,'Data Transformation'!D3983)</f>
        <v>2.9363760999999999E-2</v>
      </c>
      <c r="I3983">
        <f t="shared" si="217"/>
        <v>213</v>
      </c>
    </row>
    <row r="3984" spans="2:9" x14ac:dyDescent="0.45">
      <c r="B3984">
        <f>IF('Input and Summary Results'!D3566=0,FALSE,'Input and Summary Results'!$B3566)</f>
        <v>213</v>
      </c>
      <c r="C3984">
        <f>IF(OR(B3984=0,'Input and Summary Results'!D3566=0,'Input and Summary Results'!D3566=""),FALSE,'Input and Summary Results'!$D3566)</f>
        <v>0.93892900999999995</v>
      </c>
      <c r="D3984">
        <f>IF(OR(B3984=0,'Input and Summary Results'!E3566=0),FALSE,'Input and Summary Results'!$E3566)</f>
        <v>2.8214508999999999E-2</v>
      </c>
      <c r="E3984">
        <f t="shared" si="215"/>
        <v>-2.7367242377926041E-2</v>
      </c>
      <c r="F3984">
        <f t="shared" si="216"/>
        <v>1.304155774886538E-2</v>
      </c>
      <c r="G3984">
        <f>IF('Input and Summary Results'!$J$4="yes",IF(C3984=FALSE,FALSE,IF('Data Transformation'!E3984&lt;$R$10,E3984,$R$10)),IF(C3984=FALSE,FALSE,IF(C3984&lt;$R$10,C3984,$R$10)))</f>
        <v>0.93892900999999995</v>
      </c>
      <c r="H3984">
        <f>IF('Input and Summary Results'!$J$4="yes",'Data Transformation'!F3984,'Data Transformation'!D3984)</f>
        <v>2.8214508999999999E-2</v>
      </c>
      <c r="I3984">
        <f t="shared" si="217"/>
        <v>213</v>
      </c>
    </row>
    <row r="3985" spans="2:9" x14ac:dyDescent="0.45">
      <c r="B3985">
        <f>IF('Input and Summary Results'!D3567=0,FALSE,'Input and Summary Results'!$B3567)</f>
        <v>213</v>
      </c>
      <c r="C3985">
        <f>IF(OR(B3985=0,'Input and Summary Results'!D3567=0,'Input and Summary Results'!D3567=""),FALSE,'Input and Summary Results'!$D3567)</f>
        <v>3.5841611000000002E-2</v>
      </c>
      <c r="D3985">
        <f>IF(OR(B3985=0,'Input and Summary Results'!E3567=0),FALSE,'Input and Summary Results'!$E3567)</f>
        <v>2.7118284999999999E-2</v>
      </c>
      <c r="E3985">
        <f t="shared" si="215"/>
        <v>-1.4456124780086206</v>
      </c>
      <c r="F3985">
        <f t="shared" si="216"/>
        <v>0.32837072223120767</v>
      </c>
      <c r="G3985">
        <f>IF('Input and Summary Results'!$J$4="yes",IF(C3985=FALSE,FALSE,IF('Data Transformation'!E3985&lt;$R$10,E3985,$R$10)),IF(C3985=FALSE,FALSE,IF(C3985&lt;$R$10,C3985,$R$10)))</f>
        <v>3.5841611000000002E-2</v>
      </c>
      <c r="H3985">
        <f>IF('Input and Summary Results'!$J$4="yes",'Data Transformation'!F3985,'Data Transformation'!D3985)</f>
        <v>2.7118284999999999E-2</v>
      </c>
      <c r="I3985">
        <f t="shared" si="217"/>
        <v>213</v>
      </c>
    </row>
    <row r="3986" spans="2:9" x14ac:dyDescent="0.45">
      <c r="B3986">
        <f>IF('Input and Summary Results'!D3568=0,FALSE,'Input and Summary Results'!$B3568)</f>
        <v>214</v>
      </c>
      <c r="C3986">
        <f>IF(OR(B3986=0,'Input and Summary Results'!D3568=0,'Input and Summary Results'!D3568=""),FALSE,'Input and Summary Results'!$D3568)</f>
        <v>0.313318559</v>
      </c>
      <c r="D3986">
        <f>IF(OR(B3986=0,'Input and Summary Results'!E3568=0),FALSE,'Input and Summary Results'!$E3568)</f>
        <v>8.4528021999999994E-2</v>
      </c>
      <c r="E3986">
        <f t="shared" si="215"/>
        <v>-0.50401387951162002</v>
      </c>
      <c r="F3986">
        <f t="shared" si="216"/>
        <v>0.11708582365847023</v>
      </c>
      <c r="G3986">
        <f>IF('Input and Summary Results'!$J$4="yes",IF(C3986=FALSE,FALSE,IF('Data Transformation'!E3986&lt;$R$10,E3986,$R$10)),IF(C3986=FALSE,FALSE,IF(C3986&lt;$R$10,C3986,$R$10)))</f>
        <v>0.313318559</v>
      </c>
      <c r="H3986">
        <f>IF('Input and Summary Results'!$J$4="yes",'Data Transformation'!F3986,'Data Transformation'!D3986)</f>
        <v>8.4528021999999994E-2</v>
      </c>
      <c r="I3986">
        <f t="shared" si="217"/>
        <v>214</v>
      </c>
    </row>
    <row r="3987" spans="2:9" x14ac:dyDescent="0.45">
      <c r="B3987">
        <f>IF('Input and Summary Results'!D3569=0,FALSE,'Input and Summary Results'!$B3569)</f>
        <v>214</v>
      </c>
      <c r="C3987">
        <f>IF(OR(B3987=0,'Input and Summary Results'!D3569=0,'Input and Summary Results'!D3569=""),FALSE,'Input and Summary Results'!$D3569)</f>
        <v>0.56516816299999995</v>
      </c>
      <c r="D3987">
        <f>IF(OR(B3987=0,'Input and Summary Results'!E3569=0),FALSE,'Input and Summary Results'!$E3569)</f>
        <v>7.2818478000000006E-2</v>
      </c>
      <c r="E3987">
        <f t="shared" si="215"/>
        <v>-0.24782231077049488</v>
      </c>
      <c r="F3987">
        <f t="shared" si="216"/>
        <v>5.5918258530779988E-2</v>
      </c>
      <c r="G3987">
        <f>IF('Input and Summary Results'!$J$4="yes",IF(C3987=FALSE,FALSE,IF('Data Transformation'!E3987&lt;$R$10,E3987,$R$10)),IF(C3987=FALSE,FALSE,IF(C3987&lt;$R$10,C3987,$R$10)))</f>
        <v>0.56516816299999995</v>
      </c>
      <c r="H3987">
        <f>IF('Input and Summary Results'!$J$4="yes",'Data Transformation'!F3987,'Data Transformation'!D3987)</f>
        <v>7.2818478000000006E-2</v>
      </c>
      <c r="I3987">
        <f t="shared" si="217"/>
        <v>214</v>
      </c>
    </row>
    <row r="3988" spans="2:9" x14ac:dyDescent="0.45">
      <c r="B3988">
        <f>IF('Input and Summary Results'!D3570=0,FALSE,'Input and Summary Results'!$B3570)</f>
        <v>214</v>
      </c>
      <c r="C3988">
        <f>IF(OR(B3988=0,'Input and Summary Results'!D3570=0,'Input and Summary Results'!D3570=""),FALSE,'Input and Summary Results'!$D3570)</f>
        <v>0.38140742999999999</v>
      </c>
      <c r="D3988">
        <f>IF(OR(B3988=0,'Input and Summary Results'!E3570=0),FALSE,'Input and Summary Results'!$E3570)</f>
        <v>6.7618273000000007E-2</v>
      </c>
      <c r="E3988">
        <f t="shared" si="215"/>
        <v>-0.41861085094242417</v>
      </c>
      <c r="F3988">
        <f t="shared" si="216"/>
        <v>7.6942209757161789E-2</v>
      </c>
      <c r="G3988">
        <f>IF('Input and Summary Results'!$J$4="yes",IF(C3988=FALSE,FALSE,IF('Data Transformation'!E3988&lt;$R$10,E3988,$R$10)),IF(C3988=FALSE,FALSE,IF(C3988&lt;$R$10,C3988,$R$10)))</f>
        <v>0.38140742999999999</v>
      </c>
      <c r="H3988">
        <f>IF('Input and Summary Results'!$J$4="yes",'Data Transformation'!F3988,'Data Transformation'!D3988)</f>
        <v>6.7618273000000007E-2</v>
      </c>
      <c r="I3988">
        <f t="shared" si="217"/>
        <v>214</v>
      </c>
    </row>
    <row r="3989" spans="2:9" x14ac:dyDescent="0.45">
      <c r="B3989">
        <f>IF('Input and Summary Results'!D3571=0,FALSE,'Input and Summary Results'!$B3571)</f>
        <v>214</v>
      </c>
      <c r="C3989">
        <f>IF(OR(B3989=0,'Input and Summary Results'!D3571=0,'Input and Summary Results'!D3571=""),FALSE,'Input and Summary Results'!$D3571)</f>
        <v>0.58155509400000005</v>
      </c>
      <c r="D3989">
        <f>IF(OR(B3989=0,'Input and Summary Results'!E3571=0),FALSE,'Input and Summary Results'!$E3571)</f>
        <v>6.6748278999999994E-2</v>
      </c>
      <c r="E3989">
        <f t="shared" si="215"/>
        <v>-0.23540913581639383</v>
      </c>
      <c r="F3989">
        <f t="shared" si="216"/>
        <v>4.9812568722852585E-2</v>
      </c>
      <c r="G3989">
        <f>IF('Input and Summary Results'!$J$4="yes",IF(C3989=FALSE,FALSE,IF('Data Transformation'!E3989&lt;$R$10,E3989,$R$10)),IF(C3989=FALSE,FALSE,IF(C3989&lt;$R$10,C3989,$R$10)))</f>
        <v>0.58155509400000005</v>
      </c>
      <c r="H3989">
        <f>IF('Input and Summary Results'!$J$4="yes",'Data Transformation'!F3989,'Data Transformation'!D3989)</f>
        <v>6.6748278999999994E-2</v>
      </c>
      <c r="I3989">
        <f t="shared" si="217"/>
        <v>214</v>
      </c>
    </row>
    <row r="3990" spans="2:9" x14ac:dyDescent="0.45">
      <c r="B3990">
        <f>IF('Input and Summary Results'!D3572=0,FALSE,'Input and Summary Results'!$B3572)</f>
        <v>214</v>
      </c>
      <c r="C3990">
        <f>IF(OR(B3990=0,'Input and Summary Results'!D3572=0,'Input and Summary Results'!D3572=""),FALSE,'Input and Summary Results'!$D3572)</f>
        <v>0.80521076499999999</v>
      </c>
      <c r="D3990">
        <f>IF(OR(B3990=0,'Input and Summary Results'!E3572=0),FALSE,'Input and Summary Results'!$E3572)</f>
        <v>6.2767338000000006E-2</v>
      </c>
      <c r="E3990">
        <f t="shared" si="215"/>
        <v>-9.4090427587598321E-2</v>
      </c>
      <c r="F3990">
        <f t="shared" si="216"/>
        <v>3.3830924617606173E-2</v>
      </c>
      <c r="G3990">
        <f>IF('Input and Summary Results'!$J$4="yes",IF(C3990=FALSE,FALSE,IF('Data Transformation'!E3990&lt;$R$10,E3990,$R$10)),IF(C3990=FALSE,FALSE,IF(C3990&lt;$R$10,C3990,$R$10)))</f>
        <v>0.80521076499999999</v>
      </c>
      <c r="H3990">
        <f>IF('Input and Summary Results'!$J$4="yes",'Data Transformation'!F3990,'Data Transformation'!D3990)</f>
        <v>6.2767338000000006E-2</v>
      </c>
      <c r="I3990">
        <f t="shared" si="217"/>
        <v>214</v>
      </c>
    </row>
    <row r="3991" spans="2:9" x14ac:dyDescent="0.45">
      <c r="B3991">
        <f>IF('Input and Summary Results'!D3573=0,FALSE,'Input and Summary Results'!$B3573)</f>
        <v>214</v>
      </c>
      <c r="C3991">
        <f>IF(OR(B3991=0,'Input and Summary Results'!D3573=0,'Input and Summary Results'!D3573=""),FALSE,'Input and Summary Results'!$D3573)</f>
        <v>0.96615251499999999</v>
      </c>
      <c r="D3991">
        <f>IF(OR(B3991=0,'Input and Summary Results'!E3573=0),FALSE,'Input and Summary Results'!$E3573)</f>
        <v>5.6324192000000002E-2</v>
      </c>
      <c r="E3991">
        <f t="shared" si="215"/>
        <v>-1.4954311271199793E-2</v>
      </c>
      <c r="F3991">
        <f t="shared" si="216"/>
        <v>2.5301077157574861E-2</v>
      </c>
      <c r="G3991">
        <f>IF('Input and Summary Results'!$J$4="yes",IF(C3991=FALSE,FALSE,IF('Data Transformation'!E3991&lt;$R$10,E3991,$R$10)),IF(C3991=FALSE,FALSE,IF(C3991&lt;$R$10,C3991,$R$10)))</f>
        <v>0.96615251499999999</v>
      </c>
      <c r="H3991">
        <f>IF('Input and Summary Results'!$J$4="yes",'Data Transformation'!F3991,'Data Transformation'!D3991)</f>
        <v>5.6324192000000002E-2</v>
      </c>
      <c r="I3991">
        <f t="shared" si="217"/>
        <v>214</v>
      </c>
    </row>
    <row r="3992" spans="2:9" x14ac:dyDescent="0.45">
      <c r="B3992">
        <f>IF('Input and Summary Results'!D3574=0,FALSE,'Input and Summary Results'!$B3574)</f>
        <v>214</v>
      </c>
      <c r="C3992">
        <f>IF(OR(B3992=0,'Input and Summary Results'!D3574=0,'Input and Summary Results'!D3574=""),FALSE,'Input and Summary Results'!$D3574)</f>
        <v>0.486594798</v>
      </c>
      <c r="D3992">
        <f>IF(OR(B3992=0,'Input and Summary Results'!E3574=0),FALSE,'Input and Summary Results'!$E3574)</f>
        <v>5.5324362000000002E-2</v>
      </c>
      <c r="E3992">
        <f t="shared" si="215"/>
        <v>-0.31283253825758617</v>
      </c>
      <c r="F3992">
        <f t="shared" si="216"/>
        <v>4.934449198119048E-2</v>
      </c>
      <c r="G3992">
        <f>IF('Input and Summary Results'!$J$4="yes",IF(C3992=FALSE,FALSE,IF('Data Transformation'!E3992&lt;$R$10,E3992,$R$10)),IF(C3992=FALSE,FALSE,IF(C3992&lt;$R$10,C3992,$R$10)))</f>
        <v>0.486594798</v>
      </c>
      <c r="H3992">
        <f>IF('Input and Summary Results'!$J$4="yes",'Data Transformation'!F3992,'Data Transformation'!D3992)</f>
        <v>5.5324362000000002E-2</v>
      </c>
      <c r="I3992">
        <f t="shared" si="217"/>
        <v>214</v>
      </c>
    </row>
    <row r="3993" spans="2:9" x14ac:dyDescent="0.45">
      <c r="B3993">
        <f>IF('Input and Summary Results'!D3575=0,FALSE,'Input and Summary Results'!$B3575)</f>
        <v>214</v>
      </c>
      <c r="C3993">
        <f>IF(OR(B3993=0,'Input and Summary Results'!D3575=0,'Input and Summary Results'!D3575=""),FALSE,'Input and Summary Results'!$D3575)</f>
        <v>0.703383957</v>
      </c>
      <c r="D3993">
        <f>IF(OR(B3993=0,'Input and Summary Results'!E3575=0),FALSE,'Input and Summary Results'!$E3575)</f>
        <v>5.1538426999999998E-2</v>
      </c>
      <c r="E3993">
        <f t="shared" si="215"/>
        <v>-0.15280754142969569</v>
      </c>
      <c r="F3993">
        <f t="shared" si="216"/>
        <v>3.1800095943899952E-2</v>
      </c>
      <c r="G3993">
        <f>IF('Input and Summary Results'!$J$4="yes",IF(C3993=FALSE,FALSE,IF('Data Transformation'!E3993&lt;$R$10,E3993,$R$10)),IF(C3993=FALSE,FALSE,IF(C3993&lt;$R$10,C3993,$R$10)))</f>
        <v>0.703383957</v>
      </c>
      <c r="H3993">
        <f>IF('Input and Summary Results'!$J$4="yes",'Data Transformation'!F3993,'Data Transformation'!D3993)</f>
        <v>5.1538426999999998E-2</v>
      </c>
      <c r="I3993">
        <f t="shared" si="217"/>
        <v>214</v>
      </c>
    </row>
    <row r="3994" spans="2:9" x14ac:dyDescent="0.45">
      <c r="B3994">
        <f>IF('Input and Summary Results'!D3576=0,FALSE,'Input and Summary Results'!$B3576)</f>
        <v>214</v>
      </c>
      <c r="C3994">
        <f>IF(OR(B3994=0,'Input and Summary Results'!D3576=0,'Input and Summary Results'!D3576=""),FALSE,'Input and Summary Results'!$D3576)</f>
        <v>0.82107383700000003</v>
      </c>
      <c r="D3994">
        <f>IF(OR(B3994=0,'Input and Summary Results'!E3576=0),FALSE,'Input and Summary Results'!$E3576)</f>
        <v>5.0872317E-2</v>
      </c>
      <c r="E3994">
        <f t="shared" si="215"/>
        <v>-8.5617786169515708E-2</v>
      </c>
      <c r="F3994">
        <f t="shared" si="216"/>
        <v>2.6889890510541258E-2</v>
      </c>
      <c r="G3994">
        <f>IF('Input and Summary Results'!$J$4="yes",IF(C3994=FALSE,FALSE,IF('Data Transformation'!E3994&lt;$R$10,E3994,$R$10)),IF(C3994=FALSE,FALSE,IF(C3994&lt;$R$10,C3994,$R$10)))</f>
        <v>0.82107383700000003</v>
      </c>
      <c r="H3994">
        <f>IF('Input and Summary Results'!$J$4="yes",'Data Transformation'!F3994,'Data Transformation'!D3994)</f>
        <v>5.0872317E-2</v>
      </c>
      <c r="I3994">
        <f t="shared" si="217"/>
        <v>214</v>
      </c>
    </row>
    <row r="3995" spans="2:9" x14ac:dyDescent="0.45">
      <c r="B3995">
        <f>IF('Input and Summary Results'!D3577=0,FALSE,'Input and Summary Results'!$B3577)</f>
        <v>214</v>
      </c>
      <c r="C3995">
        <f>IF(OR(B3995=0,'Input and Summary Results'!D3577=0,'Input and Summary Results'!D3577=""),FALSE,'Input and Summary Results'!$D3577)</f>
        <v>0.58213020999999998</v>
      </c>
      <c r="D3995">
        <f>IF(OR(B3995=0,'Input and Summary Results'!E3577=0),FALSE,'Input and Summary Results'!$E3577)</f>
        <v>4.9905836000000002E-2</v>
      </c>
      <c r="E3995">
        <f t="shared" si="215"/>
        <v>-0.23497986215498148</v>
      </c>
      <c r="F3995">
        <f t="shared" si="216"/>
        <v>3.7206680656549335E-2</v>
      </c>
      <c r="G3995">
        <f>IF('Input and Summary Results'!$J$4="yes",IF(C3995=FALSE,FALSE,IF('Data Transformation'!E3995&lt;$R$10,E3995,$R$10)),IF(C3995=FALSE,FALSE,IF(C3995&lt;$R$10,C3995,$R$10)))</f>
        <v>0.58213020999999998</v>
      </c>
      <c r="H3995">
        <f>IF('Input and Summary Results'!$J$4="yes",'Data Transformation'!F3995,'Data Transformation'!D3995)</f>
        <v>4.9905836000000002E-2</v>
      </c>
      <c r="I3995">
        <f t="shared" si="217"/>
        <v>214</v>
      </c>
    </row>
    <row r="3996" spans="2:9" x14ac:dyDescent="0.45">
      <c r="B3996">
        <f>IF('Input and Summary Results'!D3578=0,FALSE,'Input and Summary Results'!$B3578)</f>
        <v>214</v>
      </c>
      <c r="C3996">
        <f>IF(OR(B3996=0,'Input and Summary Results'!D3578=0,'Input and Summary Results'!D3578=""),FALSE,'Input and Summary Results'!$D3578)</f>
        <v>0.49782258699999998</v>
      </c>
      <c r="D3996">
        <f>IF(OR(B3996=0,'Input and Summary Results'!E3578=0),FALSE,'Input and Summary Results'!$E3578)</f>
        <v>4.7732882999999997E-2</v>
      </c>
      <c r="E3996">
        <f t="shared" si="215"/>
        <v>-0.30292540265124007</v>
      </c>
      <c r="F3996">
        <f t="shared" si="216"/>
        <v>4.1613361392137872E-2</v>
      </c>
      <c r="G3996">
        <f>IF('Input and Summary Results'!$J$4="yes",IF(C3996=FALSE,FALSE,IF('Data Transformation'!E3996&lt;$R$10,E3996,$R$10)),IF(C3996=FALSE,FALSE,IF(C3996&lt;$R$10,C3996,$R$10)))</f>
        <v>0.49782258699999998</v>
      </c>
      <c r="H3996">
        <f>IF('Input and Summary Results'!$J$4="yes",'Data Transformation'!F3996,'Data Transformation'!D3996)</f>
        <v>4.7732882999999997E-2</v>
      </c>
      <c r="I3996">
        <f t="shared" si="217"/>
        <v>214</v>
      </c>
    </row>
    <row r="3997" spans="2:9" x14ac:dyDescent="0.45">
      <c r="B3997">
        <f>IF('Input and Summary Results'!D3579=0,FALSE,'Input and Summary Results'!$B3579)</f>
        <v>214</v>
      </c>
      <c r="C3997">
        <f>IF(OR(B3997=0,'Input and Summary Results'!D3579=0,'Input and Summary Results'!D3579=""),FALSE,'Input and Summary Results'!$D3579)</f>
        <v>0.956116301</v>
      </c>
      <c r="D3997">
        <f>IF(OR(B3997=0,'Input and Summary Results'!E3579=0),FALSE,'Input and Summary Results'!$E3579)</f>
        <v>4.7068631E-2</v>
      </c>
      <c r="E3997">
        <f t="shared" si="215"/>
        <v>-1.9489277378197938E-2</v>
      </c>
      <c r="F3997">
        <f t="shared" si="216"/>
        <v>2.1365377656080774E-2</v>
      </c>
      <c r="G3997">
        <f>IF('Input and Summary Results'!$J$4="yes",IF(C3997=FALSE,FALSE,IF('Data Transformation'!E3997&lt;$R$10,E3997,$R$10)),IF(C3997=FALSE,FALSE,IF(C3997&lt;$R$10,C3997,$R$10)))</f>
        <v>0.956116301</v>
      </c>
      <c r="H3997">
        <f>IF('Input and Summary Results'!$J$4="yes",'Data Transformation'!F3997,'Data Transformation'!D3997)</f>
        <v>4.7068631E-2</v>
      </c>
      <c r="I3997">
        <f t="shared" si="217"/>
        <v>214</v>
      </c>
    </row>
    <row r="3998" spans="2:9" x14ac:dyDescent="0.45">
      <c r="B3998">
        <f>IF('Input and Summary Results'!D3580=0,FALSE,'Input and Summary Results'!$B3580)</f>
        <v>214</v>
      </c>
      <c r="C3998">
        <f>IF(OR(B3998=0,'Input and Summary Results'!D3580=0,'Input and Summary Results'!D3580=""),FALSE,'Input and Summary Results'!$D3580)</f>
        <v>0.90808334099999999</v>
      </c>
      <c r="D3998">
        <f>IF(OR(B3998=0,'Input and Summary Results'!E3580=0),FALSE,'Input and Summary Results'!$E3580)</f>
        <v>4.5108848999999999E-2</v>
      </c>
      <c r="E3998">
        <f t="shared" si="215"/>
        <v>-4.1874291483919537E-2</v>
      </c>
      <c r="F3998">
        <f t="shared" si="216"/>
        <v>2.1558858732548866E-2</v>
      </c>
      <c r="G3998">
        <f>IF('Input and Summary Results'!$J$4="yes",IF(C3998=FALSE,FALSE,IF('Data Transformation'!E3998&lt;$R$10,E3998,$R$10)),IF(C3998=FALSE,FALSE,IF(C3998&lt;$R$10,C3998,$R$10)))</f>
        <v>0.90808334099999999</v>
      </c>
      <c r="H3998">
        <f>IF('Input and Summary Results'!$J$4="yes",'Data Transformation'!F3998,'Data Transformation'!D3998)</f>
        <v>4.5108848999999999E-2</v>
      </c>
      <c r="I3998">
        <f t="shared" si="217"/>
        <v>214</v>
      </c>
    </row>
    <row r="3999" spans="2:9" x14ac:dyDescent="0.45">
      <c r="B3999">
        <f>IF('Input and Summary Results'!D3581=0,FALSE,'Input and Summary Results'!$B3581)</f>
        <v>214</v>
      </c>
      <c r="C3999">
        <f>IF(OR(B3999=0,'Input and Summary Results'!D3581=0,'Input and Summary Results'!D3581=""),FALSE,'Input and Summary Results'!$D3581)</f>
        <v>0.77995914499999996</v>
      </c>
      <c r="D3999">
        <f>IF(OR(B3999=0,'Input and Summary Results'!E3581=0),FALSE,'Input and Summary Results'!$E3581)</f>
        <v>4.2934527E-2</v>
      </c>
      <c r="E3999">
        <f t="shared" si="215"/>
        <v>-0.10792814547073792</v>
      </c>
      <c r="F3999">
        <f t="shared" si="216"/>
        <v>2.3890462516469375E-2</v>
      </c>
      <c r="G3999">
        <f>IF('Input and Summary Results'!$J$4="yes",IF(C3999=FALSE,FALSE,IF('Data Transformation'!E3999&lt;$R$10,E3999,$R$10)),IF(C3999=FALSE,FALSE,IF(C3999&lt;$R$10,C3999,$R$10)))</f>
        <v>0.77995914499999996</v>
      </c>
      <c r="H3999">
        <f>IF('Input and Summary Results'!$J$4="yes",'Data Transformation'!F3999,'Data Transformation'!D3999)</f>
        <v>4.2934527E-2</v>
      </c>
      <c r="I3999">
        <f t="shared" si="217"/>
        <v>214</v>
      </c>
    </row>
    <row r="4000" spans="2:9" x14ac:dyDescent="0.45">
      <c r="B4000">
        <f>IF('Input and Summary Results'!D3582=0,FALSE,'Input and Summary Results'!$B3582)</f>
        <v>214</v>
      </c>
      <c r="C4000">
        <f>IF(OR(B4000=0,'Input and Summary Results'!D3582=0,'Input and Summary Results'!D3582=""),FALSE,'Input and Summary Results'!$D3582)</f>
        <v>0.45572756199999997</v>
      </c>
      <c r="D4000">
        <f>IF(OR(B4000=0,'Input and Summary Results'!E3582=0),FALSE,'Input and Summary Results'!$E3582)</f>
        <v>3.6543705000000003E-2</v>
      </c>
      <c r="E4000">
        <f t="shared" si="215"/>
        <v>-0.34129470487698799</v>
      </c>
      <c r="F4000">
        <f t="shared" si="216"/>
        <v>3.4801423684793505E-2</v>
      </c>
      <c r="G4000">
        <f>IF('Input and Summary Results'!$J$4="yes",IF(C4000=FALSE,FALSE,IF('Data Transformation'!E4000&lt;$R$10,E4000,$R$10)),IF(C4000=FALSE,FALSE,IF(C4000&lt;$R$10,C4000,$R$10)))</f>
        <v>0.45572756199999997</v>
      </c>
      <c r="H4000">
        <f>IF('Input and Summary Results'!$J$4="yes",'Data Transformation'!F4000,'Data Transformation'!D4000)</f>
        <v>3.6543705000000003E-2</v>
      </c>
      <c r="I4000">
        <f t="shared" si="217"/>
        <v>214</v>
      </c>
    </row>
    <row r="4001" spans="2:9" x14ac:dyDescent="0.45">
      <c r="B4001">
        <f>IF('Input and Summary Results'!D3583=0,FALSE,'Input and Summary Results'!$B3583)</f>
        <v>214</v>
      </c>
      <c r="C4001">
        <f>IF(OR(B4001=0,'Input and Summary Results'!D3583=0,'Input and Summary Results'!D3583=""),FALSE,'Input and Summary Results'!$D3583)</f>
        <v>0.56361250900000004</v>
      </c>
      <c r="D4001">
        <f>IF(OR(B4001=0,'Input and Summary Results'!E3583=0),FALSE,'Input and Summary Results'!$E3583)</f>
        <v>3.6375537999999999E-2</v>
      </c>
      <c r="E4001">
        <f t="shared" si="215"/>
        <v>-0.24901937658222098</v>
      </c>
      <c r="F4001">
        <f t="shared" si="216"/>
        <v>2.8010349734803347E-2</v>
      </c>
      <c r="G4001">
        <f>IF('Input and Summary Results'!$J$4="yes",IF(C4001=FALSE,FALSE,IF('Data Transformation'!E4001&lt;$R$10,E4001,$R$10)),IF(C4001=FALSE,FALSE,IF(C4001&lt;$R$10,C4001,$R$10)))</f>
        <v>0.56361250900000004</v>
      </c>
      <c r="H4001">
        <f>IF('Input and Summary Results'!$J$4="yes",'Data Transformation'!F4001,'Data Transformation'!D4001)</f>
        <v>3.6375537999999999E-2</v>
      </c>
      <c r="I4001">
        <f t="shared" si="217"/>
        <v>214</v>
      </c>
    </row>
    <row r="4002" spans="2:9" x14ac:dyDescent="0.45">
      <c r="B4002">
        <f>IF('Input and Summary Results'!D3584=0,FALSE,'Input and Summary Results'!$B3584)</f>
        <v>214</v>
      </c>
      <c r="C4002">
        <f>IF(OR(B4002=0,'Input and Summary Results'!D3584=0,'Input and Summary Results'!D3584=""),FALSE,'Input and Summary Results'!$D3584)</f>
        <v>0.55530236300000002</v>
      </c>
      <c r="D4002">
        <f>IF(OR(B4002=0,'Input and Summary Results'!E3584=0),FALSE,'Input and Summary Results'!$E3584)</f>
        <v>3.3371814E-2</v>
      </c>
      <c r="E4002">
        <f t="shared" si="215"/>
        <v>-0.25547047845310022</v>
      </c>
      <c r="F4002">
        <f t="shared" si="216"/>
        <v>2.6081947855856682E-2</v>
      </c>
      <c r="G4002">
        <f>IF('Input and Summary Results'!$J$4="yes",IF(C4002=FALSE,FALSE,IF('Data Transformation'!E4002&lt;$R$10,E4002,$R$10)),IF(C4002=FALSE,FALSE,IF(C4002&lt;$R$10,C4002,$R$10)))</f>
        <v>0.55530236300000002</v>
      </c>
      <c r="H4002">
        <f>IF('Input and Summary Results'!$J$4="yes",'Data Transformation'!F4002,'Data Transformation'!D4002)</f>
        <v>3.3371814E-2</v>
      </c>
      <c r="I4002">
        <f t="shared" si="217"/>
        <v>214</v>
      </c>
    </row>
    <row r="4003" spans="2:9" x14ac:dyDescent="0.45">
      <c r="B4003">
        <f>IF('Input and Summary Results'!D3585=0,FALSE,'Input and Summary Results'!$B3585)</f>
        <v>214</v>
      </c>
      <c r="C4003">
        <f>IF(OR(B4003=0,'Input and Summary Results'!D3585=0,'Input and Summary Results'!D3585=""),FALSE,'Input and Summary Results'!$D3585)</f>
        <v>0.95286328399999998</v>
      </c>
      <c r="D4003">
        <f>IF(OR(B4003=0,'Input and Summary Results'!E3585=0),FALSE,'Input and Summary Results'!$E3585)</f>
        <v>3.3184485999999999E-2</v>
      </c>
      <c r="E4003">
        <f t="shared" si="215"/>
        <v>-2.0969407088558517E-2</v>
      </c>
      <c r="F4003">
        <f t="shared" si="216"/>
        <v>1.5114515551005321E-2</v>
      </c>
      <c r="G4003">
        <f>IF('Input and Summary Results'!$J$4="yes",IF(C4003=FALSE,FALSE,IF('Data Transformation'!E4003&lt;$R$10,E4003,$R$10)),IF(C4003=FALSE,FALSE,IF(C4003&lt;$R$10,C4003,$R$10)))</f>
        <v>0.95286328399999998</v>
      </c>
      <c r="H4003">
        <f>IF('Input and Summary Results'!$J$4="yes",'Data Transformation'!F4003,'Data Transformation'!D4003)</f>
        <v>3.3184485999999999E-2</v>
      </c>
      <c r="I4003">
        <f t="shared" si="217"/>
        <v>214</v>
      </c>
    </row>
    <row r="4004" spans="2:9" x14ac:dyDescent="0.45">
      <c r="B4004">
        <f>IF('Input and Summary Results'!D3586=0,FALSE,'Input and Summary Results'!$B3586)</f>
        <v>215</v>
      </c>
      <c r="C4004">
        <f>IF(OR(B4004=0,'Input and Summary Results'!D3586=0,'Input and Summary Results'!D3586=""),FALSE,'Input and Summary Results'!$D3586)</f>
        <v>0.97948670299999996</v>
      </c>
      <c r="D4004">
        <f>IF(OR(B4004=0,'Input and Summary Results'!E3586=0),FALSE,'Input and Summary Results'!$E3586)</f>
        <v>6.1853560000000002E-2</v>
      </c>
      <c r="E4004">
        <f t="shared" si="215"/>
        <v>-9.0014553843276706E-3</v>
      </c>
      <c r="F4004">
        <f t="shared" si="216"/>
        <v>2.740664570308108E-2</v>
      </c>
      <c r="G4004">
        <f>IF('Input and Summary Results'!$J$4="yes",IF(C4004=FALSE,FALSE,IF('Data Transformation'!E4004&lt;$R$10,E4004,$R$10)),IF(C4004=FALSE,FALSE,IF(C4004&lt;$R$10,C4004,$R$10)))</f>
        <v>0.97948670299999996</v>
      </c>
      <c r="H4004">
        <f>IF('Input and Summary Results'!$J$4="yes",'Data Transformation'!F4004,'Data Transformation'!D4004)</f>
        <v>6.1853560000000002E-2</v>
      </c>
      <c r="I4004">
        <f t="shared" si="217"/>
        <v>215</v>
      </c>
    </row>
    <row r="4005" spans="2:9" x14ac:dyDescent="0.45">
      <c r="B4005">
        <f>IF('Input and Summary Results'!D3587=0,FALSE,'Input and Summary Results'!$B3587)</f>
        <v>215</v>
      </c>
      <c r="C4005">
        <f>IF(OR(B4005=0,'Input and Summary Results'!D3587=0,'Input and Summary Results'!D3587=""),FALSE,'Input and Summary Results'!$D3587)</f>
        <v>0.97587001799999995</v>
      </c>
      <c r="D4005">
        <f>IF(OR(B4005=0,'Input and Summary Results'!E3587=0),FALSE,'Input and Summary Results'!$E3587)</f>
        <v>5.9616945999999997E-2</v>
      </c>
      <c r="E4005">
        <f t="shared" si="215"/>
        <v>-1.0608024776616024E-2</v>
      </c>
      <c r="F4005">
        <f t="shared" si="216"/>
        <v>2.6513525456010063E-2</v>
      </c>
      <c r="G4005">
        <f>IF('Input and Summary Results'!$J$4="yes",IF(C4005=FALSE,FALSE,IF('Data Transformation'!E4005&lt;$R$10,E4005,$R$10)),IF(C4005=FALSE,FALSE,IF(C4005&lt;$R$10,C4005,$R$10)))</f>
        <v>0.97587001799999995</v>
      </c>
      <c r="H4005">
        <f>IF('Input and Summary Results'!$J$4="yes",'Data Transformation'!F4005,'Data Transformation'!D4005)</f>
        <v>5.9616945999999997E-2</v>
      </c>
      <c r="I4005">
        <f t="shared" si="217"/>
        <v>215</v>
      </c>
    </row>
    <row r="4006" spans="2:9" x14ac:dyDescent="0.45">
      <c r="B4006">
        <f>IF('Input and Summary Results'!D3588=0,FALSE,'Input and Summary Results'!$B3588)</f>
        <v>215</v>
      </c>
      <c r="C4006">
        <f>IF(OR(B4006=0,'Input and Summary Results'!D3588=0,'Input and Summary Results'!D3588=""),FALSE,'Input and Summary Results'!$D3588)</f>
        <v>0.54529336799999995</v>
      </c>
      <c r="D4006">
        <f>IF(OR(B4006=0,'Input and Summary Results'!E3588=0),FALSE,'Input and Summary Results'!$E3588)</f>
        <v>5.7703075999999999E-2</v>
      </c>
      <c r="E4006">
        <f t="shared" si="215"/>
        <v>-0.26336978428368862</v>
      </c>
      <c r="F4006">
        <f t="shared" si="216"/>
        <v>4.5925984898462953E-2</v>
      </c>
      <c r="G4006">
        <f>IF('Input and Summary Results'!$J$4="yes",IF(C4006=FALSE,FALSE,IF('Data Transformation'!E4006&lt;$R$10,E4006,$R$10)),IF(C4006=FALSE,FALSE,IF(C4006&lt;$R$10,C4006,$R$10)))</f>
        <v>0.54529336799999995</v>
      </c>
      <c r="H4006">
        <f>IF('Input and Summary Results'!$J$4="yes",'Data Transformation'!F4006,'Data Transformation'!D4006)</f>
        <v>5.7703075999999999E-2</v>
      </c>
      <c r="I4006">
        <f t="shared" si="217"/>
        <v>215</v>
      </c>
    </row>
    <row r="4007" spans="2:9" x14ac:dyDescent="0.45">
      <c r="B4007">
        <f>IF('Input and Summary Results'!D3589=0,FALSE,'Input and Summary Results'!$B3589)</f>
        <v>215</v>
      </c>
      <c r="C4007">
        <f>IF(OR(B4007=0,'Input and Summary Results'!D3589=0,'Input and Summary Results'!D3589=""),FALSE,'Input and Summary Results'!$D3589)</f>
        <v>0.89536294900000002</v>
      </c>
      <c r="D4007">
        <f>IF(OR(B4007=0,'Input and Summary Results'!E3589=0),FALSE,'Input and Summary Results'!$E3589)</f>
        <v>5.4045463000000002E-2</v>
      </c>
      <c r="E4007">
        <f t="shared" si="215"/>
        <v>-4.8000881113815667E-2</v>
      </c>
      <c r="F4007">
        <f t="shared" si="216"/>
        <v>2.6196896988195564E-2</v>
      </c>
      <c r="G4007">
        <f>IF('Input and Summary Results'!$J$4="yes",IF(C4007=FALSE,FALSE,IF('Data Transformation'!E4007&lt;$R$10,E4007,$R$10)),IF(C4007=FALSE,FALSE,IF(C4007&lt;$R$10,C4007,$R$10)))</f>
        <v>0.89536294900000002</v>
      </c>
      <c r="H4007">
        <f>IF('Input and Summary Results'!$J$4="yes",'Data Transformation'!F4007,'Data Transformation'!D4007)</f>
        <v>5.4045463000000002E-2</v>
      </c>
      <c r="I4007">
        <f t="shared" si="217"/>
        <v>215</v>
      </c>
    </row>
    <row r="4008" spans="2:9" x14ac:dyDescent="0.45">
      <c r="B4008">
        <f>IF('Input and Summary Results'!D3590=0,FALSE,'Input and Summary Results'!$B3590)</f>
        <v>215</v>
      </c>
      <c r="C4008">
        <f>IF(OR(B4008=0,'Input and Summary Results'!D3590=0,'Input and Summary Results'!D3590=""),FALSE,'Input and Summary Results'!$D3590)</f>
        <v>0.85996462900000004</v>
      </c>
      <c r="D4008">
        <f>IF(OR(B4008=0,'Input and Summary Results'!E3590=0),FALSE,'Input and Summary Results'!$E3590)</f>
        <v>5.1801984000000002E-2</v>
      </c>
      <c r="E4008">
        <f t="shared" si="215"/>
        <v>-6.5519411251814499E-2</v>
      </c>
      <c r="F4008">
        <f t="shared" si="216"/>
        <v>2.614300669801153E-2</v>
      </c>
      <c r="G4008">
        <f>IF('Input and Summary Results'!$J$4="yes",IF(C4008=FALSE,FALSE,IF('Data Transformation'!E4008&lt;$R$10,E4008,$R$10)),IF(C4008=FALSE,FALSE,IF(C4008&lt;$R$10,C4008,$R$10)))</f>
        <v>0.85996462900000004</v>
      </c>
      <c r="H4008">
        <f>IF('Input and Summary Results'!$J$4="yes",'Data Transformation'!F4008,'Data Transformation'!D4008)</f>
        <v>5.1801984000000002E-2</v>
      </c>
      <c r="I4008">
        <f t="shared" si="217"/>
        <v>215</v>
      </c>
    </row>
    <row r="4009" spans="2:9" x14ac:dyDescent="0.45">
      <c r="B4009">
        <f>IF('Input and Summary Results'!D3591=0,FALSE,'Input and Summary Results'!$B3591)</f>
        <v>215</v>
      </c>
      <c r="C4009">
        <f>IF(OR(B4009=0,'Input and Summary Results'!D3591=0,'Input and Summary Results'!D3591=""),FALSE,'Input and Summary Results'!$D3591)</f>
        <v>0.86079860799999997</v>
      </c>
      <c r="D4009">
        <f>IF(OR(B4009=0,'Input and Summary Results'!E3591=0),FALSE,'Input and Summary Results'!$E3591)</f>
        <v>4.9029145000000003E-2</v>
      </c>
      <c r="E4009">
        <f t="shared" si="215"/>
        <v>-6.5098443976022033E-2</v>
      </c>
      <c r="F4009">
        <f t="shared" si="216"/>
        <v>2.4719660013669542E-2</v>
      </c>
      <c r="G4009">
        <f>IF('Input and Summary Results'!$J$4="yes",IF(C4009=FALSE,FALSE,IF('Data Transformation'!E4009&lt;$R$10,E4009,$R$10)),IF(C4009=FALSE,FALSE,IF(C4009&lt;$R$10,C4009,$R$10)))</f>
        <v>0.86079860799999997</v>
      </c>
      <c r="H4009">
        <f>IF('Input and Summary Results'!$J$4="yes",'Data Transformation'!F4009,'Data Transformation'!D4009)</f>
        <v>4.9029145000000003E-2</v>
      </c>
      <c r="I4009">
        <f t="shared" si="217"/>
        <v>215</v>
      </c>
    </row>
    <row r="4010" spans="2:9" x14ac:dyDescent="0.45">
      <c r="B4010">
        <f>IF('Input and Summary Results'!D3592=0,FALSE,'Input and Summary Results'!$B3592)</f>
        <v>215</v>
      </c>
      <c r="C4010">
        <f>IF(OR(B4010=0,'Input and Summary Results'!D3592=0,'Input and Summary Results'!D3592=""),FALSE,'Input and Summary Results'!$D3592)</f>
        <v>0.90648773699999996</v>
      </c>
      <c r="D4010">
        <f>IF(OR(B4010=0,'Input and Summary Results'!E3592=0),FALSE,'Input and Summary Results'!$E3592)</f>
        <v>4.8409406000000002E-2</v>
      </c>
      <c r="E4010">
        <f t="shared" ref="E4010:E4073" si="218">IF(C4010=FALSE,FALSE,LOG10(C4010))</f>
        <v>-4.2638066680722869E-2</v>
      </c>
      <c r="F4010">
        <f t="shared" ref="F4010:F4073" si="219">IF(D4010=FALSE, FALSE,0.434*D4010/C4010)</f>
        <v>2.3177017566206746E-2</v>
      </c>
      <c r="G4010">
        <f>IF('Input and Summary Results'!$J$4="yes",IF(C4010=FALSE,FALSE,IF('Data Transformation'!E4010&lt;$R$10,E4010,$R$10)),IF(C4010=FALSE,FALSE,IF(C4010&lt;$R$10,C4010,$R$10)))</f>
        <v>0.90648773699999996</v>
      </c>
      <c r="H4010">
        <f>IF('Input and Summary Results'!$J$4="yes",'Data Transformation'!F4010,'Data Transformation'!D4010)</f>
        <v>4.8409406000000002E-2</v>
      </c>
      <c r="I4010">
        <f t="shared" si="217"/>
        <v>215</v>
      </c>
    </row>
    <row r="4011" spans="2:9" x14ac:dyDescent="0.45">
      <c r="B4011">
        <f>IF('Input and Summary Results'!D3593=0,FALSE,'Input and Summary Results'!$B3593)</f>
        <v>215</v>
      </c>
      <c r="C4011">
        <f>IF(OR(B4011=0,'Input and Summary Results'!D3593=0,'Input and Summary Results'!D3593=""),FALSE,'Input and Summary Results'!$D3593)</f>
        <v>0.321146347</v>
      </c>
      <c r="D4011">
        <f>IF(OR(B4011=0,'Input and Summary Results'!E3593=0),FALSE,'Input and Summary Results'!$E3593)</f>
        <v>4.8344696E-2</v>
      </c>
      <c r="E4011">
        <f t="shared" si="218"/>
        <v>-0.49329701366783263</v>
      </c>
      <c r="F4011">
        <f t="shared" si="219"/>
        <v>6.5333447694486776E-2</v>
      </c>
      <c r="G4011">
        <f>IF('Input and Summary Results'!$J$4="yes",IF(C4011=FALSE,FALSE,IF('Data Transformation'!E4011&lt;$R$10,E4011,$R$10)),IF(C4011=FALSE,FALSE,IF(C4011&lt;$R$10,C4011,$R$10)))</f>
        <v>0.321146347</v>
      </c>
      <c r="H4011">
        <f>IF('Input and Summary Results'!$J$4="yes",'Data Transformation'!F4011,'Data Transformation'!D4011)</f>
        <v>4.8344696E-2</v>
      </c>
      <c r="I4011">
        <f t="shared" si="217"/>
        <v>215</v>
      </c>
    </row>
    <row r="4012" spans="2:9" x14ac:dyDescent="0.45">
      <c r="B4012">
        <f>IF('Input and Summary Results'!D3594=0,FALSE,'Input and Summary Results'!$B3594)</f>
        <v>215</v>
      </c>
      <c r="C4012">
        <f>IF(OR(B4012=0,'Input and Summary Results'!D3594=0,'Input and Summary Results'!D3594=""),FALSE,'Input and Summary Results'!$D3594)</f>
        <v>0.97622940999999996</v>
      </c>
      <c r="D4012">
        <f>IF(OR(B4012=0,'Input and Summary Results'!E3594=0),FALSE,'Input and Summary Results'!$E3594)</f>
        <v>4.7924005999999998E-2</v>
      </c>
      <c r="E4012">
        <f t="shared" si="218"/>
        <v>-1.0448112876673974E-2</v>
      </c>
      <c r="F4012">
        <f t="shared" si="219"/>
        <v>2.1305462006107764E-2</v>
      </c>
      <c r="G4012">
        <f>IF('Input and Summary Results'!$J$4="yes",IF(C4012=FALSE,FALSE,IF('Data Transformation'!E4012&lt;$R$10,E4012,$R$10)),IF(C4012=FALSE,FALSE,IF(C4012&lt;$R$10,C4012,$R$10)))</f>
        <v>0.97622940999999996</v>
      </c>
      <c r="H4012">
        <f>IF('Input and Summary Results'!$J$4="yes",'Data Transformation'!F4012,'Data Transformation'!D4012)</f>
        <v>4.7924005999999998E-2</v>
      </c>
      <c r="I4012">
        <f t="shared" si="217"/>
        <v>215</v>
      </c>
    </row>
    <row r="4013" spans="2:9" x14ac:dyDescent="0.45">
      <c r="B4013">
        <f>IF('Input and Summary Results'!D3595=0,FALSE,'Input and Summary Results'!$B3595)</f>
        <v>215</v>
      </c>
      <c r="C4013">
        <f>IF(OR(B4013=0,'Input and Summary Results'!D3595=0,'Input and Summary Results'!D3595=""),FALSE,'Input and Summary Results'!$D3595)</f>
        <v>0.92637847399999995</v>
      </c>
      <c r="D4013">
        <f>IF(OR(B4013=0,'Input and Summary Results'!E3595=0),FALSE,'Input and Summary Results'!$E3595)</f>
        <v>4.7630486E-2</v>
      </c>
      <c r="E4013">
        <f t="shared" si="218"/>
        <v>-3.321154507997269E-2</v>
      </c>
      <c r="F4013">
        <f t="shared" si="219"/>
        <v>2.2314455165114298E-2</v>
      </c>
      <c r="G4013">
        <f>IF('Input and Summary Results'!$J$4="yes",IF(C4013=FALSE,FALSE,IF('Data Transformation'!E4013&lt;$R$10,E4013,$R$10)),IF(C4013=FALSE,FALSE,IF(C4013&lt;$R$10,C4013,$R$10)))</f>
        <v>0.92637847399999995</v>
      </c>
      <c r="H4013">
        <f>IF('Input and Summary Results'!$J$4="yes",'Data Transformation'!F4013,'Data Transformation'!D4013)</f>
        <v>4.7630486E-2</v>
      </c>
      <c r="I4013">
        <f t="shared" si="217"/>
        <v>215</v>
      </c>
    </row>
    <row r="4014" spans="2:9" x14ac:dyDescent="0.45">
      <c r="B4014">
        <f>IF('Input and Summary Results'!D3596=0,FALSE,'Input and Summary Results'!$B3596)</f>
        <v>215</v>
      </c>
      <c r="C4014">
        <f>IF(OR(B4014=0,'Input and Summary Results'!D3596=0,'Input and Summary Results'!D3596=""),FALSE,'Input and Summary Results'!$D3596)</f>
        <v>0.91797105800000001</v>
      </c>
      <c r="D4014">
        <f>IF(OR(B4014=0,'Input and Summary Results'!E3596=0),FALSE,'Input and Summary Results'!$E3596)</f>
        <v>4.5274492E-2</v>
      </c>
      <c r="E4014">
        <f t="shared" si="218"/>
        <v>-3.7171011117970894E-2</v>
      </c>
      <c r="F4014">
        <f t="shared" si="219"/>
        <v>2.1404955370608207E-2</v>
      </c>
      <c r="G4014">
        <f>IF('Input and Summary Results'!$J$4="yes",IF(C4014=FALSE,FALSE,IF('Data Transformation'!E4014&lt;$R$10,E4014,$R$10)),IF(C4014=FALSE,FALSE,IF(C4014&lt;$R$10,C4014,$R$10)))</f>
        <v>0.91797105800000001</v>
      </c>
      <c r="H4014">
        <f>IF('Input and Summary Results'!$J$4="yes",'Data Transformation'!F4014,'Data Transformation'!D4014)</f>
        <v>4.5274492E-2</v>
      </c>
      <c r="I4014">
        <f t="shared" si="217"/>
        <v>215</v>
      </c>
    </row>
    <row r="4015" spans="2:9" x14ac:dyDescent="0.45">
      <c r="B4015">
        <f>IF('Input and Summary Results'!D3597=0,FALSE,'Input and Summary Results'!$B3597)</f>
        <v>215</v>
      </c>
      <c r="C4015">
        <f>IF(OR(B4015=0,'Input and Summary Results'!D3597=0,'Input and Summary Results'!D3597=""),FALSE,'Input and Summary Results'!$D3597)</f>
        <v>0.91698602399999996</v>
      </c>
      <c r="D4015">
        <f>IF(OR(B4015=0,'Input and Summary Results'!E3597=0),FALSE,'Input and Summary Results'!$E3597)</f>
        <v>4.5139622999999997E-2</v>
      </c>
      <c r="E4015">
        <f t="shared" si="218"/>
        <v>-3.7637283464039675E-2</v>
      </c>
      <c r="F4015">
        <f t="shared" si="219"/>
        <v>2.1364116648739676E-2</v>
      </c>
      <c r="G4015">
        <f>IF('Input and Summary Results'!$J$4="yes",IF(C4015=FALSE,FALSE,IF('Data Transformation'!E4015&lt;$R$10,E4015,$R$10)),IF(C4015=FALSE,FALSE,IF(C4015&lt;$R$10,C4015,$R$10)))</f>
        <v>0.91698602399999996</v>
      </c>
      <c r="H4015">
        <f>IF('Input and Summary Results'!$J$4="yes",'Data Transformation'!F4015,'Data Transformation'!D4015)</f>
        <v>4.5139622999999997E-2</v>
      </c>
      <c r="I4015">
        <f t="shared" si="217"/>
        <v>215</v>
      </c>
    </row>
    <row r="4016" spans="2:9" x14ac:dyDescent="0.45">
      <c r="B4016">
        <f>IF('Input and Summary Results'!D3598=0,FALSE,'Input and Summary Results'!$B3598)</f>
        <v>215</v>
      </c>
      <c r="C4016">
        <f>IF(OR(B4016=0,'Input and Summary Results'!D3598=0,'Input and Summary Results'!D3598=""),FALSE,'Input and Summary Results'!$D3598)</f>
        <v>0.88295015499999996</v>
      </c>
      <c r="D4016">
        <f>IF(OR(B4016=0,'Input and Summary Results'!E3598=0),FALSE,'Input and Summary Results'!$E3598)</f>
        <v>4.4494591E-2</v>
      </c>
      <c r="E4016">
        <f t="shared" si="218"/>
        <v>-5.406381286576923E-2</v>
      </c>
      <c r="F4016">
        <f t="shared" si="219"/>
        <v>2.1870603209758765E-2</v>
      </c>
      <c r="G4016">
        <f>IF('Input and Summary Results'!$J$4="yes",IF(C4016=FALSE,FALSE,IF('Data Transformation'!E4016&lt;$R$10,E4016,$R$10)),IF(C4016=FALSE,FALSE,IF(C4016&lt;$R$10,C4016,$R$10)))</f>
        <v>0.88295015499999996</v>
      </c>
      <c r="H4016">
        <f>IF('Input and Summary Results'!$J$4="yes",'Data Transformation'!F4016,'Data Transformation'!D4016)</f>
        <v>4.4494591E-2</v>
      </c>
      <c r="I4016">
        <f t="shared" si="217"/>
        <v>215</v>
      </c>
    </row>
    <row r="4017" spans="2:9" x14ac:dyDescent="0.45">
      <c r="B4017">
        <f>IF('Input and Summary Results'!D3599=0,FALSE,'Input and Summary Results'!$B3599)</f>
        <v>215</v>
      </c>
      <c r="C4017">
        <f>IF(OR(B4017=0,'Input and Summary Results'!D3599=0,'Input and Summary Results'!D3599=""),FALSE,'Input and Summary Results'!$D3599)</f>
        <v>0.27126078999999997</v>
      </c>
      <c r="D4017">
        <f>IF(OR(B4017=0,'Input and Summary Results'!E3599=0),FALSE,'Input and Summary Results'!$E3599)</f>
        <v>4.4349455000000003E-2</v>
      </c>
      <c r="E4017">
        <f t="shared" si="218"/>
        <v>-0.56661297777287134</v>
      </c>
      <c r="F4017">
        <f t="shared" si="219"/>
        <v>7.0956305443186263E-2</v>
      </c>
      <c r="G4017">
        <f>IF('Input and Summary Results'!$J$4="yes",IF(C4017=FALSE,FALSE,IF('Data Transformation'!E4017&lt;$R$10,E4017,$R$10)),IF(C4017=FALSE,FALSE,IF(C4017&lt;$R$10,C4017,$R$10)))</f>
        <v>0.27126078999999997</v>
      </c>
      <c r="H4017">
        <f>IF('Input and Summary Results'!$J$4="yes",'Data Transformation'!F4017,'Data Transformation'!D4017)</f>
        <v>4.4349455000000003E-2</v>
      </c>
      <c r="I4017">
        <f t="shared" si="217"/>
        <v>215</v>
      </c>
    </row>
    <row r="4018" spans="2:9" x14ac:dyDescent="0.45">
      <c r="B4018">
        <f>IF('Input and Summary Results'!D3600=0,FALSE,'Input and Summary Results'!$B3600)</f>
        <v>215</v>
      </c>
      <c r="C4018">
        <f>IF(OR(B4018=0,'Input and Summary Results'!D3600=0,'Input and Summary Results'!D3600=""),FALSE,'Input and Summary Results'!$D3600)</f>
        <v>0.93326013799999996</v>
      </c>
      <c r="D4018">
        <f>IF(OR(B4018=0,'Input and Summary Results'!E3600=0),FALSE,'Input and Summary Results'!$E3600)</f>
        <v>4.0946376E-2</v>
      </c>
      <c r="E4018">
        <f t="shared" si="218"/>
        <v>-2.999728363734688E-2</v>
      </c>
      <c r="F4018">
        <f t="shared" si="219"/>
        <v>1.9041558146995451E-2</v>
      </c>
      <c r="G4018">
        <f>IF('Input and Summary Results'!$J$4="yes",IF(C4018=FALSE,FALSE,IF('Data Transformation'!E4018&lt;$R$10,E4018,$R$10)),IF(C4018=FALSE,FALSE,IF(C4018&lt;$R$10,C4018,$R$10)))</f>
        <v>0.93326013799999996</v>
      </c>
      <c r="H4018">
        <f>IF('Input and Summary Results'!$J$4="yes",'Data Transformation'!F4018,'Data Transformation'!D4018)</f>
        <v>4.0946376E-2</v>
      </c>
      <c r="I4018">
        <f t="shared" si="217"/>
        <v>215</v>
      </c>
    </row>
    <row r="4019" spans="2:9" x14ac:dyDescent="0.45">
      <c r="B4019">
        <f>IF('Input and Summary Results'!D3601=0,FALSE,'Input and Summary Results'!$B3601)</f>
        <v>215</v>
      </c>
      <c r="C4019">
        <f>IF(OR(B4019=0,'Input and Summary Results'!D3601=0,'Input and Summary Results'!D3601=""),FALSE,'Input and Summary Results'!$D3601)</f>
        <v>0.90342952799999998</v>
      </c>
      <c r="D4019">
        <f>IF(OR(B4019=0,'Input and Summary Results'!E3601=0),FALSE,'Input and Summary Results'!$E3601)</f>
        <v>3.7207561E-2</v>
      </c>
      <c r="E4019">
        <f t="shared" si="218"/>
        <v>-4.4105718913112713E-2</v>
      </c>
      <c r="F4019">
        <f t="shared" si="219"/>
        <v>1.7874201554766982E-2</v>
      </c>
      <c r="G4019">
        <f>IF('Input and Summary Results'!$J$4="yes",IF(C4019=FALSE,FALSE,IF('Data Transformation'!E4019&lt;$R$10,E4019,$R$10)),IF(C4019=FALSE,FALSE,IF(C4019&lt;$R$10,C4019,$R$10)))</f>
        <v>0.90342952799999998</v>
      </c>
      <c r="H4019">
        <f>IF('Input and Summary Results'!$J$4="yes",'Data Transformation'!F4019,'Data Transformation'!D4019)</f>
        <v>3.7207561E-2</v>
      </c>
      <c r="I4019">
        <f t="shared" si="217"/>
        <v>215</v>
      </c>
    </row>
    <row r="4020" spans="2:9" x14ac:dyDescent="0.45">
      <c r="B4020">
        <f>IF('Input and Summary Results'!D3602=0,FALSE,'Input and Summary Results'!$B3602)</f>
        <v>215</v>
      </c>
      <c r="C4020">
        <f>IF(OR(B4020=0,'Input and Summary Results'!D3602=0,'Input and Summary Results'!D3602=""),FALSE,'Input and Summary Results'!$D3602)</f>
        <v>0.76354842499999998</v>
      </c>
      <c r="D4020">
        <f>IF(OR(B4020=0,'Input and Summary Results'!E3602=0),FALSE,'Input and Summary Results'!$E3602)</f>
        <v>3.5352000000000001E-2</v>
      </c>
      <c r="E4020">
        <f t="shared" si="218"/>
        <v>-0.11716341434642343</v>
      </c>
      <c r="F4020">
        <f t="shared" si="219"/>
        <v>2.0094033983502749E-2</v>
      </c>
      <c r="G4020">
        <f>IF('Input and Summary Results'!$J$4="yes",IF(C4020=FALSE,FALSE,IF('Data Transformation'!E4020&lt;$R$10,E4020,$R$10)),IF(C4020=FALSE,FALSE,IF(C4020&lt;$R$10,C4020,$R$10)))</f>
        <v>0.76354842499999998</v>
      </c>
      <c r="H4020">
        <f>IF('Input and Summary Results'!$J$4="yes",'Data Transformation'!F4020,'Data Transformation'!D4020)</f>
        <v>3.5352000000000001E-2</v>
      </c>
      <c r="I4020">
        <f t="shared" si="217"/>
        <v>215</v>
      </c>
    </row>
    <row r="4021" spans="2:9" x14ac:dyDescent="0.45">
      <c r="B4021">
        <f>IF('Input and Summary Results'!D3603=0,FALSE,'Input and Summary Results'!$B3603)</f>
        <v>216</v>
      </c>
      <c r="C4021">
        <f>IF(OR(B4021=0,'Input and Summary Results'!D3603=0,'Input and Summary Results'!D3603=""),FALSE,'Input and Summary Results'!$D3603)</f>
        <v>0.93407437100000001</v>
      </c>
      <c r="D4021">
        <f>IF(OR(B4021=0,'Input and Summary Results'!E3603=0),FALSE,'Input and Summary Results'!$E3603)</f>
        <v>7.1026434999999999E-2</v>
      </c>
      <c r="E4021">
        <f t="shared" si="218"/>
        <v>-2.9618543867273101E-2</v>
      </c>
      <c r="F4021">
        <f t="shared" si="219"/>
        <v>3.3001090434585961E-2</v>
      </c>
      <c r="G4021">
        <f>IF('Input and Summary Results'!$J$4="yes",IF(C4021=FALSE,FALSE,IF('Data Transformation'!E4021&lt;$R$10,E4021,$R$10)),IF(C4021=FALSE,FALSE,IF(C4021&lt;$R$10,C4021,$R$10)))</f>
        <v>0.93407437100000001</v>
      </c>
      <c r="H4021">
        <f>IF('Input and Summary Results'!$J$4="yes",'Data Transformation'!F4021,'Data Transformation'!D4021)</f>
        <v>7.1026434999999999E-2</v>
      </c>
      <c r="I4021">
        <f t="shared" si="217"/>
        <v>216</v>
      </c>
    </row>
    <row r="4022" spans="2:9" x14ac:dyDescent="0.45">
      <c r="B4022">
        <f>IF('Input and Summary Results'!D3604=0,FALSE,'Input and Summary Results'!$B3604)</f>
        <v>216</v>
      </c>
      <c r="C4022">
        <f>IF(OR(B4022=0,'Input and Summary Results'!D3604=0,'Input and Summary Results'!D3604=""),FALSE,'Input and Summary Results'!$D3604)</f>
        <v>0.40625794300000001</v>
      </c>
      <c r="D4022">
        <f>IF(OR(B4022=0,'Input and Summary Results'!E3604=0),FALSE,'Input and Summary Results'!$E3604)</f>
        <v>5.6905194999999999E-2</v>
      </c>
      <c r="E4022">
        <f t="shared" si="218"/>
        <v>-0.39119813477036913</v>
      </c>
      <c r="F4022">
        <f t="shared" si="219"/>
        <v>6.0791068963788851E-2</v>
      </c>
      <c r="G4022">
        <f>IF('Input and Summary Results'!$J$4="yes",IF(C4022=FALSE,FALSE,IF('Data Transformation'!E4022&lt;$R$10,E4022,$R$10)),IF(C4022=FALSE,FALSE,IF(C4022&lt;$R$10,C4022,$R$10)))</f>
        <v>0.40625794300000001</v>
      </c>
      <c r="H4022">
        <f>IF('Input and Summary Results'!$J$4="yes",'Data Transformation'!F4022,'Data Transformation'!D4022)</f>
        <v>5.6905194999999999E-2</v>
      </c>
      <c r="I4022">
        <f t="shared" si="217"/>
        <v>216</v>
      </c>
    </row>
    <row r="4023" spans="2:9" x14ac:dyDescent="0.45">
      <c r="B4023">
        <f>IF('Input and Summary Results'!D3605=0,FALSE,'Input and Summary Results'!$B3605)</f>
        <v>216</v>
      </c>
      <c r="C4023">
        <f>IF(OR(B4023=0,'Input and Summary Results'!D3605=0,'Input and Summary Results'!D3605=""),FALSE,'Input and Summary Results'!$D3605)</f>
        <v>0.17649677499999999</v>
      </c>
      <c r="D4023">
        <f>IF(OR(B4023=0,'Input and Summary Results'!E3605=0),FALSE,'Input and Summary Results'!$E3605)</f>
        <v>5.2939953999999997E-2</v>
      </c>
      <c r="E4023">
        <f t="shared" si="218"/>
        <v>-0.75326322575774585</v>
      </c>
      <c r="F4023">
        <f t="shared" si="219"/>
        <v>0.13017767625499105</v>
      </c>
      <c r="G4023">
        <f>IF('Input and Summary Results'!$J$4="yes",IF(C4023=FALSE,FALSE,IF('Data Transformation'!E4023&lt;$R$10,E4023,$R$10)),IF(C4023=FALSE,FALSE,IF(C4023&lt;$R$10,C4023,$R$10)))</f>
        <v>0.17649677499999999</v>
      </c>
      <c r="H4023">
        <f>IF('Input and Summary Results'!$J$4="yes",'Data Transformation'!F4023,'Data Transformation'!D4023)</f>
        <v>5.2939953999999997E-2</v>
      </c>
      <c r="I4023">
        <f t="shared" si="217"/>
        <v>216</v>
      </c>
    </row>
    <row r="4024" spans="2:9" x14ac:dyDescent="0.45">
      <c r="B4024">
        <f>IF('Input and Summary Results'!D3606=0,FALSE,'Input and Summary Results'!$B3606)</f>
        <v>216</v>
      </c>
      <c r="C4024">
        <f>IF(OR(B4024=0,'Input and Summary Results'!D3606=0,'Input and Summary Results'!D3606=""),FALSE,'Input and Summary Results'!$D3606)</f>
        <v>0.82863156299999996</v>
      </c>
      <c r="D4024">
        <f>IF(OR(B4024=0,'Input and Summary Results'!E3606=0),FALSE,'Input and Summary Results'!$E3606)</f>
        <v>5.0731921999999999E-2</v>
      </c>
      <c r="E4024">
        <f t="shared" si="218"/>
        <v>-8.1638528223745441E-2</v>
      </c>
      <c r="F4024">
        <f t="shared" si="219"/>
        <v>2.657110244302871E-2</v>
      </c>
      <c r="G4024">
        <f>IF('Input and Summary Results'!$J$4="yes",IF(C4024=FALSE,FALSE,IF('Data Transformation'!E4024&lt;$R$10,E4024,$R$10)),IF(C4024=FALSE,FALSE,IF(C4024&lt;$R$10,C4024,$R$10)))</f>
        <v>0.82863156299999996</v>
      </c>
      <c r="H4024">
        <f>IF('Input and Summary Results'!$J$4="yes",'Data Transformation'!F4024,'Data Transformation'!D4024)</f>
        <v>5.0731921999999999E-2</v>
      </c>
      <c r="I4024">
        <f t="shared" si="217"/>
        <v>216</v>
      </c>
    </row>
    <row r="4025" spans="2:9" x14ac:dyDescent="0.45">
      <c r="B4025">
        <f>IF('Input and Summary Results'!D3607=0,FALSE,'Input and Summary Results'!$B3607)</f>
        <v>216</v>
      </c>
      <c r="C4025">
        <f>IF(OR(B4025=0,'Input and Summary Results'!D3607=0,'Input and Summary Results'!D3607=""),FALSE,'Input and Summary Results'!$D3607)</f>
        <v>9.9255679999999999E-2</v>
      </c>
      <c r="D4025">
        <f>IF(OR(B4025=0,'Input and Summary Results'!E3607=0),FALSE,'Input and Summary Results'!$E3607)</f>
        <v>5.0648859999999997E-2</v>
      </c>
      <c r="E4025">
        <f t="shared" si="218"/>
        <v>-1.0032446309419396</v>
      </c>
      <c r="F4025">
        <f t="shared" si="219"/>
        <v>0.2214644566436903</v>
      </c>
      <c r="G4025">
        <f>IF('Input and Summary Results'!$J$4="yes",IF(C4025=FALSE,FALSE,IF('Data Transformation'!E4025&lt;$R$10,E4025,$R$10)),IF(C4025=FALSE,FALSE,IF(C4025&lt;$R$10,C4025,$R$10)))</f>
        <v>9.9255679999999999E-2</v>
      </c>
      <c r="H4025">
        <f>IF('Input and Summary Results'!$J$4="yes",'Data Transformation'!F4025,'Data Transformation'!D4025)</f>
        <v>5.0648859999999997E-2</v>
      </c>
      <c r="I4025">
        <f t="shared" si="217"/>
        <v>216</v>
      </c>
    </row>
    <row r="4026" spans="2:9" x14ac:dyDescent="0.45">
      <c r="B4026">
        <f>IF('Input and Summary Results'!D3608=0,FALSE,'Input and Summary Results'!$B3608)</f>
        <v>216</v>
      </c>
      <c r="C4026">
        <f>IF(OR(B4026=0,'Input and Summary Results'!D3608=0,'Input and Summary Results'!D3608=""),FALSE,'Input and Summary Results'!$D3608)</f>
        <v>0.354559966</v>
      </c>
      <c r="D4026">
        <f>IF(OR(B4026=0,'Input and Summary Results'!E3608=0),FALSE,'Input and Summary Results'!$E3608)</f>
        <v>5.0422221000000003E-2</v>
      </c>
      <c r="E4026">
        <f t="shared" si="218"/>
        <v>-0.45031030293370378</v>
      </c>
      <c r="F4026">
        <f t="shared" si="219"/>
        <v>6.171944385283476E-2</v>
      </c>
      <c r="G4026">
        <f>IF('Input and Summary Results'!$J$4="yes",IF(C4026=FALSE,FALSE,IF('Data Transformation'!E4026&lt;$R$10,E4026,$R$10)),IF(C4026=FALSE,FALSE,IF(C4026&lt;$R$10,C4026,$R$10)))</f>
        <v>0.354559966</v>
      </c>
      <c r="H4026">
        <f>IF('Input and Summary Results'!$J$4="yes",'Data Transformation'!F4026,'Data Transformation'!D4026)</f>
        <v>5.0422221000000003E-2</v>
      </c>
      <c r="I4026">
        <f t="shared" si="217"/>
        <v>216</v>
      </c>
    </row>
    <row r="4027" spans="2:9" x14ac:dyDescent="0.45">
      <c r="B4027">
        <f>IF('Input and Summary Results'!D3609=0,FALSE,'Input and Summary Results'!$B3609)</f>
        <v>216</v>
      </c>
      <c r="C4027">
        <f>IF(OR(B4027=0,'Input and Summary Results'!D3609=0,'Input and Summary Results'!D3609=""),FALSE,'Input and Summary Results'!$D3609)</f>
        <v>7.0707619999999999E-2</v>
      </c>
      <c r="D4027">
        <f>IF(OR(B4027=0,'Input and Summary Results'!E3609=0),FALSE,'Input and Summary Results'!$E3609)</f>
        <v>4.8627701000000002E-2</v>
      </c>
      <c r="E4027">
        <f t="shared" si="218"/>
        <v>-1.1505337807486944</v>
      </c>
      <c r="F4027">
        <f t="shared" si="219"/>
        <v>0.29847451001744935</v>
      </c>
      <c r="G4027">
        <f>IF('Input and Summary Results'!$J$4="yes",IF(C4027=FALSE,FALSE,IF('Data Transformation'!E4027&lt;$R$10,E4027,$R$10)),IF(C4027=FALSE,FALSE,IF(C4027&lt;$R$10,C4027,$R$10)))</f>
        <v>7.0707619999999999E-2</v>
      </c>
      <c r="H4027">
        <f>IF('Input and Summary Results'!$J$4="yes",'Data Transformation'!F4027,'Data Transformation'!D4027)</f>
        <v>4.8627701000000002E-2</v>
      </c>
      <c r="I4027">
        <f t="shared" si="217"/>
        <v>216</v>
      </c>
    </row>
    <row r="4028" spans="2:9" x14ac:dyDescent="0.45">
      <c r="B4028">
        <f>IF('Input and Summary Results'!D3610=0,FALSE,'Input and Summary Results'!$B3610)</f>
        <v>216</v>
      </c>
      <c r="C4028">
        <f>IF(OR(B4028=0,'Input and Summary Results'!D3610=0,'Input and Summary Results'!D3610=""),FALSE,'Input and Summary Results'!$D3610)</f>
        <v>0.27306910499999998</v>
      </c>
      <c r="D4028">
        <f>IF(OR(B4028=0,'Input and Summary Results'!E3610=0),FALSE,'Input and Summary Results'!$E3610)</f>
        <v>4.7938467999999998E-2</v>
      </c>
      <c r="E4028">
        <f t="shared" si="218"/>
        <v>-0.5637274330972436</v>
      </c>
      <c r="F4028">
        <f t="shared" si="219"/>
        <v>7.6190585939775207E-2</v>
      </c>
      <c r="G4028">
        <f>IF('Input and Summary Results'!$J$4="yes",IF(C4028=FALSE,FALSE,IF('Data Transformation'!E4028&lt;$R$10,E4028,$R$10)),IF(C4028=FALSE,FALSE,IF(C4028&lt;$R$10,C4028,$R$10)))</f>
        <v>0.27306910499999998</v>
      </c>
      <c r="H4028">
        <f>IF('Input and Summary Results'!$J$4="yes",'Data Transformation'!F4028,'Data Transformation'!D4028)</f>
        <v>4.7938467999999998E-2</v>
      </c>
      <c r="I4028">
        <f t="shared" si="217"/>
        <v>216</v>
      </c>
    </row>
    <row r="4029" spans="2:9" x14ac:dyDescent="0.45">
      <c r="B4029">
        <f>IF('Input and Summary Results'!D3611=0,FALSE,'Input and Summary Results'!$B3611)</f>
        <v>216</v>
      </c>
      <c r="C4029">
        <f>IF(OR(B4029=0,'Input and Summary Results'!D3611=0,'Input and Summary Results'!D3611=""),FALSE,'Input and Summary Results'!$D3611)</f>
        <v>0.89268312900000002</v>
      </c>
      <c r="D4029">
        <f>IF(OR(B4029=0,'Input and Summary Results'!E3611=0),FALSE,'Input and Summary Results'!$E3611)</f>
        <v>4.5683751000000002E-2</v>
      </c>
      <c r="E4029">
        <f t="shared" si="218"/>
        <v>-4.9302672968315177E-2</v>
      </c>
      <c r="F4029">
        <f t="shared" si="219"/>
        <v>2.2210286371391701E-2</v>
      </c>
      <c r="G4029">
        <f>IF('Input and Summary Results'!$J$4="yes",IF(C4029=FALSE,FALSE,IF('Data Transformation'!E4029&lt;$R$10,E4029,$R$10)),IF(C4029=FALSE,FALSE,IF(C4029&lt;$R$10,C4029,$R$10)))</f>
        <v>0.89268312900000002</v>
      </c>
      <c r="H4029">
        <f>IF('Input and Summary Results'!$J$4="yes",'Data Transformation'!F4029,'Data Transformation'!D4029)</f>
        <v>4.5683751000000002E-2</v>
      </c>
      <c r="I4029">
        <f t="shared" si="217"/>
        <v>216</v>
      </c>
    </row>
    <row r="4030" spans="2:9" x14ac:dyDescent="0.45">
      <c r="B4030">
        <f>IF('Input and Summary Results'!D3612=0,FALSE,'Input and Summary Results'!$B3612)</f>
        <v>216</v>
      </c>
      <c r="C4030">
        <f>IF(OR(B4030=0,'Input and Summary Results'!D3612=0,'Input and Summary Results'!D3612=""),FALSE,'Input and Summary Results'!$D3612)</f>
        <v>3.9533051999999999E-2</v>
      </c>
      <c r="D4030">
        <f>IF(OR(B4030=0,'Input and Summary Results'!E3612=0),FALSE,'Input and Summary Results'!$E3612)</f>
        <v>4.3488832999999998E-2</v>
      </c>
      <c r="E4030">
        <f t="shared" si="218"/>
        <v>-1.4030396562972109</v>
      </c>
      <c r="F4030">
        <f t="shared" si="219"/>
        <v>0.47742717971787252</v>
      </c>
      <c r="G4030">
        <f>IF('Input and Summary Results'!$J$4="yes",IF(C4030=FALSE,FALSE,IF('Data Transformation'!E4030&lt;$R$10,E4030,$R$10)),IF(C4030=FALSE,FALSE,IF(C4030&lt;$R$10,C4030,$R$10)))</f>
        <v>3.9533051999999999E-2</v>
      </c>
      <c r="H4030">
        <f>IF('Input and Summary Results'!$J$4="yes",'Data Transformation'!F4030,'Data Transformation'!D4030)</f>
        <v>4.3488832999999998E-2</v>
      </c>
      <c r="I4030">
        <f t="shared" si="217"/>
        <v>216</v>
      </c>
    </row>
    <row r="4031" spans="2:9" x14ac:dyDescent="0.45">
      <c r="B4031">
        <f>IF('Input and Summary Results'!D3613=0,FALSE,'Input and Summary Results'!$B3613)</f>
        <v>216</v>
      </c>
      <c r="C4031">
        <f>IF(OR(B4031=0,'Input and Summary Results'!D3613=0,'Input and Summary Results'!D3613=""),FALSE,'Input and Summary Results'!$D3613)</f>
        <v>8.7140569000000001E-2</v>
      </c>
      <c r="D4031">
        <f>IF(OR(B4031=0,'Input and Summary Results'!E3613=0),FALSE,'Input and Summary Results'!$E3613)</f>
        <v>3.9174563000000003E-2</v>
      </c>
      <c r="E4031">
        <f t="shared" si="218"/>
        <v>-1.0597796085871662</v>
      </c>
      <c r="F4031">
        <f t="shared" si="219"/>
        <v>0.1951072908647177</v>
      </c>
      <c r="G4031">
        <f>IF('Input and Summary Results'!$J$4="yes",IF(C4031=FALSE,FALSE,IF('Data Transformation'!E4031&lt;$R$10,E4031,$R$10)),IF(C4031=FALSE,FALSE,IF(C4031&lt;$R$10,C4031,$R$10)))</f>
        <v>8.7140569000000001E-2</v>
      </c>
      <c r="H4031">
        <f>IF('Input and Summary Results'!$J$4="yes",'Data Transformation'!F4031,'Data Transformation'!D4031)</f>
        <v>3.9174563000000003E-2</v>
      </c>
      <c r="I4031">
        <f t="shared" si="217"/>
        <v>216</v>
      </c>
    </row>
    <row r="4032" spans="2:9" x14ac:dyDescent="0.45">
      <c r="B4032">
        <f>IF('Input and Summary Results'!D3614=0,FALSE,'Input and Summary Results'!$B3614)</f>
        <v>216</v>
      </c>
      <c r="C4032">
        <f>IF(OR(B4032=0,'Input and Summary Results'!D3614=0,'Input and Summary Results'!D3614=""),FALSE,'Input and Summary Results'!$D3614)</f>
        <v>2.6072336000000002E-2</v>
      </c>
      <c r="D4032">
        <f>IF(OR(B4032=0,'Input and Summary Results'!E3614=0),FALSE,'Input and Summary Results'!$E3614)</f>
        <v>3.8714350000000002E-2</v>
      </c>
      <c r="E4032">
        <f t="shared" si="218"/>
        <v>-1.583820055657148</v>
      </c>
      <c r="F4032">
        <f t="shared" si="219"/>
        <v>0.64443891410420617</v>
      </c>
      <c r="G4032">
        <f>IF('Input and Summary Results'!$J$4="yes",IF(C4032=FALSE,FALSE,IF('Data Transformation'!E4032&lt;$R$10,E4032,$R$10)),IF(C4032=FALSE,FALSE,IF(C4032&lt;$R$10,C4032,$R$10)))</f>
        <v>2.6072336000000002E-2</v>
      </c>
      <c r="H4032">
        <f>IF('Input and Summary Results'!$J$4="yes",'Data Transformation'!F4032,'Data Transformation'!D4032)</f>
        <v>3.8714350000000002E-2</v>
      </c>
      <c r="I4032">
        <f t="shared" si="217"/>
        <v>216</v>
      </c>
    </row>
    <row r="4033" spans="2:9" x14ac:dyDescent="0.45">
      <c r="B4033">
        <f>IF('Input and Summary Results'!D3615=0,FALSE,'Input and Summary Results'!$B3615)</f>
        <v>216</v>
      </c>
      <c r="C4033">
        <f>IF(OR(B4033=0,'Input and Summary Results'!D3615=0,'Input and Summary Results'!D3615=""),FALSE,'Input and Summary Results'!$D3615)</f>
        <v>0.61547114199999997</v>
      </c>
      <c r="D4033">
        <f>IF(OR(B4033=0,'Input and Summary Results'!E3615=0),FALSE,'Input and Summary Results'!$E3615)</f>
        <v>3.7754502000000002E-2</v>
      </c>
      <c r="E4033">
        <f t="shared" si="218"/>
        <v>-0.21079230530613791</v>
      </c>
      <c r="F4033">
        <f t="shared" si="219"/>
        <v>2.6622619242154495E-2</v>
      </c>
      <c r="G4033">
        <f>IF('Input and Summary Results'!$J$4="yes",IF(C4033=FALSE,FALSE,IF('Data Transformation'!E4033&lt;$R$10,E4033,$R$10)),IF(C4033=FALSE,FALSE,IF(C4033&lt;$R$10,C4033,$R$10)))</f>
        <v>0.61547114199999997</v>
      </c>
      <c r="H4033">
        <f>IF('Input and Summary Results'!$J$4="yes",'Data Transformation'!F4033,'Data Transformation'!D4033)</f>
        <v>3.7754502000000002E-2</v>
      </c>
      <c r="I4033">
        <f t="shared" si="217"/>
        <v>216</v>
      </c>
    </row>
    <row r="4034" spans="2:9" x14ac:dyDescent="0.45">
      <c r="B4034">
        <f>IF('Input and Summary Results'!D3616=0,FALSE,'Input and Summary Results'!$B3616)</f>
        <v>216</v>
      </c>
      <c r="C4034">
        <f>IF(OR(B4034=0,'Input and Summary Results'!D3616=0,'Input and Summary Results'!D3616=""),FALSE,'Input and Summary Results'!$D3616)</f>
        <v>1.0057858209999999</v>
      </c>
      <c r="D4034">
        <f>IF(OR(B4034=0,'Input and Summary Results'!E3616=0),FALSE,'Input and Summary Results'!$E3616)</f>
        <v>3.5719898E-2</v>
      </c>
      <c r="E4034">
        <f t="shared" si="218"/>
        <v>2.5055088899353785E-3</v>
      </c>
      <c r="F4034">
        <f t="shared" si="219"/>
        <v>1.5413257383750692E-2</v>
      </c>
      <c r="G4034">
        <f>IF('Input and Summary Results'!$J$4="yes",IF(C4034=FALSE,FALSE,IF('Data Transformation'!E4034&lt;$R$10,E4034,$R$10)),IF(C4034=FALSE,FALSE,IF(C4034&lt;$R$10,C4034,$R$10)))</f>
        <v>1.0057858209999999</v>
      </c>
      <c r="H4034">
        <f>IF('Input and Summary Results'!$J$4="yes",'Data Transformation'!F4034,'Data Transformation'!D4034)</f>
        <v>3.5719898E-2</v>
      </c>
      <c r="I4034">
        <f t="shared" si="217"/>
        <v>216</v>
      </c>
    </row>
    <row r="4035" spans="2:9" x14ac:dyDescent="0.45">
      <c r="B4035">
        <f>IF('Input and Summary Results'!D3617=0,FALSE,'Input and Summary Results'!$B3617)</f>
        <v>216</v>
      </c>
      <c r="C4035">
        <f>IF(OR(B4035=0,'Input and Summary Results'!D3617=0,'Input and Summary Results'!D3617=""),FALSE,'Input and Summary Results'!$D3617)</f>
        <v>3.1038393000000001E-2</v>
      </c>
      <c r="D4035">
        <f>IF(OR(B4035=0,'Input and Summary Results'!E3617=0),FALSE,'Input and Summary Results'!$E3617)</f>
        <v>3.5546616000000003E-2</v>
      </c>
      <c r="E4035">
        <f t="shared" si="218"/>
        <v>-1.5081007722495172</v>
      </c>
      <c r="F4035">
        <f t="shared" si="219"/>
        <v>0.49703705162828504</v>
      </c>
      <c r="G4035">
        <f>IF('Input and Summary Results'!$J$4="yes",IF(C4035=FALSE,FALSE,IF('Data Transformation'!E4035&lt;$R$10,E4035,$R$10)),IF(C4035=FALSE,FALSE,IF(C4035&lt;$R$10,C4035,$R$10)))</f>
        <v>3.1038393000000001E-2</v>
      </c>
      <c r="H4035">
        <f>IF('Input and Summary Results'!$J$4="yes",'Data Transformation'!F4035,'Data Transformation'!D4035)</f>
        <v>3.5546616000000003E-2</v>
      </c>
      <c r="I4035">
        <f t="shared" si="217"/>
        <v>216</v>
      </c>
    </row>
    <row r="4036" spans="2:9" x14ac:dyDescent="0.45">
      <c r="B4036">
        <f>IF('Input and Summary Results'!D3618=0,FALSE,'Input and Summary Results'!$B3618)</f>
        <v>216</v>
      </c>
      <c r="C4036">
        <f>IF(OR(B4036=0,'Input and Summary Results'!D3618=0,'Input and Summary Results'!D3618=""),FALSE,'Input and Summary Results'!$D3618)</f>
        <v>5.5427733E-2</v>
      </c>
      <c r="D4036">
        <f>IF(OR(B4036=0,'Input and Summary Results'!E3618=0),FALSE,'Input and Summary Results'!$E3618)</f>
        <v>3.3748884999999999E-2</v>
      </c>
      <c r="E4036">
        <f t="shared" si="218"/>
        <v>-1.2562728837334309</v>
      </c>
      <c r="F4036">
        <f t="shared" si="219"/>
        <v>0.26425428747013702</v>
      </c>
      <c r="G4036">
        <f>IF('Input and Summary Results'!$J$4="yes",IF(C4036=FALSE,FALSE,IF('Data Transformation'!E4036&lt;$R$10,E4036,$R$10)),IF(C4036=FALSE,FALSE,IF(C4036&lt;$R$10,C4036,$R$10)))</f>
        <v>5.5427733E-2</v>
      </c>
      <c r="H4036">
        <f>IF('Input and Summary Results'!$J$4="yes",'Data Transformation'!F4036,'Data Transformation'!D4036)</f>
        <v>3.3748884999999999E-2</v>
      </c>
      <c r="I4036">
        <f t="shared" si="217"/>
        <v>216</v>
      </c>
    </row>
    <row r="4037" spans="2:9" x14ac:dyDescent="0.45">
      <c r="B4037">
        <f>IF('Input and Summary Results'!D3619=0,FALSE,'Input and Summary Results'!$B3619)</f>
        <v>216</v>
      </c>
      <c r="C4037">
        <f>IF(OR(B4037=0,'Input and Summary Results'!D3619=0,'Input and Summary Results'!D3619=""),FALSE,'Input and Summary Results'!$D3619)</f>
        <v>3.5194219999999998E-2</v>
      </c>
      <c r="D4037">
        <f>IF(OR(B4037=0,'Input and Summary Results'!E3619=0),FALSE,'Input and Summary Results'!$E3619)</f>
        <v>2.7153944999999999E-2</v>
      </c>
      <c r="E4037">
        <f t="shared" si="218"/>
        <v>-1.4535286555054743</v>
      </c>
      <c r="F4037">
        <f t="shared" si="219"/>
        <v>0.33485078316837252</v>
      </c>
      <c r="G4037">
        <f>IF('Input and Summary Results'!$J$4="yes",IF(C4037=FALSE,FALSE,IF('Data Transformation'!E4037&lt;$R$10,E4037,$R$10)),IF(C4037=FALSE,FALSE,IF(C4037&lt;$R$10,C4037,$R$10)))</f>
        <v>3.5194219999999998E-2</v>
      </c>
      <c r="H4037">
        <f>IF('Input and Summary Results'!$J$4="yes",'Data Transformation'!F4037,'Data Transformation'!D4037)</f>
        <v>2.7153944999999999E-2</v>
      </c>
      <c r="I4037">
        <f t="shared" ref="I4037:I4100" si="220">IF(G4037=FALSE,"",B4037)</f>
        <v>216</v>
      </c>
    </row>
    <row r="4038" spans="2:9" x14ac:dyDescent="0.45">
      <c r="B4038">
        <f>IF('Input and Summary Results'!D3620=0,FALSE,'Input and Summary Results'!$B3620)</f>
        <v>216</v>
      </c>
      <c r="C4038">
        <f>IF(OR(B4038=0,'Input and Summary Results'!D3620=0,'Input and Summary Results'!D3620=""),FALSE,'Input and Summary Results'!$D3620)</f>
        <v>0.202481513</v>
      </c>
      <c r="D4038">
        <f>IF(OR(B4038=0,'Input and Summary Results'!E3620=0),FALSE,'Input and Summary Results'!$E3620)</f>
        <v>2.6172353999999998E-2</v>
      </c>
      <c r="E4038">
        <f t="shared" si="218"/>
        <v>-0.69361462266461771</v>
      </c>
      <c r="F4038">
        <f t="shared" si="219"/>
        <v>5.6097968983469609E-2</v>
      </c>
      <c r="G4038">
        <f>IF('Input and Summary Results'!$J$4="yes",IF(C4038=FALSE,FALSE,IF('Data Transformation'!E4038&lt;$R$10,E4038,$R$10)),IF(C4038=FALSE,FALSE,IF(C4038&lt;$R$10,C4038,$R$10)))</f>
        <v>0.202481513</v>
      </c>
      <c r="H4038">
        <f>IF('Input and Summary Results'!$J$4="yes",'Data Transformation'!F4038,'Data Transformation'!D4038)</f>
        <v>2.6172353999999998E-2</v>
      </c>
      <c r="I4038">
        <f t="shared" si="220"/>
        <v>216</v>
      </c>
    </row>
    <row r="4039" spans="2:9" x14ac:dyDescent="0.45">
      <c r="B4039">
        <f>IF('Input and Summary Results'!D3621=0,FALSE,'Input and Summary Results'!$B3621)</f>
        <v>216</v>
      </c>
      <c r="C4039">
        <f>IF(OR(B4039=0,'Input and Summary Results'!D3621=0,'Input and Summary Results'!D3621=""),FALSE,'Input and Summary Results'!$D3621)</f>
        <v>0.96456900800000001</v>
      </c>
      <c r="D4039">
        <f>IF(OR(B4039=0,'Input and Summary Results'!E3621=0),FALSE,'Input and Summary Results'!$E3621)</f>
        <v>2.4880458000000001E-2</v>
      </c>
      <c r="E4039">
        <f t="shared" si="218"/>
        <v>-1.5666696250765801E-2</v>
      </c>
      <c r="F4039">
        <f t="shared" si="219"/>
        <v>1.1194760232230063E-2</v>
      </c>
      <c r="G4039">
        <f>IF('Input and Summary Results'!$J$4="yes",IF(C4039=FALSE,FALSE,IF('Data Transformation'!E4039&lt;$R$10,E4039,$R$10)),IF(C4039=FALSE,FALSE,IF(C4039&lt;$R$10,C4039,$R$10)))</f>
        <v>0.96456900800000001</v>
      </c>
      <c r="H4039">
        <f>IF('Input and Summary Results'!$J$4="yes",'Data Transformation'!F4039,'Data Transformation'!D4039)</f>
        <v>2.4880458000000001E-2</v>
      </c>
      <c r="I4039">
        <f t="shared" si="220"/>
        <v>216</v>
      </c>
    </row>
    <row r="4040" spans="2:9" x14ac:dyDescent="0.45">
      <c r="B4040">
        <f>IF('Input and Summary Results'!D3622=0,FALSE,'Input and Summary Results'!$B3622)</f>
        <v>217</v>
      </c>
      <c r="C4040">
        <f>IF(OR(B4040=0,'Input and Summary Results'!D3622=0,'Input and Summary Results'!D3622=""),FALSE,'Input and Summary Results'!$D3622)</f>
        <v>0.504904672</v>
      </c>
      <c r="D4040">
        <f>IF(OR(B4040=0,'Input and Summary Results'!E3622=0),FALSE,'Input and Summary Results'!$E3622)</f>
        <v>6.2429771000000002E-2</v>
      </c>
      <c r="E4040">
        <f t="shared" si="218"/>
        <v>-0.29679061065838197</v>
      </c>
      <c r="F4040">
        <f t="shared" si="219"/>
        <v>5.3662645874665231E-2</v>
      </c>
      <c r="G4040">
        <f>IF('Input and Summary Results'!$J$4="yes",IF(C4040=FALSE,FALSE,IF('Data Transformation'!E4040&lt;$R$10,E4040,$R$10)),IF(C4040=FALSE,FALSE,IF(C4040&lt;$R$10,C4040,$R$10)))</f>
        <v>0.504904672</v>
      </c>
      <c r="H4040">
        <f>IF('Input and Summary Results'!$J$4="yes",'Data Transformation'!F4040,'Data Transformation'!D4040)</f>
        <v>6.2429771000000002E-2</v>
      </c>
      <c r="I4040">
        <f t="shared" si="220"/>
        <v>217</v>
      </c>
    </row>
    <row r="4041" spans="2:9" x14ac:dyDescent="0.45">
      <c r="B4041">
        <f>IF('Input and Summary Results'!D3623=0,FALSE,'Input and Summary Results'!$B3623)</f>
        <v>217</v>
      </c>
      <c r="C4041">
        <f>IF(OR(B4041=0,'Input and Summary Results'!D3623=0,'Input and Summary Results'!D3623=""),FALSE,'Input and Summary Results'!$D3623)</f>
        <v>0.19381784899999999</v>
      </c>
      <c r="D4041">
        <f>IF(OR(B4041=0,'Input and Summary Results'!E3623=0),FALSE,'Input and Summary Results'!$E3623)</f>
        <v>5.4345686999999997E-2</v>
      </c>
      <c r="E4041">
        <f t="shared" si="218"/>
        <v>-0.71260623056047434</v>
      </c>
      <c r="F4041">
        <f t="shared" si="219"/>
        <v>0.12169172385150141</v>
      </c>
      <c r="G4041">
        <f>IF('Input and Summary Results'!$J$4="yes",IF(C4041=FALSE,FALSE,IF('Data Transformation'!E4041&lt;$R$10,E4041,$R$10)),IF(C4041=FALSE,FALSE,IF(C4041&lt;$R$10,C4041,$R$10)))</f>
        <v>0.19381784899999999</v>
      </c>
      <c r="H4041">
        <f>IF('Input and Summary Results'!$J$4="yes",'Data Transformation'!F4041,'Data Transformation'!D4041)</f>
        <v>5.4345686999999997E-2</v>
      </c>
      <c r="I4041">
        <f t="shared" si="220"/>
        <v>217</v>
      </c>
    </row>
    <row r="4042" spans="2:9" x14ac:dyDescent="0.45">
      <c r="B4042">
        <f>IF('Input and Summary Results'!D3624=0,FALSE,'Input and Summary Results'!$B3624)</f>
        <v>217</v>
      </c>
      <c r="C4042">
        <f>IF(OR(B4042=0,'Input and Summary Results'!D3624=0,'Input and Summary Results'!D3624=""),FALSE,'Input and Summary Results'!$D3624)</f>
        <v>8.0186760999999995E-2</v>
      </c>
      <c r="D4042">
        <f>IF(OR(B4042=0,'Input and Summary Results'!E3624=0),FALSE,'Input and Summary Results'!$E3624)</f>
        <v>4.4350773000000003E-2</v>
      </c>
      <c r="E4042">
        <f t="shared" si="218"/>
        <v>-1.0958973287140568</v>
      </c>
      <c r="F4042">
        <f t="shared" si="219"/>
        <v>0.24004256116542733</v>
      </c>
      <c r="G4042">
        <f>IF('Input and Summary Results'!$J$4="yes",IF(C4042=FALSE,FALSE,IF('Data Transformation'!E4042&lt;$R$10,E4042,$R$10)),IF(C4042=FALSE,FALSE,IF(C4042&lt;$R$10,C4042,$R$10)))</f>
        <v>8.0186760999999995E-2</v>
      </c>
      <c r="H4042">
        <f>IF('Input and Summary Results'!$J$4="yes",'Data Transformation'!F4042,'Data Transformation'!D4042)</f>
        <v>4.4350773000000003E-2</v>
      </c>
      <c r="I4042">
        <f t="shared" si="220"/>
        <v>217</v>
      </c>
    </row>
    <row r="4043" spans="2:9" x14ac:dyDescent="0.45">
      <c r="B4043">
        <f>IF('Input and Summary Results'!D3625=0,FALSE,'Input and Summary Results'!$B3625)</f>
        <v>217</v>
      </c>
      <c r="C4043">
        <f>IF(OR(B4043=0,'Input and Summary Results'!D3625=0,'Input and Summary Results'!D3625=""),FALSE,'Input and Summary Results'!$D3625)</f>
        <v>3.8881660999999998E-2</v>
      </c>
      <c r="D4043">
        <f>IF(OR(B4043=0,'Input and Summary Results'!E3625=0),FALSE,'Input and Summary Results'!$E3625)</f>
        <v>4.4081721999999997E-2</v>
      </c>
      <c r="E4043">
        <f t="shared" si="218"/>
        <v>-1.4102551905635066</v>
      </c>
      <c r="F4043">
        <f t="shared" si="219"/>
        <v>0.49204346871909616</v>
      </c>
      <c r="G4043">
        <f>IF('Input and Summary Results'!$J$4="yes",IF(C4043=FALSE,FALSE,IF('Data Transformation'!E4043&lt;$R$10,E4043,$R$10)),IF(C4043=FALSE,FALSE,IF(C4043&lt;$R$10,C4043,$R$10)))</f>
        <v>3.8881660999999998E-2</v>
      </c>
      <c r="H4043">
        <f>IF('Input and Summary Results'!$J$4="yes",'Data Transformation'!F4043,'Data Transformation'!D4043)</f>
        <v>4.4081721999999997E-2</v>
      </c>
      <c r="I4043">
        <f t="shared" si="220"/>
        <v>217</v>
      </c>
    </row>
    <row r="4044" spans="2:9" x14ac:dyDescent="0.45">
      <c r="B4044">
        <f>IF('Input and Summary Results'!D3626=0,FALSE,'Input and Summary Results'!$B3626)</f>
        <v>217</v>
      </c>
      <c r="C4044">
        <f>IF(OR(B4044=0,'Input and Summary Results'!D3626=0,'Input and Summary Results'!D3626=""),FALSE,'Input and Summary Results'!$D3626)</f>
        <v>0.66564299800000004</v>
      </c>
      <c r="D4044">
        <f>IF(OR(B4044=0,'Input and Summary Results'!E3626=0),FALSE,'Input and Summary Results'!$E3626)</f>
        <v>4.1680675E-2</v>
      </c>
      <c r="E4044">
        <f t="shared" si="218"/>
        <v>-0.1767586320433662</v>
      </c>
      <c r="F4044">
        <f t="shared" si="219"/>
        <v>2.7175848021164042E-2</v>
      </c>
      <c r="G4044">
        <f>IF('Input and Summary Results'!$J$4="yes",IF(C4044=FALSE,FALSE,IF('Data Transformation'!E4044&lt;$R$10,E4044,$R$10)),IF(C4044=FALSE,FALSE,IF(C4044&lt;$R$10,C4044,$R$10)))</f>
        <v>0.66564299800000004</v>
      </c>
      <c r="H4044">
        <f>IF('Input and Summary Results'!$J$4="yes",'Data Transformation'!F4044,'Data Transformation'!D4044)</f>
        <v>4.1680675E-2</v>
      </c>
      <c r="I4044">
        <f t="shared" si="220"/>
        <v>217</v>
      </c>
    </row>
    <row r="4045" spans="2:9" x14ac:dyDescent="0.45">
      <c r="B4045">
        <f>IF('Input and Summary Results'!D3627=0,FALSE,'Input and Summary Results'!$B3627)</f>
        <v>217</v>
      </c>
      <c r="C4045">
        <f>IF(OR(B4045=0,'Input and Summary Results'!D3627=0,'Input and Summary Results'!D3627=""),FALSE,'Input and Summary Results'!$D3627)</f>
        <v>0.62273252599999995</v>
      </c>
      <c r="D4045">
        <f>IF(OR(B4045=0,'Input and Summary Results'!E3627=0),FALSE,'Input and Summary Results'!$E3627)</f>
        <v>4.1491959000000002E-2</v>
      </c>
      <c r="E4045">
        <f t="shared" si="218"/>
        <v>-0.20569845001104367</v>
      </c>
      <c r="F4045">
        <f t="shared" si="219"/>
        <v>2.8916925733215998E-2</v>
      </c>
      <c r="G4045">
        <f>IF('Input and Summary Results'!$J$4="yes",IF(C4045=FALSE,FALSE,IF('Data Transformation'!E4045&lt;$R$10,E4045,$R$10)),IF(C4045=FALSE,FALSE,IF(C4045&lt;$R$10,C4045,$R$10)))</f>
        <v>0.62273252599999995</v>
      </c>
      <c r="H4045">
        <f>IF('Input and Summary Results'!$J$4="yes",'Data Transformation'!F4045,'Data Transformation'!D4045)</f>
        <v>4.1491959000000002E-2</v>
      </c>
      <c r="I4045">
        <f t="shared" si="220"/>
        <v>217</v>
      </c>
    </row>
    <row r="4046" spans="2:9" x14ac:dyDescent="0.45">
      <c r="B4046">
        <f>IF('Input and Summary Results'!D3628=0,FALSE,'Input and Summary Results'!$B3628)</f>
        <v>217</v>
      </c>
      <c r="C4046">
        <f>IF(OR(B4046=0,'Input and Summary Results'!D3628=0,'Input and Summary Results'!D3628=""),FALSE,'Input and Summary Results'!$D3628)</f>
        <v>0.23631387300000001</v>
      </c>
      <c r="D4046">
        <f>IF(OR(B4046=0,'Input and Summary Results'!E3628=0),FALSE,'Input and Summary Results'!$E3628)</f>
        <v>3.9689281E-2</v>
      </c>
      <c r="E4046">
        <f t="shared" si="218"/>
        <v>-0.62651078200498322</v>
      </c>
      <c r="F4046">
        <f t="shared" si="219"/>
        <v>7.2890972228278783E-2</v>
      </c>
      <c r="G4046">
        <f>IF('Input and Summary Results'!$J$4="yes",IF(C4046=FALSE,FALSE,IF('Data Transformation'!E4046&lt;$R$10,E4046,$R$10)),IF(C4046=FALSE,FALSE,IF(C4046&lt;$R$10,C4046,$R$10)))</f>
        <v>0.23631387300000001</v>
      </c>
      <c r="H4046">
        <f>IF('Input and Summary Results'!$J$4="yes",'Data Transformation'!F4046,'Data Transformation'!D4046)</f>
        <v>3.9689281E-2</v>
      </c>
      <c r="I4046">
        <f t="shared" si="220"/>
        <v>217</v>
      </c>
    </row>
    <row r="4047" spans="2:9" x14ac:dyDescent="0.45">
      <c r="B4047">
        <f>IF('Input and Summary Results'!D3629=0,FALSE,'Input and Summary Results'!$B3629)</f>
        <v>217</v>
      </c>
      <c r="C4047">
        <f>IF(OR(B4047=0,'Input and Summary Results'!D3629=0,'Input and Summary Results'!D3629=""),FALSE,'Input and Summary Results'!$D3629)</f>
        <v>0.18963414100000001</v>
      </c>
      <c r="D4047">
        <f>IF(OR(B4047=0,'Input and Summary Results'!E3629=0),FALSE,'Input and Summary Results'!$E3629)</f>
        <v>3.8843363999999998E-2</v>
      </c>
      <c r="E4047">
        <f t="shared" si="218"/>
        <v>-0.72208347125372119</v>
      </c>
      <c r="F4047">
        <f t="shared" si="219"/>
        <v>8.8897599805089933E-2</v>
      </c>
      <c r="G4047">
        <f>IF('Input and Summary Results'!$J$4="yes",IF(C4047=FALSE,FALSE,IF('Data Transformation'!E4047&lt;$R$10,E4047,$R$10)),IF(C4047=FALSE,FALSE,IF(C4047&lt;$R$10,C4047,$R$10)))</f>
        <v>0.18963414100000001</v>
      </c>
      <c r="H4047">
        <f>IF('Input and Summary Results'!$J$4="yes",'Data Transformation'!F4047,'Data Transformation'!D4047)</f>
        <v>3.8843363999999998E-2</v>
      </c>
      <c r="I4047">
        <f t="shared" si="220"/>
        <v>217</v>
      </c>
    </row>
    <row r="4048" spans="2:9" x14ac:dyDescent="0.45">
      <c r="B4048">
        <f>IF('Input and Summary Results'!D3630=0,FALSE,'Input and Summary Results'!$B3630)</f>
        <v>217</v>
      </c>
      <c r="C4048">
        <f>IF(OR(B4048=0,'Input and Summary Results'!D3630=0,'Input and Summary Results'!D3630=""),FALSE,'Input and Summary Results'!$D3630)</f>
        <v>0.32617027700000001</v>
      </c>
      <c r="D4048">
        <f>IF(OR(B4048=0,'Input and Summary Results'!E3630=0),FALSE,'Input and Summary Results'!$E3630)</f>
        <v>3.8414221999999998E-2</v>
      </c>
      <c r="E4048">
        <f t="shared" si="218"/>
        <v>-0.48655561755395077</v>
      </c>
      <c r="F4048">
        <f t="shared" si="219"/>
        <v>5.1113708156798103E-2</v>
      </c>
      <c r="G4048">
        <f>IF('Input and Summary Results'!$J$4="yes",IF(C4048=FALSE,FALSE,IF('Data Transformation'!E4048&lt;$R$10,E4048,$R$10)),IF(C4048=FALSE,FALSE,IF(C4048&lt;$R$10,C4048,$R$10)))</f>
        <v>0.32617027700000001</v>
      </c>
      <c r="H4048">
        <f>IF('Input and Summary Results'!$J$4="yes",'Data Transformation'!F4048,'Data Transformation'!D4048)</f>
        <v>3.8414221999999998E-2</v>
      </c>
      <c r="I4048">
        <f t="shared" si="220"/>
        <v>217</v>
      </c>
    </row>
    <row r="4049" spans="2:9" x14ac:dyDescent="0.45">
      <c r="B4049">
        <f>IF('Input and Summary Results'!D3631=0,FALSE,'Input and Summary Results'!$B3631)</f>
        <v>217</v>
      </c>
      <c r="C4049">
        <f>IF(OR(B4049=0,'Input and Summary Results'!D3631=0,'Input and Summary Results'!D3631=""),FALSE,'Input and Summary Results'!$D3631)</f>
        <v>0.46301781600000003</v>
      </c>
      <c r="D4049">
        <f>IF(OR(B4049=0,'Input and Summary Results'!E3631=0),FALSE,'Input and Summary Results'!$E3631)</f>
        <v>3.5079471000000001E-2</v>
      </c>
      <c r="E4049">
        <f t="shared" si="218"/>
        <v>-0.33440229787701869</v>
      </c>
      <c r="F4049">
        <f t="shared" si="219"/>
        <v>3.2881003468773651E-2</v>
      </c>
      <c r="G4049">
        <f>IF('Input and Summary Results'!$J$4="yes",IF(C4049=FALSE,FALSE,IF('Data Transformation'!E4049&lt;$R$10,E4049,$R$10)),IF(C4049=FALSE,FALSE,IF(C4049&lt;$R$10,C4049,$R$10)))</f>
        <v>0.46301781600000003</v>
      </c>
      <c r="H4049">
        <f>IF('Input and Summary Results'!$J$4="yes",'Data Transformation'!F4049,'Data Transformation'!D4049)</f>
        <v>3.5079471000000001E-2</v>
      </c>
      <c r="I4049">
        <f t="shared" si="220"/>
        <v>217</v>
      </c>
    </row>
    <row r="4050" spans="2:9" x14ac:dyDescent="0.45">
      <c r="B4050">
        <f>IF('Input and Summary Results'!D3632=0,FALSE,'Input and Summary Results'!$B3632)</f>
        <v>217</v>
      </c>
      <c r="C4050">
        <f>IF(OR(B4050=0,'Input and Summary Results'!D3632=0,'Input and Summary Results'!D3632=""),FALSE,'Input and Summary Results'!$D3632)</f>
        <v>0.52277492299999995</v>
      </c>
      <c r="D4050">
        <f>IF(OR(B4050=0,'Input and Summary Results'!E3632=0),FALSE,'Input and Summary Results'!$E3632)</f>
        <v>3.5016296000000002E-2</v>
      </c>
      <c r="E4050">
        <f t="shared" si="218"/>
        <v>-0.28168525327192384</v>
      </c>
      <c r="F4050">
        <f t="shared" si="219"/>
        <v>2.9070010429708394E-2</v>
      </c>
      <c r="G4050">
        <f>IF('Input and Summary Results'!$J$4="yes",IF(C4050=FALSE,FALSE,IF('Data Transformation'!E4050&lt;$R$10,E4050,$R$10)),IF(C4050=FALSE,FALSE,IF(C4050&lt;$R$10,C4050,$R$10)))</f>
        <v>0.52277492299999995</v>
      </c>
      <c r="H4050">
        <f>IF('Input and Summary Results'!$J$4="yes",'Data Transformation'!F4050,'Data Transformation'!D4050)</f>
        <v>3.5016296000000002E-2</v>
      </c>
      <c r="I4050">
        <f t="shared" si="220"/>
        <v>217</v>
      </c>
    </row>
    <row r="4051" spans="2:9" x14ac:dyDescent="0.45">
      <c r="B4051">
        <f>IF('Input and Summary Results'!D3633=0,FALSE,'Input and Summary Results'!$B3633)</f>
        <v>217</v>
      </c>
      <c r="C4051">
        <f>IF(OR(B4051=0,'Input and Summary Results'!D3633=0,'Input and Summary Results'!D3633=""),FALSE,'Input and Summary Results'!$D3633)</f>
        <v>0.210571865</v>
      </c>
      <c r="D4051">
        <f>IF(OR(B4051=0,'Input and Summary Results'!E3633=0),FALSE,'Input and Summary Results'!$E3633)</f>
        <v>3.4511015999999999E-2</v>
      </c>
      <c r="E4051">
        <f t="shared" si="218"/>
        <v>-0.6765996563770672</v>
      </c>
      <c r="F4051">
        <f t="shared" si="219"/>
        <v>7.1129070087307247E-2</v>
      </c>
      <c r="G4051">
        <f>IF('Input and Summary Results'!$J$4="yes",IF(C4051=FALSE,FALSE,IF('Data Transformation'!E4051&lt;$R$10,E4051,$R$10)),IF(C4051=FALSE,FALSE,IF(C4051&lt;$R$10,C4051,$R$10)))</f>
        <v>0.210571865</v>
      </c>
      <c r="H4051">
        <f>IF('Input and Summary Results'!$J$4="yes",'Data Transformation'!F4051,'Data Transformation'!D4051)</f>
        <v>3.4511015999999999E-2</v>
      </c>
      <c r="I4051">
        <f t="shared" si="220"/>
        <v>217</v>
      </c>
    </row>
    <row r="4052" spans="2:9" x14ac:dyDescent="0.45">
      <c r="B4052">
        <f>IF('Input and Summary Results'!D3634=0,FALSE,'Input and Summary Results'!$B3634)</f>
        <v>217</v>
      </c>
      <c r="C4052">
        <f>IF(OR(B4052=0,'Input and Summary Results'!D3634=0,'Input and Summary Results'!D3634=""),FALSE,'Input and Summary Results'!$D3634)</f>
        <v>0.51604817300000005</v>
      </c>
      <c r="D4052">
        <f>IF(OR(B4052=0,'Input and Summary Results'!E3634=0),FALSE,'Input and Summary Results'!$E3634)</f>
        <v>3.1304074000000001E-2</v>
      </c>
      <c r="E4052">
        <f t="shared" si="218"/>
        <v>-0.28730975517211393</v>
      </c>
      <c r="F4052">
        <f t="shared" si="219"/>
        <v>2.632693772951309E-2</v>
      </c>
      <c r="G4052">
        <f>IF('Input and Summary Results'!$J$4="yes",IF(C4052=FALSE,FALSE,IF('Data Transformation'!E4052&lt;$R$10,E4052,$R$10)),IF(C4052=FALSE,FALSE,IF(C4052&lt;$R$10,C4052,$R$10)))</f>
        <v>0.51604817300000005</v>
      </c>
      <c r="H4052">
        <f>IF('Input and Summary Results'!$J$4="yes",'Data Transformation'!F4052,'Data Transformation'!D4052)</f>
        <v>3.1304074000000001E-2</v>
      </c>
      <c r="I4052">
        <f t="shared" si="220"/>
        <v>217</v>
      </c>
    </row>
    <row r="4053" spans="2:9" x14ac:dyDescent="0.45">
      <c r="B4053">
        <f>IF('Input and Summary Results'!D3635=0,FALSE,'Input and Summary Results'!$B3635)</f>
        <v>217</v>
      </c>
      <c r="C4053">
        <f>IF(OR(B4053=0,'Input and Summary Results'!D3635=0,'Input and Summary Results'!D3635=""),FALSE,'Input and Summary Results'!$D3635)</f>
        <v>0.69497308400000002</v>
      </c>
      <c r="D4053">
        <f>IF(OR(B4053=0,'Input and Summary Results'!E3635=0),FALSE,'Input and Summary Results'!$E3635)</f>
        <v>2.9569964000000001E-2</v>
      </c>
      <c r="E4053">
        <f t="shared" si="218"/>
        <v>-0.15803201511727602</v>
      </c>
      <c r="F4053">
        <f t="shared" si="219"/>
        <v>1.8465987635285168E-2</v>
      </c>
      <c r="G4053">
        <f>IF('Input and Summary Results'!$J$4="yes",IF(C4053=FALSE,FALSE,IF('Data Transformation'!E4053&lt;$R$10,E4053,$R$10)),IF(C4053=FALSE,FALSE,IF(C4053&lt;$R$10,C4053,$R$10)))</f>
        <v>0.69497308400000002</v>
      </c>
      <c r="H4053">
        <f>IF('Input and Summary Results'!$J$4="yes",'Data Transformation'!F4053,'Data Transformation'!D4053)</f>
        <v>2.9569964000000001E-2</v>
      </c>
      <c r="I4053">
        <f t="shared" si="220"/>
        <v>217</v>
      </c>
    </row>
    <row r="4054" spans="2:9" x14ac:dyDescent="0.45">
      <c r="B4054">
        <f>IF('Input and Summary Results'!D3636=0,FALSE,'Input and Summary Results'!$B3636)</f>
        <v>217</v>
      </c>
      <c r="C4054">
        <f>IF(OR(B4054=0,'Input and Summary Results'!D3636=0,'Input and Summary Results'!D3636=""),FALSE,'Input and Summary Results'!$D3636)</f>
        <v>6.3823296000000002E-2</v>
      </c>
      <c r="D4054">
        <f>IF(OR(B4054=0,'Input and Summary Results'!E3636=0),FALSE,'Input and Summary Results'!$E3636)</f>
        <v>2.9309035000000001E-2</v>
      </c>
      <c r="E4054">
        <f t="shared" si="218"/>
        <v>-1.1950207714735923</v>
      </c>
      <c r="F4054">
        <f t="shared" si="219"/>
        <v>0.19930216687649602</v>
      </c>
      <c r="G4054">
        <f>IF('Input and Summary Results'!$J$4="yes",IF(C4054=FALSE,FALSE,IF('Data Transformation'!E4054&lt;$R$10,E4054,$R$10)),IF(C4054=FALSE,FALSE,IF(C4054&lt;$R$10,C4054,$R$10)))</f>
        <v>6.3823296000000002E-2</v>
      </c>
      <c r="H4054">
        <f>IF('Input and Summary Results'!$J$4="yes",'Data Transformation'!F4054,'Data Transformation'!D4054)</f>
        <v>2.9309035000000001E-2</v>
      </c>
      <c r="I4054">
        <f t="shared" si="220"/>
        <v>217</v>
      </c>
    </row>
    <row r="4055" spans="2:9" x14ac:dyDescent="0.45">
      <c r="B4055">
        <f>IF('Input and Summary Results'!D3637=0,FALSE,'Input and Summary Results'!$B3637)</f>
        <v>217</v>
      </c>
      <c r="C4055">
        <f>IF(OR(B4055=0,'Input and Summary Results'!D3637=0,'Input and Summary Results'!D3637=""),FALSE,'Input and Summary Results'!$D3637)</f>
        <v>2.8280998000000002E-2</v>
      </c>
      <c r="D4055">
        <f>IF(OR(B4055=0,'Input and Summary Results'!E3637=0),FALSE,'Input and Summary Results'!$E3637)</f>
        <v>2.8203378000000001E-2</v>
      </c>
      <c r="E4055">
        <f t="shared" si="218"/>
        <v>-1.5485052689117249</v>
      </c>
      <c r="F4055">
        <f t="shared" si="219"/>
        <v>0.43280884401604219</v>
      </c>
      <c r="G4055">
        <f>IF('Input and Summary Results'!$J$4="yes",IF(C4055=FALSE,FALSE,IF('Data Transformation'!E4055&lt;$R$10,E4055,$R$10)),IF(C4055=FALSE,FALSE,IF(C4055&lt;$R$10,C4055,$R$10)))</f>
        <v>2.8280998000000002E-2</v>
      </c>
      <c r="H4055">
        <f>IF('Input and Summary Results'!$J$4="yes",'Data Transformation'!F4055,'Data Transformation'!D4055)</f>
        <v>2.8203378000000001E-2</v>
      </c>
      <c r="I4055">
        <f t="shared" si="220"/>
        <v>217</v>
      </c>
    </row>
    <row r="4056" spans="2:9" x14ac:dyDescent="0.45">
      <c r="B4056">
        <f>IF('Input and Summary Results'!D3638=0,FALSE,'Input and Summary Results'!$B3638)</f>
        <v>217</v>
      </c>
      <c r="C4056">
        <f>IF(OR(B4056=0,'Input and Summary Results'!D3638=0,'Input and Summary Results'!D3638=""),FALSE,'Input and Summary Results'!$D3638)</f>
        <v>0.733392398</v>
      </c>
      <c r="D4056">
        <f>IF(OR(B4056=0,'Input and Summary Results'!E3638=0),FALSE,'Input and Summary Results'!$E3638)</f>
        <v>2.5388840999999999E-2</v>
      </c>
      <c r="E4056">
        <f t="shared" si="218"/>
        <v>-0.13466359604403116</v>
      </c>
      <c r="F4056">
        <f t="shared" si="219"/>
        <v>1.5024367615547604E-2</v>
      </c>
      <c r="G4056">
        <f>IF('Input and Summary Results'!$J$4="yes",IF(C4056=FALSE,FALSE,IF('Data Transformation'!E4056&lt;$R$10,E4056,$R$10)),IF(C4056=FALSE,FALSE,IF(C4056&lt;$R$10,C4056,$R$10)))</f>
        <v>0.733392398</v>
      </c>
      <c r="H4056">
        <f>IF('Input and Summary Results'!$J$4="yes",'Data Transformation'!F4056,'Data Transformation'!D4056)</f>
        <v>2.5388840999999999E-2</v>
      </c>
      <c r="I4056">
        <f t="shared" si="220"/>
        <v>217</v>
      </c>
    </row>
    <row r="4057" spans="2:9" x14ac:dyDescent="0.45">
      <c r="B4057">
        <f>IF('Input and Summary Results'!D3639=0,FALSE,'Input and Summary Results'!$B3639)</f>
        <v>217</v>
      </c>
      <c r="C4057">
        <f>IF(OR(B4057=0,'Input and Summary Results'!D3639=0,'Input and Summary Results'!D3639=""),FALSE,'Input and Summary Results'!$D3639)</f>
        <v>0.32296347600000003</v>
      </c>
      <c r="D4057">
        <f>IF(OR(B4057=0,'Input and Summary Results'!E3639=0),FALSE,'Input and Summary Results'!$E3639)</f>
        <v>2.4657301999999999E-2</v>
      </c>
      <c r="E4057">
        <f t="shared" si="218"/>
        <v>-0.49084658933623826</v>
      </c>
      <c r="F4057">
        <f t="shared" si="219"/>
        <v>3.3134610763230696E-2</v>
      </c>
      <c r="G4057">
        <f>IF('Input and Summary Results'!$J$4="yes",IF(C4057=FALSE,FALSE,IF('Data Transformation'!E4057&lt;$R$10,E4057,$R$10)),IF(C4057=FALSE,FALSE,IF(C4057&lt;$R$10,C4057,$R$10)))</f>
        <v>0.32296347600000003</v>
      </c>
      <c r="H4057">
        <f>IF('Input and Summary Results'!$J$4="yes",'Data Transformation'!F4057,'Data Transformation'!D4057)</f>
        <v>2.4657301999999999E-2</v>
      </c>
      <c r="I4057">
        <f t="shared" si="220"/>
        <v>217</v>
      </c>
    </row>
    <row r="4058" spans="2:9" x14ac:dyDescent="0.45">
      <c r="B4058">
        <f>IF('Input and Summary Results'!D3640=0,FALSE,'Input and Summary Results'!$B3640)</f>
        <v>217</v>
      </c>
      <c r="C4058">
        <f>IF(OR(B4058=0,'Input and Summary Results'!D3640=0,'Input and Summary Results'!D3640=""),FALSE,'Input and Summary Results'!$D3640)</f>
        <v>0.35331868599999999</v>
      </c>
      <c r="D4058">
        <f>IF(OR(B4058=0,'Input and Summary Results'!E3640=0),FALSE,'Input and Summary Results'!$E3640)</f>
        <v>2.3729337999999999E-2</v>
      </c>
      <c r="E4058">
        <f t="shared" si="218"/>
        <v>-0.4518333933829024</v>
      </c>
      <c r="F4058">
        <f t="shared" si="219"/>
        <v>2.9147998959783292E-2</v>
      </c>
      <c r="G4058">
        <f>IF('Input and Summary Results'!$J$4="yes",IF(C4058=FALSE,FALSE,IF('Data Transformation'!E4058&lt;$R$10,E4058,$R$10)),IF(C4058=FALSE,FALSE,IF(C4058&lt;$R$10,C4058,$R$10)))</f>
        <v>0.35331868599999999</v>
      </c>
      <c r="H4058">
        <f>IF('Input and Summary Results'!$J$4="yes",'Data Transformation'!F4058,'Data Transformation'!D4058)</f>
        <v>2.3729337999999999E-2</v>
      </c>
      <c r="I4058">
        <f t="shared" si="220"/>
        <v>217</v>
      </c>
    </row>
    <row r="4059" spans="2:9" x14ac:dyDescent="0.45">
      <c r="B4059">
        <f>IF('Input and Summary Results'!D3641=0,FALSE,'Input and Summary Results'!$B3641)</f>
        <v>218</v>
      </c>
      <c r="C4059">
        <f>IF(OR(B4059=0,'Input and Summary Results'!D3641=0,'Input and Summary Results'!D3641=""),FALSE,'Input and Summary Results'!$D3641)</f>
        <v>0.97328292999999999</v>
      </c>
      <c r="D4059">
        <f>IF(OR(B4059=0,'Input and Summary Results'!E3641=0),FALSE,'Input and Summary Results'!$E3641)</f>
        <v>8.9376346999999995E-2</v>
      </c>
      <c r="E4059">
        <f t="shared" si="218"/>
        <v>-1.1760893466105263E-2</v>
      </c>
      <c r="F4059">
        <f t="shared" si="219"/>
        <v>3.9854119909408049E-2</v>
      </c>
      <c r="G4059">
        <f>IF('Input and Summary Results'!$J$4="yes",IF(C4059=FALSE,FALSE,IF('Data Transformation'!E4059&lt;$R$10,E4059,$R$10)),IF(C4059=FALSE,FALSE,IF(C4059&lt;$R$10,C4059,$R$10)))</f>
        <v>0.97328292999999999</v>
      </c>
      <c r="H4059">
        <f>IF('Input and Summary Results'!$J$4="yes",'Data Transformation'!F4059,'Data Transformation'!D4059)</f>
        <v>8.9376346999999995E-2</v>
      </c>
      <c r="I4059">
        <f t="shared" si="220"/>
        <v>218</v>
      </c>
    </row>
    <row r="4060" spans="2:9" x14ac:dyDescent="0.45">
      <c r="B4060">
        <f>IF('Input and Summary Results'!D3642=0,FALSE,'Input and Summary Results'!$B3642)</f>
        <v>218</v>
      </c>
      <c r="C4060">
        <f>IF(OR(B4060=0,'Input and Summary Results'!D3642=0,'Input and Summary Results'!D3642=""),FALSE,'Input and Summary Results'!$D3642)</f>
        <v>0.97122017299999996</v>
      </c>
      <c r="D4060">
        <f>IF(OR(B4060=0,'Input and Summary Results'!E3642=0),FALSE,'Input and Summary Results'!$E3642)</f>
        <v>5.6454948999999997E-2</v>
      </c>
      <c r="E4060">
        <f t="shared" si="218"/>
        <v>-1.2682305540238401E-2</v>
      </c>
      <c r="F4060">
        <f t="shared" si="219"/>
        <v>2.5227490683515694E-2</v>
      </c>
      <c r="G4060">
        <f>IF('Input and Summary Results'!$J$4="yes",IF(C4060=FALSE,FALSE,IF('Data Transformation'!E4060&lt;$R$10,E4060,$R$10)),IF(C4060=FALSE,FALSE,IF(C4060&lt;$R$10,C4060,$R$10)))</f>
        <v>0.97122017299999996</v>
      </c>
      <c r="H4060">
        <f>IF('Input and Summary Results'!$J$4="yes",'Data Transformation'!F4060,'Data Transformation'!D4060)</f>
        <v>5.6454948999999997E-2</v>
      </c>
      <c r="I4060">
        <f t="shared" si="220"/>
        <v>218</v>
      </c>
    </row>
    <row r="4061" spans="2:9" x14ac:dyDescent="0.45">
      <c r="B4061">
        <f>IF('Input and Summary Results'!D3643=0,FALSE,'Input and Summary Results'!$B3643)</f>
        <v>218</v>
      </c>
      <c r="C4061">
        <f>IF(OR(B4061=0,'Input and Summary Results'!D3643=0,'Input and Summary Results'!D3643=""),FALSE,'Input and Summary Results'!$D3643)</f>
        <v>0.926043214</v>
      </c>
      <c r="D4061">
        <f>IF(OR(B4061=0,'Input and Summary Results'!E3643=0),FALSE,'Input and Summary Results'!$E3643)</f>
        <v>5.6184974999999998E-2</v>
      </c>
      <c r="E4061">
        <f t="shared" si="218"/>
        <v>-3.3368746402474815E-2</v>
      </c>
      <c r="F4061">
        <f t="shared" si="219"/>
        <v>2.6331686017840632E-2</v>
      </c>
      <c r="G4061">
        <f>IF('Input and Summary Results'!$J$4="yes",IF(C4061=FALSE,FALSE,IF('Data Transformation'!E4061&lt;$R$10,E4061,$R$10)),IF(C4061=FALSE,FALSE,IF(C4061&lt;$R$10,C4061,$R$10)))</f>
        <v>0.926043214</v>
      </c>
      <c r="H4061">
        <f>IF('Input and Summary Results'!$J$4="yes",'Data Transformation'!F4061,'Data Transformation'!D4061)</f>
        <v>5.6184974999999998E-2</v>
      </c>
      <c r="I4061">
        <f t="shared" si="220"/>
        <v>218</v>
      </c>
    </row>
    <row r="4062" spans="2:9" x14ac:dyDescent="0.45">
      <c r="B4062">
        <f>IF('Input and Summary Results'!D3644=0,FALSE,'Input and Summary Results'!$B3644)</f>
        <v>218</v>
      </c>
      <c r="C4062">
        <f>IF(OR(B4062=0,'Input and Summary Results'!D3644=0,'Input and Summary Results'!D3644=""),FALSE,'Input and Summary Results'!$D3644)</f>
        <v>0.62828627500000001</v>
      </c>
      <c r="D4062">
        <f>IF(OR(B4062=0,'Input and Summary Results'!E3644=0),FALSE,'Input and Summary Results'!$E3644)</f>
        <v>5.4566334000000001E-2</v>
      </c>
      <c r="E4062">
        <f t="shared" si="218"/>
        <v>-0.20184242740306396</v>
      </c>
      <c r="F4062">
        <f t="shared" si="219"/>
        <v>3.7692672748581048E-2</v>
      </c>
      <c r="G4062">
        <f>IF('Input and Summary Results'!$J$4="yes",IF(C4062=FALSE,FALSE,IF('Data Transformation'!E4062&lt;$R$10,E4062,$R$10)),IF(C4062=FALSE,FALSE,IF(C4062&lt;$R$10,C4062,$R$10)))</f>
        <v>0.62828627500000001</v>
      </c>
      <c r="H4062">
        <f>IF('Input and Summary Results'!$J$4="yes",'Data Transformation'!F4062,'Data Transformation'!D4062)</f>
        <v>5.4566334000000001E-2</v>
      </c>
      <c r="I4062">
        <f t="shared" si="220"/>
        <v>218</v>
      </c>
    </row>
    <row r="4063" spans="2:9" x14ac:dyDescent="0.45">
      <c r="B4063">
        <f>IF('Input and Summary Results'!D3645=0,FALSE,'Input and Summary Results'!$B3645)</f>
        <v>218</v>
      </c>
      <c r="C4063">
        <f>IF(OR(B4063=0,'Input and Summary Results'!D3645=0,'Input and Summary Results'!D3645=""),FALSE,'Input and Summary Results'!$D3645)</f>
        <v>1.038958469</v>
      </c>
      <c r="D4063">
        <f>IF(OR(B4063=0,'Input and Summary Results'!E3645=0),FALSE,'Input and Summary Results'!$E3645)</f>
        <v>5.2445550000000001E-2</v>
      </c>
      <c r="E4063">
        <f t="shared" si="218"/>
        <v>1.6598187552731309E-2</v>
      </c>
      <c r="F4063">
        <f t="shared" si="219"/>
        <v>2.1907871564787254E-2</v>
      </c>
      <c r="G4063">
        <f>IF('Input and Summary Results'!$J$4="yes",IF(C4063=FALSE,FALSE,IF('Data Transformation'!E4063&lt;$R$10,E4063,$R$10)),IF(C4063=FALSE,FALSE,IF(C4063&lt;$R$10,C4063,$R$10)))</f>
        <v>1.038958469</v>
      </c>
      <c r="H4063">
        <f>IF('Input and Summary Results'!$J$4="yes",'Data Transformation'!F4063,'Data Transformation'!D4063)</f>
        <v>5.2445550000000001E-2</v>
      </c>
      <c r="I4063">
        <f t="shared" si="220"/>
        <v>218</v>
      </c>
    </row>
    <row r="4064" spans="2:9" x14ac:dyDescent="0.45">
      <c r="B4064">
        <f>IF('Input and Summary Results'!D3646=0,FALSE,'Input and Summary Results'!$B3646)</f>
        <v>218</v>
      </c>
      <c r="C4064">
        <f>IF(OR(B4064=0,'Input and Summary Results'!D3646=0,'Input and Summary Results'!D3646=""),FALSE,'Input and Summary Results'!$D3646)</f>
        <v>0.92085985299999995</v>
      </c>
      <c r="D4064">
        <f>IF(OR(B4064=0,'Input and Summary Results'!E3646=0),FALSE,'Input and Summary Results'!$E3646)</f>
        <v>4.8214571999999997E-2</v>
      </c>
      <c r="E4064">
        <f t="shared" si="218"/>
        <v>-3.5806460682729829E-2</v>
      </c>
      <c r="F4064">
        <f t="shared" si="219"/>
        <v>2.2723462402915725E-2</v>
      </c>
      <c r="G4064">
        <f>IF('Input and Summary Results'!$J$4="yes",IF(C4064=FALSE,FALSE,IF('Data Transformation'!E4064&lt;$R$10,E4064,$R$10)),IF(C4064=FALSE,FALSE,IF(C4064&lt;$R$10,C4064,$R$10)))</f>
        <v>0.92085985299999995</v>
      </c>
      <c r="H4064">
        <f>IF('Input and Summary Results'!$J$4="yes",'Data Transformation'!F4064,'Data Transformation'!D4064)</f>
        <v>4.8214571999999997E-2</v>
      </c>
      <c r="I4064">
        <f t="shared" si="220"/>
        <v>218</v>
      </c>
    </row>
    <row r="4065" spans="2:9" x14ac:dyDescent="0.45">
      <c r="B4065">
        <f>IF('Input and Summary Results'!D3647=0,FALSE,'Input and Summary Results'!$B3647)</f>
        <v>218</v>
      </c>
      <c r="C4065">
        <f>IF(OR(B4065=0,'Input and Summary Results'!D3647=0,'Input and Summary Results'!D3647=""),FALSE,'Input and Summary Results'!$D3647)</f>
        <v>0.98473470600000002</v>
      </c>
      <c r="D4065">
        <f>IF(OR(B4065=0,'Input and Summary Results'!E3647=0),FALSE,'Input and Summary Results'!$E3647)</f>
        <v>4.3195003000000003E-2</v>
      </c>
      <c r="E4065">
        <f t="shared" si="218"/>
        <v>-6.680755531651753E-3</v>
      </c>
      <c r="F4065">
        <f t="shared" si="219"/>
        <v>1.9037240373246275E-2</v>
      </c>
      <c r="G4065">
        <f>IF('Input and Summary Results'!$J$4="yes",IF(C4065=FALSE,FALSE,IF('Data Transformation'!E4065&lt;$R$10,E4065,$R$10)),IF(C4065=FALSE,FALSE,IF(C4065&lt;$R$10,C4065,$R$10)))</f>
        <v>0.98473470600000002</v>
      </c>
      <c r="H4065">
        <f>IF('Input and Summary Results'!$J$4="yes",'Data Transformation'!F4065,'Data Transformation'!D4065)</f>
        <v>4.3195003000000003E-2</v>
      </c>
      <c r="I4065">
        <f t="shared" si="220"/>
        <v>218</v>
      </c>
    </row>
    <row r="4066" spans="2:9" x14ac:dyDescent="0.45">
      <c r="B4066">
        <f>IF('Input and Summary Results'!D3648=0,FALSE,'Input and Summary Results'!$B3648)</f>
        <v>218</v>
      </c>
      <c r="C4066">
        <f>IF(OR(B4066=0,'Input and Summary Results'!D3648=0,'Input and Summary Results'!D3648=""),FALSE,'Input and Summary Results'!$D3648)</f>
        <v>0.95547703900000003</v>
      </c>
      <c r="D4066">
        <f>IF(OR(B4066=0,'Input and Summary Results'!E3648=0),FALSE,'Input and Summary Results'!$E3648)</f>
        <v>4.2922188999999999E-2</v>
      </c>
      <c r="E4066">
        <f t="shared" si="218"/>
        <v>-1.9779744983028234E-2</v>
      </c>
      <c r="F4066">
        <f t="shared" si="219"/>
        <v>1.9496261307855457E-2</v>
      </c>
      <c r="G4066">
        <f>IF('Input and Summary Results'!$J$4="yes",IF(C4066=FALSE,FALSE,IF('Data Transformation'!E4066&lt;$R$10,E4066,$R$10)),IF(C4066=FALSE,FALSE,IF(C4066&lt;$R$10,C4066,$R$10)))</f>
        <v>0.95547703900000003</v>
      </c>
      <c r="H4066">
        <f>IF('Input and Summary Results'!$J$4="yes",'Data Transformation'!F4066,'Data Transformation'!D4066)</f>
        <v>4.2922188999999999E-2</v>
      </c>
      <c r="I4066">
        <f t="shared" si="220"/>
        <v>218</v>
      </c>
    </row>
    <row r="4067" spans="2:9" x14ac:dyDescent="0.45">
      <c r="B4067">
        <f>IF('Input and Summary Results'!D3649=0,FALSE,'Input and Summary Results'!$B3649)</f>
        <v>218</v>
      </c>
      <c r="C4067">
        <f>IF(OR(B4067=0,'Input and Summary Results'!D3649=0,'Input and Summary Results'!D3649=""),FALSE,'Input and Summary Results'!$D3649)</f>
        <v>0.68653034000000002</v>
      </c>
      <c r="D4067">
        <f>IF(OR(B4067=0,'Input and Summary Results'!E3649=0),FALSE,'Input and Summary Results'!$E3649)</f>
        <v>4.1553154000000002E-2</v>
      </c>
      <c r="E4067">
        <f t="shared" si="218"/>
        <v>-0.16334026512289881</v>
      </c>
      <c r="F4067">
        <f t="shared" si="219"/>
        <v>2.626842221714484E-2</v>
      </c>
      <c r="G4067">
        <f>IF('Input and Summary Results'!$J$4="yes",IF(C4067=FALSE,FALSE,IF('Data Transformation'!E4067&lt;$R$10,E4067,$R$10)),IF(C4067=FALSE,FALSE,IF(C4067&lt;$R$10,C4067,$R$10)))</f>
        <v>0.68653034000000002</v>
      </c>
      <c r="H4067">
        <f>IF('Input and Summary Results'!$J$4="yes",'Data Transformation'!F4067,'Data Transformation'!D4067)</f>
        <v>4.1553154000000002E-2</v>
      </c>
      <c r="I4067">
        <f t="shared" si="220"/>
        <v>218</v>
      </c>
    </row>
    <row r="4068" spans="2:9" x14ac:dyDescent="0.45">
      <c r="B4068">
        <f>IF('Input and Summary Results'!D3650=0,FALSE,'Input and Summary Results'!$B3650)</f>
        <v>218</v>
      </c>
      <c r="C4068">
        <f>IF(OR(B4068=0,'Input and Summary Results'!D3650=0,'Input and Summary Results'!D3650=""),FALSE,'Input and Summary Results'!$D3650)</f>
        <v>0.94854637900000005</v>
      </c>
      <c r="D4068">
        <f>IF(OR(B4068=0,'Input and Summary Results'!E3650=0),FALSE,'Input and Summary Results'!$E3650)</f>
        <v>4.1393299000000001E-2</v>
      </c>
      <c r="E4068">
        <f t="shared" si="218"/>
        <v>-2.2941429507690816E-2</v>
      </c>
      <c r="F4068">
        <f t="shared" si="219"/>
        <v>1.8939181218465228E-2</v>
      </c>
      <c r="G4068">
        <f>IF('Input and Summary Results'!$J$4="yes",IF(C4068=FALSE,FALSE,IF('Data Transformation'!E4068&lt;$R$10,E4068,$R$10)),IF(C4068=FALSE,FALSE,IF(C4068&lt;$R$10,C4068,$R$10)))</f>
        <v>0.94854637900000005</v>
      </c>
      <c r="H4068">
        <f>IF('Input and Summary Results'!$J$4="yes",'Data Transformation'!F4068,'Data Transformation'!D4068)</f>
        <v>4.1393299000000001E-2</v>
      </c>
      <c r="I4068">
        <f t="shared" si="220"/>
        <v>218</v>
      </c>
    </row>
    <row r="4069" spans="2:9" x14ac:dyDescent="0.45">
      <c r="B4069">
        <f>IF('Input and Summary Results'!D3651=0,FALSE,'Input and Summary Results'!$B3651)</f>
        <v>218</v>
      </c>
      <c r="C4069">
        <f>IF(OR(B4069=0,'Input and Summary Results'!D3651=0,'Input and Summary Results'!D3651=""),FALSE,'Input and Summary Results'!$D3651)</f>
        <v>0.68725202299999999</v>
      </c>
      <c r="D4069">
        <f>IF(OR(B4069=0,'Input and Summary Results'!E3651=0),FALSE,'Input and Summary Results'!$E3651)</f>
        <v>4.0294981000000001E-2</v>
      </c>
      <c r="E4069">
        <f t="shared" si="218"/>
        <v>-0.16288397309025052</v>
      </c>
      <c r="F4069">
        <f t="shared" si="219"/>
        <v>2.5446300874693826E-2</v>
      </c>
      <c r="G4069">
        <f>IF('Input and Summary Results'!$J$4="yes",IF(C4069=FALSE,FALSE,IF('Data Transformation'!E4069&lt;$R$10,E4069,$R$10)),IF(C4069=FALSE,FALSE,IF(C4069&lt;$R$10,C4069,$R$10)))</f>
        <v>0.68725202299999999</v>
      </c>
      <c r="H4069">
        <f>IF('Input and Summary Results'!$J$4="yes",'Data Transformation'!F4069,'Data Transformation'!D4069)</f>
        <v>4.0294981000000001E-2</v>
      </c>
      <c r="I4069">
        <f t="shared" si="220"/>
        <v>218</v>
      </c>
    </row>
    <row r="4070" spans="2:9" x14ac:dyDescent="0.45">
      <c r="B4070">
        <f>IF('Input and Summary Results'!D3652=0,FALSE,'Input and Summary Results'!$B3652)</f>
        <v>218</v>
      </c>
      <c r="C4070">
        <f>IF(OR(B4070=0,'Input and Summary Results'!D3652=0,'Input and Summary Results'!D3652=""),FALSE,'Input and Summary Results'!$D3652)</f>
        <v>0.98597813300000003</v>
      </c>
      <c r="D4070">
        <f>IF(OR(B4070=0,'Input and Summary Results'!E3652=0),FALSE,'Input and Summary Results'!$E3652)</f>
        <v>3.9885184999999997E-2</v>
      </c>
      <c r="E4070">
        <f t="shared" si="218"/>
        <v>-6.1327167248577275E-3</v>
      </c>
      <c r="F4070">
        <f t="shared" si="219"/>
        <v>1.7556342996503351E-2</v>
      </c>
      <c r="G4070">
        <f>IF('Input and Summary Results'!$J$4="yes",IF(C4070=FALSE,FALSE,IF('Data Transformation'!E4070&lt;$R$10,E4070,$R$10)),IF(C4070=FALSE,FALSE,IF(C4070&lt;$R$10,C4070,$R$10)))</f>
        <v>0.98597813300000003</v>
      </c>
      <c r="H4070">
        <f>IF('Input and Summary Results'!$J$4="yes",'Data Transformation'!F4070,'Data Transformation'!D4070)</f>
        <v>3.9885184999999997E-2</v>
      </c>
      <c r="I4070">
        <f t="shared" si="220"/>
        <v>218</v>
      </c>
    </row>
    <row r="4071" spans="2:9" x14ac:dyDescent="0.45">
      <c r="B4071">
        <f>IF('Input and Summary Results'!D3653=0,FALSE,'Input and Summary Results'!$B3653)</f>
        <v>218</v>
      </c>
      <c r="C4071">
        <f>IF(OR(B4071=0,'Input and Summary Results'!D3653=0,'Input and Summary Results'!D3653=""),FALSE,'Input and Summary Results'!$D3653)</f>
        <v>0.80841851399999998</v>
      </c>
      <c r="D4071">
        <f>IF(OR(B4071=0,'Input and Summary Results'!E3653=0),FALSE,'Input and Summary Results'!$E3653)</f>
        <v>3.9667913999999999E-2</v>
      </c>
      <c r="E4071">
        <f t="shared" si="218"/>
        <v>-9.236374904593804E-2</v>
      </c>
      <c r="F4071">
        <f t="shared" si="219"/>
        <v>2.1295745183787317E-2</v>
      </c>
      <c r="G4071">
        <f>IF('Input and Summary Results'!$J$4="yes",IF(C4071=FALSE,FALSE,IF('Data Transformation'!E4071&lt;$R$10,E4071,$R$10)),IF(C4071=FALSE,FALSE,IF(C4071&lt;$R$10,C4071,$R$10)))</f>
        <v>0.80841851399999998</v>
      </c>
      <c r="H4071">
        <f>IF('Input and Summary Results'!$J$4="yes",'Data Transformation'!F4071,'Data Transformation'!D4071)</f>
        <v>3.9667913999999999E-2</v>
      </c>
      <c r="I4071">
        <f t="shared" si="220"/>
        <v>218</v>
      </c>
    </row>
    <row r="4072" spans="2:9" x14ac:dyDescent="0.45">
      <c r="B4072">
        <f>IF('Input and Summary Results'!D3654=0,FALSE,'Input and Summary Results'!$B3654)</f>
        <v>218</v>
      </c>
      <c r="C4072">
        <f>IF(OR(B4072=0,'Input and Summary Results'!D3654=0,'Input and Summary Results'!D3654=""),FALSE,'Input and Summary Results'!$D3654)</f>
        <v>0.92148608600000004</v>
      </c>
      <c r="D4072">
        <f>IF(OR(B4072=0,'Input and Summary Results'!E3654=0),FALSE,'Input and Summary Results'!$E3654)</f>
        <v>3.7727279000000002E-2</v>
      </c>
      <c r="E4072">
        <f t="shared" si="218"/>
        <v>-3.5511218034752691E-2</v>
      </c>
      <c r="F4072">
        <f t="shared" si="219"/>
        <v>1.7768731763574346E-2</v>
      </c>
      <c r="G4072">
        <f>IF('Input and Summary Results'!$J$4="yes",IF(C4072=FALSE,FALSE,IF('Data Transformation'!E4072&lt;$R$10,E4072,$R$10)),IF(C4072=FALSE,FALSE,IF(C4072&lt;$R$10,C4072,$R$10)))</f>
        <v>0.92148608600000004</v>
      </c>
      <c r="H4072">
        <f>IF('Input and Summary Results'!$J$4="yes",'Data Transformation'!F4072,'Data Transformation'!D4072)</f>
        <v>3.7727279000000002E-2</v>
      </c>
      <c r="I4072">
        <f t="shared" si="220"/>
        <v>218</v>
      </c>
    </row>
    <row r="4073" spans="2:9" x14ac:dyDescent="0.45">
      <c r="B4073">
        <f>IF('Input and Summary Results'!D3655=0,FALSE,'Input and Summary Results'!$B3655)</f>
        <v>218</v>
      </c>
      <c r="C4073">
        <f>IF(OR(B4073=0,'Input and Summary Results'!D3655=0,'Input and Summary Results'!D3655=""),FALSE,'Input and Summary Results'!$D3655)</f>
        <v>0.95537488199999998</v>
      </c>
      <c r="D4073">
        <f>IF(OR(B4073=0,'Input and Summary Results'!E3655=0),FALSE,'Input and Summary Results'!$E3655)</f>
        <v>3.3511999000000001E-2</v>
      </c>
      <c r="E4073">
        <f t="shared" si="218"/>
        <v>-1.982618104742705E-2</v>
      </c>
      <c r="F4073">
        <f t="shared" si="219"/>
        <v>1.5223560761355667E-2</v>
      </c>
      <c r="G4073">
        <f>IF('Input and Summary Results'!$J$4="yes",IF(C4073=FALSE,FALSE,IF('Data Transformation'!E4073&lt;$R$10,E4073,$R$10)),IF(C4073=FALSE,FALSE,IF(C4073&lt;$R$10,C4073,$R$10)))</f>
        <v>0.95537488199999998</v>
      </c>
      <c r="H4073">
        <f>IF('Input and Summary Results'!$J$4="yes",'Data Transformation'!F4073,'Data Transformation'!D4073)</f>
        <v>3.3511999000000001E-2</v>
      </c>
      <c r="I4073">
        <f t="shared" si="220"/>
        <v>218</v>
      </c>
    </row>
    <row r="4074" spans="2:9" x14ac:dyDescent="0.45">
      <c r="B4074">
        <f>IF('Input and Summary Results'!D3656=0,FALSE,'Input and Summary Results'!$B3656)</f>
        <v>218</v>
      </c>
      <c r="C4074">
        <f>IF(OR(B4074=0,'Input and Summary Results'!D3656=0,'Input and Summary Results'!D3656=""),FALSE,'Input and Summary Results'!$D3656)</f>
        <v>9.7295786999999995E-2</v>
      </c>
      <c r="D4074">
        <f>IF(OR(B4074=0,'Input and Summary Results'!E3656=0),FALSE,'Input and Summary Results'!$E3656)</f>
        <v>3.2821393999999997E-2</v>
      </c>
      <c r="E4074">
        <f t="shared" ref="E4074:E4137" si="221">IF(C4074=FALSE,FALSE,LOG10(C4074))</f>
        <v>-1.0119059646881248</v>
      </c>
      <c r="F4074">
        <f t="shared" ref="F4074:F4137" si="222">IF(D4074=FALSE, FALSE,0.434*D4074/C4074)</f>
        <v>0.14640392390268653</v>
      </c>
      <c r="G4074">
        <f>IF('Input and Summary Results'!$J$4="yes",IF(C4074=FALSE,FALSE,IF('Data Transformation'!E4074&lt;$R$10,E4074,$R$10)),IF(C4074=FALSE,FALSE,IF(C4074&lt;$R$10,C4074,$R$10)))</f>
        <v>9.7295786999999995E-2</v>
      </c>
      <c r="H4074">
        <f>IF('Input and Summary Results'!$J$4="yes",'Data Transformation'!F4074,'Data Transformation'!D4074)</f>
        <v>3.2821393999999997E-2</v>
      </c>
      <c r="I4074">
        <f t="shared" si="220"/>
        <v>218</v>
      </c>
    </row>
    <row r="4075" spans="2:9" x14ac:dyDescent="0.45">
      <c r="B4075">
        <f>IF('Input and Summary Results'!D3657=0,FALSE,'Input and Summary Results'!$B3657)</f>
        <v>218</v>
      </c>
      <c r="C4075">
        <f>IF(OR(B4075=0,'Input and Summary Results'!D3657=0,'Input and Summary Results'!D3657=""),FALSE,'Input and Summary Results'!$D3657)</f>
        <v>0.97245783699999999</v>
      </c>
      <c r="D4075">
        <f>IF(OR(B4075=0,'Input and Summary Results'!E3657=0),FALSE,'Input and Summary Results'!$E3657)</f>
        <v>2.5350554000000001E-2</v>
      </c>
      <c r="E4075">
        <f t="shared" si="221"/>
        <v>-1.2129219364922591E-2</v>
      </c>
      <c r="F4075">
        <f t="shared" si="222"/>
        <v>1.1313745457531853E-2</v>
      </c>
      <c r="G4075">
        <f>IF('Input and Summary Results'!$J$4="yes",IF(C4075=FALSE,FALSE,IF('Data Transformation'!E4075&lt;$R$10,E4075,$R$10)),IF(C4075=FALSE,FALSE,IF(C4075&lt;$R$10,C4075,$R$10)))</f>
        <v>0.97245783699999999</v>
      </c>
      <c r="H4075">
        <f>IF('Input and Summary Results'!$J$4="yes",'Data Transformation'!F4075,'Data Transformation'!D4075)</f>
        <v>2.5350554000000001E-2</v>
      </c>
      <c r="I4075">
        <f t="shared" si="220"/>
        <v>218</v>
      </c>
    </row>
    <row r="4076" spans="2:9" x14ac:dyDescent="0.45">
      <c r="B4076">
        <f>IF('Input and Summary Results'!D3658=0,FALSE,'Input and Summary Results'!$B3658)</f>
        <v>218</v>
      </c>
      <c r="C4076">
        <f>IF(OR(B4076=0,'Input and Summary Results'!D3658=0,'Input and Summary Results'!D3658=""),FALSE,'Input and Summary Results'!$D3658)</f>
        <v>0.95621461200000002</v>
      </c>
      <c r="D4076">
        <f>IF(OR(B4076=0,'Input and Summary Results'!E3658=0),FALSE,'Input and Summary Results'!$E3658)</f>
        <v>2.3571403000000001E-2</v>
      </c>
      <c r="E4076">
        <f t="shared" si="221"/>
        <v>-1.9444624097159847E-2</v>
      </c>
      <c r="F4076">
        <f t="shared" si="222"/>
        <v>1.0698423527123427E-2</v>
      </c>
      <c r="G4076">
        <f>IF('Input and Summary Results'!$J$4="yes",IF(C4076=FALSE,FALSE,IF('Data Transformation'!E4076&lt;$R$10,E4076,$R$10)),IF(C4076=FALSE,FALSE,IF(C4076&lt;$R$10,C4076,$R$10)))</f>
        <v>0.95621461200000002</v>
      </c>
      <c r="H4076">
        <f>IF('Input and Summary Results'!$J$4="yes",'Data Transformation'!F4076,'Data Transformation'!D4076)</f>
        <v>2.3571403000000001E-2</v>
      </c>
      <c r="I4076">
        <f t="shared" si="220"/>
        <v>218</v>
      </c>
    </row>
    <row r="4077" spans="2:9" x14ac:dyDescent="0.45">
      <c r="B4077">
        <f>IF('Input and Summary Results'!D3659=0,FALSE,'Input and Summary Results'!$B3659)</f>
        <v>219</v>
      </c>
      <c r="C4077">
        <f>IF(OR(B4077=0,'Input and Summary Results'!D3659=0,'Input and Summary Results'!D3659=""),FALSE,'Input and Summary Results'!$D3659)</f>
        <v>5.6866673E-2</v>
      </c>
      <c r="D4077">
        <f>IF(OR(B4077=0,'Input and Summary Results'!E3659=0),FALSE,'Input and Summary Results'!$E3659)</f>
        <v>4.5940205999999997E-2</v>
      </c>
      <c r="E4077">
        <f t="shared" si="221"/>
        <v>-1.2451421795200768</v>
      </c>
      <c r="F4077">
        <f t="shared" si="222"/>
        <v>0.35061044285112303</v>
      </c>
      <c r="G4077">
        <f>IF('Input and Summary Results'!$J$4="yes",IF(C4077=FALSE,FALSE,IF('Data Transformation'!E4077&lt;$R$10,E4077,$R$10)),IF(C4077=FALSE,FALSE,IF(C4077&lt;$R$10,C4077,$R$10)))</f>
        <v>5.6866673E-2</v>
      </c>
      <c r="H4077">
        <f>IF('Input and Summary Results'!$J$4="yes",'Data Transformation'!F4077,'Data Transformation'!D4077)</f>
        <v>4.5940205999999997E-2</v>
      </c>
      <c r="I4077">
        <f t="shared" si="220"/>
        <v>219</v>
      </c>
    </row>
    <row r="4078" spans="2:9" x14ac:dyDescent="0.45">
      <c r="B4078">
        <f>IF('Input and Summary Results'!D3660=0,FALSE,'Input and Summary Results'!$B3660)</f>
        <v>219</v>
      </c>
      <c r="C4078">
        <f>IF(OR(B4078=0,'Input and Summary Results'!D3660=0,'Input and Summary Results'!D3660=""),FALSE,'Input and Summary Results'!$D3660)</f>
        <v>0.33792698199999999</v>
      </c>
      <c r="D4078">
        <f>IF(OR(B4078=0,'Input and Summary Results'!E3660=0),FALSE,'Input and Summary Results'!$E3660)</f>
        <v>4.5906430999999998E-2</v>
      </c>
      <c r="E4078">
        <f t="shared" si="221"/>
        <v>-0.47117713031484254</v>
      </c>
      <c r="F4078">
        <f t="shared" si="222"/>
        <v>5.8957680550054445E-2</v>
      </c>
      <c r="G4078">
        <f>IF('Input and Summary Results'!$J$4="yes",IF(C4078=FALSE,FALSE,IF('Data Transformation'!E4078&lt;$R$10,E4078,$R$10)),IF(C4078=FALSE,FALSE,IF(C4078&lt;$R$10,C4078,$R$10)))</f>
        <v>0.33792698199999999</v>
      </c>
      <c r="H4078">
        <f>IF('Input and Summary Results'!$J$4="yes",'Data Transformation'!F4078,'Data Transformation'!D4078)</f>
        <v>4.5906430999999998E-2</v>
      </c>
      <c r="I4078">
        <f t="shared" si="220"/>
        <v>219</v>
      </c>
    </row>
    <row r="4079" spans="2:9" x14ac:dyDescent="0.45">
      <c r="B4079">
        <f>IF('Input and Summary Results'!D3661=0,FALSE,'Input and Summary Results'!$B3661)</f>
        <v>219</v>
      </c>
      <c r="C4079">
        <f>IF(OR(B4079=0,'Input and Summary Results'!D3661=0,'Input and Summary Results'!D3661=""),FALSE,'Input and Summary Results'!$D3661)</f>
        <v>5.8125972999999997E-2</v>
      </c>
      <c r="D4079">
        <f>IF(OR(B4079=0,'Input and Summary Results'!E3661=0),FALSE,'Input and Summary Results'!$E3661)</f>
        <v>4.5315104000000002E-2</v>
      </c>
      <c r="E4079">
        <f t="shared" si="221"/>
        <v>-1.2356297641666076</v>
      </c>
      <c r="F4079">
        <f t="shared" si="222"/>
        <v>0.33834711267543</v>
      </c>
      <c r="G4079">
        <f>IF('Input and Summary Results'!$J$4="yes",IF(C4079=FALSE,FALSE,IF('Data Transformation'!E4079&lt;$R$10,E4079,$R$10)),IF(C4079=FALSE,FALSE,IF(C4079&lt;$R$10,C4079,$R$10)))</f>
        <v>5.8125972999999997E-2</v>
      </c>
      <c r="H4079">
        <f>IF('Input and Summary Results'!$J$4="yes",'Data Transformation'!F4079,'Data Transformation'!D4079)</f>
        <v>4.5315104000000002E-2</v>
      </c>
      <c r="I4079">
        <f t="shared" si="220"/>
        <v>219</v>
      </c>
    </row>
    <row r="4080" spans="2:9" x14ac:dyDescent="0.45">
      <c r="B4080">
        <f>IF('Input and Summary Results'!D3662=0,FALSE,'Input and Summary Results'!$B3662)</f>
        <v>219</v>
      </c>
      <c r="C4080">
        <f>IF(OR(B4080=0,'Input and Summary Results'!D3662=0,'Input and Summary Results'!D3662=""),FALSE,'Input and Summary Results'!$D3662)</f>
        <v>0.13874884900000001</v>
      </c>
      <c r="D4080">
        <f>IF(OR(B4080=0,'Input and Summary Results'!E3662=0),FALSE,'Input and Summary Results'!$E3662)</f>
        <v>4.2802211E-2</v>
      </c>
      <c r="E4080">
        <f t="shared" si="221"/>
        <v>-0.85777061090814755</v>
      </c>
      <c r="F4080">
        <f t="shared" si="222"/>
        <v>0.13388334179262271</v>
      </c>
      <c r="G4080">
        <f>IF('Input and Summary Results'!$J$4="yes",IF(C4080=FALSE,FALSE,IF('Data Transformation'!E4080&lt;$R$10,E4080,$R$10)),IF(C4080=FALSE,FALSE,IF(C4080&lt;$R$10,C4080,$R$10)))</f>
        <v>0.13874884900000001</v>
      </c>
      <c r="H4080">
        <f>IF('Input and Summary Results'!$J$4="yes",'Data Transformation'!F4080,'Data Transformation'!D4080)</f>
        <v>4.2802211E-2</v>
      </c>
      <c r="I4080">
        <f t="shared" si="220"/>
        <v>219</v>
      </c>
    </row>
    <row r="4081" spans="2:9" x14ac:dyDescent="0.45">
      <c r="B4081">
        <f>IF('Input and Summary Results'!D3663=0,FALSE,'Input and Summary Results'!$B3663)</f>
        <v>219</v>
      </c>
      <c r="C4081">
        <f>IF(OR(B4081=0,'Input and Summary Results'!D3663=0,'Input and Summary Results'!D3663=""),FALSE,'Input and Summary Results'!$D3663)</f>
        <v>9.0744953000000003E-2</v>
      </c>
      <c r="D4081">
        <f>IF(OR(B4081=0,'Input and Summary Results'!E3663=0),FALSE,'Input and Summary Results'!$E3663)</f>
        <v>4.1043887000000001E-2</v>
      </c>
      <c r="E4081">
        <f t="shared" si="221"/>
        <v>-1.0421775199579932</v>
      </c>
      <c r="F4081">
        <f t="shared" si="222"/>
        <v>0.19629793579814847</v>
      </c>
      <c r="G4081">
        <f>IF('Input and Summary Results'!$J$4="yes",IF(C4081=FALSE,FALSE,IF('Data Transformation'!E4081&lt;$R$10,E4081,$R$10)),IF(C4081=FALSE,FALSE,IF(C4081&lt;$R$10,C4081,$R$10)))</f>
        <v>9.0744953000000003E-2</v>
      </c>
      <c r="H4081">
        <f>IF('Input and Summary Results'!$J$4="yes",'Data Transformation'!F4081,'Data Transformation'!D4081)</f>
        <v>4.1043887000000001E-2</v>
      </c>
      <c r="I4081">
        <f t="shared" si="220"/>
        <v>219</v>
      </c>
    </row>
    <row r="4082" spans="2:9" x14ac:dyDescent="0.45">
      <c r="B4082">
        <f>IF('Input and Summary Results'!D3664=0,FALSE,'Input and Summary Results'!$B3664)</f>
        <v>219</v>
      </c>
      <c r="C4082">
        <f>IF(OR(B4082=0,'Input and Summary Results'!D3664=0,'Input and Summary Results'!D3664=""),FALSE,'Input and Summary Results'!$D3664)</f>
        <v>0.17130009600000001</v>
      </c>
      <c r="D4082">
        <f>IF(OR(B4082=0,'Input and Summary Results'!E3664=0),FALSE,'Input and Summary Results'!$E3664)</f>
        <v>4.0164735E-2</v>
      </c>
      <c r="E4082">
        <f t="shared" si="221"/>
        <v>-0.76624239364710722</v>
      </c>
      <c r="F4082">
        <f t="shared" si="222"/>
        <v>0.10175998377724202</v>
      </c>
      <c r="G4082">
        <f>IF('Input and Summary Results'!$J$4="yes",IF(C4082=FALSE,FALSE,IF('Data Transformation'!E4082&lt;$R$10,E4082,$R$10)),IF(C4082=FALSE,FALSE,IF(C4082&lt;$R$10,C4082,$R$10)))</f>
        <v>0.17130009600000001</v>
      </c>
      <c r="H4082">
        <f>IF('Input and Summary Results'!$J$4="yes",'Data Transformation'!F4082,'Data Transformation'!D4082)</f>
        <v>4.0164735E-2</v>
      </c>
      <c r="I4082">
        <f t="shared" si="220"/>
        <v>219</v>
      </c>
    </row>
    <row r="4083" spans="2:9" x14ac:dyDescent="0.45">
      <c r="B4083">
        <f>IF('Input and Summary Results'!D3665=0,FALSE,'Input and Summary Results'!$B3665)</f>
        <v>219</v>
      </c>
      <c r="C4083">
        <f>IF(OR(B4083=0,'Input and Summary Results'!D3665=0,'Input and Summary Results'!D3665=""),FALSE,'Input and Summary Results'!$D3665)</f>
        <v>0.16937899300000001</v>
      </c>
      <c r="D4083">
        <f>IF(OR(B4083=0,'Input and Summary Results'!E3665=0),FALSE,'Input and Summary Results'!$E3665)</f>
        <v>4.0011499999999998E-2</v>
      </c>
      <c r="E4083">
        <f t="shared" si="221"/>
        <v>-0.7711404534498556</v>
      </c>
      <c r="F4083">
        <f t="shared" si="222"/>
        <v>0.10252151516805864</v>
      </c>
      <c r="G4083">
        <f>IF('Input and Summary Results'!$J$4="yes",IF(C4083=FALSE,FALSE,IF('Data Transformation'!E4083&lt;$R$10,E4083,$R$10)),IF(C4083=FALSE,FALSE,IF(C4083&lt;$R$10,C4083,$R$10)))</f>
        <v>0.16937899300000001</v>
      </c>
      <c r="H4083">
        <f>IF('Input and Summary Results'!$J$4="yes",'Data Transformation'!F4083,'Data Transformation'!D4083)</f>
        <v>4.0011499999999998E-2</v>
      </c>
      <c r="I4083">
        <f t="shared" si="220"/>
        <v>219</v>
      </c>
    </row>
    <row r="4084" spans="2:9" x14ac:dyDescent="0.45">
      <c r="B4084">
        <f>IF('Input and Summary Results'!D3666=0,FALSE,'Input and Summary Results'!$B3666)</f>
        <v>219</v>
      </c>
      <c r="C4084">
        <f>IF(OR(B4084=0,'Input and Summary Results'!D3666=0,'Input and Summary Results'!D3666=""),FALSE,'Input and Summary Results'!$D3666)</f>
        <v>8.2532183999999995E-2</v>
      </c>
      <c r="D4084">
        <f>IF(OR(B4084=0,'Input and Summary Results'!E3666=0),FALSE,'Input and Summary Results'!$E3666)</f>
        <v>3.8965778999999999E-2</v>
      </c>
      <c r="E4084">
        <f t="shared" si="221"/>
        <v>-1.083376662262536</v>
      </c>
      <c r="F4084">
        <f t="shared" si="222"/>
        <v>0.2049036783759412</v>
      </c>
      <c r="G4084">
        <f>IF('Input and Summary Results'!$J$4="yes",IF(C4084=FALSE,FALSE,IF('Data Transformation'!E4084&lt;$R$10,E4084,$R$10)),IF(C4084=FALSE,FALSE,IF(C4084&lt;$R$10,C4084,$R$10)))</f>
        <v>8.2532183999999995E-2</v>
      </c>
      <c r="H4084">
        <f>IF('Input and Summary Results'!$J$4="yes",'Data Transformation'!F4084,'Data Transformation'!D4084)</f>
        <v>3.8965778999999999E-2</v>
      </c>
      <c r="I4084">
        <f t="shared" si="220"/>
        <v>219</v>
      </c>
    </row>
    <row r="4085" spans="2:9" x14ac:dyDescent="0.45">
      <c r="B4085">
        <f>IF('Input and Summary Results'!D3667=0,FALSE,'Input and Summary Results'!$B3667)</f>
        <v>219</v>
      </c>
      <c r="C4085">
        <f>IF(OR(B4085=0,'Input and Summary Results'!D3667=0,'Input and Summary Results'!D3667=""),FALSE,'Input and Summary Results'!$D3667)</f>
        <v>4.9777878999999997E-2</v>
      </c>
      <c r="D4085">
        <f>IF(OR(B4085=0,'Input and Summary Results'!E3667=0),FALSE,'Input and Summary Results'!$E3667)</f>
        <v>3.6962419000000003E-2</v>
      </c>
      <c r="E4085">
        <f t="shared" si="221"/>
        <v>-1.3029636123120052</v>
      </c>
      <c r="F4085">
        <f t="shared" si="222"/>
        <v>0.32226543533524199</v>
      </c>
      <c r="G4085">
        <f>IF('Input and Summary Results'!$J$4="yes",IF(C4085=FALSE,FALSE,IF('Data Transformation'!E4085&lt;$R$10,E4085,$R$10)),IF(C4085=FALSE,FALSE,IF(C4085&lt;$R$10,C4085,$R$10)))</f>
        <v>4.9777878999999997E-2</v>
      </c>
      <c r="H4085">
        <f>IF('Input and Summary Results'!$J$4="yes",'Data Transformation'!F4085,'Data Transformation'!D4085)</f>
        <v>3.6962419000000003E-2</v>
      </c>
      <c r="I4085">
        <f t="shared" si="220"/>
        <v>219</v>
      </c>
    </row>
    <row r="4086" spans="2:9" x14ac:dyDescent="0.45">
      <c r="B4086">
        <f>IF('Input and Summary Results'!D3668=0,FALSE,'Input and Summary Results'!$B3668)</f>
        <v>219</v>
      </c>
      <c r="C4086">
        <f>IF(OR(B4086=0,'Input and Summary Results'!D3668=0,'Input and Summary Results'!D3668=""),FALSE,'Input and Summary Results'!$D3668)</f>
        <v>0.114260627</v>
      </c>
      <c r="D4086">
        <f>IF(OR(B4086=0,'Input and Summary Results'!E3668=0),FALSE,'Input and Summary Results'!$E3668)</f>
        <v>3.5444973999999997E-2</v>
      </c>
      <c r="E4086">
        <f t="shared" si="221"/>
        <v>-0.94210339709769075</v>
      </c>
      <c r="F4086">
        <f t="shared" si="222"/>
        <v>0.13463184230557387</v>
      </c>
      <c r="G4086">
        <f>IF('Input and Summary Results'!$J$4="yes",IF(C4086=FALSE,FALSE,IF('Data Transformation'!E4086&lt;$R$10,E4086,$R$10)),IF(C4086=FALSE,FALSE,IF(C4086&lt;$R$10,C4086,$R$10)))</f>
        <v>0.114260627</v>
      </c>
      <c r="H4086">
        <f>IF('Input and Summary Results'!$J$4="yes",'Data Transformation'!F4086,'Data Transformation'!D4086)</f>
        <v>3.5444973999999997E-2</v>
      </c>
      <c r="I4086">
        <f t="shared" si="220"/>
        <v>219</v>
      </c>
    </row>
    <row r="4087" spans="2:9" x14ac:dyDescent="0.45">
      <c r="B4087">
        <f>IF('Input and Summary Results'!D3669=0,FALSE,'Input and Summary Results'!$B3669)</f>
        <v>219</v>
      </c>
      <c r="C4087">
        <f>IF(OR(B4087=0,'Input and Summary Results'!D3669=0,'Input and Summary Results'!D3669=""),FALSE,'Input and Summary Results'!$D3669)</f>
        <v>3.9388568999999998E-2</v>
      </c>
      <c r="D4087">
        <f>IF(OR(B4087=0,'Input and Summary Results'!E3669=0),FALSE,'Input and Summary Results'!$E3669)</f>
        <v>3.4933408999999999E-2</v>
      </c>
      <c r="E4087">
        <f t="shared" si="221"/>
        <v>-1.4046297969692962</v>
      </c>
      <c r="F4087">
        <f t="shared" si="222"/>
        <v>0.38491115292865807</v>
      </c>
      <c r="G4087">
        <f>IF('Input and Summary Results'!$J$4="yes",IF(C4087=FALSE,FALSE,IF('Data Transformation'!E4087&lt;$R$10,E4087,$R$10)),IF(C4087=FALSE,FALSE,IF(C4087&lt;$R$10,C4087,$R$10)))</f>
        <v>3.9388568999999998E-2</v>
      </c>
      <c r="H4087">
        <f>IF('Input and Summary Results'!$J$4="yes",'Data Transformation'!F4087,'Data Transformation'!D4087)</f>
        <v>3.4933408999999999E-2</v>
      </c>
      <c r="I4087">
        <f t="shared" si="220"/>
        <v>219</v>
      </c>
    </row>
    <row r="4088" spans="2:9" x14ac:dyDescent="0.45">
      <c r="B4088">
        <f>IF('Input and Summary Results'!D3670=0,FALSE,'Input and Summary Results'!$B3670)</f>
        <v>219</v>
      </c>
      <c r="C4088">
        <f>IF(OR(B4088=0,'Input and Summary Results'!D3670=0,'Input and Summary Results'!D3670=""),FALSE,'Input and Summary Results'!$D3670)</f>
        <v>9.0353141999999997E-2</v>
      </c>
      <c r="D4088">
        <f>IF(OR(B4088=0,'Input and Summary Results'!E3670=0),FALSE,'Input and Summary Results'!$E3670)</f>
        <v>3.4343967000000003E-2</v>
      </c>
      <c r="E4088">
        <f t="shared" si="221"/>
        <v>-1.0440567403965089</v>
      </c>
      <c r="F4088">
        <f t="shared" si="222"/>
        <v>0.16496694357347308</v>
      </c>
      <c r="G4088">
        <f>IF('Input and Summary Results'!$J$4="yes",IF(C4088=FALSE,FALSE,IF('Data Transformation'!E4088&lt;$R$10,E4088,$R$10)),IF(C4088=FALSE,FALSE,IF(C4088&lt;$R$10,C4088,$R$10)))</f>
        <v>9.0353141999999997E-2</v>
      </c>
      <c r="H4088">
        <f>IF('Input and Summary Results'!$J$4="yes",'Data Transformation'!F4088,'Data Transformation'!D4088)</f>
        <v>3.4343967000000003E-2</v>
      </c>
      <c r="I4088">
        <f t="shared" si="220"/>
        <v>219</v>
      </c>
    </row>
    <row r="4089" spans="2:9" x14ac:dyDescent="0.45">
      <c r="B4089">
        <f>IF('Input and Summary Results'!D3671=0,FALSE,'Input and Summary Results'!$B3671)</f>
        <v>219</v>
      </c>
      <c r="C4089">
        <f>IF(OR(B4089=0,'Input and Summary Results'!D3671=0,'Input and Summary Results'!D3671=""),FALSE,'Input and Summary Results'!$D3671)</f>
        <v>0.151646226</v>
      </c>
      <c r="D4089">
        <f>IF(OR(B4089=0,'Input and Summary Results'!E3671=0),FALSE,'Input and Summary Results'!$E3671)</f>
        <v>3.2973957999999998E-2</v>
      </c>
      <c r="E4089">
        <f t="shared" si="221"/>
        <v>-0.81916839344939196</v>
      </c>
      <c r="F4089">
        <f t="shared" si="222"/>
        <v>9.436896749412016E-2</v>
      </c>
      <c r="G4089">
        <f>IF('Input and Summary Results'!$J$4="yes",IF(C4089=FALSE,FALSE,IF('Data Transformation'!E4089&lt;$R$10,E4089,$R$10)),IF(C4089=FALSE,FALSE,IF(C4089&lt;$R$10,C4089,$R$10)))</f>
        <v>0.151646226</v>
      </c>
      <c r="H4089">
        <f>IF('Input and Summary Results'!$J$4="yes",'Data Transformation'!F4089,'Data Transformation'!D4089)</f>
        <v>3.2973957999999998E-2</v>
      </c>
      <c r="I4089">
        <f t="shared" si="220"/>
        <v>219</v>
      </c>
    </row>
    <row r="4090" spans="2:9" x14ac:dyDescent="0.45">
      <c r="B4090">
        <f>IF('Input and Summary Results'!D3672=0,FALSE,'Input and Summary Results'!$B3672)</f>
        <v>219</v>
      </c>
      <c r="C4090">
        <f>IF(OR(B4090=0,'Input and Summary Results'!D3672=0,'Input and Summary Results'!D3672=""),FALSE,'Input and Summary Results'!$D3672)</f>
        <v>0.92645829899999999</v>
      </c>
      <c r="D4090">
        <f>IF(OR(B4090=0,'Input and Summary Results'!E3672=0),FALSE,'Input and Summary Results'!$E3672)</f>
        <v>3.2857670999999998E-2</v>
      </c>
      <c r="E4090">
        <f t="shared" si="221"/>
        <v>-3.3174124021038004E-2</v>
      </c>
      <c r="F4090">
        <f t="shared" si="222"/>
        <v>1.5392197608237949E-2</v>
      </c>
      <c r="G4090">
        <f>IF('Input and Summary Results'!$J$4="yes",IF(C4090=FALSE,FALSE,IF('Data Transformation'!E4090&lt;$R$10,E4090,$R$10)),IF(C4090=FALSE,FALSE,IF(C4090&lt;$R$10,C4090,$R$10)))</f>
        <v>0.92645829899999999</v>
      </c>
      <c r="H4090">
        <f>IF('Input and Summary Results'!$J$4="yes",'Data Transformation'!F4090,'Data Transformation'!D4090)</f>
        <v>3.2857670999999998E-2</v>
      </c>
      <c r="I4090">
        <f t="shared" si="220"/>
        <v>219</v>
      </c>
    </row>
    <row r="4091" spans="2:9" x14ac:dyDescent="0.45">
      <c r="B4091">
        <f>IF('Input and Summary Results'!D3673=0,FALSE,'Input and Summary Results'!$B3673)</f>
        <v>219</v>
      </c>
      <c r="C4091">
        <f>IF(OR(B4091=0,'Input and Summary Results'!D3673=0,'Input and Summary Results'!D3673=""),FALSE,'Input and Summary Results'!$D3673)</f>
        <v>4.4260104000000002E-2</v>
      </c>
      <c r="D4091">
        <f>IF(OR(B4091=0,'Input and Summary Results'!E3673=0),FALSE,'Input and Summary Results'!$E3673)</f>
        <v>3.0490334000000001E-2</v>
      </c>
      <c r="E4091">
        <f t="shared" si="221"/>
        <v>-1.3539875699258632</v>
      </c>
      <c r="F4091">
        <f t="shared" si="222"/>
        <v>0.29897817131202403</v>
      </c>
      <c r="G4091">
        <f>IF('Input and Summary Results'!$J$4="yes",IF(C4091=FALSE,FALSE,IF('Data Transformation'!E4091&lt;$R$10,E4091,$R$10)),IF(C4091=FALSE,FALSE,IF(C4091&lt;$R$10,C4091,$R$10)))</f>
        <v>4.4260104000000002E-2</v>
      </c>
      <c r="H4091">
        <f>IF('Input and Summary Results'!$J$4="yes",'Data Transformation'!F4091,'Data Transformation'!D4091)</f>
        <v>3.0490334000000001E-2</v>
      </c>
      <c r="I4091">
        <f t="shared" si="220"/>
        <v>219</v>
      </c>
    </row>
    <row r="4092" spans="2:9" x14ac:dyDescent="0.45">
      <c r="B4092">
        <f>IF('Input and Summary Results'!D3674=0,FALSE,'Input and Summary Results'!$B3674)</f>
        <v>219</v>
      </c>
      <c r="C4092">
        <f>IF(OR(B4092=0,'Input and Summary Results'!D3674=0,'Input and Summary Results'!D3674=""),FALSE,'Input and Summary Results'!$D3674)</f>
        <v>0.46949805900000002</v>
      </c>
      <c r="D4092">
        <f>IF(OR(B4092=0,'Input and Summary Results'!E3674=0),FALSE,'Input and Summary Results'!$E3674)</f>
        <v>2.9855696000000001E-2</v>
      </c>
      <c r="E4092">
        <f t="shared" si="221"/>
        <v>-0.3283661988554461</v>
      </c>
      <c r="F4092">
        <f t="shared" si="222"/>
        <v>2.7598350654736144E-2</v>
      </c>
      <c r="G4092">
        <f>IF('Input and Summary Results'!$J$4="yes",IF(C4092=FALSE,FALSE,IF('Data Transformation'!E4092&lt;$R$10,E4092,$R$10)),IF(C4092=FALSE,FALSE,IF(C4092&lt;$R$10,C4092,$R$10)))</f>
        <v>0.46949805900000002</v>
      </c>
      <c r="H4092">
        <f>IF('Input and Summary Results'!$J$4="yes",'Data Transformation'!F4092,'Data Transformation'!D4092)</f>
        <v>2.9855696000000001E-2</v>
      </c>
      <c r="I4092">
        <f t="shared" si="220"/>
        <v>219</v>
      </c>
    </row>
    <row r="4093" spans="2:9" x14ac:dyDescent="0.45">
      <c r="B4093">
        <f>IF('Input and Summary Results'!D3675=0,FALSE,'Input and Summary Results'!$B3675)</f>
        <v>219</v>
      </c>
      <c r="C4093">
        <f>IF(OR(B4093=0,'Input and Summary Results'!D3675=0,'Input and Summary Results'!D3675=""),FALSE,'Input and Summary Results'!$D3675)</f>
        <v>0.30321310499999998</v>
      </c>
      <c r="D4093">
        <f>IF(OR(B4093=0,'Input and Summary Results'!E3675=0),FALSE,'Input and Summary Results'!$E3675)</f>
        <v>2.5714783000000001E-2</v>
      </c>
      <c r="E4093">
        <f t="shared" si="221"/>
        <v>-0.51825203224120253</v>
      </c>
      <c r="F4093">
        <f t="shared" si="222"/>
        <v>3.6806508814980148E-2</v>
      </c>
      <c r="G4093">
        <f>IF('Input and Summary Results'!$J$4="yes",IF(C4093=FALSE,FALSE,IF('Data Transformation'!E4093&lt;$R$10,E4093,$R$10)),IF(C4093=FALSE,FALSE,IF(C4093&lt;$R$10,C4093,$R$10)))</f>
        <v>0.30321310499999998</v>
      </c>
      <c r="H4093">
        <f>IF('Input and Summary Results'!$J$4="yes",'Data Transformation'!F4093,'Data Transformation'!D4093)</f>
        <v>2.5714783000000001E-2</v>
      </c>
      <c r="I4093">
        <f t="shared" si="220"/>
        <v>219</v>
      </c>
    </row>
    <row r="4094" spans="2:9" x14ac:dyDescent="0.45">
      <c r="B4094">
        <f>IF('Input and Summary Results'!D3676=0,FALSE,'Input and Summary Results'!$B3676)</f>
        <v>219</v>
      </c>
      <c r="C4094">
        <f>IF(OR(B4094=0,'Input and Summary Results'!D3676=0,'Input and Summary Results'!D3676=""),FALSE,'Input and Summary Results'!$D3676)</f>
        <v>7.2522895000000004E-2</v>
      </c>
      <c r="D4094">
        <f>IF(OR(B4094=0,'Input and Summary Results'!E3676=0),FALSE,'Input and Summary Results'!$E3676)</f>
        <v>2.5090343000000001E-2</v>
      </c>
      <c r="E4094">
        <f t="shared" si="221"/>
        <v>-1.139524867877268</v>
      </c>
      <c r="F4094">
        <f t="shared" si="222"/>
        <v>0.15014856842104826</v>
      </c>
      <c r="G4094">
        <f>IF('Input and Summary Results'!$J$4="yes",IF(C4094=FALSE,FALSE,IF('Data Transformation'!E4094&lt;$R$10,E4094,$R$10)),IF(C4094=FALSE,FALSE,IF(C4094&lt;$R$10,C4094,$R$10)))</f>
        <v>7.2522895000000004E-2</v>
      </c>
      <c r="H4094">
        <f>IF('Input and Summary Results'!$J$4="yes",'Data Transformation'!F4094,'Data Transformation'!D4094)</f>
        <v>2.5090343000000001E-2</v>
      </c>
      <c r="I4094">
        <f t="shared" si="220"/>
        <v>219</v>
      </c>
    </row>
    <row r="4095" spans="2:9" x14ac:dyDescent="0.45">
      <c r="B4095">
        <f>IF('Input and Summary Results'!D3677=0,FALSE,'Input and Summary Results'!$B3677)</f>
        <v>219</v>
      </c>
      <c r="C4095">
        <f>IF(OR(B4095=0,'Input and Summary Results'!D3677=0,'Input and Summary Results'!D3677=""),FALSE,'Input and Summary Results'!$D3677)</f>
        <v>9.5349178000000007E-2</v>
      </c>
      <c r="D4095">
        <f>IF(OR(B4095=0,'Input and Summary Results'!E3677=0),FALSE,'Input and Summary Results'!$E3677)</f>
        <v>2.4204219999999999E-2</v>
      </c>
      <c r="E4095">
        <f t="shared" si="221"/>
        <v>-1.0206830466305914</v>
      </c>
      <c r="F4095">
        <f t="shared" si="222"/>
        <v>0.11017013151387627</v>
      </c>
      <c r="G4095">
        <f>IF('Input and Summary Results'!$J$4="yes",IF(C4095=FALSE,FALSE,IF('Data Transformation'!E4095&lt;$R$10,E4095,$R$10)),IF(C4095=FALSE,FALSE,IF(C4095&lt;$R$10,C4095,$R$10)))</f>
        <v>9.5349178000000007E-2</v>
      </c>
      <c r="H4095">
        <f>IF('Input and Summary Results'!$J$4="yes",'Data Transformation'!F4095,'Data Transformation'!D4095)</f>
        <v>2.4204219999999999E-2</v>
      </c>
      <c r="I4095">
        <f t="shared" si="220"/>
        <v>219</v>
      </c>
    </row>
    <row r="4096" spans="2:9" x14ac:dyDescent="0.45">
      <c r="B4096">
        <f>IF('Input and Summary Results'!D3678=0,FALSE,'Input and Summary Results'!$B3678)</f>
        <v>220</v>
      </c>
      <c r="C4096">
        <f>IF(OR(B4096=0,'Input and Summary Results'!D3678=0,'Input and Summary Results'!D3678=""),FALSE,'Input and Summary Results'!$D3678)</f>
        <v>1.0342007230000001</v>
      </c>
      <c r="D4096">
        <f>IF(OR(B4096=0,'Input and Summary Results'!E3678=0),FALSE,'Input and Summary Results'!$E3678)</f>
        <v>0.110551044</v>
      </c>
      <c r="E4096">
        <f t="shared" si="221"/>
        <v>1.4604837047345396E-2</v>
      </c>
      <c r="F4096">
        <f t="shared" si="222"/>
        <v>4.6392496184708233E-2</v>
      </c>
      <c r="G4096">
        <f>IF('Input and Summary Results'!$J$4="yes",IF(C4096=FALSE,FALSE,IF('Data Transformation'!E4096&lt;$R$10,E4096,$R$10)),IF(C4096=FALSE,FALSE,IF(C4096&lt;$R$10,C4096,$R$10)))</f>
        <v>1.0342007230000001</v>
      </c>
      <c r="H4096">
        <f>IF('Input and Summary Results'!$J$4="yes",'Data Transformation'!F4096,'Data Transformation'!D4096)</f>
        <v>0.110551044</v>
      </c>
      <c r="I4096">
        <f t="shared" si="220"/>
        <v>220</v>
      </c>
    </row>
    <row r="4097" spans="2:9" x14ac:dyDescent="0.45">
      <c r="B4097">
        <f>IF('Input and Summary Results'!D3679=0,FALSE,'Input and Summary Results'!$B3679)</f>
        <v>220</v>
      </c>
      <c r="C4097">
        <f>IF(OR(B4097=0,'Input and Summary Results'!D3679=0,'Input and Summary Results'!D3679=""),FALSE,'Input and Summary Results'!$D3679)</f>
        <v>0.83131380200000005</v>
      </c>
      <c r="D4097">
        <f>IF(OR(B4097=0,'Input and Summary Results'!E3679=0),FALSE,'Input and Summary Results'!$E3679)</f>
        <v>8.8393213999999998E-2</v>
      </c>
      <c r="E4097">
        <f t="shared" si="221"/>
        <v>-8.0235009005287614E-2</v>
      </c>
      <c r="F4097">
        <f t="shared" si="222"/>
        <v>4.6147020275263032E-2</v>
      </c>
      <c r="G4097">
        <f>IF('Input and Summary Results'!$J$4="yes",IF(C4097=FALSE,FALSE,IF('Data Transformation'!E4097&lt;$R$10,E4097,$R$10)),IF(C4097=FALSE,FALSE,IF(C4097&lt;$R$10,C4097,$R$10)))</f>
        <v>0.83131380200000005</v>
      </c>
      <c r="H4097">
        <f>IF('Input and Summary Results'!$J$4="yes",'Data Transformation'!F4097,'Data Transformation'!D4097)</f>
        <v>8.8393213999999998E-2</v>
      </c>
      <c r="I4097">
        <f t="shared" si="220"/>
        <v>220</v>
      </c>
    </row>
    <row r="4098" spans="2:9" x14ac:dyDescent="0.45">
      <c r="B4098">
        <f>IF('Input and Summary Results'!D3680=0,FALSE,'Input and Summary Results'!$B3680)</f>
        <v>220</v>
      </c>
      <c r="C4098">
        <f>IF(OR(B4098=0,'Input and Summary Results'!D3680=0,'Input and Summary Results'!D3680=""),FALSE,'Input and Summary Results'!$D3680)</f>
        <v>0.91945055799999997</v>
      </c>
      <c r="D4098">
        <f>IF(OR(B4098=0,'Input and Summary Results'!E3680=0),FALSE,'Input and Summary Results'!$E3680)</f>
        <v>8.6080996000000007E-2</v>
      </c>
      <c r="E4098">
        <f t="shared" si="221"/>
        <v>-3.6471619297122615E-2</v>
      </c>
      <c r="F4098">
        <f t="shared" si="222"/>
        <v>4.063204044953117E-2</v>
      </c>
      <c r="G4098">
        <f>IF('Input and Summary Results'!$J$4="yes",IF(C4098=FALSE,FALSE,IF('Data Transformation'!E4098&lt;$R$10,E4098,$R$10)),IF(C4098=FALSE,FALSE,IF(C4098&lt;$R$10,C4098,$R$10)))</f>
        <v>0.91945055799999997</v>
      </c>
      <c r="H4098">
        <f>IF('Input and Summary Results'!$J$4="yes",'Data Transformation'!F4098,'Data Transformation'!D4098)</f>
        <v>8.6080996000000007E-2</v>
      </c>
      <c r="I4098">
        <f t="shared" si="220"/>
        <v>220</v>
      </c>
    </row>
    <row r="4099" spans="2:9" x14ac:dyDescent="0.45">
      <c r="B4099">
        <f>IF('Input and Summary Results'!D3681=0,FALSE,'Input and Summary Results'!$B3681)</f>
        <v>220</v>
      </c>
      <c r="C4099">
        <f>IF(OR(B4099=0,'Input and Summary Results'!D3681=0,'Input and Summary Results'!D3681=""),FALSE,'Input and Summary Results'!$D3681)</f>
        <v>0.970223791</v>
      </c>
      <c r="D4099">
        <f>IF(OR(B4099=0,'Input and Summary Results'!E3681=0),FALSE,'Input and Summary Results'!$E3681)</f>
        <v>8.1177368E-2</v>
      </c>
      <c r="E4099">
        <f t="shared" si="221"/>
        <v>-1.3128080180643743E-2</v>
      </c>
      <c r="F4099">
        <f t="shared" si="222"/>
        <v>3.6312217901488253E-2</v>
      </c>
      <c r="G4099">
        <f>IF('Input and Summary Results'!$J$4="yes",IF(C4099=FALSE,FALSE,IF('Data Transformation'!E4099&lt;$R$10,E4099,$R$10)),IF(C4099=FALSE,FALSE,IF(C4099&lt;$R$10,C4099,$R$10)))</f>
        <v>0.970223791</v>
      </c>
      <c r="H4099">
        <f>IF('Input and Summary Results'!$J$4="yes",'Data Transformation'!F4099,'Data Transformation'!D4099)</f>
        <v>8.1177368E-2</v>
      </c>
      <c r="I4099">
        <f t="shared" si="220"/>
        <v>220</v>
      </c>
    </row>
    <row r="4100" spans="2:9" x14ac:dyDescent="0.45">
      <c r="B4100">
        <f>IF('Input and Summary Results'!D3682=0,FALSE,'Input and Summary Results'!$B3682)</f>
        <v>220</v>
      </c>
      <c r="C4100">
        <f>IF(OR(B4100=0,'Input and Summary Results'!D3682=0,'Input and Summary Results'!D3682=""),FALSE,'Input and Summary Results'!$D3682)</f>
        <v>0.75093160299999995</v>
      </c>
      <c r="D4100">
        <f>IF(OR(B4100=0,'Input and Summary Results'!E3682=0),FALSE,'Input and Summary Results'!$E3682)</f>
        <v>8.0884372999999996E-2</v>
      </c>
      <c r="E4100">
        <f t="shared" si="221"/>
        <v>-0.12439961797908113</v>
      </c>
      <c r="F4100">
        <f t="shared" si="222"/>
        <v>4.6747024285246387E-2</v>
      </c>
      <c r="G4100">
        <f>IF('Input and Summary Results'!$J$4="yes",IF(C4100=FALSE,FALSE,IF('Data Transformation'!E4100&lt;$R$10,E4100,$R$10)),IF(C4100=FALSE,FALSE,IF(C4100&lt;$R$10,C4100,$R$10)))</f>
        <v>0.75093160299999995</v>
      </c>
      <c r="H4100">
        <f>IF('Input and Summary Results'!$J$4="yes",'Data Transformation'!F4100,'Data Transformation'!D4100)</f>
        <v>8.0884372999999996E-2</v>
      </c>
      <c r="I4100">
        <f t="shared" si="220"/>
        <v>220</v>
      </c>
    </row>
    <row r="4101" spans="2:9" x14ac:dyDescent="0.45">
      <c r="B4101">
        <f>IF('Input and Summary Results'!D3683=0,FALSE,'Input and Summary Results'!$B3683)</f>
        <v>220</v>
      </c>
      <c r="C4101">
        <f>IF(OR(B4101=0,'Input and Summary Results'!D3683=0,'Input and Summary Results'!D3683=""),FALSE,'Input and Summary Results'!$D3683)</f>
        <v>0.78702316500000002</v>
      </c>
      <c r="D4101">
        <f>IF(OR(B4101=0,'Input and Summary Results'!E3683=0),FALSE,'Input and Summary Results'!$E3683)</f>
        <v>6.7298018000000001E-2</v>
      </c>
      <c r="E4101">
        <f t="shared" si="221"/>
        <v>-0.10401248456137507</v>
      </c>
      <c r="F4101">
        <f t="shared" si="222"/>
        <v>3.7111156457510369E-2</v>
      </c>
      <c r="G4101">
        <f>IF('Input and Summary Results'!$J$4="yes",IF(C4101=FALSE,FALSE,IF('Data Transformation'!E4101&lt;$R$10,E4101,$R$10)),IF(C4101=FALSE,FALSE,IF(C4101&lt;$R$10,C4101,$R$10)))</f>
        <v>0.78702316500000002</v>
      </c>
      <c r="H4101">
        <f>IF('Input and Summary Results'!$J$4="yes",'Data Transformation'!F4101,'Data Transformation'!D4101)</f>
        <v>6.7298018000000001E-2</v>
      </c>
      <c r="I4101">
        <f t="shared" ref="I4101:I4164" si="223">IF(G4101=FALSE,"",B4101)</f>
        <v>220</v>
      </c>
    </row>
    <row r="4102" spans="2:9" x14ac:dyDescent="0.45">
      <c r="B4102">
        <f>IF('Input and Summary Results'!D3684=0,FALSE,'Input and Summary Results'!$B3684)</f>
        <v>220</v>
      </c>
      <c r="C4102">
        <f>IF(OR(B4102=0,'Input and Summary Results'!D3684=0,'Input and Summary Results'!D3684=""),FALSE,'Input and Summary Results'!$D3684)</f>
        <v>0.15073589100000001</v>
      </c>
      <c r="D4102">
        <f>IF(OR(B4102=0,'Input and Summary Results'!E3684=0),FALSE,'Input and Summary Results'!$E3684)</f>
        <v>6.1599375999999997E-2</v>
      </c>
      <c r="E4102">
        <f t="shared" si="221"/>
        <v>-0.82178332759646011</v>
      </c>
      <c r="F4102">
        <f t="shared" si="222"/>
        <v>0.17735742301745505</v>
      </c>
      <c r="G4102">
        <f>IF('Input and Summary Results'!$J$4="yes",IF(C4102=FALSE,FALSE,IF('Data Transformation'!E4102&lt;$R$10,E4102,$R$10)),IF(C4102=FALSE,FALSE,IF(C4102&lt;$R$10,C4102,$R$10)))</f>
        <v>0.15073589100000001</v>
      </c>
      <c r="H4102">
        <f>IF('Input and Summary Results'!$J$4="yes",'Data Transformation'!F4102,'Data Transformation'!D4102)</f>
        <v>6.1599375999999997E-2</v>
      </c>
      <c r="I4102">
        <f t="shared" si="223"/>
        <v>220</v>
      </c>
    </row>
    <row r="4103" spans="2:9" x14ac:dyDescent="0.45">
      <c r="B4103">
        <f>IF('Input and Summary Results'!D3685=0,FALSE,'Input and Summary Results'!$B3685)</f>
        <v>220</v>
      </c>
      <c r="C4103">
        <f>IF(OR(B4103=0,'Input and Summary Results'!D3685=0,'Input and Summary Results'!D3685=""),FALSE,'Input and Summary Results'!$D3685)</f>
        <v>0.20307582099999999</v>
      </c>
      <c r="D4103">
        <f>IF(OR(B4103=0,'Input and Summary Results'!E3685=0),FALSE,'Input and Summary Results'!$E3685)</f>
        <v>5.6489780000000003E-2</v>
      </c>
      <c r="E4103">
        <f t="shared" si="221"/>
        <v>-0.69234178231349275</v>
      </c>
      <c r="F4103">
        <f t="shared" si="222"/>
        <v>0.120726162274139</v>
      </c>
      <c r="G4103">
        <f>IF('Input and Summary Results'!$J$4="yes",IF(C4103=FALSE,FALSE,IF('Data Transformation'!E4103&lt;$R$10,E4103,$R$10)),IF(C4103=FALSE,FALSE,IF(C4103&lt;$R$10,C4103,$R$10)))</f>
        <v>0.20307582099999999</v>
      </c>
      <c r="H4103">
        <f>IF('Input and Summary Results'!$J$4="yes",'Data Transformation'!F4103,'Data Transformation'!D4103)</f>
        <v>5.6489780000000003E-2</v>
      </c>
      <c r="I4103">
        <f t="shared" si="223"/>
        <v>220</v>
      </c>
    </row>
    <row r="4104" spans="2:9" x14ac:dyDescent="0.45">
      <c r="B4104">
        <f>IF('Input and Summary Results'!D3686=0,FALSE,'Input and Summary Results'!$B3686)</f>
        <v>220</v>
      </c>
      <c r="C4104">
        <f>IF(OR(B4104=0,'Input and Summary Results'!D3686=0,'Input and Summary Results'!D3686=""),FALSE,'Input and Summary Results'!$D3686)</f>
        <v>0.72335902699999999</v>
      </c>
      <c r="D4104">
        <f>IF(OR(B4104=0,'Input and Summary Results'!E3686=0),FALSE,'Input and Summary Results'!$E3686)</f>
        <v>4.9882005E-2</v>
      </c>
      <c r="E4104">
        <f t="shared" si="221"/>
        <v>-0.14064609448476315</v>
      </c>
      <c r="F4104">
        <f t="shared" si="222"/>
        <v>2.9928139916611564E-2</v>
      </c>
      <c r="G4104">
        <f>IF('Input and Summary Results'!$J$4="yes",IF(C4104=FALSE,FALSE,IF('Data Transformation'!E4104&lt;$R$10,E4104,$R$10)),IF(C4104=FALSE,FALSE,IF(C4104&lt;$R$10,C4104,$R$10)))</f>
        <v>0.72335902699999999</v>
      </c>
      <c r="H4104">
        <f>IF('Input and Summary Results'!$J$4="yes",'Data Transformation'!F4104,'Data Transformation'!D4104)</f>
        <v>4.9882005E-2</v>
      </c>
      <c r="I4104">
        <f t="shared" si="223"/>
        <v>220</v>
      </c>
    </row>
    <row r="4105" spans="2:9" x14ac:dyDescent="0.45">
      <c r="B4105">
        <f>IF('Input and Summary Results'!D3687=0,FALSE,'Input and Summary Results'!$B3687)</f>
        <v>220</v>
      </c>
      <c r="C4105">
        <f>IF(OR(B4105=0,'Input and Summary Results'!D3687=0,'Input and Summary Results'!D3687=""),FALSE,'Input and Summary Results'!$D3687)</f>
        <v>0.104231428</v>
      </c>
      <c r="D4105">
        <f>IF(OR(B4105=0,'Input and Summary Results'!E3687=0),FALSE,'Input and Summary Results'!$E3687)</f>
        <v>4.7898084E-2</v>
      </c>
      <c r="E4105">
        <f t="shared" si="221"/>
        <v>-0.98200131223575571</v>
      </c>
      <c r="F4105">
        <f t="shared" si="222"/>
        <v>0.19943858445458504</v>
      </c>
      <c r="G4105">
        <f>IF('Input and Summary Results'!$J$4="yes",IF(C4105=FALSE,FALSE,IF('Data Transformation'!E4105&lt;$R$10,E4105,$R$10)),IF(C4105=FALSE,FALSE,IF(C4105&lt;$R$10,C4105,$R$10)))</f>
        <v>0.104231428</v>
      </c>
      <c r="H4105">
        <f>IF('Input and Summary Results'!$J$4="yes",'Data Transformation'!F4105,'Data Transformation'!D4105)</f>
        <v>4.7898084E-2</v>
      </c>
      <c r="I4105">
        <f t="shared" si="223"/>
        <v>220</v>
      </c>
    </row>
    <row r="4106" spans="2:9" x14ac:dyDescent="0.45">
      <c r="B4106">
        <f>IF('Input and Summary Results'!D3688=0,FALSE,'Input and Summary Results'!$B3688)</f>
        <v>220</v>
      </c>
      <c r="C4106">
        <f>IF(OR(B4106=0,'Input and Summary Results'!D3688=0,'Input and Summary Results'!D3688=""),FALSE,'Input and Summary Results'!$D3688)</f>
        <v>0.98103554400000004</v>
      </c>
      <c r="D4106">
        <f>IF(OR(B4106=0,'Input and Summary Results'!E3688=0),FALSE,'Input and Summary Results'!$E3688)</f>
        <v>4.5358392999999997E-2</v>
      </c>
      <c r="E4106">
        <f t="shared" si="221"/>
        <v>-8.3152573668205491E-3</v>
      </c>
      <c r="F4106">
        <f t="shared" si="222"/>
        <v>2.0066084947070989E-2</v>
      </c>
      <c r="G4106">
        <f>IF('Input and Summary Results'!$J$4="yes",IF(C4106=FALSE,FALSE,IF('Data Transformation'!E4106&lt;$R$10,E4106,$R$10)),IF(C4106=FALSE,FALSE,IF(C4106&lt;$R$10,C4106,$R$10)))</f>
        <v>0.98103554400000004</v>
      </c>
      <c r="H4106">
        <f>IF('Input and Summary Results'!$J$4="yes",'Data Transformation'!F4106,'Data Transformation'!D4106)</f>
        <v>4.5358392999999997E-2</v>
      </c>
      <c r="I4106">
        <f t="shared" si="223"/>
        <v>220</v>
      </c>
    </row>
    <row r="4107" spans="2:9" x14ac:dyDescent="0.45">
      <c r="B4107">
        <f>IF('Input and Summary Results'!D3689=0,FALSE,'Input and Summary Results'!$B3689)</f>
        <v>220</v>
      </c>
      <c r="C4107">
        <f>IF(OR(B4107=0,'Input and Summary Results'!D3689=0,'Input and Summary Results'!D3689=""),FALSE,'Input and Summary Results'!$D3689)</f>
        <v>0.31439223500000002</v>
      </c>
      <c r="D4107">
        <f>IF(OR(B4107=0,'Input and Summary Results'!E3689=0),FALSE,'Input and Summary Results'!$E3689)</f>
        <v>4.5317893999999997E-2</v>
      </c>
      <c r="E4107">
        <f t="shared" si="221"/>
        <v>-0.50252818889947726</v>
      </c>
      <c r="F4107">
        <f t="shared" si="222"/>
        <v>6.2558688817489397E-2</v>
      </c>
      <c r="G4107">
        <f>IF('Input and Summary Results'!$J$4="yes",IF(C4107=FALSE,FALSE,IF('Data Transformation'!E4107&lt;$R$10,E4107,$R$10)),IF(C4107=FALSE,FALSE,IF(C4107&lt;$R$10,C4107,$R$10)))</f>
        <v>0.31439223500000002</v>
      </c>
      <c r="H4107">
        <f>IF('Input and Summary Results'!$J$4="yes",'Data Transformation'!F4107,'Data Transformation'!D4107)</f>
        <v>4.5317893999999997E-2</v>
      </c>
      <c r="I4107">
        <f t="shared" si="223"/>
        <v>220</v>
      </c>
    </row>
    <row r="4108" spans="2:9" x14ac:dyDescent="0.45">
      <c r="B4108">
        <f>IF('Input and Summary Results'!D3690=0,FALSE,'Input and Summary Results'!$B3690)</f>
        <v>220</v>
      </c>
      <c r="C4108">
        <f>IF(OR(B4108=0,'Input and Summary Results'!D3690=0,'Input and Summary Results'!D3690=""),FALSE,'Input and Summary Results'!$D3690)</f>
        <v>0.47977642100000001</v>
      </c>
      <c r="D4108">
        <f>IF(OR(B4108=0,'Input and Summary Results'!E3690=0),FALSE,'Input and Summary Results'!$E3690)</f>
        <v>4.3423147000000002E-2</v>
      </c>
      <c r="E4108">
        <f t="shared" si="221"/>
        <v>-0.31896109959706864</v>
      </c>
      <c r="F4108">
        <f t="shared" si="222"/>
        <v>3.9280058321165393E-2</v>
      </c>
      <c r="G4108">
        <f>IF('Input and Summary Results'!$J$4="yes",IF(C4108=FALSE,FALSE,IF('Data Transformation'!E4108&lt;$R$10,E4108,$R$10)),IF(C4108=FALSE,FALSE,IF(C4108&lt;$R$10,C4108,$R$10)))</f>
        <v>0.47977642100000001</v>
      </c>
      <c r="H4108">
        <f>IF('Input and Summary Results'!$J$4="yes",'Data Transformation'!F4108,'Data Transformation'!D4108)</f>
        <v>4.3423147000000002E-2</v>
      </c>
      <c r="I4108">
        <f t="shared" si="223"/>
        <v>220</v>
      </c>
    </row>
    <row r="4109" spans="2:9" x14ac:dyDescent="0.45">
      <c r="B4109">
        <f>IF('Input and Summary Results'!D3691=0,FALSE,'Input and Summary Results'!$B3691)</f>
        <v>220</v>
      </c>
      <c r="C4109">
        <f>IF(OR(B4109=0,'Input and Summary Results'!D3691=0,'Input and Summary Results'!D3691=""),FALSE,'Input and Summary Results'!$D3691)</f>
        <v>0.83861368300000005</v>
      </c>
      <c r="D4109">
        <f>IF(OR(B4109=0,'Input and Summary Results'!E3691=0),FALSE,'Input and Summary Results'!$E3691)</f>
        <v>4.3182076999999999E-2</v>
      </c>
      <c r="E4109">
        <f t="shared" si="221"/>
        <v>-7.6438055833098706E-2</v>
      </c>
      <c r="F4109">
        <f t="shared" si="222"/>
        <v>2.2347621792858343E-2</v>
      </c>
      <c r="G4109">
        <f>IF('Input and Summary Results'!$J$4="yes",IF(C4109=FALSE,FALSE,IF('Data Transformation'!E4109&lt;$R$10,E4109,$R$10)),IF(C4109=FALSE,FALSE,IF(C4109&lt;$R$10,C4109,$R$10)))</f>
        <v>0.83861368300000005</v>
      </c>
      <c r="H4109">
        <f>IF('Input and Summary Results'!$J$4="yes",'Data Transformation'!F4109,'Data Transformation'!D4109)</f>
        <v>4.3182076999999999E-2</v>
      </c>
      <c r="I4109">
        <f t="shared" si="223"/>
        <v>220</v>
      </c>
    </row>
    <row r="4110" spans="2:9" x14ac:dyDescent="0.45">
      <c r="B4110">
        <f>IF('Input and Summary Results'!D3692=0,FALSE,'Input and Summary Results'!$B3692)</f>
        <v>220</v>
      </c>
      <c r="C4110">
        <f>IF(OR(B4110=0,'Input and Summary Results'!D3692=0,'Input and Summary Results'!D3692=""),FALSE,'Input and Summary Results'!$D3692)</f>
        <v>0.31722724299999999</v>
      </c>
      <c r="D4110">
        <f>IF(OR(B4110=0,'Input and Summary Results'!E3692=0),FALSE,'Input and Summary Results'!$E3692)</f>
        <v>4.0353635999999998E-2</v>
      </c>
      <c r="E4110">
        <f t="shared" si="221"/>
        <v>-0.49862952319390147</v>
      </c>
      <c r="F4110">
        <f t="shared" si="222"/>
        <v>5.5207988627887165E-2</v>
      </c>
      <c r="G4110">
        <f>IF('Input and Summary Results'!$J$4="yes",IF(C4110=FALSE,FALSE,IF('Data Transformation'!E4110&lt;$R$10,E4110,$R$10)),IF(C4110=FALSE,FALSE,IF(C4110&lt;$R$10,C4110,$R$10)))</f>
        <v>0.31722724299999999</v>
      </c>
      <c r="H4110">
        <f>IF('Input and Summary Results'!$J$4="yes",'Data Transformation'!F4110,'Data Transformation'!D4110)</f>
        <v>4.0353635999999998E-2</v>
      </c>
      <c r="I4110">
        <f t="shared" si="223"/>
        <v>220</v>
      </c>
    </row>
    <row r="4111" spans="2:9" x14ac:dyDescent="0.45">
      <c r="B4111">
        <f>IF('Input and Summary Results'!D3693=0,FALSE,'Input and Summary Results'!$B3693)</f>
        <v>220</v>
      </c>
      <c r="C4111">
        <f>IF(OR(B4111=0,'Input and Summary Results'!D3693=0,'Input and Summary Results'!D3693=""),FALSE,'Input and Summary Results'!$D3693)</f>
        <v>0.29625950299999998</v>
      </c>
      <c r="D4111">
        <f>IF(OR(B4111=0,'Input and Summary Results'!E3693=0),FALSE,'Input and Summary Results'!$E3693)</f>
        <v>3.8315309999999998E-2</v>
      </c>
      <c r="E4111">
        <f t="shared" si="221"/>
        <v>-0.52832771006447565</v>
      </c>
      <c r="F4111">
        <f t="shared" si="222"/>
        <v>5.6129320314157148E-2</v>
      </c>
      <c r="G4111">
        <f>IF('Input and Summary Results'!$J$4="yes",IF(C4111=FALSE,FALSE,IF('Data Transformation'!E4111&lt;$R$10,E4111,$R$10)),IF(C4111=FALSE,FALSE,IF(C4111&lt;$R$10,C4111,$R$10)))</f>
        <v>0.29625950299999998</v>
      </c>
      <c r="H4111">
        <f>IF('Input and Summary Results'!$J$4="yes",'Data Transformation'!F4111,'Data Transformation'!D4111)</f>
        <v>3.8315309999999998E-2</v>
      </c>
      <c r="I4111">
        <f t="shared" si="223"/>
        <v>220</v>
      </c>
    </row>
    <row r="4112" spans="2:9" x14ac:dyDescent="0.45">
      <c r="B4112">
        <f>IF('Input and Summary Results'!D3694=0,FALSE,'Input and Summary Results'!$B3694)</f>
        <v>220</v>
      </c>
      <c r="C4112">
        <f>IF(OR(B4112=0,'Input and Summary Results'!D3694=0,'Input and Summary Results'!D3694=""),FALSE,'Input and Summary Results'!$D3694)</f>
        <v>0.136464748</v>
      </c>
      <c r="D4112">
        <f>IF(OR(B4112=0,'Input and Summary Results'!E3694=0),FALSE,'Input and Summary Results'!$E3694)</f>
        <v>3.8270559000000003E-2</v>
      </c>
      <c r="E4112">
        <f t="shared" si="221"/>
        <v>-0.86497952244254317</v>
      </c>
      <c r="F4112">
        <f t="shared" si="222"/>
        <v>0.12171218464419839</v>
      </c>
      <c r="G4112">
        <f>IF('Input and Summary Results'!$J$4="yes",IF(C4112=FALSE,FALSE,IF('Data Transformation'!E4112&lt;$R$10,E4112,$R$10)),IF(C4112=FALSE,FALSE,IF(C4112&lt;$R$10,C4112,$R$10)))</f>
        <v>0.136464748</v>
      </c>
      <c r="H4112">
        <f>IF('Input and Summary Results'!$J$4="yes",'Data Transformation'!F4112,'Data Transformation'!D4112)</f>
        <v>3.8270559000000003E-2</v>
      </c>
      <c r="I4112">
        <f t="shared" si="223"/>
        <v>220</v>
      </c>
    </row>
    <row r="4113" spans="2:9" x14ac:dyDescent="0.45">
      <c r="B4113">
        <f>IF('Input and Summary Results'!D3695=0,FALSE,'Input and Summary Results'!$B3695)</f>
        <v>220</v>
      </c>
      <c r="C4113">
        <f>IF(OR(B4113=0,'Input and Summary Results'!D3695=0,'Input and Summary Results'!D3695=""),FALSE,'Input and Summary Results'!$D3695)</f>
        <v>0.78296896000000005</v>
      </c>
      <c r="D4113">
        <f>IF(OR(B4113=0,'Input and Summary Results'!E3695=0),FALSE,'Input and Summary Results'!$E3695)</f>
        <v>3.6974982000000003E-2</v>
      </c>
      <c r="E4113">
        <f t="shared" si="221"/>
        <v>-0.10625545475932995</v>
      </c>
      <c r="F4113">
        <f t="shared" si="222"/>
        <v>2.0495246948231512E-2</v>
      </c>
      <c r="G4113">
        <f>IF('Input and Summary Results'!$J$4="yes",IF(C4113=FALSE,FALSE,IF('Data Transformation'!E4113&lt;$R$10,E4113,$R$10)),IF(C4113=FALSE,FALSE,IF(C4113&lt;$R$10,C4113,$R$10)))</f>
        <v>0.78296896000000005</v>
      </c>
      <c r="H4113">
        <f>IF('Input and Summary Results'!$J$4="yes",'Data Transformation'!F4113,'Data Transformation'!D4113)</f>
        <v>3.6974982000000003E-2</v>
      </c>
      <c r="I4113">
        <f t="shared" si="223"/>
        <v>220</v>
      </c>
    </row>
    <row r="4114" spans="2:9" x14ac:dyDescent="0.45">
      <c r="B4114">
        <f>IF('Input and Summary Results'!D3696=0,FALSE,'Input and Summary Results'!$B3696)</f>
        <v>220</v>
      </c>
      <c r="C4114">
        <f>IF(OR(B4114=0,'Input and Summary Results'!D3696=0,'Input and Summary Results'!D3696=""),FALSE,'Input and Summary Results'!$D3696)</f>
        <v>0.28796424900000001</v>
      </c>
      <c r="D4114">
        <f>IF(OR(B4114=0,'Input and Summary Results'!E3696=0),FALSE,'Input and Summary Results'!$E3696)</f>
        <v>3.3786236999999997E-2</v>
      </c>
      <c r="E4114">
        <f t="shared" si="221"/>
        <v>-0.5406614269136657</v>
      </c>
      <c r="F4114">
        <f t="shared" si="222"/>
        <v>5.0920303158882747E-2</v>
      </c>
      <c r="G4114">
        <f>IF('Input and Summary Results'!$J$4="yes",IF(C4114=FALSE,FALSE,IF('Data Transformation'!E4114&lt;$R$10,E4114,$R$10)),IF(C4114=FALSE,FALSE,IF(C4114&lt;$R$10,C4114,$R$10)))</f>
        <v>0.28796424900000001</v>
      </c>
      <c r="H4114">
        <f>IF('Input and Summary Results'!$J$4="yes",'Data Transformation'!F4114,'Data Transformation'!D4114)</f>
        <v>3.3786236999999997E-2</v>
      </c>
      <c r="I4114">
        <f t="shared" si="223"/>
        <v>220</v>
      </c>
    </row>
    <row r="4115" spans="2:9" x14ac:dyDescent="0.45">
      <c r="B4115">
        <f>IF('Input and Summary Results'!D3697=0,FALSE,'Input and Summary Results'!$B3697)</f>
        <v>221</v>
      </c>
      <c r="C4115">
        <f>IF(OR(B4115=0,'Input and Summary Results'!D3697=0,'Input and Summary Results'!D3697=""),FALSE,'Input and Summary Results'!$D3697)</f>
        <v>1.076196945</v>
      </c>
      <c r="D4115">
        <f>IF(OR(B4115=0,'Input and Summary Results'!E3697=0),FALSE,'Input and Summary Results'!$E3697)</f>
        <v>8.5248907999999998E-2</v>
      </c>
      <c r="E4115">
        <f t="shared" si="221"/>
        <v>3.189175488058716E-2</v>
      </c>
      <c r="F4115">
        <f t="shared" si="222"/>
        <v>3.4378490148938304E-2</v>
      </c>
      <c r="G4115">
        <f>IF('Input and Summary Results'!$J$4="yes",IF(C4115=FALSE,FALSE,IF('Data Transformation'!E4115&lt;$R$10,E4115,$R$10)),IF(C4115=FALSE,FALSE,IF(C4115&lt;$R$10,C4115,$R$10)))</f>
        <v>1.076196945</v>
      </c>
      <c r="H4115">
        <f>IF('Input and Summary Results'!$J$4="yes",'Data Transformation'!F4115,'Data Transformation'!D4115)</f>
        <v>8.5248907999999998E-2</v>
      </c>
      <c r="I4115">
        <f t="shared" si="223"/>
        <v>221</v>
      </c>
    </row>
    <row r="4116" spans="2:9" x14ac:dyDescent="0.45">
      <c r="B4116">
        <f>IF('Input and Summary Results'!D3698=0,FALSE,'Input and Summary Results'!$B3698)</f>
        <v>221</v>
      </c>
      <c r="C4116">
        <f>IF(OR(B4116=0,'Input and Summary Results'!D3698=0,'Input and Summary Results'!D3698=""),FALSE,'Input and Summary Results'!$D3698)</f>
        <v>0.88559390400000004</v>
      </c>
      <c r="D4116">
        <f>IF(OR(B4116=0,'Input and Summary Results'!E3698=0),FALSE,'Input and Summary Results'!$E3698)</f>
        <v>8.1642230999999996E-2</v>
      </c>
      <c r="E4116">
        <f t="shared" si="221"/>
        <v>-5.2765381592153791E-2</v>
      </c>
      <c r="F4116">
        <f t="shared" si="222"/>
        <v>4.0010131160523432E-2</v>
      </c>
      <c r="G4116">
        <f>IF('Input and Summary Results'!$J$4="yes",IF(C4116=FALSE,FALSE,IF('Data Transformation'!E4116&lt;$R$10,E4116,$R$10)),IF(C4116=FALSE,FALSE,IF(C4116&lt;$R$10,C4116,$R$10)))</f>
        <v>0.88559390400000004</v>
      </c>
      <c r="H4116">
        <f>IF('Input and Summary Results'!$J$4="yes",'Data Transformation'!F4116,'Data Transformation'!D4116)</f>
        <v>8.1642230999999996E-2</v>
      </c>
      <c r="I4116">
        <f t="shared" si="223"/>
        <v>221</v>
      </c>
    </row>
    <row r="4117" spans="2:9" x14ac:dyDescent="0.45">
      <c r="B4117">
        <f>IF('Input and Summary Results'!D3699=0,FALSE,'Input and Summary Results'!$B3699)</f>
        <v>221</v>
      </c>
      <c r="C4117">
        <f>IF(OR(B4117=0,'Input and Summary Results'!D3699=0,'Input and Summary Results'!D3699=""),FALSE,'Input and Summary Results'!$D3699)</f>
        <v>1.0529851029999999</v>
      </c>
      <c r="D4117">
        <f>IF(OR(B4117=0,'Input and Summary Results'!E3699=0),FALSE,'Input and Summary Results'!$E3699)</f>
        <v>8.0971841000000003E-2</v>
      </c>
      <c r="E4117">
        <f t="shared" si="221"/>
        <v>2.2422227091791043E-2</v>
      </c>
      <c r="F4117">
        <f t="shared" si="222"/>
        <v>3.33734816322468E-2</v>
      </c>
      <c r="G4117">
        <f>IF('Input and Summary Results'!$J$4="yes",IF(C4117=FALSE,FALSE,IF('Data Transformation'!E4117&lt;$R$10,E4117,$R$10)),IF(C4117=FALSE,FALSE,IF(C4117&lt;$R$10,C4117,$R$10)))</f>
        <v>1.0529851029999999</v>
      </c>
      <c r="H4117">
        <f>IF('Input and Summary Results'!$J$4="yes",'Data Transformation'!F4117,'Data Transformation'!D4117)</f>
        <v>8.0971841000000003E-2</v>
      </c>
      <c r="I4117">
        <f t="shared" si="223"/>
        <v>221</v>
      </c>
    </row>
    <row r="4118" spans="2:9" x14ac:dyDescent="0.45">
      <c r="B4118">
        <f>IF('Input and Summary Results'!D3700=0,FALSE,'Input and Summary Results'!$B3700)</f>
        <v>221</v>
      </c>
      <c r="C4118">
        <f>IF(OR(B4118=0,'Input and Summary Results'!D3700=0,'Input and Summary Results'!D3700=""),FALSE,'Input and Summary Results'!$D3700)</f>
        <v>1.037137126</v>
      </c>
      <c r="D4118">
        <f>IF(OR(B4118=0,'Input and Summary Results'!E3700=0),FALSE,'Input and Summary Results'!$E3700)</f>
        <v>7.3528372999999994E-2</v>
      </c>
      <c r="E4118">
        <f t="shared" si="221"/>
        <v>1.5836180813362476E-2</v>
      </c>
      <c r="F4118">
        <f t="shared" si="222"/>
        <v>3.0768654483592364E-2</v>
      </c>
      <c r="G4118">
        <f>IF('Input and Summary Results'!$J$4="yes",IF(C4118=FALSE,FALSE,IF('Data Transformation'!E4118&lt;$R$10,E4118,$R$10)),IF(C4118=FALSE,FALSE,IF(C4118&lt;$R$10,C4118,$R$10)))</f>
        <v>1.037137126</v>
      </c>
      <c r="H4118">
        <f>IF('Input and Summary Results'!$J$4="yes",'Data Transformation'!F4118,'Data Transformation'!D4118)</f>
        <v>7.3528372999999994E-2</v>
      </c>
      <c r="I4118">
        <f t="shared" si="223"/>
        <v>221</v>
      </c>
    </row>
    <row r="4119" spans="2:9" x14ac:dyDescent="0.45">
      <c r="B4119">
        <f>IF('Input and Summary Results'!D3701=0,FALSE,'Input and Summary Results'!$B3701)</f>
        <v>221</v>
      </c>
      <c r="C4119">
        <f>IF(OR(B4119=0,'Input and Summary Results'!D3701=0,'Input and Summary Results'!D3701=""),FALSE,'Input and Summary Results'!$D3701)</f>
        <v>0.86147091200000003</v>
      </c>
      <c r="D4119">
        <f>IF(OR(B4119=0,'Input and Summary Results'!E3701=0),FALSE,'Input and Summary Results'!$E3701)</f>
        <v>6.4695547000000006E-2</v>
      </c>
      <c r="E4119">
        <f t="shared" si="221"/>
        <v>-6.4759382140692004E-2</v>
      </c>
      <c r="F4119">
        <f t="shared" si="222"/>
        <v>3.2592937273777621E-2</v>
      </c>
      <c r="G4119">
        <f>IF('Input and Summary Results'!$J$4="yes",IF(C4119=FALSE,FALSE,IF('Data Transformation'!E4119&lt;$R$10,E4119,$R$10)),IF(C4119=FALSE,FALSE,IF(C4119&lt;$R$10,C4119,$R$10)))</f>
        <v>0.86147091200000003</v>
      </c>
      <c r="H4119">
        <f>IF('Input and Summary Results'!$J$4="yes",'Data Transformation'!F4119,'Data Transformation'!D4119)</f>
        <v>6.4695547000000006E-2</v>
      </c>
      <c r="I4119">
        <f t="shared" si="223"/>
        <v>221</v>
      </c>
    </row>
    <row r="4120" spans="2:9" x14ac:dyDescent="0.45">
      <c r="B4120">
        <f>IF('Input and Summary Results'!D3702=0,FALSE,'Input and Summary Results'!$B3702)</f>
        <v>221</v>
      </c>
      <c r="C4120">
        <f>IF(OR(B4120=0,'Input and Summary Results'!D3702=0,'Input and Summary Results'!D3702=""),FALSE,'Input and Summary Results'!$D3702)</f>
        <v>0.96198017599999996</v>
      </c>
      <c r="D4120">
        <f>IF(OR(B4120=0,'Input and Summary Results'!E3702=0),FALSE,'Input and Summary Results'!$E3702)</f>
        <v>6.0291796000000002E-2</v>
      </c>
      <c r="E4120">
        <f t="shared" si="221"/>
        <v>-1.6833877590584426E-2</v>
      </c>
      <c r="F4120">
        <f t="shared" si="222"/>
        <v>2.720080945202347E-2</v>
      </c>
      <c r="G4120">
        <f>IF('Input and Summary Results'!$J$4="yes",IF(C4120=FALSE,FALSE,IF('Data Transformation'!E4120&lt;$R$10,E4120,$R$10)),IF(C4120=FALSE,FALSE,IF(C4120&lt;$R$10,C4120,$R$10)))</f>
        <v>0.96198017599999996</v>
      </c>
      <c r="H4120">
        <f>IF('Input and Summary Results'!$J$4="yes",'Data Transformation'!F4120,'Data Transformation'!D4120)</f>
        <v>6.0291796000000002E-2</v>
      </c>
      <c r="I4120">
        <f t="shared" si="223"/>
        <v>221</v>
      </c>
    </row>
    <row r="4121" spans="2:9" x14ac:dyDescent="0.45">
      <c r="B4121">
        <f>IF('Input and Summary Results'!D3703=0,FALSE,'Input and Summary Results'!$B3703)</f>
        <v>221</v>
      </c>
      <c r="C4121">
        <f>IF(OR(B4121=0,'Input and Summary Results'!D3703=0,'Input and Summary Results'!D3703=""),FALSE,'Input and Summary Results'!$D3703)</f>
        <v>0.96827141699999997</v>
      </c>
      <c r="D4121">
        <f>IF(OR(B4121=0,'Input and Summary Results'!E3703=0),FALSE,'Input and Summary Results'!$E3703)</f>
        <v>5.1194442E-2</v>
      </c>
      <c r="E4121">
        <f t="shared" si="221"/>
        <v>-1.4002888163669959E-2</v>
      </c>
      <c r="F4121">
        <f t="shared" si="222"/>
        <v>2.2946446045923094E-2</v>
      </c>
      <c r="G4121">
        <f>IF('Input and Summary Results'!$J$4="yes",IF(C4121=FALSE,FALSE,IF('Data Transformation'!E4121&lt;$R$10,E4121,$R$10)),IF(C4121=FALSE,FALSE,IF(C4121&lt;$R$10,C4121,$R$10)))</f>
        <v>0.96827141699999997</v>
      </c>
      <c r="H4121">
        <f>IF('Input and Summary Results'!$J$4="yes",'Data Transformation'!F4121,'Data Transformation'!D4121)</f>
        <v>5.1194442E-2</v>
      </c>
      <c r="I4121">
        <f t="shared" si="223"/>
        <v>221</v>
      </c>
    </row>
    <row r="4122" spans="2:9" x14ac:dyDescent="0.45">
      <c r="B4122">
        <f>IF('Input and Summary Results'!D3704=0,FALSE,'Input and Summary Results'!$B3704)</f>
        <v>221</v>
      </c>
      <c r="C4122">
        <f>IF(OR(B4122=0,'Input and Summary Results'!D3704=0,'Input and Summary Results'!D3704=""),FALSE,'Input and Summary Results'!$D3704)</f>
        <v>0.80524240899999999</v>
      </c>
      <c r="D4122">
        <f>IF(OR(B4122=0,'Input and Summary Results'!E3704=0),FALSE,'Input and Summary Results'!$E3704)</f>
        <v>4.8057803000000003E-2</v>
      </c>
      <c r="E4122">
        <f t="shared" si="221"/>
        <v>-9.4073360572165657E-2</v>
      </c>
      <c r="F4122">
        <f t="shared" si="222"/>
        <v>2.5901624490818394E-2</v>
      </c>
      <c r="G4122">
        <f>IF('Input and Summary Results'!$J$4="yes",IF(C4122=FALSE,FALSE,IF('Data Transformation'!E4122&lt;$R$10,E4122,$R$10)),IF(C4122=FALSE,FALSE,IF(C4122&lt;$R$10,C4122,$R$10)))</f>
        <v>0.80524240899999999</v>
      </c>
      <c r="H4122">
        <f>IF('Input and Summary Results'!$J$4="yes",'Data Transformation'!F4122,'Data Transformation'!D4122)</f>
        <v>4.8057803000000003E-2</v>
      </c>
      <c r="I4122">
        <f t="shared" si="223"/>
        <v>221</v>
      </c>
    </row>
    <row r="4123" spans="2:9" x14ac:dyDescent="0.45">
      <c r="B4123">
        <f>IF('Input and Summary Results'!D3705=0,FALSE,'Input and Summary Results'!$B3705)</f>
        <v>221</v>
      </c>
      <c r="C4123">
        <f>IF(OR(B4123=0,'Input and Summary Results'!D3705=0,'Input and Summary Results'!D3705=""),FALSE,'Input and Summary Results'!$D3705)</f>
        <v>0.91714394600000004</v>
      </c>
      <c r="D4123">
        <f>IF(OR(B4123=0,'Input and Summary Results'!E3705=0),FALSE,'Input and Summary Results'!$E3705)</f>
        <v>4.7692537E-2</v>
      </c>
      <c r="E4123">
        <f t="shared" si="221"/>
        <v>-3.7562496339394798E-2</v>
      </c>
      <c r="F4123">
        <f t="shared" si="222"/>
        <v>2.2568497724129336E-2</v>
      </c>
      <c r="G4123">
        <f>IF('Input and Summary Results'!$J$4="yes",IF(C4123=FALSE,FALSE,IF('Data Transformation'!E4123&lt;$R$10,E4123,$R$10)),IF(C4123=FALSE,FALSE,IF(C4123&lt;$R$10,C4123,$R$10)))</f>
        <v>0.91714394600000004</v>
      </c>
      <c r="H4123">
        <f>IF('Input and Summary Results'!$J$4="yes",'Data Transformation'!F4123,'Data Transformation'!D4123)</f>
        <v>4.7692537E-2</v>
      </c>
      <c r="I4123">
        <f t="shared" si="223"/>
        <v>221</v>
      </c>
    </row>
    <row r="4124" spans="2:9" x14ac:dyDescent="0.45">
      <c r="B4124">
        <f>IF('Input and Summary Results'!D3706=0,FALSE,'Input and Summary Results'!$B3706)</f>
        <v>221</v>
      </c>
      <c r="C4124">
        <f>IF(OR(B4124=0,'Input and Summary Results'!D3706=0,'Input and Summary Results'!D3706=""),FALSE,'Input and Summary Results'!$D3706)</f>
        <v>1.023525368</v>
      </c>
      <c r="D4124">
        <f>IF(OR(B4124=0,'Input and Summary Results'!E3706=0),FALSE,'Input and Summary Results'!$E3706)</f>
        <v>4.6277765999999998E-2</v>
      </c>
      <c r="E4124">
        <f t="shared" si="221"/>
        <v>1.0098611088300522E-2</v>
      </c>
      <c r="F4124">
        <f t="shared" si="222"/>
        <v>1.9622914166989164E-2</v>
      </c>
      <c r="G4124">
        <f>IF('Input and Summary Results'!$J$4="yes",IF(C4124=FALSE,FALSE,IF('Data Transformation'!E4124&lt;$R$10,E4124,$R$10)),IF(C4124=FALSE,FALSE,IF(C4124&lt;$R$10,C4124,$R$10)))</f>
        <v>1.023525368</v>
      </c>
      <c r="H4124">
        <f>IF('Input and Summary Results'!$J$4="yes",'Data Transformation'!F4124,'Data Transformation'!D4124)</f>
        <v>4.6277765999999998E-2</v>
      </c>
      <c r="I4124">
        <f t="shared" si="223"/>
        <v>221</v>
      </c>
    </row>
    <row r="4125" spans="2:9" x14ac:dyDescent="0.45">
      <c r="B4125">
        <f>IF('Input and Summary Results'!D3707=0,FALSE,'Input and Summary Results'!$B3707)</f>
        <v>221</v>
      </c>
      <c r="C4125">
        <f>IF(OR(B4125=0,'Input and Summary Results'!D3707=0,'Input and Summary Results'!D3707=""),FALSE,'Input and Summary Results'!$D3707)</f>
        <v>0.91664619300000005</v>
      </c>
      <c r="D4125">
        <f>IF(OR(B4125=0,'Input and Summary Results'!E3707=0),FALSE,'Input and Summary Results'!$E3707)</f>
        <v>4.5908155999999999E-2</v>
      </c>
      <c r="E4125">
        <f t="shared" si="221"/>
        <v>-3.7798260925496867E-2</v>
      </c>
      <c r="F4125">
        <f t="shared" si="222"/>
        <v>2.1735910601223648E-2</v>
      </c>
      <c r="G4125">
        <f>IF('Input and Summary Results'!$J$4="yes",IF(C4125=FALSE,FALSE,IF('Data Transformation'!E4125&lt;$R$10,E4125,$R$10)),IF(C4125=FALSE,FALSE,IF(C4125&lt;$R$10,C4125,$R$10)))</f>
        <v>0.91664619300000005</v>
      </c>
      <c r="H4125">
        <f>IF('Input and Summary Results'!$J$4="yes",'Data Transformation'!F4125,'Data Transformation'!D4125)</f>
        <v>4.5908155999999999E-2</v>
      </c>
      <c r="I4125">
        <f t="shared" si="223"/>
        <v>221</v>
      </c>
    </row>
    <row r="4126" spans="2:9" x14ac:dyDescent="0.45">
      <c r="B4126">
        <f>IF('Input and Summary Results'!D3708=0,FALSE,'Input and Summary Results'!$B3708)</f>
        <v>221</v>
      </c>
      <c r="C4126">
        <f>IF(OR(B4126=0,'Input and Summary Results'!D3708=0,'Input and Summary Results'!D3708=""),FALSE,'Input and Summary Results'!$D3708)</f>
        <v>0.88283869400000003</v>
      </c>
      <c r="D4126">
        <f>IF(OR(B4126=0,'Input and Summary Results'!E3708=0),FALSE,'Input and Summary Results'!$E3708)</f>
        <v>4.4278766999999997E-2</v>
      </c>
      <c r="E4126">
        <f t="shared" si="221"/>
        <v>-5.4118640369453026E-2</v>
      </c>
      <c r="F4126">
        <f t="shared" si="222"/>
        <v>2.1767266215905121E-2</v>
      </c>
      <c r="G4126">
        <f>IF('Input and Summary Results'!$J$4="yes",IF(C4126=FALSE,FALSE,IF('Data Transformation'!E4126&lt;$R$10,E4126,$R$10)),IF(C4126=FALSE,FALSE,IF(C4126&lt;$R$10,C4126,$R$10)))</f>
        <v>0.88283869400000003</v>
      </c>
      <c r="H4126">
        <f>IF('Input and Summary Results'!$J$4="yes",'Data Transformation'!F4126,'Data Transformation'!D4126)</f>
        <v>4.4278766999999997E-2</v>
      </c>
      <c r="I4126">
        <f t="shared" si="223"/>
        <v>221</v>
      </c>
    </row>
    <row r="4127" spans="2:9" x14ac:dyDescent="0.45">
      <c r="B4127">
        <f>IF('Input and Summary Results'!D3709=0,FALSE,'Input and Summary Results'!$B3709)</f>
        <v>221</v>
      </c>
      <c r="C4127">
        <f>IF(OR(B4127=0,'Input and Summary Results'!D3709=0,'Input and Summary Results'!D3709=""),FALSE,'Input and Summary Results'!$D3709)</f>
        <v>0.99047957900000005</v>
      </c>
      <c r="D4127">
        <f>IF(OR(B4127=0,'Input and Summary Results'!E3709=0),FALSE,'Input and Summary Results'!$E3709)</f>
        <v>4.1784259999999997E-2</v>
      </c>
      <c r="E4127">
        <f t="shared" si="221"/>
        <v>-4.1544740063415879E-3</v>
      </c>
      <c r="F4127">
        <f t="shared" si="222"/>
        <v>1.8308675135239712E-2</v>
      </c>
      <c r="G4127">
        <f>IF('Input and Summary Results'!$J$4="yes",IF(C4127=FALSE,FALSE,IF('Data Transformation'!E4127&lt;$R$10,E4127,$R$10)),IF(C4127=FALSE,FALSE,IF(C4127&lt;$R$10,C4127,$R$10)))</f>
        <v>0.99047957900000005</v>
      </c>
      <c r="H4127">
        <f>IF('Input and Summary Results'!$J$4="yes",'Data Transformation'!F4127,'Data Transformation'!D4127)</f>
        <v>4.1784259999999997E-2</v>
      </c>
      <c r="I4127">
        <f t="shared" si="223"/>
        <v>221</v>
      </c>
    </row>
    <row r="4128" spans="2:9" x14ac:dyDescent="0.45">
      <c r="B4128">
        <f>IF('Input and Summary Results'!D3710=0,FALSE,'Input and Summary Results'!$B3710)</f>
        <v>221</v>
      </c>
      <c r="C4128">
        <f>IF(OR(B4128=0,'Input and Summary Results'!D3710=0,'Input and Summary Results'!D3710=""),FALSE,'Input and Summary Results'!$D3710)</f>
        <v>0.98979037999999997</v>
      </c>
      <c r="D4128">
        <f>IF(OR(B4128=0,'Input and Summary Results'!E3710=0),FALSE,'Input and Summary Results'!$E3710)</f>
        <v>4.1139045999999999E-2</v>
      </c>
      <c r="E4128">
        <f t="shared" si="221"/>
        <v>-4.4567715121518236E-3</v>
      </c>
      <c r="F4128">
        <f t="shared" si="222"/>
        <v>1.803851232015409E-2</v>
      </c>
      <c r="G4128">
        <f>IF('Input and Summary Results'!$J$4="yes",IF(C4128=FALSE,FALSE,IF('Data Transformation'!E4128&lt;$R$10,E4128,$R$10)),IF(C4128=FALSE,FALSE,IF(C4128&lt;$R$10,C4128,$R$10)))</f>
        <v>0.98979037999999997</v>
      </c>
      <c r="H4128">
        <f>IF('Input and Summary Results'!$J$4="yes",'Data Transformation'!F4128,'Data Transformation'!D4128)</f>
        <v>4.1139045999999999E-2</v>
      </c>
      <c r="I4128">
        <f t="shared" si="223"/>
        <v>221</v>
      </c>
    </row>
    <row r="4129" spans="2:9" x14ac:dyDescent="0.45">
      <c r="B4129">
        <f>IF('Input and Summary Results'!D3711=0,FALSE,'Input and Summary Results'!$B3711)</f>
        <v>221</v>
      </c>
      <c r="C4129">
        <f>IF(OR(B4129=0,'Input and Summary Results'!D3711=0,'Input and Summary Results'!D3711=""),FALSE,'Input and Summary Results'!$D3711)</f>
        <v>0.94260635999999998</v>
      </c>
      <c r="D4129">
        <f>IF(OR(B4129=0,'Input and Summary Results'!E3711=0),FALSE,'Input and Summary Results'!$E3711)</f>
        <v>4.0820391999999997E-2</v>
      </c>
      <c r="E4129">
        <f t="shared" si="221"/>
        <v>-2.566963427340559E-2</v>
      </c>
      <c r="F4129">
        <f t="shared" si="222"/>
        <v>1.879474919732135E-2</v>
      </c>
      <c r="G4129">
        <f>IF('Input and Summary Results'!$J$4="yes",IF(C4129=FALSE,FALSE,IF('Data Transformation'!E4129&lt;$R$10,E4129,$R$10)),IF(C4129=FALSE,FALSE,IF(C4129&lt;$R$10,C4129,$R$10)))</f>
        <v>0.94260635999999998</v>
      </c>
      <c r="H4129">
        <f>IF('Input and Summary Results'!$J$4="yes",'Data Transformation'!F4129,'Data Transformation'!D4129)</f>
        <v>4.0820391999999997E-2</v>
      </c>
      <c r="I4129">
        <f t="shared" si="223"/>
        <v>221</v>
      </c>
    </row>
    <row r="4130" spans="2:9" x14ac:dyDescent="0.45">
      <c r="B4130">
        <f>IF('Input and Summary Results'!D3712=0,FALSE,'Input and Summary Results'!$B3712)</f>
        <v>221</v>
      </c>
      <c r="C4130">
        <f>IF(OR(B4130=0,'Input and Summary Results'!D3712=0,'Input and Summary Results'!D3712=""),FALSE,'Input and Summary Results'!$D3712)</f>
        <v>0.96723461099999997</v>
      </c>
      <c r="D4130">
        <f>IF(OR(B4130=0,'Input and Summary Results'!E3712=0),FALSE,'Input and Summary Results'!$E3712)</f>
        <v>4.0688480999999999E-2</v>
      </c>
      <c r="E4130">
        <f t="shared" si="221"/>
        <v>-1.4468171310464024E-2</v>
      </c>
      <c r="F4130">
        <f t="shared" si="222"/>
        <v>1.8256998408837957E-2</v>
      </c>
      <c r="G4130">
        <f>IF('Input and Summary Results'!$J$4="yes",IF(C4130=FALSE,FALSE,IF('Data Transformation'!E4130&lt;$R$10,E4130,$R$10)),IF(C4130=FALSE,FALSE,IF(C4130&lt;$R$10,C4130,$R$10)))</f>
        <v>0.96723461099999997</v>
      </c>
      <c r="H4130">
        <f>IF('Input and Summary Results'!$J$4="yes",'Data Transformation'!F4130,'Data Transformation'!D4130)</f>
        <v>4.0688480999999999E-2</v>
      </c>
      <c r="I4130">
        <f t="shared" si="223"/>
        <v>221</v>
      </c>
    </row>
    <row r="4131" spans="2:9" x14ac:dyDescent="0.45">
      <c r="B4131">
        <f>IF('Input and Summary Results'!D3713=0,FALSE,'Input and Summary Results'!$B3713)</f>
        <v>221</v>
      </c>
      <c r="C4131">
        <f>IF(OR(B4131=0,'Input and Summary Results'!D3713=0,'Input and Summary Results'!D3713=""),FALSE,'Input and Summary Results'!$D3713)</f>
        <v>0.91567314700000002</v>
      </c>
      <c r="D4131">
        <f>IF(OR(B4131=0,'Input and Summary Results'!E3713=0),FALSE,'Input and Summary Results'!$E3713)</f>
        <v>2.8927668E-2</v>
      </c>
      <c r="E4131">
        <f t="shared" si="221"/>
        <v>-3.8259521731883135E-2</v>
      </c>
      <c r="F4131">
        <f t="shared" si="222"/>
        <v>1.3710796208376744E-2</v>
      </c>
      <c r="G4131">
        <f>IF('Input and Summary Results'!$J$4="yes",IF(C4131=FALSE,FALSE,IF('Data Transformation'!E4131&lt;$R$10,E4131,$R$10)),IF(C4131=FALSE,FALSE,IF(C4131&lt;$R$10,C4131,$R$10)))</f>
        <v>0.91567314700000002</v>
      </c>
      <c r="H4131">
        <f>IF('Input and Summary Results'!$J$4="yes",'Data Transformation'!F4131,'Data Transformation'!D4131)</f>
        <v>2.8927668E-2</v>
      </c>
      <c r="I4131">
        <f t="shared" si="223"/>
        <v>221</v>
      </c>
    </row>
    <row r="4132" spans="2:9" x14ac:dyDescent="0.45">
      <c r="B4132">
        <f>IF('Input and Summary Results'!D3714=0,FALSE,'Input and Summary Results'!$B3714)</f>
        <v>222</v>
      </c>
      <c r="C4132">
        <f>IF(OR(B4132=0,'Input and Summary Results'!D3714=0,'Input and Summary Results'!D3714=""),FALSE,'Input and Summary Results'!$D3714)</f>
        <v>0.83322354499999995</v>
      </c>
      <c r="D4132">
        <f>IF(OR(B4132=0,'Input and Summary Results'!E3714=0),FALSE,'Input and Summary Results'!$E3714)</f>
        <v>0.11989954899999999</v>
      </c>
      <c r="E4132">
        <f t="shared" si="221"/>
        <v>-7.9238466377795261E-2</v>
      </c>
      <c r="F4132">
        <f t="shared" si="222"/>
        <v>6.2451912908918092E-2</v>
      </c>
      <c r="G4132">
        <f>IF('Input and Summary Results'!$J$4="yes",IF(C4132=FALSE,FALSE,IF('Data Transformation'!E4132&lt;$R$10,E4132,$R$10)),IF(C4132=FALSE,FALSE,IF(C4132&lt;$R$10,C4132,$R$10)))</f>
        <v>0.83322354499999995</v>
      </c>
      <c r="H4132">
        <f>IF('Input and Summary Results'!$J$4="yes",'Data Transformation'!F4132,'Data Transformation'!D4132)</f>
        <v>0.11989954899999999</v>
      </c>
      <c r="I4132">
        <f t="shared" si="223"/>
        <v>222</v>
      </c>
    </row>
    <row r="4133" spans="2:9" x14ac:dyDescent="0.45">
      <c r="B4133">
        <f>IF('Input and Summary Results'!D3715=0,FALSE,'Input and Summary Results'!$B3715)</f>
        <v>222</v>
      </c>
      <c r="C4133">
        <f>IF(OR(B4133=0,'Input and Summary Results'!D3715=0,'Input and Summary Results'!D3715=""),FALSE,'Input and Summary Results'!$D3715)</f>
        <v>0.98166723700000003</v>
      </c>
      <c r="D4133">
        <f>IF(OR(B4133=0,'Input and Summary Results'!E3715=0),FALSE,'Input and Summary Results'!$E3715)</f>
        <v>0.102326089</v>
      </c>
      <c r="E4133">
        <f t="shared" si="221"/>
        <v>-8.0357032781573686E-3</v>
      </c>
      <c r="F4133">
        <f t="shared" si="222"/>
        <v>4.5238876222167324E-2</v>
      </c>
      <c r="G4133">
        <f>IF('Input and Summary Results'!$J$4="yes",IF(C4133=FALSE,FALSE,IF('Data Transformation'!E4133&lt;$R$10,E4133,$R$10)),IF(C4133=FALSE,FALSE,IF(C4133&lt;$R$10,C4133,$R$10)))</f>
        <v>0.98166723700000003</v>
      </c>
      <c r="H4133">
        <f>IF('Input and Summary Results'!$J$4="yes",'Data Transformation'!F4133,'Data Transformation'!D4133)</f>
        <v>0.102326089</v>
      </c>
      <c r="I4133">
        <f t="shared" si="223"/>
        <v>222</v>
      </c>
    </row>
    <row r="4134" spans="2:9" x14ac:dyDescent="0.45">
      <c r="B4134">
        <f>IF('Input and Summary Results'!D3716=0,FALSE,'Input and Summary Results'!$B3716)</f>
        <v>222</v>
      </c>
      <c r="C4134">
        <f>IF(OR(B4134=0,'Input and Summary Results'!D3716=0,'Input and Summary Results'!D3716=""),FALSE,'Input and Summary Results'!$D3716)</f>
        <v>0.90846013199999998</v>
      </c>
      <c r="D4134">
        <f>IF(OR(B4134=0,'Input and Summary Results'!E3716=0),FALSE,'Input and Summary Results'!$E3716)</f>
        <v>9.0393263000000001E-2</v>
      </c>
      <c r="E4134">
        <f t="shared" si="221"/>
        <v>-4.1694127059660163E-2</v>
      </c>
      <c r="F4134">
        <f t="shared" si="222"/>
        <v>4.3183706978568874E-2</v>
      </c>
      <c r="G4134">
        <f>IF('Input and Summary Results'!$J$4="yes",IF(C4134=FALSE,FALSE,IF('Data Transformation'!E4134&lt;$R$10,E4134,$R$10)),IF(C4134=FALSE,FALSE,IF(C4134&lt;$R$10,C4134,$R$10)))</f>
        <v>0.90846013199999998</v>
      </c>
      <c r="H4134">
        <f>IF('Input and Summary Results'!$J$4="yes",'Data Transformation'!F4134,'Data Transformation'!D4134)</f>
        <v>9.0393263000000001E-2</v>
      </c>
      <c r="I4134">
        <f t="shared" si="223"/>
        <v>222</v>
      </c>
    </row>
    <row r="4135" spans="2:9" x14ac:dyDescent="0.45">
      <c r="B4135">
        <f>IF('Input and Summary Results'!D3717=0,FALSE,'Input and Summary Results'!$B3717)</f>
        <v>222</v>
      </c>
      <c r="C4135">
        <f>IF(OR(B4135=0,'Input and Summary Results'!D3717=0,'Input and Summary Results'!D3717=""),FALSE,'Input and Summary Results'!$D3717)</f>
        <v>1.0015009109999999</v>
      </c>
      <c r="D4135">
        <f>IF(OR(B4135=0,'Input and Summary Results'!E3717=0),FALSE,'Input and Summary Results'!$E3717)</f>
        <v>8.1342056999999995E-2</v>
      </c>
      <c r="E4135">
        <f t="shared" si="221"/>
        <v>6.5134867911379737E-4</v>
      </c>
      <c r="F4135">
        <f t="shared" si="222"/>
        <v>3.5249546306204013E-2</v>
      </c>
      <c r="G4135">
        <f>IF('Input and Summary Results'!$J$4="yes",IF(C4135=FALSE,FALSE,IF('Data Transformation'!E4135&lt;$R$10,E4135,$R$10)),IF(C4135=FALSE,FALSE,IF(C4135&lt;$R$10,C4135,$R$10)))</f>
        <v>1.0015009109999999</v>
      </c>
      <c r="H4135">
        <f>IF('Input and Summary Results'!$J$4="yes",'Data Transformation'!F4135,'Data Transformation'!D4135)</f>
        <v>8.1342056999999995E-2</v>
      </c>
      <c r="I4135">
        <f t="shared" si="223"/>
        <v>222</v>
      </c>
    </row>
    <row r="4136" spans="2:9" x14ac:dyDescent="0.45">
      <c r="B4136">
        <f>IF('Input and Summary Results'!D3718=0,FALSE,'Input and Summary Results'!$B3718)</f>
        <v>222</v>
      </c>
      <c r="C4136">
        <f>IF(OR(B4136=0,'Input and Summary Results'!D3718=0,'Input and Summary Results'!D3718=""),FALSE,'Input and Summary Results'!$D3718)</f>
        <v>1.0130730509999999</v>
      </c>
      <c r="D4136">
        <f>IF(OR(B4136=0,'Input and Summary Results'!E3718=0),FALSE,'Input and Summary Results'!$E3718)</f>
        <v>6.8752434000000001E-2</v>
      </c>
      <c r="E4136">
        <f t="shared" si="221"/>
        <v>5.640762736715159E-3</v>
      </c>
      <c r="F4136">
        <f t="shared" si="222"/>
        <v>2.9453509129027264E-2</v>
      </c>
      <c r="G4136">
        <f>IF('Input and Summary Results'!$J$4="yes",IF(C4136=FALSE,FALSE,IF('Data Transformation'!E4136&lt;$R$10,E4136,$R$10)),IF(C4136=FALSE,FALSE,IF(C4136&lt;$R$10,C4136,$R$10)))</f>
        <v>1.0130730509999999</v>
      </c>
      <c r="H4136">
        <f>IF('Input and Summary Results'!$J$4="yes",'Data Transformation'!F4136,'Data Transformation'!D4136)</f>
        <v>6.8752434000000001E-2</v>
      </c>
      <c r="I4136">
        <f t="shared" si="223"/>
        <v>222</v>
      </c>
    </row>
    <row r="4137" spans="2:9" x14ac:dyDescent="0.45">
      <c r="B4137">
        <f>IF('Input and Summary Results'!D3719=0,FALSE,'Input and Summary Results'!$B3719)</f>
        <v>222</v>
      </c>
      <c r="C4137">
        <f>IF(OR(B4137=0,'Input and Summary Results'!D3719=0,'Input and Summary Results'!D3719=""),FALSE,'Input and Summary Results'!$D3719)</f>
        <v>0.52224252500000001</v>
      </c>
      <c r="D4137">
        <f>IF(OR(B4137=0,'Input and Summary Results'!E3719=0),FALSE,'Input and Summary Results'!$E3719)</f>
        <v>5.498778E-2</v>
      </c>
      <c r="E4137">
        <f t="shared" si="221"/>
        <v>-0.28212776747878843</v>
      </c>
      <c r="F4137">
        <f t="shared" si="222"/>
        <v>4.5696578462276698E-2</v>
      </c>
      <c r="G4137">
        <f>IF('Input and Summary Results'!$J$4="yes",IF(C4137=FALSE,FALSE,IF('Data Transformation'!E4137&lt;$R$10,E4137,$R$10)),IF(C4137=FALSE,FALSE,IF(C4137&lt;$R$10,C4137,$R$10)))</f>
        <v>0.52224252500000001</v>
      </c>
      <c r="H4137">
        <f>IF('Input and Summary Results'!$J$4="yes",'Data Transformation'!F4137,'Data Transformation'!D4137)</f>
        <v>5.498778E-2</v>
      </c>
      <c r="I4137">
        <f t="shared" si="223"/>
        <v>222</v>
      </c>
    </row>
    <row r="4138" spans="2:9" x14ac:dyDescent="0.45">
      <c r="B4138">
        <f>IF('Input and Summary Results'!D3720=0,FALSE,'Input and Summary Results'!$B3720)</f>
        <v>222</v>
      </c>
      <c r="C4138">
        <f>IF(OR(B4138=0,'Input and Summary Results'!D3720=0,'Input and Summary Results'!D3720=""),FALSE,'Input and Summary Results'!$D3720)</f>
        <v>0.72259638500000001</v>
      </c>
      <c r="D4138">
        <f>IF(OR(B4138=0,'Input and Summary Results'!E3720=0),FALSE,'Input and Summary Results'!$E3720)</f>
        <v>5.4755171999999998E-2</v>
      </c>
      <c r="E4138">
        <f t="shared" ref="E4138:E4201" si="224">IF(C4138=FALSE,FALSE,LOG10(C4138))</f>
        <v>-0.14110421544787369</v>
      </c>
      <c r="F4138">
        <f t="shared" ref="F4138:F4201" si="225">IF(D4138=FALSE, FALSE,0.434*D4138/C4138)</f>
        <v>3.2886608819666319E-2</v>
      </c>
      <c r="G4138">
        <f>IF('Input and Summary Results'!$J$4="yes",IF(C4138=FALSE,FALSE,IF('Data Transformation'!E4138&lt;$R$10,E4138,$R$10)),IF(C4138=FALSE,FALSE,IF(C4138&lt;$R$10,C4138,$R$10)))</f>
        <v>0.72259638500000001</v>
      </c>
      <c r="H4138">
        <f>IF('Input and Summary Results'!$J$4="yes",'Data Transformation'!F4138,'Data Transformation'!D4138)</f>
        <v>5.4755171999999998E-2</v>
      </c>
      <c r="I4138">
        <f t="shared" si="223"/>
        <v>222</v>
      </c>
    </row>
    <row r="4139" spans="2:9" x14ac:dyDescent="0.45">
      <c r="B4139">
        <f>IF('Input and Summary Results'!D3721=0,FALSE,'Input and Summary Results'!$B3721)</f>
        <v>222</v>
      </c>
      <c r="C4139">
        <f>IF(OR(B4139=0,'Input and Summary Results'!D3721=0,'Input and Summary Results'!D3721=""),FALSE,'Input and Summary Results'!$D3721)</f>
        <v>1.003709542</v>
      </c>
      <c r="D4139">
        <f>IF(OR(B4139=0,'Input and Summary Results'!E3721=0),FALSE,'Input and Summary Results'!$E3721)</f>
        <v>5.1569574999999999E-2</v>
      </c>
      <c r="E4139">
        <f t="shared" si="224"/>
        <v>1.6080528917008664E-3</v>
      </c>
      <c r="F4139">
        <f t="shared" si="225"/>
        <v>2.2298478407810136E-2</v>
      </c>
      <c r="G4139">
        <f>IF('Input and Summary Results'!$J$4="yes",IF(C4139=FALSE,FALSE,IF('Data Transformation'!E4139&lt;$R$10,E4139,$R$10)),IF(C4139=FALSE,FALSE,IF(C4139&lt;$R$10,C4139,$R$10)))</f>
        <v>1.003709542</v>
      </c>
      <c r="H4139">
        <f>IF('Input and Summary Results'!$J$4="yes",'Data Transformation'!F4139,'Data Transformation'!D4139)</f>
        <v>5.1569574999999999E-2</v>
      </c>
      <c r="I4139">
        <f t="shared" si="223"/>
        <v>222</v>
      </c>
    </row>
    <row r="4140" spans="2:9" x14ac:dyDescent="0.45">
      <c r="B4140">
        <f>IF('Input and Summary Results'!D3722=0,FALSE,'Input and Summary Results'!$B3722)</f>
        <v>222</v>
      </c>
      <c r="C4140">
        <f>IF(OR(B4140=0,'Input and Summary Results'!D3722=0,'Input and Summary Results'!D3722=""),FALSE,'Input and Summary Results'!$D3722)</f>
        <v>0.98068339400000004</v>
      </c>
      <c r="D4140">
        <f>IF(OR(B4140=0,'Input and Summary Results'!E3722=0),FALSE,'Input and Summary Results'!$E3722)</f>
        <v>4.9844458000000001E-2</v>
      </c>
      <c r="E4140">
        <f t="shared" si="224"/>
        <v>-8.4711785851790799E-3</v>
      </c>
      <c r="F4140">
        <f t="shared" si="225"/>
        <v>2.2058591900659837E-2</v>
      </c>
      <c r="G4140">
        <f>IF('Input and Summary Results'!$J$4="yes",IF(C4140=FALSE,FALSE,IF('Data Transformation'!E4140&lt;$R$10,E4140,$R$10)),IF(C4140=FALSE,FALSE,IF(C4140&lt;$R$10,C4140,$R$10)))</f>
        <v>0.98068339400000004</v>
      </c>
      <c r="H4140">
        <f>IF('Input and Summary Results'!$J$4="yes",'Data Transformation'!F4140,'Data Transformation'!D4140)</f>
        <v>4.9844458000000001E-2</v>
      </c>
      <c r="I4140">
        <f t="shared" si="223"/>
        <v>222</v>
      </c>
    </row>
    <row r="4141" spans="2:9" x14ac:dyDescent="0.45">
      <c r="B4141">
        <f>IF('Input and Summary Results'!D3723=0,FALSE,'Input and Summary Results'!$B3723)</f>
        <v>222</v>
      </c>
      <c r="C4141">
        <f>IF(OR(B4141=0,'Input and Summary Results'!D3723=0,'Input and Summary Results'!D3723=""),FALSE,'Input and Summary Results'!$D3723)</f>
        <v>1.007260738</v>
      </c>
      <c r="D4141">
        <f>IF(OR(B4141=0,'Input and Summary Results'!E3723=0),FALSE,'Input and Summary Results'!$E3723)</f>
        <v>4.8958061999999997E-2</v>
      </c>
      <c r="E4141">
        <f t="shared" si="224"/>
        <v>3.141905923199228E-3</v>
      </c>
      <c r="F4141">
        <f t="shared" si="225"/>
        <v>2.1094636280760106E-2</v>
      </c>
      <c r="G4141">
        <f>IF('Input and Summary Results'!$J$4="yes",IF(C4141=FALSE,FALSE,IF('Data Transformation'!E4141&lt;$R$10,E4141,$R$10)),IF(C4141=FALSE,FALSE,IF(C4141&lt;$R$10,C4141,$R$10)))</f>
        <v>1.007260738</v>
      </c>
      <c r="H4141">
        <f>IF('Input and Summary Results'!$J$4="yes",'Data Transformation'!F4141,'Data Transformation'!D4141)</f>
        <v>4.8958061999999997E-2</v>
      </c>
      <c r="I4141">
        <f t="shared" si="223"/>
        <v>222</v>
      </c>
    </row>
    <row r="4142" spans="2:9" x14ac:dyDescent="0.45">
      <c r="B4142">
        <f>IF('Input and Summary Results'!D3724=0,FALSE,'Input and Summary Results'!$B3724)</f>
        <v>222</v>
      </c>
      <c r="C4142">
        <f>IF(OR(B4142=0,'Input and Summary Results'!D3724=0,'Input and Summary Results'!D3724=""),FALSE,'Input and Summary Results'!$D3724)</f>
        <v>0.98274206099999994</v>
      </c>
      <c r="D4142">
        <f>IF(OR(B4142=0,'Input and Summary Results'!E3724=0),FALSE,'Input and Summary Results'!$E3724)</f>
        <v>4.1787398000000003E-2</v>
      </c>
      <c r="E4142">
        <f t="shared" si="224"/>
        <v>-7.5604559055516161E-3</v>
      </c>
      <c r="F4142">
        <f t="shared" si="225"/>
        <v>1.8454212403960599E-2</v>
      </c>
      <c r="G4142">
        <f>IF('Input and Summary Results'!$J$4="yes",IF(C4142=FALSE,FALSE,IF('Data Transformation'!E4142&lt;$R$10,E4142,$R$10)),IF(C4142=FALSE,FALSE,IF(C4142&lt;$R$10,C4142,$R$10)))</f>
        <v>0.98274206099999994</v>
      </c>
      <c r="H4142">
        <f>IF('Input and Summary Results'!$J$4="yes",'Data Transformation'!F4142,'Data Transformation'!D4142)</f>
        <v>4.1787398000000003E-2</v>
      </c>
      <c r="I4142">
        <f t="shared" si="223"/>
        <v>222</v>
      </c>
    </row>
    <row r="4143" spans="2:9" x14ac:dyDescent="0.45">
      <c r="B4143">
        <f>IF('Input and Summary Results'!D3725=0,FALSE,'Input and Summary Results'!$B3725)</f>
        <v>222</v>
      </c>
      <c r="C4143">
        <f>IF(OR(B4143=0,'Input and Summary Results'!D3725=0,'Input and Summary Results'!D3725=""),FALSE,'Input and Summary Results'!$D3725)</f>
        <v>1.0400116559999999</v>
      </c>
      <c r="D4143">
        <f>IF(OR(B4143=0,'Input and Summary Results'!E3725=0),FALSE,'Input and Summary Results'!$E3725)</f>
        <v>4.0473832000000001E-2</v>
      </c>
      <c r="E4143">
        <f t="shared" si="224"/>
        <v>1.7038206710428237E-2</v>
      </c>
      <c r="F4143">
        <f t="shared" si="225"/>
        <v>1.6889852134503388E-2</v>
      </c>
      <c r="G4143">
        <f>IF('Input and Summary Results'!$J$4="yes",IF(C4143=FALSE,FALSE,IF('Data Transformation'!E4143&lt;$R$10,E4143,$R$10)),IF(C4143=FALSE,FALSE,IF(C4143&lt;$R$10,C4143,$R$10)))</f>
        <v>1.0400116559999999</v>
      </c>
      <c r="H4143">
        <f>IF('Input and Summary Results'!$J$4="yes",'Data Transformation'!F4143,'Data Transformation'!D4143)</f>
        <v>4.0473832000000001E-2</v>
      </c>
      <c r="I4143">
        <f t="shared" si="223"/>
        <v>222</v>
      </c>
    </row>
    <row r="4144" spans="2:9" x14ac:dyDescent="0.45">
      <c r="B4144">
        <f>IF('Input and Summary Results'!D3726=0,FALSE,'Input and Summary Results'!$B3726)</f>
        <v>222</v>
      </c>
      <c r="C4144">
        <f>IF(OR(B4144=0,'Input and Summary Results'!D3726=0,'Input and Summary Results'!D3726=""),FALSE,'Input and Summary Results'!$D3726)</f>
        <v>1.0038767449999999</v>
      </c>
      <c r="D4144">
        <f>IF(OR(B4144=0,'Input and Summary Results'!E3726=0),FALSE,'Input and Summary Results'!$E3726)</f>
        <v>3.8679995000000002E-2</v>
      </c>
      <c r="E4144">
        <f t="shared" si="224"/>
        <v>1.6803938325568207E-3</v>
      </c>
      <c r="F4144">
        <f t="shared" si="225"/>
        <v>1.6722289776719555E-2</v>
      </c>
      <c r="G4144">
        <f>IF('Input and Summary Results'!$J$4="yes",IF(C4144=FALSE,FALSE,IF('Data Transformation'!E4144&lt;$R$10,E4144,$R$10)),IF(C4144=FALSE,FALSE,IF(C4144&lt;$R$10,C4144,$R$10)))</f>
        <v>1.0038767449999999</v>
      </c>
      <c r="H4144">
        <f>IF('Input and Summary Results'!$J$4="yes",'Data Transformation'!F4144,'Data Transformation'!D4144)</f>
        <v>3.8679995000000002E-2</v>
      </c>
      <c r="I4144">
        <f t="shared" si="223"/>
        <v>222</v>
      </c>
    </row>
    <row r="4145" spans="2:9" x14ac:dyDescent="0.45">
      <c r="B4145">
        <f>IF('Input and Summary Results'!D3727=0,FALSE,'Input and Summary Results'!$B3727)</f>
        <v>222</v>
      </c>
      <c r="C4145">
        <f>IF(OR(B4145=0,'Input and Summary Results'!D3727=0,'Input and Summary Results'!D3727=""),FALSE,'Input and Summary Results'!$D3727)</f>
        <v>0.88664049499999997</v>
      </c>
      <c r="D4145">
        <f>IF(OR(B4145=0,'Input and Summary Results'!E3727=0),FALSE,'Input and Summary Results'!$E3727)</f>
        <v>3.7983490000000002E-2</v>
      </c>
      <c r="E4145">
        <f t="shared" si="224"/>
        <v>-5.2252437312091622E-2</v>
      </c>
      <c r="F4145">
        <f t="shared" si="225"/>
        <v>1.8592467581801574E-2</v>
      </c>
      <c r="G4145">
        <f>IF('Input and Summary Results'!$J$4="yes",IF(C4145=FALSE,FALSE,IF('Data Transformation'!E4145&lt;$R$10,E4145,$R$10)),IF(C4145=FALSE,FALSE,IF(C4145&lt;$R$10,C4145,$R$10)))</f>
        <v>0.88664049499999997</v>
      </c>
      <c r="H4145">
        <f>IF('Input and Summary Results'!$J$4="yes",'Data Transformation'!F4145,'Data Transformation'!D4145)</f>
        <v>3.7983490000000002E-2</v>
      </c>
      <c r="I4145">
        <f t="shared" si="223"/>
        <v>222</v>
      </c>
    </row>
    <row r="4146" spans="2:9" x14ac:dyDescent="0.45">
      <c r="B4146">
        <f>IF('Input and Summary Results'!D3728=0,FALSE,'Input and Summary Results'!$B3728)</f>
        <v>222</v>
      </c>
      <c r="C4146">
        <f>IF(OR(B4146=0,'Input and Summary Results'!D3728=0,'Input and Summary Results'!D3728=""),FALSE,'Input and Summary Results'!$D3728)</f>
        <v>0.99532028400000006</v>
      </c>
      <c r="D4146">
        <f>IF(OR(B4146=0,'Input and Summary Results'!E3728=0),FALSE,'Input and Summary Results'!$E3728)</f>
        <v>3.7870938E-2</v>
      </c>
      <c r="E4146">
        <f t="shared" si="224"/>
        <v>-2.037145192621468E-3</v>
      </c>
      <c r="F4146">
        <f t="shared" si="225"/>
        <v>1.6513264479999283E-2</v>
      </c>
      <c r="G4146">
        <f>IF('Input and Summary Results'!$J$4="yes",IF(C4146=FALSE,FALSE,IF('Data Transformation'!E4146&lt;$R$10,E4146,$R$10)),IF(C4146=FALSE,FALSE,IF(C4146&lt;$R$10,C4146,$R$10)))</f>
        <v>0.99532028400000006</v>
      </c>
      <c r="H4146">
        <f>IF('Input and Summary Results'!$J$4="yes",'Data Transformation'!F4146,'Data Transformation'!D4146)</f>
        <v>3.7870938E-2</v>
      </c>
      <c r="I4146">
        <f t="shared" si="223"/>
        <v>222</v>
      </c>
    </row>
    <row r="4147" spans="2:9" x14ac:dyDescent="0.45">
      <c r="B4147">
        <f>IF('Input and Summary Results'!D3729=0,FALSE,'Input and Summary Results'!$B3729)</f>
        <v>222</v>
      </c>
      <c r="C4147">
        <f>IF(OR(B4147=0,'Input and Summary Results'!D3729=0,'Input and Summary Results'!D3729=""),FALSE,'Input and Summary Results'!$D3729)</f>
        <v>0.97459193700000002</v>
      </c>
      <c r="D4147">
        <f>IF(OR(B4147=0,'Input and Summary Results'!E3729=0),FALSE,'Input and Summary Results'!$E3729)</f>
        <v>3.5920254999999998E-2</v>
      </c>
      <c r="E4147">
        <f t="shared" si="224"/>
        <v>-1.1177185947636935E-2</v>
      </c>
      <c r="F4147">
        <f t="shared" si="225"/>
        <v>1.5995813302116413E-2</v>
      </c>
      <c r="G4147">
        <f>IF('Input and Summary Results'!$J$4="yes",IF(C4147=FALSE,FALSE,IF('Data Transformation'!E4147&lt;$R$10,E4147,$R$10)),IF(C4147=FALSE,FALSE,IF(C4147&lt;$R$10,C4147,$R$10)))</f>
        <v>0.97459193700000002</v>
      </c>
      <c r="H4147">
        <f>IF('Input and Summary Results'!$J$4="yes",'Data Transformation'!F4147,'Data Transformation'!D4147)</f>
        <v>3.5920254999999998E-2</v>
      </c>
      <c r="I4147">
        <f t="shared" si="223"/>
        <v>222</v>
      </c>
    </row>
    <row r="4148" spans="2:9" x14ac:dyDescent="0.45">
      <c r="B4148">
        <f>IF('Input and Summary Results'!D3730=0,FALSE,'Input and Summary Results'!$B3730)</f>
        <v>222</v>
      </c>
      <c r="C4148">
        <f>IF(OR(B4148=0,'Input and Summary Results'!D3730=0,'Input and Summary Results'!D3730=""),FALSE,'Input and Summary Results'!$D3730)</f>
        <v>0.96960010500000005</v>
      </c>
      <c r="D4148">
        <f>IF(OR(B4148=0,'Input and Summary Results'!E3730=0),FALSE,'Input and Summary Results'!$E3730)</f>
        <v>3.4521135000000001E-2</v>
      </c>
      <c r="E4148">
        <f t="shared" si="224"/>
        <v>-1.3407346147139105E-2</v>
      </c>
      <c r="F4148">
        <f t="shared" si="225"/>
        <v>1.5451909001185597E-2</v>
      </c>
      <c r="G4148">
        <f>IF('Input and Summary Results'!$J$4="yes",IF(C4148=FALSE,FALSE,IF('Data Transformation'!E4148&lt;$R$10,E4148,$R$10)),IF(C4148=FALSE,FALSE,IF(C4148&lt;$R$10,C4148,$R$10)))</f>
        <v>0.96960010500000005</v>
      </c>
      <c r="H4148">
        <f>IF('Input and Summary Results'!$J$4="yes",'Data Transformation'!F4148,'Data Transformation'!D4148)</f>
        <v>3.4521135000000001E-2</v>
      </c>
      <c r="I4148">
        <f t="shared" si="223"/>
        <v>222</v>
      </c>
    </row>
    <row r="4149" spans="2:9" x14ac:dyDescent="0.45">
      <c r="B4149">
        <f>IF('Input and Summary Results'!D3731=0,FALSE,'Input and Summary Results'!$B3731)</f>
        <v>222</v>
      </c>
      <c r="C4149">
        <f>IF(OR(B4149=0,'Input and Summary Results'!D3731=0,'Input and Summary Results'!D3731=""),FALSE,'Input and Summary Results'!$D3731)</f>
        <v>4.8732228000000002E-2</v>
      </c>
      <c r="D4149">
        <f>IF(OR(B4149=0,'Input and Summary Results'!E3731=0),FALSE,'Input and Summary Results'!$E3731)</f>
        <v>3.3619208999999997E-2</v>
      </c>
      <c r="E4149">
        <f t="shared" si="224"/>
        <v>-1.3121837325549623</v>
      </c>
      <c r="F4149">
        <f t="shared" si="225"/>
        <v>0.29940631292293873</v>
      </c>
      <c r="G4149">
        <f>IF('Input and Summary Results'!$J$4="yes",IF(C4149=FALSE,FALSE,IF('Data Transformation'!E4149&lt;$R$10,E4149,$R$10)),IF(C4149=FALSE,FALSE,IF(C4149&lt;$R$10,C4149,$R$10)))</f>
        <v>4.8732228000000002E-2</v>
      </c>
      <c r="H4149">
        <f>IF('Input and Summary Results'!$J$4="yes",'Data Transformation'!F4149,'Data Transformation'!D4149)</f>
        <v>3.3619208999999997E-2</v>
      </c>
      <c r="I4149">
        <f t="shared" si="223"/>
        <v>222</v>
      </c>
    </row>
    <row r="4150" spans="2:9" x14ac:dyDescent="0.45">
      <c r="B4150">
        <f>IF('Input and Summary Results'!D3732=0,FALSE,'Input and Summary Results'!$B3732)</f>
        <v>222</v>
      </c>
      <c r="C4150">
        <f>IF(OR(B4150=0,'Input and Summary Results'!D3732=0,'Input and Summary Results'!D3732=""),FALSE,'Input and Summary Results'!$D3732)</f>
        <v>0.54306852800000005</v>
      </c>
      <c r="D4150">
        <f>IF(OR(B4150=0,'Input and Summary Results'!E3732=0),FALSE,'Input and Summary Results'!$E3732)</f>
        <v>2.5464401000000001E-2</v>
      </c>
      <c r="E4150">
        <f t="shared" si="224"/>
        <v>-0.26514536478604173</v>
      </c>
      <c r="F4150">
        <f t="shared" si="225"/>
        <v>2.0350194246572136E-2</v>
      </c>
      <c r="G4150">
        <f>IF('Input and Summary Results'!$J$4="yes",IF(C4150=FALSE,FALSE,IF('Data Transformation'!E4150&lt;$R$10,E4150,$R$10)),IF(C4150=FALSE,FALSE,IF(C4150&lt;$R$10,C4150,$R$10)))</f>
        <v>0.54306852800000005</v>
      </c>
      <c r="H4150">
        <f>IF('Input and Summary Results'!$J$4="yes",'Data Transformation'!F4150,'Data Transformation'!D4150)</f>
        <v>2.5464401000000001E-2</v>
      </c>
      <c r="I4150">
        <f t="shared" si="223"/>
        <v>222</v>
      </c>
    </row>
    <row r="4151" spans="2:9" x14ac:dyDescent="0.45">
      <c r="B4151">
        <f>IF('Input and Summary Results'!D3733=0,FALSE,'Input and Summary Results'!$B3733)</f>
        <v>223</v>
      </c>
      <c r="C4151">
        <f>IF(OR(B4151=0,'Input and Summary Results'!D3733=0,'Input and Summary Results'!D3733=""),FALSE,'Input and Summary Results'!$D3733)</f>
        <v>0.998271978</v>
      </c>
      <c r="D4151">
        <f>IF(OR(B4151=0,'Input and Summary Results'!E3733=0),FALSE,'Input and Summary Results'!$E3733)</f>
        <v>7.0188059999999997E-2</v>
      </c>
      <c r="E4151">
        <f t="shared" si="224"/>
        <v>-7.511195818574733E-4</v>
      </c>
      <c r="F4151">
        <f t="shared" si="225"/>
        <v>3.0514347503802216E-2</v>
      </c>
      <c r="G4151">
        <f>IF('Input and Summary Results'!$J$4="yes",IF(C4151=FALSE,FALSE,IF('Data Transformation'!E4151&lt;$R$10,E4151,$R$10)),IF(C4151=FALSE,FALSE,IF(C4151&lt;$R$10,C4151,$R$10)))</f>
        <v>0.998271978</v>
      </c>
      <c r="H4151">
        <f>IF('Input and Summary Results'!$J$4="yes",'Data Transformation'!F4151,'Data Transformation'!D4151)</f>
        <v>7.0188059999999997E-2</v>
      </c>
      <c r="I4151">
        <f t="shared" si="223"/>
        <v>223</v>
      </c>
    </row>
    <row r="4152" spans="2:9" x14ac:dyDescent="0.45">
      <c r="B4152">
        <f>IF('Input and Summary Results'!D3734=0,FALSE,'Input and Summary Results'!$B3734)</f>
        <v>223</v>
      </c>
      <c r="C4152">
        <f>IF(OR(B4152=0,'Input and Summary Results'!D3734=0,'Input and Summary Results'!D3734=""),FALSE,'Input and Summary Results'!$D3734)</f>
        <v>1.113368248</v>
      </c>
      <c r="D4152">
        <f>IF(OR(B4152=0,'Input and Summary Results'!E3734=0),FALSE,'Input and Summary Results'!$E3734)</f>
        <v>6.4864561000000001E-2</v>
      </c>
      <c r="E4152">
        <f t="shared" si="224"/>
        <v>4.6638831561344359E-2</v>
      </c>
      <c r="F4152">
        <f t="shared" si="225"/>
        <v>2.5284733532296676E-2</v>
      </c>
      <c r="G4152">
        <f>IF('Input and Summary Results'!$J$4="yes",IF(C4152=FALSE,FALSE,IF('Data Transformation'!E4152&lt;$R$10,E4152,$R$10)),IF(C4152=FALSE,FALSE,IF(C4152&lt;$R$10,C4152,$R$10)))</f>
        <v>1.113368248</v>
      </c>
      <c r="H4152">
        <f>IF('Input and Summary Results'!$J$4="yes",'Data Transformation'!F4152,'Data Transformation'!D4152)</f>
        <v>6.4864561000000001E-2</v>
      </c>
      <c r="I4152">
        <f t="shared" si="223"/>
        <v>223</v>
      </c>
    </row>
    <row r="4153" spans="2:9" x14ac:dyDescent="0.45">
      <c r="B4153">
        <f>IF('Input and Summary Results'!D3735=0,FALSE,'Input and Summary Results'!$B3735)</f>
        <v>223</v>
      </c>
      <c r="C4153">
        <f>IF(OR(B4153=0,'Input and Summary Results'!D3735=0,'Input and Summary Results'!D3735=""),FALSE,'Input and Summary Results'!$D3735)</f>
        <v>1.073358389</v>
      </c>
      <c r="D4153">
        <f>IF(OR(B4153=0,'Input and Summary Results'!E3735=0),FALSE,'Input and Summary Results'!$E3735)</f>
        <v>6.0203830999999999E-2</v>
      </c>
      <c r="E4153">
        <f t="shared" si="224"/>
        <v>3.074475493651092E-2</v>
      </c>
      <c r="F4153">
        <f t="shared" si="225"/>
        <v>2.4342719935643041E-2</v>
      </c>
      <c r="G4153">
        <f>IF('Input and Summary Results'!$J$4="yes",IF(C4153=FALSE,FALSE,IF('Data Transformation'!E4153&lt;$R$10,E4153,$R$10)),IF(C4153=FALSE,FALSE,IF(C4153&lt;$R$10,C4153,$R$10)))</f>
        <v>1.073358389</v>
      </c>
      <c r="H4153">
        <f>IF('Input and Summary Results'!$J$4="yes",'Data Transformation'!F4153,'Data Transformation'!D4153)</f>
        <v>6.0203830999999999E-2</v>
      </c>
      <c r="I4153">
        <f t="shared" si="223"/>
        <v>223</v>
      </c>
    </row>
    <row r="4154" spans="2:9" x14ac:dyDescent="0.45">
      <c r="B4154">
        <f>IF('Input and Summary Results'!D3736=0,FALSE,'Input and Summary Results'!$B3736)</f>
        <v>223</v>
      </c>
      <c r="C4154">
        <f>IF(OR(B4154=0,'Input and Summary Results'!D3736=0,'Input and Summary Results'!D3736=""),FALSE,'Input and Summary Results'!$D3736)</f>
        <v>1.024587446</v>
      </c>
      <c r="D4154">
        <f>IF(OR(B4154=0,'Input and Summary Results'!E3736=0),FALSE,'Input and Summary Results'!$E3736)</f>
        <v>5.8060680000000003E-2</v>
      </c>
      <c r="E4154">
        <f t="shared" si="224"/>
        <v>1.0549030277070812E-2</v>
      </c>
      <c r="F4154">
        <f t="shared" si="225"/>
        <v>2.4593640316768046E-2</v>
      </c>
      <c r="G4154">
        <f>IF('Input and Summary Results'!$J$4="yes",IF(C4154=FALSE,FALSE,IF('Data Transformation'!E4154&lt;$R$10,E4154,$R$10)),IF(C4154=FALSE,FALSE,IF(C4154&lt;$R$10,C4154,$R$10)))</f>
        <v>1.024587446</v>
      </c>
      <c r="H4154">
        <f>IF('Input and Summary Results'!$J$4="yes",'Data Transformation'!F4154,'Data Transformation'!D4154)</f>
        <v>5.8060680000000003E-2</v>
      </c>
      <c r="I4154">
        <f t="shared" si="223"/>
        <v>223</v>
      </c>
    </row>
    <row r="4155" spans="2:9" x14ac:dyDescent="0.45">
      <c r="B4155">
        <f>IF('Input and Summary Results'!D3737=0,FALSE,'Input and Summary Results'!$B3737)</f>
        <v>223</v>
      </c>
      <c r="C4155">
        <f>IF(OR(B4155=0,'Input and Summary Results'!D3737=0,'Input and Summary Results'!D3737=""),FALSE,'Input and Summary Results'!$D3737)</f>
        <v>0.92616758799999999</v>
      </c>
      <c r="D4155">
        <f>IF(OR(B4155=0,'Input and Summary Results'!E3737=0),FALSE,'Input and Summary Results'!$E3737)</f>
        <v>5.7360362999999998E-2</v>
      </c>
      <c r="E4155">
        <f t="shared" si="224"/>
        <v>-3.3310421570425366E-2</v>
      </c>
      <c r="F4155">
        <f t="shared" si="225"/>
        <v>2.6878934076885446E-2</v>
      </c>
      <c r="G4155">
        <f>IF('Input and Summary Results'!$J$4="yes",IF(C4155=FALSE,FALSE,IF('Data Transformation'!E4155&lt;$R$10,E4155,$R$10)),IF(C4155=FALSE,FALSE,IF(C4155&lt;$R$10,C4155,$R$10)))</f>
        <v>0.92616758799999999</v>
      </c>
      <c r="H4155">
        <f>IF('Input and Summary Results'!$J$4="yes",'Data Transformation'!F4155,'Data Transformation'!D4155)</f>
        <v>5.7360362999999998E-2</v>
      </c>
      <c r="I4155">
        <f t="shared" si="223"/>
        <v>223</v>
      </c>
    </row>
    <row r="4156" spans="2:9" x14ac:dyDescent="0.45">
      <c r="B4156">
        <f>IF('Input and Summary Results'!D3738=0,FALSE,'Input and Summary Results'!$B3738)</f>
        <v>223</v>
      </c>
      <c r="C4156">
        <f>IF(OR(B4156=0,'Input and Summary Results'!D3738=0,'Input and Summary Results'!D3738=""),FALSE,'Input and Summary Results'!$D3738)</f>
        <v>1.058312296</v>
      </c>
      <c r="D4156">
        <f>IF(OR(B4156=0,'Input and Summary Results'!E3738=0),FALSE,'Input and Summary Results'!$E3738)</f>
        <v>5.5684193E-2</v>
      </c>
      <c r="E4156">
        <f t="shared" si="224"/>
        <v>2.4613842005729619E-2</v>
      </c>
      <c r="F4156">
        <f t="shared" si="225"/>
        <v>2.2835357628689972E-2</v>
      </c>
      <c r="G4156">
        <f>IF('Input and Summary Results'!$J$4="yes",IF(C4156=FALSE,FALSE,IF('Data Transformation'!E4156&lt;$R$10,E4156,$R$10)),IF(C4156=FALSE,FALSE,IF(C4156&lt;$R$10,C4156,$R$10)))</f>
        <v>1.058312296</v>
      </c>
      <c r="H4156">
        <f>IF('Input and Summary Results'!$J$4="yes",'Data Transformation'!F4156,'Data Transformation'!D4156)</f>
        <v>5.5684193E-2</v>
      </c>
      <c r="I4156">
        <f t="shared" si="223"/>
        <v>223</v>
      </c>
    </row>
    <row r="4157" spans="2:9" x14ac:dyDescent="0.45">
      <c r="B4157">
        <f>IF('Input and Summary Results'!D3739=0,FALSE,'Input and Summary Results'!$B3739)</f>
        <v>223</v>
      </c>
      <c r="C4157">
        <f>IF(OR(B4157=0,'Input and Summary Results'!D3739=0,'Input and Summary Results'!D3739=""),FALSE,'Input and Summary Results'!$D3739)</f>
        <v>0.99919893699999995</v>
      </c>
      <c r="D4157">
        <f>IF(OR(B4157=0,'Input and Summary Results'!E3739=0),FALSE,'Input and Summary Results'!$E3739)</f>
        <v>5.3521824000000003E-2</v>
      </c>
      <c r="E4157">
        <f t="shared" si="224"/>
        <v>-3.4803665882067166E-4</v>
      </c>
      <c r="F4157">
        <f t="shared" si="225"/>
        <v>2.3247094002863219E-2</v>
      </c>
      <c r="G4157">
        <f>IF('Input and Summary Results'!$J$4="yes",IF(C4157=FALSE,FALSE,IF('Data Transformation'!E4157&lt;$R$10,E4157,$R$10)),IF(C4157=FALSE,FALSE,IF(C4157&lt;$R$10,C4157,$R$10)))</f>
        <v>0.99919893699999995</v>
      </c>
      <c r="H4157">
        <f>IF('Input and Summary Results'!$J$4="yes",'Data Transformation'!F4157,'Data Transformation'!D4157)</f>
        <v>5.3521824000000003E-2</v>
      </c>
      <c r="I4157">
        <f t="shared" si="223"/>
        <v>223</v>
      </c>
    </row>
    <row r="4158" spans="2:9" x14ac:dyDescent="0.45">
      <c r="B4158">
        <f>IF('Input and Summary Results'!D3740=0,FALSE,'Input and Summary Results'!$B3740)</f>
        <v>223</v>
      </c>
      <c r="C4158">
        <f>IF(OR(B4158=0,'Input and Summary Results'!D3740=0,'Input and Summary Results'!D3740=""),FALSE,'Input and Summary Results'!$D3740)</f>
        <v>0.979561079</v>
      </c>
      <c r="D4158">
        <f>IF(OR(B4158=0,'Input and Summary Results'!E3740=0),FALSE,'Input and Summary Results'!$E3740)</f>
        <v>5.3179058000000001E-2</v>
      </c>
      <c r="E4158">
        <f t="shared" si="224"/>
        <v>-8.9684790713470876E-3</v>
      </c>
      <c r="F4158">
        <f t="shared" si="225"/>
        <v>2.3561278277370187E-2</v>
      </c>
      <c r="G4158">
        <f>IF('Input and Summary Results'!$J$4="yes",IF(C4158=FALSE,FALSE,IF('Data Transformation'!E4158&lt;$R$10,E4158,$R$10)),IF(C4158=FALSE,FALSE,IF(C4158&lt;$R$10,C4158,$R$10)))</f>
        <v>0.979561079</v>
      </c>
      <c r="H4158">
        <f>IF('Input and Summary Results'!$J$4="yes",'Data Transformation'!F4158,'Data Transformation'!D4158)</f>
        <v>5.3179058000000001E-2</v>
      </c>
      <c r="I4158">
        <f t="shared" si="223"/>
        <v>223</v>
      </c>
    </row>
    <row r="4159" spans="2:9" x14ac:dyDescent="0.45">
      <c r="B4159">
        <f>IF('Input and Summary Results'!D3741=0,FALSE,'Input and Summary Results'!$B3741)</f>
        <v>223</v>
      </c>
      <c r="C4159">
        <f>IF(OR(B4159=0,'Input and Summary Results'!D3741=0,'Input and Summary Results'!D3741=""),FALSE,'Input and Summary Results'!$D3741)</f>
        <v>0.98434401400000004</v>
      </c>
      <c r="D4159">
        <f>IF(OR(B4159=0,'Input and Summary Results'!E3741=0),FALSE,'Input and Summary Results'!$E3741)</f>
        <v>5.1905765E-2</v>
      </c>
      <c r="E4159">
        <f t="shared" si="224"/>
        <v>-6.853095398236999E-3</v>
      </c>
      <c r="F4159">
        <f t="shared" si="225"/>
        <v>2.2885395440622857E-2</v>
      </c>
      <c r="G4159">
        <f>IF('Input and Summary Results'!$J$4="yes",IF(C4159=FALSE,FALSE,IF('Data Transformation'!E4159&lt;$R$10,E4159,$R$10)),IF(C4159=FALSE,FALSE,IF(C4159&lt;$R$10,C4159,$R$10)))</f>
        <v>0.98434401400000004</v>
      </c>
      <c r="H4159">
        <f>IF('Input and Summary Results'!$J$4="yes",'Data Transformation'!F4159,'Data Transformation'!D4159)</f>
        <v>5.1905765E-2</v>
      </c>
      <c r="I4159">
        <f t="shared" si="223"/>
        <v>223</v>
      </c>
    </row>
    <row r="4160" spans="2:9" x14ac:dyDescent="0.45">
      <c r="B4160">
        <f>IF('Input and Summary Results'!D3742=0,FALSE,'Input and Summary Results'!$B3742)</f>
        <v>223</v>
      </c>
      <c r="C4160">
        <f>IF(OR(B4160=0,'Input and Summary Results'!D3742=0,'Input and Summary Results'!D3742=""),FALSE,'Input and Summary Results'!$D3742)</f>
        <v>1.07468878</v>
      </c>
      <c r="D4160">
        <f>IF(OR(B4160=0,'Input and Summary Results'!E3742=0),FALSE,'Input and Summary Results'!$E3742)</f>
        <v>4.8854742E-2</v>
      </c>
      <c r="E4160">
        <f t="shared" si="224"/>
        <v>3.1282714765596457E-2</v>
      </c>
      <c r="F4160">
        <f t="shared" si="225"/>
        <v>1.972939368362997E-2</v>
      </c>
      <c r="G4160">
        <f>IF('Input and Summary Results'!$J$4="yes",IF(C4160=FALSE,FALSE,IF('Data Transformation'!E4160&lt;$R$10,E4160,$R$10)),IF(C4160=FALSE,FALSE,IF(C4160&lt;$R$10,C4160,$R$10)))</f>
        <v>1.07468878</v>
      </c>
      <c r="H4160">
        <f>IF('Input and Summary Results'!$J$4="yes",'Data Transformation'!F4160,'Data Transformation'!D4160)</f>
        <v>4.8854742E-2</v>
      </c>
      <c r="I4160">
        <f t="shared" si="223"/>
        <v>223</v>
      </c>
    </row>
    <row r="4161" spans="2:9" x14ac:dyDescent="0.45">
      <c r="B4161">
        <f>IF('Input and Summary Results'!D3743=0,FALSE,'Input and Summary Results'!$B3743)</f>
        <v>223</v>
      </c>
      <c r="C4161">
        <f>IF(OR(B4161=0,'Input and Summary Results'!D3743=0,'Input and Summary Results'!D3743=""),FALSE,'Input and Summary Results'!$D3743)</f>
        <v>0.87602489699999997</v>
      </c>
      <c r="D4161">
        <f>IF(OR(B4161=0,'Input and Summary Results'!E3743=0),FALSE,'Input and Summary Results'!$E3743)</f>
        <v>4.7356795E-2</v>
      </c>
      <c r="E4161">
        <f t="shared" si="224"/>
        <v>-5.7483550822712982E-2</v>
      </c>
      <c r="F4161">
        <f t="shared" si="225"/>
        <v>2.3461489622480444E-2</v>
      </c>
      <c r="G4161">
        <f>IF('Input and Summary Results'!$J$4="yes",IF(C4161=FALSE,FALSE,IF('Data Transformation'!E4161&lt;$R$10,E4161,$R$10)),IF(C4161=FALSE,FALSE,IF(C4161&lt;$R$10,C4161,$R$10)))</f>
        <v>0.87602489699999997</v>
      </c>
      <c r="H4161">
        <f>IF('Input and Summary Results'!$J$4="yes",'Data Transformation'!F4161,'Data Transformation'!D4161)</f>
        <v>4.7356795E-2</v>
      </c>
      <c r="I4161">
        <f t="shared" si="223"/>
        <v>223</v>
      </c>
    </row>
    <row r="4162" spans="2:9" x14ac:dyDescent="0.45">
      <c r="B4162">
        <f>IF('Input and Summary Results'!D3744=0,FALSE,'Input and Summary Results'!$B3744)</f>
        <v>223</v>
      </c>
      <c r="C4162">
        <f>IF(OR(B4162=0,'Input and Summary Results'!D3744=0,'Input and Summary Results'!D3744=""),FALSE,'Input and Summary Results'!$D3744)</f>
        <v>0.98966232899999995</v>
      </c>
      <c r="D4162">
        <f>IF(OR(B4162=0,'Input and Summary Results'!E3744=0),FALSE,'Input and Summary Results'!$E3744)</f>
        <v>4.6305495000000002E-2</v>
      </c>
      <c r="E4162">
        <f t="shared" si="224"/>
        <v>-4.5129606219263844E-3</v>
      </c>
      <c r="F4162">
        <f t="shared" si="225"/>
        <v>2.0306506816629575E-2</v>
      </c>
      <c r="G4162">
        <f>IF('Input and Summary Results'!$J$4="yes",IF(C4162=FALSE,FALSE,IF('Data Transformation'!E4162&lt;$R$10,E4162,$R$10)),IF(C4162=FALSE,FALSE,IF(C4162&lt;$R$10,C4162,$R$10)))</f>
        <v>0.98966232899999995</v>
      </c>
      <c r="H4162">
        <f>IF('Input and Summary Results'!$J$4="yes",'Data Transformation'!F4162,'Data Transformation'!D4162)</f>
        <v>4.6305495000000002E-2</v>
      </c>
      <c r="I4162">
        <f t="shared" si="223"/>
        <v>223</v>
      </c>
    </row>
    <row r="4163" spans="2:9" x14ac:dyDescent="0.45">
      <c r="B4163">
        <f>IF('Input and Summary Results'!D3745=0,FALSE,'Input and Summary Results'!$B3745)</f>
        <v>223</v>
      </c>
      <c r="C4163">
        <f>IF(OR(B4163=0,'Input and Summary Results'!D3745=0,'Input and Summary Results'!D3745=""),FALSE,'Input and Summary Results'!$D3745)</f>
        <v>0.96370074800000005</v>
      </c>
      <c r="D4163">
        <f>IF(OR(B4163=0,'Input and Summary Results'!E3745=0),FALSE,'Input and Summary Results'!$E3745)</f>
        <v>4.5517932999999997E-2</v>
      </c>
      <c r="E4163">
        <f t="shared" si="224"/>
        <v>-1.6057803927654393E-2</v>
      </c>
      <c r="F4163">
        <f t="shared" si="225"/>
        <v>2.0498876817308435E-2</v>
      </c>
      <c r="G4163">
        <f>IF('Input and Summary Results'!$J$4="yes",IF(C4163=FALSE,FALSE,IF('Data Transformation'!E4163&lt;$R$10,E4163,$R$10)),IF(C4163=FALSE,FALSE,IF(C4163&lt;$R$10,C4163,$R$10)))</f>
        <v>0.96370074800000005</v>
      </c>
      <c r="H4163">
        <f>IF('Input and Summary Results'!$J$4="yes",'Data Transformation'!F4163,'Data Transformation'!D4163)</f>
        <v>4.5517932999999997E-2</v>
      </c>
      <c r="I4163">
        <f t="shared" si="223"/>
        <v>223</v>
      </c>
    </row>
    <row r="4164" spans="2:9" x14ac:dyDescent="0.45">
      <c r="B4164">
        <f>IF('Input and Summary Results'!D3746=0,FALSE,'Input and Summary Results'!$B3746)</f>
        <v>223</v>
      </c>
      <c r="C4164">
        <f>IF(OR(B4164=0,'Input and Summary Results'!D3746=0,'Input and Summary Results'!D3746=""),FALSE,'Input and Summary Results'!$D3746)</f>
        <v>0.90086917</v>
      </c>
      <c r="D4164">
        <f>IF(OR(B4164=0,'Input and Summary Results'!E3746=0),FALSE,'Input and Summary Results'!$E3746)</f>
        <v>4.0715725000000001E-2</v>
      </c>
      <c r="E4164">
        <f t="shared" si="224"/>
        <v>-4.5338275472279053E-2</v>
      </c>
      <c r="F4164">
        <f t="shared" si="225"/>
        <v>1.96150842302662E-2</v>
      </c>
      <c r="G4164">
        <f>IF('Input and Summary Results'!$J$4="yes",IF(C4164=FALSE,FALSE,IF('Data Transformation'!E4164&lt;$R$10,E4164,$R$10)),IF(C4164=FALSE,FALSE,IF(C4164&lt;$R$10,C4164,$R$10)))</f>
        <v>0.90086917</v>
      </c>
      <c r="H4164">
        <f>IF('Input and Summary Results'!$J$4="yes",'Data Transformation'!F4164,'Data Transformation'!D4164)</f>
        <v>4.0715725000000001E-2</v>
      </c>
      <c r="I4164">
        <f t="shared" si="223"/>
        <v>223</v>
      </c>
    </row>
    <row r="4165" spans="2:9" x14ac:dyDescent="0.45">
      <c r="B4165">
        <f>IF('Input and Summary Results'!D3747=0,FALSE,'Input and Summary Results'!$B3747)</f>
        <v>223</v>
      </c>
      <c r="C4165">
        <f>IF(OR(B4165=0,'Input and Summary Results'!D3747=0,'Input and Summary Results'!D3747=""),FALSE,'Input and Summary Results'!$D3747)</f>
        <v>0.98411953699999999</v>
      </c>
      <c r="D4165">
        <f>IF(OR(B4165=0,'Input and Summary Results'!E3747=0),FALSE,'Input and Summary Results'!$E3747)</f>
        <v>3.7501264999999999E-2</v>
      </c>
      <c r="E4165">
        <f t="shared" si="224"/>
        <v>-6.9521463791782411E-3</v>
      </c>
      <c r="F4165">
        <f t="shared" si="225"/>
        <v>1.6538183013432038E-2</v>
      </c>
      <c r="G4165">
        <f>IF('Input and Summary Results'!$J$4="yes",IF(C4165=FALSE,FALSE,IF('Data Transformation'!E4165&lt;$R$10,E4165,$R$10)),IF(C4165=FALSE,FALSE,IF(C4165&lt;$R$10,C4165,$R$10)))</f>
        <v>0.98411953699999999</v>
      </c>
      <c r="H4165">
        <f>IF('Input and Summary Results'!$J$4="yes",'Data Transformation'!F4165,'Data Transformation'!D4165)</f>
        <v>3.7501264999999999E-2</v>
      </c>
      <c r="I4165">
        <f t="shared" ref="I4165:I4228" si="226">IF(G4165=FALSE,"",B4165)</f>
        <v>223</v>
      </c>
    </row>
    <row r="4166" spans="2:9" x14ac:dyDescent="0.45">
      <c r="B4166">
        <f>IF('Input and Summary Results'!D3748=0,FALSE,'Input and Summary Results'!$B3748)</f>
        <v>223</v>
      </c>
      <c r="C4166">
        <f>IF(OR(B4166=0,'Input and Summary Results'!D3748=0,'Input and Summary Results'!D3748=""),FALSE,'Input and Summary Results'!$D3748)</f>
        <v>0.92185261600000001</v>
      </c>
      <c r="D4166">
        <f>IF(OR(B4166=0,'Input and Summary Results'!E3748=0),FALSE,'Input and Summary Results'!$E3748)</f>
        <v>3.2006403000000003E-2</v>
      </c>
      <c r="E4166">
        <f t="shared" si="224"/>
        <v>-3.5338507551999673E-2</v>
      </c>
      <c r="F4166">
        <f t="shared" si="225"/>
        <v>1.5068329428052522E-2</v>
      </c>
      <c r="G4166">
        <f>IF('Input and Summary Results'!$J$4="yes",IF(C4166=FALSE,FALSE,IF('Data Transformation'!E4166&lt;$R$10,E4166,$R$10)),IF(C4166=FALSE,FALSE,IF(C4166&lt;$R$10,C4166,$R$10)))</f>
        <v>0.92185261600000001</v>
      </c>
      <c r="H4166">
        <f>IF('Input and Summary Results'!$J$4="yes",'Data Transformation'!F4166,'Data Transformation'!D4166)</f>
        <v>3.2006403000000003E-2</v>
      </c>
      <c r="I4166">
        <f t="shared" si="226"/>
        <v>223</v>
      </c>
    </row>
    <row r="4167" spans="2:9" x14ac:dyDescent="0.45">
      <c r="B4167">
        <f>IF('Input and Summary Results'!D3749=0,FALSE,'Input and Summary Results'!$B3749)</f>
        <v>223</v>
      </c>
      <c r="C4167">
        <f>IF(OR(B4167=0,'Input and Summary Results'!D3749=0,'Input and Summary Results'!D3749=""),FALSE,'Input and Summary Results'!$D3749)</f>
        <v>1.03298585</v>
      </c>
      <c r="D4167">
        <f>IF(OR(B4167=0,'Input and Summary Results'!E3749=0),FALSE,'Input and Summary Results'!$E3749)</f>
        <v>3.0345022999999999E-2</v>
      </c>
      <c r="E4167">
        <f t="shared" si="224"/>
        <v>1.4094372527357119E-2</v>
      </c>
      <c r="F4167">
        <f t="shared" si="225"/>
        <v>1.2749196885901197E-2</v>
      </c>
      <c r="G4167">
        <f>IF('Input and Summary Results'!$J$4="yes",IF(C4167=FALSE,FALSE,IF('Data Transformation'!E4167&lt;$R$10,E4167,$R$10)),IF(C4167=FALSE,FALSE,IF(C4167&lt;$R$10,C4167,$R$10)))</f>
        <v>1.03298585</v>
      </c>
      <c r="H4167">
        <f>IF('Input and Summary Results'!$J$4="yes",'Data Transformation'!F4167,'Data Transformation'!D4167)</f>
        <v>3.0345022999999999E-2</v>
      </c>
      <c r="I4167">
        <f t="shared" si="226"/>
        <v>223</v>
      </c>
    </row>
    <row r="4168" spans="2:9" x14ac:dyDescent="0.45">
      <c r="B4168">
        <f>IF('Input and Summary Results'!D3750=0,FALSE,'Input and Summary Results'!$B3750)</f>
        <v>223</v>
      </c>
      <c r="C4168">
        <f>IF(OR(B4168=0,'Input and Summary Results'!D3750=0,'Input and Summary Results'!D3750=""),FALSE,'Input and Summary Results'!$D3750)</f>
        <v>1.021076871</v>
      </c>
      <c r="D4168">
        <f>IF(OR(B4168=0,'Input and Summary Results'!E3750=0),FALSE,'Input and Summary Results'!$E3750)</f>
        <v>2.9613533000000001E-2</v>
      </c>
      <c r="E4168">
        <f t="shared" si="224"/>
        <v>9.0584388493174378E-3</v>
      </c>
      <c r="F4168">
        <f t="shared" si="225"/>
        <v>1.2586979185429028E-2</v>
      </c>
      <c r="G4168">
        <f>IF('Input and Summary Results'!$J$4="yes",IF(C4168=FALSE,FALSE,IF('Data Transformation'!E4168&lt;$R$10,E4168,$R$10)),IF(C4168=FALSE,FALSE,IF(C4168&lt;$R$10,C4168,$R$10)))</f>
        <v>1.021076871</v>
      </c>
      <c r="H4168">
        <f>IF('Input and Summary Results'!$J$4="yes",'Data Transformation'!F4168,'Data Transformation'!D4168)</f>
        <v>2.9613533000000001E-2</v>
      </c>
      <c r="I4168">
        <f t="shared" si="226"/>
        <v>223</v>
      </c>
    </row>
    <row r="4169" spans="2:9" x14ac:dyDescent="0.45">
      <c r="B4169">
        <f>IF('Input and Summary Results'!D3751=0,FALSE,'Input and Summary Results'!$B3751)</f>
        <v>223</v>
      </c>
      <c r="C4169">
        <f>IF(OR(B4169=0,'Input and Summary Results'!D3751=0,'Input and Summary Results'!D3751=""),FALSE,'Input and Summary Results'!$D3751)</f>
        <v>0.99571062899999996</v>
      </c>
      <c r="D4169">
        <f>IF(OR(B4169=0,'Input and Summary Results'!E3751=0),FALSE,'Input and Summary Results'!$E3751)</f>
        <v>2.7687171E-2</v>
      </c>
      <c r="E4169">
        <f t="shared" si="224"/>
        <v>-1.8668568454104089E-3</v>
      </c>
      <c r="F4169">
        <f t="shared" si="225"/>
        <v>1.2067996327475178E-2</v>
      </c>
      <c r="G4169">
        <f>IF('Input and Summary Results'!$J$4="yes",IF(C4169=FALSE,FALSE,IF('Data Transformation'!E4169&lt;$R$10,E4169,$R$10)),IF(C4169=FALSE,FALSE,IF(C4169&lt;$R$10,C4169,$R$10)))</f>
        <v>0.99571062899999996</v>
      </c>
      <c r="H4169">
        <f>IF('Input and Summary Results'!$J$4="yes",'Data Transformation'!F4169,'Data Transformation'!D4169)</f>
        <v>2.7687171E-2</v>
      </c>
      <c r="I4169">
        <f t="shared" si="226"/>
        <v>223</v>
      </c>
    </row>
    <row r="4170" spans="2:9" x14ac:dyDescent="0.45">
      <c r="B4170">
        <f>IF('Input and Summary Results'!D3752=0,FALSE,'Input and Summary Results'!$B3752)</f>
        <v>224</v>
      </c>
      <c r="C4170">
        <f>IF(OR(B4170=0,'Input and Summary Results'!D3752=0,'Input and Summary Results'!D3752=""),FALSE,'Input and Summary Results'!$D3752)</f>
        <v>-2.7591429999999999E-3</v>
      </c>
      <c r="D4170">
        <f>IF(OR(B4170=0,'Input and Summary Results'!E3752=0),FALSE,'Input and Summary Results'!$E3752)</f>
        <v>9.2201231999999994E-2</v>
      </c>
      <c r="E4170" t="e">
        <f t="shared" si="224"/>
        <v>#NUM!</v>
      </c>
      <c r="F4170">
        <f t="shared" si="225"/>
        <v>-14.502812898062912</v>
      </c>
      <c r="G4170">
        <f>IF('Input and Summary Results'!$J$4="yes",IF(C4170=FALSE,FALSE,IF('Data Transformation'!E4170&lt;$R$10,E4170,$R$10)),IF(C4170=FALSE,FALSE,IF(C4170&lt;$R$10,C4170,$R$10)))</f>
        <v>-2.7591429999999999E-3</v>
      </c>
      <c r="H4170">
        <f>IF('Input and Summary Results'!$J$4="yes",'Data Transformation'!F4170,'Data Transformation'!D4170)</f>
        <v>9.2201231999999994E-2</v>
      </c>
      <c r="I4170">
        <f t="shared" si="226"/>
        <v>224</v>
      </c>
    </row>
    <row r="4171" spans="2:9" x14ac:dyDescent="0.45">
      <c r="B4171">
        <f>IF('Input and Summary Results'!D3753=0,FALSE,'Input and Summary Results'!$B3753)</f>
        <v>224</v>
      </c>
      <c r="C4171">
        <f>IF(OR(B4171=0,'Input and Summary Results'!D3753=0,'Input and Summary Results'!D3753=""),FALSE,'Input and Summary Results'!$D3753)</f>
        <v>9.645927E-2</v>
      </c>
      <c r="D4171">
        <f>IF(OR(B4171=0,'Input and Summary Results'!E3753=0),FALSE,'Input and Summary Results'!$E3753)</f>
        <v>7.3578444000000007E-2</v>
      </c>
      <c r="E4171">
        <f t="shared" si="224"/>
        <v>-1.0156560291254304</v>
      </c>
      <c r="F4171">
        <f t="shared" si="225"/>
        <v>0.33105210827326398</v>
      </c>
      <c r="G4171">
        <f>IF('Input and Summary Results'!$J$4="yes",IF(C4171=FALSE,FALSE,IF('Data Transformation'!E4171&lt;$R$10,E4171,$R$10)),IF(C4171=FALSE,FALSE,IF(C4171&lt;$R$10,C4171,$R$10)))</f>
        <v>9.645927E-2</v>
      </c>
      <c r="H4171">
        <f>IF('Input and Summary Results'!$J$4="yes",'Data Transformation'!F4171,'Data Transformation'!D4171)</f>
        <v>7.3578444000000007E-2</v>
      </c>
      <c r="I4171">
        <f t="shared" si="226"/>
        <v>224</v>
      </c>
    </row>
    <row r="4172" spans="2:9" x14ac:dyDescent="0.45">
      <c r="B4172">
        <f>IF('Input and Summary Results'!D3754=0,FALSE,'Input and Summary Results'!$B3754)</f>
        <v>224</v>
      </c>
      <c r="C4172">
        <f>IF(OR(B4172=0,'Input and Summary Results'!D3754=0,'Input and Summary Results'!D3754=""),FALSE,'Input and Summary Results'!$D3754)</f>
        <v>0.91749468599999995</v>
      </c>
      <c r="D4172">
        <f>IF(OR(B4172=0,'Input and Summary Results'!E3754=0),FALSE,'Input and Summary Results'!$E3754)</f>
        <v>5.271294E-2</v>
      </c>
      <c r="E4172">
        <f t="shared" si="224"/>
        <v>-3.7396442441061266E-2</v>
      </c>
      <c r="F4172">
        <f t="shared" si="225"/>
        <v>2.4934657725091177E-2</v>
      </c>
      <c r="G4172">
        <f>IF('Input and Summary Results'!$J$4="yes",IF(C4172=FALSE,FALSE,IF('Data Transformation'!E4172&lt;$R$10,E4172,$R$10)),IF(C4172=FALSE,FALSE,IF(C4172&lt;$R$10,C4172,$R$10)))</f>
        <v>0.91749468599999995</v>
      </c>
      <c r="H4172">
        <f>IF('Input and Summary Results'!$J$4="yes",'Data Transformation'!F4172,'Data Transformation'!D4172)</f>
        <v>5.271294E-2</v>
      </c>
      <c r="I4172">
        <f t="shared" si="226"/>
        <v>224</v>
      </c>
    </row>
    <row r="4173" spans="2:9" x14ac:dyDescent="0.45">
      <c r="B4173">
        <f>IF('Input and Summary Results'!D3755=0,FALSE,'Input and Summary Results'!$B3755)</f>
        <v>224</v>
      </c>
      <c r="C4173">
        <f>IF(OR(B4173=0,'Input and Summary Results'!D3755=0,'Input and Summary Results'!D3755=""),FALSE,'Input and Summary Results'!$D3755)</f>
        <v>3.1132718E-2</v>
      </c>
      <c r="D4173">
        <f>IF(OR(B4173=0,'Input and Summary Results'!E3755=0),FALSE,'Input and Summary Results'!$E3755)</f>
        <v>5.1914578000000003E-2</v>
      </c>
      <c r="E4173">
        <f t="shared" si="224"/>
        <v>-1.5067829621676885</v>
      </c>
      <c r="F4173">
        <f t="shared" si="225"/>
        <v>0.723705744291263</v>
      </c>
      <c r="G4173">
        <f>IF('Input and Summary Results'!$J$4="yes",IF(C4173=FALSE,FALSE,IF('Data Transformation'!E4173&lt;$R$10,E4173,$R$10)),IF(C4173=FALSE,FALSE,IF(C4173&lt;$R$10,C4173,$R$10)))</f>
        <v>3.1132718E-2</v>
      </c>
      <c r="H4173">
        <f>IF('Input and Summary Results'!$J$4="yes",'Data Transformation'!F4173,'Data Transformation'!D4173)</f>
        <v>5.1914578000000003E-2</v>
      </c>
      <c r="I4173">
        <f t="shared" si="226"/>
        <v>224</v>
      </c>
    </row>
    <row r="4174" spans="2:9" x14ac:dyDescent="0.45">
      <c r="B4174">
        <f>IF('Input and Summary Results'!D3756=0,FALSE,'Input and Summary Results'!$B3756)</f>
        <v>224</v>
      </c>
      <c r="C4174">
        <f>IF(OR(B4174=0,'Input and Summary Results'!D3756=0,'Input and Summary Results'!D3756=""),FALSE,'Input and Summary Results'!$D3756)</f>
        <v>1.3681198E-2</v>
      </c>
      <c r="D4174">
        <f>IF(OR(B4174=0,'Input and Summary Results'!E3756=0),FALSE,'Input and Summary Results'!$E3756)</f>
        <v>4.9036596000000002E-2</v>
      </c>
      <c r="E4174">
        <f t="shared" si="224"/>
        <v>-1.8638758717672788</v>
      </c>
      <c r="F4174">
        <f t="shared" si="225"/>
        <v>1.5555569522493571</v>
      </c>
      <c r="G4174">
        <f>IF('Input and Summary Results'!$J$4="yes",IF(C4174=FALSE,FALSE,IF('Data Transformation'!E4174&lt;$R$10,E4174,$R$10)),IF(C4174=FALSE,FALSE,IF(C4174&lt;$R$10,C4174,$R$10)))</f>
        <v>1.3681198E-2</v>
      </c>
      <c r="H4174">
        <f>IF('Input and Summary Results'!$J$4="yes",'Data Transformation'!F4174,'Data Transformation'!D4174)</f>
        <v>4.9036596000000002E-2</v>
      </c>
      <c r="I4174">
        <f t="shared" si="226"/>
        <v>224</v>
      </c>
    </row>
    <row r="4175" spans="2:9" x14ac:dyDescent="0.45">
      <c r="B4175">
        <f>IF('Input and Summary Results'!D3757=0,FALSE,'Input and Summary Results'!$B3757)</f>
        <v>224</v>
      </c>
      <c r="C4175">
        <f>IF(OR(B4175=0,'Input and Summary Results'!D3757=0,'Input and Summary Results'!D3757=""),FALSE,'Input and Summary Results'!$D3757)</f>
        <v>-1.401348E-3</v>
      </c>
      <c r="D4175">
        <f>IF(OR(B4175=0,'Input and Summary Results'!E3757=0),FALSE,'Input and Summary Results'!$E3757)</f>
        <v>4.8737076999999997E-2</v>
      </c>
      <c r="E4175" t="e">
        <f t="shared" si="224"/>
        <v>#NUM!</v>
      </c>
      <c r="F4175">
        <f t="shared" si="225"/>
        <v>-15.093960542277863</v>
      </c>
      <c r="G4175">
        <f>IF('Input and Summary Results'!$J$4="yes",IF(C4175=FALSE,FALSE,IF('Data Transformation'!E4175&lt;$R$10,E4175,$R$10)),IF(C4175=FALSE,FALSE,IF(C4175&lt;$R$10,C4175,$R$10)))</f>
        <v>-1.401348E-3</v>
      </c>
      <c r="H4175">
        <f>IF('Input and Summary Results'!$J$4="yes",'Data Transformation'!F4175,'Data Transformation'!D4175)</f>
        <v>4.8737076999999997E-2</v>
      </c>
      <c r="I4175">
        <f t="shared" si="226"/>
        <v>224</v>
      </c>
    </row>
    <row r="4176" spans="2:9" x14ac:dyDescent="0.45">
      <c r="B4176">
        <f>IF('Input and Summary Results'!D3758=0,FALSE,'Input and Summary Results'!$B3758)</f>
        <v>224</v>
      </c>
      <c r="C4176">
        <f>IF(OR(B4176=0,'Input and Summary Results'!D3758=0,'Input and Summary Results'!D3758=""),FALSE,'Input and Summary Results'!$D3758)</f>
        <v>3.1338646999999997E-2</v>
      </c>
      <c r="D4176">
        <f>IF(OR(B4176=0,'Input and Summary Results'!E3758=0),FALSE,'Input and Summary Results'!$E3758)</f>
        <v>4.4443534999999999E-2</v>
      </c>
      <c r="E4176">
        <f t="shared" si="224"/>
        <v>-1.5039197574883039</v>
      </c>
      <c r="F4176">
        <f t="shared" si="225"/>
        <v>0.61548586287085083</v>
      </c>
      <c r="G4176">
        <f>IF('Input and Summary Results'!$J$4="yes",IF(C4176=FALSE,FALSE,IF('Data Transformation'!E4176&lt;$R$10,E4176,$R$10)),IF(C4176=FALSE,FALSE,IF(C4176&lt;$R$10,C4176,$R$10)))</f>
        <v>3.1338646999999997E-2</v>
      </c>
      <c r="H4176">
        <f>IF('Input and Summary Results'!$J$4="yes",'Data Transformation'!F4176,'Data Transformation'!D4176)</f>
        <v>4.4443534999999999E-2</v>
      </c>
      <c r="I4176">
        <f t="shared" si="226"/>
        <v>224</v>
      </c>
    </row>
    <row r="4177" spans="2:9" x14ac:dyDescent="0.45">
      <c r="B4177">
        <f>IF('Input and Summary Results'!D3759=0,FALSE,'Input and Summary Results'!$B3759)</f>
        <v>224</v>
      </c>
      <c r="C4177">
        <f>IF(OR(B4177=0,'Input and Summary Results'!D3759=0,'Input and Summary Results'!D3759=""),FALSE,'Input and Summary Results'!$D3759)</f>
        <v>1.3399744999999999E-2</v>
      </c>
      <c r="D4177">
        <f>IF(OR(B4177=0,'Input and Summary Results'!E3759=0),FALSE,'Input and Summary Results'!$E3759)</f>
        <v>4.3820726999999997E-2</v>
      </c>
      <c r="E4177">
        <f t="shared" si="224"/>
        <v>-1.8729034662730006</v>
      </c>
      <c r="F4177">
        <f t="shared" si="225"/>
        <v>1.4192953312171239</v>
      </c>
      <c r="G4177">
        <f>IF('Input and Summary Results'!$J$4="yes",IF(C4177=FALSE,FALSE,IF('Data Transformation'!E4177&lt;$R$10,E4177,$R$10)),IF(C4177=FALSE,FALSE,IF(C4177&lt;$R$10,C4177,$R$10)))</f>
        <v>1.3399744999999999E-2</v>
      </c>
      <c r="H4177">
        <f>IF('Input and Summary Results'!$J$4="yes",'Data Transformation'!F4177,'Data Transformation'!D4177)</f>
        <v>4.3820726999999997E-2</v>
      </c>
      <c r="I4177">
        <f t="shared" si="226"/>
        <v>224</v>
      </c>
    </row>
    <row r="4178" spans="2:9" x14ac:dyDescent="0.45">
      <c r="B4178">
        <f>IF('Input and Summary Results'!D3760=0,FALSE,'Input and Summary Results'!$B3760)</f>
        <v>224</v>
      </c>
      <c r="C4178">
        <f>IF(OR(B4178=0,'Input and Summary Results'!D3760=0,'Input and Summary Results'!D3760=""),FALSE,'Input and Summary Results'!$D3760)</f>
        <v>3.6871838999999997E-2</v>
      </c>
      <c r="D4178">
        <f>IF(OR(B4178=0,'Input and Summary Results'!E3760=0),FALSE,'Input and Summary Results'!$E3760)</f>
        <v>4.2236696999999997E-2</v>
      </c>
      <c r="E4178">
        <f t="shared" si="224"/>
        <v>-1.4333052012158274</v>
      </c>
      <c r="F4178">
        <f t="shared" si="225"/>
        <v>0.49714706386085056</v>
      </c>
      <c r="G4178">
        <f>IF('Input and Summary Results'!$J$4="yes",IF(C4178=FALSE,FALSE,IF('Data Transformation'!E4178&lt;$R$10,E4178,$R$10)),IF(C4178=FALSE,FALSE,IF(C4178&lt;$R$10,C4178,$R$10)))</f>
        <v>3.6871838999999997E-2</v>
      </c>
      <c r="H4178">
        <f>IF('Input and Summary Results'!$J$4="yes",'Data Transformation'!F4178,'Data Transformation'!D4178)</f>
        <v>4.2236696999999997E-2</v>
      </c>
      <c r="I4178">
        <f t="shared" si="226"/>
        <v>224</v>
      </c>
    </row>
    <row r="4179" spans="2:9" x14ac:dyDescent="0.45">
      <c r="B4179">
        <f>IF('Input and Summary Results'!D3761=0,FALSE,'Input and Summary Results'!$B3761)</f>
        <v>224</v>
      </c>
      <c r="C4179">
        <f>IF(OR(B4179=0,'Input and Summary Results'!D3761=0,'Input and Summary Results'!D3761=""),FALSE,'Input and Summary Results'!$D3761)</f>
        <v>2.0771253999999999E-2</v>
      </c>
      <c r="D4179">
        <f>IF(OR(B4179=0,'Input and Summary Results'!E3761=0),FALSE,'Input and Summary Results'!$E3761)</f>
        <v>4.2037058000000002E-2</v>
      </c>
      <c r="E4179">
        <f t="shared" si="224"/>
        <v>-1.6825372834918364</v>
      </c>
      <c r="F4179">
        <f t="shared" si="225"/>
        <v>0.87833325672104356</v>
      </c>
      <c r="G4179">
        <f>IF('Input and Summary Results'!$J$4="yes",IF(C4179=FALSE,FALSE,IF('Data Transformation'!E4179&lt;$R$10,E4179,$R$10)),IF(C4179=FALSE,FALSE,IF(C4179&lt;$R$10,C4179,$R$10)))</f>
        <v>2.0771253999999999E-2</v>
      </c>
      <c r="H4179">
        <f>IF('Input and Summary Results'!$J$4="yes",'Data Transformation'!F4179,'Data Transformation'!D4179)</f>
        <v>4.2037058000000002E-2</v>
      </c>
      <c r="I4179">
        <f t="shared" si="226"/>
        <v>224</v>
      </c>
    </row>
    <row r="4180" spans="2:9" x14ac:dyDescent="0.45">
      <c r="B4180">
        <f>IF('Input and Summary Results'!D3762=0,FALSE,'Input and Summary Results'!$B3762)</f>
        <v>224</v>
      </c>
      <c r="C4180">
        <f>IF(OR(B4180=0,'Input and Summary Results'!D3762=0,'Input and Summary Results'!D3762=""),FALSE,'Input and Summary Results'!$D3762)</f>
        <v>6.7562120000000002E-3</v>
      </c>
      <c r="D4180">
        <f>IF(OR(B4180=0,'Input and Summary Results'!E3762=0),FALSE,'Input and Summary Results'!$E3762)</f>
        <v>3.8520773000000001E-2</v>
      </c>
      <c r="E4180">
        <f t="shared" si="224"/>
        <v>-2.1702967313648491</v>
      </c>
      <c r="F4180">
        <f t="shared" si="225"/>
        <v>2.4744657926660683</v>
      </c>
      <c r="G4180">
        <f>IF('Input and Summary Results'!$J$4="yes",IF(C4180=FALSE,FALSE,IF('Data Transformation'!E4180&lt;$R$10,E4180,$R$10)),IF(C4180=FALSE,FALSE,IF(C4180&lt;$R$10,C4180,$R$10)))</f>
        <v>6.7562120000000002E-3</v>
      </c>
      <c r="H4180">
        <f>IF('Input and Summary Results'!$J$4="yes",'Data Transformation'!F4180,'Data Transformation'!D4180)</f>
        <v>3.8520773000000001E-2</v>
      </c>
      <c r="I4180">
        <f t="shared" si="226"/>
        <v>224</v>
      </c>
    </row>
    <row r="4181" spans="2:9" x14ac:dyDescent="0.45">
      <c r="B4181">
        <f>IF('Input and Summary Results'!D3763=0,FALSE,'Input and Summary Results'!$B3763)</f>
        <v>224</v>
      </c>
      <c r="C4181">
        <f>IF(OR(B4181=0,'Input and Summary Results'!D3763=0,'Input and Summary Results'!D3763=""),FALSE,'Input and Summary Results'!$D3763)</f>
        <v>-9.2696510000000003E-3</v>
      </c>
      <c r="D4181">
        <f>IF(OR(B4181=0,'Input and Summary Results'!E3763=0),FALSE,'Input and Summary Results'!$E3763)</f>
        <v>3.7898050000000003E-2</v>
      </c>
      <c r="E4181" t="e">
        <f t="shared" si="224"/>
        <v>#NUM!</v>
      </c>
      <c r="F4181">
        <f t="shared" si="225"/>
        <v>-1.7743660144270805</v>
      </c>
      <c r="G4181">
        <f>IF('Input and Summary Results'!$J$4="yes",IF(C4181=FALSE,FALSE,IF('Data Transformation'!E4181&lt;$R$10,E4181,$R$10)),IF(C4181=FALSE,FALSE,IF(C4181&lt;$R$10,C4181,$R$10)))</f>
        <v>-9.2696510000000003E-3</v>
      </c>
      <c r="H4181">
        <f>IF('Input and Summary Results'!$J$4="yes",'Data Transformation'!F4181,'Data Transformation'!D4181)</f>
        <v>3.7898050000000003E-2</v>
      </c>
      <c r="I4181">
        <f t="shared" si="226"/>
        <v>224</v>
      </c>
    </row>
    <row r="4182" spans="2:9" x14ac:dyDescent="0.45">
      <c r="B4182">
        <f>IF('Input and Summary Results'!D3764=0,FALSE,'Input and Summary Results'!$B3764)</f>
        <v>224</v>
      </c>
      <c r="C4182">
        <f>IF(OR(B4182=0,'Input and Summary Results'!D3764=0,'Input and Summary Results'!D3764=""),FALSE,'Input and Summary Results'!$D3764)</f>
        <v>5.6425771E-2</v>
      </c>
      <c r="D4182">
        <f>IF(OR(B4182=0,'Input and Summary Results'!E3764=0),FALSE,'Input and Summary Results'!$E3764)</f>
        <v>3.5519746999999997E-2</v>
      </c>
      <c r="E4182">
        <f t="shared" si="224"/>
        <v>-1.2485224980232104</v>
      </c>
      <c r="F4182">
        <f t="shared" si="225"/>
        <v>0.27320087833624812</v>
      </c>
      <c r="G4182">
        <f>IF('Input and Summary Results'!$J$4="yes",IF(C4182=FALSE,FALSE,IF('Data Transformation'!E4182&lt;$R$10,E4182,$R$10)),IF(C4182=FALSE,FALSE,IF(C4182&lt;$R$10,C4182,$R$10)))</f>
        <v>5.6425771E-2</v>
      </c>
      <c r="H4182">
        <f>IF('Input and Summary Results'!$J$4="yes",'Data Transformation'!F4182,'Data Transformation'!D4182)</f>
        <v>3.5519746999999997E-2</v>
      </c>
      <c r="I4182">
        <f t="shared" si="226"/>
        <v>224</v>
      </c>
    </row>
    <row r="4183" spans="2:9" x14ac:dyDescent="0.45">
      <c r="B4183">
        <f>IF('Input and Summary Results'!D3765=0,FALSE,'Input and Summary Results'!$B3765)</f>
        <v>224</v>
      </c>
      <c r="C4183">
        <f>IF(OR(B4183=0,'Input and Summary Results'!D3765=0,'Input and Summary Results'!D3765=""),FALSE,'Input and Summary Results'!$D3765)</f>
        <v>2.0449429000000002E-2</v>
      </c>
      <c r="D4183">
        <f>IF(OR(B4183=0,'Input and Summary Results'!E3765=0),FALSE,'Input and Summary Results'!$E3765)</f>
        <v>3.4646904999999999E-2</v>
      </c>
      <c r="E4183">
        <f t="shared" si="224"/>
        <v>-1.6893188140923987</v>
      </c>
      <c r="F4183">
        <f t="shared" si="225"/>
        <v>0.73531426085295581</v>
      </c>
      <c r="G4183">
        <f>IF('Input and Summary Results'!$J$4="yes",IF(C4183=FALSE,FALSE,IF('Data Transformation'!E4183&lt;$R$10,E4183,$R$10)),IF(C4183=FALSE,FALSE,IF(C4183&lt;$R$10,C4183,$R$10)))</f>
        <v>2.0449429000000002E-2</v>
      </c>
      <c r="H4183">
        <f>IF('Input and Summary Results'!$J$4="yes",'Data Transformation'!F4183,'Data Transformation'!D4183)</f>
        <v>3.4646904999999999E-2</v>
      </c>
      <c r="I4183">
        <f t="shared" si="226"/>
        <v>224</v>
      </c>
    </row>
    <row r="4184" spans="2:9" x14ac:dyDescent="0.45">
      <c r="B4184">
        <f>IF('Input and Summary Results'!D3766=0,FALSE,'Input and Summary Results'!$B3766)</f>
        <v>224</v>
      </c>
      <c r="C4184">
        <f>IF(OR(B4184=0,'Input and Summary Results'!D3766=0,'Input and Summary Results'!D3766=""),FALSE,'Input and Summary Results'!$D3766)</f>
        <v>9.0057657999999999E-2</v>
      </c>
      <c r="D4184">
        <f>IF(OR(B4184=0,'Input and Summary Results'!E3766=0),FALSE,'Input and Summary Results'!$E3766)</f>
        <v>3.4305967E-2</v>
      </c>
      <c r="E4184">
        <f t="shared" si="224"/>
        <v>-1.0454793512982676</v>
      </c>
      <c r="F4184">
        <f t="shared" si="225"/>
        <v>0.16532508182702241</v>
      </c>
      <c r="G4184">
        <f>IF('Input and Summary Results'!$J$4="yes",IF(C4184=FALSE,FALSE,IF('Data Transformation'!E4184&lt;$R$10,E4184,$R$10)),IF(C4184=FALSE,FALSE,IF(C4184&lt;$R$10,C4184,$R$10)))</f>
        <v>9.0057657999999999E-2</v>
      </c>
      <c r="H4184">
        <f>IF('Input and Summary Results'!$J$4="yes",'Data Transformation'!F4184,'Data Transformation'!D4184)</f>
        <v>3.4305967E-2</v>
      </c>
      <c r="I4184">
        <f t="shared" si="226"/>
        <v>224</v>
      </c>
    </row>
    <row r="4185" spans="2:9" x14ac:dyDescent="0.45">
      <c r="B4185">
        <f>IF('Input and Summary Results'!D3767=0,FALSE,'Input and Summary Results'!$B3767)</f>
        <v>224</v>
      </c>
      <c r="C4185">
        <f>IF(OR(B4185=0,'Input and Summary Results'!D3767=0,'Input and Summary Results'!D3767=""),FALSE,'Input and Summary Results'!$D3767)</f>
        <v>3.2606333000000001E-2</v>
      </c>
      <c r="D4185">
        <f>IF(OR(B4185=0,'Input and Summary Results'!E3767=0),FALSE,'Input and Summary Results'!$E3767)</f>
        <v>3.1948539999999997E-2</v>
      </c>
      <c r="E4185">
        <f t="shared" si="224"/>
        <v>-1.4866980404278225</v>
      </c>
      <c r="F4185">
        <f t="shared" si="225"/>
        <v>0.42524457932758025</v>
      </c>
      <c r="G4185">
        <f>IF('Input and Summary Results'!$J$4="yes",IF(C4185=FALSE,FALSE,IF('Data Transformation'!E4185&lt;$R$10,E4185,$R$10)),IF(C4185=FALSE,FALSE,IF(C4185&lt;$R$10,C4185,$R$10)))</f>
        <v>3.2606333000000001E-2</v>
      </c>
      <c r="H4185">
        <f>IF('Input and Summary Results'!$J$4="yes",'Data Transformation'!F4185,'Data Transformation'!D4185)</f>
        <v>3.1948539999999997E-2</v>
      </c>
      <c r="I4185">
        <f t="shared" si="226"/>
        <v>224</v>
      </c>
    </row>
    <row r="4186" spans="2:9" x14ac:dyDescent="0.45">
      <c r="B4186">
        <f>IF('Input and Summary Results'!D3768=0,FALSE,'Input and Summary Results'!$B3768)</f>
        <v>224</v>
      </c>
      <c r="C4186">
        <f>IF(OR(B4186=0,'Input and Summary Results'!D3768=0,'Input and Summary Results'!D3768=""),FALSE,'Input and Summary Results'!$D3768)</f>
        <v>3.1089037E-2</v>
      </c>
      <c r="D4186">
        <f>IF(OR(B4186=0,'Input and Summary Results'!E3768=0),FALSE,'Input and Summary Results'!$E3768)</f>
        <v>2.8668417000000002E-2</v>
      </c>
      <c r="E4186">
        <f t="shared" si="224"/>
        <v>-1.5073927302586219</v>
      </c>
      <c r="F4186">
        <f t="shared" si="225"/>
        <v>0.40020837499726997</v>
      </c>
      <c r="G4186">
        <f>IF('Input and Summary Results'!$J$4="yes",IF(C4186=FALSE,FALSE,IF('Data Transformation'!E4186&lt;$R$10,E4186,$R$10)),IF(C4186=FALSE,FALSE,IF(C4186&lt;$R$10,C4186,$R$10)))</f>
        <v>3.1089037E-2</v>
      </c>
      <c r="H4186">
        <f>IF('Input and Summary Results'!$J$4="yes",'Data Transformation'!F4186,'Data Transformation'!D4186)</f>
        <v>2.8668417000000002E-2</v>
      </c>
      <c r="I4186">
        <f t="shared" si="226"/>
        <v>224</v>
      </c>
    </row>
    <row r="4187" spans="2:9" x14ac:dyDescent="0.45">
      <c r="B4187">
        <f>IF('Input and Summary Results'!D3769=0,FALSE,'Input and Summary Results'!$B3769)</f>
        <v>224</v>
      </c>
      <c r="C4187">
        <f>IF(OR(B4187=0,'Input and Summary Results'!D3769=0,'Input and Summary Results'!D3769=""),FALSE,'Input and Summary Results'!$D3769)</f>
        <v>5.669329E-2</v>
      </c>
      <c r="D4187">
        <f>IF(OR(B4187=0,'Input and Summary Results'!E3769=0),FALSE,'Input and Summary Results'!$E3769)</f>
        <v>2.6947539E-2</v>
      </c>
      <c r="E4187">
        <f t="shared" si="224"/>
        <v>-1.2464683394919003</v>
      </c>
      <c r="F4187">
        <f t="shared" si="225"/>
        <v>0.20628952607971771</v>
      </c>
      <c r="G4187">
        <f>IF('Input and Summary Results'!$J$4="yes",IF(C4187=FALSE,FALSE,IF('Data Transformation'!E4187&lt;$R$10,E4187,$R$10)),IF(C4187=FALSE,FALSE,IF(C4187&lt;$R$10,C4187,$R$10)))</f>
        <v>5.669329E-2</v>
      </c>
      <c r="H4187">
        <f>IF('Input and Summary Results'!$J$4="yes",'Data Transformation'!F4187,'Data Transformation'!D4187)</f>
        <v>2.6947539E-2</v>
      </c>
      <c r="I4187">
        <f t="shared" si="226"/>
        <v>224</v>
      </c>
    </row>
    <row r="4188" spans="2:9" x14ac:dyDescent="0.45">
      <c r="B4188">
        <f>IF('Input and Summary Results'!D3770=0,FALSE,'Input and Summary Results'!$B3770)</f>
        <v>224</v>
      </c>
      <c r="C4188">
        <f>IF(OR(B4188=0,'Input and Summary Results'!D3770=0,'Input and Summary Results'!D3770=""),FALSE,'Input and Summary Results'!$D3770)</f>
        <v>6.6208739999999997E-3</v>
      </c>
      <c r="D4188">
        <f>IF(OR(B4188=0,'Input and Summary Results'!E3770=0),FALSE,'Input and Summary Results'!$E3770)</f>
        <v>2.6291307E-2</v>
      </c>
      <c r="E4188">
        <f t="shared" si="224"/>
        <v>-2.1790846769767716</v>
      </c>
      <c r="F4188">
        <f t="shared" si="225"/>
        <v>1.7234019614328866</v>
      </c>
      <c r="G4188">
        <f>IF('Input and Summary Results'!$J$4="yes",IF(C4188=FALSE,FALSE,IF('Data Transformation'!E4188&lt;$R$10,E4188,$R$10)),IF(C4188=FALSE,FALSE,IF(C4188&lt;$R$10,C4188,$R$10)))</f>
        <v>6.6208739999999997E-3</v>
      </c>
      <c r="H4188">
        <f>IF('Input and Summary Results'!$J$4="yes",'Data Transformation'!F4188,'Data Transformation'!D4188)</f>
        <v>2.6291307E-2</v>
      </c>
      <c r="I4188">
        <f t="shared" si="226"/>
        <v>224</v>
      </c>
    </row>
    <row r="4189" spans="2:9" x14ac:dyDescent="0.45">
      <c r="B4189">
        <f>IF('Input and Summary Results'!D3771=0,FALSE,'Input and Summary Results'!$B3771)</f>
        <v>225</v>
      </c>
      <c r="C4189">
        <f>IF(OR(B4189=0,'Input and Summary Results'!D3771=0,'Input and Summary Results'!D3771=""),FALSE,'Input and Summary Results'!$D3771)</f>
        <v>0.85224434400000004</v>
      </c>
      <c r="D4189">
        <f>IF(OR(B4189=0,'Input and Summary Results'!E3771=0),FALSE,'Input and Summary Results'!$E3771)</f>
        <v>7.2382022000000004E-2</v>
      </c>
      <c r="E4189">
        <f t="shared" si="224"/>
        <v>-6.9435872325812872E-2</v>
      </c>
      <c r="F4189">
        <f t="shared" si="225"/>
        <v>3.6860083342483287E-2</v>
      </c>
      <c r="G4189">
        <f>IF('Input and Summary Results'!$J$4="yes",IF(C4189=FALSE,FALSE,IF('Data Transformation'!E4189&lt;$R$10,E4189,$R$10)),IF(C4189=FALSE,FALSE,IF(C4189&lt;$R$10,C4189,$R$10)))</f>
        <v>0.85224434400000004</v>
      </c>
      <c r="H4189">
        <f>IF('Input and Summary Results'!$J$4="yes",'Data Transformation'!F4189,'Data Transformation'!D4189)</f>
        <v>7.2382022000000004E-2</v>
      </c>
      <c r="I4189">
        <f t="shared" si="226"/>
        <v>225</v>
      </c>
    </row>
    <row r="4190" spans="2:9" x14ac:dyDescent="0.45">
      <c r="B4190">
        <f>IF('Input and Summary Results'!D3772=0,FALSE,'Input and Summary Results'!$B3772)</f>
        <v>225</v>
      </c>
      <c r="C4190">
        <f>IF(OR(B4190=0,'Input and Summary Results'!D3772=0,'Input and Summary Results'!D3772=""),FALSE,'Input and Summary Results'!$D3772)</f>
        <v>0.85800886700000001</v>
      </c>
      <c r="D4190">
        <f>IF(OR(B4190=0,'Input and Summary Results'!E3772=0),FALSE,'Input and Summary Results'!$E3772)</f>
        <v>6.4256835999999998E-2</v>
      </c>
      <c r="E4190">
        <f t="shared" si="224"/>
        <v>-6.6508223958669066E-2</v>
      </c>
      <c r="F4190">
        <f t="shared" si="225"/>
        <v>3.2502539188793721E-2</v>
      </c>
      <c r="G4190">
        <f>IF('Input and Summary Results'!$J$4="yes",IF(C4190=FALSE,FALSE,IF('Data Transformation'!E4190&lt;$R$10,E4190,$R$10)),IF(C4190=FALSE,FALSE,IF(C4190&lt;$R$10,C4190,$R$10)))</f>
        <v>0.85800886700000001</v>
      </c>
      <c r="H4190">
        <f>IF('Input and Summary Results'!$J$4="yes",'Data Transformation'!F4190,'Data Transformation'!D4190)</f>
        <v>6.4256835999999998E-2</v>
      </c>
      <c r="I4190">
        <f t="shared" si="226"/>
        <v>225</v>
      </c>
    </row>
    <row r="4191" spans="2:9" x14ac:dyDescent="0.45">
      <c r="B4191">
        <f>IF('Input and Summary Results'!D3773=0,FALSE,'Input and Summary Results'!$B3773)</f>
        <v>225</v>
      </c>
      <c r="C4191">
        <f>IF(OR(B4191=0,'Input and Summary Results'!D3773=0,'Input and Summary Results'!D3773=""),FALSE,'Input and Summary Results'!$D3773)</f>
        <v>1.114509178</v>
      </c>
      <c r="D4191">
        <f>IF(OR(B4191=0,'Input and Summary Results'!E3773=0),FALSE,'Input and Summary Results'!$E3773)</f>
        <v>6.2565386000000001E-2</v>
      </c>
      <c r="E4191">
        <f t="shared" si="224"/>
        <v>4.7083649252633995E-2</v>
      </c>
      <c r="F4191">
        <f t="shared" si="225"/>
        <v>2.4363529758208952E-2</v>
      </c>
      <c r="G4191">
        <f>IF('Input and Summary Results'!$J$4="yes",IF(C4191=FALSE,FALSE,IF('Data Transformation'!E4191&lt;$R$10,E4191,$R$10)),IF(C4191=FALSE,FALSE,IF(C4191&lt;$R$10,C4191,$R$10)))</f>
        <v>1.114509178</v>
      </c>
      <c r="H4191">
        <f>IF('Input and Summary Results'!$J$4="yes",'Data Transformation'!F4191,'Data Transformation'!D4191)</f>
        <v>6.2565386000000001E-2</v>
      </c>
      <c r="I4191">
        <f t="shared" si="226"/>
        <v>225</v>
      </c>
    </row>
    <row r="4192" spans="2:9" x14ac:dyDescent="0.45">
      <c r="B4192">
        <f>IF('Input and Summary Results'!D3774=0,FALSE,'Input and Summary Results'!$B3774)</f>
        <v>225</v>
      </c>
      <c r="C4192">
        <f>IF(OR(B4192=0,'Input and Summary Results'!D3774=0,'Input and Summary Results'!D3774=""),FALSE,'Input and Summary Results'!$D3774)</f>
        <v>0.99287766099999997</v>
      </c>
      <c r="D4192">
        <f>IF(OR(B4192=0,'Input and Summary Results'!E3774=0),FALSE,'Input and Summary Results'!$E3774)</f>
        <v>5.1005789000000003E-2</v>
      </c>
      <c r="E4192">
        <f t="shared" si="224"/>
        <v>-3.104260493346795E-3</v>
      </c>
      <c r="F4192">
        <f t="shared" si="225"/>
        <v>2.2295307161714861E-2</v>
      </c>
      <c r="G4192">
        <f>IF('Input and Summary Results'!$J$4="yes",IF(C4192=FALSE,FALSE,IF('Data Transformation'!E4192&lt;$R$10,E4192,$R$10)),IF(C4192=FALSE,FALSE,IF(C4192&lt;$R$10,C4192,$R$10)))</f>
        <v>0.99287766099999997</v>
      </c>
      <c r="H4192">
        <f>IF('Input and Summary Results'!$J$4="yes",'Data Transformation'!F4192,'Data Transformation'!D4192)</f>
        <v>5.1005789000000003E-2</v>
      </c>
      <c r="I4192">
        <f t="shared" si="226"/>
        <v>225</v>
      </c>
    </row>
    <row r="4193" spans="2:9" x14ac:dyDescent="0.45">
      <c r="B4193">
        <f>IF('Input and Summary Results'!D3775=0,FALSE,'Input and Summary Results'!$B3775)</f>
        <v>225</v>
      </c>
      <c r="C4193">
        <f>IF(OR(B4193=0,'Input and Summary Results'!D3775=0,'Input and Summary Results'!D3775=""),FALSE,'Input and Summary Results'!$D3775)</f>
        <v>1.022059791</v>
      </c>
      <c r="D4193">
        <f>IF(OR(B4193=0,'Input and Summary Results'!E3775=0),FALSE,'Input and Summary Results'!$E3775)</f>
        <v>4.9657754999999998E-2</v>
      </c>
      <c r="E4193">
        <f t="shared" si="224"/>
        <v>9.4763029824653736E-3</v>
      </c>
      <c r="F4193">
        <f t="shared" si="225"/>
        <v>2.1086306163080434E-2</v>
      </c>
      <c r="G4193">
        <f>IF('Input and Summary Results'!$J$4="yes",IF(C4193=FALSE,FALSE,IF('Data Transformation'!E4193&lt;$R$10,E4193,$R$10)),IF(C4193=FALSE,FALSE,IF(C4193&lt;$R$10,C4193,$R$10)))</f>
        <v>1.022059791</v>
      </c>
      <c r="H4193">
        <f>IF('Input and Summary Results'!$J$4="yes",'Data Transformation'!F4193,'Data Transformation'!D4193)</f>
        <v>4.9657754999999998E-2</v>
      </c>
      <c r="I4193">
        <f t="shared" si="226"/>
        <v>225</v>
      </c>
    </row>
    <row r="4194" spans="2:9" x14ac:dyDescent="0.45">
      <c r="B4194">
        <f>IF('Input and Summary Results'!D3776=0,FALSE,'Input and Summary Results'!$B3776)</f>
        <v>225</v>
      </c>
      <c r="C4194">
        <f>IF(OR(B4194=0,'Input and Summary Results'!D3776=0,'Input and Summary Results'!D3776=""),FALSE,'Input and Summary Results'!$D3776)</f>
        <v>0.75255998999999996</v>
      </c>
      <c r="D4194">
        <f>IF(OR(B4194=0,'Input and Summary Results'!E3776=0),FALSE,'Input and Summary Results'!$E3776)</f>
        <v>4.9119889E-2</v>
      </c>
      <c r="E4194">
        <f t="shared" si="224"/>
        <v>-0.1234588747540169</v>
      </c>
      <c r="F4194">
        <f t="shared" si="225"/>
        <v>2.8327352117138195E-2</v>
      </c>
      <c r="G4194">
        <f>IF('Input and Summary Results'!$J$4="yes",IF(C4194=FALSE,FALSE,IF('Data Transformation'!E4194&lt;$R$10,E4194,$R$10)),IF(C4194=FALSE,FALSE,IF(C4194&lt;$R$10,C4194,$R$10)))</f>
        <v>0.75255998999999996</v>
      </c>
      <c r="H4194">
        <f>IF('Input and Summary Results'!$J$4="yes",'Data Transformation'!F4194,'Data Transformation'!D4194)</f>
        <v>4.9119889E-2</v>
      </c>
      <c r="I4194">
        <f t="shared" si="226"/>
        <v>225</v>
      </c>
    </row>
    <row r="4195" spans="2:9" x14ac:dyDescent="0.45">
      <c r="B4195">
        <f>IF('Input and Summary Results'!D3777=0,FALSE,'Input and Summary Results'!$B3777)</f>
        <v>225</v>
      </c>
      <c r="C4195">
        <f>IF(OR(B4195=0,'Input and Summary Results'!D3777=0,'Input and Summary Results'!D3777=""),FALSE,'Input and Summary Results'!$D3777)</f>
        <v>1.0613138360000001</v>
      </c>
      <c r="D4195">
        <f>IF(OR(B4195=0,'Input and Summary Results'!E3777=0),FALSE,'Input and Summary Results'!$E3777)</f>
        <v>4.7864963000000003E-2</v>
      </c>
      <c r="E4195">
        <f t="shared" si="224"/>
        <v>2.5843826021166794E-2</v>
      </c>
      <c r="F4195">
        <f t="shared" si="225"/>
        <v>1.9573281000738785E-2</v>
      </c>
      <c r="G4195">
        <f>IF('Input and Summary Results'!$J$4="yes",IF(C4195=FALSE,FALSE,IF('Data Transformation'!E4195&lt;$R$10,E4195,$R$10)),IF(C4195=FALSE,FALSE,IF(C4195&lt;$R$10,C4195,$R$10)))</f>
        <v>1.0613138360000001</v>
      </c>
      <c r="H4195">
        <f>IF('Input and Summary Results'!$J$4="yes",'Data Transformation'!F4195,'Data Transformation'!D4195)</f>
        <v>4.7864963000000003E-2</v>
      </c>
      <c r="I4195">
        <f t="shared" si="226"/>
        <v>225</v>
      </c>
    </row>
    <row r="4196" spans="2:9" x14ac:dyDescent="0.45">
      <c r="B4196">
        <f>IF('Input and Summary Results'!D3778=0,FALSE,'Input and Summary Results'!$B3778)</f>
        <v>225</v>
      </c>
      <c r="C4196">
        <f>IF(OR(B4196=0,'Input and Summary Results'!D3778=0,'Input and Summary Results'!D3778=""),FALSE,'Input and Summary Results'!$D3778)</f>
        <v>0.92663025200000004</v>
      </c>
      <c r="D4196">
        <f>IF(OR(B4196=0,'Input and Summary Results'!E3778=0),FALSE,'Input and Summary Results'!$E3778)</f>
        <v>4.7256942000000003E-2</v>
      </c>
      <c r="E4196">
        <f t="shared" si="224"/>
        <v>-3.3093525347843711E-2</v>
      </c>
      <c r="F4196">
        <f t="shared" si="225"/>
        <v>2.2133437564479604E-2</v>
      </c>
      <c r="G4196">
        <f>IF('Input and Summary Results'!$J$4="yes",IF(C4196=FALSE,FALSE,IF('Data Transformation'!E4196&lt;$R$10,E4196,$R$10)),IF(C4196=FALSE,FALSE,IF(C4196&lt;$R$10,C4196,$R$10)))</f>
        <v>0.92663025200000004</v>
      </c>
      <c r="H4196">
        <f>IF('Input and Summary Results'!$J$4="yes",'Data Transformation'!F4196,'Data Transformation'!D4196)</f>
        <v>4.7256942000000003E-2</v>
      </c>
      <c r="I4196">
        <f t="shared" si="226"/>
        <v>225</v>
      </c>
    </row>
    <row r="4197" spans="2:9" x14ac:dyDescent="0.45">
      <c r="B4197">
        <f>IF('Input and Summary Results'!D3779=0,FALSE,'Input and Summary Results'!$B3779)</f>
        <v>225</v>
      </c>
      <c r="C4197">
        <f>IF(OR(B4197=0,'Input and Summary Results'!D3779=0,'Input and Summary Results'!D3779=""),FALSE,'Input and Summary Results'!$D3779)</f>
        <v>1.0197307470000001</v>
      </c>
      <c r="D4197">
        <f>IF(OR(B4197=0,'Input and Summary Results'!E3779=0),FALSE,'Input and Summary Results'!$E3779)</f>
        <v>4.4775441999999999E-2</v>
      </c>
      <c r="E4197">
        <f t="shared" si="224"/>
        <v>8.4855143808028836E-3</v>
      </c>
      <c r="F4197">
        <f t="shared" si="225"/>
        <v>1.9056542018733497E-2</v>
      </c>
      <c r="G4197">
        <f>IF('Input and Summary Results'!$J$4="yes",IF(C4197=FALSE,FALSE,IF('Data Transformation'!E4197&lt;$R$10,E4197,$R$10)),IF(C4197=FALSE,FALSE,IF(C4197&lt;$R$10,C4197,$R$10)))</f>
        <v>1.0197307470000001</v>
      </c>
      <c r="H4197">
        <f>IF('Input and Summary Results'!$J$4="yes",'Data Transformation'!F4197,'Data Transformation'!D4197)</f>
        <v>4.4775441999999999E-2</v>
      </c>
      <c r="I4197">
        <f t="shared" si="226"/>
        <v>225</v>
      </c>
    </row>
    <row r="4198" spans="2:9" x14ac:dyDescent="0.45">
      <c r="B4198">
        <f>IF('Input and Summary Results'!D3780=0,FALSE,'Input and Summary Results'!$B3780)</f>
        <v>225</v>
      </c>
      <c r="C4198">
        <f>IF(OR(B4198=0,'Input and Summary Results'!D3780=0,'Input and Summary Results'!D3780=""),FALSE,'Input and Summary Results'!$D3780)</f>
        <v>0.94623286900000003</v>
      </c>
      <c r="D4198">
        <f>IF(OR(B4198=0,'Input and Summary Results'!E3780=0),FALSE,'Input and Summary Results'!$E3780)</f>
        <v>4.3805626E-2</v>
      </c>
      <c r="E4198">
        <f t="shared" si="224"/>
        <v>-2.4001970071650593E-2</v>
      </c>
      <c r="F4198">
        <f t="shared" si="225"/>
        <v>2.0091926952497355E-2</v>
      </c>
      <c r="G4198">
        <f>IF('Input and Summary Results'!$J$4="yes",IF(C4198=FALSE,FALSE,IF('Data Transformation'!E4198&lt;$R$10,E4198,$R$10)),IF(C4198=FALSE,FALSE,IF(C4198&lt;$R$10,C4198,$R$10)))</f>
        <v>0.94623286900000003</v>
      </c>
      <c r="H4198">
        <f>IF('Input and Summary Results'!$J$4="yes",'Data Transformation'!F4198,'Data Transformation'!D4198)</f>
        <v>4.3805626E-2</v>
      </c>
      <c r="I4198">
        <f t="shared" si="226"/>
        <v>225</v>
      </c>
    </row>
    <row r="4199" spans="2:9" x14ac:dyDescent="0.45">
      <c r="B4199">
        <f>IF('Input and Summary Results'!D3781=0,FALSE,'Input and Summary Results'!$B3781)</f>
        <v>225</v>
      </c>
      <c r="C4199">
        <f>IF(OR(B4199=0,'Input and Summary Results'!D3781=0,'Input and Summary Results'!D3781=""),FALSE,'Input and Summary Results'!$D3781)</f>
        <v>0.98722324100000003</v>
      </c>
      <c r="D4199">
        <f>IF(OR(B4199=0,'Input and Summary Results'!E3781=0),FALSE,'Input and Summary Results'!$E3781)</f>
        <v>4.2261529999999999E-2</v>
      </c>
      <c r="E4199">
        <f t="shared" si="224"/>
        <v>-5.5846291219719029E-3</v>
      </c>
      <c r="F4199">
        <f t="shared" si="225"/>
        <v>1.8578881916739641E-2</v>
      </c>
      <c r="G4199">
        <f>IF('Input and Summary Results'!$J$4="yes",IF(C4199=FALSE,FALSE,IF('Data Transformation'!E4199&lt;$R$10,E4199,$R$10)),IF(C4199=FALSE,FALSE,IF(C4199&lt;$R$10,C4199,$R$10)))</f>
        <v>0.98722324100000003</v>
      </c>
      <c r="H4199">
        <f>IF('Input and Summary Results'!$J$4="yes",'Data Transformation'!F4199,'Data Transformation'!D4199)</f>
        <v>4.2261529999999999E-2</v>
      </c>
      <c r="I4199">
        <f t="shared" si="226"/>
        <v>225</v>
      </c>
    </row>
    <row r="4200" spans="2:9" x14ac:dyDescent="0.45">
      <c r="B4200">
        <f>IF('Input and Summary Results'!D3782=0,FALSE,'Input and Summary Results'!$B3782)</f>
        <v>225</v>
      </c>
      <c r="C4200">
        <f>IF(OR(B4200=0,'Input and Summary Results'!D3782=0,'Input and Summary Results'!D3782=""),FALSE,'Input and Summary Results'!$D3782)</f>
        <v>0.98347469799999998</v>
      </c>
      <c r="D4200">
        <f>IF(OR(B4200=0,'Input and Summary Results'!E3782=0),FALSE,'Input and Summary Results'!$E3782)</f>
        <v>4.1932793000000003E-2</v>
      </c>
      <c r="E4200">
        <f t="shared" si="224"/>
        <v>-7.236808759724842E-3</v>
      </c>
      <c r="F4200">
        <f t="shared" si="225"/>
        <v>1.8504626706725914E-2</v>
      </c>
      <c r="G4200">
        <f>IF('Input and Summary Results'!$J$4="yes",IF(C4200=FALSE,FALSE,IF('Data Transformation'!E4200&lt;$R$10,E4200,$R$10)),IF(C4200=FALSE,FALSE,IF(C4200&lt;$R$10,C4200,$R$10)))</f>
        <v>0.98347469799999998</v>
      </c>
      <c r="H4200">
        <f>IF('Input and Summary Results'!$J$4="yes",'Data Transformation'!F4200,'Data Transformation'!D4200)</f>
        <v>4.1932793000000003E-2</v>
      </c>
      <c r="I4200">
        <f t="shared" si="226"/>
        <v>225</v>
      </c>
    </row>
    <row r="4201" spans="2:9" x14ac:dyDescent="0.45">
      <c r="B4201">
        <f>IF('Input and Summary Results'!D3783=0,FALSE,'Input and Summary Results'!$B3783)</f>
        <v>225</v>
      </c>
      <c r="C4201">
        <f>IF(OR(B4201=0,'Input and Summary Results'!D3783=0,'Input and Summary Results'!D3783=""),FALSE,'Input and Summary Results'!$D3783)</f>
        <v>0.992922262</v>
      </c>
      <c r="D4201">
        <f>IF(OR(B4201=0,'Input and Summary Results'!E3783=0),FALSE,'Input and Summary Results'!$E3783)</f>
        <v>3.9235454000000003E-2</v>
      </c>
      <c r="E4201">
        <f t="shared" si="224"/>
        <v>-3.0847520142031604E-3</v>
      </c>
      <c r="F4201">
        <f t="shared" si="225"/>
        <v>1.7149567179308548E-2</v>
      </c>
      <c r="G4201">
        <f>IF('Input and Summary Results'!$J$4="yes",IF(C4201=FALSE,FALSE,IF('Data Transformation'!E4201&lt;$R$10,E4201,$R$10)),IF(C4201=FALSE,FALSE,IF(C4201&lt;$R$10,C4201,$R$10)))</f>
        <v>0.992922262</v>
      </c>
      <c r="H4201">
        <f>IF('Input and Summary Results'!$J$4="yes",'Data Transformation'!F4201,'Data Transformation'!D4201)</f>
        <v>3.9235454000000003E-2</v>
      </c>
      <c r="I4201">
        <f t="shared" si="226"/>
        <v>225</v>
      </c>
    </row>
    <row r="4202" spans="2:9" x14ac:dyDescent="0.45">
      <c r="B4202">
        <f>IF('Input and Summary Results'!D3784=0,FALSE,'Input and Summary Results'!$B3784)</f>
        <v>225</v>
      </c>
      <c r="C4202">
        <f>IF(OR(B4202=0,'Input and Summary Results'!D3784=0,'Input and Summary Results'!D3784=""),FALSE,'Input and Summary Results'!$D3784)</f>
        <v>1.040006225</v>
      </c>
      <c r="D4202">
        <f>IF(OR(B4202=0,'Input and Summary Results'!E3784=0),FALSE,'Input and Summary Results'!$E3784)</f>
        <v>3.6961195000000002E-2</v>
      </c>
      <c r="E4202">
        <f t="shared" ref="E4202:E4265" si="227">IF(C4202=FALSE,FALSE,LOG10(C4202))</f>
        <v>1.7035938794029301E-2</v>
      </c>
      <c r="F4202">
        <f t="shared" ref="F4202:F4265" si="228">IF(D4202=FALSE, FALSE,0.434*D4202/C4202)</f>
        <v>1.5424098668255568E-2</v>
      </c>
      <c r="G4202">
        <f>IF('Input and Summary Results'!$J$4="yes",IF(C4202=FALSE,FALSE,IF('Data Transformation'!E4202&lt;$R$10,E4202,$R$10)),IF(C4202=FALSE,FALSE,IF(C4202&lt;$R$10,C4202,$R$10)))</f>
        <v>1.040006225</v>
      </c>
      <c r="H4202">
        <f>IF('Input and Summary Results'!$J$4="yes",'Data Transformation'!F4202,'Data Transformation'!D4202)</f>
        <v>3.6961195000000002E-2</v>
      </c>
      <c r="I4202">
        <f t="shared" si="226"/>
        <v>225</v>
      </c>
    </row>
    <row r="4203" spans="2:9" x14ac:dyDescent="0.45">
      <c r="B4203">
        <f>IF('Input and Summary Results'!D3785=0,FALSE,'Input and Summary Results'!$B3785)</f>
        <v>225</v>
      </c>
      <c r="C4203">
        <f>IF(OR(B4203=0,'Input and Summary Results'!D3785=0,'Input and Summary Results'!D3785=""),FALSE,'Input and Summary Results'!$D3785)</f>
        <v>0.97499226800000005</v>
      </c>
      <c r="D4203">
        <f>IF(OR(B4203=0,'Input and Summary Results'!E3785=0),FALSE,'Input and Summary Results'!$E3785)</f>
        <v>3.6873219999999998E-2</v>
      </c>
      <c r="E4203">
        <f t="shared" si="227"/>
        <v>-1.0998828381718451E-2</v>
      </c>
      <c r="F4203">
        <f t="shared" si="228"/>
        <v>1.6413440398688372E-2</v>
      </c>
      <c r="G4203">
        <f>IF('Input and Summary Results'!$J$4="yes",IF(C4203=FALSE,FALSE,IF('Data Transformation'!E4203&lt;$R$10,E4203,$R$10)),IF(C4203=FALSE,FALSE,IF(C4203&lt;$R$10,C4203,$R$10)))</f>
        <v>0.97499226800000005</v>
      </c>
      <c r="H4203">
        <f>IF('Input and Summary Results'!$J$4="yes",'Data Transformation'!F4203,'Data Transformation'!D4203)</f>
        <v>3.6873219999999998E-2</v>
      </c>
      <c r="I4203">
        <f t="shared" si="226"/>
        <v>225</v>
      </c>
    </row>
    <row r="4204" spans="2:9" x14ac:dyDescent="0.45">
      <c r="B4204">
        <f>IF('Input and Summary Results'!D3786=0,FALSE,'Input and Summary Results'!$B3786)</f>
        <v>225</v>
      </c>
      <c r="C4204">
        <f>IF(OR(B4204=0,'Input and Summary Results'!D3786=0,'Input and Summary Results'!D3786=""),FALSE,'Input and Summary Results'!$D3786)</f>
        <v>0.98065155299999995</v>
      </c>
      <c r="D4204">
        <f>IF(OR(B4204=0,'Input and Summary Results'!E3786=0),FALSE,'Input and Summary Results'!$E3786)</f>
        <v>3.5821933E-2</v>
      </c>
      <c r="E4204">
        <f t="shared" si="227"/>
        <v>-8.4852795633120464E-3</v>
      </c>
      <c r="F4204">
        <f t="shared" si="228"/>
        <v>1.5853458727964714E-2</v>
      </c>
      <c r="G4204">
        <f>IF('Input and Summary Results'!$J$4="yes",IF(C4204=FALSE,FALSE,IF('Data Transformation'!E4204&lt;$R$10,E4204,$R$10)),IF(C4204=FALSE,FALSE,IF(C4204&lt;$R$10,C4204,$R$10)))</f>
        <v>0.98065155299999995</v>
      </c>
      <c r="H4204">
        <f>IF('Input and Summary Results'!$J$4="yes",'Data Transformation'!F4204,'Data Transformation'!D4204)</f>
        <v>3.5821933E-2</v>
      </c>
      <c r="I4204">
        <f t="shared" si="226"/>
        <v>225</v>
      </c>
    </row>
    <row r="4205" spans="2:9" x14ac:dyDescent="0.45">
      <c r="B4205">
        <f>IF('Input and Summary Results'!D3787=0,FALSE,'Input and Summary Results'!$B3787)</f>
        <v>225</v>
      </c>
      <c r="C4205">
        <f>IF(OR(B4205=0,'Input and Summary Results'!D3787=0,'Input and Summary Results'!D3787=""),FALSE,'Input and Summary Results'!$D3787)</f>
        <v>0.87682498200000003</v>
      </c>
      <c r="D4205">
        <f>IF(OR(B4205=0,'Input and Summary Results'!E3787=0),FALSE,'Input and Summary Results'!$E3787)</f>
        <v>3.3493895000000003E-2</v>
      </c>
      <c r="E4205">
        <f t="shared" si="227"/>
        <v>-5.7087085011410077E-2</v>
      </c>
      <c r="F4205">
        <f t="shared" si="228"/>
        <v>1.6578394466867506E-2</v>
      </c>
      <c r="G4205">
        <f>IF('Input and Summary Results'!$J$4="yes",IF(C4205=FALSE,FALSE,IF('Data Transformation'!E4205&lt;$R$10,E4205,$R$10)),IF(C4205=FALSE,FALSE,IF(C4205&lt;$R$10,C4205,$R$10)))</f>
        <v>0.87682498200000003</v>
      </c>
      <c r="H4205">
        <f>IF('Input and Summary Results'!$J$4="yes",'Data Transformation'!F4205,'Data Transformation'!D4205)</f>
        <v>3.3493895000000003E-2</v>
      </c>
      <c r="I4205">
        <f t="shared" si="226"/>
        <v>225</v>
      </c>
    </row>
    <row r="4206" spans="2:9" x14ac:dyDescent="0.45">
      <c r="B4206">
        <f>IF('Input and Summary Results'!D3788=0,FALSE,'Input and Summary Results'!$B3788)</f>
        <v>225</v>
      </c>
      <c r="C4206">
        <f>IF(OR(B4206=0,'Input and Summary Results'!D3788=0,'Input and Summary Results'!D3788=""),FALSE,'Input and Summary Results'!$D3788)</f>
        <v>1.015773641</v>
      </c>
      <c r="D4206">
        <f>IF(OR(B4206=0,'Input and Summary Results'!E3788=0),FALSE,'Input and Summary Results'!$E3788)</f>
        <v>3.2218365999999998E-2</v>
      </c>
      <c r="E4206">
        <f t="shared" si="227"/>
        <v>6.7969388363694223E-3</v>
      </c>
      <c r="F4206">
        <f t="shared" si="228"/>
        <v>1.3765636633605064E-2</v>
      </c>
      <c r="G4206">
        <f>IF('Input and Summary Results'!$J$4="yes",IF(C4206=FALSE,FALSE,IF('Data Transformation'!E4206&lt;$R$10,E4206,$R$10)),IF(C4206=FALSE,FALSE,IF(C4206&lt;$R$10,C4206,$R$10)))</f>
        <v>1.015773641</v>
      </c>
      <c r="H4206">
        <f>IF('Input and Summary Results'!$J$4="yes",'Data Transformation'!F4206,'Data Transformation'!D4206)</f>
        <v>3.2218365999999998E-2</v>
      </c>
      <c r="I4206">
        <f t="shared" si="226"/>
        <v>225</v>
      </c>
    </row>
    <row r="4207" spans="2:9" x14ac:dyDescent="0.45">
      <c r="B4207">
        <f>IF('Input and Summary Results'!D3789=0,FALSE,'Input and Summary Results'!$B3789)</f>
        <v>225</v>
      </c>
      <c r="C4207">
        <f>IF(OR(B4207=0,'Input and Summary Results'!D3789=0,'Input and Summary Results'!D3789=""),FALSE,'Input and Summary Results'!$D3789)</f>
        <v>1.0322036969999999</v>
      </c>
      <c r="D4207">
        <f>IF(OR(B4207=0,'Input and Summary Results'!E3789=0),FALSE,'Input and Summary Results'!$E3789)</f>
        <v>2.8742831E-2</v>
      </c>
      <c r="E4207">
        <f t="shared" si="227"/>
        <v>1.3765410230759447E-2</v>
      </c>
      <c r="F4207">
        <f t="shared" si="228"/>
        <v>1.2085200518323663E-2</v>
      </c>
      <c r="G4207">
        <f>IF('Input and Summary Results'!$J$4="yes",IF(C4207=FALSE,FALSE,IF('Data Transformation'!E4207&lt;$R$10,E4207,$R$10)),IF(C4207=FALSE,FALSE,IF(C4207&lt;$R$10,C4207,$R$10)))</f>
        <v>1.0322036969999999</v>
      </c>
      <c r="H4207">
        <f>IF('Input and Summary Results'!$J$4="yes",'Data Transformation'!F4207,'Data Transformation'!D4207)</f>
        <v>2.8742831E-2</v>
      </c>
      <c r="I4207">
        <f t="shared" si="226"/>
        <v>225</v>
      </c>
    </row>
    <row r="4208" spans="2:9" x14ac:dyDescent="0.45">
      <c r="B4208">
        <f>IF('Input and Summary Results'!D3790=0,FALSE,'Input and Summary Results'!$B3790)</f>
        <v>226</v>
      </c>
      <c r="C4208">
        <f>IF(OR(B4208=0,'Input and Summary Results'!D3790=0,'Input and Summary Results'!D3790=""),FALSE,'Input and Summary Results'!$D3790)</f>
        <v>0.106393074</v>
      </c>
      <c r="D4208">
        <f>IF(OR(B4208=0,'Input and Summary Results'!E3790=0),FALSE,'Input and Summary Results'!$E3790)</f>
        <v>6.7609558E-2</v>
      </c>
      <c r="E4208">
        <f t="shared" si="227"/>
        <v>-0.97308664291958691</v>
      </c>
      <c r="F4208">
        <f t="shared" si="228"/>
        <v>0.27579378120045672</v>
      </c>
      <c r="G4208">
        <f>IF('Input and Summary Results'!$J$4="yes",IF(C4208=FALSE,FALSE,IF('Data Transformation'!E4208&lt;$R$10,E4208,$R$10)),IF(C4208=FALSE,FALSE,IF(C4208&lt;$R$10,C4208,$R$10)))</f>
        <v>0.106393074</v>
      </c>
      <c r="H4208">
        <f>IF('Input and Summary Results'!$J$4="yes",'Data Transformation'!F4208,'Data Transformation'!D4208)</f>
        <v>6.7609558E-2</v>
      </c>
      <c r="I4208">
        <f t="shared" si="226"/>
        <v>226</v>
      </c>
    </row>
    <row r="4209" spans="2:9" x14ac:dyDescent="0.45">
      <c r="B4209">
        <f>IF('Input and Summary Results'!D3791=0,FALSE,'Input and Summary Results'!$B3791)</f>
        <v>226</v>
      </c>
      <c r="C4209">
        <f>IF(OR(B4209=0,'Input and Summary Results'!D3791=0,'Input and Summary Results'!D3791=""),FALSE,'Input and Summary Results'!$D3791)</f>
        <v>9.0484660999999994E-2</v>
      </c>
      <c r="D4209">
        <f>IF(OR(B4209=0,'Input and Summary Results'!E3791=0),FALSE,'Input and Summary Results'!$E3791)</f>
        <v>5.7384209999999998E-2</v>
      </c>
      <c r="E4209">
        <f t="shared" si="227"/>
        <v>-1.0434250363491433</v>
      </c>
      <c r="F4209">
        <f t="shared" si="228"/>
        <v>0.27523722656152738</v>
      </c>
      <c r="G4209">
        <f>IF('Input and Summary Results'!$J$4="yes",IF(C4209=FALSE,FALSE,IF('Data Transformation'!E4209&lt;$R$10,E4209,$R$10)),IF(C4209=FALSE,FALSE,IF(C4209&lt;$R$10,C4209,$R$10)))</f>
        <v>9.0484660999999994E-2</v>
      </c>
      <c r="H4209">
        <f>IF('Input and Summary Results'!$J$4="yes",'Data Transformation'!F4209,'Data Transformation'!D4209)</f>
        <v>5.7384209999999998E-2</v>
      </c>
      <c r="I4209">
        <f t="shared" si="226"/>
        <v>226</v>
      </c>
    </row>
    <row r="4210" spans="2:9" x14ac:dyDescent="0.45">
      <c r="B4210">
        <f>IF('Input and Summary Results'!D3792=0,FALSE,'Input and Summary Results'!$B3792)</f>
        <v>226</v>
      </c>
      <c r="C4210">
        <f>IF(OR(B4210=0,'Input and Summary Results'!D3792=0,'Input and Summary Results'!D3792=""),FALSE,'Input and Summary Results'!$D3792)</f>
        <v>4.1824560000000002E-3</v>
      </c>
      <c r="D4210">
        <f>IF(OR(B4210=0,'Input and Summary Results'!E3792=0),FALSE,'Input and Summary Results'!$E3792)</f>
        <v>5.0605087999999999E-2</v>
      </c>
      <c r="E4210">
        <f t="shared" si="227"/>
        <v>-2.3785686191779329</v>
      </c>
      <c r="F4210">
        <f t="shared" si="228"/>
        <v>5.2511271348700381</v>
      </c>
      <c r="G4210">
        <f>IF('Input and Summary Results'!$J$4="yes",IF(C4210=FALSE,FALSE,IF('Data Transformation'!E4210&lt;$R$10,E4210,$R$10)),IF(C4210=FALSE,FALSE,IF(C4210&lt;$R$10,C4210,$R$10)))</f>
        <v>4.1824560000000002E-3</v>
      </c>
      <c r="H4210">
        <f>IF('Input and Summary Results'!$J$4="yes",'Data Transformation'!F4210,'Data Transformation'!D4210)</f>
        <v>5.0605087999999999E-2</v>
      </c>
      <c r="I4210">
        <f t="shared" si="226"/>
        <v>226</v>
      </c>
    </row>
    <row r="4211" spans="2:9" x14ac:dyDescent="0.45">
      <c r="B4211">
        <f>IF('Input and Summary Results'!D3793=0,FALSE,'Input and Summary Results'!$B3793)</f>
        <v>226</v>
      </c>
      <c r="C4211">
        <f>IF(OR(B4211=0,'Input and Summary Results'!D3793=0,'Input and Summary Results'!D3793=""),FALSE,'Input and Summary Results'!$D3793)</f>
        <v>1.8087163E-2</v>
      </c>
      <c r="D4211">
        <f>IF(OR(B4211=0,'Input and Summary Results'!E3793=0),FALSE,'Input and Summary Results'!$E3793)</f>
        <v>4.6161911999999999E-2</v>
      </c>
      <c r="E4211">
        <f t="shared" si="227"/>
        <v>-1.7426295475718063</v>
      </c>
      <c r="F4211">
        <f t="shared" si="228"/>
        <v>1.1076513109325106</v>
      </c>
      <c r="G4211">
        <f>IF('Input and Summary Results'!$J$4="yes",IF(C4211=FALSE,FALSE,IF('Data Transformation'!E4211&lt;$R$10,E4211,$R$10)),IF(C4211=FALSE,FALSE,IF(C4211&lt;$R$10,C4211,$R$10)))</f>
        <v>1.8087163E-2</v>
      </c>
      <c r="H4211">
        <f>IF('Input and Summary Results'!$J$4="yes",'Data Transformation'!F4211,'Data Transformation'!D4211)</f>
        <v>4.6161911999999999E-2</v>
      </c>
      <c r="I4211">
        <f t="shared" si="226"/>
        <v>226</v>
      </c>
    </row>
    <row r="4212" spans="2:9" x14ac:dyDescent="0.45">
      <c r="B4212">
        <f>IF('Input and Summary Results'!D3794=0,FALSE,'Input and Summary Results'!$B3794)</f>
        <v>226</v>
      </c>
      <c r="C4212">
        <f>IF(OR(B4212=0,'Input and Summary Results'!D3794=0,'Input and Summary Results'!D3794=""),FALSE,'Input and Summary Results'!$D3794)</f>
        <v>6.7799043000000003E-2</v>
      </c>
      <c r="D4212">
        <f>IF(OR(B4212=0,'Input and Summary Results'!E3794=0),FALSE,'Input and Summary Results'!$E3794)</f>
        <v>4.5757157999999999E-2</v>
      </c>
      <c r="E4212">
        <f t="shared" si="227"/>
        <v>-1.168776436262029</v>
      </c>
      <c r="F4212">
        <f t="shared" si="228"/>
        <v>0.29290393629892386</v>
      </c>
      <c r="G4212">
        <f>IF('Input and Summary Results'!$J$4="yes",IF(C4212=FALSE,FALSE,IF('Data Transformation'!E4212&lt;$R$10,E4212,$R$10)),IF(C4212=FALSE,FALSE,IF(C4212&lt;$R$10,C4212,$R$10)))</f>
        <v>6.7799043000000003E-2</v>
      </c>
      <c r="H4212">
        <f>IF('Input and Summary Results'!$J$4="yes",'Data Transformation'!F4212,'Data Transformation'!D4212)</f>
        <v>4.5757157999999999E-2</v>
      </c>
      <c r="I4212">
        <f t="shared" si="226"/>
        <v>226</v>
      </c>
    </row>
    <row r="4213" spans="2:9" x14ac:dyDescent="0.45">
      <c r="B4213">
        <f>IF('Input and Summary Results'!D3795=0,FALSE,'Input and Summary Results'!$B3795)</f>
        <v>226</v>
      </c>
      <c r="C4213">
        <f>IF(OR(B4213=0,'Input and Summary Results'!D3795=0,'Input and Summary Results'!D3795=""),FALSE,'Input and Summary Results'!$D3795)</f>
        <v>1.8335081E-2</v>
      </c>
      <c r="D4213">
        <f>IF(OR(B4213=0,'Input and Summary Results'!E3795=0),FALSE,'Input and Summary Results'!$E3795)</f>
        <v>4.1993245999999998E-2</v>
      </c>
      <c r="E4213">
        <f t="shared" si="227"/>
        <v>-1.7367171670900525</v>
      </c>
      <c r="F4213">
        <f t="shared" si="228"/>
        <v>0.99399990455455312</v>
      </c>
      <c r="G4213">
        <f>IF('Input and Summary Results'!$J$4="yes",IF(C4213=FALSE,FALSE,IF('Data Transformation'!E4213&lt;$R$10,E4213,$R$10)),IF(C4213=FALSE,FALSE,IF(C4213&lt;$R$10,C4213,$R$10)))</f>
        <v>1.8335081E-2</v>
      </c>
      <c r="H4213">
        <f>IF('Input and Summary Results'!$J$4="yes",'Data Transformation'!F4213,'Data Transformation'!D4213)</f>
        <v>4.1993245999999998E-2</v>
      </c>
      <c r="I4213">
        <f t="shared" si="226"/>
        <v>226</v>
      </c>
    </row>
    <row r="4214" spans="2:9" x14ac:dyDescent="0.45">
      <c r="B4214">
        <f>IF('Input and Summary Results'!D3796=0,FALSE,'Input and Summary Results'!$B3796)</f>
        <v>226</v>
      </c>
      <c r="C4214">
        <f>IF(OR(B4214=0,'Input and Summary Results'!D3796=0,'Input and Summary Results'!D3796=""),FALSE,'Input and Summary Results'!$D3796)</f>
        <v>8.6499701999999998E-2</v>
      </c>
      <c r="D4214">
        <f>IF(OR(B4214=0,'Input and Summary Results'!E3796=0),FALSE,'Input and Summary Results'!$E3796)</f>
        <v>4.0532077999999999E-2</v>
      </c>
      <c r="E4214">
        <f t="shared" si="227"/>
        <v>-1.0629853887199088</v>
      </c>
      <c r="F4214">
        <f t="shared" si="228"/>
        <v>0.2033639590110958</v>
      </c>
      <c r="G4214">
        <f>IF('Input and Summary Results'!$J$4="yes",IF(C4214=FALSE,FALSE,IF('Data Transformation'!E4214&lt;$R$10,E4214,$R$10)),IF(C4214=FALSE,FALSE,IF(C4214&lt;$R$10,C4214,$R$10)))</f>
        <v>8.6499701999999998E-2</v>
      </c>
      <c r="H4214">
        <f>IF('Input and Summary Results'!$J$4="yes",'Data Transformation'!F4214,'Data Transformation'!D4214)</f>
        <v>4.0532077999999999E-2</v>
      </c>
      <c r="I4214">
        <f t="shared" si="226"/>
        <v>226</v>
      </c>
    </row>
    <row r="4215" spans="2:9" x14ac:dyDescent="0.45">
      <c r="B4215">
        <f>IF('Input and Summary Results'!D3797=0,FALSE,'Input and Summary Results'!$B3797)</f>
        <v>226</v>
      </c>
      <c r="C4215">
        <f>IF(OR(B4215=0,'Input and Summary Results'!D3797=0,'Input and Summary Results'!D3797=""),FALSE,'Input and Summary Results'!$D3797)</f>
        <v>3.3455870000000001E-3</v>
      </c>
      <c r="D4215">
        <f>IF(OR(B4215=0,'Input and Summary Results'!E3797=0),FALSE,'Input and Summary Results'!$E3797)</f>
        <v>4.0135410000000003E-2</v>
      </c>
      <c r="E4215">
        <f t="shared" si="227"/>
        <v>-2.4755276720680204</v>
      </c>
      <c r="F4215">
        <f t="shared" si="228"/>
        <v>5.2064908011658337</v>
      </c>
      <c r="G4215">
        <f>IF('Input and Summary Results'!$J$4="yes",IF(C4215=FALSE,FALSE,IF('Data Transformation'!E4215&lt;$R$10,E4215,$R$10)),IF(C4215=FALSE,FALSE,IF(C4215&lt;$R$10,C4215,$R$10)))</f>
        <v>3.3455870000000001E-3</v>
      </c>
      <c r="H4215">
        <f>IF('Input and Summary Results'!$J$4="yes",'Data Transformation'!F4215,'Data Transformation'!D4215)</f>
        <v>4.0135410000000003E-2</v>
      </c>
      <c r="I4215">
        <f t="shared" si="226"/>
        <v>226</v>
      </c>
    </row>
    <row r="4216" spans="2:9" x14ac:dyDescent="0.45">
      <c r="B4216">
        <f>IF('Input and Summary Results'!D3798=0,FALSE,'Input and Summary Results'!$B3798)</f>
        <v>226</v>
      </c>
      <c r="C4216">
        <f>IF(OR(B4216=0,'Input and Summary Results'!D3798=0,'Input and Summary Results'!D3798=""),FALSE,'Input and Summary Results'!$D3798)</f>
        <v>4.2827487999999997E-2</v>
      </c>
      <c r="D4216">
        <f>IF(OR(B4216=0,'Input and Summary Results'!E3798=0),FALSE,'Input and Summary Results'!$E3798)</f>
        <v>3.9388079999999999E-2</v>
      </c>
      <c r="E4216">
        <f t="shared" si="227"/>
        <v>-1.3682773979296528</v>
      </c>
      <c r="F4216">
        <f t="shared" si="228"/>
        <v>0.39914614464429948</v>
      </c>
      <c r="G4216">
        <f>IF('Input and Summary Results'!$J$4="yes",IF(C4216=FALSE,FALSE,IF('Data Transformation'!E4216&lt;$R$10,E4216,$R$10)),IF(C4216=FALSE,FALSE,IF(C4216&lt;$R$10,C4216,$R$10)))</f>
        <v>4.2827487999999997E-2</v>
      </c>
      <c r="H4216">
        <f>IF('Input and Summary Results'!$J$4="yes",'Data Transformation'!F4216,'Data Transformation'!D4216)</f>
        <v>3.9388079999999999E-2</v>
      </c>
      <c r="I4216">
        <f t="shared" si="226"/>
        <v>226</v>
      </c>
    </row>
    <row r="4217" spans="2:9" x14ac:dyDescent="0.45">
      <c r="B4217">
        <f>IF('Input and Summary Results'!D3799=0,FALSE,'Input and Summary Results'!$B3799)</f>
        <v>226</v>
      </c>
      <c r="C4217">
        <f>IF(OR(B4217=0,'Input and Summary Results'!D3799=0,'Input and Summary Results'!D3799=""),FALSE,'Input and Summary Results'!$D3799)</f>
        <v>5.8631326999999997E-2</v>
      </c>
      <c r="D4217">
        <f>IF(OR(B4217=0,'Input and Summary Results'!E3799=0),FALSE,'Input and Summary Results'!$E3799)</f>
        <v>3.6028308000000002E-2</v>
      </c>
      <c r="E4217">
        <f t="shared" si="227"/>
        <v>-1.2318702763378762</v>
      </c>
      <c r="F4217">
        <f t="shared" si="228"/>
        <v>0.26668824452839013</v>
      </c>
      <c r="G4217">
        <f>IF('Input and Summary Results'!$J$4="yes",IF(C4217=FALSE,FALSE,IF('Data Transformation'!E4217&lt;$R$10,E4217,$R$10)),IF(C4217=FALSE,FALSE,IF(C4217&lt;$R$10,C4217,$R$10)))</f>
        <v>5.8631326999999997E-2</v>
      </c>
      <c r="H4217">
        <f>IF('Input and Summary Results'!$J$4="yes",'Data Transformation'!F4217,'Data Transformation'!D4217)</f>
        <v>3.6028308000000002E-2</v>
      </c>
      <c r="I4217">
        <f t="shared" si="226"/>
        <v>226</v>
      </c>
    </row>
    <row r="4218" spans="2:9" x14ac:dyDescent="0.45">
      <c r="B4218">
        <f>IF('Input and Summary Results'!D3800=0,FALSE,'Input and Summary Results'!$B3800)</f>
        <v>226</v>
      </c>
      <c r="C4218">
        <f>IF(OR(B4218=0,'Input and Summary Results'!D3800=0,'Input and Summary Results'!D3800=""),FALSE,'Input and Summary Results'!$D3800)</f>
        <v>7.3270935999999995E-2</v>
      </c>
      <c r="D4218">
        <f>IF(OR(B4218=0,'Input and Summary Results'!E3800=0),FALSE,'Input and Summary Results'!$E3800)</f>
        <v>3.5476913999999998E-2</v>
      </c>
      <c r="E4218">
        <f t="shared" si="227"/>
        <v>-1.1350682605281621</v>
      </c>
      <c r="F4218">
        <f t="shared" si="228"/>
        <v>0.21013762777644876</v>
      </c>
      <c r="G4218">
        <f>IF('Input and Summary Results'!$J$4="yes",IF(C4218=FALSE,FALSE,IF('Data Transformation'!E4218&lt;$R$10,E4218,$R$10)),IF(C4218=FALSE,FALSE,IF(C4218&lt;$R$10,C4218,$R$10)))</f>
        <v>7.3270935999999995E-2</v>
      </c>
      <c r="H4218">
        <f>IF('Input and Summary Results'!$J$4="yes",'Data Transformation'!F4218,'Data Transformation'!D4218)</f>
        <v>3.5476913999999998E-2</v>
      </c>
      <c r="I4218">
        <f t="shared" si="226"/>
        <v>226</v>
      </c>
    </row>
    <row r="4219" spans="2:9" x14ac:dyDescent="0.45">
      <c r="B4219">
        <f>IF('Input and Summary Results'!D3801=0,FALSE,'Input and Summary Results'!$B3801)</f>
        <v>226</v>
      </c>
      <c r="C4219">
        <f>IF(OR(B4219=0,'Input and Summary Results'!D3801=0,'Input and Summary Results'!D3801=""),FALSE,'Input and Summary Results'!$D3801)</f>
        <v>2.5536369E-2</v>
      </c>
      <c r="D4219">
        <f>IF(OR(B4219=0,'Input and Summary Results'!E3801=0),FALSE,'Input and Summary Results'!$E3801)</f>
        <v>3.4992423000000002E-2</v>
      </c>
      <c r="E4219">
        <f t="shared" si="227"/>
        <v>-1.5928408547378083</v>
      </c>
      <c r="F4219">
        <f t="shared" si="228"/>
        <v>0.59470912180192892</v>
      </c>
      <c r="G4219">
        <f>IF('Input and Summary Results'!$J$4="yes",IF(C4219=FALSE,FALSE,IF('Data Transformation'!E4219&lt;$R$10,E4219,$R$10)),IF(C4219=FALSE,FALSE,IF(C4219&lt;$R$10,C4219,$R$10)))</f>
        <v>2.5536369E-2</v>
      </c>
      <c r="H4219">
        <f>IF('Input and Summary Results'!$J$4="yes",'Data Transformation'!F4219,'Data Transformation'!D4219)</f>
        <v>3.4992423000000002E-2</v>
      </c>
      <c r="I4219">
        <f t="shared" si="226"/>
        <v>226</v>
      </c>
    </row>
    <row r="4220" spans="2:9" x14ac:dyDescent="0.45">
      <c r="B4220">
        <f>IF('Input and Summary Results'!D3802=0,FALSE,'Input and Summary Results'!$B3802)</f>
        <v>226</v>
      </c>
      <c r="C4220">
        <f>IF(OR(B4220=0,'Input and Summary Results'!D3802=0,'Input and Summary Results'!D3802=""),FALSE,'Input and Summary Results'!$D3802)</f>
        <v>-1.39876E-3</v>
      </c>
      <c r="D4220">
        <f>IF(OR(B4220=0,'Input and Summary Results'!E3802=0),FALSE,'Input and Summary Results'!$E3802)</f>
        <v>3.4447548000000001E-2</v>
      </c>
      <c r="E4220" t="e">
        <f t="shared" si="227"/>
        <v>#NUM!</v>
      </c>
      <c r="F4220">
        <f t="shared" si="228"/>
        <v>-10.688206577254141</v>
      </c>
      <c r="G4220">
        <f>IF('Input and Summary Results'!$J$4="yes",IF(C4220=FALSE,FALSE,IF('Data Transformation'!E4220&lt;$R$10,E4220,$R$10)),IF(C4220=FALSE,FALSE,IF(C4220&lt;$R$10,C4220,$R$10)))</f>
        <v>-1.39876E-3</v>
      </c>
      <c r="H4220">
        <f>IF('Input and Summary Results'!$J$4="yes",'Data Transformation'!F4220,'Data Transformation'!D4220)</f>
        <v>3.4447548000000001E-2</v>
      </c>
      <c r="I4220">
        <f t="shared" si="226"/>
        <v>226</v>
      </c>
    </row>
    <row r="4221" spans="2:9" x14ac:dyDescent="0.45">
      <c r="B4221">
        <f>IF('Input and Summary Results'!D3803=0,FALSE,'Input and Summary Results'!$B3803)</f>
        <v>226</v>
      </c>
      <c r="C4221">
        <f>IF(OR(B4221=0,'Input and Summary Results'!D3803=0,'Input and Summary Results'!D3803=""),FALSE,'Input and Summary Results'!$D3803)</f>
        <v>3.2925606000000003E-2</v>
      </c>
      <c r="D4221">
        <f>IF(OR(B4221=0,'Input and Summary Results'!E3803=0),FALSE,'Input and Summary Results'!$E3803)</f>
        <v>3.3076566000000002E-2</v>
      </c>
      <c r="E4221">
        <f t="shared" si="227"/>
        <v>-1.4824662230469967</v>
      </c>
      <c r="F4221">
        <f t="shared" si="228"/>
        <v>0.43598983854693518</v>
      </c>
      <c r="G4221">
        <f>IF('Input and Summary Results'!$J$4="yes",IF(C4221=FALSE,FALSE,IF('Data Transformation'!E4221&lt;$R$10,E4221,$R$10)),IF(C4221=FALSE,FALSE,IF(C4221&lt;$R$10,C4221,$R$10)))</f>
        <v>3.2925606000000003E-2</v>
      </c>
      <c r="H4221">
        <f>IF('Input and Summary Results'!$J$4="yes",'Data Transformation'!F4221,'Data Transformation'!D4221)</f>
        <v>3.3076566000000002E-2</v>
      </c>
      <c r="I4221">
        <f t="shared" si="226"/>
        <v>226</v>
      </c>
    </row>
    <row r="4222" spans="2:9" x14ac:dyDescent="0.45">
      <c r="B4222">
        <f>IF('Input and Summary Results'!D3804=0,FALSE,'Input and Summary Results'!$B3804)</f>
        <v>226</v>
      </c>
      <c r="C4222">
        <f>IF(OR(B4222=0,'Input and Summary Results'!D3804=0,'Input and Summary Results'!D3804=""),FALSE,'Input and Summary Results'!$D3804)</f>
        <v>5.0821060000000001E-2</v>
      </c>
      <c r="D4222">
        <f>IF(OR(B4222=0,'Input and Summary Results'!E3804=0),FALSE,'Input and Summary Results'!$E3804)</f>
        <v>3.0282868000000001E-2</v>
      </c>
      <c r="E4222">
        <f t="shared" si="227"/>
        <v>-1.2939562808962379</v>
      </c>
      <c r="F4222">
        <f t="shared" si="228"/>
        <v>0.2586086302017313</v>
      </c>
      <c r="G4222">
        <f>IF('Input and Summary Results'!$J$4="yes",IF(C4222=FALSE,FALSE,IF('Data Transformation'!E4222&lt;$R$10,E4222,$R$10)),IF(C4222=FALSE,FALSE,IF(C4222&lt;$R$10,C4222,$R$10)))</f>
        <v>5.0821060000000001E-2</v>
      </c>
      <c r="H4222">
        <f>IF('Input and Summary Results'!$J$4="yes",'Data Transformation'!F4222,'Data Transformation'!D4222)</f>
        <v>3.0282868000000001E-2</v>
      </c>
      <c r="I4222">
        <f t="shared" si="226"/>
        <v>226</v>
      </c>
    </row>
    <row r="4223" spans="2:9" x14ac:dyDescent="0.45">
      <c r="B4223">
        <f>IF('Input and Summary Results'!D3805=0,FALSE,'Input and Summary Results'!$B3805)</f>
        <v>226</v>
      </c>
      <c r="C4223">
        <f>IF(OR(B4223=0,'Input and Summary Results'!D3805=0,'Input and Summary Results'!D3805=""),FALSE,'Input and Summary Results'!$D3805)</f>
        <v>2.9348389999999999E-2</v>
      </c>
      <c r="D4223">
        <f>IF(OR(B4223=0,'Input and Summary Results'!E3805=0),FALSE,'Input and Summary Results'!$E3805)</f>
        <v>2.8980222999999999E-2</v>
      </c>
      <c r="E4223">
        <f t="shared" si="227"/>
        <v>-1.5324157183786948</v>
      </c>
      <c r="F4223">
        <f t="shared" si="228"/>
        <v>0.42855559647394631</v>
      </c>
      <c r="G4223">
        <f>IF('Input and Summary Results'!$J$4="yes",IF(C4223=FALSE,FALSE,IF('Data Transformation'!E4223&lt;$R$10,E4223,$R$10)),IF(C4223=FALSE,FALSE,IF(C4223&lt;$R$10,C4223,$R$10)))</f>
        <v>2.9348389999999999E-2</v>
      </c>
      <c r="H4223">
        <f>IF('Input and Summary Results'!$J$4="yes",'Data Transformation'!F4223,'Data Transformation'!D4223)</f>
        <v>2.8980222999999999E-2</v>
      </c>
      <c r="I4223">
        <f t="shared" si="226"/>
        <v>226</v>
      </c>
    </row>
    <row r="4224" spans="2:9" x14ac:dyDescent="0.45">
      <c r="B4224">
        <f>IF('Input and Summary Results'!D3806=0,FALSE,'Input and Summary Results'!$B3806)</f>
        <v>226</v>
      </c>
      <c r="C4224">
        <f>IF(OR(B4224=0,'Input and Summary Results'!D3806=0,'Input and Summary Results'!D3806=""),FALSE,'Input and Summary Results'!$D3806)</f>
        <v>7.087599E-2</v>
      </c>
      <c r="D4224">
        <f>IF(OR(B4224=0,'Input and Summary Results'!E3806=0),FALSE,'Input and Summary Results'!$E3806)</f>
        <v>2.6595938999999999E-2</v>
      </c>
      <c r="E4224">
        <f t="shared" si="227"/>
        <v>-1.1495008618057845</v>
      </c>
      <c r="F4224">
        <f t="shared" si="228"/>
        <v>0.16285680843399861</v>
      </c>
      <c r="G4224">
        <f>IF('Input and Summary Results'!$J$4="yes",IF(C4224=FALSE,FALSE,IF('Data Transformation'!E4224&lt;$R$10,E4224,$R$10)),IF(C4224=FALSE,FALSE,IF(C4224&lt;$R$10,C4224,$R$10)))</f>
        <v>7.087599E-2</v>
      </c>
      <c r="H4224">
        <f>IF('Input and Summary Results'!$J$4="yes",'Data Transformation'!F4224,'Data Transformation'!D4224)</f>
        <v>2.6595938999999999E-2</v>
      </c>
      <c r="I4224">
        <f t="shared" si="226"/>
        <v>226</v>
      </c>
    </row>
    <row r="4225" spans="2:9" x14ac:dyDescent="0.45">
      <c r="B4225">
        <f>IF('Input and Summary Results'!D3807=0,FALSE,'Input and Summary Results'!$B3807)</f>
        <v>226</v>
      </c>
      <c r="C4225">
        <f>IF(OR(B4225=0,'Input and Summary Results'!D3807=0,'Input and Summary Results'!D3807=""),FALSE,'Input and Summary Results'!$D3807)</f>
        <v>1.3196016E-2</v>
      </c>
      <c r="D4225">
        <f>IF(OR(B4225=0,'Input and Summary Results'!E3807=0),FALSE,'Input and Summary Results'!$E3807)</f>
        <v>2.5565371E-2</v>
      </c>
      <c r="E4225">
        <f t="shared" si="227"/>
        <v>-1.8795571665498902</v>
      </c>
      <c r="F4225">
        <f t="shared" si="228"/>
        <v>0.84081218255570478</v>
      </c>
      <c r="G4225">
        <f>IF('Input and Summary Results'!$J$4="yes",IF(C4225=FALSE,FALSE,IF('Data Transformation'!E4225&lt;$R$10,E4225,$R$10)),IF(C4225=FALSE,FALSE,IF(C4225&lt;$R$10,C4225,$R$10)))</f>
        <v>1.3196016E-2</v>
      </c>
      <c r="H4225">
        <f>IF('Input and Summary Results'!$J$4="yes",'Data Transformation'!F4225,'Data Transformation'!D4225)</f>
        <v>2.5565371E-2</v>
      </c>
      <c r="I4225">
        <f t="shared" si="226"/>
        <v>226</v>
      </c>
    </row>
    <row r="4226" spans="2:9" x14ac:dyDescent="0.45">
      <c r="B4226">
        <f>IF('Input and Summary Results'!D3808=0,FALSE,'Input and Summary Results'!$B3808)</f>
        <v>226</v>
      </c>
      <c r="C4226">
        <f>IF(OR(B4226=0,'Input and Summary Results'!D3808=0,'Input and Summary Results'!D3808=""),FALSE,'Input and Summary Results'!$D3808)</f>
        <v>5.5369338999999997E-2</v>
      </c>
      <c r="D4226">
        <f>IF(OR(B4226=0,'Input and Summary Results'!E3808=0),FALSE,'Input and Summary Results'!$E3808)</f>
        <v>2.1474116000000001E-2</v>
      </c>
      <c r="E4226">
        <f t="shared" si="227"/>
        <v>-1.256730661071163</v>
      </c>
      <c r="F4226">
        <f t="shared" si="228"/>
        <v>0.16831998561514344</v>
      </c>
      <c r="G4226">
        <f>IF('Input and Summary Results'!$J$4="yes",IF(C4226=FALSE,FALSE,IF('Data Transformation'!E4226&lt;$R$10,E4226,$R$10)),IF(C4226=FALSE,FALSE,IF(C4226&lt;$R$10,C4226,$R$10)))</f>
        <v>5.5369338999999997E-2</v>
      </c>
      <c r="H4226">
        <f>IF('Input and Summary Results'!$J$4="yes",'Data Transformation'!F4226,'Data Transformation'!D4226)</f>
        <v>2.1474116000000001E-2</v>
      </c>
      <c r="I4226">
        <f t="shared" si="226"/>
        <v>226</v>
      </c>
    </row>
    <row r="4227" spans="2:9" x14ac:dyDescent="0.45">
      <c r="B4227">
        <f>IF('Input and Summary Results'!D3809=0,FALSE,'Input and Summary Results'!$B3809)</f>
        <v>227</v>
      </c>
      <c r="C4227">
        <f>IF(OR(B4227=0,'Input and Summary Results'!D3809=0,'Input and Summary Results'!D3809=""),FALSE,'Input and Summary Results'!$D3809)</f>
        <v>6.6146370999999995E-2</v>
      </c>
      <c r="D4227">
        <f>IF(OR(B4227=0,'Input and Summary Results'!E3809=0),FALSE,'Input and Summary Results'!$E3809)</f>
        <v>0.110662413</v>
      </c>
      <c r="E4227">
        <f t="shared" si="227"/>
        <v>-1.1794939775975342</v>
      </c>
      <c r="F4227">
        <f t="shared" si="228"/>
        <v>0.72607894455766897</v>
      </c>
      <c r="G4227">
        <f>IF('Input and Summary Results'!$J$4="yes",IF(C4227=FALSE,FALSE,IF('Data Transformation'!E4227&lt;$R$10,E4227,$R$10)),IF(C4227=FALSE,FALSE,IF(C4227&lt;$R$10,C4227,$R$10)))</f>
        <v>6.6146370999999995E-2</v>
      </c>
      <c r="H4227">
        <f>IF('Input and Summary Results'!$J$4="yes",'Data Transformation'!F4227,'Data Transformation'!D4227)</f>
        <v>0.110662413</v>
      </c>
      <c r="I4227">
        <f t="shared" si="226"/>
        <v>227</v>
      </c>
    </row>
    <row r="4228" spans="2:9" x14ac:dyDescent="0.45">
      <c r="B4228">
        <f>IF('Input and Summary Results'!D3810=0,FALSE,'Input and Summary Results'!$B3810)</f>
        <v>227</v>
      </c>
      <c r="C4228">
        <f>IF(OR(B4228=0,'Input and Summary Results'!D3810=0,'Input and Summary Results'!D3810=""),FALSE,'Input and Summary Results'!$D3810)</f>
        <v>0.16693656400000001</v>
      </c>
      <c r="D4228">
        <f>IF(OR(B4228=0,'Input and Summary Results'!E3810=0),FALSE,'Input and Summary Results'!$E3810)</f>
        <v>7.6652828000000006E-2</v>
      </c>
      <c r="E4228">
        <f t="shared" si="227"/>
        <v>-0.77744852968224742</v>
      </c>
      <c r="F4228">
        <f t="shared" si="228"/>
        <v>0.19928125124223836</v>
      </c>
      <c r="G4228">
        <f>IF('Input and Summary Results'!$J$4="yes",IF(C4228=FALSE,FALSE,IF('Data Transformation'!E4228&lt;$R$10,E4228,$R$10)),IF(C4228=FALSE,FALSE,IF(C4228&lt;$R$10,C4228,$R$10)))</f>
        <v>0.16693656400000001</v>
      </c>
      <c r="H4228">
        <f>IF('Input and Summary Results'!$J$4="yes",'Data Transformation'!F4228,'Data Transformation'!D4228)</f>
        <v>7.6652828000000006E-2</v>
      </c>
      <c r="I4228">
        <f t="shared" si="226"/>
        <v>227</v>
      </c>
    </row>
    <row r="4229" spans="2:9" x14ac:dyDescent="0.45">
      <c r="B4229">
        <f>IF('Input and Summary Results'!D3811=0,FALSE,'Input and Summary Results'!$B3811)</f>
        <v>227</v>
      </c>
      <c r="C4229">
        <f>IF(OR(B4229=0,'Input and Summary Results'!D3811=0,'Input and Summary Results'!D3811=""),FALSE,'Input and Summary Results'!$D3811)</f>
        <v>0.20613811900000001</v>
      </c>
      <c r="D4229">
        <f>IF(OR(B4229=0,'Input and Summary Results'!E3811=0),FALSE,'Input and Summary Results'!$E3811)</f>
        <v>7.3723400999999994E-2</v>
      </c>
      <c r="E4229">
        <f t="shared" si="227"/>
        <v>-0.68584169118730653</v>
      </c>
      <c r="F4229">
        <f t="shared" si="228"/>
        <v>0.15521610553747217</v>
      </c>
      <c r="G4229">
        <f>IF('Input and Summary Results'!$J$4="yes",IF(C4229=FALSE,FALSE,IF('Data Transformation'!E4229&lt;$R$10,E4229,$R$10)),IF(C4229=FALSE,FALSE,IF(C4229&lt;$R$10,C4229,$R$10)))</f>
        <v>0.20613811900000001</v>
      </c>
      <c r="H4229">
        <f>IF('Input and Summary Results'!$J$4="yes",'Data Transformation'!F4229,'Data Transformation'!D4229)</f>
        <v>7.3723400999999994E-2</v>
      </c>
      <c r="I4229">
        <f t="shared" ref="I4229:I4292" si="229">IF(G4229=FALSE,"",B4229)</f>
        <v>227</v>
      </c>
    </row>
    <row r="4230" spans="2:9" x14ac:dyDescent="0.45">
      <c r="B4230">
        <f>IF('Input and Summary Results'!D3812=0,FALSE,'Input and Summary Results'!$B3812)</f>
        <v>227</v>
      </c>
      <c r="C4230">
        <f>IF(OR(B4230=0,'Input and Summary Results'!D3812=0,'Input and Summary Results'!D3812=""),FALSE,'Input and Summary Results'!$D3812)</f>
        <v>0.20972141899999999</v>
      </c>
      <c r="D4230">
        <f>IF(OR(B4230=0,'Input and Summary Results'!E3812=0),FALSE,'Input and Summary Results'!$E3812)</f>
        <v>6.2314452999999999E-2</v>
      </c>
      <c r="E4230">
        <f t="shared" si="227"/>
        <v>-0.67835721246038871</v>
      </c>
      <c r="F4230">
        <f t="shared" si="228"/>
        <v>0.12895427053161412</v>
      </c>
      <c r="G4230">
        <f>IF('Input and Summary Results'!$J$4="yes",IF(C4230=FALSE,FALSE,IF('Data Transformation'!E4230&lt;$R$10,E4230,$R$10)),IF(C4230=FALSE,FALSE,IF(C4230&lt;$R$10,C4230,$R$10)))</f>
        <v>0.20972141899999999</v>
      </c>
      <c r="H4230">
        <f>IF('Input and Summary Results'!$J$4="yes",'Data Transformation'!F4230,'Data Transformation'!D4230)</f>
        <v>6.2314452999999999E-2</v>
      </c>
      <c r="I4230">
        <f t="shared" si="229"/>
        <v>227</v>
      </c>
    </row>
    <row r="4231" spans="2:9" x14ac:dyDescent="0.45">
      <c r="B4231">
        <f>IF('Input and Summary Results'!D3813=0,FALSE,'Input and Summary Results'!$B3813)</f>
        <v>227</v>
      </c>
      <c r="C4231">
        <f>IF(OR(B4231=0,'Input and Summary Results'!D3813=0,'Input and Summary Results'!D3813=""),FALSE,'Input and Summary Results'!$D3813)</f>
        <v>3.9870360000000001E-2</v>
      </c>
      <c r="D4231">
        <f>IF(OR(B4231=0,'Input and Summary Results'!E3813=0),FALSE,'Input and Summary Results'!$E3813)</f>
        <v>5.6593563E-2</v>
      </c>
      <c r="E4231">
        <f t="shared" si="227"/>
        <v>-1.3993498429604387</v>
      </c>
      <c r="F4231">
        <f t="shared" si="228"/>
        <v>0.61603673360360933</v>
      </c>
      <c r="G4231">
        <f>IF('Input and Summary Results'!$J$4="yes",IF(C4231=FALSE,FALSE,IF('Data Transformation'!E4231&lt;$R$10,E4231,$R$10)),IF(C4231=FALSE,FALSE,IF(C4231&lt;$R$10,C4231,$R$10)))</f>
        <v>3.9870360000000001E-2</v>
      </c>
      <c r="H4231">
        <f>IF('Input and Summary Results'!$J$4="yes",'Data Transformation'!F4231,'Data Transformation'!D4231)</f>
        <v>5.6593563E-2</v>
      </c>
      <c r="I4231">
        <f t="shared" si="229"/>
        <v>227</v>
      </c>
    </row>
    <row r="4232" spans="2:9" x14ac:dyDescent="0.45">
      <c r="B4232">
        <f>IF('Input and Summary Results'!D3814=0,FALSE,'Input and Summary Results'!$B3814)</f>
        <v>227</v>
      </c>
      <c r="C4232">
        <f>IF(OR(B4232=0,'Input and Summary Results'!D3814=0,'Input and Summary Results'!D3814=""),FALSE,'Input and Summary Results'!$D3814)</f>
        <v>0.28908135899999998</v>
      </c>
      <c r="D4232">
        <f>IF(OR(B4232=0,'Input and Summary Results'!E3814=0),FALSE,'Input and Summary Results'!$E3814)</f>
        <v>5.3457355999999998E-2</v>
      </c>
      <c r="E4232">
        <f t="shared" si="227"/>
        <v>-0.53897991228801001</v>
      </c>
      <c r="F4232">
        <f t="shared" si="228"/>
        <v>8.0255927204216579E-2</v>
      </c>
      <c r="G4232">
        <f>IF('Input and Summary Results'!$J$4="yes",IF(C4232=FALSE,FALSE,IF('Data Transformation'!E4232&lt;$R$10,E4232,$R$10)),IF(C4232=FALSE,FALSE,IF(C4232&lt;$R$10,C4232,$R$10)))</f>
        <v>0.28908135899999998</v>
      </c>
      <c r="H4232">
        <f>IF('Input and Summary Results'!$J$4="yes",'Data Transformation'!F4232,'Data Transformation'!D4232)</f>
        <v>5.3457355999999998E-2</v>
      </c>
      <c r="I4232">
        <f t="shared" si="229"/>
        <v>227</v>
      </c>
    </row>
    <row r="4233" spans="2:9" x14ac:dyDescent="0.45">
      <c r="B4233">
        <f>IF('Input and Summary Results'!D3815=0,FALSE,'Input and Summary Results'!$B3815)</f>
        <v>227</v>
      </c>
      <c r="C4233">
        <f>IF(OR(B4233=0,'Input and Summary Results'!D3815=0,'Input and Summary Results'!D3815=""),FALSE,'Input and Summary Results'!$D3815)</f>
        <v>0.21131049700000001</v>
      </c>
      <c r="D4233">
        <f>IF(OR(B4233=0,'Input and Summary Results'!E3815=0),FALSE,'Input and Summary Results'!$E3815)</f>
        <v>5.1918614000000002E-2</v>
      </c>
      <c r="E4233">
        <f t="shared" si="227"/>
        <v>-0.67507892852296292</v>
      </c>
      <c r="F4233">
        <f t="shared" si="228"/>
        <v>0.10663302957448441</v>
      </c>
      <c r="G4233">
        <f>IF('Input and Summary Results'!$J$4="yes",IF(C4233=FALSE,FALSE,IF('Data Transformation'!E4233&lt;$R$10,E4233,$R$10)),IF(C4233=FALSE,FALSE,IF(C4233&lt;$R$10,C4233,$R$10)))</f>
        <v>0.21131049700000001</v>
      </c>
      <c r="H4233">
        <f>IF('Input and Summary Results'!$J$4="yes",'Data Transformation'!F4233,'Data Transformation'!D4233)</f>
        <v>5.1918614000000002E-2</v>
      </c>
      <c r="I4233">
        <f t="shared" si="229"/>
        <v>227</v>
      </c>
    </row>
    <row r="4234" spans="2:9" x14ac:dyDescent="0.45">
      <c r="B4234">
        <f>IF('Input and Summary Results'!D3816=0,FALSE,'Input and Summary Results'!$B3816)</f>
        <v>227</v>
      </c>
      <c r="C4234">
        <f>IF(OR(B4234=0,'Input and Summary Results'!D3816=0,'Input and Summary Results'!D3816=""),FALSE,'Input and Summary Results'!$D3816)</f>
        <v>0.13209888</v>
      </c>
      <c r="D4234">
        <f>IF(OR(B4234=0,'Input and Summary Results'!E3816=0),FALSE,'Input and Summary Results'!$E3816)</f>
        <v>5.0940944000000002E-2</v>
      </c>
      <c r="E4234">
        <f t="shared" si="227"/>
        <v>-0.87910086453446401</v>
      </c>
      <c r="F4234">
        <f t="shared" si="228"/>
        <v>0.16736227964991074</v>
      </c>
      <c r="G4234">
        <f>IF('Input and Summary Results'!$J$4="yes",IF(C4234=FALSE,FALSE,IF('Data Transformation'!E4234&lt;$R$10,E4234,$R$10)),IF(C4234=FALSE,FALSE,IF(C4234&lt;$R$10,C4234,$R$10)))</f>
        <v>0.13209888</v>
      </c>
      <c r="H4234">
        <f>IF('Input and Summary Results'!$J$4="yes",'Data Transformation'!F4234,'Data Transformation'!D4234)</f>
        <v>5.0940944000000002E-2</v>
      </c>
      <c r="I4234">
        <f t="shared" si="229"/>
        <v>227</v>
      </c>
    </row>
    <row r="4235" spans="2:9" x14ac:dyDescent="0.45">
      <c r="B4235">
        <f>IF('Input and Summary Results'!D3817=0,FALSE,'Input and Summary Results'!$B3817)</f>
        <v>227</v>
      </c>
      <c r="C4235">
        <f>IF(OR(B4235=0,'Input and Summary Results'!D3817=0,'Input and Summary Results'!D3817=""),FALSE,'Input and Summary Results'!$D3817)</f>
        <v>0.10699637300000001</v>
      </c>
      <c r="D4235">
        <f>IF(OR(B4235=0,'Input and Summary Results'!E3817=0),FALSE,'Input and Summary Results'!$E3817)</f>
        <v>5.0896960999999998E-2</v>
      </c>
      <c r="E4235">
        <f t="shared" si="227"/>
        <v>-0.97063094392959093</v>
      </c>
      <c r="F4235">
        <f t="shared" si="228"/>
        <v>0.20644887723437128</v>
      </c>
      <c r="G4235">
        <f>IF('Input and Summary Results'!$J$4="yes",IF(C4235=FALSE,FALSE,IF('Data Transformation'!E4235&lt;$R$10,E4235,$R$10)),IF(C4235=FALSE,FALSE,IF(C4235&lt;$R$10,C4235,$R$10)))</f>
        <v>0.10699637300000001</v>
      </c>
      <c r="H4235">
        <f>IF('Input and Summary Results'!$J$4="yes",'Data Transformation'!F4235,'Data Transformation'!D4235)</f>
        <v>5.0896960999999998E-2</v>
      </c>
      <c r="I4235">
        <f t="shared" si="229"/>
        <v>227</v>
      </c>
    </row>
    <row r="4236" spans="2:9" x14ac:dyDescent="0.45">
      <c r="B4236">
        <f>IF('Input and Summary Results'!D3818=0,FALSE,'Input and Summary Results'!$B3818)</f>
        <v>227</v>
      </c>
      <c r="C4236">
        <f>IF(OR(B4236=0,'Input and Summary Results'!D3818=0,'Input and Summary Results'!D3818=""),FALSE,'Input and Summary Results'!$D3818)</f>
        <v>7.4356816000000006E-2</v>
      </c>
      <c r="D4236">
        <f>IF(OR(B4236=0,'Input and Summary Results'!E3818=0),FALSE,'Input and Summary Results'!$E3818)</f>
        <v>4.8859725E-2</v>
      </c>
      <c r="E4236">
        <f t="shared" si="227"/>
        <v>-1.1286792152319833</v>
      </c>
      <c r="F4236">
        <f t="shared" si="228"/>
        <v>0.28518058990046047</v>
      </c>
      <c r="G4236">
        <f>IF('Input and Summary Results'!$J$4="yes",IF(C4236=FALSE,FALSE,IF('Data Transformation'!E4236&lt;$R$10,E4236,$R$10)),IF(C4236=FALSE,FALSE,IF(C4236&lt;$R$10,C4236,$R$10)))</f>
        <v>7.4356816000000006E-2</v>
      </c>
      <c r="H4236">
        <f>IF('Input and Summary Results'!$J$4="yes",'Data Transformation'!F4236,'Data Transformation'!D4236)</f>
        <v>4.8859725E-2</v>
      </c>
      <c r="I4236">
        <f t="shared" si="229"/>
        <v>227</v>
      </c>
    </row>
    <row r="4237" spans="2:9" x14ac:dyDescent="0.45">
      <c r="B4237">
        <f>IF('Input and Summary Results'!D3819=0,FALSE,'Input and Summary Results'!$B3819)</f>
        <v>227</v>
      </c>
      <c r="C4237">
        <f>IF(OR(B4237=0,'Input and Summary Results'!D3819=0,'Input and Summary Results'!D3819=""),FALSE,'Input and Summary Results'!$D3819)</f>
        <v>8.1119034000000007E-2</v>
      </c>
      <c r="D4237">
        <f>IF(OR(B4237=0,'Input and Summary Results'!E3819=0),FALSE,'Input and Summary Results'!$E3819)</f>
        <v>4.7056720000000003E-2</v>
      </c>
      <c r="E4237">
        <f t="shared" si="227"/>
        <v>-1.0908772297435729</v>
      </c>
      <c r="F4237">
        <f t="shared" si="228"/>
        <v>0.25176109074474434</v>
      </c>
      <c r="G4237">
        <f>IF('Input and Summary Results'!$J$4="yes",IF(C4237=FALSE,FALSE,IF('Data Transformation'!E4237&lt;$R$10,E4237,$R$10)),IF(C4237=FALSE,FALSE,IF(C4237&lt;$R$10,C4237,$R$10)))</f>
        <v>8.1119034000000007E-2</v>
      </c>
      <c r="H4237">
        <f>IF('Input and Summary Results'!$J$4="yes",'Data Transformation'!F4237,'Data Transformation'!D4237)</f>
        <v>4.7056720000000003E-2</v>
      </c>
      <c r="I4237">
        <f t="shared" si="229"/>
        <v>227</v>
      </c>
    </row>
    <row r="4238" spans="2:9" x14ac:dyDescent="0.45">
      <c r="B4238">
        <f>IF('Input and Summary Results'!D3820=0,FALSE,'Input and Summary Results'!$B3820)</f>
        <v>227</v>
      </c>
      <c r="C4238">
        <f>IF(OR(B4238=0,'Input and Summary Results'!D3820=0,'Input and Summary Results'!D3820=""),FALSE,'Input and Summary Results'!$D3820)</f>
        <v>2.7336461999999999E-2</v>
      </c>
      <c r="D4238">
        <f>IF(OR(B4238=0,'Input and Summary Results'!E3820=0),FALSE,'Input and Summary Results'!$E3820)</f>
        <v>4.3956016000000001E-2</v>
      </c>
      <c r="E4238">
        <f t="shared" si="227"/>
        <v>-1.5632576943514089</v>
      </c>
      <c r="F4238">
        <f t="shared" si="228"/>
        <v>0.69785588727612224</v>
      </c>
      <c r="G4238">
        <f>IF('Input and Summary Results'!$J$4="yes",IF(C4238=FALSE,FALSE,IF('Data Transformation'!E4238&lt;$R$10,E4238,$R$10)),IF(C4238=FALSE,FALSE,IF(C4238&lt;$R$10,C4238,$R$10)))</f>
        <v>2.7336461999999999E-2</v>
      </c>
      <c r="H4238">
        <f>IF('Input and Summary Results'!$J$4="yes",'Data Transformation'!F4238,'Data Transformation'!D4238)</f>
        <v>4.3956016000000001E-2</v>
      </c>
      <c r="I4238">
        <f t="shared" si="229"/>
        <v>227</v>
      </c>
    </row>
    <row r="4239" spans="2:9" x14ac:dyDescent="0.45">
      <c r="B4239">
        <f>IF('Input and Summary Results'!D3821=0,FALSE,'Input and Summary Results'!$B3821)</f>
        <v>227</v>
      </c>
      <c r="C4239">
        <f>IF(OR(B4239=0,'Input and Summary Results'!D3821=0,'Input and Summary Results'!D3821=""),FALSE,'Input and Summary Results'!$D3821)</f>
        <v>0.25166194400000003</v>
      </c>
      <c r="D4239">
        <f>IF(OR(B4239=0,'Input and Summary Results'!E3821=0),FALSE,'Input and Summary Results'!$E3821)</f>
        <v>4.2555951000000002E-2</v>
      </c>
      <c r="E4239">
        <f t="shared" si="227"/>
        <v>-0.59918245294736605</v>
      </c>
      <c r="F4239">
        <f t="shared" si="228"/>
        <v>7.3389255603938261E-2</v>
      </c>
      <c r="G4239">
        <f>IF('Input and Summary Results'!$J$4="yes",IF(C4239=FALSE,FALSE,IF('Data Transformation'!E4239&lt;$R$10,E4239,$R$10)),IF(C4239=FALSE,FALSE,IF(C4239&lt;$R$10,C4239,$R$10)))</f>
        <v>0.25166194400000003</v>
      </c>
      <c r="H4239">
        <f>IF('Input and Summary Results'!$J$4="yes",'Data Transformation'!F4239,'Data Transformation'!D4239)</f>
        <v>4.2555951000000002E-2</v>
      </c>
      <c r="I4239">
        <f t="shared" si="229"/>
        <v>227</v>
      </c>
    </row>
    <row r="4240" spans="2:9" x14ac:dyDescent="0.45">
      <c r="B4240">
        <f>IF('Input and Summary Results'!D3822=0,FALSE,'Input and Summary Results'!$B3822)</f>
        <v>227</v>
      </c>
      <c r="C4240">
        <f>IF(OR(B4240=0,'Input and Summary Results'!D3822=0,'Input and Summary Results'!D3822=""),FALSE,'Input and Summary Results'!$D3822)</f>
        <v>7.2374130999999994E-2</v>
      </c>
      <c r="D4240">
        <f>IF(OR(B4240=0,'Input and Summary Results'!E3822=0),FALSE,'Input and Summary Results'!$E3822)</f>
        <v>4.1163407999999999E-2</v>
      </c>
      <c r="E4240">
        <f t="shared" si="227"/>
        <v>-1.140416637829903</v>
      </c>
      <c r="F4240">
        <f t="shared" si="228"/>
        <v>0.24684122386215596</v>
      </c>
      <c r="G4240">
        <f>IF('Input and Summary Results'!$J$4="yes",IF(C4240=FALSE,FALSE,IF('Data Transformation'!E4240&lt;$R$10,E4240,$R$10)),IF(C4240=FALSE,FALSE,IF(C4240&lt;$R$10,C4240,$R$10)))</f>
        <v>7.2374130999999994E-2</v>
      </c>
      <c r="H4240">
        <f>IF('Input and Summary Results'!$J$4="yes",'Data Transformation'!F4240,'Data Transformation'!D4240)</f>
        <v>4.1163407999999999E-2</v>
      </c>
      <c r="I4240">
        <f t="shared" si="229"/>
        <v>227</v>
      </c>
    </row>
    <row r="4241" spans="2:9" x14ac:dyDescent="0.45">
      <c r="B4241">
        <f>IF('Input and Summary Results'!D3823=0,FALSE,'Input and Summary Results'!$B3823)</f>
        <v>227</v>
      </c>
      <c r="C4241">
        <f>IF(OR(B4241=0,'Input and Summary Results'!D3823=0,'Input and Summary Results'!D3823=""),FALSE,'Input and Summary Results'!$D3823)</f>
        <v>0.128659051</v>
      </c>
      <c r="D4241">
        <f>IF(OR(B4241=0,'Input and Summary Results'!E3823=0),FALSE,'Input and Summary Results'!$E3823)</f>
        <v>3.3794004000000002E-2</v>
      </c>
      <c r="E4241">
        <f t="shared" si="227"/>
        <v>-0.89055965631652534</v>
      </c>
      <c r="F4241">
        <f t="shared" si="228"/>
        <v>0.11399584888901443</v>
      </c>
      <c r="G4241">
        <f>IF('Input and Summary Results'!$J$4="yes",IF(C4241=FALSE,FALSE,IF('Data Transformation'!E4241&lt;$R$10,E4241,$R$10)),IF(C4241=FALSE,FALSE,IF(C4241&lt;$R$10,C4241,$R$10)))</f>
        <v>0.128659051</v>
      </c>
      <c r="H4241">
        <f>IF('Input and Summary Results'!$J$4="yes",'Data Transformation'!F4241,'Data Transformation'!D4241)</f>
        <v>3.3794004000000002E-2</v>
      </c>
      <c r="I4241">
        <f t="shared" si="229"/>
        <v>227</v>
      </c>
    </row>
    <row r="4242" spans="2:9" x14ac:dyDescent="0.45">
      <c r="B4242">
        <f>IF('Input and Summary Results'!D3824=0,FALSE,'Input and Summary Results'!$B3824)</f>
        <v>227</v>
      </c>
      <c r="C4242">
        <f>IF(OR(B4242=0,'Input and Summary Results'!D3824=0,'Input and Summary Results'!D3824=""),FALSE,'Input and Summary Results'!$D3824)</f>
        <v>0.116609222</v>
      </c>
      <c r="D4242">
        <f>IF(OR(B4242=0,'Input and Summary Results'!E3824=0),FALSE,'Input and Summary Results'!$E3824)</f>
        <v>3.1595326999999999E-2</v>
      </c>
      <c r="E4242">
        <f t="shared" si="227"/>
        <v>-0.93326710218988296</v>
      </c>
      <c r="F4242">
        <f t="shared" si="228"/>
        <v>0.11759251697948898</v>
      </c>
      <c r="G4242">
        <f>IF('Input and Summary Results'!$J$4="yes",IF(C4242=FALSE,FALSE,IF('Data Transformation'!E4242&lt;$R$10,E4242,$R$10)),IF(C4242=FALSE,FALSE,IF(C4242&lt;$R$10,C4242,$R$10)))</f>
        <v>0.116609222</v>
      </c>
      <c r="H4242">
        <f>IF('Input and Summary Results'!$J$4="yes",'Data Transformation'!F4242,'Data Transformation'!D4242)</f>
        <v>3.1595326999999999E-2</v>
      </c>
      <c r="I4242">
        <f t="shared" si="229"/>
        <v>227</v>
      </c>
    </row>
    <row r="4243" spans="2:9" x14ac:dyDescent="0.45">
      <c r="B4243">
        <f>IF('Input and Summary Results'!D3825=0,FALSE,'Input and Summary Results'!$B3825)</f>
        <v>227</v>
      </c>
      <c r="C4243">
        <f>IF(OR(B4243=0,'Input and Summary Results'!D3825=0,'Input and Summary Results'!D3825=""),FALSE,'Input and Summary Results'!$D3825)</f>
        <v>5.5614003000000002E-2</v>
      </c>
      <c r="D4243">
        <f>IF(OR(B4243=0,'Input and Summary Results'!E3825=0),FALSE,'Input and Summary Results'!$E3825)</f>
        <v>3.0947448999999998E-2</v>
      </c>
      <c r="E4243">
        <f t="shared" si="227"/>
        <v>-1.254815844030398</v>
      </c>
      <c r="F4243">
        <f t="shared" si="228"/>
        <v>0.24150739276940736</v>
      </c>
      <c r="G4243">
        <f>IF('Input and Summary Results'!$J$4="yes",IF(C4243=FALSE,FALSE,IF('Data Transformation'!E4243&lt;$R$10,E4243,$R$10)),IF(C4243=FALSE,FALSE,IF(C4243&lt;$R$10,C4243,$R$10)))</f>
        <v>5.5614003000000002E-2</v>
      </c>
      <c r="H4243">
        <f>IF('Input and Summary Results'!$J$4="yes",'Data Transformation'!F4243,'Data Transformation'!D4243)</f>
        <v>3.0947448999999998E-2</v>
      </c>
      <c r="I4243">
        <f t="shared" si="229"/>
        <v>227</v>
      </c>
    </row>
    <row r="4244" spans="2:9" x14ac:dyDescent="0.45">
      <c r="B4244">
        <f>IF('Input and Summary Results'!D3826=0,FALSE,'Input and Summary Results'!$B3826)</f>
        <v>227</v>
      </c>
      <c r="C4244">
        <f>IF(OR(B4244=0,'Input and Summary Results'!D3826=0,'Input and Summary Results'!D3826=""),FALSE,'Input and Summary Results'!$D3826)</f>
        <v>5.0448680000000003E-2</v>
      </c>
      <c r="D4244">
        <f>IF(OR(B4244=0,'Input and Summary Results'!E3826=0),FALSE,'Input and Summary Results'!$E3826)</f>
        <v>3.0501993000000002E-2</v>
      </c>
      <c r="E4244">
        <f t="shared" si="227"/>
        <v>-1.2971501926820934</v>
      </c>
      <c r="F4244">
        <f t="shared" si="228"/>
        <v>0.26240260323956938</v>
      </c>
      <c r="G4244">
        <f>IF('Input and Summary Results'!$J$4="yes",IF(C4244=FALSE,FALSE,IF('Data Transformation'!E4244&lt;$R$10,E4244,$R$10)),IF(C4244=FALSE,FALSE,IF(C4244&lt;$R$10,C4244,$R$10)))</f>
        <v>5.0448680000000003E-2</v>
      </c>
      <c r="H4244">
        <f>IF('Input and Summary Results'!$J$4="yes",'Data Transformation'!F4244,'Data Transformation'!D4244)</f>
        <v>3.0501993000000002E-2</v>
      </c>
      <c r="I4244">
        <f t="shared" si="229"/>
        <v>227</v>
      </c>
    </row>
    <row r="4245" spans="2:9" x14ac:dyDescent="0.45">
      <c r="B4245">
        <f>IF('Input and Summary Results'!D3827=0,FALSE,'Input and Summary Results'!$B3827)</f>
        <v>227</v>
      </c>
      <c r="C4245">
        <f>IF(OR(B4245=0,'Input and Summary Results'!D3827=0,'Input and Summary Results'!D3827=""),FALSE,'Input and Summary Results'!$D3827)</f>
        <v>0.251426661</v>
      </c>
      <c r="D4245">
        <f>IF(OR(B4245=0,'Input and Summary Results'!E3827=0),FALSE,'Input and Summary Results'!$E3827)</f>
        <v>2.9309215E-2</v>
      </c>
      <c r="E4245">
        <f t="shared" si="227"/>
        <v>-0.59958867211043165</v>
      </c>
      <c r="F4245">
        <f t="shared" si="228"/>
        <v>5.0592086214755083E-2</v>
      </c>
      <c r="G4245">
        <f>IF('Input and Summary Results'!$J$4="yes",IF(C4245=FALSE,FALSE,IF('Data Transformation'!E4245&lt;$R$10,E4245,$R$10)),IF(C4245=FALSE,FALSE,IF(C4245&lt;$R$10,C4245,$R$10)))</f>
        <v>0.251426661</v>
      </c>
      <c r="H4245">
        <f>IF('Input and Summary Results'!$J$4="yes",'Data Transformation'!F4245,'Data Transformation'!D4245)</f>
        <v>2.9309215E-2</v>
      </c>
      <c r="I4245">
        <f t="shared" si="229"/>
        <v>227</v>
      </c>
    </row>
    <row r="4246" spans="2:9" x14ac:dyDescent="0.45">
      <c r="B4246">
        <f>IF('Input and Summary Results'!D3828=0,FALSE,'Input and Summary Results'!$B3828)</f>
        <v>228</v>
      </c>
      <c r="C4246">
        <f>IF(OR(B4246=0,'Input and Summary Results'!D3828=0,'Input and Summary Results'!D3828=""),FALSE,'Input and Summary Results'!$D3828)</f>
        <v>1.022161361</v>
      </c>
      <c r="D4246">
        <f>IF(OR(B4246=0,'Input and Summary Results'!E3828=0),FALSE,'Input and Summary Results'!$E3828)</f>
        <v>0.13388198100000001</v>
      </c>
      <c r="E4246">
        <f t="shared" si="227"/>
        <v>9.5194600455062815E-3</v>
      </c>
      <c r="F4246">
        <f t="shared" si="228"/>
        <v>5.6845016815304961E-2</v>
      </c>
      <c r="G4246">
        <f>IF('Input and Summary Results'!$J$4="yes",IF(C4246=FALSE,FALSE,IF('Data Transformation'!E4246&lt;$R$10,E4246,$R$10)),IF(C4246=FALSE,FALSE,IF(C4246&lt;$R$10,C4246,$R$10)))</f>
        <v>1.022161361</v>
      </c>
      <c r="H4246">
        <f>IF('Input and Summary Results'!$J$4="yes",'Data Transformation'!F4246,'Data Transformation'!D4246)</f>
        <v>0.13388198100000001</v>
      </c>
      <c r="I4246">
        <f t="shared" si="229"/>
        <v>228</v>
      </c>
    </row>
    <row r="4247" spans="2:9" x14ac:dyDescent="0.45">
      <c r="B4247">
        <f>IF('Input and Summary Results'!D3829=0,FALSE,'Input and Summary Results'!$B3829)</f>
        <v>228</v>
      </c>
      <c r="C4247">
        <f>IF(OR(B4247=0,'Input and Summary Results'!D3829=0,'Input and Summary Results'!D3829=""),FALSE,'Input and Summary Results'!$D3829)</f>
        <v>0.96792503500000004</v>
      </c>
      <c r="D4247">
        <f>IF(OR(B4247=0,'Input and Summary Results'!E3829=0),FALSE,'Input and Summary Results'!$E3829)</f>
        <v>0.120929486</v>
      </c>
      <c r="E4247">
        <f t="shared" si="227"/>
        <v>-1.4158277140527161E-2</v>
      </c>
      <c r="F4247">
        <f t="shared" si="228"/>
        <v>5.4222584421530128E-2</v>
      </c>
      <c r="G4247">
        <f>IF('Input and Summary Results'!$J$4="yes",IF(C4247=FALSE,FALSE,IF('Data Transformation'!E4247&lt;$R$10,E4247,$R$10)),IF(C4247=FALSE,FALSE,IF(C4247&lt;$R$10,C4247,$R$10)))</f>
        <v>0.96792503500000004</v>
      </c>
      <c r="H4247">
        <f>IF('Input and Summary Results'!$J$4="yes",'Data Transformation'!F4247,'Data Transformation'!D4247)</f>
        <v>0.120929486</v>
      </c>
      <c r="I4247">
        <f t="shared" si="229"/>
        <v>228</v>
      </c>
    </row>
    <row r="4248" spans="2:9" x14ac:dyDescent="0.45">
      <c r="B4248">
        <f>IF('Input and Summary Results'!D3830=0,FALSE,'Input and Summary Results'!$B3830)</f>
        <v>228</v>
      </c>
      <c r="C4248">
        <f>IF(OR(B4248=0,'Input and Summary Results'!D3830=0,'Input and Summary Results'!D3830=""),FALSE,'Input and Summary Results'!$D3830)</f>
        <v>0.786085319</v>
      </c>
      <c r="D4248">
        <f>IF(OR(B4248=0,'Input and Summary Results'!E3830=0),FALSE,'Input and Summary Results'!$E3830)</f>
        <v>9.7322640000000002E-2</v>
      </c>
      <c r="E4248">
        <f t="shared" si="227"/>
        <v>-0.10453031457128535</v>
      </c>
      <c r="F4248">
        <f t="shared" si="228"/>
        <v>5.3732113727466772E-2</v>
      </c>
      <c r="G4248">
        <f>IF('Input and Summary Results'!$J$4="yes",IF(C4248=FALSE,FALSE,IF('Data Transformation'!E4248&lt;$R$10,E4248,$R$10)),IF(C4248=FALSE,FALSE,IF(C4248&lt;$R$10,C4248,$R$10)))</f>
        <v>0.786085319</v>
      </c>
      <c r="H4248">
        <f>IF('Input and Summary Results'!$J$4="yes",'Data Transformation'!F4248,'Data Transformation'!D4248)</f>
        <v>9.7322640000000002E-2</v>
      </c>
      <c r="I4248">
        <f t="shared" si="229"/>
        <v>228</v>
      </c>
    </row>
    <row r="4249" spans="2:9" x14ac:dyDescent="0.45">
      <c r="B4249">
        <f>IF('Input and Summary Results'!D3831=0,FALSE,'Input and Summary Results'!$B3831)</f>
        <v>228</v>
      </c>
      <c r="C4249">
        <f>IF(OR(B4249=0,'Input and Summary Results'!D3831=0,'Input and Summary Results'!D3831=""),FALSE,'Input and Summary Results'!$D3831)</f>
        <v>1.0909573349999999</v>
      </c>
      <c r="D4249">
        <f>IF(OR(B4249=0,'Input and Summary Results'!E3831=0),FALSE,'Input and Summary Results'!$E3831)</f>
        <v>9.2363795999999998E-2</v>
      </c>
      <c r="E4249">
        <f t="shared" si="227"/>
        <v>3.7807766595322784E-2</v>
      </c>
      <c r="F4249">
        <f t="shared" si="228"/>
        <v>3.674377189461768E-2</v>
      </c>
      <c r="G4249">
        <f>IF('Input and Summary Results'!$J$4="yes",IF(C4249=FALSE,FALSE,IF('Data Transformation'!E4249&lt;$R$10,E4249,$R$10)),IF(C4249=FALSE,FALSE,IF(C4249&lt;$R$10,C4249,$R$10)))</f>
        <v>1.0909573349999999</v>
      </c>
      <c r="H4249">
        <f>IF('Input and Summary Results'!$J$4="yes",'Data Transformation'!F4249,'Data Transformation'!D4249)</f>
        <v>9.2363795999999998E-2</v>
      </c>
      <c r="I4249">
        <f t="shared" si="229"/>
        <v>228</v>
      </c>
    </row>
    <row r="4250" spans="2:9" x14ac:dyDescent="0.45">
      <c r="B4250">
        <f>IF('Input and Summary Results'!D3832=0,FALSE,'Input and Summary Results'!$B3832)</f>
        <v>228</v>
      </c>
      <c r="C4250">
        <f>IF(OR(B4250=0,'Input and Summary Results'!D3832=0,'Input and Summary Results'!D3832=""),FALSE,'Input and Summary Results'!$D3832)</f>
        <v>0.942225231</v>
      </c>
      <c r="D4250">
        <f>IF(OR(B4250=0,'Input and Summary Results'!E3832=0),FALSE,'Input and Summary Results'!$E3832)</f>
        <v>7.5323054E-2</v>
      </c>
      <c r="E4250">
        <f t="shared" si="227"/>
        <v>-2.584527036167961E-2</v>
      </c>
      <c r="F4250">
        <f t="shared" si="228"/>
        <v>3.4694682715411172E-2</v>
      </c>
      <c r="G4250">
        <f>IF('Input and Summary Results'!$J$4="yes",IF(C4250=FALSE,FALSE,IF('Data Transformation'!E4250&lt;$R$10,E4250,$R$10)),IF(C4250=FALSE,FALSE,IF(C4250&lt;$R$10,C4250,$R$10)))</f>
        <v>0.942225231</v>
      </c>
      <c r="H4250">
        <f>IF('Input and Summary Results'!$J$4="yes",'Data Transformation'!F4250,'Data Transformation'!D4250)</f>
        <v>7.5323054E-2</v>
      </c>
      <c r="I4250">
        <f t="shared" si="229"/>
        <v>228</v>
      </c>
    </row>
    <row r="4251" spans="2:9" x14ac:dyDescent="0.45">
      <c r="B4251">
        <f>IF('Input and Summary Results'!D3833=0,FALSE,'Input and Summary Results'!$B3833)</f>
        <v>228</v>
      </c>
      <c r="C4251">
        <f>IF(OR(B4251=0,'Input and Summary Results'!D3833=0,'Input and Summary Results'!D3833=""),FALSE,'Input and Summary Results'!$D3833)</f>
        <v>0.86855710600000002</v>
      </c>
      <c r="D4251">
        <f>IF(OR(B4251=0,'Input and Summary Results'!E3833=0),FALSE,'Input and Summary Results'!$E3833)</f>
        <v>6.6325416999999998E-2</v>
      </c>
      <c r="E4251">
        <f t="shared" si="227"/>
        <v>-6.1201622230858385E-2</v>
      </c>
      <c r="F4251">
        <f t="shared" si="228"/>
        <v>3.3141437424380471E-2</v>
      </c>
      <c r="G4251">
        <f>IF('Input and Summary Results'!$J$4="yes",IF(C4251=FALSE,FALSE,IF('Data Transformation'!E4251&lt;$R$10,E4251,$R$10)),IF(C4251=FALSE,FALSE,IF(C4251&lt;$R$10,C4251,$R$10)))</f>
        <v>0.86855710600000002</v>
      </c>
      <c r="H4251">
        <f>IF('Input and Summary Results'!$J$4="yes",'Data Transformation'!F4251,'Data Transformation'!D4251)</f>
        <v>6.6325416999999998E-2</v>
      </c>
      <c r="I4251">
        <f t="shared" si="229"/>
        <v>228</v>
      </c>
    </row>
    <row r="4252" spans="2:9" x14ac:dyDescent="0.45">
      <c r="B4252">
        <f>IF('Input and Summary Results'!D3834=0,FALSE,'Input and Summary Results'!$B3834)</f>
        <v>228</v>
      </c>
      <c r="C4252">
        <f>IF(OR(B4252=0,'Input and Summary Results'!D3834=0,'Input and Summary Results'!D3834=""),FALSE,'Input and Summary Results'!$D3834)</f>
        <v>0.94983488599999999</v>
      </c>
      <c r="D4252">
        <f>IF(OR(B4252=0,'Input and Summary Results'!E3834=0),FALSE,'Input and Summary Results'!$E3834)</f>
        <v>6.3826747000000003E-2</v>
      </c>
      <c r="E4252">
        <f t="shared" si="227"/>
        <v>-2.2351883481038441E-2</v>
      </c>
      <c r="F4252">
        <f t="shared" si="228"/>
        <v>2.9163814265293266E-2</v>
      </c>
      <c r="G4252">
        <f>IF('Input and Summary Results'!$J$4="yes",IF(C4252=FALSE,FALSE,IF('Data Transformation'!E4252&lt;$R$10,E4252,$R$10)),IF(C4252=FALSE,FALSE,IF(C4252&lt;$R$10,C4252,$R$10)))</f>
        <v>0.94983488599999999</v>
      </c>
      <c r="H4252">
        <f>IF('Input and Summary Results'!$J$4="yes",'Data Transformation'!F4252,'Data Transformation'!D4252)</f>
        <v>6.3826747000000003E-2</v>
      </c>
      <c r="I4252">
        <f t="shared" si="229"/>
        <v>228</v>
      </c>
    </row>
    <row r="4253" spans="2:9" x14ac:dyDescent="0.45">
      <c r="B4253">
        <f>IF('Input and Summary Results'!D3835=0,FALSE,'Input and Summary Results'!$B3835)</f>
        <v>228</v>
      </c>
      <c r="C4253">
        <f>IF(OR(B4253=0,'Input and Summary Results'!D3835=0,'Input and Summary Results'!D3835=""),FALSE,'Input and Summary Results'!$D3835)</f>
        <v>6.7411899999999997E-2</v>
      </c>
      <c r="D4253">
        <f>IF(OR(B4253=0,'Input and Summary Results'!E3835=0),FALSE,'Input and Summary Results'!$E3835)</f>
        <v>6.2889954999999997E-2</v>
      </c>
      <c r="E4253">
        <f t="shared" si="227"/>
        <v>-1.1712634321270896</v>
      </c>
      <c r="F4253">
        <f t="shared" si="228"/>
        <v>0.40488757133384462</v>
      </c>
      <c r="G4253">
        <f>IF('Input and Summary Results'!$J$4="yes",IF(C4253=FALSE,FALSE,IF('Data Transformation'!E4253&lt;$R$10,E4253,$R$10)),IF(C4253=FALSE,FALSE,IF(C4253&lt;$R$10,C4253,$R$10)))</f>
        <v>6.7411899999999997E-2</v>
      </c>
      <c r="H4253">
        <f>IF('Input and Summary Results'!$J$4="yes",'Data Transformation'!F4253,'Data Transformation'!D4253)</f>
        <v>6.2889954999999997E-2</v>
      </c>
      <c r="I4253">
        <f t="shared" si="229"/>
        <v>228</v>
      </c>
    </row>
    <row r="4254" spans="2:9" x14ac:dyDescent="0.45">
      <c r="B4254">
        <f>IF('Input and Summary Results'!D3836=0,FALSE,'Input and Summary Results'!$B3836)</f>
        <v>228</v>
      </c>
      <c r="C4254">
        <f>IF(OR(B4254=0,'Input and Summary Results'!D3836=0,'Input and Summary Results'!D3836=""),FALSE,'Input and Summary Results'!$D3836)</f>
        <v>0.92816060499999997</v>
      </c>
      <c r="D4254">
        <f>IF(OR(B4254=0,'Input and Summary Results'!E3836=0),FALSE,'Input and Summary Results'!$E3836)</f>
        <v>6.2571801999999996E-2</v>
      </c>
      <c r="E4254">
        <f t="shared" si="227"/>
        <v>-3.2376868791583441E-2</v>
      </c>
      <c r="F4254">
        <f t="shared" si="228"/>
        <v>2.9258042112226903E-2</v>
      </c>
      <c r="G4254">
        <f>IF('Input and Summary Results'!$J$4="yes",IF(C4254=FALSE,FALSE,IF('Data Transformation'!E4254&lt;$R$10,E4254,$R$10)),IF(C4254=FALSE,FALSE,IF(C4254&lt;$R$10,C4254,$R$10)))</f>
        <v>0.92816060499999997</v>
      </c>
      <c r="H4254">
        <f>IF('Input and Summary Results'!$J$4="yes",'Data Transformation'!F4254,'Data Transformation'!D4254)</f>
        <v>6.2571801999999996E-2</v>
      </c>
      <c r="I4254">
        <f t="shared" si="229"/>
        <v>228</v>
      </c>
    </row>
    <row r="4255" spans="2:9" x14ac:dyDescent="0.45">
      <c r="B4255">
        <f>IF('Input and Summary Results'!D3837=0,FALSE,'Input and Summary Results'!$B3837)</f>
        <v>228</v>
      </c>
      <c r="C4255">
        <f>IF(OR(B4255=0,'Input and Summary Results'!D3837=0,'Input and Summary Results'!D3837=""),FALSE,'Input and Summary Results'!$D3837)</f>
        <v>0.98136695399999996</v>
      </c>
      <c r="D4255">
        <f>IF(OR(B4255=0,'Input and Summary Results'!E3837=0),FALSE,'Input and Summary Results'!$E3837)</f>
        <v>5.6444952E-2</v>
      </c>
      <c r="E4255">
        <f t="shared" si="227"/>
        <v>-8.1685702975139041E-3</v>
      </c>
      <c r="F4255">
        <f t="shared" si="228"/>
        <v>2.4962231577241391E-2</v>
      </c>
      <c r="G4255">
        <f>IF('Input and Summary Results'!$J$4="yes",IF(C4255=FALSE,FALSE,IF('Data Transformation'!E4255&lt;$R$10,E4255,$R$10)),IF(C4255=FALSE,FALSE,IF(C4255&lt;$R$10,C4255,$R$10)))</f>
        <v>0.98136695399999996</v>
      </c>
      <c r="H4255">
        <f>IF('Input and Summary Results'!$J$4="yes",'Data Transformation'!F4255,'Data Transformation'!D4255)</f>
        <v>5.6444952E-2</v>
      </c>
      <c r="I4255">
        <f t="shared" si="229"/>
        <v>228</v>
      </c>
    </row>
    <row r="4256" spans="2:9" x14ac:dyDescent="0.45">
      <c r="B4256">
        <f>IF('Input and Summary Results'!D3838=0,FALSE,'Input and Summary Results'!$B3838)</f>
        <v>228</v>
      </c>
      <c r="C4256">
        <f>IF(OR(B4256=0,'Input and Summary Results'!D3838=0,'Input and Summary Results'!D3838=""),FALSE,'Input and Summary Results'!$D3838)</f>
        <v>0.86887146000000004</v>
      </c>
      <c r="D4256">
        <f>IF(OR(B4256=0,'Input and Summary Results'!E3838=0),FALSE,'Input and Summary Results'!$E3838)</f>
        <v>5.6074203000000003E-2</v>
      </c>
      <c r="E4256">
        <f t="shared" si="227"/>
        <v>-6.1044467903220899E-2</v>
      </c>
      <c r="F4256">
        <f t="shared" si="228"/>
        <v>2.8008980870427025E-2</v>
      </c>
      <c r="G4256">
        <f>IF('Input and Summary Results'!$J$4="yes",IF(C4256=FALSE,FALSE,IF('Data Transformation'!E4256&lt;$R$10,E4256,$R$10)),IF(C4256=FALSE,FALSE,IF(C4256&lt;$R$10,C4256,$R$10)))</f>
        <v>0.86887146000000004</v>
      </c>
      <c r="H4256">
        <f>IF('Input and Summary Results'!$J$4="yes",'Data Transformation'!F4256,'Data Transformation'!D4256)</f>
        <v>5.6074203000000003E-2</v>
      </c>
      <c r="I4256">
        <f t="shared" si="229"/>
        <v>228</v>
      </c>
    </row>
    <row r="4257" spans="2:9" x14ac:dyDescent="0.45">
      <c r="B4257">
        <f>IF('Input and Summary Results'!D3839=0,FALSE,'Input and Summary Results'!$B3839)</f>
        <v>228</v>
      </c>
      <c r="C4257">
        <f>IF(OR(B4257=0,'Input and Summary Results'!D3839=0,'Input and Summary Results'!D3839=""),FALSE,'Input and Summary Results'!$D3839)</f>
        <v>0.99536102699999995</v>
      </c>
      <c r="D4257">
        <f>IF(OR(B4257=0,'Input and Summary Results'!E3839=0),FALSE,'Input and Summary Results'!$E3839)</f>
        <v>4.9990188999999997E-2</v>
      </c>
      <c r="E4257">
        <f t="shared" si="227"/>
        <v>-2.0193679020216763E-3</v>
      </c>
      <c r="F4257">
        <f t="shared" si="228"/>
        <v>2.1796857057374015E-2</v>
      </c>
      <c r="G4257">
        <f>IF('Input and Summary Results'!$J$4="yes",IF(C4257=FALSE,FALSE,IF('Data Transformation'!E4257&lt;$R$10,E4257,$R$10)),IF(C4257=FALSE,FALSE,IF(C4257&lt;$R$10,C4257,$R$10)))</f>
        <v>0.99536102699999995</v>
      </c>
      <c r="H4257">
        <f>IF('Input and Summary Results'!$J$4="yes",'Data Transformation'!F4257,'Data Transformation'!D4257)</f>
        <v>4.9990188999999997E-2</v>
      </c>
      <c r="I4257">
        <f t="shared" si="229"/>
        <v>228</v>
      </c>
    </row>
    <row r="4258" spans="2:9" x14ac:dyDescent="0.45">
      <c r="B4258">
        <f>IF('Input and Summary Results'!D3840=0,FALSE,'Input and Summary Results'!$B3840)</f>
        <v>228</v>
      </c>
      <c r="C4258">
        <f>IF(OR(B4258=0,'Input and Summary Results'!D3840=0,'Input and Summary Results'!D3840=""),FALSE,'Input and Summary Results'!$D3840)</f>
        <v>1.0022473860000001</v>
      </c>
      <c r="D4258">
        <f>IF(OR(B4258=0,'Input and Summary Results'!E3840=0),FALSE,'Input and Summary Results'!$E3840)</f>
        <v>4.7590862999999997E-2</v>
      </c>
      <c r="E4258">
        <f t="shared" si="227"/>
        <v>9.7493222387517423E-4</v>
      </c>
      <c r="F4258">
        <f t="shared" si="228"/>
        <v>2.0608120141308105E-2</v>
      </c>
      <c r="G4258">
        <f>IF('Input and Summary Results'!$J$4="yes",IF(C4258=FALSE,FALSE,IF('Data Transformation'!E4258&lt;$R$10,E4258,$R$10)),IF(C4258=FALSE,FALSE,IF(C4258&lt;$R$10,C4258,$R$10)))</f>
        <v>1.0022473860000001</v>
      </c>
      <c r="H4258">
        <f>IF('Input and Summary Results'!$J$4="yes",'Data Transformation'!F4258,'Data Transformation'!D4258)</f>
        <v>4.7590862999999997E-2</v>
      </c>
      <c r="I4258">
        <f t="shared" si="229"/>
        <v>228</v>
      </c>
    </row>
    <row r="4259" spans="2:9" x14ac:dyDescent="0.45">
      <c r="B4259">
        <f>IF('Input and Summary Results'!D3841=0,FALSE,'Input and Summary Results'!$B3841)</f>
        <v>228</v>
      </c>
      <c r="C4259">
        <f>IF(OR(B4259=0,'Input and Summary Results'!D3841=0,'Input and Summary Results'!D3841=""),FALSE,'Input and Summary Results'!$D3841)</f>
        <v>0.91265703399999998</v>
      </c>
      <c r="D4259">
        <f>IF(OR(B4259=0,'Input and Summary Results'!E3841=0),FALSE,'Input and Summary Results'!$E3841)</f>
        <v>4.7104166000000003E-2</v>
      </c>
      <c r="E4259">
        <f t="shared" si="227"/>
        <v>-3.9692394671935513E-2</v>
      </c>
      <c r="F4259">
        <f t="shared" si="228"/>
        <v>2.2399660860993268E-2</v>
      </c>
      <c r="G4259">
        <f>IF('Input and Summary Results'!$J$4="yes",IF(C4259=FALSE,FALSE,IF('Data Transformation'!E4259&lt;$R$10,E4259,$R$10)),IF(C4259=FALSE,FALSE,IF(C4259&lt;$R$10,C4259,$R$10)))</f>
        <v>0.91265703399999998</v>
      </c>
      <c r="H4259">
        <f>IF('Input and Summary Results'!$J$4="yes",'Data Transformation'!F4259,'Data Transformation'!D4259)</f>
        <v>4.7104166000000003E-2</v>
      </c>
      <c r="I4259">
        <f t="shared" si="229"/>
        <v>228</v>
      </c>
    </row>
    <row r="4260" spans="2:9" x14ac:dyDescent="0.45">
      <c r="B4260">
        <f>IF('Input and Summary Results'!D3842=0,FALSE,'Input and Summary Results'!$B3842)</f>
        <v>228</v>
      </c>
      <c r="C4260">
        <f>IF(OR(B4260=0,'Input and Summary Results'!D3842=0,'Input and Summary Results'!D3842=""),FALSE,'Input and Summary Results'!$D3842)</f>
        <v>0.96408064000000004</v>
      </c>
      <c r="D4260">
        <f>IF(OR(B4260=0,'Input and Summary Results'!E3842=0),FALSE,'Input and Summary Results'!$E3842)</f>
        <v>4.4623417999999998E-2</v>
      </c>
      <c r="E4260">
        <f t="shared" si="227"/>
        <v>-1.5886638252457171E-2</v>
      </c>
      <c r="F4260">
        <f t="shared" si="228"/>
        <v>2.0088115670489969E-2</v>
      </c>
      <c r="G4260">
        <f>IF('Input and Summary Results'!$J$4="yes",IF(C4260=FALSE,FALSE,IF('Data Transformation'!E4260&lt;$R$10,E4260,$R$10)),IF(C4260=FALSE,FALSE,IF(C4260&lt;$R$10,C4260,$R$10)))</f>
        <v>0.96408064000000004</v>
      </c>
      <c r="H4260">
        <f>IF('Input and Summary Results'!$J$4="yes",'Data Transformation'!F4260,'Data Transformation'!D4260)</f>
        <v>4.4623417999999998E-2</v>
      </c>
      <c r="I4260">
        <f t="shared" si="229"/>
        <v>228</v>
      </c>
    </row>
    <row r="4261" spans="2:9" x14ac:dyDescent="0.45">
      <c r="B4261">
        <f>IF('Input and Summary Results'!D3843=0,FALSE,'Input and Summary Results'!$B3843)</f>
        <v>228</v>
      </c>
      <c r="C4261">
        <f>IF(OR(B4261=0,'Input and Summary Results'!D3843=0,'Input and Summary Results'!D3843=""),FALSE,'Input and Summary Results'!$D3843)</f>
        <v>1.0654663129999999</v>
      </c>
      <c r="D4261">
        <f>IF(OR(B4261=0,'Input and Summary Results'!E3843=0),FALSE,'Input and Summary Results'!$E3843)</f>
        <v>4.2603820000000001E-2</v>
      </c>
      <c r="E4261">
        <f t="shared" si="227"/>
        <v>2.7539723116865457E-2</v>
      </c>
      <c r="F4261">
        <f t="shared" si="228"/>
        <v>1.7353958219418621E-2</v>
      </c>
      <c r="G4261">
        <f>IF('Input and Summary Results'!$J$4="yes",IF(C4261=FALSE,FALSE,IF('Data Transformation'!E4261&lt;$R$10,E4261,$R$10)),IF(C4261=FALSE,FALSE,IF(C4261&lt;$R$10,C4261,$R$10)))</f>
        <v>1.0654663129999999</v>
      </c>
      <c r="H4261">
        <f>IF('Input and Summary Results'!$J$4="yes",'Data Transformation'!F4261,'Data Transformation'!D4261)</f>
        <v>4.2603820000000001E-2</v>
      </c>
      <c r="I4261">
        <f t="shared" si="229"/>
        <v>228</v>
      </c>
    </row>
    <row r="4262" spans="2:9" x14ac:dyDescent="0.45">
      <c r="B4262">
        <f>IF('Input and Summary Results'!D3844=0,FALSE,'Input and Summary Results'!$B3844)</f>
        <v>228</v>
      </c>
      <c r="C4262">
        <f>IF(OR(B4262=0,'Input and Summary Results'!D3844=0,'Input and Summary Results'!D3844=""),FALSE,'Input and Summary Results'!$D3844)</f>
        <v>1.020434005</v>
      </c>
      <c r="D4262">
        <f>IF(OR(B4262=0,'Input and Summary Results'!E3844=0),FALSE,'Input and Summary Results'!$E3844)</f>
        <v>3.5822574000000003E-2</v>
      </c>
      <c r="E4262">
        <f t="shared" si="227"/>
        <v>8.7849226325647563E-3</v>
      </c>
      <c r="F4262">
        <f t="shared" si="228"/>
        <v>1.5235671331827089E-2</v>
      </c>
      <c r="G4262">
        <f>IF('Input and Summary Results'!$J$4="yes",IF(C4262=FALSE,FALSE,IF('Data Transformation'!E4262&lt;$R$10,E4262,$R$10)),IF(C4262=FALSE,FALSE,IF(C4262&lt;$R$10,C4262,$R$10)))</f>
        <v>1.020434005</v>
      </c>
      <c r="H4262">
        <f>IF('Input and Summary Results'!$J$4="yes",'Data Transformation'!F4262,'Data Transformation'!D4262)</f>
        <v>3.5822574000000003E-2</v>
      </c>
      <c r="I4262">
        <f t="shared" si="229"/>
        <v>228</v>
      </c>
    </row>
    <row r="4263" spans="2:9" x14ac:dyDescent="0.45">
      <c r="B4263">
        <f>IF('Input and Summary Results'!D3845=0,FALSE,'Input and Summary Results'!$B3845)</f>
        <v>228</v>
      </c>
      <c r="C4263">
        <f>IF(OR(B4263=0,'Input and Summary Results'!D3845=0,'Input and Summary Results'!D3845=""),FALSE,'Input and Summary Results'!$D3845)</f>
        <v>1.000991127</v>
      </c>
      <c r="D4263">
        <f>IF(OR(B4263=0,'Input and Summary Results'!E3845=0),FALSE,'Input and Summary Results'!$E3845)</f>
        <v>3.2777648999999999E-2</v>
      </c>
      <c r="E4263">
        <f t="shared" si="227"/>
        <v>4.3022781696403113E-4</v>
      </c>
      <c r="F4263">
        <f t="shared" si="228"/>
        <v>1.4211414349529992E-2</v>
      </c>
      <c r="G4263">
        <f>IF('Input and Summary Results'!$J$4="yes",IF(C4263=FALSE,FALSE,IF('Data Transformation'!E4263&lt;$R$10,E4263,$R$10)),IF(C4263=FALSE,FALSE,IF(C4263&lt;$R$10,C4263,$R$10)))</f>
        <v>1.000991127</v>
      </c>
      <c r="H4263">
        <f>IF('Input and Summary Results'!$J$4="yes",'Data Transformation'!F4263,'Data Transformation'!D4263)</f>
        <v>3.2777648999999999E-2</v>
      </c>
      <c r="I4263">
        <f t="shared" si="229"/>
        <v>228</v>
      </c>
    </row>
    <row r="4264" spans="2:9" x14ac:dyDescent="0.45">
      <c r="B4264">
        <f>IF('Input and Summary Results'!D3846=0,FALSE,'Input and Summary Results'!$B3846)</f>
        <v>229</v>
      </c>
      <c r="C4264">
        <f>IF(OR(B4264=0,'Input and Summary Results'!D3846=0,'Input and Summary Results'!D3846=""),FALSE,'Input and Summary Results'!$D3846)</f>
        <v>1.0505723199999999</v>
      </c>
      <c r="D4264">
        <f>IF(OR(B4264=0,'Input and Summary Results'!E3846=0),FALSE,'Input and Summary Results'!$E3846)</f>
        <v>7.8923607000000007E-2</v>
      </c>
      <c r="E4264">
        <f t="shared" si="227"/>
        <v>2.1425954025034537E-2</v>
      </c>
      <c r="F4264">
        <f t="shared" si="228"/>
        <v>3.2603986213914339E-2</v>
      </c>
      <c r="G4264">
        <f>IF('Input and Summary Results'!$J$4="yes",IF(C4264=FALSE,FALSE,IF('Data Transformation'!E4264&lt;$R$10,E4264,$R$10)),IF(C4264=FALSE,FALSE,IF(C4264&lt;$R$10,C4264,$R$10)))</f>
        <v>1.0505723199999999</v>
      </c>
      <c r="H4264">
        <f>IF('Input and Summary Results'!$J$4="yes",'Data Transformation'!F4264,'Data Transformation'!D4264)</f>
        <v>7.8923607000000007E-2</v>
      </c>
      <c r="I4264">
        <f t="shared" si="229"/>
        <v>229</v>
      </c>
    </row>
    <row r="4265" spans="2:9" x14ac:dyDescent="0.45">
      <c r="B4265">
        <f>IF('Input and Summary Results'!D3847=0,FALSE,'Input and Summary Results'!$B3847)</f>
        <v>229</v>
      </c>
      <c r="C4265">
        <f>IF(OR(B4265=0,'Input and Summary Results'!D3847=0,'Input and Summary Results'!D3847=""),FALSE,'Input and Summary Results'!$D3847)</f>
        <v>0.938048671</v>
      </c>
      <c r="D4265">
        <f>IF(OR(B4265=0,'Input and Summary Results'!E3847=0),FALSE,'Input and Summary Results'!$E3847)</f>
        <v>6.9626436E-2</v>
      </c>
      <c r="E4265">
        <f t="shared" si="227"/>
        <v>-2.7774627507551171E-2</v>
      </c>
      <c r="F4265">
        <f t="shared" si="228"/>
        <v>3.2213545158362042E-2</v>
      </c>
      <c r="G4265">
        <f>IF('Input and Summary Results'!$J$4="yes",IF(C4265=FALSE,FALSE,IF('Data Transformation'!E4265&lt;$R$10,E4265,$R$10)),IF(C4265=FALSE,FALSE,IF(C4265&lt;$R$10,C4265,$R$10)))</f>
        <v>0.938048671</v>
      </c>
      <c r="H4265">
        <f>IF('Input and Summary Results'!$J$4="yes",'Data Transformation'!F4265,'Data Transformation'!D4265)</f>
        <v>6.9626436E-2</v>
      </c>
      <c r="I4265">
        <f t="shared" si="229"/>
        <v>229</v>
      </c>
    </row>
    <row r="4266" spans="2:9" x14ac:dyDescent="0.45">
      <c r="B4266">
        <f>IF('Input and Summary Results'!D3848=0,FALSE,'Input and Summary Results'!$B3848)</f>
        <v>229</v>
      </c>
      <c r="C4266">
        <f>IF(OR(B4266=0,'Input and Summary Results'!D3848=0,'Input and Summary Results'!D3848=""),FALSE,'Input and Summary Results'!$D3848)</f>
        <v>0.97624187900000003</v>
      </c>
      <c r="D4266">
        <f>IF(OR(B4266=0,'Input and Summary Results'!E3848=0),FALSE,'Input and Summary Results'!$E3848)</f>
        <v>6.5282724E-2</v>
      </c>
      <c r="E4266">
        <f t="shared" ref="E4266:E4329" si="230">IF(C4266=FALSE,FALSE,LOG10(C4266))</f>
        <v>-1.0442565836955168E-2</v>
      </c>
      <c r="F4266">
        <f t="shared" ref="F4266:F4329" si="231">IF(D4266=FALSE, FALSE,0.434*D4266/C4266)</f>
        <v>2.9022215524109881E-2</v>
      </c>
      <c r="G4266">
        <f>IF('Input and Summary Results'!$J$4="yes",IF(C4266=FALSE,FALSE,IF('Data Transformation'!E4266&lt;$R$10,E4266,$R$10)),IF(C4266=FALSE,FALSE,IF(C4266&lt;$R$10,C4266,$R$10)))</f>
        <v>0.97624187900000003</v>
      </c>
      <c r="H4266">
        <f>IF('Input and Summary Results'!$J$4="yes",'Data Transformation'!F4266,'Data Transformation'!D4266)</f>
        <v>6.5282724E-2</v>
      </c>
      <c r="I4266">
        <f t="shared" si="229"/>
        <v>229</v>
      </c>
    </row>
    <row r="4267" spans="2:9" x14ac:dyDescent="0.45">
      <c r="B4267">
        <f>IF('Input and Summary Results'!D3849=0,FALSE,'Input and Summary Results'!$B3849)</f>
        <v>229</v>
      </c>
      <c r="C4267">
        <f>IF(OR(B4267=0,'Input and Summary Results'!D3849=0,'Input and Summary Results'!D3849=""),FALSE,'Input and Summary Results'!$D3849)</f>
        <v>0.92928954100000005</v>
      </c>
      <c r="D4267">
        <f>IF(OR(B4267=0,'Input and Summary Results'!E3849=0),FALSE,'Input and Summary Results'!$E3849)</f>
        <v>6.1439064000000002E-2</v>
      </c>
      <c r="E4267">
        <f t="shared" si="230"/>
        <v>-3.1848950735047739E-2</v>
      </c>
      <c r="F4267">
        <f t="shared" si="231"/>
        <v>2.8693483139072582E-2</v>
      </c>
      <c r="G4267">
        <f>IF('Input and Summary Results'!$J$4="yes",IF(C4267=FALSE,FALSE,IF('Data Transformation'!E4267&lt;$R$10,E4267,$R$10)),IF(C4267=FALSE,FALSE,IF(C4267&lt;$R$10,C4267,$R$10)))</f>
        <v>0.92928954100000005</v>
      </c>
      <c r="H4267">
        <f>IF('Input and Summary Results'!$J$4="yes",'Data Transformation'!F4267,'Data Transformation'!D4267)</f>
        <v>6.1439064000000002E-2</v>
      </c>
      <c r="I4267">
        <f t="shared" si="229"/>
        <v>229</v>
      </c>
    </row>
    <row r="4268" spans="2:9" x14ac:dyDescent="0.45">
      <c r="B4268">
        <f>IF('Input and Summary Results'!D3850=0,FALSE,'Input and Summary Results'!$B3850)</f>
        <v>229</v>
      </c>
      <c r="C4268">
        <f>IF(OR(B4268=0,'Input and Summary Results'!D3850=0,'Input and Summary Results'!D3850=""),FALSE,'Input and Summary Results'!$D3850)</f>
        <v>0.96898805700000001</v>
      </c>
      <c r="D4268">
        <f>IF(OR(B4268=0,'Input and Summary Results'!E3850=0),FALSE,'Input and Summary Results'!$E3850)</f>
        <v>5.5632603000000003E-2</v>
      </c>
      <c r="E4268">
        <f t="shared" si="230"/>
        <v>-1.368157569532482E-2</v>
      </c>
      <c r="F4268">
        <f t="shared" si="231"/>
        <v>2.4917283064098694E-2</v>
      </c>
      <c r="G4268">
        <f>IF('Input and Summary Results'!$J$4="yes",IF(C4268=FALSE,FALSE,IF('Data Transformation'!E4268&lt;$R$10,E4268,$R$10)),IF(C4268=FALSE,FALSE,IF(C4268&lt;$R$10,C4268,$R$10)))</f>
        <v>0.96898805700000001</v>
      </c>
      <c r="H4268">
        <f>IF('Input and Summary Results'!$J$4="yes",'Data Transformation'!F4268,'Data Transformation'!D4268)</f>
        <v>5.5632603000000003E-2</v>
      </c>
      <c r="I4268">
        <f t="shared" si="229"/>
        <v>229</v>
      </c>
    </row>
    <row r="4269" spans="2:9" x14ac:dyDescent="0.45">
      <c r="B4269">
        <f>IF('Input and Summary Results'!D3851=0,FALSE,'Input and Summary Results'!$B3851)</f>
        <v>229</v>
      </c>
      <c r="C4269">
        <f>IF(OR(B4269=0,'Input and Summary Results'!D3851=0,'Input and Summary Results'!D3851=""),FALSE,'Input and Summary Results'!$D3851)</f>
        <v>0.97835416399999997</v>
      </c>
      <c r="D4269">
        <f>IF(OR(B4269=0,'Input and Summary Results'!E3851=0),FALSE,'Input and Summary Results'!$E3851)</f>
        <v>5.1999032000000001E-2</v>
      </c>
      <c r="E4269">
        <f t="shared" si="230"/>
        <v>-9.5039022393219839E-3</v>
      </c>
      <c r="F4269">
        <f t="shared" si="231"/>
        <v>2.3066881829104172E-2</v>
      </c>
      <c r="G4269">
        <f>IF('Input and Summary Results'!$J$4="yes",IF(C4269=FALSE,FALSE,IF('Data Transformation'!E4269&lt;$R$10,E4269,$R$10)),IF(C4269=FALSE,FALSE,IF(C4269&lt;$R$10,C4269,$R$10)))</f>
        <v>0.97835416399999997</v>
      </c>
      <c r="H4269">
        <f>IF('Input and Summary Results'!$J$4="yes",'Data Transformation'!F4269,'Data Transformation'!D4269)</f>
        <v>5.1999032000000001E-2</v>
      </c>
      <c r="I4269">
        <f t="shared" si="229"/>
        <v>229</v>
      </c>
    </row>
    <row r="4270" spans="2:9" x14ac:dyDescent="0.45">
      <c r="B4270">
        <f>IF('Input and Summary Results'!D3852=0,FALSE,'Input and Summary Results'!$B3852)</f>
        <v>229</v>
      </c>
      <c r="C4270">
        <f>IF(OR(B4270=0,'Input and Summary Results'!D3852=0,'Input and Summary Results'!D3852=""),FALSE,'Input and Summary Results'!$D3852)</f>
        <v>0.59491349999999998</v>
      </c>
      <c r="D4270">
        <f>IF(OR(B4270=0,'Input and Summary Results'!E3852=0),FALSE,'Input and Summary Results'!$E3852)</f>
        <v>5.1575801999999997E-2</v>
      </c>
      <c r="E4270">
        <f t="shared" si="230"/>
        <v>-0.22554617579014202</v>
      </c>
      <c r="F4270">
        <f t="shared" si="231"/>
        <v>3.7625466673726515E-2</v>
      </c>
      <c r="G4270">
        <f>IF('Input and Summary Results'!$J$4="yes",IF(C4270=FALSE,FALSE,IF('Data Transformation'!E4270&lt;$R$10,E4270,$R$10)),IF(C4270=FALSE,FALSE,IF(C4270&lt;$R$10,C4270,$R$10)))</f>
        <v>0.59491349999999998</v>
      </c>
      <c r="H4270">
        <f>IF('Input and Summary Results'!$J$4="yes",'Data Transformation'!F4270,'Data Transformation'!D4270)</f>
        <v>5.1575801999999997E-2</v>
      </c>
      <c r="I4270">
        <f t="shared" si="229"/>
        <v>229</v>
      </c>
    </row>
    <row r="4271" spans="2:9" x14ac:dyDescent="0.45">
      <c r="B4271">
        <f>IF('Input and Summary Results'!D3853=0,FALSE,'Input and Summary Results'!$B3853)</f>
        <v>229</v>
      </c>
      <c r="C4271">
        <f>IF(OR(B4271=0,'Input and Summary Results'!D3853=0,'Input and Summary Results'!D3853=""),FALSE,'Input and Summary Results'!$D3853)</f>
        <v>0.97646759000000005</v>
      </c>
      <c r="D4271">
        <f>IF(OR(B4271=0,'Input and Summary Results'!E3853=0),FALSE,'Input and Summary Results'!$E3853)</f>
        <v>4.9799114999999998E-2</v>
      </c>
      <c r="E4271">
        <f t="shared" si="230"/>
        <v>-1.0342166833624033E-2</v>
      </c>
      <c r="F4271">
        <f t="shared" si="231"/>
        <v>2.2133674615867176E-2</v>
      </c>
      <c r="G4271">
        <f>IF('Input and Summary Results'!$J$4="yes",IF(C4271=FALSE,FALSE,IF('Data Transformation'!E4271&lt;$R$10,E4271,$R$10)),IF(C4271=FALSE,FALSE,IF(C4271&lt;$R$10,C4271,$R$10)))</f>
        <v>0.97646759000000005</v>
      </c>
      <c r="H4271">
        <f>IF('Input and Summary Results'!$J$4="yes",'Data Transformation'!F4271,'Data Transformation'!D4271)</f>
        <v>4.9799114999999998E-2</v>
      </c>
      <c r="I4271">
        <f t="shared" si="229"/>
        <v>229</v>
      </c>
    </row>
    <row r="4272" spans="2:9" x14ac:dyDescent="0.45">
      <c r="B4272">
        <f>IF('Input and Summary Results'!D3854=0,FALSE,'Input and Summary Results'!$B3854)</f>
        <v>229</v>
      </c>
      <c r="C4272">
        <f>IF(OR(B4272=0,'Input and Summary Results'!D3854=0,'Input and Summary Results'!D3854=""),FALSE,'Input and Summary Results'!$D3854)</f>
        <v>1.0164219350000001</v>
      </c>
      <c r="D4272">
        <f>IF(OR(B4272=0,'Input and Summary Results'!E3854=0),FALSE,'Input and Summary Results'!$E3854)</f>
        <v>4.6879500999999997E-2</v>
      </c>
      <c r="E4272">
        <f t="shared" si="230"/>
        <v>7.0740288170062227E-3</v>
      </c>
      <c r="F4272">
        <f t="shared" si="231"/>
        <v>2.0016985794388622E-2</v>
      </c>
      <c r="G4272">
        <f>IF('Input and Summary Results'!$J$4="yes",IF(C4272=FALSE,FALSE,IF('Data Transformation'!E4272&lt;$R$10,E4272,$R$10)),IF(C4272=FALSE,FALSE,IF(C4272&lt;$R$10,C4272,$R$10)))</f>
        <v>1.0164219350000001</v>
      </c>
      <c r="H4272">
        <f>IF('Input and Summary Results'!$J$4="yes",'Data Transformation'!F4272,'Data Transformation'!D4272)</f>
        <v>4.6879500999999997E-2</v>
      </c>
      <c r="I4272">
        <f t="shared" si="229"/>
        <v>229</v>
      </c>
    </row>
    <row r="4273" spans="2:9" x14ac:dyDescent="0.45">
      <c r="B4273">
        <f>IF('Input and Summary Results'!D3855=0,FALSE,'Input and Summary Results'!$B3855)</f>
        <v>229</v>
      </c>
      <c r="C4273">
        <f>IF(OR(B4273=0,'Input and Summary Results'!D3855=0,'Input and Summary Results'!D3855=""),FALSE,'Input and Summary Results'!$D3855)</f>
        <v>1.027573531</v>
      </c>
      <c r="D4273">
        <f>IF(OR(B4273=0,'Input and Summary Results'!E3855=0),FALSE,'Input and Summary Results'!$E3855)</f>
        <v>4.6603905000000001E-2</v>
      </c>
      <c r="E4273">
        <f t="shared" si="230"/>
        <v>1.1812908859496417E-2</v>
      </c>
      <c r="F4273">
        <f t="shared" si="231"/>
        <v>1.9683355166142363E-2</v>
      </c>
      <c r="G4273">
        <f>IF('Input and Summary Results'!$J$4="yes",IF(C4273=FALSE,FALSE,IF('Data Transformation'!E4273&lt;$R$10,E4273,$R$10)),IF(C4273=FALSE,FALSE,IF(C4273&lt;$R$10,C4273,$R$10)))</f>
        <v>1.027573531</v>
      </c>
      <c r="H4273">
        <f>IF('Input and Summary Results'!$J$4="yes",'Data Transformation'!F4273,'Data Transformation'!D4273)</f>
        <v>4.6603905000000001E-2</v>
      </c>
      <c r="I4273">
        <f t="shared" si="229"/>
        <v>229</v>
      </c>
    </row>
    <row r="4274" spans="2:9" x14ac:dyDescent="0.45">
      <c r="B4274">
        <f>IF('Input and Summary Results'!D3856=0,FALSE,'Input and Summary Results'!$B3856)</f>
        <v>229</v>
      </c>
      <c r="C4274">
        <f>IF(OR(B4274=0,'Input and Summary Results'!D3856=0,'Input and Summary Results'!D3856=""),FALSE,'Input and Summary Results'!$D3856)</f>
        <v>0.87024679400000005</v>
      </c>
      <c r="D4274">
        <f>IF(OR(B4274=0,'Input and Summary Results'!E3856=0),FALSE,'Input and Summary Results'!$E3856)</f>
        <v>4.4132853E-2</v>
      </c>
      <c r="E4274">
        <f t="shared" si="230"/>
        <v>-6.035756798699337E-2</v>
      </c>
      <c r="F4274">
        <f t="shared" si="231"/>
        <v>2.2009455632651258E-2</v>
      </c>
      <c r="G4274">
        <f>IF('Input and Summary Results'!$J$4="yes",IF(C4274=FALSE,FALSE,IF('Data Transformation'!E4274&lt;$R$10,E4274,$R$10)),IF(C4274=FALSE,FALSE,IF(C4274&lt;$R$10,C4274,$R$10)))</f>
        <v>0.87024679400000005</v>
      </c>
      <c r="H4274">
        <f>IF('Input and Summary Results'!$J$4="yes",'Data Transformation'!F4274,'Data Transformation'!D4274)</f>
        <v>4.4132853E-2</v>
      </c>
      <c r="I4274">
        <f t="shared" si="229"/>
        <v>229</v>
      </c>
    </row>
    <row r="4275" spans="2:9" x14ac:dyDescent="0.45">
      <c r="B4275">
        <f>IF('Input and Summary Results'!D3857=0,FALSE,'Input and Summary Results'!$B3857)</f>
        <v>229</v>
      </c>
      <c r="C4275">
        <f>IF(OR(B4275=0,'Input and Summary Results'!D3857=0,'Input and Summary Results'!D3857=""),FALSE,'Input and Summary Results'!$D3857)</f>
        <v>1.0401667509999999</v>
      </c>
      <c r="D4275">
        <f>IF(OR(B4275=0,'Input and Summary Results'!E3857=0),FALSE,'Input and Summary Results'!$E3857)</f>
        <v>4.0702550999999997E-2</v>
      </c>
      <c r="E4275">
        <f t="shared" si="230"/>
        <v>1.7102967408423111E-2</v>
      </c>
      <c r="F4275">
        <f t="shared" si="231"/>
        <v>1.6982764654818312E-2</v>
      </c>
      <c r="G4275">
        <f>IF('Input and Summary Results'!$J$4="yes",IF(C4275=FALSE,FALSE,IF('Data Transformation'!E4275&lt;$R$10,E4275,$R$10)),IF(C4275=FALSE,FALSE,IF(C4275&lt;$R$10,C4275,$R$10)))</f>
        <v>1.0401667509999999</v>
      </c>
      <c r="H4275">
        <f>IF('Input and Summary Results'!$J$4="yes",'Data Transformation'!F4275,'Data Transformation'!D4275)</f>
        <v>4.0702550999999997E-2</v>
      </c>
      <c r="I4275">
        <f t="shared" si="229"/>
        <v>229</v>
      </c>
    </row>
    <row r="4276" spans="2:9" x14ac:dyDescent="0.45">
      <c r="B4276">
        <f>IF('Input and Summary Results'!D3858=0,FALSE,'Input and Summary Results'!$B3858)</f>
        <v>229</v>
      </c>
      <c r="C4276">
        <f>IF(OR(B4276=0,'Input and Summary Results'!D3858=0,'Input and Summary Results'!D3858=""),FALSE,'Input and Summary Results'!$D3858)</f>
        <v>0.97220521500000001</v>
      </c>
      <c r="D4276">
        <f>IF(OR(B4276=0,'Input and Summary Results'!E3858=0),FALSE,'Input and Summary Results'!$E3858)</f>
        <v>3.5684483000000003E-2</v>
      </c>
      <c r="E4276">
        <f t="shared" si="230"/>
        <v>-1.2242053658875639E-2</v>
      </c>
      <c r="F4276">
        <f t="shared" si="231"/>
        <v>1.5929831874024664E-2</v>
      </c>
      <c r="G4276">
        <f>IF('Input and Summary Results'!$J$4="yes",IF(C4276=FALSE,FALSE,IF('Data Transformation'!E4276&lt;$R$10,E4276,$R$10)),IF(C4276=FALSE,FALSE,IF(C4276&lt;$R$10,C4276,$R$10)))</f>
        <v>0.97220521500000001</v>
      </c>
      <c r="H4276">
        <f>IF('Input and Summary Results'!$J$4="yes",'Data Transformation'!F4276,'Data Transformation'!D4276)</f>
        <v>3.5684483000000003E-2</v>
      </c>
      <c r="I4276">
        <f t="shared" si="229"/>
        <v>229</v>
      </c>
    </row>
    <row r="4277" spans="2:9" x14ac:dyDescent="0.45">
      <c r="B4277">
        <f>IF('Input and Summary Results'!D3859=0,FALSE,'Input and Summary Results'!$B3859)</f>
        <v>229</v>
      </c>
      <c r="C4277">
        <f>IF(OR(B4277=0,'Input and Summary Results'!D3859=0,'Input and Summary Results'!D3859=""),FALSE,'Input and Summary Results'!$D3859)</f>
        <v>0.93745178699999998</v>
      </c>
      <c r="D4277">
        <f>IF(OR(B4277=0,'Input and Summary Results'!E3859=0),FALSE,'Input and Summary Results'!$E3859)</f>
        <v>3.4599615E-2</v>
      </c>
      <c r="E4277">
        <f t="shared" si="230"/>
        <v>-2.8051058723744637E-2</v>
      </c>
      <c r="F4277">
        <f t="shared" si="231"/>
        <v>1.60181388720314E-2</v>
      </c>
      <c r="G4277">
        <f>IF('Input and Summary Results'!$J$4="yes",IF(C4277=FALSE,FALSE,IF('Data Transformation'!E4277&lt;$R$10,E4277,$R$10)),IF(C4277=FALSE,FALSE,IF(C4277&lt;$R$10,C4277,$R$10)))</f>
        <v>0.93745178699999998</v>
      </c>
      <c r="H4277">
        <f>IF('Input and Summary Results'!$J$4="yes",'Data Transformation'!F4277,'Data Transformation'!D4277)</f>
        <v>3.4599615E-2</v>
      </c>
      <c r="I4277">
        <f t="shared" si="229"/>
        <v>229</v>
      </c>
    </row>
    <row r="4278" spans="2:9" x14ac:dyDescent="0.45">
      <c r="B4278">
        <f>IF('Input and Summary Results'!D3860=0,FALSE,'Input and Summary Results'!$B3860)</f>
        <v>229</v>
      </c>
      <c r="C4278">
        <f>IF(OR(B4278=0,'Input and Summary Results'!D3860=0,'Input and Summary Results'!D3860=""),FALSE,'Input and Summary Results'!$D3860)</f>
        <v>0.86082650699999996</v>
      </c>
      <c r="D4278">
        <f>IF(OR(B4278=0,'Input and Summary Results'!E3860=0),FALSE,'Input and Summary Results'!$E3860)</f>
        <v>3.3116920000000001E-2</v>
      </c>
      <c r="E4278">
        <f t="shared" si="230"/>
        <v>-6.5084368459062958E-2</v>
      </c>
      <c r="F4278">
        <f t="shared" si="231"/>
        <v>1.6696445988970923E-2</v>
      </c>
      <c r="G4278">
        <f>IF('Input and Summary Results'!$J$4="yes",IF(C4278=FALSE,FALSE,IF('Data Transformation'!E4278&lt;$R$10,E4278,$R$10)),IF(C4278=FALSE,FALSE,IF(C4278&lt;$R$10,C4278,$R$10)))</f>
        <v>0.86082650699999996</v>
      </c>
      <c r="H4278">
        <f>IF('Input and Summary Results'!$J$4="yes",'Data Transformation'!F4278,'Data Transformation'!D4278)</f>
        <v>3.3116920000000001E-2</v>
      </c>
      <c r="I4278">
        <f t="shared" si="229"/>
        <v>229</v>
      </c>
    </row>
    <row r="4279" spans="2:9" x14ac:dyDescent="0.45">
      <c r="B4279">
        <f>IF('Input and Summary Results'!D3861=0,FALSE,'Input and Summary Results'!$B3861)</f>
        <v>229</v>
      </c>
      <c r="C4279">
        <f>IF(OR(B4279=0,'Input and Summary Results'!D3861=0,'Input and Summary Results'!D3861=""),FALSE,'Input and Summary Results'!$D3861)</f>
        <v>0.94228798700000005</v>
      </c>
      <c r="D4279">
        <f>IF(OR(B4279=0,'Input and Summary Results'!E3861=0),FALSE,'Input and Summary Results'!$E3861)</f>
        <v>3.0421515E-2</v>
      </c>
      <c r="E4279">
        <f t="shared" si="230"/>
        <v>-2.5816345561093343E-2</v>
      </c>
      <c r="F4279">
        <f t="shared" si="231"/>
        <v>1.4011573629453475E-2</v>
      </c>
      <c r="G4279">
        <f>IF('Input and Summary Results'!$J$4="yes",IF(C4279=FALSE,FALSE,IF('Data Transformation'!E4279&lt;$R$10,E4279,$R$10)),IF(C4279=FALSE,FALSE,IF(C4279&lt;$R$10,C4279,$R$10)))</f>
        <v>0.94228798700000005</v>
      </c>
      <c r="H4279">
        <f>IF('Input and Summary Results'!$J$4="yes",'Data Transformation'!F4279,'Data Transformation'!D4279)</f>
        <v>3.0421515E-2</v>
      </c>
      <c r="I4279">
        <f t="shared" si="229"/>
        <v>229</v>
      </c>
    </row>
    <row r="4280" spans="2:9" x14ac:dyDescent="0.45">
      <c r="B4280">
        <f>IF('Input and Summary Results'!D3862=0,FALSE,'Input and Summary Results'!$B3862)</f>
        <v>229</v>
      </c>
      <c r="C4280">
        <f>IF(OR(B4280=0,'Input and Summary Results'!D3862=0,'Input and Summary Results'!D3862=""),FALSE,'Input and Summary Results'!$D3862)</f>
        <v>0.96743769199999996</v>
      </c>
      <c r="D4280">
        <f>IF(OR(B4280=0,'Input and Summary Results'!E3862=0),FALSE,'Input and Summary Results'!$E3862)</f>
        <v>2.9693504999999999E-2</v>
      </c>
      <c r="E4280">
        <f t="shared" si="230"/>
        <v>-1.4376996223224121E-2</v>
      </c>
      <c r="F4280">
        <f t="shared" si="231"/>
        <v>1.3320735047399827E-2</v>
      </c>
      <c r="G4280">
        <f>IF('Input and Summary Results'!$J$4="yes",IF(C4280=FALSE,FALSE,IF('Data Transformation'!E4280&lt;$R$10,E4280,$R$10)),IF(C4280=FALSE,FALSE,IF(C4280&lt;$R$10,C4280,$R$10)))</f>
        <v>0.96743769199999996</v>
      </c>
      <c r="H4280">
        <f>IF('Input and Summary Results'!$J$4="yes",'Data Transformation'!F4280,'Data Transformation'!D4280)</f>
        <v>2.9693504999999999E-2</v>
      </c>
      <c r="I4280">
        <f t="shared" si="229"/>
        <v>229</v>
      </c>
    </row>
    <row r="4281" spans="2:9" x14ac:dyDescent="0.45">
      <c r="B4281">
        <f>IF('Input and Summary Results'!D3863=0,FALSE,'Input and Summary Results'!$B3863)</f>
        <v>229</v>
      </c>
      <c r="C4281">
        <f>IF(OR(B4281=0,'Input and Summary Results'!D3863=0,'Input and Summary Results'!D3863=""),FALSE,'Input and Summary Results'!$D3863)</f>
        <v>0.97287926000000002</v>
      </c>
      <c r="D4281">
        <f>IF(OR(B4281=0,'Input and Summary Results'!E3863=0),FALSE,'Input and Summary Results'!$E3863)</f>
        <v>2.8284243000000001E-2</v>
      </c>
      <c r="E4281">
        <f t="shared" si="230"/>
        <v>-1.1941054869841075E-2</v>
      </c>
      <c r="F4281">
        <f t="shared" si="231"/>
        <v>1.2617558999047837E-2</v>
      </c>
      <c r="G4281">
        <f>IF('Input and Summary Results'!$J$4="yes",IF(C4281=FALSE,FALSE,IF('Data Transformation'!E4281&lt;$R$10,E4281,$R$10)),IF(C4281=FALSE,FALSE,IF(C4281&lt;$R$10,C4281,$R$10)))</f>
        <v>0.97287926000000002</v>
      </c>
      <c r="H4281">
        <f>IF('Input and Summary Results'!$J$4="yes",'Data Transformation'!F4281,'Data Transformation'!D4281)</f>
        <v>2.8284243000000001E-2</v>
      </c>
      <c r="I4281">
        <f t="shared" si="229"/>
        <v>229</v>
      </c>
    </row>
    <row r="4282" spans="2:9" x14ac:dyDescent="0.45">
      <c r="B4282">
        <f>IF('Input and Summary Results'!D3864=0,FALSE,'Input and Summary Results'!$B3864)</f>
        <v>230</v>
      </c>
      <c r="C4282">
        <f>IF(OR(B4282=0,'Input and Summary Results'!D3864=0,'Input and Summary Results'!D3864=""),FALSE,'Input and Summary Results'!$D3864)</f>
        <v>1.011040602</v>
      </c>
      <c r="D4282">
        <f>IF(OR(B4282=0,'Input and Summary Results'!E3864=0),FALSE,'Input and Summary Results'!$E3864)</f>
        <v>8.5134326999999996E-2</v>
      </c>
      <c r="E4282">
        <f t="shared" si="230"/>
        <v>4.7685966102755228E-3</v>
      </c>
      <c r="F4282">
        <f t="shared" si="231"/>
        <v>3.6544821093149334E-2</v>
      </c>
      <c r="G4282">
        <f>IF('Input and Summary Results'!$J$4="yes",IF(C4282=FALSE,FALSE,IF('Data Transformation'!E4282&lt;$R$10,E4282,$R$10)),IF(C4282=FALSE,FALSE,IF(C4282&lt;$R$10,C4282,$R$10)))</f>
        <v>1.011040602</v>
      </c>
      <c r="H4282">
        <f>IF('Input and Summary Results'!$J$4="yes",'Data Transformation'!F4282,'Data Transformation'!D4282)</f>
        <v>8.5134326999999996E-2</v>
      </c>
      <c r="I4282">
        <f t="shared" si="229"/>
        <v>230</v>
      </c>
    </row>
    <row r="4283" spans="2:9" x14ac:dyDescent="0.45">
      <c r="B4283">
        <f>IF('Input and Summary Results'!D3865=0,FALSE,'Input and Summary Results'!$B3865)</f>
        <v>230</v>
      </c>
      <c r="C4283">
        <f>IF(OR(B4283=0,'Input and Summary Results'!D3865=0,'Input and Summary Results'!D3865=""),FALSE,'Input and Summary Results'!$D3865)</f>
        <v>3.0239975999999998E-2</v>
      </c>
      <c r="D4283">
        <f>IF(OR(B4283=0,'Input and Summary Results'!E3865=0),FALSE,'Input and Summary Results'!$E3865)</f>
        <v>5.4280065000000002E-2</v>
      </c>
      <c r="E4283">
        <f t="shared" si="230"/>
        <v>-1.5194185578491282</v>
      </c>
      <c r="F4283">
        <f t="shared" si="231"/>
        <v>0.77902006965878556</v>
      </c>
      <c r="G4283">
        <f>IF('Input and Summary Results'!$J$4="yes",IF(C4283=FALSE,FALSE,IF('Data Transformation'!E4283&lt;$R$10,E4283,$R$10)),IF(C4283=FALSE,FALSE,IF(C4283&lt;$R$10,C4283,$R$10)))</f>
        <v>3.0239975999999998E-2</v>
      </c>
      <c r="H4283">
        <f>IF('Input and Summary Results'!$J$4="yes",'Data Transformation'!F4283,'Data Transformation'!D4283)</f>
        <v>5.4280065000000002E-2</v>
      </c>
      <c r="I4283">
        <f t="shared" si="229"/>
        <v>230</v>
      </c>
    </row>
    <row r="4284" spans="2:9" x14ac:dyDescent="0.45">
      <c r="B4284">
        <f>IF('Input and Summary Results'!D3866=0,FALSE,'Input and Summary Results'!$B3866)</f>
        <v>230</v>
      </c>
      <c r="C4284">
        <f>IF(OR(B4284=0,'Input and Summary Results'!D3866=0,'Input and Summary Results'!D3866=""),FALSE,'Input and Summary Results'!$D3866)</f>
        <v>0.13118851500000001</v>
      </c>
      <c r="D4284">
        <f>IF(OR(B4284=0,'Input and Summary Results'!E3866=0),FALSE,'Input and Summary Results'!$E3866)</f>
        <v>5.2670124999999998E-2</v>
      </c>
      <c r="E4284">
        <f t="shared" si="230"/>
        <v>-0.88210418394246104</v>
      </c>
      <c r="F4284">
        <f t="shared" si="231"/>
        <v>0.1742441725939195</v>
      </c>
      <c r="G4284">
        <f>IF('Input and Summary Results'!$J$4="yes",IF(C4284=FALSE,FALSE,IF('Data Transformation'!E4284&lt;$R$10,E4284,$R$10)),IF(C4284=FALSE,FALSE,IF(C4284&lt;$R$10,C4284,$R$10)))</f>
        <v>0.13118851500000001</v>
      </c>
      <c r="H4284">
        <f>IF('Input and Summary Results'!$J$4="yes",'Data Transformation'!F4284,'Data Transformation'!D4284)</f>
        <v>5.2670124999999998E-2</v>
      </c>
      <c r="I4284">
        <f t="shared" si="229"/>
        <v>230</v>
      </c>
    </row>
    <row r="4285" spans="2:9" x14ac:dyDescent="0.45">
      <c r="B4285">
        <f>IF('Input and Summary Results'!D3867=0,FALSE,'Input and Summary Results'!$B3867)</f>
        <v>230</v>
      </c>
      <c r="C4285">
        <f>IF(OR(B4285=0,'Input and Summary Results'!D3867=0,'Input and Summary Results'!D3867=""),FALSE,'Input and Summary Results'!$D3867)</f>
        <v>0.387026227</v>
      </c>
      <c r="D4285">
        <f>IF(OR(B4285=0,'Input and Summary Results'!E3867=0),FALSE,'Input and Summary Results'!$E3867)</f>
        <v>4.9320621000000002E-2</v>
      </c>
      <c r="E4285">
        <f t="shared" si="230"/>
        <v>-0.41225960383009158</v>
      </c>
      <c r="F4285">
        <f t="shared" si="231"/>
        <v>5.5306715722911459E-2</v>
      </c>
      <c r="G4285">
        <f>IF('Input and Summary Results'!$J$4="yes",IF(C4285=FALSE,FALSE,IF('Data Transformation'!E4285&lt;$R$10,E4285,$R$10)),IF(C4285=FALSE,FALSE,IF(C4285&lt;$R$10,C4285,$R$10)))</f>
        <v>0.387026227</v>
      </c>
      <c r="H4285">
        <f>IF('Input and Summary Results'!$J$4="yes",'Data Transformation'!F4285,'Data Transformation'!D4285)</f>
        <v>4.9320621000000002E-2</v>
      </c>
      <c r="I4285">
        <f t="shared" si="229"/>
        <v>230</v>
      </c>
    </row>
    <row r="4286" spans="2:9" x14ac:dyDescent="0.45">
      <c r="B4286">
        <f>IF('Input and Summary Results'!D3868=0,FALSE,'Input and Summary Results'!$B3868)</f>
        <v>230</v>
      </c>
      <c r="C4286">
        <f>IF(OR(B4286=0,'Input and Summary Results'!D3868=0,'Input and Summary Results'!D3868=""),FALSE,'Input and Summary Results'!$D3868)</f>
        <v>3.2413432999999998E-2</v>
      </c>
      <c r="D4286">
        <f>IF(OR(B4286=0,'Input and Summary Results'!E3868=0),FALSE,'Input and Summary Results'!$E3868)</f>
        <v>4.6204349999999998E-2</v>
      </c>
      <c r="E4286">
        <f t="shared" si="230"/>
        <v>-1.4892749691529463</v>
      </c>
      <c r="F4286">
        <f t="shared" si="231"/>
        <v>0.61865362734024498</v>
      </c>
      <c r="G4286">
        <f>IF('Input and Summary Results'!$J$4="yes",IF(C4286=FALSE,FALSE,IF('Data Transformation'!E4286&lt;$R$10,E4286,$R$10)),IF(C4286=FALSE,FALSE,IF(C4286&lt;$R$10,C4286,$R$10)))</f>
        <v>3.2413432999999998E-2</v>
      </c>
      <c r="H4286">
        <f>IF('Input and Summary Results'!$J$4="yes",'Data Transformation'!F4286,'Data Transformation'!D4286)</f>
        <v>4.6204349999999998E-2</v>
      </c>
      <c r="I4286">
        <f t="shared" si="229"/>
        <v>230</v>
      </c>
    </row>
    <row r="4287" spans="2:9" x14ac:dyDescent="0.45">
      <c r="B4287">
        <f>IF('Input and Summary Results'!D3869=0,FALSE,'Input and Summary Results'!$B3869)</f>
        <v>230</v>
      </c>
      <c r="C4287">
        <f>IF(OR(B4287=0,'Input and Summary Results'!D3869=0,'Input and Summary Results'!D3869=""),FALSE,'Input and Summary Results'!$D3869)</f>
        <v>0.24097632299999999</v>
      </c>
      <c r="D4287">
        <f>IF(OR(B4287=0,'Input and Summary Results'!E3869=0),FALSE,'Input and Summary Results'!$E3869)</f>
        <v>4.4430158999999997E-2</v>
      </c>
      <c r="E4287">
        <f t="shared" si="230"/>
        <v>-0.61802562670146577</v>
      </c>
      <c r="F4287">
        <f t="shared" si="231"/>
        <v>8.001901915484036E-2</v>
      </c>
      <c r="G4287">
        <f>IF('Input and Summary Results'!$J$4="yes",IF(C4287=FALSE,FALSE,IF('Data Transformation'!E4287&lt;$R$10,E4287,$R$10)),IF(C4287=FALSE,FALSE,IF(C4287&lt;$R$10,C4287,$R$10)))</f>
        <v>0.24097632299999999</v>
      </c>
      <c r="H4287">
        <f>IF('Input and Summary Results'!$J$4="yes",'Data Transformation'!F4287,'Data Transformation'!D4287)</f>
        <v>4.4430158999999997E-2</v>
      </c>
      <c r="I4287">
        <f t="shared" si="229"/>
        <v>230</v>
      </c>
    </row>
    <row r="4288" spans="2:9" x14ac:dyDescent="0.45">
      <c r="B4288">
        <f>IF('Input and Summary Results'!D3870=0,FALSE,'Input and Summary Results'!$B3870)</f>
        <v>230</v>
      </c>
      <c r="C4288">
        <f>IF(OR(B4288=0,'Input and Summary Results'!D3870=0,'Input and Summary Results'!D3870=""),FALSE,'Input and Summary Results'!$D3870)</f>
        <v>1.4861184E-2</v>
      </c>
      <c r="D4288">
        <f>IF(OR(B4288=0,'Input and Summary Results'!E3870=0),FALSE,'Input and Summary Results'!$E3870)</f>
        <v>4.4073635E-2</v>
      </c>
      <c r="E4288">
        <f t="shared" si="230"/>
        <v>-1.8279465886789077</v>
      </c>
      <c r="F4288">
        <f t="shared" si="231"/>
        <v>1.2871085904057176</v>
      </c>
      <c r="G4288">
        <f>IF('Input and Summary Results'!$J$4="yes",IF(C4288=FALSE,FALSE,IF('Data Transformation'!E4288&lt;$R$10,E4288,$R$10)),IF(C4288=FALSE,FALSE,IF(C4288&lt;$R$10,C4288,$R$10)))</f>
        <v>1.4861184E-2</v>
      </c>
      <c r="H4288">
        <f>IF('Input and Summary Results'!$J$4="yes",'Data Transformation'!F4288,'Data Transformation'!D4288)</f>
        <v>4.4073635E-2</v>
      </c>
      <c r="I4288">
        <f t="shared" si="229"/>
        <v>230</v>
      </c>
    </row>
    <row r="4289" spans="2:9" x14ac:dyDescent="0.45">
      <c r="B4289">
        <f>IF('Input and Summary Results'!D3871=0,FALSE,'Input and Summary Results'!$B3871)</f>
        <v>230</v>
      </c>
      <c r="C4289">
        <f>IF(OR(B4289=0,'Input and Summary Results'!D3871=0,'Input and Summary Results'!D3871=""),FALSE,'Input and Summary Results'!$D3871)</f>
        <v>0.180132929</v>
      </c>
      <c r="D4289">
        <f>IF(OR(B4289=0,'Input and Summary Results'!E3871=0),FALSE,'Input and Summary Results'!$E3871)</f>
        <v>4.2960296000000002E-2</v>
      </c>
      <c r="E4289">
        <f t="shared" si="230"/>
        <v>-0.744406889202752</v>
      </c>
      <c r="F4289">
        <f t="shared" si="231"/>
        <v>0.10350560870522457</v>
      </c>
      <c r="G4289">
        <f>IF('Input and Summary Results'!$J$4="yes",IF(C4289=FALSE,FALSE,IF('Data Transformation'!E4289&lt;$R$10,E4289,$R$10)),IF(C4289=FALSE,FALSE,IF(C4289&lt;$R$10,C4289,$R$10)))</f>
        <v>0.180132929</v>
      </c>
      <c r="H4289">
        <f>IF('Input and Summary Results'!$J$4="yes",'Data Transformation'!F4289,'Data Transformation'!D4289)</f>
        <v>4.2960296000000002E-2</v>
      </c>
      <c r="I4289">
        <f t="shared" si="229"/>
        <v>230</v>
      </c>
    </row>
    <row r="4290" spans="2:9" x14ac:dyDescent="0.45">
      <c r="B4290">
        <f>IF('Input and Summary Results'!D3872=0,FALSE,'Input and Summary Results'!$B3872)</f>
        <v>230</v>
      </c>
      <c r="C4290">
        <f>IF(OR(B4290=0,'Input and Summary Results'!D3872=0,'Input and Summary Results'!D3872=""),FALSE,'Input and Summary Results'!$D3872)</f>
        <v>0.33585710800000002</v>
      </c>
      <c r="D4290">
        <f>IF(OR(B4290=0,'Input and Summary Results'!E3872=0),FALSE,'Input and Summary Results'!$E3872)</f>
        <v>4.2090798999999998E-2</v>
      </c>
      <c r="E4290">
        <f t="shared" si="230"/>
        <v>-0.47384545596284322</v>
      </c>
      <c r="F4290">
        <f t="shared" si="231"/>
        <v>5.4390412859745101E-2</v>
      </c>
      <c r="G4290">
        <f>IF('Input and Summary Results'!$J$4="yes",IF(C4290=FALSE,FALSE,IF('Data Transformation'!E4290&lt;$R$10,E4290,$R$10)),IF(C4290=FALSE,FALSE,IF(C4290&lt;$R$10,C4290,$R$10)))</f>
        <v>0.33585710800000002</v>
      </c>
      <c r="H4290">
        <f>IF('Input and Summary Results'!$J$4="yes",'Data Transformation'!F4290,'Data Transformation'!D4290)</f>
        <v>4.2090798999999998E-2</v>
      </c>
      <c r="I4290">
        <f t="shared" si="229"/>
        <v>230</v>
      </c>
    </row>
    <row r="4291" spans="2:9" x14ac:dyDescent="0.45">
      <c r="B4291">
        <f>IF('Input and Summary Results'!D3873=0,FALSE,'Input and Summary Results'!$B3873)</f>
        <v>230</v>
      </c>
      <c r="C4291">
        <f>IF(OR(B4291=0,'Input and Summary Results'!D3873=0,'Input and Summary Results'!D3873=""),FALSE,'Input and Summary Results'!$D3873)</f>
        <v>0.73728131699999999</v>
      </c>
      <c r="D4291">
        <f>IF(OR(B4291=0,'Input and Summary Results'!E3873=0),FALSE,'Input and Summary Results'!$E3873)</f>
        <v>4.1254730000000003E-2</v>
      </c>
      <c r="E4291">
        <f t="shared" si="230"/>
        <v>-0.1323667711513021</v>
      </c>
      <c r="F4291">
        <f t="shared" si="231"/>
        <v>2.4284560597376433E-2</v>
      </c>
      <c r="G4291">
        <f>IF('Input and Summary Results'!$J$4="yes",IF(C4291=FALSE,FALSE,IF('Data Transformation'!E4291&lt;$R$10,E4291,$R$10)),IF(C4291=FALSE,FALSE,IF(C4291&lt;$R$10,C4291,$R$10)))</f>
        <v>0.73728131699999999</v>
      </c>
      <c r="H4291">
        <f>IF('Input and Summary Results'!$J$4="yes",'Data Transformation'!F4291,'Data Transformation'!D4291)</f>
        <v>4.1254730000000003E-2</v>
      </c>
      <c r="I4291">
        <f t="shared" si="229"/>
        <v>230</v>
      </c>
    </row>
    <row r="4292" spans="2:9" x14ac:dyDescent="0.45">
      <c r="B4292">
        <f>IF('Input and Summary Results'!D3874=0,FALSE,'Input and Summary Results'!$B3874)</f>
        <v>230</v>
      </c>
      <c r="C4292">
        <f>IF(OR(B4292=0,'Input and Summary Results'!D3874=0,'Input and Summary Results'!D3874=""),FALSE,'Input and Summary Results'!$D3874)</f>
        <v>0.56651610799999996</v>
      </c>
      <c r="D4292">
        <f>IF(OR(B4292=0,'Input and Summary Results'!E3874=0),FALSE,'Input and Summary Results'!$E3874)</f>
        <v>3.9716282999999998E-2</v>
      </c>
      <c r="E4292">
        <f t="shared" si="230"/>
        <v>-0.2467877371402859</v>
      </c>
      <c r="F4292">
        <f t="shared" si="231"/>
        <v>3.0426084234130905E-2</v>
      </c>
      <c r="G4292">
        <f>IF('Input and Summary Results'!$J$4="yes",IF(C4292=FALSE,FALSE,IF('Data Transformation'!E4292&lt;$R$10,E4292,$R$10)),IF(C4292=FALSE,FALSE,IF(C4292&lt;$R$10,C4292,$R$10)))</f>
        <v>0.56651610799999996</v>
      </c>
      <c r="H4292">
        <f>IF('Input and Summary Results'!$J$4="yes",'Data Transformation'!F4292,'Data Transformation'!D4292)</f>
        <v>3.9716282999999998E-2</v>
      </c>
      <c r="I4292">
        <f t="shared" si="229"/>
        <v>230</v>
      </c>
    </row>
    <row r="4293" spans="2:9" x14ac:dyDescent="0.45">
      <c r="B4293">
        <f>IF('Input and Summary Results'!D3875=0,FALSE,'Input and Summary Results'!$B3875)</f>
        <v>230</v>
      </c>
      <c r="C4293">
        <f>IF(OR(B4293=0,'Input and Summary Results'!D3875=0,'Input and Summary Results'!D3875=""),FALSE,'Input and Summary Results'!$D3875)</f>
        <v>-3.361335E-3</v>
      </c>
      <c r="D4293">
        <f>IF(OR(B4293=0,'Input and Summary Results'!E3875=0),FALSE,'Input and Summary Results'!$E3875)</f>
        <v>3.9012777999999998E-2</v>
      </c>
      <c r="E4293" t="e">
        <f t="shared" si="230"/>
        <v>#NUM!</v>
      </c>
      <c r="F4293">
        <f t="shared" si="231"/>
        <v>-5.0371491243806403</v>
      </c>
      <c r="G4293">
        <f>IF('Input and Summary Results'!$J$4="yes",IF(C4293=FALSE,FALSE,IF('Data Transformation'!E4293&lt;$R$10,E4293,$R$10)),IF(C4293=FALSE,FALSE,IF(C4293&lt;$R$10,C4293,$R$10)))</f>
        <v>-3.361335E-3</v>
      </c>
      <c r="H4293">
        <f>IF('Input and Summary Results'!$J$4="yes",'Data Transformation'!F4293,'Data Transformation'!D4293)</f>
        <v>3.9012777999999998E-2</v>
      </c>
      <c r="I4293">
        <f t="shared" ref="I4293:I4356" si="232">IF(G4293=FALSE,"",B4293)</f>
        <v>230</v>
      </c>
    </row>
    <row r="4294" spans="2:9" x14ac:dyDescent="0.45">
      <c r="B4294">
        <f>IF('Input and Summary Results'!D3876=0,FALSE,'Input and Summary Results'!$B3876)</f>
        <v>230</v>
      </c>
      <c r="C4294">
        <f>IF(OR(B4294=0,'Input and Summary Results'!D3876=0,'Input and Summary Results'!D3876=""),FALSE,'Input and Summary Results'!$D3876)</f>
        <v>5.1970371000000001E-2</v>
      </c>
      <c r="D4294">
        <f>IF(OR(B4294=0,'Input and Summary Results'!E3876=0),FALSE,'Input and Summary Results'!$E3876)</f>
        <v>3.6921721999999997E-2</v>
      </c>
      <c r="E4294">
        <f t="shared" si="230"/>
        <v>-1.2842441828754725</v>
      </c>
      <c r="F4294">
        <f t="shared" si="231"/>
        <v>0.30833005498459881</v>
      </c>
      <c r="G4294">
        <f>IF('Input and Summary Results'!$J$4="yes",IF(C4294=FALSE,FALSE,IF('Data Transformation'!E4294&lt;$R$10,E4294,$R$10)),IF(C4294=FALSE,FALSE,IF(C4294&lt;$R$10,C4294,$R$10)))</f>
        <v>5.1970371000000001E-2</v>
      </c>
      <c r="H4294">
        <f>IF('Input and Summary Results'!$J$4="yes",'Data Transformation'!F4294,'Data Transformation'!D4294)</f>
        <v>3.6921721999999997E-2</v>
      </c>
      <c r="I4294">
        <f t="shared" si="232"/>
        <v>230</v>
      </c>
    </row>
    <row r="4295" spans="2:9" x14ac:dyDescent="0.45">
      <c r="B4295">
        <f>IF('Input and Summary Results'!D3877=0,FALSE,'Input and Summary Results'!$B3877)</f>
        <v>230</v>
      </c>
      <c r="C4295">
        <f>IF(OR(B4295=0,'Input and Summary Results'!D3877=0,'Input and Summary Results'!D3877=""),FALSE,'Input and Summary Results'!$D3877)</f>
        <v>2.1332573000000001E-2</v>
      </c>
      <c r="D4295">
        <f>IF(OR(B4295=0,'Input and Summary Results'!E3877=0),FALSE,'Input and Summary Results'!$E3877)</f>
        <v>3.6905605000000001E-2</v>
      </c>
      <c r="E4295">
        <f t="shared" si="230"/>
        <v>-1.6709567595383832</v>
      </c>
      <c r="F4295">
        <f t="shared" si="231"/>
        <v>0.75082516159677493</v>
      </c>
      <c r="G4295">
        <f>IF('Input and Summary Results'!$J$4="yes",IF(C4295=FALSE,FALSE,IF('Data Transformation'!E4295&lt;$R$10,E4295,$R$10)),IF(C4295=FALSE,FALSE,IF(C4295&lt;$R$10,C4295,$R$10)))</f>
        <v>2.1332573000000001E-2</v>
      </c>
      <c r="H4295">
        <f>IF('Input and Summary Results'!$J$4="yes",'Data Transformation'!F4295,'Data Transformation'!D4295)</f>
        <v>3.6905605000000001E-2</v>
      </c>
      <c r="I4295">
        <f t="shared" si="232"/>
        <v>230</v>
      </c>
    </row>
    <row r="4296" spans="2:9" x14ac:dyDescent="0.45">
      <c r="B4296">
        <f>IF('Input and Summary Results'!D3878=0,FALSE,'Input and Summary Results'!$B3878)</f>
        <v>230</v>
      </c>
      <c r="C4296">
        <f>IF(OR(B4296=0,'Input and Summary Results'!D3878=0,'Input and Summary Results'!D3878=""),FALSE,'Input and Summary Results'!$D3878)</f>
        <v>2.9432522999999999E-2</v>
      </c>
      <c r="D4296">
        <f>IF(OR(B4296=0,'Input and Summary Results'!E3878=0),FALSE,'Input and Summary Results'!$E3878)</f>
        <v>3.5102959000000003E-2</v>
      </c>
      <c r="E4296">
        <f t="shared" si="230"/>
        <v>-1.5311725079305316</v>
      </c>
      <c r="F4296">
        <f t="shared" si="231"/>
        <v>0.51761394040191533</v>
      </c>
      <c r="G4296">
        <f>IF('Input and Summary Results'!$J$4="yes",IF(C4296=FALSE,FALSE,IF('Data Transformation'!E4296&lt;$R$10,E4296,$R$10)),IF(C4296=FALSE,FALSE,IF(C4296&lt;$R$10,C4296,$R$10)))</f>
        <v>2.9432522999999999E-2</v>
      </c>
      <c r="H4296">
        <f>IF('Input and Summary Results'!$J$4="yes",'Data Transformation'!F4296,'Data Transformation'!D4296)</f>
        <v>3.5102959000000003E-2</v>
      </c>
      <c r="I4296">
        <f t="shared" si="232"/>
        <v>230</v>
      </c>
    </row>
    <row r="4297" spans="2:9" x14ac:dyDescent="0.45">
      <c r="B4297">
        <f>IF('Input and Summary Results'!D3879=0,FALSE,'Input and Summary Results'!$B3879)</f>
        <v>230</v>
      </c>
      <c r="C4297">
        <f>IF(OR(B4297=0,'Input and Summary Results'!D3879=0,'Input and Summary Results'!D3879=""),FALSE,'Input and Summary Results'!$D3879)</f>
        <v>0.34699850900000001</v>
      </c>
      <c r="D4297">
        <f>IF(OR(B4297=0,'Input and Summary Results'!E3879=0),FALSE,'Input and Summary Results'!$E3879)</f>
        <v>3.2766990000000003E-2</v>
      </c>
      <c r="E4297">
        <f t="shared" si="230"/>
        <v>-0.45967239130268156</v>
      </c>
      <c r="F4297">
        <f t="shared" si="231"/>
        <v>4.0982520936422816E-2</v>
      </c>
      <c r="G4297">
        <f>IF('Input and Summary Results'!$J$4="yes",IF(C4297=FALSE,FALSE,IF('Data Transformation'!E4297&lt;$R$10,E4297,$R$10)),IF(C4297=FALSE,FALSE,IF(C4297&lt;$R$10,C4297,$R$10)))</f>
        <v>0.34699850900000001</v>
      </c>
      <c r="H4297">
        <f>IF('Input and Summary Results'!$J$4="yes",'Data Transformation'!F4297,'Data Transformation'!D4297)</f>
        <v>3.2766990000000003E-2</v>
      </c>
      <c r="I4297">
        <f t="shared" si="232"/>
        <v>230</v>
      </c>
    </row>
    <row r="4298" spans="2:9" x14ac:dyDescent="0.45">
      <c r="B4298">
        <f>IF('Input and Summary Results'!D3880=0,FALSE,'Input and Summary Results'!$B3880)</f>
        <v>230</v>
      </c>
      <c r="C4298">
        <f>IF(OR(B4298=0,'Input and Summary Results'!D3880=0,'Input and Summary Results'!D3880=""),FALSE,'Input and Summary Results'!$D3880)</f>
        <v>2.3279926999999999E-2</v>
      </c>
      <c r="D4298">
        <f>IF(OR(B4298=0,'Input and Summary Results'!E3880=0),FALSE,'Input and Summary Results'!$E3880)</f>
        <v>3.1334581E-2</v>
      </c>
      <c r="E4298">
        <f t="shared" si="230"/>
        <v>-1.6330183858583556</v>
      </c>
      <c r="F4298">
        <f t="shared" si="231"/>
        <v>0.5841602576331103</v>
      </c>
      <c r="G4298">
        <f>IF('Input and Summary Results'!$J$4="yes",IF(C4298=FALSE,FALSE,IF('Data Transformation'!E4298&lt;$R$10,E4298,$R$10)),IF(C4298=FALSE,FALSE,IF(C4298&lt;$R$10,C4298,$R$10)))</f>
        <v>2.3279926999999999E-2</v>
      </c>
      <c r="H4298">
        <f>IF('Input and Summary Results'!$J$4="yes",'Data Transformation'!F4298,'Data Transformation'!D4298)</f>
        <v>3.1334581E-2</v>
      </c>
      <c r="I4298">
        <f t="shared" si="232"/>
        <v>230</v>
      </c>
    </row>
    <row r="4299" spans="2:9" x14ac:dyDescent="0.45">
      <c r="B4299">
        <f>IF('Input and Summary Results'!D3881=0,FALSE,'Input and Summary Results'!$B3881)</f>
        <v>230</v>
      </c>
      <c r="C4299">
        <f>IF(OR(B4299=0,'Input and Summary Results'!D3881=0,'Input and Summary Results'!D3881=""),FALSE,'Input and Summary Results'!$D3881)</f>
        <v>0.69008645899999999</v>
      </c>
      <c r="D4299">
        <f>IF(OR(B4299=0,'Input and Summary Results'!E3881=0),FALSE,'Input and Summary Results'!$E3881)</f>
        <v>2.7903088999999999E-2</v>
      </c>
      <c r="E4299">
        <f t="shared" si="230"/>
        <v>-0.16109649431444181</v>
      </c>
      <c r="F4299">
        <f t="shared" si="231"/>
        <v>1.7548439718044085E-2</v>
      </c>
      <c r="G4299">
        <f>IF('Input and Summary Results'!$J$4="yes",IF(C4299=FALSE,FALSE,IF('Data Transformation'!E4299&lt;$R$10,E4299,$R$10)),IF(C4299=FALSE,FALSE,IF(C4299&lt;$R$10,C4299,$R$10)))</f>
        <v>0.69008645899999999</v>
      </c>
      <c r="H4299">
        <f>IF('Input and Summary Results'!$J$4="yes",'Data Transformation'!F4299,'Data Transformation'!D4299)</f>
        <v>2.7903088999999999E-2</v>
      </c>
      <c r="I4299">
        <f t="shared" si="232"/>
        <v>230</v>
      </c>
    </row>
    <row r="4300" spans="2:9" x14ac:dyDescent="0.45">
      <c r="B4300">
        <f>IF('Input and Summary Results'!D3882=0,FALSE,'Input and Summary Results'!$B3882)</f>
        <v>230</v>
      </c>
      <c r="C4300">
        <f>IF(OR(B4300=0,'Input and Summary Results'!D3882=0,'Input and Summary Results'!D3882=""),FALSE,'Input and Summary Results'!$D3882)</f>
        <v>0.203432324</v>
      </c>
      <c r="D4300">
        <f>IF(OR(B4300=0,'Input and Summary Results'!E3882=0),FALSE,'Input and Summary Results'!$E3882)</f>
        <v>2.1736755E-2</v>
      </c>
      <c r="E4300">
        <f t="shared" si="230"/>
        <v>-0.69158003951803171</v>
      </c>
      <c r="F4300">
        <f t="shared" si="231"/>
        <v>4.6372923852553545E-2</v>
      </c>
      <c r="G4300">
        <f>IF('Input and Summary Results'!$J$4="yes",IF(C4300=FALSE,FALSE,IF('Data Transformation'!E4300&lt;$R$10,E4300,$R$10)),IF(C4300=FALSE,FALSE,IF(C4300&lt;$R$10,C4300,$R$10)))</f>
        <v>0.203432324</v>
      </c>
      <c r="H4300">
        <f>IF('Input and Summary Results'!$J$4="yes",'Data Transformation'!F4300,'Data Transformation'!D4300)</f>
        <v>2.1736755E-2</v>
      </c>
      <c r="I4300">
        <f t="shared" si="232"/>
        <v>230</v>
      </c>
    </row>
    <row r="4301" spans="2:9" x14ac:dyDescent="0.45">
      <c r="B4301">
        <f>IF('Input and Summary Results'!D3883=0,FALSE,'Input and Summary Results'!$B3883)</f>
        <v>231</v>
      </c>
      <c r="C4301">
        <f>IF(OR(B4301=0,'Input and Summary Results'!D3883=0,'Input and Summary Results'!D3883=""),FALSE,'Input and Summary Results'!$D3883)</f>
        <v>0.89897492300000004</v>
      </c>
      <c r="D4301">
        <f>IF(OR(B4301=0,'Input and Summary Results'!E3883=0),FALSE,'Input and Summary Results'!$E3883)</f>
        <v>6.9833139000000002E-2</v>
      </c>
      <c r="E4301">
        <f t="shared" si="230"/>
        <v>-4.6252422788040759E-2</v>
      </c>
      <c r="F4301">
        <f t="shared" si="231"/>
        <v>3.3713490277192081E-2</v>
      </c>
      <c r="G4301">
        <f>IF('Input and Summary Results'!$J$4="yes",IF(C4301=FALSE,FALSE,IF('Data Transformation'!E4301&lt;$R$10,E4301,$R$10)),IF(C4301=FALSE,FALSE,IF(C4301&lt;$R$10,C4301,$R$10)))</f>
        <v>0.89897492300000004</v>
      </c>
      <c r="H4301">
        <f>IF('Input and Summary Results'!$J$4="yes",'Data Transformation'!F4301,'Data Transformation'!D4301)</f>
        <v>6.9833139000000002E-2</v>
      </c>
      <c r="I4301">
        <f t="shared" si="232"/>
        <v>231</v>
      </c>
    </row>
    <row r="4302" spans="2:9" x14ac:dyDescent="0.45">
      <c r="B4302">
        <f>IF('Input and Summary Results'!D3884=0,FALSE,'Input and Summary Results'!$B3884)</f>
        <v>231</v>
      </c>
      <c r="C4302">
        <f>IF(OR(B4302=0,'Input and Summary Results'!D3884=0,'Input and Summary Results'!D3884=""),FALSE,'Input and Summary Results'!$D3884)</f>
        <v>1.002726196</v>
      </c>
      <c r="D4302">
        <f>IF(OR(B4302=0,'Input and Summary Results'!E3884=0),FALSE,'Input and Summary Results'!$E3884)</f>
        <v>6.9145409000000005E-2</v>
      </c>
      <c r="E4302">
        <f t="shared" si="230"/>
        <v>1.1823609368517508E-3</v>
      </c>
      <c r="F4302">
        <f t="shared" si="231"/>
        <v>2.9927519222804868E-2</v>
      </c>
      <c r="G4302">
        <f>IF('Input and Summary Results'!$J$4="yes",IF(C4302=FALSE,FALSE,IF('Data Transformation'!E4302&lt;$R$10,E4302,$R$10)),IF(C4302=FALSE,FALSE,IF(C4302&lt;$R$10,C4302,$R$10)))</f>
        <v>1.002726196</v>
      </c>
      <c r="H4302">
        <f>IF('Input and Summary Results'!$J$4="yes",'Data Transformation'!F4302,'Data Transformation'!D4302)</f>
        <v>6.9145409000000005E-2</v>
      </c>
      <c r="I4302">
        <f t="shared" si="232"/>
        <v>231</v>
      </c>
    </row>
    <row r="4303" spans="2:9" x14ac:dyDescent="0.45">
      <c r="B4303">
        <f>IF('Input and Summary Results'!D3885=0,FALSE,'Input and Summary Results'!$B3885)</f>
        <v>231</v>
      </c>
      <c r="C4303">
        <f>IF(OR(B4303=0,'Input and Summary Results'!D3885=0,'Input and Summary Results'!D3885=""),FALSE,'Input and Summary Results'!$D3885)</f>
        <v>0.87421995699999999</v>
      </c>
      <c r="D4303">
        <f>IF(OR(B4303=0,'Input and Summary Results'!E3885=0),FALSE,'Input and Summary Results'!$E3885)</f>
        <v>5.8315881999999999E-2</v>
      </c>
      <c r="E4303">
        <f t="shared" si="230"/>
        <v>-5.8379283506346233E-2</v>
      </c>
      <c r="F4303">
        <f t="shared" si="231"/>
        <v>2.8950486185251888E-2</v>
      </c>
      <c r="G4303">
        <f>IF('Input and Summary Results'!$J$4="yes",IF(C4303=FALSE,FALSE,IF('Data Transformation'!E4303&lt;$R$10,E4303,$R$10)),IF(C4303=FALSE,FALSE,IF(C4303&lt;$R$10,C4303,$R$10)))</f>
        <v>0.87421995699999999</v>
      </c>
      <c r="H4303">
        <f>IF('Input and Summary Results'!$J$4="yes",'Data Transformation'!F4303,'Data Transformation'!D4303)</f>
        <v>5.8315881999999999E-2</v>
      </c>
      <c r="I4303">
        <f t="shared" si="232"/>
        <v>231</v>
      </c>
    </row>
    <row r="4304" spans="2:9" x14ac:dyDescent="0.45">
      <c r="B4304">
        <f>IF('Input and Summary Results'!D3886=0,FALSE,'Input and Summary Results'!$B3886)</f>
        <v>231</v>
      </c>
      <c r="C4304">
        <f>IF(OR(B4304=0,'Input and Summary Results'!D3886=0,'Input and Summary Results'!D3886=""),FALSE,'Input and Summary Results'!$D3886)</f>
        <v>0.86839288000000003</v>
      </c>
      <c r="D4304">
        <f>IF(OR(B4304=0,'Input and Summary Results'!E3886=0),FALSE,'Input and Summary Results'!$E3886)</f>
        <v>5.455364E-2</v>
      </c>
      <c r="E4304">
        <f t="shared" si="230"/>
        <v>-6.1283746006870858E-2</v>
      </c>
      <c r="F4304">
        <f t="shared" si="231"/>
        <v>2.7264479367910061E-2</v>
      </c>
      <c r="G4304">
        <f>IF('Input and Summary Results'!$J$4="yes",IF(C4304=FALSE,FALSE,IF('Data Transformation'!E4304&lt;$R$10,E4304,$R$10)),IF(C4304=FALSE,FALSE,IF(C4304&lt;$R$10,C4304,$R$10)))</f>
        <v>0.86839288000000003</v>
      </c>
      <c r="H4304">
        <f>IF('Input and Summary Results'!$J$4="yes",'Data Transformation'!F4304,'Data Transformation'!D4304)</f>
        <v>5.455364E-2</v>
      </c>
      <c r="I4304">
        <f t="shared" si="232"/>
        <v>231</v>
      </c>
    </row>
    <row r="4305" spans="2:9" x14ac:dyDescent="0.45">
      <c r="B4305">
        <f>IF('Input and Summary Results'!D3887=0,FALSE,'Input and Summary Results'!$B3887)</f>
        <v>231</v>
      </c>
      <c r="C4305">
        <f>IF(OR(B4305=0,'Input and Summary Results'!D3887=0,'Input and Summary Results'!D3887=""),FALSE,'Input and Summary Results'!$D3887)</f>
        <v>0.80676697600000002</v>
      </c>
      <c r="D4305">
        <f>IF(OR(B4305=0,'Input and Summary Results'!E3887=0),FALSE,'Input and Summary Results'!$E3887)</f>
        <v>4.6008409E-2</v>
      </c>
      <c r="E4305">
        <f t="shared" si="230"/>
        <v>-9.3251887398420885E-2</v>
      </c>
      <c r="F4305">
        <f t="shared" si="231"/>
        <v>2.4750206813125675E-2</v>
      </c>
      <c r="G4305">
        <f>IF('Input and Summary Results'!$J$4="yes",IF(C4305=FALSE,FALSE,IF('Data Transformation'!E4305&lt;$R$10,E4305,$R$10)),IF(C4305=FALSE,FALSE,IF(C4305&lt;$R$10,C4305,$R$10)))</f>
        <v>0.80676697600000002</v>
      </c>
      <c r="H4305">
        <f>IF('Input and Summary Results'!$J$4="yes",'Data Transformation'!F4305,'Data Transformation'!D4305)</f>
        <v>4.6008409E-2</v>
      </c>
      <c r="I4305">
        <f t="shared" si="232"/>
        <v>231</v>
      </c>
    </row>
    <row r="4306" spans="2:9" x14ac:dyDescent="0.45">
      <c r="B4306">
        <f>IF('Input and Summary Results'!D3888=0,FALSE,'Input and Summary Results'!$B3888)</f>
        <v>231</v>
      </c>
      <c r="C4306">
        <f>IF(OR(B4306=0,'Input and Summary Results'!D3888=0,'Input and Summary Results'!D3888=""),FALSE,'Input and Summary Results'!$D3888)</f>
        <v>0.89473929299999999</v>
      </c>
      <c r="D4306">
        <f>IF(OR(B4306=0,'Input and Summary Results'!E3888=0),FALSE,'Input and Summary Results'!$E3888)</f>
        <v>4.5816443999999998E-2</v>
      </c>
      <c r="E4306">
        <f t="shared" si="230"/>
        <v>-4.8303489941411509E-2</v>
      </c>
      <c r="F4306">
        <f t="shared" si="231"/>
        <v>2.2223609549245536E-2</v>
      </c>
      <c r="G4306">
        <f>IF('Input and Summary Results'!$J$4="yes",IF(C4306=FALSE,FALSE,IF('Data Transformation'!E4306&lt;$R$10,E4306,$R$10)),IF(C4306=FALSE,FALSE,IF(C4306&lt;$R$10,C4306,$R$10)))</f>
        <v>0.89473929299999999</v>
      </c>
      <c r="H4306">
        <f>IF('Input and Summary Results'!$J$4="yes",'Data Transformation'!F4306,'Data Transformation'!D4306)</f>
        <v>4.5816443999999998E-2</v>
      </c>
      <c r="I4306">
        <f t="shared" si="232"/>
        <v>231</v>
      </c>
    </row>
    <row r="4307" spans="2:9" x14ac:dyDescent="0.45">
      <c r="B4307">
        <f>IF('Input and Summary Results'!D3889=0,FALSE,'Input and Summary Results'!$B3889)</f>
        <v>231</v>
      </c>
      <c r="C4307">
        <f>IF(OR(B4307=0,'Input and Summary Results'!D3889=0,'Input and Summary Results'!D3889=""),FALSE,'Input and Summary Results'!$D3889)</f>
        <v>0.96267472600000004</v>
      </c>
      <c r="D4307">
        <f>IF(OR(B4307=0,'Input and Summary Results'!E3889=0),FALSE,'Input and Summary Results'!$E3889)</f>
        <v>4.5290460999999997E-2</v>
      </c>
      <c r="E4307">
        <f t="shared" si="230"/>
        <v>-1.6520429974405181E-2</v>
      </c>
      <c r="F4307">
        <f t="shared" si="231"/>
        <v>2.0418174013638744E-2</v>
      </c>
      <c r="G4307">
        <f>IF('Input and Summary Results'!$J$4="yes",IF(C4307=FALSE,FALSE,IF('Data Transformation'!E4307&lt;$R$10,E4307,$R$10)),IF(C4307=FALSE,FALSE,IF(C4307&lt;$R$10,C4307,$R$10)))</f>
        <v>0.96267472600000004</v>
      </c>
      <c r="H4307">
        <f>IF('Input and Summary Results'!$J$4="yes",'Data Transformation'!F4307,'Data Transformation'!D4307)</f>
        <v>4.5290460999999997E-2</v>
      </c>
      <c r="I4307">
        <f t="shared" si="232"/>
        <v>231</v>
      </c>
    </row>
    <row r="4308" spans="2:9" x14ac:dyDescent="0.45">
      <c r="B4308">
        <f>IF('Input and Summary Results'!D3890=0,FALSE,'Input and Summary Results'!$B3890)</f>
        <v>231</v>
      </c>
      <c r="C4308">
        <f>IF(OR(B4308=0,'Input and Summary Results'!D3890=0,'Input and Summary Results'!D3890=""),FALSE,'Input and Summary Results'!$D3890)</f>
        <v>0.96607502899999997</v>
      </c>
      <c r="D4308">
        <f>IF(OR(B4308=0,'Input and Summary Results'!E3890=0),FALSE,'Input and Summary Results'!$E3890)</f>
        <v>4.4111546000000001E-2</v>
      </c>
      <c r="E4308">
        <f t="shared" si="230"/>
        <v>-1.4989143340898103E-2</v>
      </c>
      <c r="F4308">
        <f t="shared" si="231"/>
        <v>1.9816691653666584E-2</v>
      </c>
      <c r="G4308">
        <f>IF('Input and Summary Results'!$J$4="yes",IF(C4308=FALSE,FALSE,IF('Data Transformation'!E4308&lt;$R$10,E4308,$R$10)),IF(C4308=FALSE,FALSE,IF(C4308&lt;$R$10,C4308,$R$10)))</f>
        <v>0.96607502899999997</v>
      </c>
      <c r="H4308">
        <f>IF('Input and Summary Results'!$J$4="yes",'Data Transformation'!F4308,'Data Transformation'!D4308)</f>
        <v>4.4111546000000001E-2</v>
      </c>
      <c r="I4308">
        <f t="shared" si="232"/>
        <v>231</v>
      </c>
    </row>
    <row r="4309" spans="2:9" x14ac:dyDescent="0.45">
      <c r="B4309">
        <f>IF('Input and Summary Results'!D3891=0,FALSE,'Input and Summary Results'!$B3891)</f>
        <v>231</v>
      </c>
      <c r="C4309">
        <f>IF(OR(B4309=0,'Input and Summary Results'!D3891=0,'Input and Summary Results'!D3891=""),FALSE,'Input and Summary Results'!$D3891)</f>
        <v>0.57113191600000002</v>
      </c>
      <c r="D4309">
        <f>IF(OR(B4309=0,'Input and Summary Results'!E3891=0),FALSE,'Input and Summary Results'!$E3891)</f>
        <v>4.4081840999999997E-2</v>
      </c>
      <c r="E4309">
        <f t="shared" si="230"/>
        <v>-0.24326356990809031</v>
      </c>
      <c r="F4309">
        <f t="shared" si="231"/>
        <v>3.349754839125467E-2</v>
      </c>
      <c r="G4309">
        <f>IF('Input and Summary Results'!$J$4="yes",IF(C4309=FALSE,FALSE,IF('Data Transformation'!E4309&lt;$R$10,E4309,$R$10)),IF(C4309=FALSE,FALSE,IF(C4309&lt;$R$10,C4309,$R$10)))</f>
        <v>0.57113191600000002</v>
      </c>
      <c r="H4309">
        <f>IF('Input and Summary Results'!$J$4="yes",'Data Transformation'!F4309,'Data Transformation'!D4309)</f>
        <v>4.4081840999999997E-2</v>
      </c>
      <c r="I4309">
        <f t="shared" si="232"/>
        <v>231</v>
      </c>
    </row>
    <row r="4310" spans="2:9" x14ac:dyDescent="0.45">
      <c r="B4310">
        <f>IF('Input and Summary Results'!D3892=0,FALSE,'Input and Summary Results'!$B3892)</f>
        <v>231</v>
      </c>
      <c r="C4310">
        <f>IF(OR(B4310=0,'Input and Summary Results'!D3892=0,'Input and Summary Results'!D3892=""),FALSE,'Input and Summary Results'!$D3892)</f>
        <v>0.79110288900000003</v>
      </c>
      <c r="D4310">
        <f>IF(OR(B4310=0,'Input and Summary Results'!E3892=0),FALSE,'Input and Summary Results'!$E3892)</f>
        <v>4.3286214000000003E-2</v>
      </c>
      <c r="E4310">
        <f t="shared" si="230"/>
        <v>-0.10176702949971163</v>
      </c>
      <c r="F4310">
        <f t="shared" si="231"/>
        <v>2.3746869259631789E-2</v>
      </c>
      <c r="G4310">
        <f>IF('Input and Summary Results'!$J$4="yes",IF(C4310=FALSE,FALSE,IF('Data Transformation'!E4310&lt;$R$10,E4310,$R$10)),IF(C4310=FALSE,FALSE,IF(C4310&lt;$R$10,C4310,$R$10)))</f>
        <v>0.79110288900000003</v>
      </c>
      <c r="H4310">
        <f>IF('Input and Summary Results'!$J$4="yes",'Data Transformation'!F4310,'Data Transformation'!D4310)</f>
        <v>4.3286214000000003E-2</v>
      </c>
      <c r="I4310">
        <f t="shared" si="232"/>
        <v>231</v>
      </c>
    </row>
    <row r="4311" spans="2:9" x14ac:dyDescent="0.45">
      <c r="B4311">
        <f>IF('Input and Summary Results'!D3893=0,FALSE,'Input and Summary Results'!$B3893)</f>
        <v>231</v>
      </c>
      <c r="C4311">
        <f>IF(OR(B4311=0,'Input and Summary Results'!D3893=0,'Input and Summary Results'!D3893=""),FALSE,'Input and Summary Results'!$D3893)</f>
        <v>0.98898178999999997</v>
      </c>
      <c r="D4311">
        <f>IF(OR(B4311=0,'Input and Summary Results'!E3893=0),FALSE,'Input and Summary Results'!$E3893)</f>
        <v>4.3065702999999997E-2</v>
      </c>
      <c r="E4311">
        <f t="shared" si="230"/>
        <v>-4.8117049400543312E-3</v>
      </c>
      <c r="F4311">
        <f t="shared" si="231"/>
        <v>1.889874544808353E-2</v>
      </c>
      <c r="G4311">
        <f>IF('Input and Summary Results'!$J$4="yes",IF(C4311=FALSE,FALSE,IF('Data Transformation'!E4311&lt;$R$10,E4311,$R$10)),IF(C4311=FALSE,FALSE,IF(C4311&lt;$R$10,C4311,$R$10)))</f>
        <v>0.98898178999999997</v>
      </c>
      <c r="H4311">
        <f>IF('Input and Summary Results'!$J$4="yes",'Data Transformation'!F4311,'Data Transformation'!D4311)</f>
        <v>4.3065702999999997E-2</v>
      </c>
      <c r="I4311">
        <f t="shared" si="232"/>
        <v>231</v>
      </c>
    </row>
    <row r="4312" spans="2:9" x14ac:dyDescent="0.45">
      <c r="B4312">
        <f>IF('Input and Summary Results'!D3894=0,FALSE,'Input and Summary Results'!$B3894)</f>
        <v>231</v>
      </c>
      <c r="C4312">
        <f>IF(OR(B4312=0,'Input and Summary Results'!D3894=0,'Input and Summary Results'!D3894=""),FALSE,'Input and Summary Results'!$D3894)</f>
        <v>4.8772068000000002E-2</v>
      </c>
      <c r="D4312">
        <f>IF(OR(B4312=0,'Input and Summary Results'!E3894=0),FALSE,'Input and Summary Results'!$E3894)</f>
        <v>3.9746438000000002E-2</v>
      </c>
      <c r="E4312">
        <f t="shared" si="230"/>
        <v>-1.3118288293592733</v>
      </c>
      <c r="F4312">
        <f t="shared" si="231"/>
        <v>0.35368510705758877</v>
      </c>
      <c r="G4312">
        <f>IF('Input and Summary Results'!$J$4="yes",IF(C4312=FALSE,FALSE,IF('Data Transformation'!E4312&lt;$R$10,E4312,$R$10)),IF(C4312=FALSE,FALSE,IF(C4312&lt;$R$10,C4312,$R$10)))</f>
        <v>4.8772068000000002E-2</v>
      </c>
      <c r="H4312">
        <f>IF('Input and Summary Results'!$J$4="yes",'Data Transformation'!F4312,'Data Transformation'!D4312)</f>
        <v>3.9746438000000002E-2</v>
      </c>
      <c r="I4312">
        <f t="shared" si="232"/>
        <v>231</v>
      </c>
    </row>
    <row r="4313" spans="2:9" x14ac:dyDescent="0.45">
      <c r="B4313">
        <f>IF('Input and Summary Results'!D3895=0,FALSE,'Input and Summary Results'!$B3895)</f>
        <v>231</v>
      </c>
      <c r="C4313">
        <f>IF(OR(B4313=0,'Input and Summary Results'!D3895=0,'Input and Summary Results'!D3895=""),FALSE,'Input and Summary Results'!$D3895)</f>
        <v>0.507315136</v>
      </c>
      <c r="D4313">
        <f>IF(OR(B4313=0,'Input and Summary Results'!E3895=0),FALSE,'Input and Summary Results'!$E3895)</f>
        <v>3.4864884999999998E-2</v>
      </c>
      <c r="E4313">
        <f t="shared" si="230"/>
        <v>-0.29472218009691559</v>
      </c>
      <c r="F4313">
        <f t="shared" si="231"/>
        <v>2.9826352529722273E-2</v>
      </c>
      <c r="G4313">
        <f>IF('Input and Summary Results'!$J$4="yes",IF(C4313=FALSE,FALSE,IF('Data Transformation'!E4313&lt;$R$10,E4313,$R$10)),IF(C4313=FALSE,FALSE,IF(C4313&lt;$R$10,C4313,$R$10)))</f>
        <v>0.507315136</v>
      </c>
      <c r="H4313">
        <f>IF('Input and Summary Results'!$J$4="yes",'Data Transformation'!F4313,'Data Transformation'!D4313)</f>
        <v>3.4864884999999998E-2</v>
      </c>
      <c r="I4313">
        <f t="shared" si="232"/>
        <v>231</v>
      </c>
    </row>
    <row r="4314" spans="2:9" x14ac:dyDescent="0.45">
      <c r="B4314">
        <f>IF('Input and Summary Results'!D3896=0,FALSE,'Input and Summary Results'!$B3896)</f>
        <v>231</v>
      </c>
      <c r="C4314">
        <f>IF(OR(B4314=0,'Input and Summary Results'!D3896=0,'Input and Summary Results'!D3896=""),FALSE,'Input and Summary Results'!$D3896)</f>
        <v>0.95717071200000003</v>
      </c>
      <c r="D4314">
        <f>IF(OR(B4314=0,'Input and Summary Results'!E3896=0),FALSE,'Input and Summary Results'!$E3896)</f>
        <v>3.3535822999999999E-2</v>
      </c>
      <c r="E4314">
        <f t="shared" si="230"/>
        <v>-1.9010598620431286E-2</v>
      </c>
      <c r="F4314">
        <f t="shared" si="231"/>
        <v>1.5205800803900903E-2</v>
      </c>
      <c r="G4314">
        <f>IF('Input and Summary Results'!$J$4="yes",IF(C4314=FALSE,FALSE,IF('Data Transformation'!E4314&lt;$R$10,E4314,$R$10)),IF(C4314=FALSE,FALSE,IF(C4314&lt;$R$10,C4314,$R$10)))</f>
        <v>0.95717071200000003</v>
      </c>
      <c r="H4314">
        <f>IF('Input and Summary Results'!$J$4="yes",'Data Transformation'!F4314,'Data Transformation'!D4314)</f>
        <v>3.3535822999999999E-2</v>
      </c>
      <c r="I4314">
        <f t="shared" si="232"/>
        <v>231</v>
      </c>
    </row>
    <row r="4315" spans="2:9" x14ac:dyDescent="0.45">
      <c r="B4315">
        <f>IF('Input and Summary Results'!D3897=0,FALSE,'Input and Summary Results'!$B3897)</f>
        <v>231</v>
      </c>
      <c r="C4315">
        <f>IF(OR(B4315=0,'Input and Summary Results'!D3897=0,'Input and Summary Results'!D3897=""),FALSE,'Input and Summary Results'!$D3897)</f>
        <v>1.0114824680000001</v>
      </c>
      <c r="D4315">
        <f>IF(OR(B4315=0,'Input and Summary Results'!E3897=0),FALSE,'Input and Summary Results'!$E3897)</f>
        <v>3.296313E-2</v>
      </c>
      <c r="E4315">
        <f t="shared" si="230"/>
        <v>4.9583595568053144E-3</v>
      </c>
      <c r="F4315">
        <f t="shared" si="231"/>
        <v>1.4143595042519313E-2</v>
      </c>
      <c r="G4315">
        <f>IF('Input and Summary Results'!$J$4="yes",IF(C4315=FALSE,FALSE,IF('Data Transformation'!E4315&lt;$R$10,E4315,$R$10)),IF(C4315=FALSE,FALSE,IF(C4315&lt;$R$10,C4315,$R$10)))</f>
        <v>1.0114824680000001</v>
      </c>
      <c r="H4315">
        <f>IF('Input and Summary Results'!$J$4="yes",'Data Transformation'!F4315,'Data Transformation'!D4315)</f>
        <v>3.296313E-2</v>
      </c>
      <c r="I4315">
        <f t="shared" si="232"/>
        <v>231</v>
      </c>
    </row>
    <row r="4316" spans="2:9" x14ac:dyDescent="0.45">
      <c r="B4316">
        <f>IF('Input and Summary Results'!D3898=0,FALSE,'Input and Summary Results'!$B3898)</f>
        <v>231</v>
      </c>
      <c r="C4316">
        <f>IF(OR(B4316=0,'Input and Summary Results'!D3898=0,'Input and Summary Results'!D3898=""),FALSE,'Input and Summary Results'!$D3898)</f>
        <v>7.8546438999999996E-2</v>
      </c>
      <c r="D4316">
        <f>IF(OR(B4316=0,'Input and Summary Results'!E3898=0),FALSE,'Input and Summary Results'!$E3898)</f>
        <v>3.0431327000000001E-2</v>
      </c>
      <c r="E4316">
        <f t="shared" si="230"/>
        <v>-1.1048734994554055</v>
      </c>
      <c r="F4316">
        <f t="shared" si="231"/>
        <v>0.168145062795272</v>
      </c>
      <c r="G4316">
        <f>IF('Input and Summary Results'!$J$4="yes",IF(C4316=FALSE,FALSE,IF('Data Transformation'!E4316&lt;$R$10,E4316,$R$10)),IF(C4316=FALSE,FALSE,IF(C4316&lt;$R$10,C4316,$R$10)))</f>
        <v>7.8546438999999996E-2</v>
      </c>
      <c r="H4316">
        <f>IF('Input and Summary Results'!$J$4="yes",'Data Transformation'!F4316,'Data Transformation'!D4316)</f>
        <v>3.0431327000000001E-2</v>
      </c>
      <c r="I4316">
        <f t="shared" si="232"/>
        <v>231</v>
      </c>
    </row>
    <row r="4317" spans="2:9" x14ac:dyDescent="0.45">
      <c r="B4317">
        <f>IF('Input and Summary Results'!D3899=0,FALSE,'Input and Summary Results'!$B3899)</f>
        <v>231</v>
      </c>
      <c r="C4317">
        <f>IF(OR(B4317=0,'Input and Summary Results'!D3899=0,'Input and Summary Results'!D3899=""),FALSE,'Input and Summary Results'!$D3899)</f>
        <v>0.95300177799999997</v>
      </c>
      <c r="D4317">
        <f>IF(OR(B4317=0,'Input and Summary Results'!E3899=0),FALSE,'Input and Summary Results'!$E3899)</f>
        <v>2.8045052000000001E-2</v>
      </c>
      <c r="E4317">
        <f t="shared" si="230"/>
        <v>-2.0906289104728689E-2</v>
      </c>
      <c r="F4317">
        <f t="shared" si="231"/>
        <v>1.2771804679676054E-2</v>
      </c>
      <c r="G4317">
        <f>IF('Input and Summary Results'!$J$4="yes",IF(C4317=FALSE,FALSE,IF('Data Transformation'!E4317&lt;$R$10,E4317,$R$10)),IF(C4317=FALSE,FALSE,IF(C4317&lt;$R$10,C4317,$R$10)))</f>
        <v>0.95300177799999997</v>
      </c>
      <c r="H4317">
        <f>IF('Input and Summary Results'!$J$4="yes",'Data Transformation'!F4317,'Data Transformation'!D4317)</f>
        <v>2.8045052000000001E-2</v>
      </c>
      <c r="I4317">
        <f t="shared" si="232"/>
        <v>231</v>
      </c>
    </row>
    <row r="4318" spans="2:9" x14ac:dyDescent="0.45">
      <c r="B4318">
        <f>IF('Input and Summary Results'!D3900=0,FALSE,'Input and Summary Results'!$B3900)</f>
        <v>231</v>
      </c>
      <c r="C4318">
        <f>IF(OR(B4318=0,'Input and Summary Results'!D3900=0,'Input and Summary Results'!D3900=""),FALSE,'Input and Summary Results'!$D3900)</f>
        <v>0.97117973199999996</v>
      </c>
      <c r="D4318">
        <f>IF(OR(B4318=0,'Input and Summary Results'!E3900=0),FALSE,'Input and Summary Results'!$E3900)</f>
        <v>2.5232186E-2</v>
      </c>
      <c r="E4318">
        <f t="shared" si="230"/>
        <v>-1.2700389667096086E-2</v>
      </c>
      <c r="F4318">
        <f t="shared" si="231"/>
        <v>1.1275738530342394E-2</v>
      </c>
      <c r="G4318">
        <f>IF('Input and Summary Results'!$J$4="yes",IF(C4318=FALSE,FALSE,IF('Data Transformation'!E4318&lt;$R$10,E4318,$R$10)),IF(C4318=FALSE,FALSE,IF(C4318&lt;$R$10,C4318,$R$10)))</f>
        <v>0.97117973199999996</v>
      </c>
      <c r="H4318">
        <f>IF('Input and Summary Results'!$J$4="yes",'Data Transformation'!F4318,'Data Transformation'!D4318)</f>
        <v>2.5232186E-2</v>
      </c>
      <c r="I4318">
        <f t="shared" si="232"/>
        <v>231</v>
      </c>
    </row>
    <row r="4319" spans="2:9" x14ac:dyDescent="0.45">
      <c r="B4319">
        <f>IF('Input and Summary Results'!D3901=0,FALSE,'Input and Summary Results'!$B3901)</f>
        <v>231</v>
      </c>
      <c r="C4319">
        <f>IF(OR(B4319=0,'Input and Summary Results'!D3901=0,'Input and Summary Results'!D3901=""),FALSE,'Input and Summary Results'!$D3901)</f>
        <v>0.80752406899999996</v>
      </c>
      <c r="D4319">
        <f>IF(OR(B4319=0,'Input and Summary Results'!E3901=0),FALSE,'Input and Summary Results'!$E3901)</f>
        <v>2.4198506000000002E-2</v>
      </c>
      <c r="E4319">
        <f t="shared" si="230"/>
        <v>-9.2844524256175662E-2</v>
      </c>
      <c r="F4319">
        <f t="shared" si="231"/>
        <v>1.3005372851617134E-2</v>
      </c>
      <c r="G4319">
        <f>IF('Input and Summary Results'!$J$4="yes",IF(C4319=FALSE,FALSE,IF('Data Transformation'!E4319&lt;$R$10,E4319,$R$10)),IF(C4319=FALSE,FALSE,IF(C4319&lt;$R$10,C4319,$R$10)))</f>
        <v>0.80752406899999996</v>
      </c>
      <c r="H4319">
        <f>IF('Input and Summary Results'!$J$4="yes",'Data Transformation'!F4319,'Data Transformation'!D4319)</f>
        <v>2.4198506000000002E-2</v>
      </c>
      <c r="I4319">
        <f t="shared" si="232"/>
        <v>231</v>
      </c>
    </row>
    <row r="4320" spans="2:9" x14ac:dyDescent="0.45">
      <c r="B4320">
        <f>IF('Input and Summary Results'!D3902=0,FALSE,'Input and Summary Results'!$B3902)</f>
        <v>232</v>
      </c>
      <c r="C4320">
        <f>IF(OR(B4320=0,'Input and Summary Results'!D3902=0,'Input and Summary Results'!D3902=""),FALSE,'Input and Summary Results'!$D3902)</f>
        <v>0.96678889099999998</v>
      </c>
      <c r="D4320">
        <f>IF(OR(B4320=0,'Input and Summary Results'!E3902=0),FALSE,'Input and Summary Results'!$E3902)</f>
        <v>8.7195934000000003E-2</v>
      </c>
      <c r="E4320">
        <f t="shared" si="230"/>
        <v>-1.4668348546884188E-2</v>
      </c>
      <c r="F4320">
        <f t="shared" si="231"/>
        <v>3.9143018406900584E-2</v>
      </c>
      <c r="G4320">
        <f>IF('Input and Summary Results'!$J$4="yes",IF(C4320=FALSE,FALSE,IF('Data Transformation'!E4320&lt;$R$10,E4320,$R$10)),IF(C4320=FALSE,FALSE,IF(C4320&lt;$R$10,C4320,$R$10)))</f>
        <v>0.96678889099999998</v>
      </c>
      <c r="H4320">
        <f>IF('Input and Summary Results'!$J$4="yes",'Data Transformation'!F4320,'Data Transformation'!D4320)</f>
        <v>8.7195934000000003E-2</v>
      </c>
      <c r="I4320">
        <f t="shared" si="232"/>
        <v>232</v>
      </c>
    </row>
    <row r="4321" spans="2:9" x14ac:dyDescent="0.45">
      <c r="B4321">
        <f>IF('Input and Summary Results'!D3903=0,FALSE,'Input and Summary Results'!$B3903)</f>
        <v>232</v>
      </c>
      <c r="C4321">
        <f>IF(OR(B4321=0,'Input and Summary Results'!D3903=0,'Input and Summary Results'!D3903=""),FALSE,'Input and Summary Results'!$D3903)</f>
        <v>-1.9790773000000001E-2</v>
      </c>
      <c r="D4321">
        <f>IF(OR(B4321=0,'Input and Summary Results'!E3903=0),FALSE,'Input and Summary Results'!$E3903)</f>
        <v>6.4680321999999998E-2</v>
      </c>
      <c r="E4321" t="e">
        <f t="shared" si="230"/>
        <v>#NUM!</v>
      </c>
      <c r="F4321">
        <f t="shared" si="231"/>
        <v>-1.4184013806838165</v>
      </c>
      <c r="G4321">
        <f>IF('Input and Summary Results'!$J$4="yes",IF(C4321=FALSE,FALSE,IF('Data Transformation'!E4321&lt;$R$10,E4321,$R$10)),IF(C4321=FALSE,FALSE,IF(C4321&lt;$R$10,C4321,$R$10)))</f>
        <v>-1.9790773000000001E-2</v>
      </c>
      <c r="H4321">
        <f>IF('Input and Summary Results'!$J$4="yes",'Data Transformation'!F4321,'Data Transformation'!D4321)</f>
        <v>6.4680321999999998E-2</v>
      </c>
      <c r="I4321">
        <f t="shared" si="232"/>
        <v>232</v>
      </c>
    </row>
    <row r="4322" spans="2:9" x14ac:dyDescent="0.45">
      <c r="B4322">
        <f>IF('Input and Summary Results'!D3904=0,FALSE,'Input and Summary Results'!$B3904)</f>
        <v>232</v>
      </c>
      <c r="C4322">
        <f>IF(OR(B4322=0,'Input and Summary Results'!D3904=0,'Input and Summary Results'!D3904=""),FALSE,'Input and Summary Results'!$D3904)</f>
        <v>0.94033631900000003</v>
      </c>
      <c r="D4322">
        <f>IF(OR(B4322=0,'Input and Summary Results'!E3904=0),FALSE,'Input and Summary Results'!$E3904)</f>
        <v>6.3343383000000003E-2</v>
      </c>
      <c r="E4322">
        <f t="shared" si="230"/>
        <v>-2.6716789631471307E-2</v>
      </c>
      <c r="F4322">
        <f t="shared" si="231"/>
        <v>2.9235314712969203E-2</v>
      </c>
      <c r="G4322">
        <f>IF('Input and Summary Results'!$J$4="yes",IF(C4322=FALSE,FALSE,IF('Data Transformation'!E4322&lt;$R$10,E4322,$R$10)),IF(C4322=FALSE,FALSE,IF(C4322&lt;$R$10,C4322,$R$10)))</f>
        <v>0.94033631900000003</v>
      </c>
      <c r="H4322">
        <f>IF('Input and Summary Results'!$J$4="yes",'Data Transformation'!F4322,'Data Transformation'!D4322)</f>
        <v>6.3343383000000003E-2</v>
      </c>
      <c r="I4322">
        <f t="shared" si="232"/>
        <v>232</v>
      </c>
    </row>
    <row r="4323" spans="2:9" x14ac:dyDescent="0.45">
      <c r="B4323">
        <f>IF('Input and Summary Results'!D3905=0,FALSE,'Input and Summary Results'!$B3905)</f>
        <v>232</v>
      </c>
      <c r="C4323">
        <f>IF(OR(B4323=0,'Input and Summary Results'!D3905=0,'Input and Summary Results'!D3905=""),FALSE,'Input and Summary Results'!$D3905)</f>
        <v>0.99616230100000003</v>
      </c>
      <c r="D4323">
        <f>IF(OR(B4323=0,'Input and Summary Results'!E3905=0),FALSE,'Input and Summary Results'!$E3905)</f>
        <v>6.2896212000000007E-2</v>
      </c>
      <c r="E4323">
        <f t="shared" si="230"/>
        <v>-1.6698978349856568E-3</v>
      </c>
      <c r="F4323">
        <f t="shared" si="231"/>
        <v>2.740211708533628E-2</v>
      </c>
      <c r="G4323">
        <f>IF('Input and Summary Results'!$J$4="yes",IF(C4323=FALSE,FALSE,IF('Data Transformation'!E4323&lt;$R$10,E4323,$R$10)),IF(C4323=FALSE,FALSE,IF(C4323&lt;$R$10,C4323,$R$10)))</f>
        <v>0.99616230100000003</v>
      </c>
      <c r="H4323">
        <f>IF('Input and Summary Results'!$J$4="yes",'Data Transformation'!F4323,'Data Transformation'!D4323)</f>
        <v>6.2896212000000007E-2</v>
      </c>
      <c r="I4323">
        <f t="shared" si="232"/>
        <v>232</v>
      </c>
    </row>
    <row r="4324" spans="2:9" x14ac:dyDescent="0.45">
      <c r="B4324">
        <f>IF('Input and Summary Results'!D3906=0,FALSE,'Input and Summary Results'!$B3906)</f>
        <v>232</v>
      </c>
      <c r="C4324">
        <f>IF(OR(B4324=0,'Input and Summary Results'!D3906=0,'Input and Summary Results'!D3906=""),FALSE,'Input and Summary Results'!$D3906)</f>
        <v>0.96931853199999995</v>
      </c>
      <c r="D4324">
        <f>IF(OR(B4324=0,'Input and Summary Results'!E3906=0),FALSE,'Input and Summary Results'!$E3906)</f>
        <v>5.4968409000000003E-2</v>
      </c>
      <c r="E4324">
        <f t="shared" si="230"/>
        <v>-1.3533484086791725E-2</v>
      </c>
      <c r="F4324">
        <f t="shared" si="231"/>
        <v>2.4611403494759557E-2</v>
      </c>
      <c r="G4324">
        <f>IF('Input and Summary Results'!$J$4="yes",IF(C4324=FALSE,FALSE,IF('Data Transformation'!E4324&lt;$R$10,E4324,$R$10)),IF(C4324=FALSE,FALSE,IF(C4324&lt;$R$10,C4324,$R$10)))</f>
        <v>0.96931853199999995</v>
      </c>
      <c r="H4324">
        <f>IF('Input and Summary Results'!$J$4="yes",'Data Transformation'!F4324,'Data Transformation'!D4324)</f>
        <v>5.4968409000000003E-2</v>
      </c>
      <c r="I4324">
        <f t="shared" si="232"/>
        <v>232</v>
      </c>
    </row>
    <row r="4325" spans="2:9" x14ac:dyDescent="0.45">
      <c r="B4325">
        <f>IF('Input and Summary Results'!D3907=0,FALSE,'Input and Summary Results'!$B3907)</f>
        <v>232</v>
      </c>
      <c r="C4325">
        <f>IF(OR(B4325=0,'Input and Summary Results'!D3907=0,'Input and Summary Results'!D3907=""),FALSE,'Input and Summary Results'!$D3907)</f>
        <v>0.69549529300000001</v>
      </c>
      <c r="D4325">
        <f>IF(OR(B4325=0,'Input and Summary Results'!E3907=0),FALSE,'Input and Summary Results'!$E3907)</f>
        <v>5.0195201000000002E-2</v>
      </c>
      <c r="E4325">
        <f t="shared" si="230"/>
        <v>-0.15770580489701572</v>
      </c>
      <c r="F4325">
        <f t="shared" si="231"/>
        <v>3.1322594779947706E-2</v>
      </c>
      <c r="G4325">
        <f>IF('Input and Summary Results'!$J$4="yes",IF(C4325=FALSE,FALSE,IF('Data Transformation'!E4325&lt;$R$10,E4325,$R$10)),IF(C4325=FALSE,FALSE,IF(C4325&lt;$R$10,C4325,$R$10)))</f>
        <v>0.69549529300000001</v>
      </c>
      <c r="H4325">
        <f>IF('Input and Summary Results'!$J$4="yes",'Data Transformation'!F4325,'Data Transformation'!D4325)</f>
        <v>5.0195201000000002E-2</v>
      </c>
      <c r="I4325">
        <f t="shared" si="232"/>
        <v>232</v>
      </c>
    </row>
    <row r="4326" spans="2:9" x14ac:dyDescent="0.45">
      <c r="B4326">
        <f>IF('Input and Summary Results'!D3908=0,FALSE,'Input and Summary Results'!$B3908)</f>
        <v>232</v>
      </c>
      <c r="C4326">
        <f>IF(OR(B4326=0,'Input and Summary Results'!D3908=0,'Input and Summary Results'!D3908=""),FALSE,'Input and Summary Results'!$D3908)</f>
        <v>0.73067775099999999</v>
      </c>
      <c r="D4326">
        <f>IF(OR(B4326=0,'Input and Summary Results'!E3908=0),FALSE,'Input and Summary Results'!$E3908)</f>
        <v>4.7047561000000002E-2</v>
      </c>
      <c r="E4326">
        <f t="shared" si="230"/>
        <v>-0.13627411663868713</v>
      </c>
      <c r="F4326">
        <f t="shared" si="231"/>
        <v>2.7944797068276957E-2</v>
      </c>
      <c r="G4326">
        <f>IF('Input and Summary Results'!$J$4="yes",IF(C4326=FALSE,FALSE,IF('Data Transformation'!E4326&lt;$R$10,E4326,$R$10)),IF(C4326=FALSE,FALSE,IF(C4326&lt;$R$10,C4326,$R$10)))</f>
        <v>0.73067775099999999</v>
      </c>
      <c r="H4326">
        <f>IF('Input and Summary Results'!$J$4="yes",'Data Transformation'!F4326,'Data Transformation'!D4326)</f>
        <v>4.7047561000000002E-2</v>
      </c>
      <c r="I4326">
        <f t="shared" si="232"/>
        <v>232</v>
      </c>
    </row>
    <row r="4327" spans="2:9" x14ac:dyDescent="0.45">
      <c r="B4327">
        <f>IF('Input and Summary Results'!D3909=0,FALSE,'Input and Summary Results'!$B3909)</f>
        <v>232</v>
      </c>
      <c r="C4327">
        <f>IF(OR(B4327=0,'Input and Summary Results'!D3909=0,'Input and Summary Results'!D3909=""),FALSE,'Input and Summary Results'!$D3909)</f>
        <v>0.89462854700000005</v>
      </c>
      <c r="D4327">
        <f>IF(OR(B4327=0,'Input and Summary Results'!E3909=0),FALSE,'Input and Summary Results'!$E3909)</f>
        <v>4.638403E-2</v>
      </c>
      <c r="E4327">
        <f t="shared" si="230"/>
        <v>-4.8357247895119054E-2</v>
      </c>
      <c r="F4327">
        <f t="shared" si="231"/>
        <v>2.2501706532286631E-2</v>
      </c>
      <c r="G4327">
        <f>IF('Input and Summary Results'!$J$4="yes",IF(C4327=FALSE,FALSE,IF('Data Transformation'!E4327&lt;$R$10,E4327,$R$10)),IF(C4327=FALSE,FALSE,IF(C4327&lt;$R$10,C4327,$R$10)))</f>
        <v>0.89462854700000005</v>
      </c>
      <c r="H4327">
        <f>IF('Input and Summary Results'!$J$4="yes",'Data Transformation'!F4327,'Data Transformation'!D4327)</f>
        <v>4.638403E-2</v>
      </c>
      <c r="I4327">
        <f t="shared" si="232"/>
        <v>232</v>
      </c>
    </row>
    <row r="4328" spans="2:9" x14ac:dyDescent="0.45">
      <c r="B4328">
        <f>IF('Input and Summary Results'!D3910=0,FALSE,'Input and Summary Results'!$B3910)</f>
        <v>232</v>
      </c>
      <c r="C4328">
        <f>IF(OR(B4328=0,'Input and Summary Results'!D3910=0,'Input and Summary Results'!D3910=""),FALSE,'Input and Summary Results'!$D3910)</f>
        <v>0.88006758200000001</v>
      </c>
      <c r="D4328">
        <f>IF(OR(B4328=0,'Input and Summary Results'!E3910=0),FALSE,'Input and Summary Results'!$E3910)</f>
        <v>4.4422392999999998E-2</v>
      </c>
      <c r="E4328">
        <f t="shared" si="230"/>
        <v>-5.5483976301299281E-2</v>
      </c>
      <c r="F4328">
        <f t="shared" si="231"/>
        <v>2.1906634168010971E-2</v>
      </c>
      <c r="G4328">
        <f>IF('Input and Summary Results'!$J$4="yes",IF(C4328=FALSE,FALSE,IF('Data Transformation'!E4328&lt;$R$10,E4328,$R$10)),IF(C4328=FALSE,FALSE,IF(C4328&lt;$R$10,C4328,$R$10)))</f>
        <v>0.88006758200000001</v>
      </c>
      <c r="H4328">
        <f>IF('Input and Summary Results'!$J$4="yes",'Data Transformation'!F4328,'Data Transformation'!D4328)</f>
        <v>4.4422392999999998E-2</v>
      </c>
      <c r="I4328">
        <f t="shared" si="232"/>
        <v>232</v>
      </c>
    </row>
    <row r="4329" spans="2:9" x14ac:dyDescent="0.45">
      <c r="B4329">
        <f>IF('Input and Summary Results'!D3911=0,FALSE,'Input and Summary Results'!$B3911)</f>
        <v>232</v>
      </c>
      <c r="C4329">
        <f>IF(OR(B4329=0,'Input and Summary Results'!D3911=0,'Input and Summary Results'!D3911=""),FALSE,'Input and Summary Results'!$D3911)</f>
        <v>0.92089914100000003</v>
      </c>
      <c r="D4329">
        <f>IF(OR(B4329=0,'Input and Summary Results'!E3911=0),FALSE,'Input and Summary Results'!$E3911)</f>
        <v>3.8251882000000001E-2</v>
      </c>
      <c r="E4329">
        <f t="shared" si="230"/>
        <v>-3.5787932132943213E-2</v>
      </c>
      <c r="F4329">
        <f t="shared" si="231"/>
        <v>1.8027290990816548E-2</v>
      </c>
      <c r="G4329">
        <f>IF('Input and Summary Results'!$J$4="yes",IF(C4329=FALSE,FALSE,IF('Data Transformation'!E4329&lt;$R$10,E4329,$R$10)),IF(C4329=FALSE,FALSE,IF(C4329&lt;$R$10,C4329,$R$10)))</f>
        <v>0.92089914100000003</v>
      </c>
      <c r="H4329">
        <f>IF('Input and Summary Results'!$J$4="yes",'Data Transformation'!F4329,'Data Transformation'!D4329)</f>
        <v>3.8251882000000001E-2</v>
      </c>
      <c r="I4329">
        <f t="shared" si="232"/>
        <v>232</v>
      </c>
    </row>
    <row r="4330" spans="2:9" x14ac:dyDescent="0.45">
      <c r="B4330">
        <f>IF('Input and Summary Results'!D3912=0,FALSE,'Input and Summary Results'!$B3912)</f>
        <v>232</v>
      </c>
      <c r="C4330">
        <f>IF(OR(B4330=0,'Input and Summary Results'!D3912=0,'Input and Summary Results'!D3912=""),FALSE,'Input and Summary Results'!$D3912)</f>
        <v>1.0555236649999999</v>
      </c>
      <c r="D4330">
        <f>IF(OR(B4330=0,'Input and Summary Results'!E3912=0),FALSE,'Input and Summary Results'!$E3912)</f>
        <v>3.7418798000000003E-2</v>
      </c>
      <c r="E4330">
        <f t="shared" ref="E4330:E4393" si="233">IF(C4330=FALSE,FALSE,LOG10(C4330))</f>
        <v>2.3467974700710638E-2</v>
      </c>
      <c r="F4330">
        <f t="shared" ref="F4330:F4393" si="234">IF(D4330=FALSE, FALSE,0.434*D4330/C4330)</f>
        <v>1.5385499037579608E-2</v>
      </c>
      <c r="G4330">
        <f>IF('Input and Summary Results'!$J$4="yes",IF(C4330=FALSE,FALSE,IF('Data Transformation'!E4330&lt;$R$10,E4330,$R$10)),IF(C4330=FALSE,FALSE,IF(C4330&lt;$R$10,C4330,$R$10)))</f>
        <v>1.0555236649999999</v>
      </c>
      <c r="H4330">
        <f>IF('Input and Summary Results'!$J$4="yes",'Data Transformation'!F4330,'Data Transformation'!D4330)</f>
        <v>3.7418798000000003E-2</v>
      </c>
      <c r="I4330">
        <f t="shared" si="232"/>
        <v>232</v>
      </c>
    </row>
    <row r="4331" spans="2:9" x14ac:dyDescent="0.45">
      <c r="B4331">
        <f>IF('Input and Summary Results'!D3913=0,FALSE,'Input and Summary Results'!$B3913)</f>
        <v>232</v>
      </c>
      <c r="C4331">
        <f>IF(OR(B4331=0,'Input and Summary Results'!D3913=0,'Input and Summary Results'!D3913=""),FALSE,'Input and Summary Results'!$D3913)</f>
        <v>0.99346125299999999</v>
      </c>
      <c r="D4331">
        <f>IF(OR(B4331=0,'Input and Summary Results'!E3913=0),FALSE,'Input and Summary Results'!$E3913)</f>
        <v>3.5302170000000001E-2</v>
      </c>
      <c r="E4331">
        <f t="shared" si="233"/>
        <v>-2.8490665878262741E-3</v>
      </c>
      <c r="F4331">
        <f t="shared" si="234"/>
        <v>1.5421982219974914E-2</v>
      </c>
      <c r="G4331">
        <f>IF('Input and Summary Results'!$J$4="yes",IF(C4331=FALSE,FALSE,IF('Data Transformation'!E4331&lt;$R$10,E4331,$R$10)),IF(C4331=FALSE,FALSE,IF(C4331&lt;$R$10,C4331,$R$10)))</f>
        <v>0.99346125299999999</v>
      </c>
      <c r="H4331">
        <f>IF('Input and Summary Results'!$J$4="yes",'Data Transformation'!F4331,'Data Transformation'!D4331)</f>
        <v>3.5302170000000001E-2</v>
      </c>
      <c r="I4331">
        <f t="shared" si="232"/>
        <v>232</v>
      </c>
    </row>
    <row r="4332" spans="2:9" x14ac:dyDescent="0.45">
      <c r="B4332">
        <f>IF('Input and Summary Results'!D3914=0,FALSE,'Input and Summary Results'!$B3914)</f>
        <v>232</v>
      </c>
      <c r="C4332">
        <f>IF(OR(B4332=0,'Input and Summary Results'!D3914=0,'Input and Summary Results'!D3914=""),FALSE,'Input and Summary Results'!$D3914)</f>
        <v>1.0172493309999999</v>
      </c>
      <c r="D4332">
        <f>IF(OR(B4332=0,'Input and Summary Results'!E3914=0),FALSE,'Input and Summary Results'!$E3914)</f>
        <v>3.4557121000000003E-2</v>
      </c>
      <c r="E4332">
        <f t="shared" si="233"/>
        <v>7.4274129090987637E-3</v>
      </c>
      <c r="F4332">
        <f t="shared" si="234"/>
        <v>1.4743475426281703E-2</v>
      </c>
      <c r="G4332">
        <f>IF('Input and Summary Results'!$J$4="yes",IF(C4332=FALSE,FALSE,IF('Data Transformation'!E4332&lt;$R$10,E4332,$R$10)),IF(C4332=FALSE,FALSE,IF(C4332&lt;$R$10,C4332,$R$10)))</f>
        <v>1.0172493309999999</v>
      </c>
      <c r="H4332">
        <f>IF('Input and Summary Results'!$J$4="yes",'Data Transformation'!F4332,'Data Transformation'!D4332)</f>
        <v>3.4557121000000003E-2</v>
      </c>
      <c r="I4332">
        <f t="shared" si="232"/>
        <v>232</v>
      </c>
    </row>
    <row r="4333" spans="2:9" x14ac:dyDescent="0.45">
      <c r="B4333">
        <f>IF('Input and Summary Results'!D3915=0,FALSE,'Input and Summary Results'!$B3915)</f>
        <v>232</v>
      </c>
      <c r="C4333">
        <f>IF(OR(B4333=0,'Input and Summary Results'!D3915=0,'Input and Summary Results'!D3915=""),FALSE,'Input and Summary Results'!$D3915)</f>
        <v>5.2036473999999999E-2</v>
      </c>
      <c r="D4333">
        <f>IF(OR(B4333=0,'Input and Summary Results'!E3915=0),FALSE,'Input and Summary Results'!$E3915)</f>
        <v>3.3987453000000001E-2</v>
      </c>
      <c r="E4333">
        <f t="shared" si="233"/>
        <v>-1.2836921389786939</v>
      </c>
      <c r="F4333">
        <f t="shared" si="234"/>
        <v>0.28346568220590812</v>
      </c>
      <c r="G4333">
        <f>IF('Input and Summary Results'!$J$4="yes",IF(C4333=FALSE,FALSE,IF('Data Transformation'!E4333&lt;$R$10,E4333,$R$10)),IF(C4333=FALSE,FALSE,IF(C4333&lt;$R$10,C4333,$R$10)))</f>
        <v>5.2036473999999999E-2</v>
      </c>
      <c r="H4333">
        <f>IF('Input and Summary Results'!$J$4="yes",'Data Transformation'!F4333,'Data Transformation'!D4333)</f>
        <v>3.3987453000000001E-2</v>
      </c>
      <c r="I4333">
        <f t="shared" si="232"/>
        <v>232</v>
      </c>
    </row>
    <row r="4334" spans="2:9" x14ac:dyDescent="0.45">
      <c r="B4334">
        <f>IF('Input and Summary Results'!D3916=0,FALSE,'Input and Summary Results'!$B3916)</f>
        <v>232</v>
      </c>
      <c r="C4334">
        <f>IF(OR(B4334=0,'Input and Summary Results'!D3916=0,'Input and Summary Results'!D3916=""),FALSE,'Input and Summary Results'!$D3916)</f>
        <v>0.943443421</v>
      </c>
      <c r="D4334">
        <f>IF(OR(B4334=0,'Input and Summary Results'!E3916=0),FALSE,'Input and Summary Results'!$E3916)</f>
        <v>2.9822079000000001E-2</v>
      </c>
      <c r="E4334">
        <f t="shared" si="233"/>
        <v>-2.5284139679522338E-2</v>
      </c>
      <c r="F4334">
        <f t="shared" si="234"/>
        <v>1.3718662929761424E-2</v>
      </c>
      <c r="G4334">
        <f>IF('Input and Summary Results'!$J$4="yes",IF(C4334=FALSE,FALSE,IF('Data Transformation'!E4334&lt;$R$10,E4334,$R$10)),IF(C4334=FALSE,FALSE,IF(C4334&lt;$R$10,C4334,$R$10)))</f>
        <v>0.943443421</v>
      </c>
      <c r="H4334">
        <f>IF('Input and Summary Results'!$J$4="yes",'Data Transformation'!F4334,'Data Transformation'!D4334)</f>
        <v>2.9822079000000001E-2</v>
      </c>
      <c r="I4334">
        <f t="shared" si="232"/>
        <v>232</v>
      </c>
    </row>
    <row r="4335" spans="2:9" x14ac:dyDescent="0.45">
      <c r="B4335">
        <f>IF('Input and Summary Results'!D3917=0,FALSE,'Input and Summary Results'!$B3917)</f>
        <v>232</v>
      </c>
      <c r="C4335">
        <f>IF(OR(B4335=0,'Input and Summary Results'!D3917=0,'Input and Summary Results'!D3917=""),FALSE,'Input and Summary Results'!$D3917)</f>
        <v>1.019645602</v>
      </c>
      <c r="D4335">
        <f>IF(OR(B4335=0,'Input and Summary Results'!E3917=0),FALSE,'Input and Summary Results'!$E3917)</f>
        <v>2.9335087999999999E-2</v>
      </c>
      <c r="E4335">
        <f t="shared" si="233"/>
        <v>8.4492503496922718E-3</v>
      </c>
      <c r="F4335">
        <f t="shared" si="234"/>
        <v>1.2486130638947235E-2</v>
      </c>
      <c r="G4335">
        <f>IF('Input and Summary Results'!$J$4="yes",IF(C4335=FALSE,FALSE,IF('Data Transformation'!E4335&lt;$R$10,E4335,$R$10)),IF(C4335=FALSE,FALSE,IF(C4335&lt;$R$10,C4335,$R$10)))</f>
        <v>1.019645602</v>
      </c>
      <c r="H4335">
        <f>IF('Input and Summary Results'!$J$4="yes",'Data Transformation'!F4335,'Data Transformation'!D4335)</f>
        <v>2.9335087999999999E-2</v>
      </c>
      <c r="I4335">
        <f t="shared" si="232"/>
        <v>232</v>
      </c>
    </row>
    <row r="4336" spans="2:9" x14ac:dyDescent="0.45">
      <c r="B4336">
        <f>IF('Input and Summary Results'!D3918=0,FALSE,'Input and Summary Results'!$B3918)</f>
        <v>233</v>
      </c>
      <c r="C4336">
        <f>IF(OR(B4336=0,'Input and Summary Results'!D3918=0,'Input and Summary Results'!D3918=""),FALSE,'Input and Summary Results'!$D3918)</f>
        <v>4.5049859999999997E-2</v>
      </c>
      <c r="D4336">
        <f>IF(OR(B4336=0,'Input and Summary Results'!E3918=0),FALSE,'Input and Summary Results'!$E3918)</f>
        <v>9.2478620999999997E-2</v>
      </c>
      <c r="E4336">
        <f t="shared" si="233"/>
        <v>-1.3463065543258048</v>
      </c>
      <c r="F4336">
        <f t="shared" si="234"/>
        <v>0.89091778562685886</v>
      </c>
      <c r="G4336">
        <f>IF('Input and Summary Results'!$J$4="yes",IF(C4336=FALSE,FALSE,IF('Data Transformation'!E4336&lt;$R$10,E4336,$R$10)),IF(C4336=FALSE,FALSE,IF(C4336&lt;$R$10,C4336,$R$10)))</f>
        <v>4.5049859999999997E-2</v>
      </c>
      <c r="H4336">
        <f>IF('Input and Summary Results'!$J$4="yes",'Data Transformation'!F4336,'Data Transformation'!D4336)</f>
        <v>9.2478620999999997E-2</v>
      </c>
      <c r="I4336">
        <f t="shared" si="232"/>
        <v>233</v>
      </c>
    </row>
    <row r="4337" spans="2:9" x14ac:dyDescent="0.45">
      <c r="B4337">
        <f>IF('Input and Summary Results'!D3919=0,FALSE,'Input and Summary Results'!$B3919)</f>
        <v>233</v>
      </c>
      <c r="C4337">
        <f>IF(OR(B4337=0,'Input and Summary Results'!D3919=0,'Input and Summary Results'!D3919=""),FALSE,'Input and Summary Results'!$D3919)</f>
        <v>0.27837012300000002</v>
      </c>
      <c r="D4337">
        <f>IF(OR(B4337=0,'Input and Summary Results'!E3919=0),FALSE,'Input and Summary Results'!$E3919)</f>
        <v>6.2494112999999997E-2</v>
      </c>
      <c r="E4337">
        <f t="shared" si="233"/>
        <v>-0.55537737866106518</v>
      </c>
      <c r="F4337">
        <f t="shared" si="234"/>
        <v>9.7433031784089838E-2</v>
      </c>
      <c r="G4337">
        <f>IF('Input and Summary Results'!$J$4="yes",IF(C4337=FALSE,FALSE,IF('Data Transformation'!E4337&lt;$R$10,E4337,$R$10)),IF(C4337=FALSE,FALSE,IF(C4337&lt;$R$10,C4337,$R$10)))</f>
        <v>0.27837012300000002</v>
      </c>
      <c r="H4337">
        <f>IF('Input and Summary Results'!$J$4="yes",'Data Transformation'!F4337,'Data Transformation'!D4337)</f>
        <v>6.2494112999999997E-2</v>
      </c>
      <c r="I4337">
        <f t="shared" si="232"/>
        <v>233</v>
      </c>
    </row>
    <row r="4338" spans="2:9" x14ac:dyDescent="0.45">
      <c r="B4338">
        <f>IF('Input and Summary Results'!D3920=0,FALSE,'Input and Summary Results'!$B3920)</f>
        <v>233</v>
      </c>
      <c r="C4338">
        <f>IF(OR(B4338=0,'Input and Summary Results'!D3920=0,'Input and Summary Results'!D3920=""),FALSE,'Input and Summary Results'!$D3920)</f>
        <v>0.84342162700000001</v>
      </c>
      <c r="D4338">
        <f>IF(OR(B4338=0,'Input and Summary Results'!E3920=0),FALSE,'Input and Summary Results'!$E3920)</f>
        <v>6.2363512000000003E-2</v>
      </c>
      <c r="E4338">
        <f t="shared" si="233"/>
        <v>-7.3955267008209979E-2</v>
      </c>
      <c r="F4338">
        <f t="shared" si="234"/>
        <v>3.2090431809617327E-2</v>
      </c>
      <c r="G4338">
        <f>IF('Input and Summary Results'!$J$4="yes",IF(C4338=FALSE,FALSE,IF('Data Transformation'!E4338&lt;$R$10,E4338,$R$10)),IF(C4338=FALSE,FALSE,IF(C4338&lt;$R$10,C4338,$R$10)))</f>
        <v>0.84342162700000001</v>
      </c>
      <c r="H4338">
        <f>IF('Input and Summary Results'!$J$4="yes",'Data Transformation'!F4338,'Data Transformation'!D4338)</f>
        <v>6.2363512000000003E-2</v>
      </c>
      <c r="I4338">
        <f t="shared" si="232"/>
        <v>233</v>
      </c>
    </row>
    <row r="4339" spans="2:9" x14ac:dyDescent="0.45">
      <c r="B4339">
        <f>IF('Input and Summary Results'!D3921=0,FALSE,'Input and Summary Results'!$B3921)</f>
        <v>233</v>
      </c>
      <c r="C4339">
        <f>IF(OR(B4339=0,'Input and Summary Results'!D3921=0,'Input and Summary Results'!D3921=""),FALSE,'Input and Summary Results'!$D3921)</f>
        <v>0.96237916199999995</v>
      </c>
      <c r="D4339">
        <f>IF(OR(B4339=0,'Input and Summary Results'!E3921=0),FALSE,'Input and Summary Results'!$E3921)</f>
        <v>5.5447377999999999E-2</v>
      </c>
      <c r="E4339">
        <f t="shared" si="233"/>
        <v>-1.6653789166122434E-2</v>
      </c>
      <c r="F4339">
        <f t="shared" si="234"/>
        <v>2.5004866067538566E-2</v>
      </c>
      <c r="G4339">
        <f>IF('Input and Summary Results'!$J$4="yes",IF(C4339=FALSE,FALSE,IF('Data Transformation'!E4339&lt;$R$10,E4339,$R$10)),IF(C4339=FALSE,FALSE,IF(C4339&lt;$R$10,C4339,$R$10)))</f>
        <v>0.96237916199999995</v>
      </c>
      <c r="H4339">
        <f>IF('Input and Summary Results'!$J$4="yes",'Data Transformation'!F4339,'Data Transformation'!D4339)</f>
        <v>5.5447377999999999E-2</v>
      </c>
      <c r="I4339">
        <f t="shared" si="232"/>
        <v>233</v>
      </c>
    </row>
    <row r="4340" spans="2:9" x14ac:dyDescent="0.45">
      <c r="B4340">
        <f>IF('Input and Summary Results'!D3922=0,FALSE,'Input and Summary Results'!$B3922)</f>
        <v>233</v>
      </c>
      <c r="C4340">
        <f>IF(OR(B4340=0,'Input and Summary Results'!D3922=0,'Input and Summary Results'!D3922=""),FALSE,'Input and Summary Results'!$D3922)</f>
        <v>0.67253990600000002</v>
      </c>
      <c r="D4340">
        <f>IF(OR(B4340=0,'Input and Summary Results'!E3922=0),FALSE,'Input and Summary Results'!$E3922)</f>
        <v>4.8151865000000002E-2</v>
      </c>
      <c r="E4340">
        <f t="shared" si="233"/>
        <v>-0.17228194115245751</v>
      </c>
      <c r="F4340">
        <f t="shared" si="234"/>
        <v>3.1073114358808027E-2</v>
      </c>
      <c r="G4340">
        <f>IF('Input and Summary Results'!$J$4="yes",IF(C4340=FALSE,FALSE,IF('Data Transformation'!E4340&lt;$R$10,E4340,$R$10)),IF(C4340=FALSE,FALSE,IF(C4340&lt;$R$10,C4340,$R$10)))</f>
        <v>0.67253990600000002</v>
      </c>
      <c r="H4340">
        <f>IF('Input and Summary Results'!$J$4="yes",'Data Transformation'!F4340,'Data Transformation'!D4340)</f>
        <v>4.8151865000000002E-2</v>
      </c>
      <c r="I4340">
        <f t="shared" si="232"/>
        <v>233</v>
      </c>
    </row>
    <row r="4341" spans="2:9" x14ac:dyDescent="0.45">
      <c r="B4341">
        <f>IF('Input and Summary Results'!D3923=0,FALSE,'Input and Summary Results'!$B3923)</f>
        <v>233</v>
      </c>
      <c r="C4341">
        <f>IF(OR(B4341=0,'Input and Summary Results'!D3923=0,'Input and Summary Results'!D3923=""),FALSE,'Input and Summary Results'!$D3923)</f>
        <v>0.84554939100000004</v>
      </c>
      <c r="D4341">
        <f>IF(OR(B4341=0,'Input and Summary Results'!E3923=0),FALSE,'Input and Summary Results'!$E3923)</f>
        <v>4.6683324999999998E-2</v>
      </c>
      <c r="E4341">
        <f t="shared" si="233"/>
        <v>-7.2861018921049528E-2</v>
      </c>
      <c r="F4341">
        <f t="shared" si="234"/>
        <v>2.39614187718101E-2</v>
      </c>
      <c r="G4341">
        <f>IF('Input and Summary Results'!$J$4="yes",IF(C4341=FALSE,FALSE,IF('Data Transformation'!E4341&lt;$R$10,E4341,$R$10)),IF(C4341=FALSE,FALSE,IF(C4341&lt;$R$10,C4341,$R$10)))</f>
        <v>0.84554939100000004</v>
      </c>
      <c r="H4341">
        <f>IF('Input and Summary Results'!$J$4="yes",'Data Transformation'!F4341,'Data Transformation'!D4341)</f>
        <v>4.6683324999999998E-2</v>
      </c>
      <c r="I4341">
        <f t="shared" si="232"/>
        <v>233</v>
      </c>
    </row>
    <row r="4342" spans="2:9" x14ac:dyDescent="0.45">
      <c r="B4342">
        <f>IF('Input and Summary Results'!D3924=0,FALSE,'Input and Summary Results'!$B3924)</f>
        <v>233</v>
      </c>
      <c r="C4342">
        <f>IF(OR(B4342=0,'Input and Summary Results'!D3924=0,'Input and Summary Results'!D3924=""),FALSE,'Input and Summary Results'!$D3924)</f>
        <v>0.93198744</v>
      </c>
      <c r="D4342">
        <f>IF(OR(B4342=0,'Input and Summary Results'!E3924=0),FALSE,'Input and Summary Results'!$E3924)</f>
        <v>4.5401374000000001E-2</v>
      </c>
      <c r="E4342">
        <f t="shared" si="233"/>
        <v>-3.0589940409375013E-2</v>
      </c>
      <c r="F4342">
        <f t="shared" si="234"/>
        <v>2.1142126460416678E-2</v>
      </c>
      <c r="G4342">
        <f>IF('Input and Summary Results'!$J$4="yes",IF(C4342=FALSE,FALSE,IF('Data Transformation'!E4342&lt;$R$10,E4342,$R$10)),IF(C4342=FALSE,FALSE,IF(C4342&lt;$R$10,C4342,$R$10)))</f>
        <v>0.93198744</v>
      </c>
      <c r="H4342">
        <f>IF('Input and Summary Results'!$J$4="yes",'Data Transformation'!F4342,'Data Transformation'!D4342)</f>
        <v>4.5401374000000001E-2</v>
      </c>
      <c r="I4342">
        <f t="shared" si="232"/>
        <v>233</v>
      </c>
    </row>
    <row r="4343" spans="2:9" x14ac:dyDescent="0.45">
      <c r="B4343">
        <f>IF('Input and Summary Results'!D3925=0,FALSE,'Input and Summary Results'!$B3925)</f>
        <v>233</v>
      </c>
      <c r="C4343">
        <f>IF(OR(B4343=0,'Input and Summary Results'!D3925=0,'Input and Summary Results'!D3925=""),FALSE,'Input and Summary Results'!$D3925)</f>
        <v>0.99534086799999999</v>
      </c>
      <c r="D4343">
        <f>IF(OR(B4343=0,'Input and Summary Results'!E3925=0),FALSE,'Input and Summary Results'!$E3925)</f>
        <v>4.4095981999999999E-2</v>
      </c>
      <c r="E4343">
        <f t="shared" si="233"/>
        <v>-2.0281637367802214E-3</v>
      </c>
      <c r="F4343">
        <f t="shared" si="234"/>
        <v>1.9227238429840098E-2</v>
      </c>
      <c r="G4343">
        <f>IF('Input and Summary Results'!$J$4="yes",IF(C4343=FALSE,FALSE,IF('Data Transformation'!E4343&lt;$R$10,E4343,$R$10)),IF(C4343=FALSE,FALSE,IF(C4343&lt;$R$10,C4343,$R$10)))</f>
        <v>0.99534086799999999</v>
      </c>
      <c r="H4343">
        <f>IF('Input and Summary Results'!$J$4="yes",'Data Transformation'!F4343,'Data Transformation'!D4343)</f>
        <v>4.4095981999999999E-2</v>
      </c>
      <c r="I4343">
        <f t="shared" si="232"/>
        <v>233</v>
      </c>
    </row>
    <row r="4344" spans="2:9" x14ac:dyDescent="0.45">
      <c r="B4344">
        <f>IF('Input and Summary Results'!D3926=0,FALSE,'Input and Summary Results'!$B3926)</f>
        <v>233</v>
      </c>
      <c r="C4344">
        <f>IF(OR(B4344=0,'Input and Summary Results'!D3926=0,'Input and Summary Results'!D3926=""),FALSE,'Input and Summary Results'!$D3926)</f>
        <v>0.88978264500000004</v>
      </c>
      <c r="D4344">
        <f>IF(OR(B4344=0,'Input and Summary Results'!E3926=0),FALSE,'Input and Summary Results'!$E3926)</f>
        <v>4.3179049999999997E-2</v>
      </c>
      <c r="E4344">
        <f t="shared" si="233"/>
        <v>-5.0716069316495804E-2</v>
      </c>
      <c r="F4344">
        <f t="shared" si="234"/>
        <v>2.1060994845544551E-2</v>
      </c>
      <c r="G4344">
        <f>IF('Input and Summary Results'!$J$4="yes",IF(C4344=FALSE,FALSE,IF('Data Transformation'!E4344&lt;$R$10,E4344,$R$10)),IF(C4344=FALSE,FALSE,IF(C4344&lt;$R$10,C4344,$R$10)))</f>
        <v>0.88978264500000004</v>
      </c>
      <c r="H4344">
        <f>IF('Input and Summary Results'!$J$4="yes",'Data Transformation'!F4344,'Data Transformation'!D4344)</f>
        <v>4.3179049999999997E-2</v>
      </c>
      <c r="I4344">
        <f t="shared" si="232"/>
        <v>233</v>
      </c>
    </row>
    <row r="4345" spans="2:9" x14ac:dyDescent="0.45">
      <c r="B4345">
        <f>IF('Input and Summary Results'!D3927=0,FALSE,'Input and Summary Results'!$B3927)</f>
        <v>233</v>
      </c>
      <c r="C4345">
        <f>IF(OR(B4345=0,'Input and Summary Results'!D3927=0,'Input and Summary Results'!D3927=""),FALSE,'Input and Summary Results'!$D3927)</f>
        <v>0.936928714</v>
      </c>
      <c r="D4345">
        <f>IF(OR(B4345=0,'Input and Summary Results'!E3927=0),FALSE,'Input and Summary Results'!$E3927)</f>
        <v>4.1199037000000001E-2</v>
      </c>
      <c r="E4345">
        <f t="shared" si="233"/>
        <v>-2.8293451048364341E-2</v>
      </c>
      <c r="F4345">
        <f t="shared" si="234"/>
        <v>1.9084036801117827E-2</v>
      </c>
      <c r="G4345">
        <f>IF('Input and Summary Results'!$J$4="yes",IF(C4345=FALSE,FALSE,IF('Data Transformation'!E4345&lt;$R$10,E4345,$R$10)),IF(C4345=FALSE,FALSE,IF(C4345&lt;$R$10,C4345,$R$10)))</f>
        <v>0.936928714</v>
      </c>
      <c r="H4345">
        <f>IF('Input and Summary Results'!$J$4="yes",'Data Transformation'!F4345,'Data Transformation'!D4345)</f>
        <v>4.1199037000000001E-2</v>
      </c>
      <c r="I4345">
        <f t="shared" si="232"/>
        <v>233</v>
      </c>
    </row>
    <row r="4346" spans="2:9" x14ac:dyDescent="0.45">
      <c r="B4346">
        <f>IF('Input and Summary Results'!D3928=0,FALSE,'Input and Summary Results'!$B3928)</f>
        <v>233</v>
      </c>
      <c r="C4346">
        <f>IF(OR(B4346=0,'Input and Summary Results'!D3928=0,'Input and Summary Results'!D3928=""),FALSE,'Input and Summary Results'!$D3928)</f>
        <v>0.92783126599999999</v>
      </c>
      <c r="D4346">
        <f>IF(OR(B4346=0,'Input and Summary Results'!E3928=0),FALSE,'Input and Summary Results'!$E3928)</f>
        <v>4.1016055000000003E-2</v>
      </c>
      <c r="E4346">
        <f t="shared" si="233"/>
        <v>-3.2530996742369853E-2</v>
      </c>
      <c r="F4346">
        <f t="shared" si="234"/>
        <v>1.9185565869904626E-2</v>
      </c>
      <c r="G4346">
        <f>IF('Input and Summary Results'!$J$4="yes",IF(C4346=FALSE,FALSE,IF('Data Transformation'!E4346&lt;$R$10,E4346,$R$10)),IF(C4346=FALSE,FALSE,IF(C4346&lt;$R$10,C4346,$R$10)))</f>
        <v>0.92783126599999999</v>
      </c>
      <c r="H4346">
        <f>IF('Input and Summary Results'!$J$4="yes",'Data Transformation'!F4346,'Data Transformation'!D4346)</f>
        <v>4.1016055000000003E-2</v>
      </c>
      <c r="I4346">
        <f t="shared" si="232"/>
        <v>233</v>
      </c>
    </row>
    <row r="4347" spans="2:9" x14ac:dyDescent="0.45">
      <c r="B4347">
        <f>IF('Input and Summary Results'!D3929=0,FALSE,'Input and Summary Results'!$B3929)</f>
        <v>233</v>
      </c>
      <c r="C4347">
        <f>IF(OR(B4347=0,'Input and Summary Results'!D3929=0,'Input and Summary Results'!D3929=""),FALSE,'Input and Summary Results'!$D3929)</f>
        <v>0.81634935799999997</v>
      </c>
      <c r="D4347">
        <f>IF(OR(B4347=0,'Input and Summary Results'!E3929=0),FALSE,'Input and Summary Results'!$E3929)</f>
        <v>3.9330084000000001E-2</v>
      </c>
      <c r="E4347">
        <f t="shared" si="233"/>
        <v>-8.8123944454889178E-2</v>
      </c>
      <c r="F4347">
        <f t="shared" si="234"/>
        <v>2.0909254461617399E-2</v>
      </c>
      <c r="G4347">
        <f>IF('Input and Summary Results'!$J$4="yes",IF(C4347=FALSE,FALSE,IF('Data Transformation'!E4347&lt;$R$10,E4347,$R$10)),IF(C4347=FALSE,FALSE,IF(C4347&lt;$R$10,C4347,$R$10)))</f>
        <v>0.81634935799999997</v>
      </c>
      <c r="H4347">
        <f>IF('Input and Summary Results'!$J$4="yes",'Data Transformation'!F4347,'Data Transformation'!D4347)</f>
        <v>3.9330084000000001E-2</v>
      </c>
      <c r="I4347">
        <f t="shared" si="232"/>
        <v>233</v>
      </c>
    </row>
    <row r="4348" spans="2:9" x14ac:dyDescent="0.45">
      <c r="B4348">
        <f>IF('Input and Summary Results'!D3930=0,FALSE,'Input and Summary Results'!$B3930)</f>
        <v>233</v>
      </c>
      <c r="C4348">
        <f>IF(OR(B4348=0,'Input and Summary Results'!D3930=0,'Input and Summary Results'!D3930=""),FALSE,'Input and Summary Results'!$D3930)</f>
        <v>0.97605971400000002</v>
      </c>
      <c r="D4348">
        <f>IF(OR(B4348=0,'Input and Summary Results'!E3930=0),FALSE,'Input and Summary Results'!$E3930)</f>
        <v>3.860827E-2</v>
      </c>
      <c r="E4348">
        <f t="shared" si="233"/>
        <v>-1.0523611977376472E-2</v>
      </c>
      <c r="F4348">
        <f t="shared" si="234"/>
        <v>1.7166971384703619E-2</v>
      </c>
      <c r="G4348">
        <f>IF('Input and Summary Results'!$J$4="yes",IF(C4348=FALSE,FALSE,IF('Data Transformation'!E4348&lt;$R$10,E4348,$R$10)),IF(C4348=FALSE,FALSE,IF(C4348&lt;$R$10,C4348,$R$10)))</f>
        <v>0.97605971400000002</v>
      </c>
      <c r="H4348">
        <f>IF('Input and Summary Results'!$J$4="yes",'Data Transformation'!F4348,'Data Transformation'!D4348)</f>
        <v>3.860827E-2</v>
      </c>
      <c r="I4348">
        <f t="shared" si="232"/>
        <v>233</v>
      </c>
    </row>
    <row r="4349" spans="2:9" x14ac:dyDescent="0.45">
      <c r="B4349">
        <f>IF('Input and Summary Results'!D3931=0,FALSE,'Input and Summary Results'!$B3931)</f>
        <v>233</v>
      </c>
      <c r="C4349">
        <f>IF(OR(B4349=0,'Input and Summary Results'!D3931=0,'Input and Summary Results'!D3931=""),FALSE,'Input and Summary Results'!$D3931)</f>
        <v>0.66205461200000004</v>
      </c>
      <c r="D4349">
        <f>IF(OR(B4349=0,'Input and Summary Results'!E3931=0),FALSE,'Input and Summary Results'!$E3931)</f>
        <v>3.7082848000000002E-2</v>
      </c>
      <c r="E4349">
        <f t="shared" si="233"/>
        <v>-0.17910618471135967</v>
      </c>
      <c r="F4349">
        <f t="shared" si="234"/>
        <v>2.4309106439696547E-2</v>
      </c>
      <c r="G4349">
        <f>IF('Input and Summary Results'!$J$4="yes",IF(C4349=FALSE,FALSE,IF('Data Transformation'!E4349&lt;$R$10,E4349,$R$10)),IF(C4349=FALSE,FALSE,IF(C4349&lt;$R$10,C4349,$R$10)))</f>
        <v>0.66205461200000004</v>
      </c>
      <c r="H4349">
        <f>IF('Input and Summary Results'!$J$4="yes",'Data Transformation'!F4349,'Data Transformation'!D4349)</f>
        <v>3.7082848000000002E-2</v>
      </c>
      <c r="I4349">
        <f t="shared" si="232"/>
        <v>233</v>
      </c>
    </row>
    <row r="4350" spans="2:9" x14ac:dyDescent="0.45">
      <c r="B4350">
        <f>IF('Input and Summary Results'!D3932=0,FALSE,'Input and Summary Results'!$B3932)</f>
        <v>233</v>
      </c>
      <c r="C4350">
        <f>IF(OR(B4350=0,'Input and Summary Results'!D3932=0,'Input and Summary Results'!D3932=""),FALSE,'Input and Summary Results'!$D3932)</f>
        <v>4.6571177999999998E-2</v>
      </c>
      <c r="D4350">
        <f>IF(OR(B4350=0,'Input and Summary Results'!E3932=0),FALSE,'Input and Summary Results'!$E3932)</f>
        <v>3.6600634E-2</v>
      </c>
      <c r="E4350">
        <f t="shared" si="233"/>
        <v>-1.3318827766167796</v>
      </c>
      <c r="F4350">
        <f t="shared" si="234"/>
        <v>0.34108381703378854</v>
      </c>
      <c r="G4350">
        <f>IF('Input and Summary Results'!$J$4="yes",IF(C4350=FALSE,FALSE,IF('Data Transformation'!E4350&lt;$R$10,E4350,$R$10)),IF(C4350=FALSE,FALSE,IF(C4350&lt;$R$10,C4350,$R$10)))</f>
        <v>4.6571177999999998E-2</v>
      </c>
      <c r="H4350">
        <f>IF('Input and Summary Results'!$J$4="yes",'Data Transformation'!F4350,'Data Transformation'!D4350)</f>
        <v>3.6600634E-2</v>
      </c>
      <c r="I4350">
        <f t="shared" si="232"/>
        <v>233</v>
      </c>
    </row>
    <row r="4351" spans="2:9" x14ac:dyDescent="0.45">
      <c r="B4351">
        <f>IF('Input and Summary Results'!D3933=0,FALSE,'Input and Summary Results'!$B3933)</f>
        <v>233</v>
      </c>
      <c r="C4351">
        <f>IF(OR(B4351=0,'Input and Summary Results'!D3933=0,'Input and Summary Results'!D3933=""),FALSE,'Input and Summary Results'!$D3933)</f>
        <v>0.93958014899999998</v>
      </c>
      <c r="D4351">
        <f>IF(OR(B4351=0,'Input and Summary Results'!E3933=0),FALSE,'Input and Summary Results'!$E3933)</f>
        <v>3.338965E-2</v>
      </c>
      <c r="E4351">
        <f t="shared" si="233"/>
        <v>-2.7066167363601325E-2</v>
      </c>
      <c r="F4351">
        <f t="shared" si="234"/>
        <v>1.5422961112389361E-2</v>
      </c>
      <c r="G4351">
        <f>IF('Input and Summary Results'!$J$4="yes",IF(C4351=FALSE,FALSE,IF('Data Transformation'!E4351&lt;$R$10,E4351,$R$10)),IF(C4351=FALSE,FALSE,IF(C4351&lt;$R$10,C4351,$R$10)))</f>
        <v>0.93958014899999998</v>
      </c>
      <c r="H4351">
        <f>IF('Input and Summary Results'!$J$4="yes",'Data Transformation'!F4351,'Data Transformation'!D4351)</f>
        <v>3.338965E-2</v>
      </c>
      <c r="I4351">
        <f t="shared" si="232"/>
        <v>233</v>
      </c>
    </row>
    <row r="4352" spans="2:9" x14ac:dyDescent="0.45">
      <c r="B4352">
        <f>IF('Input and Summary Results'!D3934=0,FALSE,'Input and Summary Results'!$B3934)</f>
        <v>233</v>
      </c>
      <c r="C4352">
        <f>IF(OR(B4352=0,'Input and Summary Results'!D3934=0,'Input and Summary Results'!D3934=""),FALSE,'Input and Summary Results'!$D3934)</f>
        <v>1.6805226999999999E-2</v>
      </c>
      <c r="D4352">
        <f>IF(OR(B4352=0,'Input and Summary Results'!E3934=0),FALSE,'Input and Summary Results'!$E3934)</f>
        <v>3.3256068999999999E-2</v>
      </c>
      <c r="E4352">
        <f t="shared" si="233"/>
        <v>-1.774555616834399</v>
      </c>
      <c r="F4352">
        <f t="shared" si="234"/>
        <v>0.85884790166773706</v>
      </c>
      <c r="G4352">
        <f>IF('Input and Summary Results'!$J$4="yes",IF(C4352=FALSE,FALSE,IF('Data Transformation'!E4352&lt;$R$10,E4352,$R$10)),IF(C4352=FALSE,FALSE,IF(C4352&lt;$R$10,C4352,$R$10)))</f>
        <v>1.6805226999999999E-2</v>
      </c>
      <c r="H4352">
        <f>IF('Input and Summary Results'!$J$4="yes",'Data Transformation'!F4352,'Data Transformation'!D4352)</f>
        <v>3.3256068999999999E-2</v>
      </c>
      <c r="I4352">
        <f t="shared" si="232"/>
        <v>233</v>
      </c>
    </row>
    <row r="4353" spans="2:9" x14ac:dyDescent="0.45">
      <c r="B4353">
        <f>IF('Input and Summary Results'!D3935=0,FALSE,'Input and Summary Results'!$B3935)</f>
        <v>233</v>
      </c>
      <c r="C4353">
        <f>IF(OR(B4353=0,'Input and Summary Results'!D3935=0,'Input and Summary Results'!D3935=""),FALSE,'Input and Summary Results'!$D3935)</f>
        <v>0.83454754799999997</v>
      </c>
      <c r="D4353">
        <f>IF(OR(B4353=0,'Input and Summary Results'!E3935=0),FALSE,'Input and Summary Results'!$E3935)</f>
        <v>2.7090217999999999E-2</v>
      </c>
      <c r="E4353">
        <f t="shared" si="233"/>
        <v>-7.8548914532060435E-2</v>
      </c>
      <c r="F4353">
        <f t="shared" si="234"/>
        <v>1.4088058421807262E-2</v>
      </c>
      <c r="G4353">
        <f>IF('Input and Summary Results'!$J$4="yes",IF(C4353=FALSE,FALSE,IF('Data Transformation'!E4353&lt;$R$10,E4353,$R$10)),IF(C4353=FALSE,FALSE,IF(C4353&lt;$R$10,C4353,$R$10)))</f>
        <v>0.83454754799999997</v>
      </c>
      <c r="H4353">
        <f>IF('Input and Summary Results'!$J$4="yes",'Data Transformation'!F4353,'Data Transformation'!D4353)</f>
        <v>2.7090217999999999E-2</v>
      </c>
      <c r="I4353">
        <f t="shared" si="232"/>
        <v>233</v>
      </c>
    </row>
    <row r="4354" spans="2:9" x14ac:dyDescent="0.45">
      <c r="B4354">
        <f>IF('Input and Summary Results'!D3936=0,FALSE,'Input and Summary Results'!$B3936)</f>
        <v>233</v>
      </c>
      <c r="C4354">
        <f>IF(OR(B4354=0,'Input and Summary Results'!D3936=0,'Input and Summary Results'!D3936=""),FALSE,'Input and Summary Results'!$D3936)</f>
        <v>0.79967768699999997</v>
      </c>
      <c r="D4354">
        <f>IF(OR(B4354=0,'Input and Summary Results'!E3936=0),FALSE,'Input and Summary Results'!$E3936)</f>
        <v>2.4507626000000001E-2</v>
      </c>
      <c r="E4354">
        <f t="shared" si="233"/>
        <v>-9.7085021711844036E-2</v>
      </c>
      <c r="F4354">
        <f t="shared" si="234"/>
        <v>1.3300745859125118E-2</v>
      </c>
      <c r="G4354">
        <f>IF('Input and Summary Results'!$J$4="yes",IF(C4354=FALSE,FALSE,IF('Data Transformation'!E4354&lt;$R$10,E4354,$R$10)),IF(C4354=FALSE,FALSE,IF(C4354&lt;$R$10,C4354,$R$10)))</f>
        <v>0.79967768699999997</v>
      </c>
      <c r="H4354">
        <f>IF('Input and Summary Results'!$J$4="yes",'Data Transformation'!F4354,'Data Transformation'!D4354)</f>
        <v>2.4507626000000001E-2</v>
      </c>
      <c r="I4354">
        <f t="shared" si="232"/>
        <v>233</v>
      </c>
    </row>
    <row r="4355" spans="2:9" x14ac:dyDescent="0.45">
      <c r="B4355">
        <f>IF('Input and Summary Results'!D3937=0,FALSE,'Input and Summary Results'!$B3937)</f>
        <v>234</v>
      </c>
      <c r="C4355">
        <f>IF(OR(B4355=0,'Input and Summary Results'!D3937=0,'Input and Summary Results'!D3937=""),FALSE,'Input and Summary Results'!$D3937)</f>
        <v>0.46697261499999998</v>
      </c>
      <c r="D4355">
        <f>IF(OR(B4355=0,'Input and Summary Results'!E3937=0),FALSE,'Input and Summary Results'!$E3937)</f>
        <v>0.11886924</v>
      </c>
      <c r="E4355">
        <f t="shared" si="233"/>
        <v>-0.33070858732063169</v>
      </c>
      <c r="F4355">
        <f t="shared" si="234"/>
        <v>0.11047596476294441</v>
      </c>
      <c r="G4355">
        <f>IF('Input and Summary Results'!$J$4="yes",IF(C4355=FALSE,FALSE,IF('Data Transformation'!E4355&lt;$R$10,E4355,$R$10)),IF(C4355=FALSE,FALSE,IF(C4355&lt;$R$10,C4355,$R$10)))</f>
        <v>0.46697261499999998</v>
      </c>
      <c r="H4355">
        <f>IF('Input and Summary Results'!$J$4="yes",'Data Transformation'!F4355,'Data Transformation'!D4355)</f>
        <v>0.11886924</v>
      </c>
      <c r="I4355">
        <f t="shared" si="232"/>
        <v>234</v>
      </c>
    </row>
    <row r="4356" spans="2:9" x14ac:dyDescent="0.45">
      <c r="B4356">
        <f>IF('Input and Summary Results'!D3938=0,FALSE,'Input and Summary Results'!$B3938)</f>
        <v>234</v>
      </c>
      <c r="C4356">
        <f>IF(OR(B4356=0,'Input and Summary Results'!D3938=0,'Input and Summary Results'!D3938=""),FALSE,'Input and Summary Results'!$D3938)</f>
        <v>-7.2966032E-2</v>
      </c>
      <c r="D4356">
        <f>IF(OR(B4356=0,'Input and Summary Results'!E3938=0),FALSE,'Input and Summary Results'!$E3938)</f>
        <v>6.6878864999999996E-2</v>
      </c>
      <c r="E4356" t="e">
        <f t="shared" si="233"/>
        <v>#NUM!</v>
      </c>
      <c r="F4356">
        <f t="shared" si="234"/>
        <v>-0.39779369405753073</v>
      </c>
      <c r="G4356">
        <f>IF('Input and Summary Results'!$J$4="yes",IF(C4356=FALSE,FALSE,IF('Data Transformation'!E4356&lt;$R$10,E4356,$R$10)),IF(C4356=FALSE,FALSE,IF(C4356&lt;$R$10,C4356,$R$10)))</f>
        <v>-7.2966032E-2</v>
      </c>
      <c r="H4356">
        <f>IF('Input and Summary Results'!$J$4="yes",'Data Transformation'!F4356,'Data Transformation'!D4356)</f>
        <v>6.6878864999999996E-2</v>
      </c>
      <c r="I4356">
        <f t="shared" si="232"/>
        <v>234</v>
      </c>
    </row>
    <row r="4357" spans="2:9" x14ac:dyDescent="0.45">
      <c r="B4357">
        <f>IF('Input and Summary Results'!D3939=0,FALSE,'Input and Summary Results'!$B3939)</f>
        <v>234</v>
      </c>
      <c r="C4357">
        <f>IF(OR(B4357=0,'Input and Summary Results'!D3939=0,'Input and Summary Results'!D3939=""),FALSE,'Input and Summary Results'!$D3939)</f>
        <v>2.7627966E-2</v>
      </c>
      <c r="D4357">
        <f>IF(OR(B4357=0,'Input and Summary Results'!E3939=0),FALSE,'Input and Summary Results'!$E3939)</f>
        <v>6.6027028000000001E-2</v>
      </c>
      <c r="E4357">
        <f t="shared" si="233"/>
        <v>-1.5586510871244643</v>
      </c>
      <c r="F4357">
        <f t="shared" si="234"/>
        <v>1.0372001381498732</v>
      </c>
      <c r="G4357">
        <f>IF('Input and Summary Results'!$J$4="yes",IF(C4357=FALSE,FALSE,IF('Data Transformation'!E4357&lt;$R$10,E4357,$R$10)),IF(C4357=FALSE,FALSE,IF(C4357&lt;$R$10,C4357,$R$10)))</f>
        <v>2.7627966E-2</v>
      </c>
      <c r="H4357">
        <f>IF('Input and Summary Results'!$J$4="yes",'Data Transformation'!F4357,'Data Transformation'!D4357)</f>
        <v>6.6027028000000001E-2</v>
      </c>
      <c r="I4357">
        <f t="shared" ref="I4357:I4420" si="235">IF(G4357=FALSE,"",B4357)</f>
        <v>234</v>
      </c>
    </row>
    <row r="4358" spans="2:9" x14ac:dyDescent="0.45">
      <c r="B4358">
        <f>IF('Input and Summary Results'!D3940=0,FALSE,'Input and Summary Results'!$B3940)</f>
        <v>234</v>
      </c>
      <c r="C4358">
        <f>IF(OR(B4358=0,'Input and Summary Results'!D3940=0,'Input and Summary Results'!D3940=""),FALSE,'Input and Summary Results'!$D3940)</f>
        <v>-1.3497738E-2</v>
      </c>
      <c r="D4358">
        <f>IF(OR(B4358=0,'Input and Summary Results'!E3940=0),FALSE,'Input and Summary Results'!$E3940)</f>
        <v>5.5306389999999997E-2</v>
      </c>
      <c r="E4358" t="e">
        <f t="shared" si="233"/>
        <v>#NUM!</v>
      </c>
      <c r="F4358">
        <f t="shared" si="234"/>
        <v>-1.7782959826305709</v>
      </c>
      <c r="G4358">
        <f>IF('Input and Summary Results'!$J$4="yes",IF(C4358=FALSE,FALSE,IF('Data Transformation'!E4358&lt;$R$10,E4358,$R$10)),IF(C4358=FALSE,FALSE,IF(C4358&lt;$R$10,C4358,$R$10)))</f>
        <v>-1.3497738E-2</v>
      </c>
      <c r="H4358">
        <f>IF('Input and Summary Results'!$J$4="yes",'Data Transformation'!F4358,'Data Transformation'!D4358)</f>
        <v>5.5306389999999997E-2</v>
      </c>
      <c r="I4358">
        <f t="shared" si="235"/>
        <v>234</v>
      </c>
    </row>
    <row r="4359" spans="2:9" x14ac:dyDescent="0.45">
      <c r="B4359">
        <f>IF('Input and Summary Results'!D3941=0,FALSE,'Input and Summary Results'!$B3941)</f>
        <v>234</v>
      </c>
      <c r="C4359">
        <f>IF(OR(B4359=0,'Input and Summary Results'!D3941=0,'Input and Summary Results'!D3941=""),FALSE,'Input and Summary Results'!$D3941)</f>
        <v>0.93226098599999996</v>
      </c>
      <c r="D4359">
        <f>IF(OR(B4359=0,'Input and Summary Results'!E3941=0),FALSE,'Input and Summary Results'!$E3941)</f>
        <v>5.3425597999999998E-2</v>
      </c>
      <c r="E4359">
        <f t="shared" si="233"/>
        <v>-3.0462490100132491E-2</v>
      </c>
      <c r="F4359">
        <f t="shared" si="234"/>
        <v>2.4871478995904264E-2</v>
      </c>
      <c r="G4359">
        <f>IF('Input and Summary Results'!$J$4="yes",IF(C4359=FALSE,FALSE,IF('Data Transformation'!E4359&lt;$R$10,E4359,$R$10)),IF(C4359=FALSE,FALSE,IF(C4359&lt;$R$10,C4359,$R$10)))</f>
        <v>0.93226098599999996</v>
      </c>
      <c r="H4359">
        <f>IF('Input and Summary Results'!$J$4="yes",'Data Transformation'!F4359,'Data Transformation'!D4359)</f>
        <v>5.3425597999999998E-2</v>
      </c>
      <c r="I4359">
        <f t="shared" si="235"/>
        <v>234</v>
      </c>
    </row>
    <row r="4360" spans="2:9" x14ac:dyDescent="0.45">
      <c r="B4360">
        <f>IF('Input and Summary Results'!D3942=0,FALSE,'Input and Summary Results'!$B3942)</f>
        <v>234</v>
      </c>
      <c r="C4360">
        <f>IF(OR(B4360=0,'Input and Summary Results'!D3942=0,'Input and Summary Results'!D3942=""),FALSE,'Input and Summary Results'!$D3942)</f>
        <v>0.86050174700000004</v>
      </c>
      <c r="D4360">
        <f>IF(OR(B4360=0,'Input and Summary Results'!E3942=0),FALSE,'Input and Summary Results'!$E3942)</f>
        <v>4.5673676000000003E-2</v>
      </c>
      <c r="E4360">
        <f t="shared" si="233"/>
        <v>-6.5248243626148159E-2</v>
      </c>
      <c r="F4360">
        <f t="shared" si="234"/>
        <v>2.3035833980706608E-2</v>
      </c>
      <c r="G4360">
        <f>IF('Input and Summary Results'!$J$4="yes",IF(C4360=FALSE,FALSE,IF('Data Transformation'!E4360&lt;$R$10,E4360,$R$10)),IF(C4360=FALSE,FALSE,IF(C4360&lt;$R$10,C4360,$R$10)))</f>
        <v>0.86050174700000004</v>
      </c>
      <c r="H4360">
        <f>IF('Input and Summary Results'!$J$4="yes",'Data Transformation'!F4360,'Data Transformation'!D4360)</f>
        <v>4.5673676000000003E-2</v>
      </c>
      <c r="I4360">
        <f t="shared" si="235"/>
        <v>234</v>
      </c>
    </row>
    <row r="4361" spans="2:9" x14ac:dyDescent="0.45">
      <c r="B4361">
        <f>IF('Input and Summary Results'!D3943=0,FALSE,'Input and Summary Results'!$B3943)</f>
        <v>234</v>
      </c>
      <c r="C4361">
        <f>IF(OR(B4361=0,'Input and Summary Results'!D3943=0,'Input and Summary Results'!D3943=""),FALSE,'Input and Summary Results'!$D3943)</f>
        <v>0.166508344</v>
      </c>
      <c r="D4361">
        <f>IF(OR(B4361=0,'Input and Summary Results'!E3943=0),FALSE,'Input and Summary Results'!$E3943)</f>
        <v>4.5547125000000001E-2</v>
      </c>
      <c r="E4361">
        <f t="shared" si="233"/>
        <v>-0.77856399841976676</v>
      </c>
      <c r="F4361">
        <f t="shared" si="234"/>
        <v>0.11871748751522027</v>
      </c>
      <c r="G4361">
        <f>IF('Input and Summary Results'!$J$4="yes",IF(C4361=FALSE,FALSE,IF('Data Transformation'!E4361&lt;$R$10,E4361,$R$10)),IF(C4361=FALSE,FALSE,IF(C4361&lt;$R$10,C4361,$R$10)))</f>
        <v>0.166508344</v>
      </c>
      <c r="H4361">
        <f>IF('Input and Summary Results'!$J$4="yes",'Data Transformation'!F4361,'Data Transformation'!D4361)</f>
        <v>4.5547125000000001E-2</v>
      </c>
      <c r="I4361">
        <f t="shared" si="235"/>
        <v>234</v>
      </c>
    </row>
    <row r="4362" spans="2:9" x14ac:dyDescent="0.45">
      <c r="B4362">
        <f>IF('Input and Summary Results'!D3944=0,FALSE,'Input and Summary Results'!$B3944)</f>
        <v>234</v>
      </c>
      <c r="C4362">
        <f>IF(OR(B4362=0,'Input and Summary Results'!D3944=0,'Input and Summary Results'!D3944=""),FALSE,'Input and Summary Results'!$D3944)</f>
        <v>5.5784728999999998E-2</v>
      </c>
      <c r="D4362">
        <f>IF(OR(B4362=0,'Input and Summary Results'!E3944=0),FALSE,'Input and Summary Results'!$E3944)</f>
        <v>4.4653381999999998E-2</v>
      </c>
      <c r="E4362">
        <f t="shared" si="233"/>
        <v>-1.2534846723655824</v>
      </c>
      <c r="F4362">
        <f t="shared" si="234"/>
        <v>0.34739915628164114</v>
      </c>
      <c r="G4362">
        <f>IF('Input and Summary Results'!$J$4="yes",IF(C4362=FALSE,FALSE,IF('Data Transformation'!E4362&lt;$R$10,E4362,$R$10)),IF(C4362=FALSE,FALSE,IF(C4362&lt;$R$10,C4362,$R$10)))</f>
        <v>5.5784728999999998E-2</v>
      </c>
      <c r="H4362">
        <f>IF('Input and Summary Results'!$J$4="yes",'Data Transformation'!F4362,'Data Transformation'!D4362)</f>
        <v>4.4653381999999998E-2</v>
      </c>
      <c r="I4362">
        <f t="shared" si="235"/>
        <v>234</v>
      </c>
    </row>
    <row r="4363" spans="2:9" x14ac:dyDescent="0.45">
      <c r="B4363">
        <f>IF('Input and Summary Results'!D3945=0,FALSE,'Input and Summary Results'!$B3945)</f>
        <v>234</v>
      </c>
      <c r="C4363">
        <f>IF(OR(B4363=0,'Input and Summary Results'!D3945=0,'Input and Summary Results'!D3945=""),FALSE,'Input and Summary Results'!$D3945)</f>
        <v>0.183080667</v>
      </c>
      <c r="D4363">
        <f>IF(OR(B4363=0,'Input and Summary Results'!E3945=0),FALSE,'Input and Summary Results'!$E3945)</f>
        <v>4.3701990000000003E-2</v>
      </c>
      <c r="E4363">
        <f t="shared" si="233"/>
        <v>-0.7373575140189802</v>
      </c>
      <c r="F4363">
        <f t="shared" si="234"/>
        <v>0.10359730478805826</v>
      </c>
      <c r="G4363">
        <f>IF('Input and Summary Results'!$J$4="yes",IF(C4363=FALSE,FALSE,IF('Data Transformation'!E4363&lt;$R$10,E4363,$R$10)),IF(C4363=FALSE,FALSE,IF(C4363&lt;$R$10,C4363,$R$10)))</f>
        <v>0.183080667</v>
      </c>
      <c r="H4363">
        <f>IF('Input and Summary Results'!$J$4="yes",'Data Transformation'!F4363,'Data Transformation'!D4363)</f>
        <v>4.3701990000000003E-2</v>
      </c>
      <c r="I4363">
        <f t="shared" si="235"/>
        <v>234</v>
      </c>
    </row>
    <row r="4364" spans="2:9" x14ac:dyDescent="0.45">
      <c r="B4364">
        <f>IF('Input and Summary Results'!D3946=0,FALSE,'Input and Summary Results'!$B3946)</f>
        <v>234</v>
      </c>
      <c r="C4364">
        <f>IF(OR(B4364=0,'Input and Summary Results'!D3946=0,'Input and Summary Results'!D3946=""),FALSE,'Input and Summary Results'!$D3946)</f>
        <v>3.6204215999999997E-2</v>
      </c>
      <c r="D4364">
        <f>IF(OR(B4364=0,'Input and Summary Results'!E3946=0),FALSE,'Input and Summary Results'!$E3946)</f>
        <v>4.3611170999999997E-2</v>
      </c>
      <c r="E4364">
        <f t="shared" si="233"/>
        <v>-1.4412408527010345</v>
      </c>
      <c r="F4364">
        <f t="shared" si="234"/>
        <v>0.52279127419856297</v>
      </c>
      <c r="G4364">
        <f>IF('Input and Summary Results'!$J$4="yes",IF(C4364=FALSE,FALSE,IF('Data Transformation'!E4364&lt;$R$10,E4364,$R$10)),IF(C4364=FALSE,FALSE,IF(C4364&lt;$R$10,C4364,$R$10)))</f>
        <v>3.6204215999999997E-2</v>
      </c>
      <c r="H4364">
        <f>IF('Input and Summary Results'!$J$4="yes",'Data Transformation'!F4364,'Data Transformation'!D4364)</f>
        <v>4.3611170999999997E-2</v>
      </c>
      <c r="I4364">
        <f t="shared" si="235"/>
        <v>234</v>
      </c>
    </row>
    <row r="4365" spans="2:9" x14ac:dyDescent="0.45">
      <c r="B4365">
        <f>IF('Input and Summary Results'!D3947=0,FALSE,'Input and Summary Results'!$B3947)</f>
        <v>234</v>
      </c>
      <c r="C4365">
        <f>IF(OR(B4365=0,'Input and Summary Results'!D3947=0,'Input and Summary Results'!D3947=""),FALSE,'Input and Summary Results'!$D3947)</f>
        <v>6.5405998000000007E-2</v>
      </c>
      <c r="D4365">
        <f>IF(OR(B4365=0,'Input and Summary Results'!E3947=0),FALSE,'Input and Summary Results'!$E3947)</f>
        <v>4.3270800999999998E-2</v>
      </c>
      <c r="E4365">
        <f t="shared" si="233"/>
        <v>-1.1843824232528146</v>
      </c>
      <c r="F4365">
        <f t="shared" si="234"/>
        <v>0.28712240785623355</v>
      </c>
      <c r="G4365">
        <f>IF('Input and Summary Results'!$J$4="yes",IF(C4365=FALSE,FALSE,IF('Data Transformation'!E4365&lt;$R$10,E4365,$R$10)),IF(C4365=FALSE,FALSE,IF(C4365&lt;$R$10,C4365,$R$10)))</f>
        <v>6.5405998000000007E-2</v>
      </c>
      <c r="H4365">
        <f>IF('Input and Summary Results'!$J$4="yes",'Data Transformation'!F4365,'Data Transformation'!D4365)</f>
        <v>4.3270800999999998E-2</v>
      </c>
      <c r="I4365">
        <f t="shared" si="235"/>
        <v>234</v>
      </c>
    </row>
    <row r="4366" spans="2:9" x14ac:dyDescent="0.45">
      <c r="B4366">
        <f>IF('Input and Summary Results'!D3948=0,FALSE,'Input and Summary Results'!$B3948)</f>
        <v>234</v>
      </c>
      <c r="C4366">
        <f>IF(OR(B4366=0,'Input and Summary Results'!D3948=0,'Input and Summary Results'!D3948=""),FALSE,'Input and Summary Results'!$D3948)</f>
        <v>1.5320988000000001E-2</v>
      </c>
      <c r="D4366">
        <f>IF(OR(B4366=0,'Input and Summary Results'!E3948=0),FALSE,'Input and Summary Results'!$E3948)</f>
        <v>4.3217061000000001E-2</v>
      </c>
      <c r="E4366">
        <f t="shared" si="233"/>
        <v>-1.8147132275811726</v>
      </c>
      <c r="F4366">
        <f t="shared" si="234"/>
        <v>1.2242163804318624</v>
      </c>
      <c r="G4366">
        <f>IF('Input and Summary Results'!$J$4="yes",IF(C4366=FALSE,FALSE,IF('Data Transformation'!E4366&lt;$R$10,E4366,$R$10)),IF(C4366=FALSE,FALSE,IF(C4366&lt;$R$10,C4366,$R$10)))</f>
        <v>1.5320988000000001E-2</v>
      </c>
      <c r="H4366">
        <f>IF('Input and Summary Results'!$J$4="yes",'Data Transformation'!F4366,'Data Transformation'!D4366)</f>
        <v>4.3217061000000001E-2</v>
      </c>
      <c r="I4366">
        <f t="shared" si="235"/>
        <v>234</v>
      </c>
    </row>
    <row r="4367" spans="2:9" x14ac:dyDescent="0.45">
      <c r="B4367">
        <f>IF('Input and Summary Results'!D3949=0,FALSE,'Input and Summary Results'!$B3949)</f>
        <v>234</v>
      </c>
      <c r="C4367">
        <f>IF(OR(B4367=0,'Input and Summary Results'!D3949=0,'Input and Summary Results'!D3949=""),FALSE,'Input and Summary Results'!$D3949)</f>
        <v>0.10787572300000001</v>
      </c>
      <c r="D4367">
        <f>IF(OR(B4367=0,'Input and Summary Results'!E3949=0),FALSE,'Input and Summary Results'!$E3949)</f>
        <v>4.0383754000000001E-2</v>
      </c>
      <c r="E4367">
        <f t="shared" si="233"/>
        <v>-0.96707628055730688</v>
      </c>
      <c r="F4367">
        <f t="shared" si="234"/>
        <v>0.16246981942359726</v>
      </c>
      <c r="G4367">
        <f>IF('Input and Summary Results'!$J$4="yes",IF(C4367=FALSE,FALSE,IF('Data Transformation'!E4367&lt;$R$10,E4367,$R$10)),IF(C4367=FALSE,FALSE,IF(C4367&lt;$R$10,C4367,$R$10)))</f>
        <v>0.10787572300000001</v>
      </c>
      <c r="H4367">
        <f>IF('Input and Summary Results'!$J$4="yes",'Data Transformation'!F4367,'Data Transformation'!D4367)</f>
        <v>4.0383754000000001E-2</v>
      </c>
      <c r="I4367">
        <f t="shared" si="235"/>
        <v>234</v>
      </c>
    </row>
    <row r="4368" spans="2:9" x14ac:dyDescent="0.45">
      <c r="B4368">
        <f>IF('Input and Summary Results'!D3950=0,FALSE,'Input and Summary Results'!$B3950)</f>
        <v>234</v>
      </c>
      <c r="C4368">
        <f>IF(OR(B4368=0,'Input and Summary Results'!D3950=0,'Input and Summary Results'!D3950=""),FALSE,'Input and Summary Results'!$D3950)</f>
        <v>4.2025489999999999E-2</v>
      </c>
      <c r="D4368">
        <f>IF(OR(B4368=0,'Input and Summary Results'!E3950=0),FALSE,'Input and Summary Results'!$E3950)</f>
        <v>3.9701330999999999E-2</v>
      </c>
      <c r="E4368">
        <f t="shared" si="233"/>
        <v>-1.3764872141631965</v>
      </c>
      <c r="F4368">
        <f t="shared" si="234"/>
        <v>0.40999825710539006</v>
      </c>
      <c r="G4368">
        <f>IF('Input and Summary Results'!$J$4="yes",IF(C4368=FALSE,FALSE,IF('Data Transformation'!E4368&lt;$R$10,E4368,$R$10)),IF(C4368=FALSE,FALSE,IF(C4368&lt;$R$10,C4368,$R$10)))</f>
        <v>4.2025489999999999E-2</v>
      </c>
      <c r="H4368">
        <f>IF('Input and Summary Results'!$J$4="yes",'Data Transformation'!F4368,'Data Transformation'!D4368)</f>
        <v>3.9701330999999999E-2</v>
      </c>
      <c r="I4368">
        <f t="shared" si="235"/>
        <v>234</v>
      </c>
    </row>
    <row r="4369" spans="2:9" x14ac:dyDescent="0.45">
      <c r="B4369">
        <f>IF('Input and Summary Results'!D3951=0,FALSE,'Input and Summary Results'!$B3951)</f>
        <v>234</v>
      </c>
      <c r="C4369">
        <f>IF(OR(B4369=0,'Input and Summary Results'!D3951=0,'Input and Summary Results'!D3951=""),FALSE,'Input and Summary Results'!$D3951)</f>
        <v>5.8553869000000001E-2</v>
      </c>
      <c r="D4369">
        <f>IF(OR(B4369=0,'Input and Summary Results'!E3951=0),FALSE,'Input and Summary Results'!$E3951)</f>
        <v>3.4431358000000002E-2</v>
      </c>
      <c r="E4369">
        <f t="shared" si="233"/>
        <v>-1.2324444032417279</v>
      </c>
      <c r="F4369">
        <f t="shared" si="234"/>
        <v>0.2552044745668301</v>
      </c>
      <c r="G4369">
        <f>IF('Input and Summary Results'!$J$4="yes",IF(C4369=FALSE,FALSE,IF('Data Transformation'!E4369&lt;$R$10,E4369,$R$10)),IF(C4369=FALSE,FALSE,IF(C4369&lt;$R$10,C4369,$R$10)))</f>
        <v>5.8553869000000001E-2</v>
      </c>
      <c r="H4369">
        <f>IF('Input and Summary Results'!$J$4="yes",'Data Transformation'!F4369,'Data Transformation'!D4369)</f>
        <v>3.4431358000000002E-2</v>
      </c>
      <c r="I4369">
        <f t="shared" si="235"/>
        <v>234</v>
      </c>
    </row>
    <row r="4370" spans="2:9" x14ac:dyDescent="0.45">
      <c r="B4370">
        <f>IF('Input and Summary Results'!D3952=0,FALSE,'Input and Summary Results'!$B3952)</f>
        <v>234</v>
      </c>
      <c r="C4370">
        <f>IF(OR(B4370=0,'Input and Summary Results'!D3952=0,'Input and Summary Results'!D3952=""),FALSE,'Input and Summary Results'!$D3952)</f>
        <v>1.9757177000000001E-2</v>
      </c>
      <c r="D4370">
        <f>IF(OR(B4370=0,'Input and Summary Results'!E3952=0),FALSE,'Input and Summary Results'!$E3952)</f>
        <v>3.3233803999999999E-2</v>
      </c>
      <c r="E4370">
        <f t="shared" si="233"/>
        <v>-1.7042751093894619</v>
      </c>
      <c r="F4370">
        <f t="shared" si="234"/>
        <v>0.73003703595913516</v>
      </c>
      <c r="G4370">
        <f>IF('Input and Summary Results'!$J$4="yes",IF(C4370=FALSE,FALSE,IF('Data Transformation'!E4370&lt;$R$10,E4370,$R$10)),IF(C4370=FALSE,FALSE,IF(C4370&lt;$R$10,C4370,$R$10)))</f>
        <v>1.9757177000000001E-2</v>
      </c>
      <c r="H4370">
        <f>IF('Input and Summary Results'!$J$4="yes",'Data Transformation'!F4370,'Data Transformation'!D4370)</f>
        <v>3.3233803999999999E-2</v>
      </c>
      <c r="I4370">
        <f t="shared" si="235"/>
        <v>234</v>
      </c>
    </row>
    <row r="4371" spans="2:9" x14ac:dyDescent="0.45">
      <c r="B4371">
        <f>IF('Input and Summary Results'!D3953=0,FALSE,'Input and Summary Results'!$B3953)</f>
        <v>234</v>
      </c>
      <c r="C4371">
        <f>IF(OR(B4371=0,'Input and Summary Results'!D3953=0,'Input and Summary Results'!D3953=""),FALSE,'Input and Summary Results'!$D3953)</f>
        <v>8.0132081999999993E-2</v>
      </c>
      <c r="D4371">
        <f>IF(OR(B4371=0,'Input and Summary Results'!E3953=0),FALSE,'Input and Summary Results'!$E3953)</f>
        <v>3.3136099000000002E-2</v>
      </c>
      <c r="E4371">
        <f t="shared" si="233"/>
        <v>-1.0961935732284556</v>
      </c>
      <c r="F4371">
        <f t="shared" si="234"/>
        <v>0.17946703251763757</v>
      </c>
      <c r="G4371">
        <f>IF('Input and Summary Results'!$J$4="yes",IF(C4371=FALSE,FALSE,IF('Data Transformation'!E4371&lt;$R$10,E4371,$R$10)),IF(C4371=FALSE,FALSE,IF(C4371&lt;$R$10,C4371,$R$10)))</f>
        <v>8.0132081999999993E-2</v>
      </c>
      <c r="H4371">
        <f>IF('Input and Summary Results'!$J$4="yes",'Data Transformation'!F4371,'Data Transformation'!D4371)</f>
        <v>3.3136099000000002E-2</v>
      </c>
      <c r="I4371">
        <f t="shared" si="235"/>
        <v>234</v>
      </c>
    </row>
    <row r="4372" spans="2:9" x14ac:dyDescent="0.45">
      <c r="B4372">
        <f>IF('Input and Summary Results'!D3954=0,FALSE,'Input and Summary Results'!$B3954)</f>
        <v>234</v>
      </c>
      <c r="C4372">
        <f>IF(OR(B4372=0,'Input and Summary Results'!D3954=0,'Input and Summary Results'!D3954=""),FALSE,'Input and Summary Results'!$D3954)</f>
        <v>2.8754376000000002E-2</v>
      </c>
      <c r="D4372">
        <f>IF(OR(B4372=0,'Input and Summary Results'!E3954=0),FALSE,'Input and Summary Results'!$E3954)</f>
        <v>2.3578492E-2</v>
      </c>
      <c r="E4372">
        <f t="shared" si="233"/>
        <v>-1.5412960526079766</v>
      </c>
      <c r="F4372">
        <f t="shared" si="234"/>
        <v>0.35587854620806231</v>
      </c>
      <c r="G4372">
        <f>IF('Input and Summary Results'!$J$4="yes",IF(C4372=FALSE,FALSE,IF('Data Transformation'!E4372&lt;$R$10,E4372,$R$10)),IF(C4372=FALSE,FALSE,IF(C4372&lt;$R$10,C4372,$R$10)))</f>
        <v>2.8754376000000002E-2</v>
      </c>
      <c r="H4372">
        <f>IF('Input and Summary Results'!$J$4="yes",'Data Transformation'!F4372,'Data Transformation'!D4372)</f>
        <v>2.3578492E-2</v>
      </c>
      <c r="I4372">
        <f t="shared" si="235"/>
        <v>234</v>
      </c>
    </row>
    <row r="4373" spans="2:9" x14ac:dyDescent="0.45">
      <c r="B4373">
        <f>IF('Input and Summary Results'!D3955=0,FALSE,'Input and Summary Results'!$B3955)</f>
        <v>235</v>
      </c>
      <c r="C4373">
        <f>IF(OR(B4373=0,'Input and Summary Results'!D3955=0,'Input and Summary Results'!D3955=""),FALSE,'Input and Summary Results'!$D3955)</f>
        <v>0.195648774</v>
      </c>
      <c r="D4373">
        <f>IF(OR(B4373=0,'Input and Summary Results'!E3955=0),FALSE,'Input and Summary Results'!$E3955)</f>
        <v>9.0291483000000006E-2</v>
      </c>
      <c r="E4373">
        <f t="shared" si="233"/>
        <v>-0.70852286918779916</v>
      </c>
      <c r="F4373">
        <f t="shared" si="234"/>
        <v>0.20029005457504173</v>
      </c>
      <c r="G4373">
        <f>IF('Input and Summary Results'!$J$4="yes",IF(C4373=FALSE,FALSE,IF('Data Transformation'!E4373&lt;$R$10,E4373,$R$10)),IF(C4373=FALSE,FALSE,IF(C4373&lt;$R$10,C4373,$R$10)))</f>
        <v>0.195648774</v>
      </c>
      <c r="H4373">
        <f>IF('Input and Summary Results'!$J$4="yes",'Data Transformation'!F4373,'Data Transformation'!D4373)</f>
        <v>9.0291483000000006E-2</v>
      </c>
      <c r="I4373">
        <f t="shared" si="235"/>
        <v>235</v>
      </c>
    </row>
    <row r="4374" spans="2:9" x14ac:dyDescent="0.45">
      <c r="B4374">
        <f>IF('Input and Summary Results'!D3956=0,FALSE,'Input and Summary Results'!$B3956)</f>
        <v>235</v>
      </c>
      <c r="C4374">
        <f>IF(OR(B4374=0,'Input and Summary Results'!D3956=0,'Input and Summary Results'!D3956=""),FALSE,'Input and Summary Results'!$D3956)</f>
        <v>0.95504324500000004</v>
      </c>
      <c r="D4374">
        <f>IF(OR(B4374=0,'Input and Summary Results'!E3956=0),FALSE,'Input and Summary Results'!$E3956)</f>
        <v>7.8691632999999997E-2</v>
      </c>
      <c r="E4374">
        <f t="shared" si="233"/>
        <v>-1.9976962824993044E-2</v>
      </c>
      <c r="F4374">
        <f t="shared" si="234"/>
        <v>3.5759813915023288E-2</v>
      </c>
      <c r="G4374">
        <f>IF('Input and Summary Results'!$J$4="yes",IF(C4374=FALSE,FALSE,IF('Data Transformation'!E4374&lt;$R$10,E4374,$R$10)),IF(C4374=FALSE,FALSE,IF(C4374&lt;$R$10,C4374,$R$10)))</f>
        <v>0.95504324500000004</v>
      </c>
      <c r="H4374">
        <f>IF('Input and Summary Results'!$J$4="yes",'Data Transformation'!F4374,'Data Transformation'!D4374)</f>
        <v>7.8691632999999997E-2</v>
      </c>
      <c r="I4374">
        <f t="shared" si="235"/>
        <v>235</v>
      </c>
    </row>
    <row r="4375" spans="2:9" x14ac:dyDescent="0.45">
      <c r="B4375">
        <f>IF('Input and Summary Results'!D3957=0,FALSE,'Input and Summary Results'!$B3957)</f>
        <v>235</v>
      </c>
      <c r="C4375">
        <f>IF(OR(B4375=0,'Input and Summary Results'!D3957=0,'Input and Summary Results'!D3957=""),FALSE,'Input and Summary Results'!$D3957)</f>
        <v>0.65871023799999995</v>
      </c>
      <c r="D4375">
        <f>IF(OR(B4375=0,'Input and Summary Results'!E3957=0),FALSE,'Input and Summary Results'!$E3957)</f>
        <v>7.3893363000000004E-2</v>
      </c>
      <c r="E4375">
        <f t="shared" si="233"/>
        <v>-0.18130558648659895</v>
      </c>
      <c r="F4375">
        <f t="shared" si="234"/>
        <v>4.8685624864995655E-2</v>
      </c>
      <c r="G4375">
        <f>IF('Input and Summary Results'!$J$4="yes",IF(C4375=FALSE,FALSE,IF('Data Transformation'!E4375&lt;$R$10,E4375,$R$10)),IF(C4375=FALSE,FALSE,IF(C4375&lt;$R$10,C4375,$R$10)))</f>
        <v>0.65871023799999995</v>
      </c>
      <c r="H4375">
        <f>IF('Input and Summary Results'!$J$4="yes",'Data Transformation'!F4375,'Data Transformation'!D4375)</f>
        <v>7.3893363000000004E-2</v>
      </c>
      <c r="I4375">
        <f t="shared" si="235"/>
        <v>235</v>
      </c>
    </row>
    <row r="4376" spans="2:9" x14ac:dyDescent="0.45">
      <c r="B4376">
        <f>IF('Input and Summary Results'!D3958=0,FALSE,'Input and Summary Results'!$B3958)</f>
        <v>235</v>
      </c>
      <c r="C4376">
        <f>IF(OR(B4376=0,'Input and Summary Results'!D3958=0,'Input and Summary Results'!D3958=""),FALSE,'Input and Summary Results'!$D3958)</f>
        <v>0.809289437</v>
      </c>
      <c r="D4376">
        <f>IF(OR(B4376=0,'Input and Summary Results'!E3958=0),FALSE,'Input and Summary Results'!$E3958)</f>
        <v>6.4165994000000004E-2</v>
      </c>
      <c r="E4376">
        <f t="shared" si="233"/>
        <v>-9.1896128064818852E-2</v>
      </c>
      <c r="F4376">
        <f t="shared" si="234"/>
        <v>3.4410484213449583E-2</v>
      </c>
      <c r="G4376">
        <f>IF('Input and Summary Results'!$J$4="yes",IF(C4376=FALSE,FALSE,IF('Data Transformation'!E4376&lt;$R$10,E4376,$R$10)),IF(C4376=FALSE,FALSE,IF(C4376&lt;$R$10,C4376,$R$10)))</f>
        <v>0.809289437</v>
      </c>
      <c r="H4376">
        <f>IF('Input and Summary Results'!$J$4="yes",'Data Transformation'!F4376,'Data Transformation'!D4376)</f>
        <v>6.4165994000000004E-2</v>
      </c>
      <c r="I4376">
        <f t="shared" si="235"/>
        <v>235</v>
      </c>
    </row>
    <row r="4377" spans="2:9" x14ac:dyDescent="0.45">
      <c r="B4377">
        <f>IF('Input and Summary Results'!D3959=0,FALSE,'Input and Summary Results'!$B3959)</f>
        <v>235</v>
      </c>
      <c r="C4377">
        <f>IF(OR(B4377=0,'Input and Summary Results'!D3959=0,'Input and Summary Results'!D3959=""),FALSE,'Input and Summary Results'!$D3959)</f>
        <v>0.85049016200000005</v>
      </c>
      <c r="D4377">
        <f>IF(OR(B4377=0,'Input and Summary Results'!E3959=0),FALSE,'Input and Summary Results'!$E3959)</f>
        <v>6.026579E-2</v>
      </c>
      <c r="E4377">
        <f t="shared" si="233"/>
        <v>-7.033070570082349E-2</v>
      </c>
      <c r="F4377">
        <f t="shared" si="234"/>
        <v>3.075326914833848E-2</v>
      </c>
      <c r="G4377">
        <f>IF('Input and Summary Results'!$J$4="yes",IF(C4377=FALSE,FALSE,IF('Data Transformation'!E4377&lt;$R$10,E4377,$R$10)),IF(C4377=FALSE,FALSE,IF(C4377&lt;$R$10,C4377,$R$10)))</f>
        <v>0.85049016200000005</v>
      </c>
      <c r="H4377">
        <f>IF('Input and Summary Results'!$J$4="yes",'Data Transformation'!F4377,'Data Transformation'!D4377)</f>
        <v>6.026579E-2</v>
      </c>
      <c r="I4377">
        <f t="shared" si="235"/>
        <v>235</v>
      </c>
    </row>
    <row r="4378" spans="2:9" x14ac:dyDescent="0.45">
      <c r="B4378">
        <f>IF('Input and Summary Results'!D3960=0,FALSE,'Input and Summary Results'!$B3960)</f>
        <v>235</v>
      </c>
      <c r="C4378">
        <f>IF(OR(B4378=0,'Input and Summary Results'!D3960=0,'Input and Summary Results'!D3960=""),FALSE,'Input and Summary Results'!$D3960)</f>
        <v>0.72101499899999999</v>
      </c>
      <c r="D4378">
        <f>IF(OR(B4378=0,'Input and Summary Results'!E3960=0),FALSE,'Input and Summary Results'!$E3960)</f>
        <v>5.5171365999999999E-2</v>
      </c>
      <c r="E4378">
        <f t="shared" si="233"/>
        <v>-0.14205570072414983</v>
      </c>
      <c r="F4378">
        <f t="shared" si="234"/>
        <v>3.3209257612129096E-2</v>
      </c>
      <c r="G4378">
        <f>IF('Input and Summary Results'!$J$4="yes",IF(C4378=FALSE,FALSE,IF('Data Transformation'!E4378&lt;$R$10,E4378,$R$10)),IF(C4378=FALSE,FALSE,IF(C4378&lt;$R$10,C4378,$R$10)))</f>
        <v>0.72101499899999999</v>
      </c>
      <c r="H4378">
        <f>IF('Input and Summary Results'!$J$4="yes",'Data Transformation'!F4378,'Data Transformation'!D4378)</f>
        <v>5.5171365999999999E-2</v>
      </c>
      <c r="I4378">
        <f t="shared" si="235"/>
        <v>235</v>
      </c>
    </row>
    <row r="4379" spans="2:9" x14ac:dyDescent="0.45">
      <c r="B4379">
        <f>IF('Input and Summary Results'!D3961=0,FALSE,'Input and Summary Results'!$B3961)</f>
        <v>235</v>
      </c>
      <c r="C4379">
        <f>IF(OR(B4379=0,'Input and Summary Results'!D3961=0,'Input and Summary Results'!D3961=""),FALSE,'Input and Summary Results'!$D3961)</f>
        <v>1.0360696650000001</v>
      </c>
      <c r="D4379">
        <f>IF(OR(B4379=0,'Input and Summary Results'!E3961=0),FALSE,'Input and Summary Results'!$E3961)</f>
        <v>5.2142650999999998E-2</v>
      </c>
      <c r="E4379">
        <f t="shared" si="233"/>
        <v>1.5388958216054427E-2</v>
      </c>
      <c r="F4379">
        <f t="shared" si="234"/>
        <v>2.184207423349278E-2</v>
      </c>
      <c r="G4379">
        <f>IF('Input and Summary Results'!$J$4="yes",IF(C4379=FALSE,FALSE,IF('Data Transformation'!E4379&lt;$R$10,E4379,$R$10)),IF(C4379=FALSE,FALSE,IF(C4379&lt;$R$10,C4379,$R$10)))</f>
        <v>1.0360696650000001</v>
      </c>
      <c r="H4379">
        <f>IF('Input and Summary Results'!$J$4="yes",'Data Transformation'!F4379,'Data Transformation'!D4379)</f>
        <v>5.2142650999999998E-2</v>
      </c>
      <c r="I4379">
        <f t="shared" si="235"/>
        <v>235</v>
      </c>
    </row>
    <row r="4380" spans="2:9" x14ac:dyDescent="0.45">
      <c r="B4380">
        <f>IF('Input and Summary Results'!D3962=0,FALSE,'Input and Summary Results'!$B3962)</f>
        <v>235</v>
      </c>
      <c r="C4380">
        <f>IF(OR(B4380=0,'Input and Summary Results'!D3962=0,'Input and Summary Results'!D3962=""),FALSE,'Input and Summary Results'!$D3962)</f>
        <v>4.5481139999999998E-3</v>
      </c>
      <c r="D4380">
        <f>IF(OR(B4380=0,'Input and Summary Results'!E3962=0),FALSE,'Input and Summary Results'!$E3962)</f>
        <v>5.0190018000000003E-2</v>
      </c>
      <c r="E4380">
        <f t="shared" si="233"/>
        <v>-2.3421686581112939</v>
      </c>
      <c r="F4380">
        <f t="shared" si="234"/>
        <v>4.7893407711416209</v>
      </c>
      <c r="G4380">
        <f>IF('Input and Summary Results'!$J$4="yes",IF(C4380=FALSE,FALSE,IF('Data Transformation'!E4380&lt;$R$10,E4380,$R$10)),IF(C4380=FALSE,FALSE,IF(C4380&lt;$R$10,C4380,$R$10)))</f>
        <v>4.5481139999999998E-3</v>
      </c>
      <c r="H4380">
        <f>IF('Input and Summary Results'!$J$4="yes",'Data Transformation'!F4380,'Data Transformation'!D4380)</f>
        <v>5.0190018000000003E-2</v>
      </c>
      <c r="I4380">
        <f t="shared" si="235"/>
        <v>235</v>
      </c>
    </row>
    <row r="4381" spans="2:9" x14ac:dyDescent="0.45">
      <c r="B4381">
        <f>IF('Input and Summary Results'!D3963=0,FALSE,'Input and Summary Results'!$B3963)</f>
        <v>235</v>
      </c>
      <c r="C4381">
        <f>IF(OR(B4381=0,'Input and Summary Results'!D3963=0,'Input and Summary Results'!D3963=""),FALSE,'Input and Summary Results'!$D3963)</f>
        <v>0.25125663500000001</v>
      </c>
      <c r="D4381">
        <f>IF(OR(B4381=0,'Input and Summary Results'!E3963=0),FALSE,'Input and Summary Results'!$E3963)</f>
        <v>4.507626E-2</v>
      </c>
      <c r="E4381">
        <f t="shared" si="233"/>
        <v>-0.59988246089149355</v>
      </c>
      <c r="F4381">
        <f t="shared" si="234"/>
        <v>7.7861015849392382E-2</v>
      </c>
      <c r="G4381">
        <f>IF('Input and Summary Results'!$J$4="yes",IF(C4381=FALSE,FALSE,IF('Data Transformation'!E4381&lt;$R$10,E4381,$R$10)),IF(C4381=FALSE,FALSE,IF(C4381&lt;$R$10,C4381,$R$10)))</f>
        <v>0.25125663500000001</v>
      </c>
      <c r="H4381">
        <f>IF('Input and Summary Results'!$J$4="yes",'Data Transformation'!F4381,'Data Transformation'!D4381)</f>
        <v>4.507626E-2</v>
      </c>
      <c r="I4381">
        <f t="shared" si="235"/>
        <v>235</v>
      </c>
    </row>
    <row r="4382" spans="2:9" x14ac:dyDescent="0.45">
      <c r="B4382">
        <f>IF('Input and Summary Results'!D3964=0,FALSE,'Input and Summary Results'!$B3964)</f>
        <v>235</v>
      </c>
      <c r="C4382">
        <f>IF(OR(B4382=0,'Input and Summary Results'!D3964=0,'Input and Summary Results'!D3964=""),FALSE,'Input and Summary Results'!$D3964)</f>
        <v>0.85843582799999996</v>
      </c>
      <c r="D4382">
        <f>IF(OR(B4382=0,'Input and Summary Results'!E3964=0),FALSE,'Input and Summary Results'!$E3964)</f>
        <v>4.4566427999999998E-2</v>
      </c>
      <c r="E4382">
        <f t="shared" si="233"/>
        <v>-6.6292164786296709E-2</v>
      </c>
      <c r="F4382">
        <f t="shared" si="234"/>
        <v>2.2531480072381135E-2</v>
      </c>
      <c r="G4382">
        <f>IF('Input and Summary Results'!$J$4="yes",IF(C4382=FALSE,FALSE,IF('Data Transformation'!E4382&lt;$R$10,E4382,$R$10)),IF(C4382=FALSE,FALSE,IF(C4382&lt;$R$10,C4382,$R$10)))</f>
        <v>0.85843582799999996</v>
      </c>
      <c r="H4382">
        <f>IF('Input and Summary Results'!$J$4="yes",'Data Transformation'!F4382,'Data Transformation'!D4382)</f>
        <v>4.4566427999999998E-2</v>
      </c>
      <c r="I4382">
        <f t="shared" si="235"/>
        <v>235</v>
      </c>
    </row>
    <row r="4383" spans="2:9" x14ac:dyDescent="0.45">
      <c r="B4383">
        <f>IF('Input and Summary Results'!D3965=0,FALSE,'Input and Summary Results'!$B3965)</f>
        <v>235</v>
      </c>
      <c r="C4383">
        <f>IF(OR(B4383=0,'Input and Summary Results'!D3965=0,'Input and Summary Results'!D3965=""),FALSE,'Input and Summary Results'!$D3965)</f>
        <v>0.891635026</v>
      </c>
      <c r="D4383">
        <f>IF(OR(B4383=0,'Input and Summary Results'!E3965=0),FALSE,'Input and Summary Results'!$E3965)</f>
        <v>4.4194551999999998E-2</v>
      </c>
      <c r="E4383">
        <f t="shared" si="233"/>
        <v>-4.9812879514656024E-2</v>
      </c>
      <c r="F4383">
        <f t="shared" si="234"/>
        <v>2.1511532195012718E-2</v>
      </c>
      <c r="G4383">
        <f>IF('Input and Summary Results'!$J$4="yes",IF(C4383=FALSE,FALSE,IF('Data Transformation'!E4383&lt;$R$10,E4383,$R$10)),IF(C4383=FALSE,FALSE,IF(C4383&lt;$R$10,C4383,$R$10)))</f>
        <v>0.891635026</v>
      </c>
      <c r="H4383">
        <f>IF('Input and Summary Results'!$J$4="yes",'Data Transformation'!F4383,'Data Transformation'!D4383)</f>
        <v>4.4194551999999998E-2</v>
      </c>
      <c r="I4383">
        <f t="shared" si="235"/>
        <v>235</v>
      </c>
    </row>
    <row r="4384" spans="2:9" x14ac:dyDescent="0.45">
      <c r="B4384">
        <f>IF('Input and Summary Results'!D3966=0,FALSE,'Input and Summary Results'!$B3966)</f>
        <v>235</v>
      </c>
      <c r="C4384">
        <f>IF(OR(B4384=0,'Input and Summary Results'!D3966=0,'Input and Summary Results'!D3966=""),FALSE,'Input and Summary Results'!$D3966)</f>
        <v>0.70340326500000006</v>
      </c>
      <c r="D4384">
        <f>IF(OR(B4384=0,'Input and Summary Results'!E3966=0),FALSE,'Input and Summary Results'!$E3966)</f>
        <v>4.2070485999999997E-2</v>
      </c>
      <c r="E4384">
        <f t="shared" si="233"/>
        <v>-0.15279562014163448</v>
      </c>
      <c r="F4384">
        <f t="shared" si="234"/>
        <v>2.5957500956439259E-2</v>
      </c>
      <c r="G4384">
        <f>IF('Input and Summary Results'!$J$4="yes",IF(C4384=FALSE,FALSE,IF('Data Transformation'!E4384&lt;$R$10,E4384,$R$10)),IF(C4384=FALSE,FALSE,IF(C4384&lt;$R$10,C4384,$R$10)))</f>
        <v>0.70340326500000006</v>
      </c>
      <c r="H4384">
        <f>IF('Input and Summary Results'!$J$4="yes",'Data Transformation'!F4384,'Data Transformation'!D4384)</f>
        <v>4.2070485999999997E-2</v>
      </c>
      <c r="I4384">
        <f t="shared" si="235"/>
        <v>235</v>
      </c>
    </row>
    <row r="4385" spans="2:9" x14ac:dyDescent="0.45">
      <c r="B4385">
        <f>IF('Input and Summary Results'!D3967=0,FALSE,'Input and Summary Results'!$B3967)</f>
        <v>235</v>
      </c>
      <c r="C4385">
        <f>IF(OR(B4385=0,'Input and Summary Results'!D3967=0,'Input and Summary Results'!D3967=""),FALSE,'Input and Summary Results'!$D3967)</f>
        <v>0.770058456</v>
      </c>
      <c r="D4385">
        <f>IF(OR(B4385=0,'Input and Summary Results'!E3967=0),FALSE,'Input and Summary Results'!$E3967)</f>
        <v>4.0427088999999999E-2</v>
      </c>
      <c r="E4385">
        <f t="shared" si="233"/>
        <v>-0.11347630579553442</v>
      </c>
      <c r="F4385">
        <f t="shared" si="234"/>
        <v>2.2784447712109794E-2</v>
      </c>
      <c r="G4385">
        <f>IF('Input and Summary Results'!$J$4="yes",IF(C4385=FALSE,FALSE,IF('Data Transformation'!E4385&lt;$R$10,E4385,$R$10)),IF(C4385=FALSE,FALSE,IF(C4385&lt;$R$10,C4385,$R$10)))</f>
        <v>0.770058456</v>
      </c>
      <c r="H4385">
        <f>IF('Input and Summary Results'!$J$4="yes",'Data Transformation'!F4385,'Data Transformation'!D4385)</f>
        <v>4.0427088999999999E-2</v>
      </c>
      <c r="I4385">
        <f t="shared" si="235"/>
        <v>235</v>
      </c>
    </row>
    <row r="4386" spans="2:9" x14ac:dyDescent="0.45">
      <c r="B4386">
        <f>IF('Input and Summary Results'!D3968=0,FALSE,'Input and Summary Results'!$B3968)</f>
        <v>235</v>
      </c>
      <c r="C4386">
        <f>IF(OR(B4386=0,'Input and Summary Results'!D3968=0,'Input and Summary Results'!D3968=""),FALSE,'Input and Summary Results'!$D3968)</f>
        <v>0.20496419099999999</v>
      </c>
      <c r="D4386">
        <f>IF(OR(B4386=0,'Input and Summary Results'!E3968=0),FALSE,'Input and Summary Results'!$E3968)</f>
        <v>3.7838437000000003E-2</v>
      </c>
      <c r="E4386">
        <f t="shared" si="233"/>
        <v>-0.68832200728340032</v>
      </c>
      <c r="F4386">
        <f t="shared" si="234"/>
        <v>8.0120735128801121E-2</v>
      </c>
      <c r="G4386">
        <f>IF('Input and Summary Results'!$J$4="yes",IF(C4386=FALSE,FALSE,IF('Data Transformation'!E4386&lt;$R$10,E4386,$R$10)),IF(C4386=FALSE,FALSE,IF(C4386&lt;$R$10,C4386,$R$10)))</f>
        <v>0.20496419099999999</v>
      </c>
      <c r="H4386">
        <f>IF('Input and Summary Results'!$J$4="yes",'Data Transformation'!F4386,'Data Transformation'!D4386)</f>
        <v>3.7838437000000003E-2</v>
      </c>
      <c r="I4386">
        <f t="shared" si="235"/>
        <v>235</v>
      </c>
    </row>
    <row r="4387" spans="2:9" x14ac:dyDescent="0.45">
      <c r="B4387">
        <f>IF('Input and Summary Results'!D3969=0,FALSE,'Input and Summary Results'!$B3969)</f>
        <v>235</v>
      </c>
      <c r="C4387">
        <f>IF(OR(B4387=0,'Input and Summary Results'!D3969=0,'Input and Summary Results'!D3969=""),FALSE,'Input and Summary Results'!$D3969)</f>
        <v>0.924439648</v>
      </c>
      <c r="D4387">
        <f>IF(OR(B4387=0,'Input and Summary Results'!E3969=0),FALSE,'Input and Summary Results'!$E3969)</f>
        <v>3.6721495E-2</v>
      </c>
      <c r="E4387">
        <f t="shared" si="233"/>
        <v>-3.4121436474662308E-2</v>
      </c>
      <c r="F4387">
        <f t="shared" si="234"/>
        <v>1.7239772076500123E-2</v>
      </c>
      <c r="G4387">
        <f>IF('Input and Summary Results'!$J$4="yes",IF(C4387=FALSE,FALSE,IF('Data Transformation'!E4387&lt;$R$10,E4387,$R$10)),IF(C4387=FALSE,FALSE,IF(C4387&lt;$R$10,C4387,$R$10)))</f>
        <v>0.924439648</v>
      </c>
      <c r="H4387">
        <f>IF('Input and Summary Results'!$J$4="yes",'Data Transformation'!F4387,'Data Transformation'!D4387)</f>
        <v>3.6721495E-2</v>
      </c>
      <c r="I4387">
        <f t="shared" si="235"/>
        <v>235</v>
      </c>
    </row>
    <row r="4388" spans="2:9" x14ac:dyDescent="0.45">
      <c r="B4388">
        <f>IF('Input and Summary Results'!D3970=0,FALSE,'Input and Summary Results'!$B3970)</f>
        <v>235</v>
      </c>
      <c r="C4388">
        <f>IF(OR(B4388=0,'Input and Summary Results'!D3970=0,'Input and Summary Results'!D3970=""),FALSE,'Input and Summary Results'!$D3970)</f>
        <v>0.744724524</v>
      </c>
      <c r="D4388">
        <f>IF(OR(B4388=0,'Input and Summary Results'!E3970=0),FALSE,'Input and Summary Results'!$E3970)</f>
        <v>3.2565886000000002E-2</v>
      </c>
      <c r="E4388">
        <f t="shared" si="233"/>
        <v>-0.12800434447473466</v>
      </c>
      <c r="F4388">
        <f t="shared" si="234"/>
        <v>1.8978285350517075E-2</v>
      </c>
      <c r="G4388">
        <f>IF('Input and Summary Results'!$J$4="yes",IF(C4388=FALSE,FALSE,IF('Data Transformation'!E4388&lt;$R$10,E4388,$R$10)),IF(C4388=FALSE,FALSE,IF(C4388&lt;$R$10,C4388,$R$10)))</f>
        <v>0.744724524</v>
      </c>
      <c r="H4388">
        <f>IF('Input and Summary Results'!$J$4="yes",'Data Transformation'!F4388,'Data Transformation'!D4388)</f>
        <v>3.2565886000000002E-2</v>
      </c>
      <c r="I4388">
        <f t="shared" si="235"/>
        <v>235</v>
      </c>
    </row>
    <row r="4389" spans="2:9" x14ac:dyDescent="0.45">
      <c r="B4389">
        <f>IF('Input and Summary Results'!D3971=0,FALSE,'Input and Summary Results'!$B3971)</f>
        <v>235</v>
      </c>
      <c r="C4389">
        <f>IF(OR(B4389=0,'Input and Summary Results'!D3971=0,'Input and Summary Results'!D3971=""),FALSE,'Input and Summary Results'!$D3971)</f>
        <v>0.39850898400000001</v>
      </c>
      <c r="D4389">
        <f>IF(OR(B4389=0,'Input and Summary Results'!E3971=0),FALSE,'Input and Summary Results'!$E3971)</f>
        <v>2.9663175E-2</v>
      </c>
      <c r="E4389">
        <f t="shared" si="233"/>
        <v>-0.39956188340803184</v>
      </c>
      <c r="F4389">
        <f t="shared" si="234"/>
        <v>3.2304962916469657E-2</v>
      </c>
      <c r="G4389">
        <f>IF('Input and Summary Results'!$J$4="yes",IF(C4389=FALSE,FALSE,IF('Data Transformation'!E4389&lt;$R$10,E4389,$R$10)),IF(C4389=FALSE,FALSE,IF(C4389&lt;$R$10,C4389,$R$10)))</f>
        <v>0.39850898400000001</v>
      </c>
      <c r="H4389">
        <f>IF('Input and Summary Results'!$J$4="yes",'Data Transformation'!F4389,'Data Transformation'!D4389)</f>
        <v>2.9663175E-2</v>
      </c>
      <c r="I4389">
        <f t="shared" si="235"/>
        <v>235</v>
      </c>
    </row>
    <row r="4390" spans="2:9" x14ac:dyDescent="0.45">
      <c r="B4390">
        <f>IF('Input and Summary Results'!D3972=0,FALSE,'Input and Summary Results'!$B3972)</f>
        <v>235</v>
      </c>
      <c r="C4390">
        <f>IF(OR(B4390=0,'Input and Summary Results'!D3972=0,'Input and Summary Results'!D3972=""),FALSE,'Input and Summary Results'!$D3972)</f>
        <v>0.65886784300000001</v>
      </c>
      <c r="D4390">
        <f>IF(OR(B4390=0,'Input and Summary Results'!E3972=0),FALSE,'Input and Summary Results'!$E3972)</f>
        <v>2.5956538000000001E-2</v>
      </c>
      <c r="E4390">
        <f t="shared" si="233"/>
        <v>-0.18120168830684949</v>
      </c>
      <c r="F4390">
        <f t="shared" si="234"/>
        <v>1.7097719385889047E-2</v>
      </c>
      <c r="G4390">
        <f>IF('Input and Summary Results'!$J$4="yes",IF(C4390=FALSE,FALSE,IF('Data Transformation'!E4390&lt;$R$10,E4390,$R$10)),IF(C4390=FALSE,FALSE,IF(C4390&lt;$R$10,C4390,$R$10)))</f>
        <v>0.65886784300000001</v>
      </c>
      <c r="H4390">
        <f>IF('Input and Summary Results'!$J$4="yes",'Data Transformation'!F4390,'Data Transformation'!D4390)</f>
        <v>2.5956538000000001E-2</v>
      </c>
      <c r="I4390">
        <f t="shared" si="235"/>
        <v>235</v>
      </c>
    </row>
    <row r="4391" spans="2:9" x14ac:dyDescent="0.45">
      <c r="B4391">
        <f>IF('Input and Summary Results'!D3973=0,FALSE,'Input and Summary Results'!$B3973)</f>
        <v>236</v>
      </c>
      <c r="C4391">
        <f>IF(OR(B4391=0,'Input and Summary Results'!D3973=0,'Input and Summary Results'!D3973=""),FALSE,'Input and Summary Results'!$D3973)</f>
        <v>1.016056149</v>
      </c>
      <c r="D4391">
        <f>IF(OR(B4391=0,'Input and Summary Results'!E3973=0),FALSE,'Input and Summary Results'!$E3973)</f>
        <v>7.3488738999999997E-2</v>
      </c>
      <c r="E4391">
        <f t="shared" si="233"/>
        <v>6.9177084666681779E-3</v>
      </c>
      <c r="F4391">
        <f t="shared" si="234"/>
        <v>3.1390108467322507E-2</v>
      </c>
      <c r="G4391">
        <f>IF('Input and Summary Results'!$J$4="yes",IF(C4391=FALSE,FALSE,IF('Data Transformation'!E4391&lt;$R$10,E4391,$R$10)),IF(C4391=FALSE,FALSE,IF(C4391&lt;$R$10,C4391,$R$10)))</f>
        <v>1.016056149</v>
      </c>
      <c r="H4391">
        <f>IF('Input and Summary Results'!$J$4="yes",'Data Transformation'!F4391,'Data Transformation'!D4391)</f>
        <v>7.3488738999999997E-2</v>
      </c>
      <c r="I4391">
        <f t="shared" si="235"/>
        <v>236</v>
      </c>
    </row>
    <row r="4392" spans="2:9" x14ac:dyDescent="0.45">
      <c r="B4392">
        <f>IF('Input and Summary Results'!D3974=0,FALSE,'Input and Summary Results'!$B3974)</f>
        <v>236</v>
      </c>
      <c r="C4392">
        <f>IF(OR(B4392=0,'Input and Summary Results'!D3974=0,'Input and Summary Results'!D3974=""),FALSE,'Input and Summary Results'!$D3974)</f>
        <v>0.90408872600000001</v>
      </c>
      <c r="D4392">
        <f>IF(OR(B4392=0,'Input and Summary Results'!E3974=0),FALSE,'Input and Summary Results'!$E3974)</f>
        <v>6.2605495999999997E-2</v>
      </c>
      <c r="E4392">
        <f t="shared" si="233"/>
        <v>-4.3788946381559495E-2</v>
      </c>
      <c r="F4392">
        <f t="shared" si="234"/>
        <v>3.0053228718173397E-2</v>
      </c>
      <c r="G4392">
        <f>IF('Input and Summary Results'!$J$4="yes",IF(C4392=FALSE,FALSE,IF('Data Transformation'!E4392&lt;$R$10,E4392,$R$10)),IF(C4392=FALSE,FALSE,IF(C4392&lt;$R$10,C4392,$R$10)))</f>
        <v>0.90408872600000001</v>
      </c>
      <c r="H4392">
        <f>IF('Input and Summary Results'!$J$4="yes",'Data Transformation'!F4392,'Data Transformation'!D4392)</f>
        <v>6.2605495999999997E-2</v>
      </c>
      <c r="I4392">
        <f t="shared" si="235"/>
        <v>236</v>
      </c>
    </row>
    <row r="4393" spans="2:9" x14ac:dyDescent="0.45">
      <c r="B4393">
        <f>IF('Input and Summary Results'!D3975=0,FALSE,'Input and Summary Results'!$B3975)</f>
        <v>236</v>
      </c>
      <c r="C4393">
        <f>IF(OR(B4393=0,'Input and Summary Results'!D3975=0,'Input and Summary Results'!D3975=""),FALSE,'Input and Summary Results'!$D3975)</f>
        <v>0.65170963199999998</v>
      </c>
      <c r="D4393">
        <f>IF(OR(B4393=0,'Input and Summary Results'!E3975=0),FALSE,'Input and Summary Results'!$E3975)</f>
        <v>6.1071482000000003E-2</v>
      </c>
      <c r="E4393">
        <f t="shared" si="233"/>
        <v>-0.18594586026335849</v>
      </c>
      <c r="F4393">
        <f t="shared" si="234"/>
        <v>4.0669988422083046E-2</v>
      </c>
      <c r="G4393">
        <f>IF('Input and Summary Results'!$J$4="yes",IF(C4393=FALSE,FALSE,IF('Data Transformation'!E4393&lt;$R$10,E4393,$R$10)),IF(C4393=FALSE,FALSE,IF(C4393&lt;$R$10,C4393,$R$10)))</f>
        <v>0.65170963199999998</v>
      </c>
      <c r="H4393">
        <f>IF('Input and Summary Results'!$J$4="yes",'Data Transformation'!F4393,'Data Transformation'!D4393)</f>
        <v>6.1071482000000003E-2</v>
      </c>
      <c r="I4393">
        <f t="shared" si="235"/>
        <v>236</v>
      </c>
    </row>
    <row r="4394" spans="2:9" x14ac:dyDescent="0.45">
      <c r="B4394">
        <f>IF('Input and Summary Results'!D3976=0,FALSE,'Input and Summary Results'!$B3976)</f>
        <v>236</v>
      </c>
      <c r="C4394">
        <f>IF(OR(B4394=0,'Input and Summary Results'!D3976=0,'Input and Summary Results'!D3976=""),FALSE,'Input and Summary Results'!$D3976)</f>
        <v>0.95249248600000003</v>
      </c>
      <c r="D4394">
        <f>IF(OR(B4394=0,'Input and Summary Results'!E3976=0),FALSE,'Input and Summary Results'!$E3976)</f>
        <v>4.6270446E-2</v>
      </c>
      <c r="E4394">
        <f t="shared" ref="E4394:E4457" si="236">IF(C4394=FALSE,FALSE,LOG10(C4394))</f>
        <v>-2.113844169077737E-2</v>
      </c>
      <c r="F4394">
        <f t="shared" ref="F4394:F4457" si="237">IF(D4394=FALSE, FALSE,0.434*D4394/C4394)</f>
        <v>2.1082973208882614E-2</v>
      </c>
      <c r="G4394">
        <f>IF('Input and Summary Results'!$J$4="yes",IF(C4394=FALSE,FALSE,IF('Data Transformation'!E4394&lt;$R$10,E4394,$R$10)),IF(C4394=FALSE,FALSE,IF(C4394&lt;$R$10,C4394,$R$10)))</f>
        <v>0.95249248600000003</v>
      </c>
      <c r="H4394">
        <f>IF('Input and Summary Results'!$J$4="yes",'Data Transformation'!F4394,'Data Transformation'!D4394)</f>
        <v>4.6270446E-2</v>
      </c>
      <c r="I4394">
        <f t="shared" si="235"/>
        <v>236</v>
      </c>
    </row>
    <row r="4395" spans="2:9" x14ac:dyDescent="0.45">
      <c r="B4395">
        <f>IF('Input and Summary Results'!D3977=0,FALSE,'Input and Summary Results'!$B3977)</f>
        <v>236</v>
      </c>
      <c r="C4395">
        <f>IF(OR(B4395=0,'Input and Summary Results'!D3977=0,'Input and Summary Results'!D3977=""),FALSE,'Input and Summary Results'!$D3977)</f>
        <v>0.93348494299999996</v>
      </c>
      <c r="D4395">
        <f>IF(OR(B4395=0,'Input and Summary Results'!E3977=0),FALSE,'Input and Summary Results'!$E3977)</f>
        <v>4.4826979000000003E-2</v>
      </c>
      <c r="E4395">
        <f t="shared" si="236"/>
        <v>-2.9892682776233134E-2</v>
      </c>
      <c r="F4395">
        <f t="shared" si="237"/>
        <v>2.0841159819328766E-2</v>
      </c>
      <c r="G4395">
        <f>IF('Input and Summary Results'!$J$4="yes",IF(C4395=FALSE,FALSE,IF('Data Transformation'!E4395&lt;$R$10,E4395,$R$10)),IF(C4395=FALSE,FALSE,IF(C4395&lt;$R$10,C4395,$R$10)))</f>
        <v>0.93348494299999996</v>
      </c>
      <c r="H4395">
        <f>IF('Input and Summary Results'!$J$4="yes",'Data Transformation'!F4395,'Data Transformation'!D4395)</f>
        <v>4.4826979000000003E-2</v>
      </c>
      <c r="I4395">
        <f t="shared" si="235"/>
        <v>236</v>
      </c>
    </row>
    <row r="4396" spans="2:9" x14ac:dyDescent="0.45">
      <c r="B4396">
        <f>IF('Input and Summary Results'!D3978=0,FALSE,'Input and Summary Results'!$B3978)</f>
        <v>236</v>
      </c>
      <c r="C4396">
        <f>IF(OR(B4396=0,'Input and Summary Results'!D3978=0,'Input and Summary Results'!D3978=""),FALSE,'Input and Summary Results'!$D3978)</f>
        <v>0.99548816299999998</v>
      </c>
      <c r="D4396">
        <f>IF(OR(B4396=0,'Input and Summary Results'!E3978=0),FALSE,'Input and Summary Results'!$E3978)</f>
        <v>4.4666500999999997E-2</v>
      </c>
      <c r="E4396">
        <f t="shared" si="236"/>
        <v>-1.9638996489730149E-3</v>
      </c>
      <c r="F4396">
        <f t="shared" si="237"/>
        <v>1.9473120981750941E-2</v>
      </c>
      <c r="G4396">
        <f>IF('Input and Summary Results'!$J$4="yes",IF(C4396=FALSE,FALSE,IF('Data Transformation'!E4396&lt;$R$10,E4396,$R$10)),IF(C4396=FALSE,FALSE,IF(C4396&lt;$R$10,C4396,$R$10)))</f>
        <v>0.99548816299999998</v>
      </c>
      <c r="H4396">
        <f>IF('Input and Summary Results'!$J$4="yes",'Data Transformation'!F4396,'Data Transformation'!D4396)</f>
        <v>4.4666500999999997E-2</v>
      </c>
      <c r="I4396">
        <f t="shared" si="235"/>
        <v>236</v>
      </c>
    </row>
    <row r="4397" spans="2:9" x14ac:dyDescent="0.45">
      <c r="B4397">
        <f>IF('Input and Summary Results'!D3979=0,FALSE,'Input and Summary Results'!$B3979)</f>
        <v>236</v>
      </c>
      <c r="C4397">
        <f>IF(OR(B4397=0,'Input and Summary Results'!D3979=0,'Input and Summary Results'!D3979=""),FALSE,'Input and Summary Results'!$D3979)</f>
        <v>0.94948665399999999</v>
      </c>
      <c r="D4397">
        <f>IF(OR(B4397=0,'Input and Summary Results'!E3979=0),FALSE,'Input and Summary Results'!$E3979)</f>
        <v>4.3760702999999998E-2</v>
      </c>
      <c r="E4397">
        <f t="shared" si="236"/>
        <v>-2.2511135334431054E-2</v>
      </c>
      <c r="F4397">
        <f t="shared" si="237"/>
        <v>2.0002540343236886E-2</v>
      </c>
      <c r="G4397">
        <f>IF('Input and Summary Results'!$J$4="yes",IF(C4397=FALSE,FALSE,IF('Data Transformation'!E4397&lt;$R$10,E4397,$R$10)),IF(C4397=FALSE,FALSE,IF(C4397&lt;$R$10,C4397,$R$10)))</f>
        <v>0.94948665399999999</v>
      </c>
      <c r="H4397">
        <f>IF('Input and Summary Results'!$J$4="yes",'Data Transformation'!F4397,'Data Transformation'!D4397)</f>
        <v>4.3760702999999998E-2</v>
      </c>
      <c r="I4397">
        <f t="shared" si="235"/>
        <v>236</v>
      </c>
    </row>
    <row r="4398" spans="2:9" x14ac:dyDescent="0.45">
      <c r="B4398">
        <f>IF('Input and Summary Results'!D3980=0,FALSE,'Input and Summary Results'!$B3980)</f>
        <v>236</v>
      </c>
      <c r="C4398">
        <f>IF(OR(B4398=0,'Input and Summary Results'!D3980=0,'Input and Summary Results'!D3980=""),FALSE,'Input and Summary Results'!$D3980)</f>
        <v>0.95921263000000001</v>
      </c>
      <c r="D4398">
        <f>IF(OR(B4398=0,'Input and Summary Results'!E3980=0),FALSE,'Input and Summary Results'!$E3980)</f>
        <v>4.3421746999999997E-2</v>
      </c>
      <c r="E4398">
        <f t="shared" si="236"/>
        <v>-1.8085111494701135E-2</v>
      </c>
      <c r="F4398">
        <f t="shared" si="237"/>
        <v>1.964636161848703E-2</v>
      </c>
      <c r="G4398">
        <f>IF('Input and Summary Results'!$J$4="yes",IF(C4398=FALSE,FALSE,IF('Data Transformation'!E4398&lt;$R$10,E4398,$R$10)),IF(C4398=FALSE,FALSE,IF(C4398&lt;$R$10,C4398,$R$10)))</f>
        <v>0.95921263000000001</v>
      </c>
      <c r="H4398">
        <f>IF('Input and Summary Results'!$J$4="yes",'Data Transformation'!F4398,'Data Transformation'!D4398)</f>
        <v>4.3421746999999997E-2</v>
      </c>
      <c r="I4398">
        <f t="shared" si="235"/>
        <v>236</v>
      </c>
    </row>
    <row r="4399" spans="2:9" x14ac:dyDescent="0.45">
      <c r="B4399">
        <f>IF('Input and Summary Results'!D3981=0,FALSE,'Input and Summary Results'!$B3981)</f>
        <v>236</v>
      </c>
      <c r="C4399">
        <f>IF(OR(B4399=0,'Input and Summary Results'!D3981=0,'Input and Summary Results'!D3981=""),FALSE,'Input and Summary Results'!$D3981)</f>
        <v>1.0815034100000001</v>
      </c>
      <c r="D4399">
        <f>IF(OR(B4399=0,'Input and Summary Results'!E3981=0),FALSE,'Input and Summary Results'!$E3981)</f>
        <v>4.3411655E-2</v>
      </c>
      <c r="E4399">
        <f t="shared" si="236"/>
        <v>3.4027893115700744E-2</v>
      </c>
      <c r="F4399">
        <f t="shared" si="237"/>
        <v>1.7420803388867725E-2</v>
      </c>
      <c r="G4399">
        <f>IF('Input and Summary Results'!$J$4="yes",IF(C4399=FALSE,FALSE,IF('Data Transformation'!E4399&lt;$R$10,E4399,$R$10)),IF(C4399=FALSE,FALSE,IF(C4399&lt;$R$10,C4399,$R$10)))</f>
        <v>1.0815034100000001</v>
      </c>
      <c r="H4399">
        <f>IF('Input and Summary Results'!$J$4="yes",'Data Transformation'!F4399,'Data Transformation'!D4399)</f>
        <v>4.3411655E-2</v>
      </c>
      <c r="I4399">
        <f t="shared" si="235"/>
        <v>236</v>
      </c>
    </row>
    <row r="4400" spans="2:9" x14ac:dyDescent="0.45">
      <c r="B4400">
        <f>IF('Input and Summary Results'!D3982=0,FALSE,'Input and Summary Results'!$B3982)</f>
        <v>236</v>
      </c>
      <c r="C4400">
        <f>IF(OR(B4400=0,'Input and Summary Results'!D3982=0,'Input and Summary Results'!D3982=""),FALSE,'Input and Summary Results'!$D3982)</f>
        <v>0.93160301599999995</v>
      </c>
      <c r="D4400">
        <f>IF(OR(B4400=0,'Input and Summary Results'!E3982=0),FALSE,'Input and Summary Results'!$E3982)</f>
        <v>4.2904309000000002E-2</v>
      </c>
      <c r="E4400">
        <f t="shared" si="236"/>
        <v>-3.0769114136887665E-2</v>
      </c>
      <c r="F4400">
        <f t="shared" si="237"/>
        <v>1.9987558848778997E-2</v>
      </c>
      <c r="G4400">
        <f>IF('Input and Summary Results'!$J$4="yes",IF(C4400=FALSE,FALSE,IF('Data Transformation'!E4400&lt;$R$10,E4400,$R$10)),IF(C4400=FALSE,FALSE,IF(C4400&lt;$R$10,C4400,$R$10)))</f>
        <v>0.93160301599999995</v>
      </c>
      <c r="H4400">
        <f>IF('Input and Summary Results'!$J$4="yes",'Data Transformation'!F4400,'Data Transformation'!D4400)</f>
        <v>4.2904309000000002E-2</v>
      </c>
      <c r="I4400">
        <f t="shared" si="235"/>
        <v>236</v>
      </c>
    </row>
    <row r="4401" spans="2:9" x14ac:dyDescent="0.45">
      <c r="B4401">
        <f>IF('Input and Summary Results'!D3983=0,FALSE,'Input and Summary Results'!$B3983)</f>
        <v>236</v>
      </c>
      <c r="C4401">
        <f>IF(OR(B4401=0,'Input and Summary Results'!D3983=0,'Input and Summary Results'!D3983=""),FALSE,'Input and Summary Results'!$D3983)</f>
        <v>3.8460464E-2</v>
      </c>
      <c r="D4401">
        <f>IF(OR(B4401=0,'Input and Summary Results'!E3983=0),FALSE,'Input and Summary Results'!$E3983)</f>
        <v>3.8918607000000001E-2</v>
      </c>
      <c r="E4401">
        <f t="shared" si="236"/>
        <v>-1.4149854805909337</v>
      </c>
      <c r="F4401">
        <f t="shared" si="237"/>
        <v>0.43916983003637194</v>
      </c>
      <c r="G4401">
        <f>IF('Input and Summary Results'!$J$4="yes",IF(C4401=FALSE,FALSE,IF('Data Transformation'!E4401&lt;$R$10,E4401,$R$10)),IF(C4401=FALSE,FALSE,IF(C4401&lt;$R$10,C4401,$R$10)))</f>
        <v>3.8460464E-2</v>
      </c>
      <c r="H4401">
        <f>IF('Input and Summary Results'!$J$4="yes",'Data Transformation'!F4401,'Data Transformation'!D4401)</f>
        <v>3.8918607000000001E-2</v>
      </c>
      <c r="I4401">
        <f t="shared" si="235"/>
        <v>236</v>
      </c>
    </row>
    <row r="4402" spans="2:9" x14ac:dyDescent="0.45">
      <c r="B4402">
        <f>IF('Input and Summary Results'!D3984=0,FALSE,'Input and Summary Results'!$B3984)</f>
        <v>236</v>
      </c>
      <c r="C4402">
        <f>IF(OR(B4402=0,'Input and Summary Results'!D3984=0,'Input and Summary Results'!D3984=""),FALSE,'Input and Summary Results'!$D3984)</f>
        <v>0.99684250399999996</v>
      </c>
      <c r="D4402">
        <f>IF(OR(B4402=0,'Input and Summary Results'!E3984=0),FALSE,'Input and Summary Results'!$E3984)</f>
        <v>3.8569409999999998E-2</v>
      </c>
      <c r="E4402">
        <f t="shared" si="236"/>
        <v>-1.3734525678163461E-3</v>
      </c>
      <c r="F4402">
        <f t="shared" si="237"/>
        <v>1.6792145070892765E-2</v>
      </c>
      <c r="G4402">
        <f>IF('Input and Summary Results'!$J$4="yes",IF(C4402=FALSE,FALSE,IF('Data Transformation'!E4402&lt;$R$10,E4402,$R$10)),IF(C4402=FALSE,FALSE,IF(C4402&lt;$R$10,C4402,$R$10)))</f>
        <v>0.99684250399999996</v>
      </c>
      <c r="H4402">
        <f>IF('Input and Summary Results'!$J$4="yes",'Data Transformation'!F4402,'Data Transformation'!D4402)</f>
        <v>3.8569409999999998E-2</v>
      </c>
      <c r="I4402">
        <f t="shared" si="235"/>
        <v>236</v>
      </c>
    </row>
    <row r="4403" spans="2:9" x14ac:dyDescent="0.45">
      <c r="B4403">
        <f>IF('Input and Summary Results'!D3985=0,FALSE,'Input and Summary Results'!$B3985)</f>
        <v>236</v>
      </c>
      <c r="C4403">
        <f>IF(OR(B4403=0,'Input and Summary Results'!D3985=0,'Input and Summary Results'!D3985=""),FALSE,'Input and Summary Results'!$D3985)</f>
        <v>1.0343117589999999</v>
      </c>
      <c r="D4403">
        <f>IF(OR(B4403=0,'Input and Summary Results'!E3985=0),FALSE,'Input and Summary Results'!$E3985)</f>
        <v>3.7596302999999998E-2</v>
      </c>
      <c r="E4403">
        <f t="shared" si="236"/>
        <v>1.4651462168110663E-2</v>
      </c>
      <c r="F4403">
        <f t="shared" si="237"/>
        <v>1.5775510004619409E-2</v>
      </c>
      <c r="G4403">
        <f>IF('Input and Summary Results'!$J$4="yes",IF(C4403=FALSE,FALSE,IF('Data Transformation'!E4403&lt;$R$10,E4403,$R$10)),IF(C4403=FALSE,FALSE,IF(C4403&lt;$R$10,C4403,$R$10)))</f>
        <v>1.0343117589999999</v>
      </c>
      <c r="H4403">
        <f>IF('Input and Summary Results'!$J$4="yes",'Data Transformation'!F4403,'Data Transformation'!D4403)</f>
        <v>3.7596302999999998E-2</v>
      </c>
      <c r="I4403">
        <f t="shared" si="235"/>
        <v>236</v>
      </c>
    </row>
    <row r="4404" spans="2:9" x14ac:dyDescent="0.45">
      <c r="B4404">
        <f>IF('Input and Summary Results'!D3986=0,FALSE,'Input and Summary Results'!$B3986)</f>
        <v>236</v>
      </c>
      <c r="C4404">
        <f>IF(OR(B4404=0,'Input and Summary Results'!D3986=0,'Input and Summary Results'!D3986=""),FALSE,'Input and Summary Results'!$D3986)</f>
        <v>1.0383868869999999</v>
      </c>
      <c r="D4404">
        <f>IF(OR(B4404=0,'Input and Summary Results'!E3986=0),FALSE,'Input and Summary Results'!$E3986)</f>
        <v>3.6787725E-2</v>
      </c>
      <c r="E4404">
        <f t="shared" si="236"/>
        <v>1.6359195115481815E-2</v>
      </c>
      <c r="F4404">
        <f t="shared" si="237"/>
        <v>1.5375649336373025E-2</v>
      </c>
      <c r="G4404">
        <f>IF('Input and Summary Results'!$J$4="yes",IF(C4404=FALSE,FALSE,IF('Data Transformation'!E4404&lt;$R$10,E4404,$R$10)),IF(C4404=FALSE,FALSE,IF(C4404&lt;$R$10,C4404,$R$10)))</f>
        <v>1.0383868869999999</v>
      </c>
      <c r="H4404">
        <f>IF('Input and Summary Results'!$J$4="yes",'Data Transformation'!F4404,'Data Transformation'!D4404)</f>
        <v>3.6787725E-2</v>
      </c>
      <c r="I4404">
        <f t="shared" si="235"/>
        <v>236</v>
      </c>
    </row>
    <row r="4405" spans="2:9" x14ac:dyDescent="0.45">
      <c r="B4405">
        <f>IF('Input and Summary Results'!D3987=0,FALSE,'Input and Summary Results'!$B3987)</f>
        <v>236</v>
      </c>
      <c r="C4405">
        <f>IF(OR(B4405=0,'Input and Summary Results'!D3987=0,'Input and Summary Results'!D3987=""),FALSE,'Input and Summary Results'!$D3987)</f>
        <v>1.013016242</v>
      </c>
      <c r="D4405">
        <f>IF(OR(B4405=0,'Input and Summary Results'!E3987=0),FALSE,'Input and Summary Results'!$E3987)</f>
        <v>3.6399539000000002E-2</v>
      </c>
      <c r="E4405">
        <f t="shared" si="236"/>
        <v>5.6164085926859505E-3</v>
      </c>
      <c r="F4405">
        <f t="shared" si="237"/>
        <v>1.5594419191948159E-2</v>
      </c>
      <c r="G4405">
        <f>IF('Input and Summary Results'!$J$4="yes",IF(C4405=FALSE,FALSE,IF('Data Transformation'!E4405&lt;$R$10,E4405,$R$10)),IF(C4405=FALSE,FALSE,IF(C4405&lt;$R$10,C4405,$R$10)))</f>
        <v>1.013016242</v>
      </c>
      <c r="H4405">
        <f>IF('Input and Summary Results'!$J$4="yes",'Data Transformation'!F4405,'Data Transformation'!D4405)</f>
        <v>3.6399539000000002E-2</v>
      </c>
      <c r="I4405">
        <f t="shared" si="235"/>
        <v>236</v>
      </c>
    </row>
    <row r="4406" spans="2:9" x14ac:dyDescent="0.45">
      <c r="B4406">
        <f>IF('Input and Summary Results'!D3988=0,FALSE,'Input and Summary Results'!$B3988)</f>
        <v>236</v>
      </c>
      <c r="C4406">
        <f>IF(OR(B4406=0,'Input and Summary Results'!D3988=0,'Input and Summary Results'!D3988=""),FALSE,'Input and Summary Results'!$D3988)</f>
        <v>1.0025344380000001</v>
      </c>
      <c r="D4406">
        <f>IF(OR(B4406=0,'Input and Summary Results'!E3988=0),FALSE,'Input and Summary Results'!$E3988)</f>
        <v>3.5290403999999997E-2</v>
      </c>
      <c r="E4406">
        <f t="shared" si="236"/>
        <v>1.0992999720049973E-3</v>
      </c>
      <c r="F4406">
        <f t="shared" si="237"/>
        <v>1.5277315925979191E-2</v>
      </c>
      <c r="G4406">
        <f>IF('Input and Summary Results'!$J$4="yes",IF(C4406=FALSE,FALSE,IF('Data Transformation'!E4406&lt;$R$10,E4406,$R$10)),IF(C4406=FALSE,FALSE,IF(C4406&lt;$R$10,C4406,$R$10)))</f>
        <v>1.0025344380000001</v>
      </c>
      <c r="H4406">
        <f>IF('Input and Summary Results'!$J$4="yes",'Data Transformation'!F4406,'Data Transformation'!D4406)</f>
        <v>3.5290403999999997E-2</v>
      </c>
      <c r="I4406">
        <f t="shared" si="235"/>
        <v>236</v>
      </c>
    </row>
    <row r="4407" spans="2:9" x14ac:dyDescent="0.45">
      <c r="B4407">
        <f>IF('Input and Summary Results'!D3989=0,FALSE,'Input and Summary Results'!$B3989)</f>
        <v>236</v>
      </c>
      <c r="C4407">
        <f>IF(OR(B4407=0,'Input and Summary Results'!D3989=0,'Input and Summary Results'!D3989=""),FALSE,'Input and Summary Results'!$D3989)</f>
        <v>0.99165888300000005</v>
      </c>
      <c r="D4407">
        <f>IF(OR(B4407=0,'Input and Summary Results'!E3989=0),FALSE,'Input and Summary Results'!$E3989)</f>
        <v>3.4366326000000003E-2</v>
      </c>
      <c r="E4407">
        <f t="shared" si="236"/>
        <v>-3.6376934787063827E-3</v>
      </c>
      <c r="F4407">
        <f t="shared" si="237"/>
        <v>1.5040439550018127E-2</v>
      </c>
      <c r="G4407">
        <f>IF('Input and Summary Results'!$J$4="yes",IF(C4407=FALSE,FALSE,IF('Data Transformation'!E4407&lt;$R$10,E4407,$R$10)),IF(C4407=FALSE,FALSE,IF(C4407&lt;$R$10,C4407,$R$10)))</f>
        <v>0.99165888300000005</v>
      </c>
      <c r="H4407">
        <f>IF('Input and Summary Results'!$J$4="yes",'Data Transformation'!F4407,'Data Transformation'!D4407)</f>
        <v>3.4366326000000003E-2</v>
      </c>
      <c r="I4407">
        <f t="shared" si="235"/>
        <v>236</v>
      </c>
    </row>
    <row r="4408" spans="2:9" x14ac:dyDescent="0.45">
      <c r="B4408">
        <f>IF('Input and Summary Results'!D3990=0,FALSE,'Input and Summary Results'!$B3990)</f>
        <v>236</v>
      </c>
      <c r="C4408">
        <f>IF(OR(B4408=0,'Input and Summary Results'!D3990=0,'Input and Summary Results'!D3990=""),FALSE,'Input and Summary Results'!$D3990)</f>
        <v>0.90758119400000004</v>
      </c>
      <c r="D4408">
        <f>IF(OR(B4408=0,'Input and Summary Results'!E3990=0),FALSE,'Input and Summary Results'!$E3990)</f>
        <v>3.3637876999999997E-2</v>
      </c>
      <c r="E4408">
        <f t="shared" si="236"/>
        <v>-4.2114511714651061E-2</v>
      </c>
      <c r="F4408">
        <f t="shared" si="237"/>
        <v>1.6085435346735486E-2</v>
      </c>
      <c r="G4408">
        <f>IF('Input and Summary Results'!$J$4="yes",IF(C4408=FALSE,FALSE,IF('Data Transformation'!E4408&lt;$R$10,E4408,$R$10)),IF(C4408=FALSE,FALSE,IF(C4408&lt;$R$10,C4408,$R$10)))</f>
        <v>0.90758119400000004</v>
      </c>
      <c r="H4408">
        <f>IF('Input and Summary Results'!$J$4="yes",'Data Transformation'!F4408,'Data Transformation'!D4408)</f>
        <v>3.3637876999999997E-2</v>
      </c>
      <c r="I4408">
        <f t="shared" si="235"/>
        <v>236</v>
      </c>
    </row>
    <row r="4409" spans="2:9" x14ac:dyDescent="0.45">
      <c r="B4409">
        <f>IF('Input and Summary Results'!D3991=0,FALSE,'Input and Summary Results'!$B3991)</f>
        <v>236</v>
      </c>
      <c r="C4409">
        <f>IF(OR(B4409=0,'Input and Summary Results'!D3991=0,'Input and Summary Results'!D3991=""),FALSE,'Input and Summary Results'!$D3991)</f>
        <v>0.77010605200000004</v>
      </c>
      <c r="D4409">
        <f>IF(OR(B4409=0,'Input and Summary Results'!E3991=0),FALSE,'Input and Summary Results'!$E3991)</f>
        <v>3.0096702999999999E-2</v>
      </c>
      <c r="E4409">
        <f t="shared" si="236"/>
        <v>-0.11344946362372757</v>
      </c>
      <c r="F4409">
        <f t="shared" si="237"/>
        <v>1.6961260164203983E-2</v>
      </c>
      <c r="G4409">
        <f>IF('Input and Summary Results'!$J$4="yes",IF(C4409=FALSE,FALSE,IF('Data Transformation'!E4409&lt;$R$10,E4409,$R$10)),IF(C4409=FALSE,FALSE,IF(C4409&lt;$R$10,C4409,$R$10)))</f>
        <v>0.77010605200000004</v>
      </c>
      <c r="H4409">
        <f>IF('Input and Summary Results'!$J$4="yes",'Data Transformation'!F4409,'Data Transformation'!D4409)</f>
        <v>3.0096702999999999E-2</v>
      </c>
      <c r="I4409">
        <f t="shared" si="235"/>
        <v>236</v>
      </c>
    </row>
    <row r="4410" spans="2:9" x14ac:dyDescent="0.45">
      <c r="B4410">
        <f>IF('Input and Summary Results'!D3992=0,FALSE,'Input and Summary Results'!$B3992)</f>
        <v>237</v>
      </c>
      <c r="C4410">
        <f>IF(OR(B4410=0,'Input and Summary Results'!D3992=0,'Input and Summary Results'!D3992=""),FALSE,'Input and Summary Results'!$D3992)</f>
        <v>8.8586901999999995E-2</v>
      </c>
      <c r="D4410">
        <f>IF(OR(B4410=0,'Input and Summary Results'!E3992=0),FALSE,'Input and Summary Results'!$E3992)</f>
        <v>7.9219751000000005E-2</v>
      </c>
      <c r="E4410">
        <f t="shared" si="236"/>
        <v>-1.052630485896596</v>
      </c>
      <c r="F4410">
        <f t="shared" si="237"/>
        <v>0.38810897726167243</v>
      </c>
      <c r="G4410">
        <f>IF('Input and Summary Results'!$J$4="yes",IF(C4410=FALSE,FALSE,IF('Data Transformation'!E4410&lt;$R$10,E4410,$R$10)),IF(C4410=FALSE,FALSE,IF(C4410&lt;$R$10,C4410,$R$10)))</f>
        <v>8.8586901999999995E-2</v>
      </c>
      <c r="H4410">
        <f>IF('Input and Summary Results'!$J$4="yes",'Data Transformation'!F4410,'Data Transformation'!D4410)</f>
        <v>7.9219751000000005E-2</v>
      </c>
      <c r="I4410">
        <f t="shared" si="235"/>
        <v>237</v>
      </c>
    </row>
    <row r="4411" spans="2:9" x14ac:dyDescent="0.45">
      <c r="B4411">
        <f>IF('Input and Summary Results'!D3993=0,FALSE,'Input and Summary Results'!$B3993)</f>
        <v>237</v>
      </c>
      <c r="C4411">
        <f>IF(OR(B4411=0,'Input and Summary Results'!D3993=0,'Input and Summary Results'!D3993=""),FALSE,'Input and Summary Results'!$D3993)</f>
        <v>4.1938958999999998E-2</v>
      </c>
      <c r="D4411">
        <f>IF(OR(B4411=0,'Input and Summary Results'!E3993=0),FALSE,'Input and Summary Results'!$E3993)</f>
        <v>5.8417334000000001E-2</v>
      </c>
      <c r="E4411">
        <f t="shared" si="236"/>
        <v>-1.3773823537029732</v>
      </c>
      <c r="F4411">
        <f t="shared" si="237"/>
        <v>0.60452437448435481</v>
      </c>
      <c r="G4411">
        <f>IF('Input and Summary Results'!$J$4="yes",IF(C4411=FALSE,FALSE,IF('Data Transformation'!E4411&lt;$R$10,E4411,$R$10)),IF(C4411=FALSE,FALSE,IF(C4411&lt;$R$10,C4411,$R$10)))</f>
        <v>4.1938958999999998E-2</v>
      </c>
      <c r="H4411">
        <f>IF('Input and Summary Results'!$J$4="yes",'Data Transformation'!F4411,'Data Transformation'!D4411)</f>
        <v>5.8417334000000001E-2</v>
      </c>
      <c r="I4411">
        <f t="shared" si="235"/>
        <v>237</v>
      </c>
    </row>
    <row r="4412" spans="2:9" x14ac:dyDescent="0.45">
      <c r="B4412">
        <f>IF('Input and Summary Results'!D3994=0,FALSE,'Input and Summary Results'!$B3994)</f>
        <v>237</v>
      </c>
      <c r="C4412">
        <f>IF(OR(B4412=0,'Input and Summary Results'!D3994=0,'Input and Summary Results'!D3994=""),FALSE,'Input and Summary Results'!$D3994)</f>
        <v>-1.9479E-3</v>
      </c>
      <c r="D4412">
        <f>IF(OR(B4412=0,'Input and Summary Results'!E3994=0),FALSE,'Input and Summary Results'!$E3994)</f>
        <v>5.5510670999999998E-2</v>
      </c>
      <c r="E4412" t="e">
        <f t="shared" si="236"/>
        <v>#NUM!</v>
      </c>
      <c r="F4412">
        <f t="shared" si="237"/>
        <v>-12.368002060680732</v>
      </c>
      <c r="G4412">
        <f>IF('Input and Summary Results'!$J$4="yes",IF(C4412=FALSE,FALSE,IF('Data Transformation'!E4412&lt;$R$10,E4412,$R$10)),IF(C4412=FALSE,FALSE,IF(C4412&lt;$R$10,C4412,$R$10)))</f>
        <v>-1.9479E-3</v>
      </c>
      <c r="H4412">
        <f>IF('Input and Summary Results'!$J$4="yes",'Data Transformation'!F4412,'Data Transformation'!D4412)</f>
        <v>5.5510670999999998E-2</v>
      </c>
      <c r="I4412">
        <f t="shared" si="235"/>
        <v>237</v>
      </c>
    </row>
    <row r="4413" spans="2:9" x14ac:dyDescent="0.45">
      <c r="B4413">
        <f>IF('Input and Summary Results'!D3995=0,FALSE,'Input and Summary Results'!$B3995)</f>
        <v>237</v>
      </c>
      <c r="C4413">
        <f>IF(OR(B4413=0,'Input and Summary Results'!D3995=0,'Input and Summary Results'!D3995=""),FALSE,'Input and Summary Results'!$D3995)</f>
        <v>3.4560596999999998E-2</v>
      </c>
      <c r="D4413">
        <f>IF(OR(B4413=0,'Input and Summary Results'!E3995=0),FALSE,'Input and Summary Results'!$E3995)</f>
        <v>4.9435409999999999E-2</v>
      </c>
      <c r="E4413">
        <f t="shared" si="236"/>
        <v>-1.4614187641223593</v>
      </c>
      <c r="F4413">
        <f t="shared" si="237"/>
        <v>0.62079274672251761</v>
      </c>
      <c r="G4413">
        <f>IF('Input and Summary Results'!$J$4="yes",IF(C4413=FALSE,FALSE,IF('Data Transformation'!E4413&lt;$R$10,E4413,$R$10)),IF(C4413=FALSE,FALSE,IF(C4413&lt;$R$10,C4413,$R$10)))</f>
        <v>3.4560596999999998E-2</v>
      </c>
      <c r="H4413">
        <f>IF('Input and Summary Results'!$J$4="yes",'Data Transformation'!F4413,'Data Transformation'!D4413)</f>
        <v>4.9435409999999999E-2</v>
      </c>
      <c r="I4413">
        <f t="shared" si="235"/>
        <v>237</v>
      </c>
    </row>
    <row r="4414" spans="2:9" x14ac:dyDescent="0.45">
      <c r="B4414">
        <f>IF('Input and Summary Results'!D3996=0,FALSE,'Input and Summary Results'!$B3996)</f>
        <v>237</v>
      </c>
      <c r="C4414">
        <f>IF(OR(B4414=0,'Input and Summary Results'!D3996=0,'Input and Summary Results'!D3996=""),FALSE,'Input and Summary Results'!$D3996)</f>
        <v>0.100974852</v>
      </c>
      <c r="D4414">
        <f>IF(OR(B4414=0,'Input and Summary Results'!E3996=0),FALSE,'Input and Summary Results'!$E3996)</f>
        <v>4.5201685999999998E-2</v>
      </c>
      <c r="E4414">
        <f t="shared" si="236"/>
        <v>-0.99578677470791643</v>
      </c>
      <c r="F4414">
        <f t="shared" si="237"/>
        <v>0.19428136150177272</v>
      </c>
      <c r="G4414">
        <f>IF('Input and Summary Results'!$J$4="yes",IF(C4414=FALSE,FALSE,IF('Data Transformation'!E4414&lt;$R$10,E4414,$R$10)),IF(C4414=FALSE,FALSE,IF(C4414&lt;$R$10,C4414,$R$10)))</f>
        <v>0.100974852</v>
      </c>
      <c r="H4414">
        <f>IF('Input and Summary Results'!$J$4="yes",'Data Transformation'!F4414,'Data Transformation'!D4414)</f>
        <v>4.5201685999999998E-2</v>
      </c>
      <c r="I4414">
        <f t="shared" si="235"/>
        <v>237</v>
      </c>
    </row>
    <row r="4415" spans="2:9" x14ac:dyDescent="0.45">
      <c r="B4415">
        <f>IF('Input and Summary Results'!D3997=0,FALSE,'Input and Summary Results'!$B3997)</f>
        <v>237</v>
      </c>
      <c r="C4415">
        <f>IF(OR(B4415=0,'Input and Summary Results'!D3997=0,'Input and Summary Results'!D3997=""),FALSE,'Input and Summary Results'!$D3997)</f>
        <v>3.3811940999999998E-2</v>
      </c>
      <c r="D4415">
        <f>IF(OR(B4415=0,'Input and Summary Results'!E3997=0),FALSE,'Input and Summary Results'!$E3997)</f>
        <v>4.4856768999999998E-2</v>
      </c>
      <c r="E4415">
        <f t="shared" si="236"/>
        <v>-1.4709298975160006</v>
      </c>
      <c r="F4415">
        <f t="shared" si="237"/>
        <v>0.57576812126816379</v>
      </c>
      <c r="G4415">
        <f>IF('Input and Summary Results'!$J$4="yes",IF(C4415=FALSE,FALSE,IF('Data Transformation'!E4415&lt;$R$10,E4415,$R$10)),IF(C4415=FALSE,FALSE,IF(C4415&lt;$R$10,C4415,$R$10)))</f>
        <v>3.3811940999999998E-2</v>
      </c>
      <c r="H4415">
        <f>IF('Input and Summary Results'!$J$4="yes",'Data Transformation'!F4415,'Data Transformation'!D4415)</f>
        <v>4.4856768999999998E-2</v>
      </c>
      <c r="I4415">
        <f t="shared" si="235"/>
        <v>237</v>
      </c>
    </row>
    <row r="4416" spans="2:9" x14ac:dyDescent="0.45">
      <c r="B4416">
        <f>IF('Input and Summary Results'!D3998=0,FALSE,'Input and Summary Results'!$B3998)</f>
        <v>237</v>
      </c>
      <c r="C4416">
        <f>IF(OR(B4416=0,'Input and Summary Results'!D3998=0,'Input and Summary Results'!D3998=""),FALSE,'Input and Summary Results'!$D3998)</f>
        <v>4.5154013999999999E-2</v>
      </c>
      <c r="D4416">
        <f>IF(OR(B4416=0,'Input and Summary Results'!E3998=0),FALSE,'Input and Summary Results'!$E3998)</f>
        <v>4.4529745000000003E-2</v>
      </c>
      <c r="E4416">
        <f t="shared" si="236"/>
        <v>-1.3453036367001112</v>
      </c>
      <c r="F4416">
        <f t="shared" si="237"/>
        <v>0.4279998081676637</v>
      </c>
      <c r="G4416">
        <f>IF('Input and Summary Results'!$J$4="yes",IF(C4416=FALSE,FALSE,IF('Data Transformation'!E4416&lt;$R$10,E4416,$R$10)),IF(C4416=FALSE,FALSE,IF(C4416&lt;$R$10,C4416,$R$10)))</f>
        <v>4.5154013999999999E-2</v>
      </c>
      <c r="H4416">
        <f>IF('Input and Summary Results'!$J$4="yes",'Data Transformation'!F4416,'Data Transformation'!D4416)</f>
        <v>4.4529745000000003E-2</v>
      </c>
      <c r="I4416">
        <f t="shared" si="235"/>
        <v>237</v>
      </c>
    </row>
    <row r="4417" spans="2:9" x14ac:dyDescent="0.45">
      <c r="B4417">
        <f>IF('Input and Summary Results'!D3999=0,FALSE,'Input and Summary Results'!$B3999)</f>
        <v>237</v>
      </c>
      <c r="C4417">
        <f>IF(OR(B4417=0,'Input and Summary Results'!D3999=0,'Input and Summary Results'!D3999=""),FALSE,'Input and Summary Results'!$D3999)</f>
        <v>4.8026487999999999E-2</v>
      </c>
      <c r="D4417">
        <f>IF(OR(B4417=0,'Input and Summary Results'!E3999=0),FALSE,'Input and Summary Results'!$E3999)</f>
        <v>4.1356981000000001E-2</v>
      </c>
      <c r="E4417">
        <f t="shared" si="236"/>
        <v>-1.3185191705541828</v>
      </c>
      <c r="F4417">
        <f t="shared" si="237"/>
        <v>0.37372979998037753</v>
      </c>
      <c r="G4417">
        <f>IF('Input and Summary Results'!$J$4="yes",IF(C4417=FALSE,FALSE,IF('Data Transformation'!E4417&lt;$R$10,E4417,$R$10)),IF(C4417=FALSE,FALSE,IF(C4417&lt;$R$10,C4417,$R$10)))</f>
        <v>4.8026487999999999E-2</v>
      </c>
      <c r="H4417">
        <f>IF('Input and Summary Results'!$J$4="yes",'Data Transformation'!F4417,'Data Transformation'!D4417)</f>
        <v>4.1356981000000001E-2</v>
      </c>
      <c r="I4417">
        <f t="shared" si="235"/>
        <v>237</v>
      </c>
    </row>
    <row r="4418" spans="2:9" x14ac:dyDescent="0.45">
      <c r="B4418">
        <f>IF('Input and Summary Results'!D4000=0,FALSE,'Input and Summary Results'!$B4000)</f>
        <v>237</v>
      </c>
      <c r="C4418">
        <f>IF(OR(B4418=0,'Input and Summary Results'!D4000=0,'Input and Summary Results'!D4000=""),FALSE,'Input and Summary Results'!$D4000)</f>
        <v>3.8571766E-2</v>
      </c>
      <c r="D4418">
        <f>IF(OR(B4418=0,'Input and Summary Results'!E4000=0),FALSE,'Input and Summary Results'!$E4000)</f>
        <v>4.0861466999999999E-2</v>
      </c>
      <c r="E4418">
        <f t="shared" si="236"/>
        <v>-1.4137304765994201</v>
      </c>
      <c r="F4418">
        <f t="shared" si="237"/>
        <v>0.4597631510571748</v>
      </c>
      <c r="G4418">
        <f>IF('Input and Summary Results'!$J$4="yes",IF(C4418=FALSE,FALSE,IF('Data Transformation'!E4418&lt;$R$10,E4418,$R$10)),IF(C4418=FALSE,FALSE,IF(C4418&lt;$R$10,C4418,$R$10)))</f>
        <v>3.8571766E-2</v>
      </c>
      <c r="H4418">
        <f>IF('Input and Summary Results'!$J$4="yes",'Data Transformation'!F4418,'Data Transformation'!D4418)</f>
        <v>4.0861466999999999E-2</v>
      </c>
      <c r="I4418">
        <f t="shared" si="235"/>
        <v>237</v>
      </c>
    </row>
    <row r="4419" spans="2:9" x14ac:dyDescent="0.45">
      <c r="B4419">
        <f>IF('Input and Summary Results'!D4001=0,FALSE,'Input and Summary Results'!$B4001)</f>
        <v>237</v>
      </c>
      <c r="C4419">
        <f>IF(OR(B4419=0,'Input and Summary Results'!D4001=0,'Input and Summary Results'!D4001=""),FALSE,'Input and Summary Results'!$D4001)</f>
        <v>8.2733579999999998E-3</v>
      </c>
      <c r="D4419">
        <f>IF(OR(B4419=0,'Input and Summary Results'!E4001=0),FALSE,'Input and Summary Results'!$E4001)</f>
        <v>4.0736064000000002E-2</v>
      </c>
      <c r="E4419">
        <f t="shared" si="236"/>
        <v>-2.0823181827244071</v>
      </c>
      <c r="F4419">
        <f t="shared" si="237"/>
        <v>2.1369136662525663</v>
      </c>
      <c r="G4419">
        <f>IF('Input and Summary Results'!$J$4="yes",IF(C4419=FALSE,FALSE,IF('Data Transformation'!E4419&lt;$R$10,E4419,$R$10)),IF(C4419=FALSE,FALSE,IF(C4419&lt;$R$10,C4419,$R$10)))</f>
        <v>8.2733579999999998E-3</v>
      </c>
      <c r="H4419">
        <f>IF('Input and Summary Results'!$J$4="yes",'Data Transformation'!F4419,'Data Transformation'!D4419)</f>
        <v>4.0736064000000002E-2</v>
      </c>
      <c r="I4419">
        <f t="shared" si="235"/>
        <v>237</v>
      </c>
    </row>
    <row r="4420" spans="2:9" x14ac:dyDescent="0.45">
      <c r="B4420">
        <f>IF('Input and Summary Results'!D4002=0,FALSE,'Input and Summary Results'!$B4002)</f>
        <v>237</v>
      </c>
      <c r="C4420">
        <f>IF(OR(B4420=0,'Input and Summary Results'!D4002=0,'Input and Summary Results'!D4002=""),FALSE,'Input and Summary Results'!$D4002)</f>
        <v>5.0820662000000003E-2</v>
      </c>
      <c r="D4420">
        <f>IF(OR(B4420=0,'Input and Summary Results'!E4002=0),FALSE,'Input and Summary Results'!$E4002)</f>
        <v>4.0053393999999999E-2</v>
      </c>
      <c r="E4420">
        <f t="shared" si="236"/>
        <v>-1.2939596820429404</v>
      </c>
      <c r="F4420">
        <f t="shared" si="237"/>
        <v>0.34204932230123253</v>
      </c>
      <c r="G4420">
        <f>IF('Input and Summary Results'!$J$4="yes",IF(C4420=FALSE,FALSE,IF('Data Transformation'!E4420&lt;$R$10,E4420,$R$10)),IF(C4420=FALSE,FALSE,IF(C4420&lt;$R$10,C4420,$R$10)))</f>
        <v>5.0820662000000003E-2</v>
      </c>
      <c r="H4420">
        <f>IF('Input and Summary Results'!$J$4="yes",'Data Transformation'!F4420,'Data Transformation'!D4420)</f>
        <v>4.0053393999999999E-2</v>
      </c>
      <c r="I4420">
        <f t="shared" si="235"/>
        <v>237</v>
      </c>
    </row>
    <row r="4421" spans="2:9" x14ac:dyDescent="0.45">
      <c r="B4421">
        <f>IF('Input and Summary Results'!D4003=0,FALSE,'Input and Summary Results'!$B4003)</f>
        <v>237</v>
      </c>
      <c r="C4421">
        <f>IF(OR(B4421=0,'Input and Summary Results'!D4003=0,'Input and Summary Results'!D4003=""),FALSE,'Input and Summary Results'!$D4003)</f>
        <v>5.3462660000000002E-2</v>
      </c>
      <c r="D4421">
        <f>IF(OR(B4421=0,'Input and Summary Results'!E4003=0),FALSE,'Input and Summary Results'!$E4003)</f>
        <v>3.9263000999999999E-2</v>
      </c>
      <c r="E4421">
        <f t="shared" si="236"/>
        <v>-1.271949437001429</v>
      </c>
      <c r="F4421">
        <f t="shared" si="237"/>
        <v>0.31872979073618857</v>
      </c>
      <c r="G4421">
        <f>IF('Input and Summary Results'!$J$4="yes",IF(C4421=FALSE,FALSE,IF('Data Transformation'!E4421&lt;$R$10,E4421,$R$10)),IF(C4421=FALSE,FALSE,IF(C4421&lt;$R$10,C4421,$R$10)))</f>
        <v>5.3462660000000002E-2</v>
      </c>
      <c r="H4421">
        <f>IF('Input and Summary Results'!$J$4="yes",'Data Transformation'!F4421,'Data Transformation'!D4421)</f>
        <v>3.9263000999999999E-2</v>
      </c>
      <c r="I4421">
        <f t="shared" ref="I4421:I4484" si="238">IF(G4421=FALSE,"",B4421)</f>
        <v>237</v>
      </c>
    </row>
    <row r="4422" spans="2:9" x14ac:dyDescent="0.45">
      <c r="B4422">
        <f>IF('Input and Summary Results'!D4004=0,FALSE,'Input and Summary Results'!$B4004)</f>
        <v>237</v>
      </c>
      <c r="C4422">
        <f>IF(OR(B4422=0,'Input and Summary Results'!D4004=0,'Input and Summary Results'!D4004=""),FALSE,'Input and Summary Results'!$D4004)</f>
        <v>2.9030778E-2</v>
      </c>
      <c r="D4422">
        <f>IF(OR(B4422=0,'Input and Summary Results'!E4004=0),FALSE,'Input and Summary Results'!$E4004)</f>
        <v>3.6473743000000003E-2</v>
      </c>
      <c r="E4422">
        <f t="shared" si="236"/>
        <v>-1.5371413252920114</v>
      </c>
      <c r="F4422">
        <f t="shared" si="237"/>
        <v>0.54526972931968964</v>
      </c>
      <c r="G4422">
        <f>IF('Input and Summary Results'!$J$4="yes",IF(C4422=FALSE,FALSE,IF('Data Transformation'!E4422&lt;$R$10,E4422,$R$10)),IF(C4422=FALSE,FALSE,IF(C4422&lt;$R$10,C4422,$R$10)))</f>
        <v>2.9030778E-2</v>
      </c>
      <c r="H4422">
        <f>IF('Input and Summary Results'!$J$4="yes",'Data Transformation'!F4422,'Data Transformation'!D4422)</f>
        <v>3.6473743000000003E-2</v>
      </c>
      <c r="I4422">
        <f t="shared" si="238"/>
        <v>237</v>
      </c>
    </row>
    <row r="4423" spans="2:9" x14ac:dyDescent="0.45">
      <c r="B4423">
        <f>IF('Input and Summary Results'!D4005=0,FALSE,'Input and Summary Results'!$B4005)</f>
        <v>237</v>
      </c>
      <c r="C4423">
        <f>IF(OR(B4423=0,'Input and Summary Results'!D4005=0,'Input and Summary Results'!D4005=""),FALSE,'Input and Summary Results'!$D4005)</f>
        <v>6.6230322999999994E-2</v>
      </c>
      <c r="D4423">
        <f>IF(OR(B4423=0,'Input and Summary Results'!E4005=0),FALSE,'Input and Summary Results'!$E4005)</f>
        <v>3.5164737000000001E-2</v>
      </c>
      <c r="E4423">
        <f t="shared" si="236"/>
        <v>-1.1789431269284163</v>
      </c>
      <c r="F4423">
        <f t="shared" si="237"/>
        <v>0.23043064213955294</v>
      </c>
      <c r="G4423">
        <f>IF('Input and Summary Results'!$J$4="yes",IF(C4423=FALSE,FALSE,IF('Data Transformation'!E4423&lt;$R$10,E4423,$R$10)),IF(C4423=FALSE,FALSE,IF(C4423&lt;$R$10,C4423,$R$10)))</f>
        <v>6.6230322999999994E-2</v>
      </c>
      <c r="H4423">
        <f>IF('Input and Summary Results'!$J$4="yes",'Data Transformation'!F4423,'Data Transformation'!D4423)</f>
        <v>3.5164737000000001E-2</v>
      </c>
      <c r="I4423">
        <f t="shared" si="238"/>
        <v>237</v>
      </c>
    </row>
    <row r="4424" spans="2:9" x14ac:dyDescent="0.45">
      <c r="B4424">
        <f>IF('Input and Summary Results'!D4006=0,FALSE,'Input and Summary Results'!$B4006)</f>
        <v>237</v>
      </c>
      <c r="C4424">
        <f>IF(OR(B4424=0,'Input and Summary Results'!D4006=0,'Input and Summary Results'!D4006=""),FALSE,'Input and Summary Results'!$D4006)</f>
        <v>4.6842639999999998E-2</v>
      </c>
      <c r="D4424">
        <f>IF(OR(B4424=0,'Input and Summary Results'!E4006=0),FALSE,'Input and Summary Results'!$E4006)</f>
        <v>3.5115064000000001E-2</v>
      </c>
      <c r="E4424">
        <f t="shared" si="236"/>
        <v>-1.3293586365475221</v>
      </c>
      <c r="F4424">
        <f t="shared" si="237"/>
        <v>0.32534327219815112</v>
      </c>
      <c r="G4424">
        <f>IF('Input and Summary Results'!$J$4="yes",IF(C4424=FALSE,FALSE,IF('Data Transformation'!E4424&lt;$R$10,E4424,$R$10)),IF(C4424=FALSE,FALSE,IF(C4424&lt;$R$10,C4424,$R$10)))</f>
        <v>4.6842639999999998E-2</v>
      </c>
      <c r="H4424">
        <f>IF('Input and Summary Results'!$J$4="yes",'Data Transformation'!F4424,'Data Transformation'!D4424)</f>
        <v>3.5115064000000001E-2</v>
      </c>
      <c r="I4424">
        <f t="shared" si="238"/>
        <v>237</v>
      </c>
    </row>
    <row r="4425" spans="2:9" x14ac:dyDescent="0.45">
      <c r="B4425">
        <f>IF('Input and Summary Results'!D4007=0,FALSE,'Input and Summary Results'!$B4007)</f>
        <v>237</v>
      </c>
      <c r="C4425">
        <f>IF(OR(B4425=0,'Input and Summary Results'!D4007=0,'Input and Summary Results'!D4007=""),FALSE,'Input and Summary Results'!$D4007)</f>
        <v>3.7716537000000001E-2</v>
      </c>
      <c r="D4425">
        <f>IF(OR(B4425=0,'Input and Summary Results'!E4007=0),FALSE,'Input and Summary Results'!$E4007)</f>
        <v>3.1126450999999999E-2</v>
      </c>
      <c r="E4425">
        <f t="shared" si="236"/>
        <v>-1.4234681894986796</v>
      </c>
      <c r="F4425">
        <f t="shared" si="237"/>
        <v>0.35816861272284883</v>
      </c>
      <c r="G4425">
        <f>IF('Input and Summary Results'!$J$4="yes",IF(C4425=FALSE,FALSE,IF('Data Transformation'!E4425&lt;$R$10,E4425,$R$10)),IF(C4425=FALSE,FALSE,IF(C4425&lt;$R$10,C4425,$R$10)))</f>
        <v>3.7716537000000001E-2</v>
      </c>
      <c r="H4425">
        <f>IF('Input and Summary Results'!$J$4="yes",'Data Transformation'!F4425,'Data Transformation'!D4425)</f>
        <v>3.1126450999999999E-2</v>
      </c>
      <c r="I4425">
        <f t="shared" si="238"/>
        <v>237</v>
      </c>
    </row>
    <row r="4426" spans="2:9" x14ac:dyDescent="0.45">
      <c r="B4426">
        <f>IF('Input and Summary Results'!D4008=0,FALSE,'Input and Summary Results'!$B4008)</f>
        <v>237</v>
      </c>
      <c r="C4426">
        <f>IF(OR(B4426=0,'Input and Summary Results'!D4008=0,'Input and Summary Results'!D4008=""),FALSE,'Input and Summary Results'!$D4008)</f>
        <v>3.9924998000000003E-2</v>
      </c>
      <c r="D4426">
        <f>IF(OR(B4426=0,'Input and Summary Results'!E4008=0),FALSE,'Input and Summary Results'!$E4008)</f>
        <v>2.9550541999999999E-2</v>
      </c>
      <c r="E4426">
        <f t="shared" si="236"/>
        <v>-1.3987550969449956</v>
      </c>
      <c r="F4426">
        <f t="shared" si="237"/>
        <v>0.32122569493929592</v>
      </c>
      <c r="G4426">
        <f>IF('Input and Summary Results'!$J$4="yes",IF(C4426=FALSE,FALSE,IF('Data Transformation'!E4426&lt;$R$10,E4426,$R$10)),IF(C4426=FALSE,FALSE,IF(C4426&lt;$R$10,C4426,$R$10)))</f>
        <v>3.9924998000000003E-2</v>
      </c>
      <c r="H4426">
        <f>IF('Input and Summary Results'!$J$4="yes",'Data Transformation'!F4426,'Data Transformation'!D4426)</f>
        <v>2.9550541999999999E-2</v>
      </c>
      <c r="I4426">
        <f t="shared" si="238"/>
        <v>237</v>
      </c>
    </row>
    <row r="4427" spans="2:9" x14ac:dyDescent="0.45">
      <c r="B4427">
        <f>IF('Input and Summary Results'!D4009=0,FALSE,'Input and Summary Results'!$B4009)</f>
        <v>237</v>
      </c>
      <c r="C4427">
        <f>IF(OR(B4427=0,'Input and Summary Results'!D4009=0,'Input and Summary Results'!D4009=""),FALSE,'Input and Summary Results'!$D4009)</f>
        <v>4.4030547000000003E-2</v>
      </c>
      <c r="D4427">
        <f>IF(OR(B4427=0,'Input and Summary Results'!E4009=0),FALSE,'Input and Summary Results'!$E4009)</f>
        <v>2.7076646999999999E-2</v>
      </c>
      <c r="E4427">
        <f t="shared" si="236"/>
        <v>-1.3562459191826279</v>
      </c>
      <c r="F4427">
        <f t="shared" si="237"/>
        <v>0.26688891232716233</v>
      </c>
      <c r="G4427">
        <f>IF('Input and Summary Results'!$J$4="yes",IF(C4427=FALSE,FALSE,IF('Data Transformation'!E4427&lt;$R$10,E4427,$R$10)),IF(C4427=FALSE,FALSE,IF(C4427&lt;$R$10,C4427,$R$10)))</f>
        <v>4.4030547000000003E-2</v>
      </c>
      <c r="H4427">
        <f>IF('Input and Summary Results'!$J$4="yes",'Data Transformation'!F4427,'Data Transformation'!D4427)</f>
        <v>2.7076646999999999E-2</v>
      </c>
      <c r="I4427">
        <f t="shared" si="238"/>
        <v>237</v>
      </c>
    </row>
    <row r="4428" spans="2:9" x14ac:dyDescent="0.45">
      <c r="B4428">
        <f>IF('Input and Summary Results'!D4010=0,FALSE,'Input and Summary Results'!$B4010)</f>
        <v>237</v>
      </c>
      <c r="C4428">
        <f>IF(OR(B4428=0,'Input and Summary Results'!D4010=0,'Input and Summary Results'!D4010=""),FALSE,'Input and Summary Results'!$D4010)</f>
        <v>5.9795332999999999E-2</v>
      </c>
      <c r="D4428">
        <f>IF(OR(B4428=0,'Input and Summary Results'!E4010=0),FALSE,'Input and Summary Results'!$E4010)</f>
        <v>2.4137832000000001E-2</v>
      </c>
      <c r="E4428">
        <f t="shared" si="236"/>
        <v>-1.2233327111862122</v>
      </c>
      <c r="F4428">
        <f t="shared" si="237"/>
        <v>0.1751945939995016</v>
      </c>
      <c r="G4428">
        <f>IF('Input and Summary Results'!$J$4="yes",IF(C4428=FALSE,FALSE,IF('Data Transformation'!E4428&lt;$R$10,E4428,$R$10)),IF(C4428=FALSE,FALSE,IF(C4428&lt;$R$10,C4428,$R$10)))</f>
        <v>5.9795332999999999E-2</v>
      </c>
      <c r="H4428">
        <f>IF('Input and Summary Results'!$J$4="yes",'Data Transformation'!F4428,'Data Transformation'!D4428)</f>
        <v>2.4137832000000001E-2</v>
      </c>
      <c r="I4428">
        <f t="shared" si="238"/>
        <v>237</v>
      </c>
    </row>
    <row r="4429" spans="2:9" x14ac:dyDescent="0.45">
      <c r="B4429">
        <f>IF('Input and Summary Results'!D4011=0,FALSE,'Input and Summary Results'!$B4011)</f>
        <v>238</v>
      </c>
      <c r="C4429">
        <f>IF(OR(B4429=0,'Input and Summary Results'!D4011=0,'Input and Summary Results'!D4011=""),FALSE,'Input and Summary Results'!$D4011)</f>
        <v>0.88438182799999998</v>
      </c>
      <c r="D4429">
        <f>IF(OR(B4429=0,'Input and Summary Results'!E4011=0),FALSE,'Input and Summary Results'!$E4011)</f>
        <v>7.1626096E-2</v>
      </c>
      <c r="E4429">
        <f t="shared" si="236"/>
        <v>-5.3360189748237495E-2</v>
      </c>
      <c r="F4429">
        <f t="shared" si="237"/>
        <v>3.5149665766311969E-2</v>
      </c>
      <c r="G4429">
        <f>IF('Input and Summary Results'!$J$4="yes",IF(C4429=FALSE,FALSE,IF('Data Transformation'!E4429&lt;$R$10,E4429,$R$10)),IF(C4429=FALSE,FALSE,IF(C4429&lt;$R$10,C4429,$R$10)))</f>
        <v>0.88438182799999998</v>
      </c>
      <c r="H4429">
        <f>IF('Input and Summary Results'!$J$4="yes",'Data Transformation'!F4429,'Data Transformation'!D4429)</f>
        <v>7.1626096E-2</v>
      </c>
      <c r="I4429">
        <f t="shared" si="238"/>
        <v>238</v>
      </c>
    </row>
    <row r="4430" spans="2:9" x14ac:dyDescent="0.45">
      <c r="B4430">
        <f>IF('Input and Summary Results'!D4012=0,FALSE,'Input and Summary Results'!$B4012)</f>
        <v>238</v>
      </c>
      <c r="C4430">
        <f>IF(OR(B4430=0,'Input and Summary Results'!D4012=0,'Input and Summary Results'!D4012=""),FALSE,'Input and Summary Results'!$D4012)</f>
        <v>0.76989498999999995</v>
      </c>
      <c r="D4430">
        <f>IF(OR(B4430=0,'Input and Summary Results'!E4012=0),FALSE,'Input and Summary Results'!$E4012)</f>
        <v>6.1716130000000001E-2</v>
      </c>
      <c r="E4430">
        <f t="shared" si="236"/>
        <v>-0.11356850648150951</v>
      </c>
      <c r="F4430">
        <f t="shared" si="237"/>
        <v>3.479019966086544E-2</v>
      </c>
      <c r="G4430">
        <f>IF('Input and Summary Results'!$J$4="yes",IF(C4430=FALSE,FALSE,IF('Data Transformation'!E4430&lt;$R$10,E4430,$R$10)),IF(C4430=FALSE,FALSE,IF(C4430&lt;$R$10,C4430,$R$10)))</f>
        <v>0.76989498999999995</v>
      </c>
      <c r="H4430">
        <f>IF('Input and Summary Results'!$J$4="yes",'Data Transformation'!F4430,'Data Transformation'!D4430)</f>
        <v>6.1716130000000001E-2</v>
      </c>
      <c r="I4430">
        <f t="shared" si="238"/>
        <v>238</v>
      </c>
    </row>
    <row r="4431" spans="2:9" x14ac:dyDescent="0.45">
      <c r="B4431">
        <f>IF('Input and Summary Results'!D4013=0,FALSE,'Input and Summary Results'!$B4013)</f>
        <v>238</v>
      </c>
      <c r="C4431">
        <f>IF(OR(B4431=0,'Input and Summary Results'!D4013=0,'Input and Summary Results'!D4013=""),FALSE,'Input and Summary Results'!$D4013)</f>
        <v>1.065907309</v>
      </c>
      <c r="D4431">
        <f>IF(OR(B4431=0,'Input and Summary Results'!E4013=0),FALSE,'Input and Summary Results'!$E4013)</f>
        <v>5.4410124999999997E-2</v>
      </c>
      <c r="E4431">
        <f t="shared" si="236"/>
        <v>2.7719440206443353E-2</v>
      </c>
      <c r="F4431">
        <f t="shared" si="237"/>
        <v>2.2153890915856362E-2</v>
      </c>
      <c r="G4431">
        <f>IF('Input and Summary Results'!$J$4="yes",IF(C4431=FALSE,FALSE,IF('Data Transformation'!E4431&lt;$R$10,E4431,$R$10)),IF(C4431=FALSE,FALSE,IF(C4431&lt;$R$10,C4431,$R$10)))</f>
        <v>1.065907309</v>
      </c>
      <c r="H4431">
        <f>IF('Input and Summary Results'!$J$4="yes",'Data Transformation'!F4431,'Data Transformation'!D4431)</f>
        <v>5.4410124999999997E-2</v>
      </c>
      <c r="I4431">
        <f t="shared" si="238"/>
        <v>238</v>
      </c>
    </row>
    <row r="4432" spans="2:9" x14ac:dyDescent="0.45">
      <c r="B4432">
        <f>IF('Input and Summary Results'!D4014=0,FALSE,'Input and Summary Results'!$B4014)</f>
        <v>238</v>
      </c>
      <c r="C4432">
        <f>IF(OR(B4432=0,'Input and Summary Results'!D4014=0,'Input and Summary Results'!D4014=""),FALSE,'Input and Summary Results'!$D4014)</f>
        <v>0.94292493700000002</v>
      </c>
      <c r="D4432">
        <f>IF(OR(B4432=0,'Input and Summary Results'!E4014=0),FALSE,'Input and Summary Results'!$E4014)</f>
        <v>4.9746835000000003E-2</v>
      </c>
      <c r="E4432">
        <f t="shared" si="236"/>
        <v>-2.5522878571500245E-2</v>
      </c>
      <c r="F4432">
        <f t="shared" si="237"/>
        <v>2.2896972540243681E-2</v>
      </c>
      <c r="G4432">
        <f>IF('Input and Summary Results'!$J$4="yes",IF(C4432=FALSE,FALSE,IF('Data Transformation'!E4432&lt;$R$10,E4432,$R$10)),IF(C4432=FALSE,FALSE,IF(C4432&lt;$R$10,C4432,$R$10)))</f>
        <v>0.94292493700000002</v>
      </c>
      <c r="H4432">
        <f>IF('Input and Summary Results'!$J$4="yes",'Data Transformation'!F4432,'Data Transformation'!D4432)</f>
        <v>4.9746835000000003E-2</v>
      </c>
      <c r="I4432">
        <f t="shared" si="238"/>
        <v>238</v>
      </c>
    </row>
    <row r="4433" spans="2:9" x14ac:dyDescent="0.45">
      <c r="B4433">
        <f>IF('Input and Summary Results'!D4015=0,FALSE,'Input and Summary Results'!$B4015)</f>
        <v>238</v>
      </c>
      <c r="C4433">
        <f>IF(OR(B4433=0,'Input and Summary Results'!D4015=0,'Input and Summary Results'!D4015=""),FALSE,'Input and Summary Results'!$D4015)</f>
        <v>0.98725690899999996</v>
      </c>
      <c r="D4433">
        <f>IF(OR(B4433=0,'Input and Summary Results'!E4015=0),FALSE,'Input and Summary Results'!$E4015)</f>
        <v>4.2649848999999997E-2</v>
      </c>
      <c r="E4433">
        <f t="shared" si="236"/>
        <v>-5.5698183105103586E-3</v>
      </c>
      <c r="F4433">
        <f t="shared" si="237"/>
        <v>1.8748954094176918E-2</v>
      </c>
      <c r="G4433">
        <f>IF('Input and Summary Results'!$J$4="yes",IF(C4433=FALSE,FALSE,IF('Data Transformation'!E4433&lt;$R$10,E4433,$R$10)),IF(C4433=FALSE,FALSE,IF(C4433&lt;$R$10,C4433,$R$10)))</f>
        <v>0.98725690899999996</v>
      </c>
      <c r="H4433">
        <f>IF('Input and Summary Results'!$J$4="yes",'Data Transformation'!F4433,'Data Transformation'!D4433)</f>
        <v>4.2649848999999997E-2</v>
      </c>
      <c r="I4433">
        <f t="shared" si="238"/>
        <v>238</v>
      </c>
    </row>
    <row r="4434" spans="2:9" x14ac:dyDescent="0.45">
      <c r="B4434">
        <f>IF('Input and Summary Results'!D4016=0,FALSE,'Input and Summary Results'!$B4016)</f>
        <v>238</v>
      </c>
      <c r="C4434">
        <f>IF(OR(B4434=0,'Input and Summary Results'!D4016=0,'Input and Summary Results'!D4016=""),FALSE,'Input and Summary Results'!$D4016)</f>
        <v>0.95265724200000002</v>
      </c>
      <c r="D4434">
        <f>IF(OR(B4434=0,'Input and Summary Results'!E4016=0),FALSE,'Input and Summary Results'!$E4016)</f>
        <v>4.2121263999999999E-2</v>
      </c>
      <c r="E4434">
        <f t="shared" si="236"/>
        <v>-2.1063326731793085E-2</v>
      </c>
      <c r="F4434">
        <f t="shared" si="237"/>
        <v>1.9189093170196042E-2</v>
      </c>
      <c r="G4434">
        <f>IF('Input and Summary Results'!$J$4="yes",IF(C4434=FALSE,FALSE,IF('Data Transformation'!E4434&lt;$R$10,E4434,$R$10)),IF(C4434=FALSE,FALSE,IF(C4434&lt;$R$10,C4434,$R$10)))</f>
        <v>0.95265724200000002</v>
      </c>
      <c r="H4434">
        <f>IF('Input and Summary Results'!$J$4="yes",'Data Transformation'!F4434,'Data Transformation'!D4434)</f>
        <v>4.2121263999999999E-2</v>
      </c>
      <c r="I4434">
        <f t="shared" si="238"/>
        <v>238</v>
      </c>
    </row>
    <row r="4435" spans="2:9" x14ac:dyDescent="0.45">
      <c r="B4435">
        <f>IF('Input and Summary Results'!D4017=0,FALSE,'Input and Summary Results'!$B4017)</f>
        <v>238</v>
      </c>
      <c r="C4435">
        <f>IF(OR(B4435=0,'Input and Summary Results'!D4017=0,'Input and Summary Results'!D4017=""),FALSE,'Input and Summary Results'!$D4017)</f>
        <v>1.050114057</v>
      </c>
      <c r="D4435">
        <f>IF(OR(B4435=0,'Input and Summary Results'!E4017=0),FALSE,'Input and Summary Results'!$E4017)</f>
        <v>4.1804187999999999E-2</v>
      </c>
      <c r="E4435">
        <f t="shared" si="236"/>
        <v>2.1236472056191894E-2</v>
      </c>
      <c r="F4435">
        <f t="shared" si="237"/>
        <v>1.7277187626486556E-2</v>
      </c>
      <c r="G4435">
        <f>IF('Input and Summary Results'!$J$4="yes",IF(C4435=FALSE,FALSE,IF('Data Transformation'!E4435&lt;$R$10,E4435,$R$10)),IF(C4435=FALSE,FALSE,IF(C4435&lt;$R$10,C4435,$R$10)))</f>
        <v>1.050114057</v>
      </c>
      <c r="H4435">
        <f>IF('Input and Summary Results'!$J$4="yes",'Data Transformation'!F4435,'Data Transformation'!D4435)</f>
        <v>4.1804187999999999E-2</v>
      </c>
      <c r="I4435">
        <f t="shared" si="238"/>
        <v>238</v>
      </c>
    </row>
    <row r="4436" spans="2:9" x14ac:dyDescent="0.45">
      <c r="B4436">
        <f>IF('Input and Summary Results'!D4018=0,FALSE,'Input and Summary Results'!$B4018)</f>
        <v>238</v>
      </c>
      <c r="C4436">
        <f>IF(OR(B4436=0,'Input and Summary Results'!D4018=0,'Input and Summary Results'!D4018=""),FALSE,'Input and Summary Results'!$D4018)</f>
        <v>0.99299328200000003</v>
      </c>
      <c r="D4436">
        <f>IF(OR(B4436=0,'Input and Summary Results'!E4018=0),FALSE,'Input and Summary Results'!$E4018)</f>
        <v>4.1534862999999998E-2</v>
      </c>
      <c r="E4436">
        <f t="shared" si="236"/>
        <v>-3.0536896719891436E-3</v>
      </c>
      <c r="F4436">
        <f t="shared" si="237"/>
        <v>1.8153325776477911E-2</v>
      </c>
      <c r="G4436">
        <f>IF('Input and Summary Results'!$J$4="yes",IF(C4436=FALSE,FALSE,IF('Data Transformation'!E4436&lt;$R$10,E4436,$R$10)),IF(C4436=FALSE,FALSE,IF(C4436&lt;$R$10,C4436,$R$10)))</f>
        <v>0.99299328200000003</v>
      </c>
      <c r="H4436">
        <f>IF('Input and Summary Results'!$J$4="yes",'Data Transformation'!F4436,'Data Transformation'!D4436)</f>
        <v>4.1534862999999998E-2</v>
      </c>
      <c r="I4436">
        <f t="shared" si="238"/>
        <v>238</v>
      </c>
    </row>
    <row r="4437" spans="2:9" x14ac:dyDescent="0.45">
      <c r="B4437">
        <f>IF('Input and Summary Results'!D4019=0,FALSE,'Input and Summary Results'!$B4019)</f>
        <v>238</v>
      </c>
      <c r="C4437">
        <f>IF(OR(B4437=0,'Input and Summary Results'!D4019=0,'Input and Summary Results'!D4019=""),FALSE,'Input and Summary Results'!$D4019)</f>
        <v>1.0184037889999999</v>
      </c>
      <c r="D4437">
        <f>IF(OR(B4437=0,'Input and Summary Results'!E4019=0),FALSE,'Input and Summary Results'!$E4019)</f>
        <v>4.0774236999999998E-2</v>
      </c>
      <c r="E4437">
        <f t="shared" si="236"/>
        <v>7.9200064534650089E-3</v>
      </c>
      <c r="F4437">
        <f t="shared" si="237"/>
        <v>1.7376230380462578E-2</v>
      </c>
      <c r="G4437">
        <f>IF('Input and Summary Results'!$J$4="yes",IF(C4437=FALSE,FALSE,IF('Data Transformation'!E4437&lt;$R$10,E4437,$R$10)),IF(C4437=FALSE,FALSE,IF(C4437&lt;$R$10,C4437,$R$10)))</f>
        <v>1.0184037889999999</v>
      </c>
      <c r="H4437">
        <f>IF('Input and Summary Results'!$J$4="yes",'Data Transformation'!F4437,'Data Transformation'!D4437)</f>
        <v>4.0774236999999998E-2</v>
      </c>
      <c r="I4437">
        <f t="shared" si="238"/>
        <v>238</v>
      </c>
    </row>
    <row r="4438" spans="2:9" x14ac:dyDescent="0.45">
      <c r="B4438">
        <f>IF('Input and Summary Results'!D4020=0,FALSE,'Input and Summary Results'!$B4020)</f>
        <v>238</v>
      </c>
      <c r="C4438">
        <f>IF(OR(B4438=0,'Input and Summary Results'!D4020=0,'Input and Summary Results'!D4020=""),FALSE,'Input and Summary Results'!$D4020)</f>
        <v>0.96948068700000001</v>
      </c>
      <c r="D4438">
        <f>IF(OR(B4438=0,'Input and Summary Results'!E4020=0),FALSE,'Input and Summary Results'!$E4020)</f>
        <v>4.0615181E-2</v>
      </c>
      <c r="E4438">
        <f t="shared" si="236"/>
        <v>-1.3460838068382896E-2</v>
      </c>
      <c r="F4438">
        <f t="shared" si="237"/>
        <v>1.8181887262288494E-2</v>
      </c>
      <c r="G4438">
        <f>IF('Input and Summary Results'!$J$4="yes",IF(C4438=FALSE,FALSE,IF('Data Transformation'!E4438&lt;$R$10,E4438,$R$10)),IF(C4438=FALSE,FALSE,IF(C4438&lt;$R$10,C4438,$R$10)))</f>
        <v>0.96948068700000001</v>
      </c>
      <c r="H4438">
        <f>IF('Input and Summary Results'!$J$4="yes",'Data Transformation'!F4438,'Data Transformation'!D4438)</f>
        <v>4.0615181E-2</v>
      </c>
      <c r="I4438">
        <f t="shared" si="238"/>
        <v>238</v>
      </c>
    </row>
    <row r="4439" spans="2:9" x14ac:dyDescent="0.45">
      <c r="B4439">
        <f>IF('Input and Summary Results'!D4021=0,FALSE,'Input and Summary Results'!$B4021)</f>
        <v>238</v>
      </c>
      <c r="C4439">
        <f>IF(OR(B4439=0,'Input and Summary Results'!D4021=0,'Input and Summary Results'!D4021=""),FALSE,'Input and Summary Results'!$D4021)</f>
        <v>0.96843238300000001</v>
      </c>
      <c r="D4439">
        <f>IF(OR(B4439=0,'Input and Summary Results'!E4021=0),FALSE,'Input and Summary Results'!$E4021)</f>
        <v>4.0574601000000002E-2</v>
      </c>
      <c r="E4439">
        <f t="shared" si="236"/>
        <v>-1.3930696798387335E-2</v>
      </c>
      <c r="F4439">
        <f t="shared" si="237"/>
        <v>1.8183382901189087E-2</v>
      </c>
      <c r="G4439">
        <f>IF('Input and Summary Results'!$J$4="yes",IF(C4439=FALSE,FALSE,IF('Data Transformation'!E4439&lt;$R$10,E4439,$R$10)),IF(C4439=FALSE,FALSE,IF(C4439&lt;$R$10,C4439,$R$10)))</f>
        <v>0.96843238300000001</v>
      </c>
      <c r="H4439">
        <f>IF('Input and Summary Results'!$J$4="yes",'Data Transformation'!F4439,'Data Transformation'!D4439)</f>
        <v>4.0574601000000002E-2</v>
      </c>
      <c r="I4439">
        <f t="shared" si="238"/>
        <v>238</v>
      </c>
    </row>
    <row r="4440" spans="2:9" x14ac:dyDescent="0.45">
      <c r="B4440">
        <f>IF('Input and Summary Results'!D4022=0,FALSE,'Input and Summary Results'!$B4022)</f>
        <v>238</v>
      </c>
      <c r="C4440">
        <f>IF(OR(B4440=0,'Input and Summary Results'!D4022=0,'Input and Summary Results'!D4022=""),FALSE,'Input and Summary Results'!$D4022)</f>
        <v>1.016713306</v>
      </c>
      <c r="D4440">
        <f>IF(OR(B4440=0,'Input and Summary Results'!E4022=0),FALSE,'Input and Summary Results'!$E4022)</f>
        <v>4.0000103000000002E-2</v>
      </c>
      <c r="E4440">
        <f t="shared" si="236"/>
        <v>7.1985073227160941E-3</v>
      </c>
      <c r="F4440">
        <f t="shared" si="237"/>
        <v>1.7074670508934995E-2</v>
      </c>
      <c r="G4440">
        <f>IF('Input and Summary Results'!$J$4="yes",IF(C4440=FALSE,FALSE,IF('Data Transformation'!E4440&lt;$R$10,E4440,$R$10)),IF(C4440=FALSE,FALSE,IF(C4440&lt;$R$10,C4440,$R$10)))</f>
        <v>1.016713306</v>
      </c>
      <c r="H4440">
        <f>IF('Input and Summary Results'!$J$4="yes",'Data Transformation'!F4440,'Data Transformation'!D4440)</f>
        <v>4.0000103000000002E-2</v>
      </c>
      <c r="I4440">
        <f t="shared" si="238"/>
        <v>238</v>
      </c>
    </row>
    <row r="4441" spans="2:9" x14ac:dyDescent="0.45">
      <c r="B4441">
        <f>IF('Input and Summary Results'!D4023=0,FALSE,'Input and Summary Results'!$B4023)</f>
        <v>238</v>
      </c>
      <c r="C4441">
        <f>IF(OR(B4441=0,'Input and Summary Results'!D4023=0,'Input and Summary Results'!D4023=""),FALSE,'Input and Summary Results'!$D4023)</f>
        <v>0.96999761900000003</v>
      </c>
      <c r="D4441">
        <f>IF(OR(B4441=0,'Input and Summary Results'!E4023=0),FALSE,'Input and Summary Results'!$E4023)</f>
        <v>3.7718632000000002E-2</v>
      </c>
      <c r="E4441">
        <f t="shared" si="236"/>
        <v>-1.3229331771312381E-2</v>
      </c>
      <c r="F4441">
        <f t="shared" si="237"/>
        <v>1.6876212855941038E-2</v>
      </c>
      <c r="G4441">
        <f>IF('Input and Summary Results'!$J$4="yes",IF(C4441=FALSE,FALSE,IF('Data Transformation'!E4441&lt;$R$10,E4441,$R$10)),IF(C4441=FALSE,FALSE,IF(C4441&lt;$R$10,C4441,$R$10)))</f>
        <v>0.96999761900000003</v>
      </c>
      <c r="H4441">
        <f>IF('Input and Summary Results'!$J$4="yes",'Data Transformation'!F4441,'Data Transformation'!D4441)</f>
        <v>3.7718632000000002E-2</v>
      </c>
      <c r="I4441">
        <f t="shared" si="238"/>
        <v>238</v>
      </c>
    </row>
    <row r="4442" spans="2:9" x14ac:dyDescent="0.45">
      <c r="B4442">
        <f>IF('Input and Summary Results'!D4024=0,FALSE,'Input and Summary Results'!$B4024)</f>
        <v>238</v>
      </c>
      <c r="C4442">
        <f>IF(OR(B4442=0,'Input and Summary Results'!D4024=0,'Input and Summary Results'!D4024=""),FALSE,'Input and Summary Results'!$D4024)</f>
        <v>0.70219523299999997</v>
      </c>
      <c r="D4442">
        <f>IF(OR(B4442=0,'Input and Summary Results'!E4024=0),FALSE,'Input and Summary Results'!$E4024)</f>
        <v>3.6227374E-2</v>
      </c>
      <c r="E4442">
        <f t="shared" si="236"/>
        <v>-0.15354212316007587</v>
      </c>
      <c r="F4442">
        <f t="shared" si="237"/>
        <v>2.2390753421705441E-2</v>
      </c>
      <c r="G4442">
        <f>IF('Input and Summary Results'!$J$4="yes",IF(C4442=FALSE,FALSE,IF('Data Transformation'!E4442&lt;$R$10,E4442,$R$10)),IF(C4442=FALSE,FALSE,IF(C4442&lt;$R$10,C4442,$R$10)))</f>
        <v>0.70219523299999997</v>
      </c>
      <c r="H4442">
        <f>IF('Input and Summary Results'!$J$4="yes",'Data Transformation'!F4442,'Data Transformation'!D4442)</f>
        <v>3.6227374E-2</v>
      </c>
      <c r="I4442">
        <f t="shared" si="238"/>
        <v>238</v>
      </c>
    </row>
    <row r="4443" spans="2:9" x14ac:dyDescent="0.45">
      <c r="B4443">
        <f>IF('Input and Summary Results'!D4025=0,FALSE,'Input and Summary Results'!$B4025)</f>
        <v>238</v>
      </c>
      <c r="C4443">
        <f>IF(OR(B4443=0,'Input and Summary Results'!D4025=0,'Input and Summary Results'!D4025=""),FALSE,'Input and Summary Results'!$D4025)</f>
        <v>2.7099390000000001E-2</v>
      </c>
      <c r="D4443">
        <f>IF(OR(B4443=0,'Input and Summary Results'!E4025=0),FALSE,'Input and Summary Results'!$E4025)</f>
        <v>3.2651454000000003E-2</v>
      </c>
      <c r="E4443">
        <f t="shared" si="236"/>
        <v>-1.5670404848678663</v>
      </c>
      <c r="F4443">
        <f t="shared" si="237"/>
        <v>0.5229169747363317</v>
      </c>
      <c r="G4443">
        <f>IF('Input and Summary Results'!$J$4="yes",IF(C4443=FALSE,FALSE,IF('Data Transformation'!E4443&lt;$R$10,E4443,$R$10)),IF(C4443=FALSE,FALSE,IF(C4443&lt;$R$10,C4443,$R$10)))</f>
        <v>2.7099390000000001E-2</v>
      </c>
      <c r="H4443">
        <f>IF('Input and Summary Results'!$J$4="yes",'Data Transformation'!F4443,'Data Transformation'!D4443)</f>
        <v>3.2651454000000003E-2</v>
      </c>
      <c r="I4443">
        <f t="shared" si="238"/>
        <v>238</v>
      </c>
    </row>
    <row r="4444" spans="2:9" x14ac:dyDescent="0.45">
      <c r="B4444">
        <f>IF('Input and Summary Results'!D4026=0,FALSE,'Input and Summary Results'!$B4026)</f>
        <v>238</v>
      </c>
      <c r="C4444">
        <f>IF(OR(B4444=0,'Input and Summary Results'!D4026=0,'Input and Summary Results'!D4026=""),FALSE,'Input and Summary Results'!$D4026)</f>
        <v>0.11823462799999999</v>
      </c>
      <c r="D4444">
        <f>IF(OR(B4444=0,'Input and Summary Results'!E4026=0),FALSE,'Input and Summary Results'!$E4026)</f>
        <v>3.1084415000000001E-2</v>
      </c>
      <c r="E4444">
        <f t="shared" si="236"/>
        <v>-0.92725531070632561</v>
      </c>
      <c r="F4444">
        <f t="shared" si="237"/>
        <v>0.11410055022120932</v>
      </c>
      <c r="G4444">
        <f>IF('Input and Summary Results'!$J$4="yes",IF(C4444=FALSE,FALSE,IF('Data Transformation'!E4444&lt;$R$10,E4444,$R$10)),IF(C4444=FALSE,FALSE,IF(C4444&lt;$R$10,C4444,$R$10)))</f>
        <v>0.11823462799999999</v>
      </c>
      <c r="H4444">
        <f>IF('Input and Summary Results'!$J$4="yes",'Data Transformation'!F4444,'Data Transformation'!D4444)</f>
        <v>3.1084415000000001E-2</v>
      </c>
      <c r="I4444">
        <f t="shared" si="238"/>
        <v>238</v>
      </c>
    </row>
    <row r="4445" spans="2:9" x14ac:dyDescent="0.45">
      <c r="B4445">
        <f>IF('Input and Summary Results'!D4027=0,FALSE,'Input and Summary Results'!$B4027)</f>
        <v>238</v>
      </c>
      <c r="C4445">
        <f>IF(OR(B4445=0,'Input and Summary Results'!D4027=0,'Input and Summary Results'!D4027=""),FALSE,'Input and Summary Results'!$D4027)</f>
        <v>0.97348622900000004</v>
      </c>
      <c r="D4445">
        <f>IF(OR(B4445=0,'Input and Summary Results'!E4027=0),FALSE,'Input and Summary Results'!$E4027)</f>
        <v>2.8164261999999999E-2</v>
      </c>
      <c r="E4445">
        <f t="shared" si="236"/>
        <v>-1.1670187658702012E-2</v>
      </c>
      <c r="F4445">
        <f t="shared" si="237"/>
        <v>1.2556201971707603E-2</v>
      </c>
      <c r="G4445">
        <f>IF('Input and Summary Results'!$J$4="yes",IF(C4445=FALSE,FALSE,IF('Data Transformation'!E4445&lt;$R$10,E4445,$R$10)),IF(C4445=FALSE,FALSE,IF(C4445&lt;$R$10,C4445,$R$10)))</f>
        <v>0.97348622900000004</v>
      </c>
      <c r="H4445">
        <f>IF('Input and Summary Results'!$J$4="yes",'Data Transformation'!F4445,'Data Transformation'!D4445)</f>
        <v>2.8164261999999999E-2</v>
      </c>
      <c r="I4445">
        <f t="shared" si="238"/>
        <v>238</v>
      </c>
    </row>
    <row r="4446" spans="2:9" x14ac:dyDescent="0.45">
      <c r="B4446">
        <f>IF('Input and Summary Results'!D4028=0,FALSE,'Input and Summary Results'!$B4028)</f>
        <v>238</v>
      </c>
      <c r="C4446">
        <f>IF(OR(B4446=0,'Input and Summary Results'!D4028=0,'Input and Summary Results'!D4028=""),FALSE,'Input and Summary Results'!$D4028)</f>
        <v>0.94752988400000004</v>
      </c>
      <c r="D4446">
        <f>IF(OR(B4446=0,'Input and Summary Results'!E4028=0),FALSE,'Input and Summary Results'!$E4028)</f>
        <v>2.5074506999999999E-2</v>
      </c>
      <c r="E4446">
        <f t="shared" si="236"/>
        <v>-2.340708399668974E-2</v>
      </c>
      <c r="F4446">
        <f t="shared" si="237"/>
        <v>1.148495284608881E-2</v>
      </c>
      <c r="G4446">
        <f>IF('Input and Summary Results'!$J$4="yes",IF(C4446=FALSE,FALSE,IF('Data Transformation'!E4446&lt;$R$10,E4446,$R$10)),IF(C4446=FALSE,FALSE,IF(C4446&lt;$R$10,C4446,$R$10)))</f>
        <v>0.94752988400000004</v>
      </c>
      <c r="H4446">
        <f>IF('Input and Summary Results'!$J$4="yes",'Data Transformation'!F4446,'Data Transformation'!D4446)</f>
        <v>2.5074506999999999E-2</v>
      </c>
      <c r="I4446">
        <f t="shared" si="238"/>
        <v>238</v>
      </c>
    </row>
    <row r="4447" spans="2:9" x14ac:dyDescent="0.45">
      <c r="B4447">
        <f>IF('Input and Summary Results'!D4029=0,FALSE,'Input and Summary Results'!$B4029)</f>
        <v>238</v>
      </c>
      <c r="C4447">
        <f>IF(OR(B4447=0,'Input and Summary Results'!D4029=0,'Input and Summary Results'!D4029=""),FALSE,'Input and Summary Results'!$D4029)</f>
        <v>0.93481015300000003</v>
      </c>
      <c r="D4447">
        <f>IF(OR(B4447=0,'Input and Summary Results'!E4029=0),FALSE,'Input and Summary Results'!$E4029)</f>
        <v>2.2262062999999999E-2</v>
      </c>
      <c r="E4447">
        <f t="shared" si="236"/>
        <v>-2.9276579369317109E-2</v>
      </c>
      <c r="F4447">
        <f t="shared" si="237"/>
        <v>1.0335505354743401E-2</v>
      </c>
      <c r="G4447">
        <f>IF('Input and Summary Results'!$J$4="yes",IF(C4447=FALSE,FALSE,IF('Data Transformation'!E4447&lt;$R$10,E4447,$R$10)),IF(C4447=FALSE,FALSE,IF(C4447&lt;$R$10,C4447,$R$10)))</f>
        <v>0.93481015300000003</v>
      </c>
      <c r="H4447">
        <f>IF('Input and Summary Results'!$J$4="yes",'Data Transformation'!F4447,'Data Transformation'!D4447)</f>
        <v>2.2262062999999999E-2</v>
      </c>
      <c r="I4447">
        <f t="shared" si="238"/>
        <v>238</v>
      </c>
    </row>
    <row r="4448" spans="2:9" x14ac:dyDescent="0.45">
      <c r="B4448">
        <f>IF('Input and Summary Results'!D4030=0,FALSE,'Input and Summary Results'!$B4030)</f>
        <v>239</v>
      </c>
      <c r="C4448">
        <f>IF(OR(B4448=0,'Input and Summary Results'!D4030=0,'Input and Summary Results'!D4030=""),FALSE,'Input and Summary Results'!$D4030)</f>
        <v>0.21630791899999999</v>
      </c>
      <c r="D4448">
        <f>IF(OR(B4448=0,'Input and Summary Results'!E4030=0),FALSE,'Input and Summary Results'!$E4030)</f>
        <v>0.12814363200000001</v>
      </c>
      <c r="E4448">
        <f t="shared" si="236"/>
        <v>-0.66492758081496528</v>
      </c>
      <c r="F4448">
        <f t="shared" si="237"/>
        <v>0.25710725961909886</v>
      </c>
      <c r="G4448">
        <f>IF('Input and Summary Results'!$J$4="yes",IF(C4448=FALSE,FALSE,IF('Data Transformation'!E4448&lt;$R$10,E4448,$R$10)),IF(C4448=FALSE,FALSE,IF(C4448&lt;$R$10,C4448,$R$10)))</f>
        <v>0.21630791899999999</v>
      </c>
      <c r="H4448">
        <f>IF('Input and Summary Results'!$J$4="yes",'Data Transformation'!F4448,'Data Transformation'!D4448)</f>
        <v>0.12814363200000001</v>
      </c>
      <c r="I4448">
        <f t="shared" si="238"/>
        <v>239</v>
      </c>
    </row>
    <row r="4449" spans="2:9" x14ac:dyDescent="0.45">
      <c r="B4449">
        <f>IF('Input and Summary Results'!D4031=0,FALSE,'Input and Summary Results'!$B4031)</f>
        <v>239</v>
      </c>
      <c r="C4449">
        <f>IF(OR(B4449=0,'Input and Summary Results'!D4031=0,'Input and Summary Results'!D4031=""),FALSE,'Input and Summary Results'!$D4031)</f>
        <v>6.7727857000000002E-2</v>
      </c>
      <c r="D4449">
        <f>IF(OR(B4449=0,'Input and Summary Results'!E4031=0),FALSE,'Input and Summary Results'!$E4031)</f>
        <v>8.0683620999999997E-2</v>
      </c>
      <c r="E4449">
        <f t="shared" si="236"/>
        <v>-1.1692326658346361</v>
      </c>
      <c r="F4449">
        <f t="shared" si="237"/>
        <v>0.51702051511832126</v>
      </c>
      <c r="G4449">
        <f>IF('Input and Summary Results'!$J$4="yes",IF(C4449=FALSE,FALSE,IF('Data Transformation'!E4449&lt;$R$10,E4449,$R$10)),IF(C4449=FALSE,FALSE,IF(C4449&lt;$R$10,C4449,$R$10)))</f>
        <v>6.7727857000000002E-2</v>
      </c>
      <c r="H4449">
        <f>IF('Input and Summary Results'!$J$4="yes",'Data Transformation'!F4449,'Data Transformation'!D4449)</f>
        <v>8.0683620999999997E-2</v>
      </c>
      <c r="I4449">
        <f t="shared" si="238"/>
        <v>239</v>
      </c>
    </row>
    <row r="4450" spans="2:9" x14ac:dyDescent="0.45">
      <c r="B4450">
        <f>IF('Input and Summary Results'!D4032=0,FALSE,'Input and Summary Results'!$B4032)</f>
        <v>239</v>
      </c>
      <c r="C4450">
        <f>IF(OR(B4450=0,'Input and Summary Results'!D4032=0,'Input and Summary Results'!D4032=""),FALSE,'Input and Summary Results'!$D4032)</f>
        <v>8.1555906999999997E-2</v>
      </c>
      <c r="D4450">
        <f>IF(OR(B4450=0,'Input and Summary Results'!E4032=0),FALSE,'Input and Summary Results'!$E4032)</f>
        <v>6.0086204999999997E-2</v>
      </c>
      <c r="E4450">
        <f t="shared" si="236"/>
        <v>-1.088544578037578</v>
      </c>
      <c r="F4450">
        <f t="shared" si="237"/>
        <v>0.3197489173898832</v>
      </c>
      <c r="G4450">
        <f>IF('Input and Summary Results'!$J$4="yes",IF(C4450=FALSE,FALSE,IF('Data Transformation'!E4450&lt;$R$10,E4450,$R$10)),IF(C4450=FALSE,FALSE,IF(C4450&lt;$R$10,C4450,$R$10)))</f>
        <v>8.1555906999999997E-2</v>
      </c>
      <c r="H4450">
        <f>IF('Input and Summary Results'!$J$4="yes",'Data Transformation'!F4450,'Data Transformation'!D4450)</f>
        <v>6.0086204999999997E-2</v>
      </c>
      <c r="I4450">
        <f t="shared" si="238"/>
        <v>239</v>
      </c>
    </row>
    <row r="4451" spans="2:9" x14ac:dyDescent="0.45">
      <c r="B4451">
        <f>IF('Input and Summary Results'!D4033=0,FALSE,'Input and Summary Results'!$B4033)</f>
        <v>239</v>
      </c>
      <c r="C4451">
        <f>IF(OR(B4451=0,'Input and Summary Results'!D4033=0,'Input and Summary Results'!D4033=""),FALSE,'Input and Summary Results'!$D4033)</f>
        <v>5.8630260000000003E-3</v>
      </c>
      <c r="D4451">
        <f>IF(OR(B4451=0,'Input and Summary Results'!E4033=0),FALSE,'Input and Summary Results'!$E4033)</f>
        <v>5.9269715000000001E-2</v>
      </c>
      <c r="E4451">
        <f t="shared" si="236"/>
        <v>-2.2318781799015932</v>
      </c>
      <c r="F4451">
        <f t="shared" si="237"/>
        <v>4.3873345112233846</v>
      </c>
      <c r="G4451">
        <f>IF('Input and Summary Results'!$J$4="yes",IF(C4451=FALSE,FALSE,IF('Data Transformation'!E4451&lt;$R$10,E4451,$R$10)),IF(C4451=FALSE,FALSE,IF(C4451&lt;$R$10,C4451,$R$10)))</f>
        <v>5.8630260000000003E-3</v>
      </c>
      <c r="H4451">
        <f>IF('Input and Summary Results'!$J$4="yes",'Data Transformation'!F4451,'Data Transformation'!D4451)</f>
        <v>5.9269715000000001E-2</v>
      </c>
      <c r="I4451">
        <f t="shared" si="238"/>
        <v>239</v>
      </c>
    </row>
    <row r="4452" spans="2:9" x14ac:dyDescent="0.45">
      <c r="B4452">
        <f>IF('Input and Summary Results'!D4034=0,FALSE,'Input and Summary Results'!$B4034)</f>
        <v>239</v>
      </c>
      <c r="C4452">
        <f>IF(OR(B4452=0,'Input and Summary Results'!D4034=0,'Input and Summary Results'!D4034=""),FALSE,'Input and Summary Results'!$D4034)</f>
        <v>-3.7416359000000003E-2</v>
      </c>
      <c r="D4452">
        <f>IF(OR(B4452=0,'Input and Summary Results'!E4034=0),FALSE,'Input and Summary Results'!$E4034)</f>
        <v>5.4435523E-2</v>
      </c>
      <c r="E4452" t="e">
        <f t="shared" si="236"/>
        <v>#NUM!</v>
      </c>
      <c r="F4452">
        <f t="shared" si="237"/>
        <v>-0.63140876379767463</v>
      </c>
      <c r="G4452">
        <f>IF('Input and Summary Results'!$J$4="yes",IF(C4452=FALSE,FALSE,IF('Data Transformation'!E4452&lt;$R$10,E4452,$R$10)),IF(C4452=FALSE,FALSE,IF(C4452&lt;$R$10,C4452,$R$10)))</f>
        <v>-3.7416359000000003E-2</v>
      </c>
      <c r="H4452">
        <f>IF('Input and Summary Results'!$J$4="yes",'Data Transformation'!F4452,'Data Transformation'!D4452)</f>
        <v>5.4435523E-2</v>
      </c>
      <c r="I4452">
        <f t="shared" si="238"/>
        <v>239</v>
      </c>
    </row>
    <row r="4453" spans="2:9" x14ac:dyDescent="0.45">
      <c r="B4453">
        <f>IF('Input and Summary Results'!D4035=0,FALSE,'Input and Summary Results'!$B4035)</f>
        <v>239</v>
      </c>
      <c r="C4453">
        <f>IF(OR(B4453=0,'Input and Summary Results'!D4035=0,'Input and Summary Results'!D4035=""),FALSE,'Input and Summary Results'!$D4035)</f>
        <v>-4.5281499000000003E-2</v>
      </c>
      <c r="D4453">
        <f>IF(OR(B4453=0,'Input and Summary Results'!E4035=0),FALSE,'Input and Summary Results'!$E4035)</f>
        <v>5.3500540999999999E-2</v>
      </c>
      <c r="E4453" t="e">
        <f t="shared" si="236"/>
        <v>#NUM!</v>
      </c>
      <c r="F4453">
        <f t="shared" si="237"/>
        <v>-0.5127753123632236</v>
      </c>
      <c r="G4453">
        <f>IF('Input and Summary Results'!$J$4="yes",IF(C4453=FALSE,FALSE,IF('Data Transformation'!E4453&lt;$R$10,E4453,$R$10)),IF(C4453=FALSE,FALSE,IF(C4453&lt;$R$10,C4453,$R$10)))</f>
        <v>-4.5281499000000003E-2</v>
      </c>
      <c r="H4453">
        <f>IF('Input and Summary Results'!$J$4="yes",'Data Transformation'!F4453,'Data Transformation'!D4453)</f>
        <v>5.3500540999999999E-2</v>
      </c>
      <c r="I4453">
        <f t="shared" si="238"/>
        <v>239</v>
      </c>
    </row>
    <row r="4454" spans="2:9" x14ac:dyDescent="0.45">
      <c r="B4454">
        <f>IF('Input and Summary Results'!D4036=0,FALSE,'Input and Summary Results'!$B4036)</f>
        <v>239</v>
      </c>
      <c r="C4454">
        <f>IF(OR(B4454=0,'Input and Summary Results'!D4036=0,'Input and Summary Results'!D4036=""),FALSE,'Input and Summary Results'!$D4036)</f>
        <v>-2.1210713999999999E-2</v>
      </c>
      <c r="D4454">
        <f>IF(OR(B4454=0,'Input and Summary Results'!E4036=0),FALSE,'Input and Summary Results'!$E4036)</f>
        <v>5.3043168000000002E-2</v>
      </c>
      <c r="E4454" t="e">
        <f t="shared" si="236"/>
        <v>#NUM!</v>
      </c>
      <c r="F4454">
        <f t="shared" si="237"/>
        <v>-1.08533521841839</v>
      </c>
      <c r="G4454">
        <f>IF('Input and Summary Results'!$J$4="yes",IF(C4454=FALSE,FALSE,IF('Data Transformation'!E4454&lt;$R$10,E4454,$R$10)),IF(C4454=FALSE,FALSE,IF(C4454&lt;$R$10,C4454,$R$10)))</f>
        <v>-2.1210713999999999E-2</v>
      </c>
      <c r="H4454">
        <f>IF('Input and Summary Results'!$J$4="yes",'Data Transformation'!F4454,'Data Transformation'!D4454)</f>
        <v>5.3043168000000002E-2</v>
      </c>
      <c r="I4454">
        <f t="shared" si="238"/>
        <v>239</v>
      </c>
    </row>
    <row r="4455" spans="2:9" x14ac:dyDescent="0.45">
      <c r="B4455">
        <f>IF('Input and Summary Results'!D4037=0,FALSE,'Input and Summary Results'!$B4037)</f>
        <v>239</v>
      </c>
      <c r="C4455">
        <f>IF(OR(B4455=0,'Input and Summary Results'!D4037=0,'Input and Summary Results'!D4037=""),FALSE,'Input and Summary Results'!$D4037)</f>
        <v>3.2584362999999998E-2</v>
      </c>
      <c r="D4455">
        <f>IF(OR(B4455=0,'Input and Summary Results'!E4037=0),FALSE,'Input and Summary Results'!$E4037)</f>
        <v>5.1030593999999999E-2</v>
      </c>
      <c r="E4455">
        <f t="shared" si="236"/>
        <v>-1.4869907647186829</v>
      </c>
      <c r="F4455">
        <f t="shared" si="237"/>
        <v>0.67969037160554591</v>
      </c>
      <c r="G4455">
        <f>IF('Input and Summary Results'!$J$4="yes",IF(C4455=FALSE,FALSE,IF('Data Transformation'!E4455&lt;$R$10,E4455,$R$10)),IF(C4455=FALSE,FALSE,IF(C4455&lt;$R$10,C4455,$R$10)))</f>
        <v>3.2584362999999998E-2</v>
      </c>
      <c r="H4455">
        <f>IF('Input and Summary Results'!$J$4="yes",'Data Transformation'!F4455,'Data Transformation'!D4455)</f>
        <v>5.1030593999999999E-2</v>
      </c>
      <c r="I4455">
        <f t="shared" si="238"/>
        <v>239</v>
      </c>
    </row>
    <row r="4456" spans="2:9" x14ac:dyDescent="0.45">
      <c r="B4456">
        <f>IF('Input and Summary Results'!D4038=0,FALSE,'Input and Summary Results'!$B4038)</f>
        <v>239</v>
      </c>
      <c r="C4456">
        <f>IF(OR(B4456=0,'Input and Summary Results'!D4038=0,'Input and Summary Results'!D4038=""),FALSE,'Input and Summary Results'!$D4038)</f>
        <v>0.241586672</v>
      </c>
      <c r="D4456">
        <f>IF(OR(B4456=0,'Input and Summary Results'!E4038=0),FALSE,'Input and Summary Results'!$E4038)</f>
        <v>5.0352962000000001E-2</v>
      </c>
      <c r="E4456">
        <f t="shared" si="236"/>
        <v>-0.61692702881132566</v>
      </c>
      <c r="F4456">
        <f t="shared" si="237"/>
        <v>9.0456916878262225E-2</v>
      </c>
      <c r="G4456">
        <f>IF('Input and Summary Results'!$J$4="yes",IF(C4456=FALSE,FALSE,IF('Data Transformation'!E4456&lt;$R$10,E4456,$R$10)),IF(C4456=FALSE,FALSE,IF(C4456&lt;$R$10,C4456,$R$10)))</f>
        <v>0.241586672</v>
      </c>
      <c r="H4456">
        <f>IF('Input and Summary Results'!$J$4="yes",'Data Transformation'!F4456,'Data Transformation'!D4456)</f>
        <v>5.0352962000000001E-2</v>
      </c>
      <c r="I4456">
        <f t="shared" si="238"/>
        <v>239</v>
      </c>
    </row>
    <row r="4457" spans="2:9" x14ac:dyDescent="0.45">
      <c r="B4457">
        <f>IF('Input and Summary Results'!D4039=0,FALSE,'Input and Summary Results'!$B4039)</f>
        <v>239</v>
      </c>
      <c r="C4457">
        <f>IF(OR(B4457=0,'Input and Summary Results'!D4039=0,'Input and Summary Results'!D4039=""),FALSE,'Input and Summary Results'!$D4039)</f>
        <v>8.5723551999999995E-2</v>
      </c>
      <c r="D4457">
        <f>IF(OR(B4457=0,'Input and Summary Results'!E4039=0),FALSE,'Input and Summary Results'!$E4039)</f>
        <v>4.6907109000000002E-2</v>
      </c>
      <c r="E4457">
        <f t="shared" si="236"/>
        <v>-1.0668998420394511</v>
      </c>
      <c r="F4457">
        <f t="shared" si="237"/>
        <v>0.2374806553279547</v>
      </c>
      <c r="G4457">
        <f>IF('Input and Summary Results'!$J$4="yes",IF(C4457=FALSE,FALSE,IF('Data Transformation'!E4457&lt;$R$10,E4457,$R$10)),IF(C4457=FALSE,FALSE,IF(C4457&lt;$R$10,C4457,$R$10)))</f>
        <v>8.5723551999999995E-2</v>
      </c>
      <c r="H4457">
        <f>IF('Input and Summary Results'!$J$4="yes",'Data Transformation'!F4457,'Data Transformation'!D4457)</f>
        <v>4.6907109000000002E-2</v>
      </c>
      <c r="I4457">
        <f t="shared" si="238"/>
        <v>239</v>
      </c>
    </row>
    <row r="4458" spans="2:9" x14ac:dyDescent="0.45">
      <c r="B4458">
        <f>IF('Input and Summary Results'!D4040=0,FALSE,'Input and Summary Results'!$B4040)</f>
        <v>239</v>
      </c>
      <c r="C4458">
        <f>IF(OR(B4458=0,'Input and Summary Results'!D4040=0,'Input and Summary Results'!D4040=""),FALSE,'Input and Summary Results'!$D4040)</f>
        <v>0.64957397400000005</v>
      </c>
      <c r="D4458">
        <f>IF(OR(B4458=0,'Input and Summary Results'!E4040=0),FALSE,'Input and Summary Results'!$E4040)</f>
        <v>4.6205401E-2</v>
      </c>
      <c r="E4458">
        <f t="shared" ref="E4458:E4521" si="239">IF(C4458=FALSE,FALSE,LOG10(C4458))</f>
        <v>-0.18737138397411079</v>
      </c>
      <c r="F4458">
        <f t="shared" ref="F4458:F4521" si="240">IF(D4458=FALSE, FALSE,0.434*D4458/C4458)</f>
        <v>3.0871224582036592E-2</v>
      </c>
      <c r="G4458">
        <f>IF('Input and Summary Results'!$J$4="yes",IF(C4458=FALSE,FALSE,IF('Data Transformation'!E4458&lt;$R$10,E4458,$R$10)),IF(C4458=FALSE,FALSE,IF(C4458&lt;$R$10,C4458,$R$10)))</f>
        <v>0.64957397400000005</v>
      </c>
      <c r="H4458">
        <f>IF('Input and Summary Results'!$J$4="yes",'Data Transformation'!F4458,'Data Transformation'!D4458)</f>
        <v>4.6205401E-2</v>
      </c>
      <c r="I4458">
        <f t="shared" si="238"/>
        <v>239</v>
      </c>
    </row>
    <row r="4459" spans="2:9" x14ac:dyDescent="0.45">
      <c r="B4459">
        <f>IF('Input and Summary Results'!D4041=0,FALSE,'Input and Summary Results'!$B4041)</f>
        <v>239</v>
      </c>
      <c r="C4459">
        <f>IF(OR(B4459=0,'Input and Summary Results'!D4041=0,'Input and Summary Results'!D4041=""),FALSE,'Input and Summary Results'!$D4041)</f>
        <v>-1.7383622000000001E-2</v>
      </c>
      <c r="D4459">
        <f>IF(OR(B4459=0,'Input and Summary Results'!E4041=0),FALSE,'Input and Summary Results'!$E4041)</f>
        <v>4.3744116999999999E-2</v>
      </c>
      <c r="E4459" t="e">
        <f t="shared" si="239"/>
        <v>#NUM!</v>
      </c>
      <c r="F4459">
        <f t="shared" si="240"/>
        <v>-1.092116865978793</v>
      </c>
      <c r="G4459">
        <f>IF('Input and Summary Results'!$J$4="yes",IF(C4459=FALSE,FALSE,IF('Data Transformation'!E4459&lt;$R$10,E4459,$R$10)),IF(C4459=FALSE,FALSE,IF(C4459&lt;$R$10,C4459,$R$10)))</f>
        <v>-1.7383622000000001E-2</v>
      </c>
      <c r="H4459">
        <f>IF('Input and Summary Results'!$J$4="yes",'Data Transformation'!F4459,'Data Transformation'!D4459)</f>
        <v>4.3744116999999999E-2</v>
      </c>
      <c r="I4459">
        <f t="shared" si="238"/>
        <v>239</v>
      </c>
    </row>
    <row r="4460" spans="2:9" x14ac:dyDescent="0.45">
      <c r="B4460">
        <f>IF('Input and Summary Results'!D4042=0,FALSE,'Input and Summary Results'!$B4042)</f>
        <v>239</v>
      </c>
      <c r="C4460">
        <f>IF(OR(B4460=0,'Input and Summary Results'!D4042=0,'Input and Summary Results'!D4042=""),FALSE,'Input and Summary Results'!$D4042)</f>
        <v>-3.4633725999999997E-2</v>
      </c>
      <c r="D4460">
        <f>IF(OR(B4460=0,'Input and Summary Results'!E4042=0),FALSE,'Input and Summary Results'!$E4042)</f>
        <v>4.1526087000000003E-2</v>
      </c>
      <c r="E4460" t="e">
        <f t="shared" si="239"/>
        <v>#NUM!</v>
      </c>
      <c r="F4460">
        <f t="shared" si="240"/>
        <v>-0.5203691268447409</v>
      </c>
      <c r="G4460">
        <f>IF('Input and Summary Results'!$J$4="yes",IF(C4460=FALSE,FALSE,IF('Data Transformation'!E4460&lt;$R$10,E4460,$R$10)),IF(C4460=FALSE,FALSE,IF(C4460&lt;$R$10,C4460,$R$10)))</f>
        <v>-3.4633725999999997E-2</v>
      </c>
      <c r="H4460">
        <f>IF('Input and Summary Results'!$J$4="yes",'Data Transformation'!F4460,'Data Transformation'!D4460)</f>
        <v>4.1526087000000003E-2</v>
      </c>
      <c r="I4460">
        <f t="shared" si="238"/>
        <v>239</v>
      </c>
    </row>
    <row r="4461" spans="2:9" x14ac:dyDescent="0.45">
      <c r="B4461">
        <f>IF('Input and Summary Results'!D4043=0,FALSE,'Input and Summary Results'!$B4043)</f>
        <v>239</v>
      </c>
      <c r="C4461">
        <f>IF(OR(B4461=0,'Input and Summary Results'!D4043=0,'Input and Summary Results'!D4043=""),FALSE,'Input and Summary Results'!$D4043)</f>
        <v>1.819123E-3</v>
      </c>
      <c r="D4461">
        <f>IF(OR(B4461=0,'Input and Summary Results'!E4043=0),FALSE,'Input and Summary Results'!$E4043)</f>
        <v>3.842802E-2</v>
      </c>
      <c r="E4461">
        <f t="shared" si="239"/>
        <v>-2.7401379351227195</v>
      </c>
      <c r="F4461">
        <f t="shared" si="240"/>
        <v>9.16802254712848</v>
      </c>
      <c r="G4461">
        <f>IF('Input and Summary Results'!$J$4="yes",IF(C4461=FALSE,FALSE,IF('Data Transformation'!E4461&lt;$R$10,E4461,$R$10)),IF(C4461=FALSE,FALSE,IF(C4461&lt;$R$10,C4461,$R$10)))</f>
        <v>1.819123E-3</v>
      </c>
      <c r="H4461">
        <f>IF('Input and Summary Results'!$J$4="yes",'Data Transformation'!F4461,'Data Transformation'!D4461)</f>
        <v>3.842802E-2</v>
      </c>
      <c r="I4461">
        <f t="shared" si="238"/>
        <v>239</v>
      </c>
    </row>
    <row r="4462" spans="2:9" x14ac:dyDescent="0.45">
      <c r="B4462">
        <f>IF('Input and Summary Results'!D4044=0,FALSE,'Input and Summary Results'!$B4044)</f>
        <v>239</v>
      </c>
      <c r="C4462">
        <f>IF(OR(B4462=0,'Input and Summary Results'!D4044=0,'Input and Summary Results'!D4044=""),FALSE,'Input and Summary Results'!$D4044)</f>
        <v>3.6021286999999999E-2</v>
      </c>
      <c r="D4462">
        <f>IF(OR(B4462=0,'Input and Summary Results'!E4044=0),FALSE,'Input and Summary Results'!$E4044)</f>
        <v>3.8208012E-2</v>
      </c>
      <c r="E4462">
        <f t="shared" si="239"/>
        <v>-1.4434407743867521</v>
      </c>
      <c r="F4462">
        <f t="shared" si="240"/>
        <v>0.46034660582782616</v>
      </c>
      <c r="G4462">
        <f>IF('Input and Summary Results'!$J$4="yes",IF(C4462=FALSE,FALSE,IF('Data Transformation'!E4462&lt;$R$10,E4462,$R$10)),IF(C4462=FALSE,FALSE,IF(C4462&lt;$R$10,C4462,$R$10)))</f>
        <v>3.6021286999999999E-2</v>
      </c>
      <c r="H4462">
        <f>IF('Input and Summary Results'!$J$4="yes",'Data Transformation'!F4462,'Data Transformation'!D4462)</f>
        <v>3.8208012E-2</v>
      </c>
      <c r="I4462">
        <f t="shared" si="238"/>
        <v>239</v>
      </c>
    </row>
    <row r="4463" spans="2:9" x14ac:dyDescent="0.45">
      <c r="B4463">
        <f>IF('Input and Summary Results'!D4045=0,FALSE,'Input and Summary Results'!$B4045)</f>
        <v>239</v>
      </c>
      <c r="C4463">
        <f>IF(OR(B4463=0,'Input and Summary Results'!D4045=0,'Input and Summary Results'!D4045=""),FALSE,'Input and Summary Results'!$D4045)</f>
        <v>0.67130706299999998</v>
      </c>
      <c r="D4463">
        <f>IF(OR(B4463=0,'Input and Summary Results'!E4045=0),FALSE,'Input and Summary Results'!$E4045)</f>
        <v>3.7266751000000001E-2</v>
      </c>
      <c r="E4463">
        <f t="shared" si="239"/>
        <v>-0.17307878346339026</v>
      </c>
      <c r="F4463">
        <f t="shared" si="240"/>
        <v>2.4092953620540113E-2</v>
      </c>
      <c r="G4463">
        <f>IF('Input and Summary Results'!$J$4="yes",IF(C4463=FALSE,FALSE,IF('Data Transformation'!E4463&lt;$R$10,E4463,$R$10)),IF(C4463=FALSE,FALSE,IF(C4463&lt;$R$10,C4463,$R$10)))</f>
        <v>0.67130706299999998</v>
      </c>
      <c r="H4463">
        <f>IF('Input and Summary Results'!$J$4="yes",'Data Transformation'!F4463,'Data Transformation'!D4463)</f>
        <v>3.7266751000000001E-2</v>
      </c>
      <c r="I4463">
        <f t="shared" si="238"/>
        <v>239</v>
      </c>
    </row>
    <row r="4464" spans="2:9" x14ac:dyDescent="0.45">
      <c r="B4464">
        <f>IF('Input and Summary Results'!D4046=0,FALSE,'Input and Summary Results'!$B4046)</f>
        <v>239</v>
      </c>
      <c r="C4464">
        <f>IF(OR(B4464=0,'Input and Summary Results'!D4046=0,'Input and Summary Results'!D4046=""),FALSE,'Input and Summary Results'!$D4046)</f>
        <v>-1.0168794E-2</v>
      </c>
      <c r="D4464">
        <f>IF(OR(B4464=0,'Input and Summary Results'!E4046=0),FALSE,'Input and Summary Results'!$E4046)</f>
        <v>2.9794814999999999E-2</v>
      </c>
      <c r="E4464" t="e">
        <f t="shared" si="239"/>
        <v>#NUM!</v>
      </c>
      <c r="F4464">
        <f t="shared" si="240"/>
        <v>-1.2716306092934913</v>
      </c>
      <c r="G4464">
        <f>IF('Input and Summary Results'!$J$4="yes",IF(C4464=FALSE,FALSE,IF('Data Transformation'!E4464&lt;$R$10,E4464,$R$10)),IF(C4464=FALSE,FALSE,IF(C4464&lt;$R$10,C4464,$R$10)))</f>
        <v>-1.0168794E-2</v>
      </c>
      <c r="H4464">
        <f>IF('Input and Summary Results'!$J$4="yes",'Data Transformation'!F4464,'Data Transformation'!D4464)</f>
        <v>2.9794814999999999E-2</v>
      </c>
      <c r="I4464">
        <f t="shared" si="238"/>
        <v>239</v>
      </c>
    </row>
    <row r="4465" spans="2:9" x14ac:dyDescent="0.45">
      <c r="B4465">
        <f>IF('Input and Summary Results'!D4047=0,FALSE,'Input and Summary Results'!$B4047)</f>
        <v>239</v>
      </c>
      <c r="C4465">
        <f>IF(OR(B4465=0,'Input and Summary Results'!D4047=0,'Input and Summary Results'!D4047=""),FALSE,'Input and Summary Results'!$D4047)</f>
        <v>4.8382382000000002E-2</v>
      </c>
      <c r="D4465">
        <f>IF(OR(B4465=0,'Input and Summary Results'!E4047=0),FALSE,'Input and Summary Results'!$E4047)</f>
        <v>2.9675147999999998E-2</v>
      </c>
      <c r="E4465">
        <f t="shared" si="239"/>
        <v>-1.3153127539156424</v>
      </c>
      <c r="F4465">
        <f t="shared" si="240"/>
        <v>0.26619223154411864</v>
      </c>
      <c r="G4465">
        <f>IF('Input and Summary Results'!$J$4="yes",IF(C4465=FALSE,FALSE,IF('Data Transformation'!E4465&lt;$R$10,E4465,$R$10)),IF(C4465=FALSE,FALSE,IF(C4465&lt;$R$10,C4465,$R$10)))</f>
        <v>4.8382382000000002E-2</v>
      </c>
      <c r="H4465">
        <f>IF('Input and Summary Results'!$J$4="yes",'Data Transformation'!F4465,'Data Transformation'!D4465)</f>
        <v>2.9675147999999998E-2</v>
      </c>
      <c r="I4465">
        <f t="shared" si="238"/>
        <v>239</v>
      </c>
    </row>
    <row r="4466" spans="2:9" x14ac:dyDescent="0.45">
      <c r="B4466">
        <f>IF('Input and Summary Results'!D4048=0,FALSE,'Input and Summary Results'!$B4048)</f>
        <v>239</v>
      </c>
      <c r="C4466">
        <f>IF(OR(B4466=0,'Input and Summary Results'!D4048=0,'Input and Summary Results'!D4048=""),FALSE,'Input and Summary Results'!$D4048)</f>
        <v>3.0010783999999999E-2</v>
      </c>
      <c r="D4466">
        <f>IF(OR(B4466=0,'Input and Summary Results'!E4048=0),FALSE,'Input and Summary Results'!$E4048)</f>
        <v>2.7254800999999999E-2</v>
      </c>
      <c r="E4466">
        <f t="shared" si="239"/>
        <v>-1.5227226589428133</v>
      </c>
      <c r="F4466">
        <f t="shared" si="240"/>
        <v>0.39414443934553656</v>
      </c>
      <c r="G4466">
        <f>IF('Input and Summary Results'!$J$4="yes",IF(C4466=FALSE,FALSE,IF('Data Transformation'!E4466&lt;$R$10,E4466,$R$10)),IF(C4466=FALSE,FALSE,IF(C4466&lt;$R$10,C4466,$R$10)))</f>
        <v>3.0010783999999999E-2</v>
      </c>
      <c r="H4466">
        <f>IF('Input and Summary Results'!$J$4="yes",'Data Transformation'!F4466,'Data Transformation'!D4466)</f>
        <v>2.7254800999999999E-2</v>
      </c>
      <c r="I4466">
        <f t="shared" si="238"/>
        <v>239</v>
      </c>
    </row>
    <row r="4467" spans="2:9" x14ac:dyDescent="0.45">
      <c r="B4467">
        <f>IF('Input and Summary Results'!D4049=0,FALSE,'Input and Summary Results'!$B4049)</f>
        <v>240</v>
      </c>
      <c r="C4467">
        <f>IF(OR(B4467=0,'Input and Summary Results'!D4049=0,'Input and Summary Results'!D4049=""),FALSE,'Input and Summary Results'!$D4049)</f>
        <v>0.87542098499999998</v>
      </c>
      <c r="D4467">
        <f>IF(OR(B4467=0,'Input and Summary Results'!E4049=0),FALSE,'Input and Summary Results'!$E4049)</f>
        <v>9.5168214000000001E-2</v>
      </c>
      <c r="E4467">
        <f t="shared" si="239"/>
        <v>-5.7783046984421209E-2</v>
      </c>
      <c r="F4467">
        <f t="shared" si="240"/>
        <v>4.7180734279519243E-2</v>
      </c>
      <c r="G4467">
        <f>IF('Input and Summary Results'!$J$4="yes",IF(C4467=FALSE,FALSE,IF('Data Transformation'!E4467&lt;$R$10,E4467,$R$10)),IF(C4467=FALSE,FALSE,IF(C4467&lt;$R$10,C4467,$R$10)))</f>
        <v>0.87542098499999998</v>
      </c>
      <c r="H4467">
        <f>IF('Input and Summary Results'!$J$4="yes",'Data Transformation'!F4467,'Data Transformation'!D4467)</f>
        <v>9.5168214000000001E-2</v>
      </c>
      <c r="I4467">
        <f t="shared" si="238"/>
        <v>240</v>
      </c>
    </row>
    <row r="4468" spans="2:9" x14ac:dyDescent="0.45">
      <c r="B4468">
        <f>IF('Input and Summary Results'!D4050=0,FALSE,'Input and Summary Results'!$B4050)</f>
        <v>240</v>
      </c>
      <c r="C4468">
        <f>IF(OR(B4468=0,'Input and Summary Results'!D4050=0,'Input and Summary Results'!D4050=""),FALSE,'Input and Summary Results'!$D4050)</f>
        <v>0.84160878400000005</v>
      </c>
      <c r="D4468">
        <f>IF(OR(B4468=0,'Input and Summary Results'!E4050=0),FALSE,'Input and Summary Results'!$E4050)</f>
        <v>9.2001784000000003E-2</v>
      </c>
      <c r="E4468">
        <f t="shared" si="239"/>
        <v>-7.4889740368543206E-2</v>
      </c>
      <c r="F4468">
        <f t="shared" si="240"/>
        <v>4.744339058134165E-2</v>
      </c>
      <c r="G4468">
        <f>IF('Input and Summary Results'!$J$4="yes",IF(C4468=FALSE,FALSE,IF('Data Transformation'!E4468&lt;$R$10,E4468,$R$10)),IF(C4468=FALSE,FALSE,IF(C4468&lt;$R$10,C4468,$R$10)))</f>
        <v>0.84160878400000005</v>
      </c>
      <c r="H4468">
        <f>IF('Input and Summary Results'!$J$4="yes",'Data Transformation'!F4468,'Data Transformation'!D4468)</f>
        <v>9.2001784000000003E-2</v>
      </c>
      <c r="I4468">
        <f t="shared" si="238"/>
        <v>240</v>
      </c>
    </row>
    <row r="4469" spans="2:9" x14ac:dyDescent="0.45">
      <c r="B4469">
        <f>IF('Input and Summary Results'!D4051=0,FALSE,'Input and Summary Results'!$B4051)</f>
        <v>240</v>
      </c>
      <c r="C4469">
        <f>IF(OR(B4469=0,'Input and Summary Results'!D4051=0,'Input and Summary Results'!D4051=""),FALSE,'Input and Summary Results'!$D4051)</f>
        <v>0.60946210599999995</v>
      </c>
      <c r="D4469">
        <f>IF(OR(B4469=0,'Input and Summary Results'!E4051=0),FALSE,'Input and Summary Results'!$E4051)</f>
        <v>8.7400754999999997E-2</v>
      </c>
      <c r="E4469">
        <f t="shared" si="239"/>
        <v>-0.21505329195980408</v>
      </c>
      <c r="F4469">
        <f t="shared" si="240"/>
        <v>6.2238369369596216E-2</v>
      </c>
      <c r="G4469">
        <f>IF('Input and Summary Results'!$J$4="yes",IF(C4469=FALSE,FALSE,IF('Data Transformation'!E4469&lt;$R$10,E4469,$R$10)),IF(C4469=FALSE,FALSE,IF(C4469&lt;$R$10,C4469,$R$10)))</f>
        <v>0.60946210599999995</v>
      </c>
      <c r="H4469">
        <f>IF('Input and Summary Results'!$J$4="yes",'Data Transformation'!F4469,'Data Transformation'!D4469)</f>
        <v>8.7400754999999997E-2</v>
      </c>
      <c r="I4469">
        <f t="shared" si="238"/>
        <v>240</v>
      </c>
    </row>
    <row r="4470" spans="2:9" x14ac:dyDescent="0.45">
      <c r="B4470">
        <f>IF('Input and Summary Results'!D4052=0,FALSE,'Input and Summary Results'!$B4052)</f>
        <v>240</v>
      </c>
      <c r="C4470">
        <f>IF(OR(B4470=0,'Input and Summary Results'!D4052=0,'Input and Summary Results'!D4052=""),FALSE,'Input and Summary Results'!$D4052)</f>
        <v>0.178099814</v>
      </c>
      <c r="D4470">
        <f>IF(OR(B4470=0,'Input and Summary Results'!E4052=0),FALSE,'Input and Summary Results'!$E4052)</f>
        <v>8.5939470000000004E-2</v>
      </c>
      <c r="E4470">
        <f t="shared" si="239"/>
        <v>-0.74933653409552015</v>
      </c>
      <c r="F4470">
        <f t="shared" si="240"/>
        <v>0.20942037581240822</v>
      </c>
      <c r="G4470">
        <f>IF('Input and Summary Results'!$J$4="yes",IF(C4470=FALSE,FALSE,IF('Data Transformation'!E4470&lt;$R$10,E4470,$R$10)),IF(C4470=FALSE,FALSE,IF(C4470&lt;$R$10,C4470,$R$10)))</f>
        <v>0.178099814</v>
      </c>
      <c r="H4470">
        <f>IF('Input and Summary Results'!$J$4="yes",'Data Transformation'!F4470,'Data Transformation'!D4470)</f>
        <v>8.5939470000000004E-2</v>
      </c>
      <c r="I4470">
        <f t="shared" si="238"/>
        <v>240</v>
      </c>
    </row>
    <row r="4471" spans="2:9" x14ac:dyDescent="0.45">
      <c r="B4471">
        <f>IF('Input and Summary Results'!D4053=0,FALSE,'Input and Summary Results'!$B4053)</f>
        <v>240</v>
      </c>
      <c r="C4471">
        <f>IF(OR(B4471=0,'Input and Summary Results'!D4053=0,'Input and Summary Results'!D4053=""),FALSE,'Input and Summary Results'!$D4053)</f>
        <v>0.28976476400000001</v>
      </c>
      <c r="D4471">
        <f>IF(OR(B4471=0,'Input and Summary Results'!E4053=0),FALSE,'Input and Summary Results'!$E4053)</f>
        <v>7.2218068999999996E-2</v>
      </c>
      <c r="E4471">
        <f t="shared" si="239"/>
        <v>-0.53795442676944349</v>
      </c>
      <c r="F4471">
        <f t="shared" si="240"/>
        <v>0.10816581530941421</v>
      </c>
      <c r="G4471">
        <f>IF('Input and Summary Results'!$J$4="yes",IF(C4471=FALSE,FALSE,IF('Data Transformation'!E4471&lt;$R$10,E4471,$R$10)),IF(C4471=FALSE,FALSE,IF(C4471&lt;$R$10,C4471,$R$10)))</f>
        <v>0.28976476400000001</v>
      </c>
      <c r="H4471">
        <f>IF('Input and Summary Results'!$J$4="yes",'Data Transformation'!F4471,'Data Transformation'!D4471)</f>
        <v>7.2218068999999996E-2</v>
      </c>
      <c r="I4471">
        <f t="shared" si="238"/>
        <v>240</v>
      </c>
    </row>
    <row r="4472" spans="2:9" x14ac:dyDescent="0.45">
      <c r="B4472">
        <f>IF('Input and Summary Results'!D4054=0,FALSE,'Input and Summary Results'!$B4054)</f>
        <v>240</v>
      </c>
      <c r="C4472">
        <f>IF(OR(B4472=0,'Input and Summary Results'!D4054=0,'Input and Summary Results'!D4054=""),FALSE,'Input and Summary Results'!$D4054)</f>
        <v>0.93672960999999999</v>
      </c>
      <c r="D4472">
        <f>IF(OR(B4472=0,'Input and Summary Results'!E4054=0),FALSE,'Input and Summary Results'!$E4054)</f>
        <v>6.9359314000000005E-2</v>
      </c>
      <c r="E4472">
        <f t="shared" si="239"/>
        <v>-2.8385751515042541E-2</v>
      </c>
      <c r="F4472">
        <f t="shared" si="240"/>
        <v>3.2135145462093381E-2</v>
      </c>
      <c r="G4472">
        <f>IF('Input and Summary Results'!$J$4="yes",IF(C4472=FALSE,FALSE,IF('Data Transformation'!E4472&lt;$R$10,E4472,$R$10)),IF(C4472=FALSE,FALSE,IF(C4472&lt;$R$10,C4472,$R$10)))</f>
        <v>0.93672960999999999</v>
      </c>
      <c r="H4472">
        <f>IF('Input and Summary Results'!$J$4="yes",'Data Transformation'!F4472,'Data Transformation'!D4472)</f>
        <v>6.9359314000000005E-2</v>
      </c>
      <c r="I4472">
        <f t="shared" si="238"/>
        <v>240</v>
      </c>
    </row>
    <row r="4473" spans="2:9" x14ac:dyDescent="0.45">
      <c r="B4473">
        <f>IF('Input and Summary Results'!D4055=0,FALSE,'Input and Summary Results'!$B4055)</f>
        <v>240</v>
      </c>
      <c r="C4473">
        <f>IF(OR(B4473=0,'Input and Summary Results'!D4055=0,'Input and Summary Results'!D4055=""),FALSE,'Input and Summary Results'!$D4055)</f>
        <v>-1.3796119999999999E-3</v>
      </c>
      <c r="D4473">
        <f>IF(OR(B4473=0,'Input and Summary Results'!E4055=0),FALSE,'Input and Summary Results'!$E4055)</f>
        <v>6.1068490000000003E-2</v>
      </c>
      <c r="E4473" t="e">
        <f t="shared" si="239"/>
        <v>#NUM!</v>
      </c>
      <c r="F4473">
        <f t="shared" si="240"/>
        <v>-19.210998933033348</v>
      </c>
      <c r="G4473">
        <f>IF('Input and Summary Results'!$J$4="yes",IF(C4473=FALSE,FALSE,IF('Data Transformation'!E4473&lt;$R$10,E4473,$R$10)),IF(C4473=FALSE,FALSE,IF(C4473&lt;$R$10,C4473,$R$10)))</f>
        <v>-1.3796119999999999E-3</v>
      </c>
      <c r="H4473">
        <f>IF('Input and Summary Results'!$J$4="yes",'Data Transformation'!F4473,'Data Transformation'!D4473)</f>
        <v>6.1068490000000003E-2</v>
      </c>
      <c r="I4473">
        <f t="shared" si="238"/>
        <v>240</v>
      </c>
    </row>
    <row r="4474" spans="2:9" x14ac:dyDescent="0.45">
      <c r="B4474">
        <f>IF('Input and Summary Results'!D4056=0,FALSE,'Input and Summary Results'!$B4056)</f>
        <v>240</v>
      </c>
      <c r="C4474">
        <f>IF(OR(B4474=0,'Input and Summary Results'!D4056=0,'Input and Summary Results'!D4056=""),FALSE,'Input and Summary Results'!$D4056)</f>
        <v>1.01282684</v>
      </c>
      <c r="D4474">
        <f>IF(OR(B4474=0,'Input and Summary Results'!E4056=0),FALSE,'Input and Summary Results'!$E4056)</f>
        <v>5.8127735999999999E-2</v>
      </c>
      <c r="E4474">
        <f t="shared" si="239"/>
        <v>5.5352016675968901E-3</v>
      </c>
      <c r="F4474">
        <f t="shared" si="240"/>
        <v>2.4907947170910282E-2</v>
      </c>
      <c r="G4474">
        <f>IF('Input and Summary Results'!$J$4="yes",IF(C4474=FALSE,FALSE,IF('Data Transformation'!E4474&lt;$R$10,E4474,$R$10)),IF(C4474=FALSE,FALSE,IF(C4474&lt;$R$10,C4474,$R$10)))</f>
        <v>1.01282684</v>
      </c>
      <c r="H4474">
        <f>IF('Input and Summary Results'!$J$4="yes",'Data Transformation'!F4474,'Data Transformation'!D4474)</f>
        <v>5.8127735999999999E-2</v>
      </c>
      <c r="I4474">
        <f t="shared" si="238"/>
        <v>240</v>
      </c>
    </row>
    <row r="4475" spans="2:9" x14ac:dyDescent="0.45">
      <c r="B4475">
        <f>IF('Input and Summary Results'!D4057=0,FALSE,'Input and Summary Results'!$B4057)</f>
        <v>240</v>
      </c>
      <c r="C4475">
        <f>IF(OR(B4475=0,'Input and Summary Results'!D4057=0,'Input and Summary Results'!D4057=""),FALSE,'Input and Summary Results'!$D4057)</f>
        <v>0.66891276399999999</v>
      </c>
      <c r="D4475">
        <f>IF(OR(B4475=0,'Input and Summary Results'!E4057=0),FALSE,'Input and Summary Results'!$E4057)</f>
        <v>4.9011164000000003E-2</v>
      </c>
      <c r="E4475">
        <f t="shared" si="239"/>
        <v>-0.17463051688653766</v>
      </c>
      <c r="F4475">
        <f t="shared" si="240"/>
        <v>3.179913184613712E-2</v>
      </c>
      <c r="G4475">
        <f>IF('Input and Summary Results'!$J$4="yes",IF(C4475=FALSE,FALSE,IF('Data Transformation'!E4475&lt;$R$10,E4475,$R$10)),IF(C4475=FALSE,FALSE,IF(C4475&lt;$R$10,C4475,$R$10)))</f>
        <v>0.66891276399999999</v>
      </c>
      <c r="H4475">
        <f>IF('Input and Summary Results'!$J$4="yes",'Data Transformation'!F4475,'Data Transformation'!D4475)</f>
        <v>4.9011164000000003E-2</v>
      </c>
      <c r="I4475">
        <f t="shared" si="238"/>
        <v>240</v>
      </c>
    </row>
    <row r="4476" spans="2:9" x14ac:dyDescent="0.45">
      <c r="B4476">
        <f>IF('Input and Summary Results'!D4058=0,FALSE,'Input and Summary Results'!$B4058)</f>
        <v>240</v>
      </c>
      <c r="C4476">
        <f>IF(OR(B4476=0,'Input and Summary Results'!D4058=0,'Input and Summary Results'!D4058=""),FALSE,'Input and Summary Results'!$D4058)</f>
        <v>-1.9492555000000002E-2</v>
      </c>
      <c r="D4476">
        <f>IF(OR(B4476=0,'Input and Summary Results'!E4058=0),FALSE,'Input and Summary Results'!$E4058)</f>
        <v>4.6002332E-2</v>
      </c>
      <c r="E4476" t="e">
        <f t="shared" si="239"/>
        <v>#NUM!</v>
      </c>
      <c r="F4476">
        <f t="shared" si="240"/>
        <v>-1.0242378224917155</v>
      </c>
      <c r="G4476">
        <f>IF('Input and Summary Results'!$J$4="yes",IF(C4476=FALSE,FALSE,IF('Data Transformation'!E4476&lt;$R$10,E4476,$R$10)),IF(C4476=FALSE,FALSE,IF(C4476&lt;$R$10,C4476,$R$10)))</f>
        <v>-1.9492555000000002E-2</v>
      </c>
      <c r="H4476">
        <f>IF('Input and Summary Results'!$J$4="yes",'Data Transformation'!F4476,'Data Transformation'!D4476)</f>
        <v>4.6002332E-2</v>
      </c>
      <c r="I4476">
        <f t="shared" si="238"/>
        <v>240</v>
      </c>
    </row>
    <row r="4477" spans="2:9" x14ac:dyDescent="0.45">
      <c r="B4477">
        <f>IF('Input and Summary Results'!D4059=0,FALSE,'Input and Summary Results'!$B4059)</f>
        <v>240</v>
      </c>
      <c r="C4477">
        <f>IF(OR(B4477=0,'Input and Summary Results'!D4059=0,'Input and Summary Results'!D4059=""),FALSE,'Input and Summary Results'!$D4059)</f>
        <v>0.55591282099999995</v>
      </c>
      <c r="D4477">
        <f>IF(OR(B4477=0,'Input and Summary Results'!E4059=0),FALSE,'Input and Summary Results'!$E4059)</f>
        <v>4.4525515000000002E-2</v>
      </c>
      <c r="E4477">
        <f t="shared" si="239"/>
        <v>-0.25499330972588752</v>
      </c>
      <c r="F4477">
        <f t="shared" si="240"/>
        <v>3.4760978304546074E-2</v>
      </c>
      <c r="G4477">
        <f>IF('Input and Summary Results'!$J$4="yes",IF(C4477=FALSE,FALSE,IF('Data Transformation'!E4477&lt;$R$10,E4477,$R$10)),IF(C4477=FALSE,FALSE,IF(C4477&lt;$R$10,C4477,$R$10)))</f>
        <v>0.55591282099999995</v>
      </c>
      <c r="H4477">
        <f>IF('Input and Summary Results'!$J$4="yes",'Data Transformation'!F4477,'Data Transformation'!D4477)</f>
        <v>4.4525515000000002E-2</v>
      </c>
      <c r="I4477">
        <f t="shared" si="238"/>
        <v>240</v>
      </c>
    </row>
    <row r="4478" spans="2:9" x14ac:dyDescent="0.45">
      <c r="B4478">
        <f>IF('Input and Summary Results'!D4060=0,FALSE,'Input and Summary Results'!$B4060)</f>
        <v>240</v>
      </c>
      <c r="C4478">
        <f>IF(OR(B4478=0,'Input and Summary Results'!D4060=0,'Input and Summary Results'!D4060=""),FALSE,'Input and Summary Results'!$D4060)</f>
        <v>0.91140884700000002</v>
      </c>
      <c r="D4478">
        <f>IF(OR(B4478=0,'Input and Summary Results'!E4060=0),FALSE,'Input and Summary Results'!$E4060)</f>
        <v>4.4209283000000002E-2</v>
      </c>
      <c r="E4478">
        <f t="shared" si="239"/>
        <v>-4.0286760058339269E-2</v>
      </c>
      <c r="F4478">
        <f t="shared" si="240"/>
        <v>2.105183517271695E-2</v>
      </c>
      <c r="G4478">
        <f>IF('Input and Summary Results'!$J$4="yes",IF(C4478=FALSE,FALSE,IF('Data Transformation'!E4478&lt;$R$10,E4478,$R$10)),IF(C4478=FALSE,FALSE,IF(C4478&lt;$R$10,C4478,$R$10)))</f>
        <v>0.91140884700000002</v>
      </c>
      <c r="H4478">
        <f>IF('Input and Summary Results'!$J$4="yes",'Data Transformation'!F4478,'Data Transformation'!D4478)</f>
        <v>4.4209283000000002E-2</v>
      </c>
      <c r="I4478">
        <f t="shared" si="238"/>
        <v>240</v>
      </c>
    </row>
    <row r="4479" spans="2:9" x14ac:dyDescent="0.45">
      <c r="B4479">
        <f>IF('Input and Summary Results'!D4061=0,FALSE,'Input and Summary Results'!$B4061)</f>
        <v>240</v>
      </c>
      <c r="C4479">
        <f>IF(OR(B4479=0,'Input and Summary Results'!D4061=0,'Input and Summary Results'!D4061=""),FALSE,'Input and Summary Results'!$D4061)</f>
        <v>0.18958290999999999</v>
      </c>
      <c r="D4479">
        <f>IF(OR(B4479=0,'Input and Summary Results'!E4061=0),FALSE,'Input and Summary Results'!$E4061)</f>
        <v>4.3084522E-2</v>
      </c>
      <c r="E4479">
        <f t="shared" si="239"/>
        <v>-0.72220081482083709</v>
      </c>
      <c r="F4479">
        <f t="shared" si="240"/>
        <v>9.8630633678953458E-2</v>
      </c>
      <c r="G4479">
        <f>IF('Input and Summary Results'!$J$4="yes",IF(C4479=FALSE,FALSE,IF('Data Transformation'!E4479&lt;$R$10,E4479,$R$10)),IF(C4479=FALSE,FALSE,IF(C4479&lt;$R$10,C4479,$R$10)))</f>
        <v>0.18958290999999999</v>
      </c>
      <c r="H4479">
        <f>IF('Input and Summary Results'!$J$4="yes",'Data Transformation'!F4479,'Data Transformation'!D4479)</f>
        <v>4.3084522E-2</v>
      </c>
      <c r="I4479">
        <f t="shared" si="238"/>
        <v>240</v>
      </c>
    </row>
    <row r="4480" spans="2:9" x14ac:dyDescent="0.45">
      <c r="B4480">
        <f>IF('Input and Summary Results'!D4062=0,FALSE,'Input and Summary Results'!$B4062)</f>
        <v>240</v>
      </c>
      <c r="C4480">
        <f>IF(OR(B4480=0,'Input and Summary Results'!D4062=0,'Input and Summary Results'!D4062=""),FALSE,'Input and Summary Results'!$D4062)</f>
        <v>0.87334033200000005</v>
      </c>
      <c r="D4480">
        <f>IF(OR(B4480=0,'Input and Summary Results'!E4062=0),FALSE,'Input and Summary Results'!$E4062)</f>
        <v>4.0395500000000001E-2</v>
      </c>
      <c r="E4480">
        <f t="shared" si="239"/>
        <v>-5.8816483090601765E-2</v>
      </c>
      <c r="F4480">
        <f t="shared" si="240"/>
        <v>2.0074244092050015E-2</v>
      </c>
      <c r="G4480">
        <f>IF('Input and Summary Results'!$J$4="yes",IF(C4480=FALSE,FALSE,IF('Data Transformation'!E4480&lt;$R$10,E4480,$R$10)),IF(C4480=FALSE,FALSE,IF(C4480&lt;$R$10,C4480,$R$10)))</f>
        <v>0.87334033200000005</v>
      </c>
      <c r="H4480">
        <f>IF('Input and Summary Results'!$J$4="yes",'Data Transformation'!F4480,'Data Transformation'!D4480)</f>
        <v>4.0395500000000001E-2</v>
      </c>
      <c r="I4480">
        <f t="shared" si="238"/>
        <v>240</v>
      </c>
    </row>
    <row r="4481" spans="2:9" x14ac:dyDescent="0.45">
      <c r="B4481">
        <f>IF('Input and Summary Results'!D4063=0,FALSE,'Input and Summary Results'!$B4063)</f>
        <v>240</v>
      </c>
      <c r="C4481">
        <f>IF(OR(B4481=0,'Input and Summary Results'!D4063=0,'Input and Summary Results'!D4063=""),FALSE,'Input and Summary Results'!$D4063)</f>
        <v>0.79597002400000005</v>
      </c>
      <c r="D4481">
        <f>IF(OR(B4481=0,'Input and Summary Results'!E4063=0),FALSE,'Input and Summary Results'!$E4063)</f>
        <v>3.7413159000000001E-2</v>
      </c>
      <c r="E4481">
        <f t="shared" si="239"/>
        <v>-9.910328735846316E-2</v>
      </c>
      <c r="F4481">
        <f t="shared" si="240"/>
        <v>2.0399400123640835E-2</v>
      </c>
      <c r="G4481">
        <f>IF('Input and Summary Results'!$J$4="yes",IF(C4481=FALSE,FALSE,IF('Data Transformation'!E4481&lt;$R$10,E4481,$R$10)),IF(C4481=FALSE,FALSE,IF(C4481&lt;$R$10,C4481,$R$10)))</f>
        <v>0.79597002400000005</v>
      </c>
      <c r="H4481">
        <f>IF('Input and Summary Results'!$J$4="yes",'Data Transformation'!F4481,'Data Transformation'!D4481)</f>
        <v>3.7413159000000001E-2</v>
      </c>
      <c r="I4481">
        <f t="shared" si="238"/>
        <v>240</v>
      </c>
    </row>
    <row r="4482" spans="2:9" x14ac:dyDescent="0.45">
      <c r="B4482">
        <f>IF('Input and Summary Results'!D4064=0,FALSE,'Input and Summary Results'!$B4064)</f>
        <v>240</v>
      </c>
      <c r="C4482">
        <f>IF(OR(B4482=0,'Input and Summary Results'!D4064=0,'Input and Summary Results'!D4064=""),FALSE,'Input and Summary Results'!$D4064)</f>
        <v>0.94250981</v>
      </c>
      <c r="D4482">
        <f>IF(OR(B4482=0,'Input and Summary Results'!E4064=0),FALSE,'Input and Summary Results'!$E4064)</f>
        <v>3.6367603999999998E-2</v>
      </c>
      <c r="E4482">
        <f t="shared" si="239"/>
        <v>-2.5714120796763364E-2</v>
      </c>
      <c r="F4482">
        <f t="shared" si="240"/>
        <v>1.6746287379226323E-2</v>
      </c>
      <c r="G4482">
        <f>IF('Input and Summary Results'!$J$4="yes",IF(C4482=FALSE,FALSE,IF('Data Transformation'!E4482&lt;$R$10,E4482,$R$10)),IF(C4482=FALSE,FALSE,IF(C4482&lt;$R$10,C4482,$R$10)))</f>
        <v>0.94250981</v>
      </c>
      <c r="H4482">
        <f>IF('Input and Summary Results'!$J$4="yes",'Data Transformation'!F4482,'Data Transformation'!D4482)</f>
        <v>3.6367603999999998E-2</v>
      </c>
      <c r="I4482">
        <f t="shared" si="238"/>
        <v>240</v>
      </c>
    </row>
    <row r="4483" spans="2:9" x14ac:dyDescent="0.45">
      <c r="B4483">
        <f>IF('Input and Summary Results'!D4065=0,FALSE,'Input and Summary Results'!$B4065)</f>
        <v>240</v>
      </c>
      <c r="C4483">
        <f>IF(OR(B4483=0,'Input and Summary Results'!D4065=0,'Input and Summary Results'!D4065=""),FALSE,'Input and Summary Results'!$D4065)</f>
        <v>0.56506477499999996</v>
      </c>
      <c r="D4483">
        <f>IF(OR(B4483=0,'Input and Summary Results'!E4065=0),FALSE,'Input and Summary Results'!$E4065)</f>
        <v>2.5758185999999999E-2</v>
      </c>
      <c r="E4483">
        <f t="shared" si="239"/>
        <v>-0.2479017649016047</v>
      </c>
      <c r="F4483">
        <f t="shared" si="240"/>
        <v>1.9783665906267116E-2</v>
      </c>
      <c r="G4483">
        <f>IF('Input and Summary Results'!$J$4="yes",IF(C4483=FALSE,FALSE,IF('Data Transformation'!E4483&lt;$R$10,E4483,$R$10)),IF(C4483=FALSE,FALSE,IF(C4483&lt;$R$10,C4483,$R$10)))</f>
        <v>0.56506477499999996</v>
      </c>
      <c r="H4483">
        <f>IF('Input and Summary Results'!$J$4="yes",'Data Transformation'!F4483,'Data Transformation'!D4483)</f>
        <v>2.5758185999999999E-2</v>
      </c>
      <c r="I4483">
        <f t="shared" si="238"/>
        <v>240</v>
      </c>
    </row>
    <row r="4484" spans="2:9" x14ac:dyDescent="0.45">
      <c r="B4484">
        <f>IF('Input and Summary Results'!D4066=0,FALSE,'Input and Summary Results'!$B4066)</f>
        <v>241</v>
      </c>
      <c r="C4484">
        <f>IF(OR(B4484=0,'Input and Summary Results'!D4066=0,'Input and Summary Results'!D4066=""),FALSE,'Input and Summary Results'!$D4066)</f>
        <v>0.30752938299999999</v>
      </c>
      <c r="D4484">
        <f>IF(OR(B4484=0,'Input and Summary Results'!E4066=0),FALSE,'Input and Summary Results'!$E4066)</f>
        <v>0.13610996</v>
      </c>
      <c r="E4484">
        <f t="shared" si="239"/>
        <v>-0.51211338309142207</v>
      </c>
      <c r="F4484">
        <f t="shared" si="240"/>
        <v>0.1920848084945431</v>
      </c>
      <c r="G4484">
        <f>IF('Input and Summary Results'!$J$4="yes",IF(C4484=FALSE,FALSE,IF('Data Transformation'!E4484&lt;$R$10,E4484,$R$10)),IF(C4484=FALSE,FALSE,IF(C4484&lt;$R$10,C4484,$R$10)))</f>
        <v>0.30752938299999999</v>
      </c>
      <c r="H4484">
        <f>IF('Input and Summary Results'!$J$4="yes",'Data Transformation'!F4484,'Data Transformation'!D4484)</f>
        <v>0.13610996</v>
      </c>
      <c r="I4484">
        <f t="shared" si="238"/>
        <v>241</v>
      </c>
    </row>
    <row r="4485" spans="2:9" x14ac:dyDescent="0.45">
      <c r="B4485">
        <f>IF('Input and Summary Results'!D4067=0,FALSE,'Input and Summary Results'!$B4067)</f>
        <v>241</v>
      </c>
      <c r="C4485">
        <f>IF(OR(B4485=0,'Input and Summary Results'!D4067=0,'Input and Summary Results'!D4067=""),FALSE,'Input and Summary Results'!$D4067)</f>
        <v>4.204372E-2</v>
      </c>
      <c r="D4485">
        <f>IF(OR(B4485=0,'Input and Summary Results'!E4067=0),FALSE,'Input and Summary Results'!$E4067)</f>
        <v>7.1965224999999994E-2</v>
      </c>
      <c r="E4485">
        <f t="shared" si="239"/>
        <v>-1.3762988648607779</v>
      </c>
      <c r="F4485">
        <f t="shared" si="240"/>
        <v>0.74286736877707293</v>
      </c>
      <c r="G4485">
        <f>IF('Input and Summary Results'!$J$4="yes",IF(C4485=FALSE,FALSE,IF('Data Transformation'!E4485&lt;$R$10,E4485,$R$10)),IF(C4485=FALSE,FALSE,IF(C4485&lt;$R$10,C4485,$R$10)))</f>
        <v>4.204372E-2</v>
      </c>
      <c r="H4485">
        <f>IF('Input and Summary Results'!$J$4="yes",'Data Transformation'!F4485,'Data Transformation'!D4485)</f>
        <v>7.1965224999999994E-2</v>
      </c>
      <c r="I4485">
        <f t="shared" ref="I4485:I4548" si="241">IF(G4485=FALSE,"",B4485)</f>
        <v>241</v>
      </c>
    </row>
    <row r="4486" spans="2:9" x14ac:dyDescent="0.45">
      <c r="B4486">
        <f>IF('Input and Summary Results'!D4068=0,FALSE,'Input and Summary Results'!$B4068)</f>
        <v>241</v>
      </c>
      <c r="C4486">
        <f>IF(OR(B4486=0,'Input and Summary Results'!D4068=0,'Input and Summary Results'!D4068=""),FALSE,'Input and Summary Results'!$D4068)</f>
        <v>0.15243793999999999</v>
      </c>
      <c r="D4486">
        <f>IF(OR(B4486=0,'Input and Summary Results'!E4068=0),FALSE,'Input and Summary Results'!$E4068)</f>
        <v>6.2046747999999999E-2</v>
      </c>
      <c r="E4486">
        <f t="shared" si="239"/>
        <v>-0.81690692878387516</v>
      </c>
      <c r="F4486">
        <f t="shared" si="240"/>
        <v>0.17665083004926463</v>
      </c>
      <c r="G4486">
        <f>IF('Input and Summary Results'!$J$4="yes",IF(C4486=FALSE,FALSE,IF('Data Transformation'!E4486&lt;$R$10,E4486,$R$10)),IF(C4486=FALSE,FALSE,IF(C4486&lt;$R$10,C4486,$R$10)))</f>
        <v>0.15243793999999999</v>
      </c>
      <c r="H4486">
        <f>IF('Input and Summary Results'!$J$4="yes",'Data Transformation'!F4486,'Data Transformation'!D4486)</f>
        <v>6.2046747999999999E-2</v>
      </c>
      <c r="I4486">
        <f t="shared" si="241"/>
        <v>241</v>
      </c>
    </row>
    <row r="4487" spans="2:9" x14ac:dyDescent="0.45">
      <c r="B4487">
        <f>IF('Input and Summary Results'!D4069=0,FALSE,'Input and Summary Results'!$B4069)</f>
        <v>241</v>
      </c>
      <c r="C4487">
        <f>IF(OR(B4487=0,'Input and Summary Results'!D4069=0,'Input and Summary Results'!D4069=""),FALSE,'Input and Summary Results'!$D4069)</f>
        <v>6.3958378999999996E-2</v>
      </c>
      <c r="D4487">
        <f>IF(OR(B4487=0,'Input and Summary Results'!E4069=0),FALSE,'Input and Summary Results'!$E4069)</f>
        <v>5.7085517000000002E-2</v>
      </c>
      <c r="E4487">
        <f t="shared" si="239"/>
        <v>-1.1941025518094222</v>
      </c>
      <c r="F4487">
        <f t="shared" si="240"/>
        <v>0.38736307525867725</v>
      </c>
      <c r="G4487">
        <f>IF('Input and Summary Results'!$J$4="yes",IF(C4487=FALSE,FALSE,IF('Data Transformation'!E4487&lt;$R$10,E4487,$R$10)),IF(C4487=FALSE,FALSE,IF(C4487&lt;$R$10,C4487,$R$10)))</f>
        <v>6.3958378999999996E-2</v>
      </c>
      <c r="H4487">
        <f>IF('Input and Summary Results'!$J$4="yes",'Data Transformation'!F4487,'Data Transformation'!D4487)</f>
        <v>5.7085517000000002E-2</v>
      </c>
      <c r="I4487">
        <f t="shared" si="241"/>
        <v>241</v>
      </c>
    </row>
    <row r="4488" spans="2:9" x14ac:dyDescent="0.45">
      <c r="B4488">
        <f>IF('Input and Summary Results'!D4070=0,FALSE,'Input and Summary Results'!$B4070)</f>
        <v>241</v>
      </c>
      <c r="C4488">
        <f>IF(OR(B4488=0,'Input and Summary Results'!D4070=0,'Input and Summary Results'!D4070=""),FALSE,'Input and Summary Results'!$D4070)</f>
        <v>2.1790456E-2</v>
      </c>
      <c r="D4488">
        <f>IF(OR(B4488=0,'Input and Summary Results'!E4070=0),FALSE,'Input and Summary Results'!$E4070)</f>
        <v>5.4038826999999998E-2</v>
      </c>
      <c r="E4488">
        <f t="shared" si="239"/>
        <v>-1.6617336813548642</v>
      </c>
      <c r="F4488">
        <f t="shared" si="240"/>
        <v>1.0762900472573864</v>
      </c>
      <c r="G4488">
        <f>IF('Input and Summary Results'!$J$4="yes",IF(C4488=FALSE,FALSE,IF('Data Transformation'!E4488&lt;$R$10,E4488,$R$10)),IF(C4488=FALSE,FALSE,IF(C4488&lt;$R$10,C4488,$R$10)))</f>
        <v>2.1790456E-2</v>
      </c>
      <c r="H4488">
        <f>IF('Input and Summary Results'!$J$4="yes",'Data Transformation'!F4488,'Data Transformation'!D4488)</f>
        <v>5.4038826999999998E-2</v>
      </c>
      <c r="I4488">
        <f t="shared" si="241"/>
        <v>241</v>
      </c>
    </row>
    <row r="4489" spans="2:9" x14ac:dyDescent="0.45">
      <c r="B4489">
        <f>IF('Input and Summary Results'!D4071=0,FALSE,'Input and Summary Results'!$B4071)</f>
        <v>241</v>
      </c>
      <c r="C4489">
        <f>IF(OR(B4489=0,'Input and Summary Results'!D4071=0,'Input and Summary Results'!D4071=""),FALSE,'Input and Summary Results'!$D4071)</f>
        <v>0.95133582900000002</v>
      </c>
      <c r="D4489">
        <f>IF(OR(B4489=0,'Input and Summary Results'!E4071=0),FALSE,'Input and Summary Results'!$E4071)</f>
        <v>5.3202379000000001E-2</v>
      </c>
      <c r="E4489">
        <f t="shared" si="239"/>
        <v>-2.1666146642323331E-2</v>
      </c>
      <c r="F4489">
        <f t="shared" si="240"/>
        <v>2.4270958563886908E-2</v>
      </c>
      <c r="G4489">
        <f>IF('Input and Summary Results'!$J$4="yes",IF(C4489=FALSE,FALSE,IF('Data Transformation'!E4489&lt;$R$10,E4489,$R$10)),IF(C4489=FALSE,FALSE,IF(C4489&lt;$R$10,C4489,$R$10)))</f>
        <v>0.95133582900000002</v>
      </c>
      <c r="H4489">
        <f>IF('Input and Summary Results'!$J$4="yes",'Data Transformation'!F4489,'Data Transformation'!D4489)</f>
        <v>5.3202379000000001E-2</v>
      </c>
      <c r="I4489">
        <f t="shared" si="241"/>
        <v>241</v>
      </c>
    </row>
    <row r="4490" spans="2:9" x14ac:dyDescent="0.45">
      <c r="B4490">
        <f>IF('Input and Summary Results'!D4072=0,FALSE,'Input and Summary Results'!$B4072)</f>
        <v>241</v>
      </c>
      <c r="C4490">
        <f>IF(OR(B4490=0,'Input and Summary Results'!D4072=0,'Input and Summary Results'!D4072=""),FALSE,'Input and Summary Results'!$D4072)</f>
        <v>4.0668375999999999E-2</v>
      </c>
      <c r="D4490">
        <f>IF(OR(B4490=0,'Input and Summary Results'!E4072=0),FALSE,'Input and Summary Results'!$E4072)</f>
        <v>5.2305727000000003E-2</v>
      </c>
      <c r="E4490">
        <f t="shared" si="239"/>
        <v>-1.3907431698211461</v>
      </c>
      <c r="F4490">
        <f t="shared" si="240"/>
        <v>0.55819011602528712</v>
      </c>
      <c r="G4490">
        <f>IF('Input and Summary Results'!$J$4="yes",IF(C4490=FALSE,FALSE,IF('Data Transformation'!E4490&lt;$R$10,E4490,$R$10)),IF(C4490=FALSE,FALSE,IF(C4490&lt;$R$10,C4490,$R$10)))</f>
        <v>4.0668375999999999E-2</v>
      </c>
      <c r="H4490">
        <f>IF('Input and Summary Results'!$J$4="yes",'Data Transformation'!F4490,'Data Transformation'!D4490)</f>
        <v>5.2305727000000003E-2</v>
      </c>
      <c r="I4490">
        <f t="shared" si="241"/>
        <v>241</v>
      </c>
    </row>
    <row r="4491" spans="2:9" x14ac:dyDescent="0.45">
      <c r="B4491">
        <f>IF('Input and Summary Results'!D4073=0,FALSE,'Input and Summary Results'!$B4073)</f>
        <v>241</v>
      </c>
      <c r="C4491">
        <f>IF(OR(B4491=0,'Input and Summary Results'!D4073=0,'Input and Summary Results'!D4073=""),FALSE,'Input and Summary Results'!$D4073)</f>
        <v>1.2369666E-2</v>
      </c>
      <c r="D4491">
        <f>IF(OR(B4491=0,'Input and Summary Results'!E4073=0),FALSE,'Input and Summary Results'!$E4073)</f>
        <v>5.1569994000000001E-2</v>
      </c>
      <c r="E4491">
        <f t="shared" si="239"/>
        <v>-1.9076420268312904</v>
      </c>
      <c r="F4491">
        <f t="shared" si="240"/>
        <v>1.8093760491188688</v>
      </c>
      <c r="G4491">
        <f>IF('Input and Summary Results'!$J$4="yes",IF(C4491=FALSE,FALSE,IF('Data Transformation'!E4491&lt;$R$10,E4491,$R$10)),IF(C4491=FALSE,FALSE,IF(C4491&lt;$R$10,C4491,$R$10)))</f>
        <v>1.2369666E-2</v>
      </c>
      <c r="H4491">
        <f>IF('Input and Summary Results'!$J$4="yes",'Data Transformation'!F4491,'Data Transformation'!D4491)</f>
        <v>5.1569994000000001E-2</v>
      </c>
      <c r="I4491">
        <f t="shared" si="241"/>
        <v>241</v>
      </c>
    </row>
    <row r="4492" spans="2:9" x14ac:dyDescent="0.45">
      <c r="B4492">
        <f>IF('Input and Summary Results'!D4074=0,FALSE,'Input and Summary Results'!$B4074)</f>
        <v>241</v>
      </c>
      <c r="C4492">
        <f>IF(OR(B4492=0,'Input and Summary Results'!D4074=0,'Input and Summary Results'!D4074=""),FALSE,'Input and Summary Results'!$D4074)</f>
        <v>5.1043388000000002E-2</v>
      </c>
      <c r="D4492">
        <f>IF(OR(B4492=0,'Input and Summary Results'!E4074=0),FALSE,'Input and Summary Results'!$E4074)</f>
        <v>5.1033686000000002E-2</v>
      </c>
      <c r="E4492">
        <f t="shared" si="239"/>
        <v>-1.2920605070754534</v>
      </c>
      <c r="F4492">
        <f t="shared" si="240"/>
        <v>0.43391750806196483</v>
      </c>
      <c r="G4492">
        <f>IF('Input and Summary Results'!$J$4="yes",IF(C4492=FALSE,FALSE,IF('Data Transformation'!E4492&lt;$R$10,E4492,$R$10)),IF(C4492=FALSE,FALSE,IF(C4492&lt;$R$10,C4492,$R$10)))</f>
        <v>5.1043388000000002E-2</v>
      </c>
      <c r="H4492">
        <f>IF('Input and Summary Results'!$J$4="yes",'Data Transformation'!F4492,'Data Transformation'!D4492)</f>
        <v>5.1033686000000002E-2</v>
      </c>
      <c r="I4492">
        <f t="shared" si="241"/>
        <v>241</v>
      </c>
    </row>
    <row r="4493" spans="2:9" x14ac:dyDescent="0.45">
      <c r="B4493">
        <f>IF('Input and Summary Results'!D4075=0,FALSE,'Input and Summary Results'!$B4075)</f>
        <v>241</v>
      </c>
      <c r="C4493">
        <f>IF(OR(B4493=0,'Input and Summary Results'!D4075=0,'Input and Summary Results'!D4075=""),FALSE,'Input and Summary Results'!$D4075)</f>
        <v>3.7244997000000002E-2</v>
      </c>
      <c r="D4493">
        <f>IF(OR(B4493=0,'Input and Summary Results'!E4075=0),FALSE,'Input and Summary Results'!$E4075)</f>
        <v>5.0854488000000003E-2</v>
      </c>
      <c r="E4493">
        <f t="shared" si="239"/>
        <v>-1.428932056371188</v>
      </c>
      <c r="F4493">
        <f t="shared" si="240"/>
        <v>0.59258557040560378</v>
      </c>
      <c r="G4493">
        <f>IF('Input and Summary Results'!$J$4="yes",IF(C4493=FALSE,FALSE,IF('Data Transformation'!E4493&lt;$R$10,E4493,$R$10)),IF(C4493=FALSE,FALSE,IF(C4493&lt;$R$10,C4493,$R$10)))</f>
        <v>3.7244997000000002E-2</v>
      </c>
      <c r="H4493">
        <f>IF('Input and Summary Results'!$J$4="yes",'Data Transformation'!F4493,'Data Transformation'!D4493)</f>
        <v>5.0854488000000003E-2</v>
      </c>
      <c r="I4493">
        <f t="shared" si="241"/>
        <v>241</v>
      </c>
    </row>
    <row r="4494" spans="2:9" x14ac:dyDescent="0.45">
      <c r="B4494">
        <f>IF('Input and Summary Results'!D4076=0,FALSE,'Input and Summary Results'!$B4076)</f>
        <v>241</v>
      </c>
      <c r="C4494">
        <f>IF(OR(B4494=0,'Input and Summary Results'!D4076=0,'Input and Summary Results'!D4076=""),FALSE,'Input and Summary Results'!$D4076)</f>
        <v>1.4779562E-2</v>
      </c>
      <c r="D4494">
        <f>IF(OR(B4494=0,'Input and Summary Results'!E4076=0),FALSE,'Input and Summary Results'!$E4076)</f>
        <v>4.8909468999999997E-2</v>
      </c>
      <c r="E4494">
        <f t="shared" si="239"/>
        <v>-1.8303384362931345</v>
      </c>
      <c r="F4494">
        <f t="shared" si="240"/>
        <v>1.4362204743279943</v>
      </c>
      <c r="G4494">
        <f>IF('Input and Summary Results'!$J$4="yes",IF(C4494=FALSE,FALSE,IF('Data Transformation'!E4494&lt;$R$10,E4494,$R$10)),IF(C4494=FALSE,FALSE,IF(C4494&lt;$R$10,C4494,$R$10)))</f>
        <v>1.4779562E-2</v>
      </c>
      <c r="H4494">
        <f>IF('Input and Summary Results'!$J$4="yes",'Data Transformation'!F4494,'Data Transformation'!D4494)</f>
        <v>4.8909468999999997E-2</v>
      </c>
      <c r="I4494">
        <f t="shared" si="241"/>
        <v>241</v>
      </c>
    </row>
    <row r="4495" spans="2:9" x14ac:dyDescent="0.45">
      <c r="B4495">
        <f>IF('Input and Summary Results'!D4077=0,FALSE,'Input and Summary Results'!$B4077)</f>
        <v>241</v>
      </c>
      <c r="C4495">
        <f>IF(OR(B4495=0,'Input and Summary Results'!D4077=0,'Input and Summary Results'!D4077=""),FALSE,'Input and Summary Results'!$D4077)</f>
        <v>3.8814902999999998E-2</v>
      </c>
      <c r="D4495">
        <f>IF(OR(B4495=0,'Input and Summary Results'!E4077=0),FALSE,'Input and Summary Results'!$E4077)</f>
        <v>4.0695499000000003E-2</v>
      </c>
      <c r="E4495">
        <f t="shared" si="239"/>
        <v>-1.4110014948185441</v>
      </c>
      <c r="F4495">
        <f t="shared" si="240"/>
        <v>0.45502745597483529</v>
      </c>
      <c r="G4495">
        <f>IF('Input and Summary Results'!$J$4="yes",IF(C4495=FALSE,FALSE,IF('Data Transformation'!E4495&lt;$R$10,E4495,$R$10)),IF(C4495=FALSE,FALSE,IF(C4495&lt;$R$10,C4495,$R$10)))</f>
        <v>3.8814902999999998E-2</v>
      </c>
      <c r="H4495">
        <f>IF('Input and Summary Results'!$J$4="yes",'Data Transformation'!F4495,'Data Transformation'!D4495)</f>
        <v>4.0695499000000003E-2</v>
      </c>
      <c r="I4495">
        <f t="shared" si="241"/>
        <v>241</v>
      </c>
    </row>
    <row r="4496" spans="2:9" x14ac:dyDescent="0.45">
      <c r="B4496">
        <f>IF('Input and Summary Results'!D4078=0,FALSE,'Input and Summary Results'!$B4078)</f>
        <v>241</v>
      </c>
      <c r="C4496">
        <f>IF(OR(B4496=0,'Input and Summary Results'!D4078=0,'Input and Summary Results'!D4078=""),FALSE,'Input and Summary Results'!$D4078)</f>
        <v>8.6325283000000003E-2</v>
      </c>
      <c r="D4496">
        <f>IF(OR(B4496=0,'Input and Summary Results'!E4078=0),FALSE,'Input and Summary Results'!$E4078)</f>
        <v>3.8282462000000003E-2</v>
      </c>
      <c r="E4496">
        <f t="shared" si="239"/>
        <v>-1.0638619892294561</v>
      </c>
      <c r="F4496">
        <f t="shared" si="240"/>
        <v>0.19246491793140141</v>
      </c>
      <c r="G4496">
        <f>IF('Input and Summary Results'!$J$4="yes",IF(C4496=FALSE,FALSE,IF('Data Transformation'!E4496&lt;$R$10,E4496,$R$10)),IF(C4496=FALSE,FALSE,IF(C4496&lt;$R$10,C4496,$R$10)))</f>
        <v>8.6325283000000003E-2</v>
      </c>
      <c r="H4496">
        <f>IF('Input and Summary Results'!$J$4="yes",'Data Transformation'!F4496,'Data Transformation'!D4496)</f>
        <v>3.8282462000000003E-2</v>
      </c>
      <c r="I4496">
        <f t="shared" si="241"/>
        <v>241</v>
      </c>
    </row>
    <row r="4497" spans="2:9" x14ac:dyDescent="0.45">
      <c r="B4497">
        <f>IF('Input and Summary Results'!D4079=0,FALSE,'Input and Summary Results'!$B4079)</f>
        <v>241</v>
      </c>
      <c r="C4497">
        <f>IF(OR(B4497=0,'Input and Summary Results'!D4079=0,'Input and Summary Results'!D4079=""),FALSE,'Input and Summary Results'!$D4079)</f>
        <v>6.8469245999999997E-2</v>
      </c>
      <c r="D4497">
        <f>IF(OR(B4497=0,'Input and Summary Results'!E4079=0),FALSE,'Input and Summary Results'!$E4079)</f>
        <v>3.5572028999999998E-2</v>
      </c>
      <c r="E4497">
        <f t="shared" si="239"/>
        <v>-1.1645044546628751</v>
      </c>
      <c r="F4497">
        <f t="shared" si="240"/>
        <v>0.22547729802662059</v>
      </c>
      <c r="G4497">
        <f>IF('Input and Summary Results'!$J$4="yes",IF(C4497=FALSE,FALSE,IF('Data Transformation'!E4497&lt;$R$10,E4497,$R$10)),IF(C4497=FALSE,FALSE,IF(C4497&lt;$R$10,C4497,$R$10)))</f>
        <v>6.8469245999999997E-2</v>
      </c>
      <c r="H4497">
        <f>IF('Input and Summary Results'!$J$4="yes",'Data Transformation'!F4497,'Data Transformation'!D4497)</f>
        <v>3.5572028999999998E-2</v>
      </c>
      <c r="I4497">
        <f t="shared" si="241"/>
        <v>241</v>
      </c>
    </row>
    <row r="4498" spans="2:9" x14ac:dyDescent="0.45">
      <c r="B4498">
        <f>IF('Input and Summary Results'!D4080=0,FALSE,'Input and Summary Results'!$B4080)</f>
        <v>241</v>
      </c>
      <c r="C4498">
        <f>IF(OR(B4498=0,'Input and Summary Results'!D4080=0,'Input and Summary Results'!D4080=""),FALSE,'Input and Summary Results'!$D4080)</f>
        <v>-6.0917779999999999E-3</v>
      </c>
      <c r="D4498">
        <f>IF(OR(B4498=0,'Input and Summary Results'!E4080=0),FALSE,'Input and Summary Results'!$E4080)</f>
        <v>3.2674385E-2</v>
      </c>
      <c r="E4498" t="e">
        <f t="shared" si="239"/>
        <v>#NUM!</v>
      </c>
      <c r="F4498">
        <f t="shared" si="240"/>
        <v>-2.3278397686192767</v>
      </c>
      <c r="G4498">
        <f>IF('Input and Summary Results'!$J$4="yes",IF(C4498=FALSE,FALSE,IF('Data Transformation'!E4498&lt;$R$10,E4498,$R$10)),IF(C4498=FALSE,FALSE,IF(C4498&lt;$R$10,C4498,$R$10)))</f>
        <v>-6.0917779999999999E-3</v>
      </c>
      <c r="H4498">
        <f>IF('Input and Summary Results'!$J$4="yes",'Data Transformation'!F4498,'Data Transformation'!D4498)</f>
        <v>3.2674385E-2</v>
      </c>
      <c r="I4498">
        <f t="shared" si="241"/>
        <v>241</v>
      </c>
    </row>
    <row r="4499" spans="2:9" x14ac:dyDescent="0.45">
      <c r="B4499">
        <f>IF('Input and Summary Results'!D4081=0,FALSE,'Input and Summary Results'!$B4081)</f>
        <v>241</v>
      </c>
      <c r="C4499">
        <f>IF(OR(B4499=0,'Input and Summary Results'!D4081=0,'Input and Summary Results'!D4081=""),FALSE,'Input and Summary Results'!$D4081)</f>
        <v>3.1403821999999998E-2</v>
      </c>
      <c r="D4499">
        <f>IF(OR(B4499=0,'Input and Summary Results'!E4081=0),FALSE,'Input and Summary Results'!$E4081)</f>
        <v>3.1043813999999999E-2</v>
      </c>
      <c r="E4499">
        <f t="shared" si="239"/>
        <v>-1.5030174929300226</v>
      </c>
      <c r="F4499">
        <f t="shared" si="240"/>
        <v>0.42902469884079719</v>
      </c>
      <c r="G4499">
        <f>IF('Input and Summary Results'!$J$4="yes",IF(C4499=FALSE,FALSE,IF('Data Transformation'!E4499&lt;$R$10,E4499,$R$10)),IF(C4499=FALSE,FALSE,IF(C4499&lt;$R$10,C4499,$R$10)))</f>
        <v>3.1403821999999998E-2</v>
      </c>
      <c r="H4499">
        <f>IF('Input and Summary Results'!$J$4="yes",'Data Transformation'!F4499,'Data Transformation'!D4499)</f>
        <v>3.1043813999999999E-2</v>
      </c>
      <c r="I4499">
        <f t="shared" si="241"/>
        <v>241</v>
      </c>
    </row>
    <row r="4500" spans="2:9" x14ac:dyDescent="0.45">
      <c r="B4500">
        <f>IF('Input and Summary Results'!D4082=0,FALSE,'Input and Summary Results'!$B4082)</f>
        <v>241</v>
      </c>
      <c r="C4500">
        <f>IF(OR(B4500=0,'Input and Summary Results'!D4082=0,'Input and Summary Results'!D4082=""),FALSE,'Input and Summary Results'!$D4082)</f>
        <v>7.1822653E-2</v>
      </c>
      <c r="D4500">
        <f>IF(OR(B4500=0,'Input and Summary Results'!E4082=0),FALSE,'Input and Summary Results'!$E4082)</f>
        <v>3.0661427000000002E-2</v>
      </c>
      <c r="E4500">
        <f t="shared" si="239"/>
        <v>-1.1437385568543283</v>
      </c>
      <c r="F4500">
        <f t="shared" si="240"/>
        <v>0.18527663295868507</v>
      </c>
      <c r="G4500">
        <f>IF('Input and Summary Results'!$J$4="yes",IF(C4500=FALSE,FALSE,IF('Data Transformation'!E4500&lt;$R$10,E4500,$R$10)),IF(C4500=FALSE,FALSE,IF(C4500&lt;$R$10,C4500,$R$10)))</f>
        <v>7.1822653E-2</v>
      </c>
      <c r="H4500">
        <f>IF('Input and Summary Results'!$J$4="yes",'Data Transformation'!F4500,'Data Transformation'!D4500)</f>
        <v>3.0661427000000002E-2</v>
      </c>
      <c r="I4500">
        <f t="shared" si="241"/>
        <v>241</v>
      </c>
    </row>
    <row r="4501" spans="2:9" x14ac:dyDescent="0.45">
      <c r="B4501">
        <f>IF('Input and Summary Results'!D4083=0,FALSE,'Input and Summary Results'!$B4083)</f>
        <v>241</v>
      </c>
      <c r="C4501">
        <f>IF(OR(B4501=0,'Input and Summary Results'!D4083=0,'Input and Summary Results'!D4083=""),FALSE,'Input and Summary Results'!$D4083)</f>
        <v>3.3039686999999998E-2</v>
      </c>
      <c r="D4501">
        <f>IF(OR(B4501=0,'Input and Summary Results'!E4083=0),FALSE,'Input and Summary Results'!$E4083)</f>
        <v>3.0442535999999999E-2</v>
      </c>
      <c r="E4501">
        <f t="shared" si="239"/>
        <v>-1.4809640756015561</v>
      </c>
      <c r="F4501">
        <f t="shared" si="240"/>
        <v>0.39988455774414572</v>
      </c>
      <c r="G4501">
        <f>IF('Input and Summary Results'!$J$4="yes",IF(C4501=FALSE,FALSE,IF('Data Transformation'!E4501&lt;$R$10,E4501,$R$10)),IF(C4501=FALSE,FALSE,IF(C4501&lt;$R$10,C4501,$R$10)))</f>
        <v>3.3039686999999998E-2</v>
      </c>
      <c r="H4501">
        <f>IF('Input and Summary Results'!$J$4="yes",'Data Transformation'!F4501,'Data Transformation'!D4501)</f>
        <v>3.0442535999999999E-2</v>
      </c>
      <c r="I4501">
        <f t="shared" si="241"/>
        <v>241</v>
      </c>
    </row>
    <row r="4502" spans="2:9" x14ac:dyDescent="0.45">
      <c r="B4502">
        <f>IF('Input and Summary Results'!D4084=0,FALSE,'Input and Summary Results'!$B4084)</f>
        <v>242</v>
      </c>
      <c r="C4502">
        <f>IF(OR(B4502=0,'Input and Summary Results'!D4084=0,'Input and Summary Results'!D4084=""),FALSE,'Input and Summary Results'!$D4084)</f>
        <v>-4.2302579999999998E-3</v>
      </c>
      <c r="D4502">
        <f>IF(OR(B4502=0,'Input and Summary Results'!E4084=0),FALSE,'Input and Summary Results'!$E4084)</f>
        <v>7.1506391000000002E-2</v>
      </c>
      <c r="E4502" t="e">
        <f t="shared" si="239"/>
        <v>#NUM!</v>
      </c>
      <c r="F4502">
        <f t="shared" si="240"/>
        <v>-7.3361420731312377</v>
      </c>
      <c r="G4502">
        <f>IF('Input and Summary Results'!$J$4="yes",IF(C4502=FALSE,FALSE,IF('Data Transformation'!E4502&lt;$R$10,E4502,$R$10)),IF(C4502=FALSE,FALSE,IF(C4502&lt;$R$10,C4502,$R$10)))</f>
        <v>-4.2302579999999998E-3</v>
      </c>
      <c r="H4502">
        <f>IF('Input and Summary Results'!$J$4="yes",'Data Transformation'!F4502,'Data Transformation'!D4502)</f>
        <v>7.1506391000000002E-2</v>
      </c>
      <c r="I4502">
        <f t="shared" si="241"/>
        <v>242</v>
      </c>
    </row>
    <row r="4503" spans="2:9" x14ac:dyDescent="0.45">
      <c r="B4503">
        <f>IF('Input and Summary Results'!D4085=0,FALSE,'Input and Summary Results'!$B4085)</f>
        <v>242</v>
      </c>
      <c r="C4503">
        <f>IF(OR(B4503=0,'Input and Summary Results'!D4085=0,'Input and Summary Results'!D4085=""),FALSE,'Input and Summary Results'!$D4085)</f>
        <v>1.9804913E-2</v>
      </c>
      <c r="D4503">
        <f>IF(OR(B4503=0,'Input and Summary Results'!E4085=0),FALSE,'Input and Summary Results'!$E4085)</f>
        <v>6.1698469999999998E-2</v>
      </c>
      <c r="E4503">
        <f t="shared" si="239"/>
        <v>-1.7032270610457481</v>
      </c>
      <c r="F4503">
        <f t="shared" si="240"/>
        <v>1.3520451203193873</v>
      </c>
      <c r="G4503">
        <f>IF('Input and Summary Results'!$J$4="yes",IF(C4503=FALSE,FALSE,IF('Data Transformation'!E4503&lt;$R$10,E4503,$R$10)),IF(C4503=FALSE,FALSE,IF(C4503&lt;$R$10,C4503,$R$10)))</f>
        <v>1.9804913E-2</v>
      </c>
      <c r="H4503">
        <f>IF('Input and Summary Results'!$J$4="yes",'Data Transformation'!F4503,'Data Transformation'!D4503)</f>
        <v>6.1698469999999998E-2</v>
      </c>
      <c r="I4503">
        <f t="shared" si="241"/>
        <v>242</v>
      </c>
    </row>
    <row r="4504" spans="2:9" x14ac:dyDescent="0.45">
      <c r="B4504">
        <f>IF('Input and Summary Results'!D4086=0,FALSE,'Input and Summary Results'!$B4086)</f>
        <v>242</v>
      </c>
      <c r="C4504">
        <f>IF(OR(B4504=0,'Input and Summary Results'!D4086=0,'Input and Summary Results'!D4086=""),FALSE,'Input and Summary Results'!$D4086)</f>
        <v>4.8650120999999998E-2</v>
      </c>
      <c r="D4504">
        <f>IF(OR(B4504=0,'Input and Summary Results'!E4086=0),FALSE,'Input and Summary Results'!$E4086)</f>
        <v>6.0787702999999998E-2</v>
      </c>
      <c r="E4504">
        <f t="shared" si="239"/>
        <v>-1.3129160752400906</v>
      </c>
      <c r="F4504">
        <f t="shared" si="240"/>
        <v>0.54227744062548178</v>
      </c>
      <c r="G4504">
        <f>IF('Input and Summary Results'!$J$4="yes",IF(C4504=FALSE,FALSE,IF('Data Transformation'!E4504&lt;$R$10,E4504,$R$10)),IF(C4504=FALSE,FALSE,IF(C4504&lt;$R$10,C4504,$R$10)))</f>
        <v>4.8650120999999998E-2</v>
      </c>
      <c r="H4504">
        <f>IF('Input and Summary Results'!$J$4="yes",'Data Transformation'!F4504,'Data Transformation'!D4504)</f>
        <v>6.0787702999999998E-2</v>
      </c>
      <c r="I4504">
        <f t="shared" si="241"/>
        <v>242</v>
      </c>
    </row>
    <row r="4505" spans="2:9" x14ac:dyDescent="0.45">
      <c r="B4505">
        <f>IF('Input and Summary Results'!D4087=0,FALSE,'Input and Summary Results'!$B4087)</f>
        <v>242</v>
      </c>
      <c r="C4505">
        <f>IF(OR(B4505=0,'Input and Summary Results'!D4087=0,'Input and Summary Results'!D4087=""),FALSE,'Input and Summary Results'!$D4087)</f>
        <v>0.42093866899999999</v>
      </c>
      <c r="D4505">
        <f>IF(OR(B4505=0,'Input and Summary Results'!E4087=0),FALSE,'Input and Summary Results'!$E4087)</f>
        <v>5.8922663E-2</v>
      </c>
      <c r="E4505">
        <f t="shared" si="239"/>
        <v>-0.37578117650446158</v>
      </c>
      <c r="F4505">
        <f t="shared" si="240"/>
        <v>6.075097781525033E-2</v>
      </c>
      <c r="G4505">
        <f>IF('Input and Summary Results'!$J$4="yes",IF(C4505=FALSE,FALSE,IF('Data Transformation'!E4505&lt;$R$10,E4505,$R$10)),IF(C4505=FALSE,FALSE,IF(C4505&lt;$R$10,C4505,$R$10)))</f>
        <v>0.42093866899999999</v>
      </c>
      <c r="H4505">
        <f>IF('Input and Summary Results'!$J$4="yes",'Data Transformation'!F4505,'Data Transformation'!D4505)</f>
        <v>5.8922663E-2</v>
      </c>
      <c r="I4505">
        <f t="shared" si="241"/>
        <v>242</v>
      </c>
    </row>
    <row r="4506" spans="2:9" x14ac:dyDescent="0.45">
      <c r="B4506">
        <f>IF('Input and Summary Results'!D4088=0,FALSE,'Input and Summary Results'!$B4088)</f>
        <v>242</v>
      </c>
      <c r="C4506">
        <f>IF(OR(B4506=0,'Input and Summary Results'!D4088=0,'Input and Summary Results'!D4088=""),FALSE,'Input and Summary Results'!$D4088)</f>
        <v>-1.3135483E-2</v>
      </c>
      <c r="D4506">
        <f>IF(OR(B4506=0,'Input and Summary Results'!E4088=0),FALSE,'Input and Summary Results'!$E4088)</f>
        <v>5.4064670000000002E-2</v>
      </c>
      <c r="E4506" t="e">
        <f t="shared" si="239"/>
        <v>#NUM!</v>
      </c>
      <c r="F4506">
        <f t="shared" si="240"/>
        <v>-1.7863116856837318</v>
      </c>
      <c r="G4506">
        <f>IF('Input and Summary Results'!$J$4="yes",IF(C4506=FALSE,FALSE,IF('Data Transformation'!E4506&lt;$R$10,E4506,$R$10)),IF(C4506=FALSE,FALSE,IF(C4506&lt;$R$10,C4506,$R$10)))</f>
        <v>-1.3135483E-2</v>
      </c>
      <c r="H4506">
        <f>IF('Input and Summary Results'!$J$4="yes",'Data Transformation'!F4506,'Data Transformation'!D4506)</f>
        <v>5.4064670000000002E-2</v>
      </c>
      <c r="I4506">
        <f t="shared" si="241"/>
        <v>242</v>
      </c>
    </row>
    <row r="4507" spans="2:9" x14ac:dyDescent="0.45">
      <c r="B4507">
        <f>IF('Input and Summary Results'!D4089=0,FALSE,'Input and Summary Results'!$B4089)</f>
        <v>242</v>
      </c>
      <c r="C4507">
        <f>IF(OR(B4507=0,'Input and Summary Results'!D4089=0,'Input and Summary Results'!D4089=""),FALSE,'Input and Summary Results'!$D4089)</f>
        <v>0.60974637099999995</v>
      </c>
      <c r="D4507">
        <f>IF(OR(B4507=0,'Input and Summary Results'!E4089=0),FALSE,'Input and Summary Results'!$E4089)</f>
        <v>5.1460860999999997E-2</v>
      </c>
      <c r="E4507">
        <f t="shared" si="239"/>
        <v>-0.21485077577743786</v>
      </c>
      <c r="F4507">
        <f t="shared" si="240"/>
        <v>3.6628366704949199E-2</v>
      </c>
      <c r="G4507">
        <f>IF('Input and Summary Results'!$J$4="yes",IF(C4507=FALSE,FALSE,IF('Data Transformation'!E4507&lt;$R$10,E4507,$R$10)),IF(C4507=FALSE,FALSE,IF(C4507&lt;$R$10,C4507,$R$10)))</f>
        <v>0.60974637099999995</v>
      </c>
      <c r="H4507">
        <f>IF('Input and Summary Results'!$J$4="yes",'Data Transformation'!F4507,'Data Transformation'!D4507)</f>
        <v>5.1460860999999997E-2</v>
      </c>
      <c r="I4507">
        <f t="shared" si="241"/>
        <v>242</v>
      </c>
    </row>
    <row r="4508" spans="2:9" x14ac:dyDescent="0.45">
      <c r="B4508">
        <f>IF('Input and Summary Results'!D4090=0,FALSE,'Input and Summary Results'!$B4090)</f>
        <v>242</v>
      </c>
      <c r="C4508">
        <f>IF(OR(B4508=0,'Input and Summary Results'!D4090=0,'Input and Summary Results'!D4090=""),FALSE,'Input and Summary Results'!$D4090)</f>
        <v>9.4506016999999998E-2</v>
      </c>
      <c r="D4508">
        <f>IF(OR(B4508=0,'Input and Summary Results'!E4090=0),FALSE,'Input and Summary Results'!$E4090)</f>
        <v>5.0734059999999997E-2</v>
      </c>
      <c r="E4508">
        <f t="shared" si="239"/>
        <v>-1.0245405399911713</v>
      </c>
      <c r="F4508">
        <f t="shared" si="240"/>
        <v>0.2329860334712868</v>
      </c>
      <c r="G4508">
        <f>IF('Input and Summary Results'!$J$4="yes",IF(C4508=FALSE,FALSE,IF('Data Transformation'!E4508&lt;$R$10,E4508,$R$10)),IF(C4508=FALSE,FALSE,IF(C4508&lt;$R$10,C4508,$R$10)))</f>
        <v>9.4506016999999998E-2</v>
      </c>
      <c r="H4508">
        <f>IF('Input and Summary Results'!$J$4="yes",'Data Transformation'!F4508,'Data Transformation'!D4508)</f>
        <v>5.0734059999999997E-2</v>
      </c>
      <c r="I4508">
        <f t="shared" si="241"/>
        <v>242</v>
      </c>
    </row>
    <row r="4509" spans="2:9" x14ac:dyDescent="0.45">
      <c r="B4509">
        <f>IF('Input and Summary Results'!D4091=0,FALSE,'Input and Summary Results'!$B4091)</f>
        <v>242</v>
      </c>
      <c r="C4509">
        <f>IF(OR(B4509=0,'Input and Summary Results'!D4091=0,'Input and Summary Results'!D4091=""),FALSE,'Input and Summary Results'!$D4091)</f>
        <v>0.101786496</v>
      </c>
      <c r="D4509">
        <f>IF(OR(B4509=0,'Input and Summary Results'!E4091=0),FALSE,'Input and Summary Results'!$E4091)</f>
        <v>4.9454364000000001E-2</v>
      </c>
      <c r="E4509">
        <f t="shared" si="239"/>
        <v>-0.99230983596489575</v>
      </c>
      <c r="F4509">
        <f t="shared" si="240"/>
        <v>0.21086484769060132</v>
      </c>
      <c r="G4509">
        <f>IF('Input and Summary Results'!$J$4="yes",IF(C4509=FALSE,FALSE,IF('Data Transformation'!E4509&lt;$R$10,E4509,$R$10)),IF(C4509=FALSE,FALSE,IF(C4509&lt;$R$10,C4509,$R$10)))</f>
        <v>0.101786496</v>
      </c>
      <c r="H4509">
        <f>IF('Input and Summary Results'!$J$4="yes",'Data Transformation'!F4509,'Data Transformation'!D4509)</f>
        <v>4.9454364000000001E-2</v>
      </c>
      <c r="I4509">
        <f t="shared" si="241"/>
        <v>242</v>
      </c>
    </row>
    <row r="4510" spans="2:9" x14ac:dyDescent="0.45">
      <c r="B4510">
        <f>IF('Input and Summary Results'!D4092=0,FALSE,'Input and Summary Results'!$B4092)</f>
        <v>242</v>
      </c>
      <c r="C4510">
        <f>IF(OR(B4510=0,'Input and Summary Results'!D4092=0,'Input and Summary Results'!D4092=""),FALSE,'Input and Summary Results'!$D4092)</f>
        <v>1.5278971000000001E-2</v>
      </c>
      <c r="D4510">
        <f>IF(OR(B4510=0,'Input and Summary Results'!E4092=0),FALSE,'Input and Summary Results'!$E4092)</f>
        <v>4.6220457999999999E-2</v>
      </c>
      <c r="E4510">
        <f t="shared" si="239"/>
        <v>-1.8159058934088865</v>
      </c>
      <c r="F4510">
        <f t="shared" si="240"/>
        <v>1.3128946165288224</v>
      </c>
      <c r="G4510">
        <f>IF('Input and Summary Results'!$J$4="yes",IF(C4510=FALSE,FALSE,IF('Data Transformation'!E4510&lt;$R$10,E4510,$R$10)),IF(C4510=FALSE,FALSE,IF(C4510&lt;$R$10,C4510,$R$10)))</f>
        <v>1.5278971000000001E-2</v>
      </c>
      <c r="H4510">
        <f>IF('Input and Summary Results'!$J$4="yes",'Data Transformation'!F4510,'Data Transformation'!D4510)</f>
        <v>4.6220457999999999E-2</v>
      </c>
      <c r="I4510">
        <f t="shared" si="241"/>
        <v>242</v>
      </c>
    </row>
    <row r="4511" spans="2:9" x14ac:dyDescent="0.45">
      <c r="B4511">
        <f>IF('Input and Summary Results'!D4093=0,FALSE,'Input and Summary Results'!$B4093)</f>
        <v>242</v>
      </c>
      <c r="C4511">
        <f>IF(OR(B4511=0,'Input and Summary Results'!D4093=0,'Input and Summary Results'!D4093=""),FALSE,'Input and Summary Results'!$D4093)</f>
        <v>0.91599400399999997</v>
      </c>
      <c r="D4511">
        <f>IF(OR(B4511=0,'Input and Summary Results'!E4093=0),FALSE,'Input and Summary Results'!$E4093)</f>
        <v>4.5939979999999998E-2</v>
      </c>
      <c r="E4511">
        <f t="shared" si="239"/>
        <v>-3.8107369168652164E-2</v>
      </c>
      <c r="F4511">
        <f t="shared" si="240"/>
        <v>2.1766464881794137E-2</v>
      </c>
      <c r="G4511">
        <f>IF('Input and Summary Results'!$J$4="yes",IF(C4511=FALSE,FALSE,IF('Data Transformation'!E4511&lt;$R$10,E4511,$R$10)),IF(C4511=FALSE,FALSE,IF(C4511&lt;$R$10,C4511,$R$10)))</f>
        <v>0.91599400399999997</v>
      </c>
      <c r="H4511">
        <f>IF('Input and Summary Results'!$J$4="yes",'Data Transformation'!F4511,'Data Transformation'!D4511)</f>
        <v>4.5939979999999998E-2</v>
      </c>
      <c r="I4511">
        <f t="shared" si="241"/>
        <v>242</v>
      </c>
    </row>
    <row r="4512" spans="2:9" x14ac:dyDescent="0.45">
      <c r="B4512">
        <f>IF('Input and Summary Results'!D4094=0,FALSE,'Input and Summary Results'!$B4094)</f>
        <v>242</v>
      </c>
      <c r="C4512">
        <f>IF(OR(B4512=0,'Input and Summary Results'!D4094=0,'Input and Summary Results'!D4094=""),FALSE,'Input and Summary Results'!$D4094)</f>
        <v>6.2730833999999999E-2</v>
      </c>
      <c r="D4512">
        <f>IF(OR(B4512=0,'Input and Summary Results'!E4094=0),FALSE,'Input and Summary Results'!$E4094)</f>
        <v>4.5411899999999998E-2</v>
      </c>
      <c r="E4512">
        <f t="shared" si="239"/>
        <v>-1.2025189385237181</v>
      </c>
      <c r="F4512">
        <f t="shared" si="240"/>
        <v>0.31417985930172709</v>
      </c>
      <c r="G4512">
        <f>IF('Input and Summary Results'!$J$4="yes",IF(C4512=FALSE,FALSE,IF('Data Transformation'!E4512&lt;$R$10,E4512,$R$10)),IF(C4512=FALSE,FALSE,IF(C4512&lt;$R$10,C4512,$R$10)))</f>
        <v>6.2730833999999999E-2</v>
      </c>
      <c r="H4512">
        <f>IF('Input and Summary Results'!$J$4="yes",'Data Transformation'!F4512,'Data Transformation'!D4512)</f>
        <v>4.5411899999999998E-2</v>
      </c>
      <c r="I4512">
        <f t="shared" si="241"/>
        <v>242</v>
      </c>
    </row>
    <row r="4513" spans="2:9" x14ac:dyDescent="0.45">
      <c r="B4513">
        <f>IF('Input and Summary Results'!D4095=0,FALSE,'Input and Summary Results'!$B4095)</f>
        <v>242</v>
      </c>
      <c r="C4513">
        <f>IF(OR(B4513=0,'Input and Summary Results'!D4095=0,'Input and Summary Results'!D4095=""),FALSE,'Input and Summary Results'!$D4095)</f>
        <v>5.992919E-2</v>
      </c>
      <c r="D4513">
        <f>IF(OR(B4513=0,'Input and Summary Results'!E4095=0),FALSE,'Input and Summary Results'!$E4095)</f>
        <v>4.2638553000000003E-2</v>
      </c>
      <c r="E4513">
        <f t="shared" si="239"/>
        <v>-1.2223615921668163</v>
      </c>
      <c r="F4513">
        <f t="shared" si="240"/>
        <v>0.30878328243715625</v>
      </c>
      <c r="G4513">
        <f>IF('Input and Summary Results'!$J$4="yes",IF(C4513=FALSE,FALSE,IF('Data Transformation'!E4513&lt;$R$10,E4513,$R$10)),IF(C4513=FALSE,FALSE,IF(C4513&lt;$R$10,C4513,$R$10)))</f>
        <v>5.992919E-2</v>
      </c>
      <c r="H4513">
        <f>IF('Input and Summary Results'!$J$4="yes",'Data Transformation'!F4513,'Data Transformation'!D4513)</f>
        <v>4.2638553000000003E-2</v>
      </c>
      <c r="I4513">
        <f t="shared" si="241"/>
        <v>242</v>
      </c>
    </row>
    <row r="4514" spans="2:9" x14ac:dyDescent="0.45">
      <c r="B4514">
        <f>IF('Input and Summary Results'!D4096=0,FALSE,'Input and Summary Results'!$B4096)</f>
        <v>242</v>
      </c>
      <c r="C4514">
        <f>IF(OR(B4514=0,'Input and Summary Results'!D4096=0,'Input and Summary Results'!D4096=""),FALSE,'Input and Summary Results'!$D4096)</f>
        <v>0.149880546</v>
      </c>
      <c r="D4514">
        <f>IF(OR(B4514=0,'Input and Summary Results'!E4096=0),FALSE,'Input and Summary Results'!$E4096)</f>
        <v>3.8598352000000002E-2</v>
      </c>
      <c r="E4514">
        <f t="shared" si="239"/>
        <v>-0.82425473348352918</v>
      </c>
      <c r="F4514">
        <f t="shared" si="240"/>
        <v>0.11176690514591534</v>
      </c>
      <c r="G4514">
        <f>IF('Input and Summary Results'!$J$4="yes",IF(C4514=FALSE,FALSE,IF('Data Transformation'!E4514&lt;$R$10,E4514,$R$10)),IF(C4514=FALSE,FALSE,IF(C4514&lt;$R$10,C4514,$R$10)))</f>
        <v>0.149880546</v>
      </c>
      <c r="H4514">
        <f>IF('Input and Summary Results'!$J$4="yes",'Data Transformation'!F4514,'Data Transformation'!D4514)</f>
        <v>3.8598352000000002E-2</v>
      </c>
      <c r="I4514">
        <f t="shared" si="241"/>
        <v>242</v>
      </c>
    </row>
    <row r="4515" spans="2:9" x14ac:dyDescent="0.45">
      <c r="B4515">
        <f>IF('Input and Summary Results'!D4097=0,FALSE,'Input and Summary Results'!$B4097)</f>
        <v>242</v>
      </c>
      <c r="C4515">
        <f>IF(OR(B4515=0,'Input and Summary Results'!D4097=0,'Input and Summary Results'!D4097=""),FALSE,'Input and Summary Results'!$D4097)</f>
        <v>2.0769778999999999E-2</v>
      </c>
      <c r="D4515">
        <f>IF(OR(B4515=0,'Input and Summary Results'!E4097=0),FALSE,'Input and Summary Results'!$E4097)</f>
        <v>3.8225518E-2</v>
      </c>
      <c r="E4515">
        <f t="shared" si="239"/>
        <v>-1.6825681245333231</v>
      </c>
      <c r="F4515">
        <f t="shared" si="240"/>
        <v>0.79875066614815693</v>
      </c>
      <c r="G4515">
        <f>IF('Input and Summary Results'!$J$4="yes",IF(C4515=FALSE,FALSE,IF('Data Transformation'!E4515&lt;$R$10,E4515,$R$10)),IF(C4515=FALSE,FALSE,IF(C4515&lt;$R$10,C4515,$R$10)))</f>
        <v>2.0769778999999999E-2</v>
      </c>
      <c r="H4515">
        <f>IF('Input and Summary Results'!$J$4="yes",'Data Transformation'!F4515,'Data Transformation'!D4515)</f>
        <v>3.8225518E-2</v>
      </c>
      <c r="I4515">
        <f t="shared" si="241"/>
        <v>242</v>
      </c>
    </row>
    <row r="4516" spans="2:9" x14ac:dyDescent="0.45">
      <c r="B4516">
        <f>IF('Input and Summary Results'!D4098=0,FALSE,'Input and Summary Results'!$B4098)</f>
        <v>242</v>
      </c>
      <c r="C4516">
        <f>IF(OR(B4516=0,'Input and Summary Results'!D4098=0,'Input and Summary Results'!D4098=""),FALSE,'Input and Summary Results'!$D4098)</f>
        <v>4.0724860000000002E-2</v>
      </c>
      <c r="D4516">
        <f>IF(OR(B4516=0,'Input and Summary Results'!E4098=0),FALSE,'Input and Summary Results'!$E4098)</f>
        <v>3.620992E-2</v>
      </c>
      <c r="E4516">
        <f t="shared" si="239"/>
        <v>-1.3901403999926139</v>
      </c>
      <c r="F4516">
        <f t="shared" si="240"/>
        <v>0.38588482023019843</v>
      </c>
      <c r="G4516">
        <f>IF('Input and Summary Results'!$J$4="yes",IF(C4516=FALSE,FALSE,IF('Data Transformation'!E4516&lt;$R$10,E4516,$R$10)),IF(C4516=FALSE,FALSE,IF(C4516&lt;$R$10,C4516,$R$10)))</f>
        <v>4.0724860000000002E-2</v>
      </c>
      <c r="H4516">
        <f>IF('Input and Summary Results'!$J$4="yes",'Data Transformation'!F4516,'Data Transformation'!D4516)</f>
        <v>3.620992E-2</v>
      </c>
      <c r="I4516">
        <f t="shared" si="241"/>
        <v>242</v>
      </c>
    </row>
    <row r="4517" spans="2:9" x14ac:dyDescent="0.45">
      <c r="B4517">
        <f>IF('Input and Summary Results'!D4099=0,FALSE,'Input and Summary Results'!$B4099)</f>
        <v>242</v>
      </c>
      <c r="C4517">
        <f>IF(OR(B4517=0,'Input and Summary Results'!D4099=0,'Input and Summary Results'!D4099=""),FALSE,'Input and Summary Results'!$D4099)</f>
        <v>0.77925527100000003</v>
      </c>
      <c r="D4517">
        <f>IF(OR(B4517=0,'Input and Summary Results'!E4099=0),FALSE,'Input and Summary Results'!$E4099)</f>
        <v>3.3821746E-2</v>
      </c>
      <c r="E4517">
        <f t="shared" si="239"/>
        <v>-0.10832025140791179</v>
      </c>
      <c r="F4517">
        <f t="shared" si="240"/>
        <v>1.8836751332029167E-2</v>
      </c>
      <c r="G4517">
        <f>IF('Input and Summary Results'!$J$4="yes",IF(C4517=FALSE,FALSE,IF('Data Transformation'!E4517&lt;$R$10,E4517,$R$10)),IF(C4517=FALSE,FALSE,IF(C4517&lt;$R$10,C4517,$R$10)))</f>
        <v>0.77925527100000003</v>
      </c>
      <c r="H4517">
        <f>IF('Input and Summary Results'!$J$4="yes",'Data Transformation'!F4517,'Data Transformation'!D4517)</f>
        <v>3.3821746E-2</v>
      </c>
      <c r="I4517">
        <f t="shared" si="241"/>
        <v>242</v>
      </c>
    </row>
    <row r="4518" spans="2:9" x14ac:dyDescent="0.45">
      <c r="B4518">
        <f>IF('Input and Summary Results'!D4100=0,FALSE,'Input and Summary Results'!$B4100)</f>
        <v>242</v>
      </c>
      <c r="C4518">
        <f>IF(OR(B4518=0,'Input and Summary Results'!D4100=0,'Input and Summary Results'!D4100=""),FALSE,'Input and Summary Results'!$D4100)</f>
        <v>3.8193293000000003E-2</v>
      </c>
      <c r="D4518">
        <f>IF(OR(B4518=0,'Input and Summary Results'!E4100=0),FALSE,'Input and Summary Results'!$E4100)</f>
        <v>3.0871098999999999E-2</v>
      </c>
      <c r="E4518">
        <f t="shared" si="239"/>
        <v>-1.4180128954346256</v>
      </c>
      <c r="F4518">
        <f t="shared" si="240"/>
        <v>0.35079606689059251</v>
      </c>
      <c r="G4518">
        <f>IF('Input and Summary Results'!$J$4="yes",IF(C4518=FALSE,FALSE,IF('Data Transformation'!E4518&lt;$R$10,E4518,$R$10)),IF(C4518=FALSE,FALSE,IF(C4518&lt;$R$10,C4518,$R$10)))</f>
        <v>3.8193293000000003E-2</v>
      </c>
      <c r="H4518">
        <f>IF('Input and Summary Results'!$J$4="yes",'Data Transformation'!F4518,'Data Transformation'!D4518)</f>
        <v>3.0871098999999999E-2</v>
      </c>
      <c r="I4518">
        <f t="shared" si="241"/>
        <v>242</v>
      </c>
    </row>
    <row r="4519" spans="2:9" x14ac:dyDescent="0.45">
      <c r="B4519">
        <f>IF('Input and Summary Results'!D4101=0,FALSE,'Input and Summary Results'!$B4101)</f>
        <v>242</v>
      </c>
      <c r="C4519">
        <f>IF(OR(B4519=0,'Input and Summary Results'!D4101=0,'Input and Summary Results'!D4101=""),FALSE,'Input and Summary Results'!$D4101)</f>
        <v>0.15123146300000001</v>
      </c>
      <c r="D4519">
        <f>IF(OR(B4519=0,'Input and Summary Results'!E4101=0),FALSE,'Input and Summary Results'!$E4101)</f>
        <v>3.0837773999999998E-2</v>
      </c>
      <c r="E4519">
        <f t="shared" si="239"/>
        <v>-0.82035784649487664</v>
      </c>
      <c r="F4519">
        <f t="shared" si="240"/>
        <v>8.8497417471918513E-2</v>
      </c>
      <c r="G4519">
        <f>IF('Input and Summary Results'!$J$4="yes",IF(C4519=FALSE,FALSE,IF('Data Transformation'!E4519&lt;$R$10,E4519,$R$10)),IF(C4519=FALSE,FALSE,IF(C4519&lt;$R$10,C4519,$R$10)))</f>
        <v>0.15123146300000001</v>
      </c>
      <c r="H4519">
        <f>IF('Input and Summary Results'!$J$4="yes",'Data Transformation'!F4519,'Data Transformation'!D4519)</f>
        <v>3.0837773999999998E-2</v>
      </c>
      <c r="I4519">
        <f t="shared" si="241"/>
        <v>242</v>
      </c>
    </row>
    <row r="4520" spans="2:9" x14ac:dyDescent="0.45">
      <c r="B4520">
        <f>IF('Input and Summary Results'!D4102=0,FALSE,'Input and Summary Results'!$B4102)</f>
        <v>242</v>
      </c>
      <c r="C4520">
        <f>IF(OR(B4520=0,'Input and Summary Results'!D4102=0,'Input and Summary Results'!D4102=""),FALSE,'Input and Summary Results'!$D4102)</f>
        <v>4.1675560000000002E-3</v>
      </c>
      <c r="D4520">
        <f>IF(OR(B4520=0,'Input and Summary Results'!E4102=0),FALSE,'Input and Summary Results'!$E4102)</f>
        <v>2.6943281999999999E-2</v>
      </c>
      <c r="E4520">
        <f t="shared" si="239"/>
        <v>-2.3801185557884783</v>
      </c>
      <c r="F4520">
        <f t="shared" si="240"/>
        <v>2.8058133803121059</v>
      </c>
      <c r="G4520">
        <f>IF('Input and Summary Results'!$J$4="yes",IF(C4520=FALSE,FALSE,IF('Data Transformation'!E4520&lt;$R$10,E4520,$R$10)),IF(C4520=FALSE,FALSE,IF(C4520&lt;$R$10,C4520,$R$10)))</f>
        <v>4.1675560000000002E-3</v>
      </c>
      <c r="H4520">
        <f>IF('Input and Summary Results'!$J$4="yes",'Data Transformation'!F4520,'Data Transformation'!D4520)</f>
        <v>2.6943281999999999E-2</v>
      </c>
      <c r="I4520">
        <f t="shared" si="241"/>
        <v>242</v>
      </c>
    </row>
    <row r="4521" spans="2:9" x14ac:dyDescent="0.45">
      <c r="B4521">
        <f>IF('Input and Summary Results'!D4103=0,FALSE,'Input and Summary Results'!$B4103)</f>
        <v>243</v>
      </c>
      <c r="C4521">
        <f>IF(OR(B4521=0,'Input and Summary Results'!D4103=0,'Input and Summary Results'!D4103=""),FALSE,'Input and Summary Results'!$D4103)</f>
        <v>0.66730690100000001</v>
      </c>
      <c r="D4521">
        <f>IF(OR(B4521=0,'Input and Summary Results'!E4103=0),FALSE,'Input and Summary Results'!$E4103)</f>
        <v>0.15616154700000001</v>
      </c>
      <c r="E4521">
        <f t="shared" si="239"/>
        <v>-0.17567438383988904</v>
      </c>
      <c r="F4521">
        <f t="shared" si="240"/>
        <v>0.10156363031228416</v>
      </c>
      <c r="G4521">
        <f>IF('Input and Summary Results'!$J$4="yes",IF(C4521=FALSE,FALSE,IF('Data Transformation'!E4521&lt;$R$10,E4521,$R$10)),IF(C4521=FALSE,FALSE,IF(C4521&lt;$R$10,C4521,$R$10)))</f>
        <v>0.66730690100000001</v>
      </c>
      <c r="H4521">
        <f>IF('Input and Summary Results'!$J$4="yes",'Data Transformation'!F4521,'Data Transformation'!D4521)</f>
        <v>0.15616154700000001</v>
      </c>
      <c r="I4521">
        <f t="shared" si="241"/>
        <v>243</v>
      </c>
    </row>
    <row r="4522" spans="2:9" x14ac:dyDescent="0.45">
      <c r="B4522">
        <f>IF('Input and Summary Results'!D4104=0,FALSE,'Input and Summary Results'!$B4104)</f>
        <v>243</v>
      </c>
      <c r="C4522">
        <f>IF(OR(B4522=0,'Input and Summary Results'!D4104=0,'Input and Summary Results'!D4104=""),FALSE,'Input and Summary Results'!$D4104)</f>
        <v>0.292819616</v>
      </c>
      <c r="D4522">
        <f>IF(OR(B4522=0,'Input and Summary Results'!E4104=0),FALSE,'Input and Summary Results'!$E4104)</f>
        <v>0.130825425</v>
      </c>
      <c r="E4522">
        <f t="shared" ref="E4522:E4585" si="242">IF(C4522=FALSE,FALSE,LOG10(C4522))</f>
        <v>-0.5333998332311235</v>
      </c>
      <c r="F4522">
        <f t="shared" ref="F4522:F4585" si="243">IF(D4522=FALSE, FALSE,0.434*D4522/C4522)</f>
        <v>0.19390174478611433</v>
      </c>
      <c r="G4522">
        <f>IF('Input and Summary Results'!$J$4="yes",IF(C4522=FALSE,FALSE,IF('Data Transformation'!E4522&lt;$R$10,E4522,$R$10)),IF(C4522=FALSE,FALSE,IF(C4522&lt;$R$10,C4522,$R$10)))</f>
        <v>0.292819616</v>
      </c>
      <c r="H4522">
        <f>IF('Input and Summary Results'!$J$4="yes",'Data Transformation'!F4522,'Data Transformation'!D4522)</f>
        <v>0.130825425</v>
      </c>
      <c r="I4522">
        <f t="shared" si="241"/>
        <v>243</v>
      </c>
    </row>
    <row r="4523" spans="2:9" x14ac:dyDescent="0.45">
      <c r="B4523">
        <f>IF('Input and Summary Results'!D4105=0,FALSE,'Input and Summary Results'!$B4105)</f>
        <v>243</v>
      </c>
      <c r="C4523">
        <f>IF(OR(B4523=0,'Input and Summary Results'!D4105=0,'Input and Summary Results'!D4105=""),FALSE,'Input and Summary Results'!$D4105)</f>
        <v>0.158035866</v>
      </c>
      <c r="D4523">
        <f>IF(OR(B4523=0,'Input and Summary Results'!E4105=0),FALSE,'Input and Summary Results'!$E4105)</f>
        <v>0.10605590300000001</v>
      </c>
      <c r="E4523">
        <f t="shared" si="242"/>
        <v>-0.80124433938587247</v>
      </c>
      <c r="F4523">
        <f t="shared" si="243"/>
        <v>0.29125199910000177</v>
      </c>
      <c r="G4523">
        <f>IF('Input and Summary Results'!$J$4="yes",IF(C4523=FALSE,FALSE,IF('Data Transformation'!E4523&lt;$R$10,E4523,$R$10)),IF(C4523=FALSE,FALSE,IF(C4523&lt;$R$10,C4523,$R$10)))</f>
        <v>0.158035866</v>
      </c>
      <c r="H4523">
        <f>IF('Input and Summary Results'!$J$4="yes",'Data Transformation'!F4523,'Data Transformation'!D4523)</f>
        <v>0.10605590300000001</v>
      </c>
      <c r="I4523">
        <f t="shared" si="241"/>
        <v>243</v>
      </c>
    </row>
    <row r="4524" spans="2:9" x14ac:dyDescent="0.45">
      <c r="B4524">
        <f>IF('Input and Summary Results'!D4106=0,FALSE,'Input and Summary Results'!$B4106)</f>
        <v>243</v>
      </c>
      <c r="C4524">
        <f>IF(OR(B4524=0,'Input and Summary Results'!D4106=0,'Input and Summary Results'!D4106=""),FALSE,'Input and Summary Results'!$D4106)</f>
        <v>0.51246043799999996</v>
      </c>
      <c r="D4524">
        <f>IF(OR(B4524=0,'Input and Summary Results'!E4106=0),FALSE,'Input and Summary Results'!$E4106)</f>
        <v>8.8001704E-2</v>
      </c>
      <c r="E4524">
        <f t="shared" si="242"/>
        <v>-0.29033965655803262</v>
      </c>
      <c r="F4524">
        <f t="shared" si="243"/>
        <v>7.4528171745425545E-2</v>
      </c>
      <c r="G4524">
        <f>IF('Input and Summary Results'!$J$4="yes",IF(C4524=FALSE,FALSE,IF('Data Transformation'!E4524&lt;$R$10,E4524,$R$10)),IF(C4524=FALSE,FALSE,IF(C4524&lt;$R$10,C4524,$R$10)))</f>
        <v>0.51246043799999996</v>
      </c>
      <c r="H4524">
        <f>IF('Input and Summary Results'!$J$4="yes",'Data Transformation'!F4524,'Data Transformation'!D4524)</f>
        <v>8.8001704E-2</v>
      </c>
      <c r="I4524">
        <f t="shared" si="241"/>
        <v>243</v>
      </c>
    </row>
    <row r="4525" spans="2:9" x14ac:dyDescent="0.45">
      <c r="B4525">
        <f>IF('Input and Summary Results'!D4107=0,FALSE,'Input and Summary Results'!$B4107)</f>
        <v>243</v>
      </c>
      <c r="C4525">
        <f>IF(OR(B4525=0,'Input and Summary Results'!D4107=0,'Input and Summary Results'!D4107=""),FALSE,'Input and Summary Results'!$D4107)</f>
        <v>8.4165245E-2</v>
      </c>
      <c r="D4525">
        <f>IF(OR(B4525=0,'Input and Summary Results'!E4107=0),FALSE,'Input and Summary Results'!$E4107)</f>
        <v>8.2811428000000006E-2</v>
      </c>
      <c r="E4525">
        <f t="shared" si="242"/>
        <v>-1.0748672080337303</v>
      </c>
      <c r="F4525">
        <f t="shared" si="243"/>
        <v>0.42701901184984375</v>
      </c>
      <c r="G4525">
        <f>IF('Input and Summary Results'!$J$4="yes",IF(C4525=FALSE,FALSE,IF('Data Transformation'!E4525&lt;$R$10,E4525,$R$10)),IF(C4525=FALSE,FALSE,IF(C4525&lt;$R$10,C4525,$R$10)))</f>
        <v>8.4165245E-2</v>
      </c>
      <c r="H4525">
        <f>IF('Input and Summary Results'!$J$4="yes",'Data Transformation'!F4525,'Data Transformation'!D4525)</f>
        <v>8.2811428000000006E-2</v>
      </c>
      <c r="I4525">
        <f t="shared" si="241"/>
        <v>243</v>
      </c>
    </row>
    <row r="4526" spans="2:9" x14ac:dyDescent="0.45">
      <c r="B4526">
        <f>IF('Input and Summary Results'!D4108=0,FALSE,'Input and Summary Results'!$B4108)</f>
        <v>243</v>
      </c>
      <c r="C4526">
        <f>IF(OR(B4526=0,'Input and Summary Results'!D4108=0,'Input and Summary Results'!D4108=""),FALSE,'Input and Summary Results'!$D4108)</f>
        <v>5.6603535000000003E-2</v>
      </c>
      <c r="D4526">
        <f>IF(OR(B4526=0,'Input and Summary Results'!E4108=0),FALSE,'Input and Summary Results'!$E4108)</f>
        <v>7.8630937999999997E-2</v>
      </c>
      <c r="E4526">
        <f t="shared" si="242"/>
        <v>-1.2471564454362256</v>
      </c>
      <c r="F4526">
        <f t="shared" si="243"/>
        <v>0.60289215314909206</v>
      </c>
      <c r="G4526">
        <f>IF('Input and Summary Results'!$J$4="yes",IF(C4526=FALSE,FALSE,IF('Data Transformation'!E4526&lt;$R$10,E4526,$R$10)),IF(C4526=FALSE,FALSE,IF(C4526&lt;$R$10,C4526,$R$10)))</f>
        <v>5.6603535000000003E-2</v>
      </c>
      <c r="H4526">
        <f>IF('Input and Summary Results'!$J$4="yes",'Data Transformation'!F4526,'Data Transformation'!D4526)</f>
        <v>7.8630937999999997E-2</v>
      </c>
      <c r="I4526">
        <f t="shared" si="241"/>
        <v>243</v>
      </c>
    </row>
    <row r="4527" spans="2:9" x14ac:dyDescent="0.45">
      <c r="B4527">
        <f>IF('Input and Summary Results'!D4109=0,FALSE,'Input and Summary Results'!$B4109)</f>
        <v>243</v>
      </c>
      <c r="C4527">
        <f>IF(OR(B4527=0,'Input and Summary Results'!D4109=0,'Input and Summary Results'!D4109=""),FALSE,'Input and Summary Results'!$D4109)</f>
        <v>6.062269E-2</v>
      </c>
      <c r="D4527">
        <f>IF(OR(B4527=0,'Input and Summary Results'!E4109=0),FALSE,'Input and Summary Results'!$E4109)</f>
        <v>7.1696953999999993E-2</v>
      </c>
      <c r="E4527">
        <f t="shared" si="242"/>
        <v>-1.2173647966678915</v>
      </c>
      <c r="F4527">
        <f t="shared" si="243"/>
        <v>0.51328105097282883</v>
      </c>
      <c r="G4527">
        <f>IF('Input and Summary Results'!$J$4="yes",IF(C4527=FALSE,FALSE,IF('Data Transformation'!E4527&lt;$R$10,E4527,$R$10)),IF(C4527=FALSE,FALSE,IF(C4527&lt;$R$10,C4527,$R$10)))</f>
        <v>6.062269E-2</v>
      </c>
      <c r="H4527">
        <f>IF('Input and Summary Results'!$J$4="yes",'Data Transformation'!F4527,'Data Transformation'!D4527)</f>
        <v>7.1696953999999993E-2</v>
      </c>
      <c r="I4527">
        <f t="shared" si="241"/>
        <v>243</v>
      </c>
    </row>
    <row r="4528" spans="2:9" x14ac:dyDescent="0.45">
      <c r="B4528">
        <f>IF('Input and Summary Results'!D4110=0,FALSE,'Input and Summary Results'!$B4110)</f>
        <v>243</v>
      </c>
      <c r="C4528">
        <f>IF(OR(B4528=0,'Input and Summary Results'!D4110=0,'Input and Summary Results'!D4110=""),FALSE,'Input and Summary Results'!$D4110)</f>
        <v>3.9679986E-2</v>
      </c>
      <c r="D4528">
        <f>IF(OR(B4528=0,'Input and Summary Results'!E4110=0),FALSE,'Input and Summary Results'!$E4110)</f>
        <v>6.4898477999999996E-2</v>
      </c>
      <c r="E4528">
        <f t="shared" si="242"/>
        <v>-1.4014284897467859</v>
      </c>
      <c r="F4528">
        <f t="shared" si="243"/>
        <v>0.70982735356811866</v>
      </c>
      <c r="G4528">
        <f>IF('Input and Summary Results'!$J$4="yes",IF(C4528=FALSE,FALSE,IF('Data Transformation'!E4528&lt;$R$10,E4528,$R$10)),IF(C4528=FALSE,FALSE,IF(C4528&lt;$R$10,C4528,$R$10)))</f>
        <v>3.9679986E-2</v>
      </c>
      <c r="H4528">
        <f>IF('Input and Summary Results'!$J$4="yes",'Data Transformation'!F4528,'Data Transformation'!D4528)</f>
        <v>6.4898477999999996E-2</v>
      </c>
      <c r="I4528">
        <f t="shared" si="241"/>
        <v>243</v>
      </c>
    </row>
    <row r="4529" spans="2:9" x14ac:dyDescent="0.45">
      <c r="B4529">
        <f>IF('Input and Summary Results'!D4111=0,FALSE,'Input and Summary Results'!$B4111)</f>
        <v>243</v>
      </c>
      <c r="C4529">
        <f>IF(OR(B4529=0,'Input and Summary Results'!D4111=0,'Input and Summary Results'!D4111=""),FALSE,'Input and Summary Results'!$D4111)</f>
        <v>0.131754657</v>
      </c>
      <c r="D4529">
        <f>IF(OR(B4529=0,'Input and Summary Results'!E4111=0),FALSE,'Input and Summary Results'!$E4111)</f>
        <v>5.8939606999999998E-2</v>
      </c>
      <c r="E4529">
        <f t="shared" si="242"/>
        <v>-0.8802340252717118</v>
      </c>
      <c r="F4529">
        <f t="shared" si="243"/>
        <v>0.19414713696230107</v>
      </c>
      <c r="G4529">
        <f>IF('Input and Summary Results'!$J$4="yes",IF(C4529=FALSE,FALSE,IF('Data Transformation'!E4529&lt;$R$10,E4529,$R$10)),IF(C4529=FALSE,FALSE,IF(C4529&lt;$R$10,C4529,$R$10)))</f>
        <v>0.131754657</v>
      </c>
      <c r="H4529">
        <f>IF('Input and Summary Results'!$J$4="yes",'Data Transformation'!F4529,'Data Transformation'!D4529)</f>
        <v>5.8939606999999998E-2</v>
      </c>
      <c r="I4529">
        <f t="shared" si="241"/>
        <v>243</v>
      </c>
    </row>
    <row r="4530" spans="2:9" x14ac:dyDescent="0.45">
      <c r="B4530">
        <f>IF('Input and Summary Results'!D4112=0,FALSE,'Input and Summary Results'!$B4112)</f>
        <v>243</v>
      </c>
      <c r="C4530">
        <f>IF(OR(B4530=0,'Input and Summary Results'!D4112=0,'Input and Summary Results'!D4112=""),FALSE,'Input and Summary Results'!$D4112)</f>
        <v>3.9940625E-2</v>
      </c>
      <c r="D4530">
        <f>IF(OR(B4530=0,'Input and Summary Results'!E4112=0),FALSE,'Input and Summary Results'!$E4112)</f>
        <v>5.4362410999999999E-2</v>
      </c>
      <c r="E4530">
        <f t="shared" si="242"/>
        <v>-1.3985851434731418</v>
      </c>
      <c r="F4530">
        <f t="shared" si="243"/>
        <v>0.59070899301150137</v>
      </c>
      <c r="G4530">
        <f>IF('Input and Summary Results'!$J$4="yes",IF(C4530=FALSE,FALSE,IF('Data Transformation'!E4530&lt;$R$10,E4530,$R$10)),IF(C4530=FALSE,FALSE,IF(C4530&lt;$R$10,C4530,$R$10)))</f>
        <v>3.9940625E-2</v>
      </c>
      <c r="H4530">
        <f>IF('Input and Summary Results'!$J$4="yes",'Data Transformation'!F4530,'Data Transformation'!D4530)</f>
        <v>5.4362410999999999E-2</v>
      </c>
      <c r="I4530">
        <f t="shared" si="241"/>
        <v>243</v>
      </c>
    </row>
    <row r="4531" spans="2:9" x14ac:dyDescent="0.45">
      <c r="B4531">
        <f>IF('Input and Summary Results'!D4113=0,FALSE,'Input and Summary Results'!$B4113)</f>
        <v>243</v>
      </c>
      <c r="C4531">
        <f>IF(OR(B4531=0,'Input and Summary Results'!D4113=0,'Input and Summary Results'!D4113=""),FALSE,'Input and Summary Results'!$D4113)</f>
        <v>6.3040669999999993E-2</v>
      </c>
      <c r="D4531">
        <f>IF(OR(B4531=0,'Input and Summary Results'!E4113=0),FALSE,'Input and Summary Results'!$E4113)</f>
        <v>5.4182756999999998E-2</v>
      </c>
      <c r="E4531">
        <f t="shared" si="242"/>
        <v>-1.2003791797863215</v>
      </c>
      <c r="F4531">
        <f t="shared" si="243"/>
        <v>0.37301818870262649</v>
      </c>
      <c r="G4531">
        <f>IF('Input and Summary Results'!$J$4="yes",IF(C4531=FALSE,FALSE,IF('Data Transformation'!E4531&lt;$R$10,E4531,$R$10)),IF(C4531=FALSE,FALSE,IF(C4531&lt;$R$10,C4531,$R$10)))</f>
        <v>6.3040669999999993E-2</v>
      </c>
      <c r="H4531">
        <f>IF('Input and Summary Results'!$J$4="yes",'Data Transformation'!F4531,'Data Transformation'!D4531)</f>
        <v>5.4182756999999998E-2</v>
      </c>
      <c r="I4531">
        <f t="shared" si="241"/>
        <v>243</v>
      </c>
    </row>
    <row r="4532" spans="2:9" x14ac:dyDescent="0.45">
      <c r="B4532">
        <f>IF('Input and Summary Results'!D4114=0,FALSE,'Input and Summary Results'!$B4114)</f>
        <v>243</v>
      </c>
      <c r="C4532">
        <f>IF(OR(B4532=0,'Input and Summary Results'!D4114=0,'Input and Summary Results'!D4114=""),FALSE,'Input and Summary Results'!$D4114)</f>
        <v>-4.5814240999999999E-2</v>
      </c>
      <c r="D4532">
        <f>IF(OR(B4532=0,'Input and Summary Results'!E4114=0),FALSE,'Input and Summary Results'!$E4114)</f>
        <v>5.3575269000000002E-2</v>
      </c>
      <c r="E4532" t="e">
        <f t="shared" si="242"/>
        <v>#NUM!</v>
      </c>
      <c r="F4532">
        <f t="shared" si="243"/>
        <v>-0.50752050538172189</v>
      </c>
      <c r="G4532">
        <f>IF('Input and Summary Results'!$J$4="yes",IF(C4532=FALSE,FALSE,IF('Data Transformation'!E4532&lt;$R$10,E4532,$R$10)),IF(C4532=FALSE,FALSE,IF(C4532&lt;$R$10,C4532,$R$10)))</f>
        <v>-4.5814240999999999E-2</v>
      </c>
      <c r="H4532">
        <f>IF('Input and Summary Results'!$J$4="yes",'Data Transformation'!F4532,'Data Transformation'!D4532)</f>
        <v>5.3575269000000002E-2</v>
      </c>
      <c r="I4532">
        <f t="shared" si="241"/>
        <v>243</v>
      </c>
    </row>
    <row r="4533" spans="2:9" x14ac:dyDescent="0.45">
      <c r="B4533">
        <f>IF('Input and Summary Results'!D4115=0,FALSE,'Input and Summary Results'!$B4115)</f>
        <v>243</v>
      </c>
      <c r="C4533">
        <f>IF(OR(B4533=0,'Input and Summary Results'!D4115=0,'Input and Summary Results'!D4115=""),FALSE,'Input and Summary Results'!$D4115)</f>
        <v>-1.8920100000000001E-4</v>
      </c>
      <c r="D4533">
        <f>IF(OR(B4533=0,'Input and Summary Results'!E4115=0),FALSE,'Input and Summary Results'!$E4115)</f>
        <v>5.253961E-2</v>
      </c>
      <c r="E4533" t="e">
        <f t="shared" si="242"/>
        <v>#NUM!</v>
      </c>
      <c r="F4533">
        <f t="shared" si="243"/>
        <v>-120.51834155210595</v>
      </c>
      <c r="G4533">
        <f>IF('Input and Summary Results'!$J$4="yes",IF(C4533=FALSE,FALSE,IF('Data Transformation'!E4533&lt;$R$10,E4533,$R$10)),IF(C4533=FALSE,FALSE,IF(C4533&lt;$R$10,C4533,$R$10)))</f>
        <v>-1.8920100000000001E-4</v>
      </c>
      <c r="H4533">
        <f>IF('Input and Summary Results'!$J$4="yes",'Data Transformation'!F4533,'Data Transformation'!D4533)</f>
        <v>5.253961E-2</v>
      </c>
      <c r="I4533">
        <f t="shared" si="241"/>
        <v>243</v>
      </c>
    </row>
    <row r="4534" spans="2:9" x14ac:dyDescent="0.45">
      <c r="B4534">
        <f>IF('Input and Summary Results'!D4116=0,FALSE,'Input and Summary Results'!$B4116)</f>
        <v>243</v>
      </c>
      <c r="C4534">
        <f>IF(OR(B4534=0,'Input and Summary Results'!D4116=0,'Input and Summary Results'!D4116=""),FALSE,'Input and Summary Results'!$D4116)</f>
        <v>0.112459141</v>
      </c>
      <c r="D4534">
        <f>IF(OR(B4534=0,'Input and Summary Results'!E4116=0),FALSE,'Input and Summary Results'!$E4116)</f>
        <v>5.1833912000000003E-2</v>
      </c>
      <c r="E4534">
        <f t="shared" si="242"/>
        <v>-0.94900523809839898</v>
      </c>
      <c r="F4534">
        <f t="shared" si="243"/>
        <v>0.20003636527865709</v>
      </c>
      <c r="G4534">
        <f>IF('Input and Summary Results'!$J$4="yes",IF(C4534=FALSE,FALSE,IF('Data Transformation'!E4534&lt;$R$10,E4534,$R$10)),IF(C4534=FALSE,FALSE,IF(C4534&lt;$R$10,C4534,$R$10)))</f>
        <v>0.112459141</v>
      </c>
      <c r="H4534">
        <f>IF('Input and Summary Results'!$J$4="yes",'Data Transformation'!F4534,'Data Transformation'!D4534)</f>
        <v>5.1833912000000003E-2</v>
      </c>
      <c r="I4534">
        <f t="shared" si="241"/>
        <v>243</v>
      </c>
    </row>
    <row r="4535" spans="2:9" x14ac:dyDescent="0.45">
      <c r="B4535">
        <f>IF('Input and Summary Results'!D4117=0,FALSE,'Input and Summary Results'!$B4117)</f>
        <v>243</v>
      </c>
      <c r="C4535">
        <f>IF(OR(B4535=0,'Input and Summary Results'!D4117=0,'Input and Summary Results'!D4117=""),FALSE,'Input and Summary Results'!$D4117)</f>
        <v>0.393979886</v>
      </c>
      <c r="D4535">
        <f>IF(OR(B4535=0,'Input and Summary Results'!E4117=0),FALSE,'Input and Summary Results'!$E4117)</f>
        <v>4.9881464E-2</v>
      </c>
      <c r="E4535">
        <f t="shared" si="242"/>
        <v>-0.40452594980435225</v>
      </c>
      <c r="F4535">
        <f t="shared" si="243"/>
        <v>5.4948377176798305E-2</v>
      </c>
      <c r="G4535">
        <f>IF('Input and Summary Results'!$J$4="yes",IF(C4535=FALSE,FALSE,IF('Data Transformation'!E4535&lt;$R$10,E4535,$R$10)),IF(C4535=FALSE,FALSE,IF(C4535&lt;$R$10,C4535,$R$10)))</f>
        <v>0.393979886</v>
      </c>
      <c r="H4535">
        <f>IF('Input and Summary Results'!$J$4="yes",'Data Transformation'!F4535,'Data Transformation'!D4535)</f>
        <v>4.9881464E-2</v>
      </c>
      <c r="I4535">
        <f t="shared" si="241"/>
        <v>243</v>
      </c>
    </row>
    <row r="4536" spans="2:9" x14ac:dyDescent="0.45">
      <c r="B4536">
        <f>IF('Input and Summary Results'!D4118=0,FALSE,'Input and Summary Results'!$B4118)</f>
        <v>243</v>
      </c>
      <c r="C4536">
        <f>IF(OR(B4536=0,'Input and Summary Results'!D4118=0,'Input and Summary Results'!D4118=""),FALSE,'Input and Summary Results'!$D4118)</f>
        <v>9.4079980000000007E-3</v>
      </c>
      <c r="D4536">
        <f>IF(OR(B4536=0,'Input and Summary Results'!E4118=0),FALSE,'Input and Summary Results'!$E4118)</f>
        <v>4.7953553000000003E-2</v>
      </c>
      <c r="E4536">
        <f t="shared" si="242"/>
        <v>-2.0265027835924538</v>
      </c>
      <c r="F4536">
        <f t="shared" si="243"/>
        <v>2.2121435402090861</v>
      </c>
      <c r="G4536">
        <f>IF('Input and Summary Results'!$J$4="yes",IF(C4536=FALSE,FALSE,IF('Data Transformation'!E4536&lt;$R$10,E4536,$R$10)),IF(C4536=FALSE,FALSE,IF(C4536&lt;$R$10,C4536,$R$10)))</f>
        <v>9.4079980000000007E-3</v>
      </c>
      <c r="H4536">
        <f>IF('Input and Summary Results'!$J$4="yes",'Data Transformation'!F4536,'Data Transformation'!D4536)</f>
        <v>4.7953553000000003E-2</v>
      </c>
      <c r="I4536">
        <f t="shared" si="241"/>
        <v>243</v>
      </c>
    </row>
    <row r="4537" spans="2:9" x14ac:dyDescent="0.45">
      <c r="B4537">
        <f>IF('Input and Summary Results'!D4119=0,FALSE,'Input and Summary Results'!$B4119)</f>
        <v>243</v>
      </c>
      <c r="C4537">
        <f>IF(OR(B4537=0,'Input and Summary Results'!D4119=0,'Input and Summary Results'!D4119=""),FALSE,'Input and Summary Results'!$D4119)</f>
        <v>0.64172916800000002</v>
      </c>
      <c r="D4537">
        <f>IF(OR(B4537=0,'Input and Summary Results'!E4119=0),FALSE,'Input and Summary Results'!$E4119)</f>
        <v>4.7937729999999998E-2</v>
      </c>
      <c r="E4537">
        <f t="shared" si="242"/>
        <v>-0.19264822062222561</v>
      </c>
      <c r="F4537">
        <f t="shared" si="243"/>
        <v>3.2420179504759547E-2</v>
      </c>
      <c r="G4537">
        <f>IF('Input and Summary Results'!$J$4="yes",IF(C4537=FALSE,FALSE,IF('Data Transformation'!E4537&lt;$R$10,E4537,$R$10)),IF(C4537=FALSE,FALSE,IF(C4537&lt;$R$10,C4537,$R$10)))</f>
        <v>0.64172916800000002</v>
      </c>
      <c r="H4537">
        <f>IF('Input and Summary Results'!$J$4="yes",'Data Transformation'!F4537,'Data Transformation'!D4537)</f>
        <v>4.7937729999999998E-2</v>
      </c>
      <c r="I4537">
        <f t="shared" si="241"/>
        <v>243</v>
      </c>
    </row>
    <row r="4538" spans="2:9" x14ac:dyDescent="0.45">
      <c r="B4538">
        <f>IF('Input and Summary Results'!D4120=0,FALSE,'Input and Summary Results'!$B4120)</f>
        <v>243</v>
      </c>
      <c r="C4538">
        <f>IF(OR(B4538=0,'Input and Summary Results'!D4120=0,'Input and Summary Results'!D4120=""),FALSE,'Input and Summary Results'!$D4120)</f>
        <v>4.6006519000000003E-2</v>
      </c>
      <c r="D4538">
        <f>IF(OR(B4538=0,'Input and Summary Results'!E4120=0),FALSE,'Input and Summary Results'!$E4120)</f>
        <v>4.3351226E-2</v>
      </c>
      <c r="E4538">
        <f t="shared" si="242"/>
        <v>-1.3371806255981267</v>
      </c>
      <c r="F4538">
        <f t="shared" si="243"/>
        <v>0.40895143759952801</v>
      </c>
      <c r="G4538">
        <f>IF('Input and Summary Results'!$J$4="yes",IF(C4538=FALSE,FALSE,IF('Data Transformation'!E4538&lt;$R$10,E4538,$R$10)),IF(C4538=FALSE,FALSE,IF(C4538&lt;$R$10,C4538,$R$10)))</f>
        <v>4.6006519000000003E-2</v>
      </c>
      <c r="H4538">
        <f>IF('Input and Summary Results'!$J$4="yes",'Data Transformation'!F4538,'Data Transformation'!D4538)</f>
        <v>4.3351226E-2</v>
      </c>
      <c r="I4538">
        <f t="shared" si="241"/>
        <v>243</v>
      </c>
    </row>
    <row r="4539" spans="2:9" x14ac:dyDescent="0.45">
      <c r="B4539">
        <f>IF('Input and Summary Results'!D4121=0,FALSE,'Input and Summary Results'!$B4121)</f>
        <v>243</v>
      </c>
      <c r="C4539">
        <f>IF(OR(B4539=0,'Input and Summary Results'!D4121=0,'Input and Summary Results'!D4121=""),FALSE,'Input and Summary Results'!$D4121)</f>
        <v>2.988582E-2</v>
      </c>
      <c r="D4539">
        <f>IF(OR(B4539=0,'Input and Summary Results'!E4121=0),FALSE,'Input and Summary Results'!$E4121)</f>
        <v>3.498329E-2</v>
      </c>
      <c r="E4539">
        <f t="shared" si="242"/>
        <v>-1.5245348235984264</v>
      </c>
      <c r="F4539">
        <f t="shared" si="243"/>
        <v>0.50802513901241453</v>
      </c>
      <c r="G4539">
        <f>IF('Input and Summary Results'!$J$4="yes",IF(C4539=FALSE,FALSE,IF('Data Transformation'!E4539&lt;$R$10,E4539,$R$10)),IF(C4539=FALSE,FALSE,IF(C4539&lt;$R$10,C4539,$R$10)))</f>
        <v>2.988582E-2</v>
      </c>
      <c r="H4539">
        <f>IF('Input and Summary Results'!$J$4="yes",'Data Transformation'!F4539,'Data Transformation'!D4539)</f>
        <v>3.498329E-2</v>
      </c>
      <c r="I4539">
        <f t="shared" si="241"/>
        <v>243</v>
      </c>
    </row>
    <row r="4540" spans="2:9" x14ac:dyDescent="0.45">
      <c r="B4540">
        <f>IF('Input and Summary Results'!D4122=0,FALSE,'Input and Summary Results'!$B4122)</f>
        <v>244</v>
      </c>
      <c r="C4540">
        <f>IF(OR(B4540=0,'Input and Summary Results'!D4122=0,'Input and Summary Results'!D4122=""),FALSE,'Input and Summary Results'!$D4122)</f>
        <v>-2.7251116999999998E-2</v>
      </c>
      <c r="D4540">
        <f>IF(OR(B4540=0,'Input and Summary Results'!E4122=0),FALSE,'Input and Summary Results'!$E4122)</f>
        <v>0.10099519799999999</v>
      </c>
      <c r="E4540" t="e">
        <f t="shared" si="242"/>
        <v>#NUM!</v>
      </c>
      <c r="F4540">
        <f t="shared" si="243"/>
        <v>-1.6084447449255015</v>
      </c>
      <c r="G4540">
        <f>IF('Input and Summary Results'!$J$4="yes",IF(C4540=FALSE,FALSE,IF('Data Transformation'!E4540&lt;$R$10,E4540,$R$10)),IF(C4540=FALSE,FALSE,IF(C4540&lt;$R$10,C4540,$R$10)))</f>
        <v>-2.7251116999999998E-2</v>
      </c>
      <c r="H4540">
        <f>IF('Input and Summary Results'!$J$4="yes",'Data Transformation'!F4540,'Data Transformation'!D4540)</f>
        <v>0.10099519799999999</v>
      </c>
      <c r="I4540">
        <f t="shared" si="241"/>
        <v>244</v>
      </c>
    </row>
    <row r="4541" spans="2:9" x14ac:dyDescent="0.45">
      <c r="B4541">
        <f>IF('Input and Summary Results'!D4123=0,FALSE,'Input and Summary Results'!$B4123)</f>
        <v>244</v>
      </c>
      <c r="C4541">
        <f>IF(OR(B4541=0,'Input and Summary Results'!D4123=0,'Input and Summary Results'!D4123=""),FALSE,'Input and Summary Results'!$D4123)</f>
        <v>-3.7625561000000002E-2</v>
      </c>
      <c r="D4541">
        <f>IF(OR(B4541=0,'Input and Summary Results'!E4123=0),FALSE,'Input and Summary Results'!$E4123)</f>
        <v>9.0155224000000006E-2</v>
      </c>
      <c r="E4541" t="e">
        <f t="shared" si="242"/>
        <v>#NUM!</v>
      </c>
      <c r="F4541">
        <f t="shared" si="243"/>
        <v>-1.039914520237984</v>
      </c>
      <c r="G4541">
        <f>IF('Input and Summary Results'!$J$4="yes",IF(C4541=FALSE,FALSE,IF('Data Transformation'!E4541&lt;$R$10,E4541,$R$10)),IF(C4541=FALSE,FALSE,IF(C4541&lt;$R$10,C4541,$R$10)))</f>
        <v>-3.7625561000000002E-2</v>
      </c>
      <c r="H4541">
        <f>IF('Input and Summary Results'!$J$4="yes",'Data Transformation'!F4541,'Data Transformation'!D4541)</f>
        <v>9.0155224000000006E-2</v>
      </c>
      <c r="I4541">
        <f t="shared" si="241"/>
        <v>244</v>
      </c>
    </row>
    <row r="4542" spans="2:9" x14ac:dyDescent="0.45">
      <c r="B4542">
        <f>IF('Input and Summary Results'!D4124=0,FALSE,'Input and Summary Results'!$B4124)</f>
        <v>244</v>
      </c>
      <c r="C4542">
        <f>IF(OR(B4542=0,'Input and Summary Results'!D4124=0,'Input and Summary Results'!D4124=""),FALSE,'Input and Summary Results'!$D4124)</f>
        <v>1.0594085820000001</v>
      </c>
      <c r="D4542">
        <f>IF(OR(B4542=0,'Input and Summary Results'!E4124=0),FALSE,'Input and Summary Results'!$E4124)</f>
        <v>8.9836590999999993E-2</v>
      </c>
      <c r="E4542">
        <f t="shared" si="242"/>
        <v>2.5063486723184234E-2</v>
      </c>
      <c r="F4542">
        <f t="shared" si="243"/>
        <v>3.6802685155140638E-2</v>
      </c>
      <c r="G4542">
        <f>IF('Input and Summary Results'!$J$4="yes",IF(C4542=FALSE,FALSE,IF('Data Transformation'!E4542&lt;$R$10,E4542,$R$10)),IF(C4542=FALSE,FALSE,IF(C4542&lt;$R$10,C4542,$R$10)))</f>
        <v>1.0594085820000001</v>
      </c>
      <c r="H4542">
        <f>IF('Input and Summary Results'!$J$4="yes",'Data Transformation'!F4542,'Data Transformation'!D4542)</f>
        <v>8.9836590999999993E-2</v>
      </c>
      <c r="I4542">
        <f t="shared" si="241"/>
        <v>244</v>
      </c>
    </row>
    <row r="4543" spans="2:9" x14ac:dyDescent="0.45">
      <c r="B4543">
        <f>IF('Input and Summary Results'!D4125=0,FALSE,'Input and Summary Results'!$B4125)</f>
        <v>244</v>
      </c>
      <c r="C4543">
        <f>IF(OR(B4543=0,'Input and Summary Results'!D4125=0,'Input and Summary Results'!D4125=""),FALSE,'Input and Summary Results'!$D4125)</f>
        <v>0.93905288399999998</v>
      </c>
      <c r="D4543">
        <f>IF(OR(B4543=0,'Input and Summary Results'!E4125=0),FALSE,'Input and Summary Results'!$E4125)</f>
        <v>8.7478705000000004E-2</v>
      </c>
      <c r="E4543">
        <f t="shared" si="242"/>
        <v>-2.7309949179412044E-2</v>
      </c>
      <c r="F4543">
        <f t="shared" si="243"/>
        <v>4.0429840126022125E-2</v>
      </c>
      <c r="G4543">
        <f>IF('Input and Summary Results'!$J$4="yes",IF(C4543=FALSE,FALSE,IF('Data Transformation'!E4543&lt;$R$10,E4543,$R$10)),IF(C4543=FALSE,FALSE,IF(C4543&lt;$R$10,C4543,$R$10)))</f>
        <v>0.93905288399999998</v>
      </c>
      <c r="H4543">
        <f>IF('Input and Summary Results'!$J$4="yes",'Data Transformation'!F4543,'Data Transformation'!D4543)</f>
        <v>8.7478705000000004E-2</v>
      </c>
      <c r="I4543">
        <f t="shared" si="241"/>
        <v>244</v>
      </c>
    </row>
    <row r="4544" spans="2:9" x14ac:dyDescent="0.45">
      <c r="B4544">
        <f>IF('Input and Summary Results'!D4126=0,FALSE,'Input and Summary Results'!$B4126)</f>
        <v>244</v>
      </c>
      <c r="C4544">
        <f>IF(OR(B4544=0,'Input and Summary Results'!D4126=0,'Input and Summary Results'!D4126=""),FALSE,'Input and Summary Results'!$D4126)</f>
        <v>0.114541423</v>
      </c>
      <c r="D4544">
        <f>IF(OR(B4544=0,'Input and Summary Results'!E4126=0),FALSE,'Input and Summary Results'!$E4126)</f>
        <v>8.2655811999999995E-2</v>
      </c>
      <c r="E4544">
        <f t="shared" si="242"/>
        <v>-0.94103742575203408</v>
      </c>
      <c r="F4544">
        <f t="shared" si="243"/>
        <v>0.31318471054790364</v>
      </c>
      <c r="G4544">
        <f>IF('Input and Summary Results'!$J$4="yes",IF(C4544=FALSE,FALSE,IF('Data Transformation'!E4544&lt;$R$10,E4544,$R$10)),IF(C4544=FALSE,FALSE,IF(C4544&lt;$R$10,C4544,$R$10)))</f>
        <v>0.114541423</v>
      </c>
      <c r="H4544">
        <f>IF('Input and Summary Results'!$J$4="yes",'Data Transformation'!F4544,'Data Transformation'!D4544)</f>
        <v>8.2655811999999995E-2</v>
      </c>
      <c r="I4544">
        <f t="shared" si="241"/>
        <v>244</v>
      </c>
    </row>
    <row r="4545" spans="2:9" x14ac:dyDescent="0.45">
      <c r="B4545">
        <f>IF('Input and Summary Results'!D4127=0,FALSE,'Input and Summary Results'!$B4127)</f>
        <v>244</v>
      </c>
      <c r="C4545">
        <f>IF(OR(B4545=0,'Input and Summary Results'!D4127=0,'Input and Summary Results'!D4127=""),FALSE,'Input and Summary Results'!$D4127)</f>
        <v>7.8121367999999997E-2</v>
      </c>
      <c r="D4545">
        <f>IF(OR(B4545=0,'Input and Summary Results'!E4127=0),FALSE,'Input and Summary Results'!$E4127)</f>
        <v>7.6885781E-2</v>
      </c>
      <c r="E4545">
        <f t="shared" si="242"/>
        <v>-1.1072301602939454</v>
      </c>
      <c r="F4545">
        <f t="shared" si="243"/>
        <v>0.42713574798126941</v>
      </c>
      <c r="G4545">
        <f>IF('Input and Summary Results'!$J$4="yes",IF(C4545=FALSE,FALSE,IF('Data Transformation'!E4545&lt;$R$10,E4545,$R$10)),IF(C4545=FALSE,FALSE,IF(C4545&lt;$R$10,C4545,$R$10)))</f>
        <v>7.8121367999999997E-2</v>
      </c>
      <c r="H4545">
        <f>IF('Input and Summary Results'!$J$4="yes",'Data Transformation'!F4545,'Data Transformation'!D4545)</f>
        <v>7.6885781E-2</v>
      </c>
      <c r="I4545">
        <f t="shared" si="241"/>
        <v>244</v>
      </c>
    </row>
    <row r="4546" spans="2:9" x14ac:dyDescent="0.45">
      <c r="B4546">
        <f>IF('Input and Summary Results'!D4128=0,FALSE,'Input and Summary Results'!$B4128)</f>
        <v>244</v>
      </c>
      <c r="C4546">
        <f>IF(OR(B4546=0,'Input and Summary Results'!D4128=0,'Input and Summary Results'!D4128=""),FALSE,'Input and Summary Results'!$D4128)</f>
        <v>0.79901958799999995</v>
      </c>
      <c r="D4546">
        <f>IF(OR(B4546=0,'Input and Summary Results'!E4128=0),FALSE,'Input and Summary Results'!$E4128)</f>
        <v>7.4471503999999994E-2</v>
      </c>
      <c r="E4546">
        <f t="shared" si="242"/>
        <v>-9.7442573807364805E-2</v>
      </c>
      <c r="F4546">
        <f t="shared" si="243"/>
        <v>4.0450363447159951E-2</v>
      </c>
      <c r="G4546">
        <f>IF('Input and Summary Results'!$J$4="yes",IF(C4546=FALSE,FALSE,IF('Data Transformation'!E4546&lt;$R$10,E4546,$R$10)),IF(C4546=FALSE,FALSE,IF(C4546&lt;$R$10,C4546,$R$10)))</f>
        <v>0.79901958799999995</v>
      </c>
      <c r="H4546">
        <f>IF('Input and Summary Results'!$J$4="yes",'Data Transformation'!F4546,'Data Transformation'!D4546)</f>
        <v>7.4471503999999994E-2</v>
      </c>
      <c r="I4546">
        <f t="shared" si="241"/>
        <v>244</v>
      </c>
    </row>
    <row r="4547" spans="2:9" x14ac:dyDescent="0.45">
      <c r="B4547">
        <f>IF('Input and Summary Results'!D4129=0,FALSE,'Input and Summary Results'!$B4129)</f>
        <v>244</v>
      </c>
      <c r="C4547">
        <f>IF(OR(B4547=0,'Input and Summary Results'!D4129=0,'Input and Summary Results'!D4129=""),FALSE,'Input and Summary Results'!$D4129)</f>
        <v>-1.0668123999999999E-2</v>
      </c>
      <c r="D4547">
        <f>IF(OR(B4547=0,'Input and Summary Results'!E4129=0),FALSE,'Input and Summary Results'!$E4129)</f>
        <v>7.3263595000000001E-2</v>
      </c>
      <c r="E4547" t="e">
        <f t="shared" si="242"/>
        <v>#NUM!</v>
      </c>
      <c r="F4547">
        <f t="shared" si="243"/>
        <v>-2.980505310024518</v>
      </c>
      <c r="G4547">
        <f>IF('Input and Summary Results'!$J$4="yes",IF(C4547=FALSE,FALSE,IF('Data Transformation'!E4547&lt;$R$10,E4547,$R$10)),IF(C4547=FALSE,FALSE,IF(C4547&lt;$R$10,C4547,$R$10)))</f>
        <v>-1.0668123999999999E-2</v>
      </c>
      <c r="H4547">
        <f>IF('Input and Summary Results'!$J$4="yes",'Data Transformation'!F4547,'Data Transformation'!D4547)</f>
        <v>7.3263595000000001E-2</v>
      </c>
      <c r="I4547">
        <f t="shared" si="241"/>
        <v>244</v>
      </c>
    </row>
    <row r="4548" spans="2:9" x14ac:dyDescent="0.45">
      <c r="B4548">
        <f>IF('Input and Summary Results'!D4130=0,FALSE,'Input and Summary Results'!$B4130)</f>
        <v>244</v>
      </c>
      <c r="C4548">
        <f>IF(OR(B4548=0,'Input and Summary Results'!D4130=0,'Input and Summary Results'!D4130=""),FALSE,'Input and Summary Results'!$D4130)</f>
        <v>0.145230268</v>
      </c>
      <c r="D4548">
        <f>IF(OR(B4548=0,'Input and Summary Results'!E4130=0),FALSE,'Input and Summary Results'!$E4130)</f>
        <v>6.7687866999999999E-2</v>
      </c>
      <c r="E4548">
        <f t="shared" si="242"/>
        <v>-0.83794286121540495</v>
      </c>
      <c r="F4548">
        <f t="shared" si="243"/>
        <v>0.20227556336947614</v>
      </c>
      <c r="G4548">
        <f>IF('Input and Summary Results'!$J$4="yes",IF(C4548=FALSE,FALSE,IF('Data Transformation'!E4548&lt;$R$10,E4548,$R$10)),IF(C4548=FALSE,FALSE,IF(C4548&lt;$R$10,C4548,$R$10)))</f>
        <v>0.145230268</v>
      </c>
      <c r="H4548">
        <f>IF('Input and Summary Results'!$J$4="yes",'Data Transformation'!F4548,'Data Transformation'!D4548)</f>
        <v>6.7687866999999999E-2</v>
      </c>
      <c r="I4548">
        <f t="shared" si="241"/>
        <v>244</v>
      </c>
    </row>
    <row r="4549" spans="2:9" x14ac:dyDescent="0.45">
      <c r="B4549">
        <f>IF('Input and Summary Results'!D4131=0,FALSE,'Input and Summary Results'!$B4131)</f>
        <v>244</v>
      </c>
      <c r="C4549">
        <f>IF(OR(B4549=0,'Input and Summary Results'!D4131=0,'Input and Summary Results'!D4131=""),FALSE,'Input and Summary Results'!$D4131)</f>
        <v>0.117420573</v>
      </c>
      <c r="D4549">
        <f>IF(OR(B4549=0,'Input and Summary Results'!E4131=0),FALSE,'Input and Summary Results'!$E4131)</f>
        <v>6.7512094999999994E-2</v>
      </c>
      <c r="E4549">
        <f t="shared" si="242"/>
        <v>-0.93025580464196156</v>
      </c>
      <c r="F4549">
        <f t="shared" si="243"/>
        <v>0.24953250083356346</v>
      </c>
      <c r="G4549">
        <f>IF('Input and Summary Results'!$J$4="yes",IF(C4549=FALSE,FALSE,IF('Data Transformation'!E4549&lt;$R$10,E4549,$R$10)),IF(C4549=FALSE,FALSE,IF(C4549&lt;$R$10,C4549,$R$10)))</f>
        <v>0.117420573</v>
      </c>
      <c r="H4549">
        <f>IF('Input and Summary Results'!$J$4="yes",'Data Transformation'!F4549,'Data Transformation'!D4549)</f>
        <v>6.7512094999999994E-2</v>
      </c>
      <c r="I4549">
        <f t="shared" ref="I4549:I4612" si="244">IF(G4549=FALSE,"",B4549)</f>
        <v>244</v>
      </c>
    </row>
    <row r="4550" spans="2:9" x14ac:dyDescent="0.45">
      <c r="B4550">
        <f>IF('Input and Summary Results'!D4132=0,FALSE,'Input and Summary Results'!$B4132)</f>
        <v>244</v>
      </c>
      <c r="C4550">
        <f>IF(OR(B4550=0,'Input and Summary Results'!D4132=0,'Input and Summary Results'!D4132=""),FALSE,'Input and Summary Results'!$D4132)</f>
        <v>5.8024152000000002E-2</v>
      </c>
      <c r="D4550">
        <f>IF(OR(B4550=0,'Input and Summary Results'!E4132=0),FALSE,'Input and Summary Results'!$E4132)</f>
        <v>6.2515168999999995E-2</v>
      </c>
      <c r="E4550">
        <f t="shared" si="242"/>
        <v>-1.2363911978675084</v>
      </c>
      <c r="F4550">
        <f t="shared" si="243"/>
        <v>0.46759120832993811</v>
      </c>
      <c r="G4550">
        <f>IF('Input and Summary Results'!$J$4="yes",IF(C4550=FALSE,FALSE,IF('Data Transformation'!E4550&lt;$R$10,E4550,$R$10)),IF(C4550=FALSE,FALSE,IF(C4550&lt;$R$10,C4550,$R$10)))</f>
        <v>5.8024152000000002E-2</v>
      </c>
      <c r="H4550">
        <f>IF('Input and Summary Results'!$J$4="yes",'Data Transformation'!F4550,'Data Transformation'!D4550)</f>
        <v>6.2515168999999995E-2</v>
      </c>
      <c r="I4550">
        <f t="shared" si="244"/>
        <v>244</v>
      </c>
    </row>
    <row r="4551" spans="2:9" x14ac:dyDescent="0.45">
      <c r="B4551">
        <f>IF('Input and Summary Results'!D4133=0,FALSE,'Input and Summary Results'!$B4133)</f>
        <v>244</v>
      </c>
      <c r="C4551">
        <f>IF(OR(B4551=0,'Input and Summary Results'!D4133=0,'Input and Summary Results'!D4133=""),FALSE,'Input and Summary Results'!$D4133)</f>
        <v>1.3391106E-2</v>
      </c>
      <c r="D4551">
        <f>IF(OR(B4551=0,'Input and Summary Results'!E4133=0),FALSE,'Input and Summary Results'!$E4133)</f>
        <v>6.1842578000000002E-2</v>
      </c>
      <c r="E4551">
        <f t="shared" si="242"/>
        <v>-1.8731835521992897</v>
      </c>
      <c r="F4551">
        <f t="shared" si="243"/>
        <v>2.0042914193943355</v>
      </c>
      <c r="G4551">
        <f>IF('Input and Summary Results'!$J$4="yes",IF(C4551=FALSE,FALSE,IF('Data Transformation'!E4551&lt;$R$10,E4551,$R$10)),IF(C4551=FALSE,FALSE,IF(C4551&lt;$R$10,C4551,$R$10)))</f>
        <v>1.3391106E-2</v>
      </c>
      <c r="H4551">
        <f>IF('Input and Summary Results'!$J$4="yes",'Data Transformation'!F4551,'Data Transformation'!D4551)</f>
        <v>6.1842578000000002E-2</v>
      </c>
      <c r="I4551">
        <f t="shared" si="244"/>
        <v>244</v>
      </c>
    </row>
    <row r="4552" spans="2:9" x14ac:dyDescent="0.45">
      <c r="B4552">
        <f>IF('Input and Summary Results'!D4134=0,FALSE,'Input and Summary Results'!$B4134)</f>
        <v>244</v>
      </c>
      <c r="C4552">
        <f>IF(OR(B4552=0,'Input and Summary Results'!D4134=0,'Input and Summary Results'!D4134=""),FALSE,'Input and Summary Results'!$D4134)</f>
        <v>3.1908007000000002E-2</v>
      </c>
      <c r="D4552">
        <f>IF(OR(B4552=0,'Input and Summary Results'!E4134=0),FALSE,'Input and Summary Results'!$E4134)</f>
        <v>6.0019642999999998E-2</v>
      </c>
      <c r="E4552">
        <f t="shared" si="242"/>
        <v>-1.4961003213449826</v>
      </c>
      <c r="F4552">
        <f t="shared" si="243"/>
        <v>0.81636327402084363</v>
      </c>
      <c r="G4552">
        <f>IF('Input and Summary Results'!$J$4="yes",IF(C4552=FALSE,FALSE,IF('Data Transformation'!E4552&lt;$R$10,E4552,$R$10)),IF(C4552=FALSE,FALSE,IF(C4552&lt;$R$10,C4552,$R$10)))</f>
        <v>3.1908007000000002E-2</v>
      </c>
      <c r="H4552">
        <f>IF('Input and Summary Results'!$J$4="yes",'Data Transformation'!F4552,'Data Transformation'!D4552)</f>
        <v>6.0019642999999998E-2</v>
      </c>
      <c r="I4552">
        <f t="shared" si="244"/>
        <v>244</v>
      </c>
    </row>
    <row r="4553" spans="2:9" x14ac:dyDescent="0.45">
      <c r="B4553">
        <f>IF('Input and Summary Results'!D4135=0,FALSE,'Input and Summary Results'!$B4135)</f>
        <v>244</v>
      </c>
      <c r="C4553">
        <f>IF(OR(B4553=0,'Input and Summary Results'!D4135=0,'Input and Summary Results'!D4135=""),FALSE,'Input and Summary Results'!$D4135)</f>
        <v>0.14541525999999999</v>
      </c>
      <c r="D4553">
        <f>IF(OR(B4553=0,'Input and Summary Results'!E4135=0),FALSE,'Input and Summary Results'!$E4135)</f>
        <v>5.4872801999999998E-2</v>
      </c>
      <c r="E4553">
        <f t="shared" si="242"/>
        <v>-0.83739001585632977</v>
      </c>
      <c r="F4553">
        <f t="shared" si="243"/>
        <v>0.16377095545543158</v>
      </c>
      <c r="G4553">
        <f>IF('Input and Summary Results'!$J$4="yes",IF(C4553=FALSE,FALSE,IF('Data Transformation'!E4553&lt;$R$10,E4553,$R$10)),IF(C4553=FALSE,FALSE,IF(C4553&lt;$R$10,C4553,$R$10)))</f>
        <v>0.14541525999999999</v>
      </c>
      <c r="H4553">
        <f>IF('Input and Summary Results'!$J$4="yes",'Data Transformation'!F4553,'Data Transformation'!D4553)</f>
        <v>5.4872801999999998E-2</v>
      </c>
      <c r="I4553">
        <f t="shared" si="244"/>
        <v>244</v>
      </c>
    </row>
    <row r="4554" spans="2:9" x14ac:dyDescent="0.45">
      <c r="B4554">
        <f>IF('Input and Summary Results'!D4136=0,FALSE,'Input and Summary Results'!$B4136)</f>
        <v>244</v>
      </c>
      <c r="C4554">
        <f>IF(OR(B4554=0,'Input and Summary Results'!D4136=0,'Input and Summary Results'!D4136=""),FALSE,'Input and Summary Results'!$D4136)</f>
        <v>1.4154854999999999E-2</v>
      </c>
      <c r="D4554">
        <f>IF(OR(B4554=0,'Input and Summary Results'!E4136=0),FALSE,'Input and Summary Results'!$E4136)</f>
        <v>5.4280407000000003E-2</v>
      </c>
      <c r="E4554">
        <f t="shared" si="242"/>
        <v>-1.8490945751171344</v>
      </c>
      <c r="F4554">
        <f t="shared" si="243"/>
        <v>1.6642838544089644</v>
      </c>
      <c r="G4554">
        <f>IF('Input and Summary Results'!$J$4="yes",IF(C4554=FALSE,FALSE,IF('Data Transformation'!E4554&lt;$R$10,E4554,$R$10)),IF(C4554=FALSE,FALSE,IF(C4554&lt;$R$10,C4554,$R$10)))</f>
        <v>1.4154854999999999E-2</v>
      </c>
      <c r="H4554">
        <f>IF('Input and Summary Results'!$J$4="yes",'Data Transformation'!F4554,'Data Transformation'!D4554)</f>
        <v>5.4280407000000003E-2</v>
      </c>
      <c r="I4554">
        <f t="shared" si="244"/>
        <v>244</v>
      </c>
    </row>
    <row r="4555" spans="2:9" x14ac:dyDescent="0.45">
      <c r="B4555">
        <f>IF('Input and Summary Results'!D4137=0,FALSE,'Input and Summary Results'!$B4137)</f>
        <v>244</v>
      </c>
      <c r="C4555">
        <f>IF(OR(B4555=0,'Input and Summary Results'!D4137=0,'Input and Summary Results'!D4137=""),FALSE,'Input and Summary Results'!$D4137)</f>
        <v>4.7053293000000003E-2</v>
      </c>
      <c r="D4555">
        <f>IF(OR(B4555=0,'Input and Summary Results'!E4137=0),FALSE,'Input and Summary Results'!$E4137)</f>
        <v>4.4033099999999999E-2</v>
      </c>
      <c r="E4555">
        <f t="shared" si="242"/>
        <v>-1.3274099773018841</v>
      </c>
      <c r="F4555">
        <f t="shared" si="243"/>
        <v>0.40614299619794936</v>
      </c>
      <c r="G4555">
        <f>IF('Input and Summary Results'!$J$4="yes",IF(C4555=FALSE,FALSE,IF('Data Transformation'!E4555&lt;$R$10,E4555,$R$10)),IF(C4555=FALSE,FALSE,IF(C4555&lt;$R$10,C4555,$R$10)))</f>
        <v>4.7053293000000003E-2</v>
      </c>
      <c r="H4555">
        <f>IF('Input and Summary Results'!$J$4="yes",'Data Transformation'!F4555,'Data Transformation'!D4555)</f>
        <v>4.4033099999999999E-2</v>
      </c>
      <c r="I4555">
        <f t="shared" si="244"/>
        <v>244</v>
      </c>
    </row>
    <row r="4556" spans="2:9" x14ac:dyDescent="0.45">
      <c r="B4556">
        <f>IF('Input and Summary Results'!D4138=0,FALSE,'Input and Summary Results'!$B4138)</f>
        <v>244</v>
      </c>
      <c r="C4556">
        <f>IF(OR(B4556=0,'Input and Summary Results'!D4138=0,'Input and Summary Results'!D4138=""),FALSE,'Input and Summary Results'!$D4138)</f>
        <v>8.0962097999999996E-2</v>
      </c>
      <c r="D4556">
        <f>IF(OR(B4556=0,'Input and Summary Results'!E4138=0),FALSE,'Input and Summary Results'!$E4138)</f>
        <v>4.0705889000000002E-2</v>
      </c>
      <c r="E4556">
        <f t="shared" si="242"/>
        <v>-1.0917182463291593</v>
      </c>
      <c r="F4556">
        <f t="shared" si="243"/>
        <v>0.21820526224505693</v>
      </c>
      <c r="G4556">
        <f>IF('Input and Summary Results'!$J$4="yes",IF(C4556=FALSE,FALSE,IF('Data Transformation'!E4556&lt;$R$10,E4556,$R$10)),IF(C4556=FALSE,FALSE,IF(C4556&lt;$R$10,C4556,$R$10)))</f>
        <v>8.0962097999999996E-2</v>
      </c>
      <c r="H4556">
        <f>IF('Input and Summary Results'!$J$4="yes",'Data Transformation'!F4556,'Data Transformation'!D4556)</f>
        <v>4.0705889000000002E-2</v>
      </c>
      <c r="I4556">
        <f t="shared" si="244"/>
        <v>244</v>
      </c>
    </row>
    <row r="4557" spans="2:9" x14ac:dyDescent="0.45">
      <c r="B4557">
        <f>IF('Input and Summary Results'!D4139=0,FALSE,'Input and Summary Results'!$B4139)</f>
        <v>245</v>
      </c>
      <c r="C4557">
        <f>IF(OR(B4557=0,'Input and Summary Results'!D4139=0,'Input and Summary Results'!D4139=""),FALSE,'Input and Summary Results'!$D4139)</f>
        <v>0.1125047</v>
      </c>
      <c r="D4557">
        <f>IF(OR(B4557=0,'Input and Summary Results'!E4139=0),FALSE,'Input and Summary Results'!$E4139)</f>
        <v>0.11115971600000001</v>
      </c>
      <c r="E4557">
        <f t="shared" si="242"/>
        <v>-0.94882933407325809</v>
      </c>
      <c r="F4557">
        <f t="shared" si="243"/>
        <v>0.42881156737451859</v>
      </c>
      <c r="G4557">
        <f>IF('Input and Summary Results'!$J$4="yes",IF(C4557=FALSE,FALSE,IF('Data Transformation'!E4557&lt;$R$10,E4557,$R$10)),IF(C4557=FALSE,FALSE,IF(C4557&lt;$R$10,C4557,$R$10)))</f>
        <v>0.1125047</v>
      </c>
      <c r="H4557">
        <f>IF('Input and Summary Results'!$J$4="yes",'Data Transformation'!F4557,'Data Transformation'!D4557)</f>
        <v>0.11115971600000001</v>
      </c>
      <c r="I4557">
        <f t="shared" si="244"/>
        <v>245</v>
      </c>
    </row>
    <row r="4558" spans="2:9" x14ac:dyDescent="0.45">
      <c r="B4558">
        <f>IF('Input and Summary Results'!D4140=0,FALSE,'Input and Summary Results'!$B4140)</f>
        <v>245</v>
      </c>
      <c r="C4558">
        <f>IF(OR(B4558=0,'Input and Summary Results'!D4140=0,'Input and Summary Results'!D4140=""),FALSE,'Input and Summary Results'!$D4140)</f>
        <v>0.14392226899999999</v>
      </c>
      <c r="D4558">
        <f>IF(OR(B4558=0,'Input and Summary Results'!E4140=0),FALSE,'Input and Summary Results'!$E4140)</f>
        <v>0.103100263</v>
      </c>
      <c r="E4558">
        <f t="shared" si="242"/>
        <v>-0.84187200275858864</v>
      </c>
      <c r="F4558">
        <f t="shared" si="243"/>
        <v>0.31090056078812933</v>
      </c>
      <c r="G4558">
        <f>IF('Input and Summary Results'!$J$4="yes",IF(C4558=FALSE,FALSE,IF('Data Transformation'!E4558&lt;$R$10,E4558,$R$10)),IF(C4558=FALSE,FALSE,IF(C4558&lt;$R$10,C4558,$R$10)))</f>
        <v>0.14392226899999999</v>
      </c>
      <c r="H4558">
        <f>IF('Input and Summary Results'!$J$4="yes",'Data Transformation'!F4558,'Data Transformation'!D4558)</f>
        <v>0.103100263</v>
      </c>
      <c r="I4558">
        <f t="shared" si="244"/>
        <v>245</v>
      </c>
    </row>
    <row r="4559" spans="2:9" x14ac:dyDescent="0.45">
      <c r="B4559">
        <f>IF('Input and Summary Results'!D4141=0,FALSE,'Input and Summary Results'!$B4141)</f>
        <v>245</v>
      </c>
      <c r="C4559">
        <f>IF(OR(B4559=0,'Input and Summary Results'!D4141=0,'Input and Summary Results'!D4141=""),FALSE,'Input and Summary Results'!$D4141)</f>
        <v>-1.4242088999999999E-2</v>
      </c>
      <c r="D4559">
        <f>IF(OR(B4559=0,'Input and Summary Results'!E4141=0),FALSE,'Input and Summary Results'!$E4141)</f>
        <v>9.3746712999999995E-2</v>
      </c>
      <c r="E4559" t="e">
        <f t="shared" si="242"/>
        <v>#NUM!</v>
      </c>
      <c r="F4559">
        <f t="shared" si="243"/>
        <v>-2.8567489953194363</v>
      </c>
      <c r="G4559">
        <f>IF('Input and Summary Results'!$J$4="yes",IF(C4559=FALSE,FALSE,IF('Data Transformation'!E4559&lt;$R$10,E4559,$R$10)),IF(C4559=FALSE,FALSE,IF(C4559&lt;$R$10,C4559,$R$10)))</f>
        <v>-1.4242088999999999E-2</v>
      </c>
      <c r="H4559">
        <f>IF('Input and Summary Results'!$J$4="yes",'Data Transformation'!F4559,'Data Transformation'!D4559)</f>
        <v>9.3746712999999995E-2</v>
      </c>
      <c r="I4559">
        <f t="shared" si="244"/>
        <v>245</v>
      </c>
    </row>
    <row r="4560" spans="2:9" x14ac:dyDescent="0.45">
      <c r="B4560">
        <f>IF('Input and Summary Results'!D4142=0,FALSE,'Input and Summary Results'!$B4142)</f>
        <v>245</v>
      </c>
      <c r="C4560">
        <f>IF(OR(B4560=0,'Input and Summary Results'!D4142=0,'Input and Summary Results'!D4142=""),FALSE,'Input and Summary Results'!$D4142)</f>
        <v>-5.0751082000000003E-2</v>
      </c>
      <c r="D4560">
        <f>IF(OR(B4560=0,'Input and Summary Results'!E4142=0),FALSE,'Input and Summary Results'!$E4142)</f>
        <v>8.7556539000000003E-2</v>
      </c>
      <c r="E4560" t="e">
        <f t="shared" si="242"/>
        <v>#NUM!</v>
      </c>
      <c r="F4560">
        <f t="shared" si="243"/>
        <v>-0.74874340464307731</v>
      </c>
      <c r="G4560">
        <f>IF('Input and Summary Results'!$J$4="yes",IF(C4560=FALSE,FALSE,IF('Data Transformation'!E4560&lt;$R$10,E4560,$R$10)),IF(C4560=FALSE,FALSE,IF(C4560&lt;$R$10,C4560,$R$10)))</f>
        <v>-5.0751082000000003E-2</v>
      </c>
      <c r="H4560">
        <f>IF('Input and Summary Results'!$J$4="yes",'Data Transformation'!F4560,'Data Transformation'!D4560)</f>
        <v>8.7556539000000003E-2</v>
      </c>
      <c r="I4560">
        <f t="shared" si="244"/>
        <v>245</v>
      </c>
    </row>
    <row r="4561" spans="2:9" x14ac:dyDescent="0.45">
      <c r="B4561">
        <f>IF('Input and Summary Results'!D4143=0,FALSE,'Input and Summary Results'!$B4143)</f>
        <v>245</v>
      </c>
      <c r="C4561">
        <f>IF(OR(B4561=0,'Input and Summary Results'!D4143=0,'Input and Summary Results'!D4143=""),FALSE,'Input and Summary Results'!$D4143)</f>
        <v>-8.7036109E-2</v>
      </c>
      <c r="D4561">
        <f>IF(OR(B4561=0,'Input and Summary Results'!E4143=0),FALSE,'Input and Summary Results'!$E4143)</f>
        <v>8.3703064999999993E-2</v>
      </c>
      <c r="E4561" t="e">
        <f t="shared" si="242"/>
        <v>#NUM!</v>
      </c>
      <c r="F4561">
        <f t="shared" si="243"/>
        <v>-0.41737998891931161</v>
      </c>
      <c r="G4561">
        <f>IF('Input and Summary Results'!$J$4="yes",IF(C4561=FALSE,FALSE,IF('Data Transformation'!E4561&lt;$R$10,E4561,$R$10)),IF(C4561=FALSE,FALSE,IF(C4561&lt;$R$10,C4561,$R$10)))</f>
        <v>-8.7036109E-2</v>
      </c>
      <c r="H4561">
        <f>IF('Input and Summary Results'!$J$4="yes",'Data Transformation'!F4561,'Data Transformation'!D4561)</f>
        <v>8.3703064999999993E-2</v>
      </c>
      <c r="I4561">
        <f t="shared" si="244"/>
        <v>245</v>
      </c>
    </row>
    <row r="4562" spans="2:9" x14ac:dyDescent="0.45">
      <c r="B4562">
        <f>IF('Input and Summary Results'!D4144=0,FALSE,'Input and Summary Results'!$B4144)</f>
        <v>245</v>
      </c>
      <c r="C4562">
        <f>IF(OR(B4562=0,'Input and Summary Results'!D4144=0,'Input and Summary Results'!D4144=""),FALSE,'Input and Summary Results'!$D4144)</f>
        <v>0.104165348</v>
      </c>
      <c r="D4562">
        <f>IF(OR(B4562=0,'Input and Summary Results'!E4144=0),FALSE,'Input and Summary Results'!$E4144)</f>
        <v>8.1769623E-2</v>
      </c>
      <c r="E4562">
        <f t="shared" si="242"/>
        <v>-0.98227673089507306</v>
      </c>
      <c r="F4562">
        <f t="shared" si="243"/>
        <v>0.3406892701208083</v>
      </c>
      <c r="G4562">
        <f>IF('Input and Summary Results'!$J$4="yes",IF(C4562=FALSE,FALSE,IF('Data Transformation'!E4562&lt;$R$10,E4562,$R$10)),IF(C4562=FALSE,FALSE,IF(C4562&lt;$R$10,C4562,$R$10)))</f>
        <v>0.104165348</v>
      </c>
      <c r="H4562">
        <f>IF('Input and Summary Results'!$J$4="yes",'Data Transformation'!F4562,'Data Transformation'!D4562)</f>
        <v>8.1769623E-2</v>
      </c>
      <c r="I4562">
        <f t="shared" si="244"/>
        <v>245</v>
      </c>
    </row>
    <row r="4563" spans="2:9" x14ac:dyDescent="0.45">
      <c r="B4563">
        <f>IF('Input and Summary Results'!D4145=0,FALSE,'Input and Summary Results'!$B4145)</f>
        <v>245</v>
      </c>
      <c r="C4563">
        <f>IF(OR(B4563=0,'Input and Summary Results'!D4145=0,'Input and Summary Results'!D4145=""),FALSE,'Input and Summary Results'!$D4145)</f>
        <v>8.0894995999999997E-2</v>
      </c>
      <c r="D4563">
        <f>IF(OR(B4563=0,'Input and Summary Results'!E4145=0),FALSE,'Input and Summary Results'!$E4145)</f>
        <v>7.4266014000000005E-2</v>
      </c>
      <c r="E4563">
        <f t="shared" si="242"/>
        <v>-1.0920783421306353</v>
      </c>
      <c r="F4563">
        <f t="shared" si="243"/>
        <v>0.3984356470701847</v>
      </c>
      <c r="G4563">
        <f>IF('Input and Summary Results'!$J$4="yes",IF(C4563=FALSE,FALSE,IF('Data Transformation'!E4563&lt;$R$10,E4563,$R$10)),IF(C4563=FALSE,FALSE,IF(C4563&lt;$R$10,C4563,$R$10)))</f>
        <v>8.0894995999999997E-2</v>
      </c>
      <c r="H4563">
        <f>IF('Input and Summary Results'!$J$4="yes",'Data Transformation'!F4563,'Data Transformation'!D4563)</f>
        <v>7.4266014000000005E-2</v>
      </c>
      <c r="I4563">
        <f t="shared" si="244"/>
        <v>245</v>
      </c>
    </row>
    <row r="4564" spans="2:9" x14ac:dyDescent="0.45">
      <c r="B4564">
        <f>IF('Input and Summary Results'!D4146=0,FALSE,'Input and Summary Results'!$B4146)</f>
        <v>245</v>
      </c>
      <c r="C4564">
        <f>IF(OR(B4564=0,'Input and Summary Results'!D4146=0,'Input and Summary Results'!D4146=""),FALSE,'Input and Summary Results'!$D4146)</f>
        <v>2.6673013999999998E-2</v>
      </c>
      <c r="D4564">
        <f>IF(OR(B4564=0,'Input and Summary Results'!E4146=0),FALSE,'Input and Summary Results'!$E4146)</f>
        <v>6.7479683999999998E-2</v>
      </c>
      <c r="E4564">
        <f t="shared" si="242"/>
        <v>-1.5739279070843846</v>
      </c>
      <c r="F4564">
        <f t="shared" si="243"/>
        <v>1.097970512668722</v>
      </c>
      <c r="G4564">
        <f>IF('Input and Summary Results'!$J$4="yes",IF(C4564=FALSE,FALSE,IF('Data Transformation'!E4564&lt;$R$10,E4564,$R$10)),IF(C4564=FALSE,FALSE,IF(C4564&lt;$R$10,C4564,$R$10)))</f>
        <v>2.6673013999999998E-2</v>
      </c>
      <c r="H4564">
        <f>IF('Input and Summary Results'!$J$4="yes",'Data Transformation'!F4564,'Data Transformation'!D4564)</f>
        <v>6.7479683999999998E-2</v>
      </c>
      <c r="I4564">
        <f t="shared" si="244"/>
        <v>245</v>
      </c>
    </row>
    <row r="4565" spans="2:9" x14ac:dyDescent="0.45">
      <c r="B4565">
        <f>IF('Input and Summary Results'!D4147=0,FALSE,'Input and Summary Results'!$B4147)</f>
        <v>245</v>
      </c>
      <c r="C4565">
        <f>IF(OR(B4565=0,'Input and Summary Results'!D4147=0,'Input and Summary Results'!D4147=""),FALSE,'Input and Summary Results'!$D4147)</f>
        <v>-7.6315159999999996E-3</v>
      </c>
      <c r="D4565">
        <f>IF(OR(B4565=0,'Input and Summary Results'!E4147=0),FALSE,'Input and Summary Results'!$E4147)</f>
        <v>6.6436899999999993E-2</v>
      </c>
      <c r="E4565" t="e">
        <f t="shared" si="242"/>
        <v>#NUM!</v>
      </c>
      <c r="F4565">
        <f t="shared" si="243"/>
        <v>-3.778228939046973</v>
      </c>
      <c r="G4565">
        <f>IF('Input and Summary Results'!$J$4="yes",IF(C4565=FALSE,FALSE,IF('Data Transformation'!E4565&lt;$R$10,E4565,$R$10)),IF(C4565=FALSE,FALSE,IF(C4565&lt;$R$10,C4565,$R$10)))</f>
        <v>-7.6315159999999996E-3</v>
      </c>
      <c r="H4565">
        <f>IF('Input and Summary Results'!$J$4="yes",'Data Transformation'!F4565,'Data Transformation'!D4565)</f>
        <v>6.6436899999999993E-2</v>
      </c>
      <c r="I4565">
        <f t="shared" si="244"/>
        <v>245</v>
      </c>
    </row>
    <row r="4566" spans="2:9" x14ac:dyDescent="0.45">
      <c r="B4566">
        <f>IF('Input and Summary Results'!D4148=0,FALSE,'Input and Summary Results'!$B4148)</f>
        <v>245</v>
      </c>
      <c r="C4566">
        <f>IF(OR(B4566=0,'Input and Summary Results'!D4148=0,'Input and Summary Results'!D4148=""),FALSE,'Input and Summary Results'!$D4148)</f>
        <v>0.55760938900000001</v>
      </c>
      <c r="D4566">
        <f>IF(OR(B4566=0,'Input and Summary Results'!E4148=0),FALSE,'Input and Summary Results'!$E4148)</f>
        <v>6.5379904000000003E-2</v>
      </c>
      <c r="E4566">
        <f t="shared" si="242"/>
        <v>-0.25366992221893997</v>
      </c>
      <c r="F4566">
        <f t="shared" si="243"/>
        <v>5.0886658108262234E-2</v>
      </c>
      <c r="G4566">
        <f>IF('Input and Summary Results'!$J$4="yes",IF(C4566=FALSE,FALSE,IF('Data Transformation'!E4566&lt;$R$10,E4566,$R$10)),IF(C4566=FALSE,FALSE,IF(C4566&lt;$R$10,C4566,$R$10)))</f>
        <v>0.55760938900000001</v>
      </c>
      <c r="H4566">
        <f>IF('Input and Summary Results'!$J$4="yes",'Data Transformation'!F4566,'Data Transformation'!D4566)</f>
        <v>6.5379904000000003E-2</v>
      </c>
      <c r="I4566">
        <f t="shared" si="244"/>
        <v>245</v>
      </c>
    </row>
    <row r="4567" spans="2:9" x14ac:dyDescent="0.45">
      <c r="B4567">
        <f>IF('Input and Summary Results'!D4149=0,FALSE,'Input and Summary Results'!$B4149)</f>
        <v>245</v>
      </c>
      <c r="C4567">
        <f>IF(OR(B4567=0,'Input and Summary Results'!D4149=0,'Input and Summary Results'!D4149=""),FALSE,'Input and Summary Results'!$D4149)</f>
        <v>-1.2974848000000001E-2</v>
      </c>
      <c r="D4567">
        <f>IF(OR(B4567=0,'Input and Summary Results'!E4149=0),FALSE,'Input and Summary Results'!$E4149)</f>
        <v>5.6493956999999997E-2</v>
      </c>
      <c r="E4567" t="e">
        <f t="shared" si="242"/>
        <v>#NUM!</v>
      </c>
      <c r="F4567">
        <f t="shared" si="243"/>
        <v>-1.8896851306466171</v>
      </c>
      <c r="G4567">
        <f>IF('Input and Summary Results'!$J$4="yes",IF(C4567=FALSE,FALSE,IF('Data Transformation'!E4567&lt;$R$10,E4567,$R$10)),IF(C4567=FALSE,FALSE,IF(C4567&lt;$R$10,C4567,$R$10)))</f>
        <v>-1.2974848000000001E-2</v>
      </c>
      <c r="H4567">
        <f>IF('Input and Summary Results'!$J$4="yes",'Data Transformation'!F4567,'Data Transformation'!D4567)</f>
        <v>5.6493956999999997E-2</v>
      </c>
      <c r="I4567">
        <f t="shared" si="244"/>
        <v>245</v>
      </c>
    </row>
    <row r="4568" spans="2:9" x14ac:dyDescent="0.45">
      <c r="B4568">
        <f>IF('Input and Summary Results'!D4150=0,FALSE,'Input and Summary Results'!$B4150)</f>
        <v>245</v>
      </c>
      <c r="C4568">
        <f>IF(OR(B4568=0,'Input and Summary Results'!D4150=0,'Input and Summary Results'!D4150=""),FALSE,'Input and Summary Results'!$D4150)</f>
        <v>-4.0143104999999998E-2</v>
      </c>
      <c r="D4568">
        <f>IF(OR(B4568=0,'Input and Summary Results'!E4150=0),FALSE,'Input and Summary Results'!$E4150)</f>
        <v>5.5584571999999999E-2</v>
      </c>
      <c r="E4568" t="e">
        <f t="shared" si="242"/>
        <v>#NUM!</v>
      </c>
      <c r="F4568">
        <f t="shared" si="243"/>
        <v>-0.60094265872059471</v>
      </c>
      <c r="G4568">
        <f>IF('Input and Summary Results'!$J$4="yes",IF(C4568=FALSE,FALSE,IF('Data Transformation'!E4568&lt;$R$10,E4568,$R$10)),IF(C4568=FALSE,FALSE,IF(C4568&lt;$R$10,C4568,$R$10)))</f>
        <v>-4.0143104999999998E-2</v>
      </c>
      <c r="H4568">
        <f>IF('Input and Summary Results'!$J$4="yes",'Data Transformation'!F4568,'Data Transformation'!D4568)</f>
        <v>5.5584571999999999E-2</v>
      </c>
      <c r="I4568">
        <f t="shared" si="244"/>
        <v>245</v>
      </c>
    </row>
    <row r="4569" spans="2:9" x14ac:dyDescent="0.45">
      <c r="B4569">
        <f>IF('Input and Summary Results'!D4151=0,FALSE,'Input and Summary Results'!$B4151)</f>
        <v>245</v>
      </c>
      <c r="C4569">
        <f>IF(OR(B4569=0,'Input and Summary Results'!D4151=0,'Input and Summary Results'!D4151=""),FALSE,'Input and Summary Results'!$D4151)</f>
        <v>-1.0591094000000001E-2</v>
      </c>
      <c r="D4569">
        <f>IF(OR(B4569=0,'Input and Summary Results'!E4151=0),FALSE,'Input and Summary Results'!$E4151)</f>
        <v>5.5446137999999999E-2</v>
      </c>
      <c r="E4569" t="e">
        <f t="shared" si="242"/>
        <v>#NUM!</v>
      </c>
      <c r="F4569">
        <f t="shared" si="243"/>
        <v>-2.2720621582624041</v>
      </c>
      <c r="G4569">
        <f>IF('Input and Summary Results'!$J$4="yes",IF(C4569=FALSE,FALSE,IF('Data Transformation'!E4569&lt;$R$10,E4569,$R$10)),IF(C4569=FALSE,FALSE,IF(C4569&lt;$R$10,C4569,$R$10)))</f>
        <v>-1.0591094000000001E-2</v>
      </c>
      <c r="H4569">
        <f>IF('Input and Summary Results'!$J$4="yes",'Data Transformation'!F4569,'Data Transformation'!D4569)</f>
        <v>5.5446137999999999E-2</v>
      </c>
      <c r="I4569">
        <f t="shared" si="244"/>
        <v>245</v>
      </c>
    </row>
    <row r="4570" spans="2:9" x14ac:dyDescent="0.45">
      <c r="B4570">
        <f>IF('Input and Summary Results'!D4152=0,FALSE,'Input and Summary Results'!$B4152)</f>
        <v>245</v>
      </c>
      <c r="C4570">
        <f>IF(OR(B4570=0,'Input and Summary Results'!D4152=0,'Input and Summary Results'!D4152=""),FALSE,'Input and Summary Results'!$D4152)</f>
        <v>8.8081115000000001E-2</v>
      </c>
      <c r="D4570">
        <f>IF(OR(B4570=0,'Input and Summary Results'!E4152=0),FALSE,'Input and Summary Results'!$E4152)</f>
        <v>5.2706313999999997E-2</v>
      </c>
      <c r="E4570">
        <f t="shared" si="242"/>
        <v>-1.0551171963605284</v>
      </c>
      <c r="F4570">
        <f t="shared" si="243"/>
        <v>0.25969857756682574</v>
      </c>
      <c r="G4570">
        <f>IF('Input and Summary Results'!$J$4="yes",IF(C4570=FALSE,FALSE,IF('Data Transformation'!E4570&lt;$R$10,E4570,$R$10)),IF(C4570=FALSE,FALSE,IF(C4570&lt;$R$10,C4570,$R$10)))</f>
        <v>8.8081115000000001E-2</v>
      </c>
      <c r="H4570">
        <f>IF('Input and Summary Results'!$J$4="yes",'Data Transformation'!F4570,'Data Transformation'!D4570)</f>
        <v>5.2706313999999997E-2</v>
      </c>
      <c r="I4570">
        <f t="shared" si="244"/>
        <v>245</v>
      </c>
    </row>
    <row r="4571" spans="2:9" x14ac:dyDescent="0.45">
      <c r="B4571">
        <f>IF('Input and Summary Results'!D4153=0,FALSE,'Input and Summary Results'!$B4153)</f>
        <v>245</v>
      </c>
      <c r="C4571">
        <f>IF(OR(B4571=0,'Input and Summary Results'!D4153=0,'Input and Summary Results'!D4153=""),FALSE,'Input and Summary Results'!$D4153)</f>
        <v>3.9016331000000001E-2</v>
      </c>
      <c r="D4571">
        <f>IF(OR(B4571=0,'Input and Summary Results'!E4153=0),FALSE,'Input and Summary Results'!$E4153)</f>
        <v>5.1630769E-2</v>
      </c>
      <c r="E4571">
        <f t="shared" si="242"/>
        <v>-1.408753573008459</v>
      </c>
      <c r="F4571">
        <f t="shared" si="243"/>
        <v>0.57431729667251386</v>
      </c>
      <c r="G4571">
        <f>IF('Input and Summary Results'!$J$4="yes",IF(C4571=FALSE,FALSE,IF('Data Transformation'!E4571&lt;$R$10,E4571,$R$10)),IF(C4571=FALSE,FALSE,IF(C4571&lt;$R$10,C4571,$R$10)))</f>
        <v>3.9016331000000001E-2</v>
      </c>
      <c r="H4571">
        <f>IF('Input and Summary Results'!$J$4="yes",'Data Transformation'!F4571,'Data Transformation'!D4571)</f>
        <v>5.1630769E-2</v>
      </c>
      <c r="I4571">
        <f t="shared" si="244"/>
        <v>245</v>
      </c>
    </row>
    <row r="4572" spans="2:9" x14ac:dyDescent="0.45">
      <c r="B4572">
        <f>IF('Input and Summary Results'!D4154=0,FALSE,'Input and Summary Results'!$B4154)</f>
        <v>245</v>
      </c>
      <c r="C4572">
        <f>IF(OR(B4572=0,'Input and Summary Results'!D4154=0,'Input and Summary Results'!D4154=""),FALSE,'Input and Summary Results'!$D4154)</f>
        <v>0.13595432499999999</v>
      </c>
      <c r="D4572">
        <f>IF(OR(B4572=0,'Input and Summary Results'!E4154=0),FALSE,'Input and Summary Results'!$E4154)</f>
        <v>4.9416781999999999E-2</v>
      </c>
      <c r="E4572">
        <f t="shared" si="242"/>
        <v>-0.86660697201353776</v>
      </c>
      <c r="F4572">
        <f t="shared" si="243"/>
        <v>0.15775065183104695</v>
      </c>
      <c r="G4572">
        <f>IF('Input and Summary Results'!$J$4="yes",IF(C4572=FALSE,FALSE,IF('Data Transformation'!E4572&lt;$R$10,E4572,$R$10)),IF(C4572=FALSE,FALSE,IF(C4572&lt;$R$10,C4572,$R$10)))</f>
        <v>0.13595432499999999</v>
      </c>
      <c r="H4572">
        <f>IF('Input and Summary Results'!$J$4="yes",'Data Transformation'!F4572,'Data Transformation'!D4572)</f>
        <v>4.9416781999999999E-2</v>
      </c>
      <c r="I4572">
        <f t="shared" si="244"/>
        <v>245</v>
      </c>
    </row>
    <row r="4573" spans="2:9" x14ac:dyDescent="0.45">
      <c r="B4573">
        <f>IF('Input and Summary Results'!D4155=0,FALSE,'Input and Summary Results'!$B4155)</f>
        <v>245</v>
      </c>
      <c r="C4573">
        <f>IF(OR(B4573=0,'Input and Summary Results'!D4155=0,'Input and Summary Results'!D4155=""),FALSE,'Input and Summary Results'!$D4155)</f>
        <v>-5.4704350000000001E-3</v>
      </c>
      <c r="D4573">
        <f>IF(OR(B4573=0,'Input and Summary Results'!E4155=0),FALSE,'Input and Summary Results'!$E4155)</f>
        <v>4.4762530000000002E-2</v>
      </c>
      <c r="E4573" t="e">
        <f t="shared" si="242"/>
        <v>#NUM!</v>
      </c>
      <c r="F4573">
        <f t="shared" si="243"/>
        <v>-3.5512601868041571</v>
      </c>
      <c r="G4573">
        <f>IF('Input and Summary Results'!$J$4="yes",IF(C4573=FALSE,FALSE,IF('Data Transformation'!E4573&lt;$R$10,E4573,$R$10)),IF(C4573=FALSE,FALSE,IF(C4573&lt;$R$10,C4573,$R$10)))</f>
        <v>-5.4704350000000001E-3</v>
      </c>
      <c r="H4573">
        <f>IF('Input and Summary Results'!$J$4="yes",'Data Transformation'!F4573,'Data Transformation'!D4573)</f>
        <v>4.4762530000000002E-2</v>
      </c>
      <c r="I4573">
        <f t="shared" si="244"/>
        <v>245</v>
      </c>
    </row>
    <row r="4574" spans="2:9" x14ac:dyDescent="0.45">
      <c r="B4574">
        <f>IF('Input and Summary Results'!D4156=0,FALSE,'Input and Summary Results'!$B4156)</f>
        <v>245</v>
      </c>
      <c r="C4574">
        <f>IF(OR(B4574=0,'Input and Summary Results'!D4156=0,'Input and Summary Results'!D4156=""),FALSE,'Input and Summary Results'!$D4156)</f>
        <v>3.7370207000000003E-2</v>
      </c>
      <c r="D4574">
        <f>IF(OR(B4574=0,'Input and Summary Results'!E4156=0),FALSE,'Input and Summary Results'!$E4156)</f>
        <v>4.3080991999999999E-2</v>
      </c>
      <c r="E4574">
        <f t="shared" si="242"/>
        <v>-1.4274744965119153</v>
      </c>
      <c r="F4574">
        <f t="shared" si="243"/>
        <v>0.50032236984932943</v>
      </c>
      <c r="G4574">
        <f>IF('Input and Summary Results'!$J$4="yes",IF(C4574=FALSE,FALSE,IF('Data Transformation'!E4574&lt;$R$10,E4574,$R$10)),IF(C4574=FALSE,FALSE,IF(C4574&lt;$R$10,C4574,$R$10)))</f>
        <v>3.7370207000000003E-2</v>
      </c>
      <c r="H4574">
        <f>IF('Input and Summary Results'!$J$4="yes",'Data Transformation'!F4574,'Data Transformation'!D4574)</f>
        <v>4.3080991999999999E-2</v>
      </c>
      <c r="I4574">
        <f t="shared" si="244"/>
        <v>245</v>
      </c>
    </row>
    <row r="4575" spans="2:9" x14ac:dyDescent="0.45">
      <c r="B4575">
        <f>IF('Input and Summary Results'!D4157=0,FALSE,'Input and Summary Results'!$B4157)</f>
        <v>246</v>
      </c>
      <c r="C4575">
        <f>IF(OR(B4575=0,'Input and Summary Results'!D4157=0,'Input and Summary Results'!D4157=""),FALSE,'Input and Summary Results'!$D4157)</f>
        <v>3.3976105999999999E-2</v>
      </c>
      <c r="D4575">
        <f>IF(OR(B4575=0,'Input and Summary Results'!E4157=0),FALSE,'Input and Summary Results'!$E4157)</f>
        <v>0.110684242</v>
      </c>
      <c r="E4575">
        <f t="shared" si="242"/>
        <v>-1.4688263970861528</v>
      </c>
      <c r="F4575">
        <f t="shared" si="243"/>
        <v>1.4138453955847679</v>
      </c>
      <c r="G4575">
        <f>IF('Input and Summary Results'!$J$4="yes",IF(C4575=FALSE,FALSE,IF('Data Transformation'!E4575&lt;$R$10,E4575,$R$10)),IF(C4575=FALSE,FALSE,IF(C4575&lt;$R$10,C4575,$R$10)))</f>
        <v>3.3976105999999999E-2</v>
      </c>
      <c r="H4575">
        <f>IF('Input and Summary Results'!$J$4="yes",'Data Transformation'!F4575,'Data Transformation'!D4575)</f>
        <v>0.110684242</v>
      </c>
      <c r="I4575">
        <f t="shared" si="244"/>
        <v>246</v>
      </c>
    </row>
    <row r="4576" spans="2:9" x14ac:dyDescent="0.45">
      <c r="B4576">
        <f>IF('Input and Summary Results'!D4158=0,FALSE,'Input and Summary Results'!$B4158)</f>
        <v>246</v>
      </c>
      <c r="C4576">
        <f>IF(OR(B4576=0,'Input and Summary Results'!D4158=0,'Input and Summary Results'!D4158=""),FALSE,'Input and Summary Results'!$D4158)</f>
        <v>0.25888533699999999</v>
      </c>
      <c r="D4576">
        <f>IF(OR(B4576=0,'Input and Summary Results'!E4158=0),FALSE,'Input and Summary Results'!$E4158)</f>
        <v>0.107692696</v>
      </c>
      <c r="E4576">
        <f t="shared" si="242"/>
        <v>-0.58689254686263648</v>
      </c>
      <c r="F4576">
        <f t="shared" si="243"/>
        <v>0.1805379578681971</v>
      </c>
      <c r="G4576">
        <f>IF('Input and Summary Results'!$J$4="yes",IF(C4576=FALSE,FALSE,IF('Data Transformation'!E4576&lt;$R$10,E4576,$R$10)),IF(C4576=FALSE,FALSE,IF(C4576&lt;$R$10,C4576,$R$10)))</f>
        <v>0.25888533699999999</v>
      </c>
      <c r="H4576">
        <f>IF('Input and Summary Results'!$J$4="yes",'Data Transformation'!F4576,'Data Transformation'!D4576)</f>
        <v>0.107692696</v>
      </c>
      <c r="I4576">
        <f t="shared" si="244"/>
        <v>246</v>
      </c>
    </row>
    <row r="4577" spans="2:9" x14ac:dyDescent="0.45">
      <c r="B4577">
        <f>IF('Input and Summary Results'!D4159=0,FALSE,'Input and Summary Results'!$B4159)</f>
        <v>246</v>
      </c>
      <c r="C4577">
        <f>IF(OR(B4577=0,'Input and Summary Results'!D4159=0,'Input and Summary Results'!D4159=""),FALSE,'Input and Summary Results'!$D4159)</f>
        <v>0.57829445700000004</v>
      </c>
      <c r="D4577">
        <f>IF(OR(B4577=0,'Input and Summary Results'!E4159=0),FALSE,'Input and Summary Results'!$E4159)</f>
        <v>8.8299836000000007E-2</v>
      </c>
      <c r="E4577">
        <f t="shared" si="242"/>
        <v>-0.23785097042483386</v>
      </c>
      <c r="F4577">
        <f t="shared" si="243"/>
        <v>6.6267501547226493E-2</v>
      </c>
      <c r="G4577">
        <f>IF('Input and Summary Results'!$J$4="yes",IF(C4577=FALSE,FALSE,IF('Data Transformation'!E4577&lt;$R$10,E4577,$R$10)),IF(C4577=FALSE,FALSE,IF(C4577&lt;$R$10,C4577,$R$10)))</f>
        <v>0.57829445700000004</v>
      </c>
      <c r="H4577">
        <f>IF('Input and Summary Results'!$J$4="yes",'Data Transformation'!F4577,'Data Transformation'!D4577)</f>
        <v>8.8299836000000007E-2</v>
      </c>
      <c r="I4577">
        <f t="shared" si="244"/>
        <v>246</v>
      </c>
    </row>
    <row r="4578" spans="2:9" x14ac:dyDescent="0.45">
      <c r="B4578">
        <f>IF('Input and Summary Results'!D4160=0,FALSE,'Input and Summary Results'!$B4160)</f>
        <v>246</v>
      </c>
      <c r="C4578">
        <f>IF(OR(B4578=0,'Input and Summary Results'!D4160=0,'Input and Summary Results'!D4160=""),FALSE,'Input and Summary Results'!$D4160)</f>
        <v>0.57366094199999995</v>
      </c>
      <c r="D4578">
        <f>IF(OR(B4578=0,'Input and Summary Results'!E4160=0),FALSE,'Input and Summary Results'!$E4160)</f>
        <v>8.3872442000000005E-2</v>
      </c>
      <c r="E4578">
        <f t="shared" si="242"/>
        <v>-0.2413447182739426</v>
      </c>
      <c r="F4578">
        <f t="shared" si="243"/>
        <v>6.3453230232292865E-2</v>
      </c>
      <c r="G4578">
        <f>IF('Input and Summary Results'!$J$4="yes",IF(C4578=FALSE,FALSE,IF('Data Transformation'!E4578&lt;$R$10,E4578,$R$10)),IF(C4578=FALSE,FALSE,IF(C4578&lt;$R$10,C4578,$R$10)))</f>
        <v>0.57366094199999995</v>
      </c>
      <c r="H4578">
        <f>IF('Input and Summary Results'!$J$4="yes",'Data Transformation'!F4578,'Data Transformation'!D4578)</f>
        <v>8.3872442000000005E-2</v>
      </c>
      <c r="I4578">
        <f t="shared" si="244"/>
        <v>246</v>
      </c>
    </row>
    <row r="4579" spans="2:9" x14ac:dyDescent="0.45">
      <c r="B4579">
        <f>IF('Input and Summary Results'!D4161=0,FALSE,'Input and Summary Results'!$B4161)</f>
        <v>246</v>
      </c>
      <c r="C4579">
        <f>IF(OR(B4579=0,'Input and Summary Results'!D4161=0,'Input and Summary Results'!D4161=""),FALSE,'Input and Summary Results'!$D4161)</f>
        <v>0.50509757700000002</v>
      </c>
      <c r="D4579">
        <f>IF(OR(B4579=0,'Input and Summary Results'!E4161=0),FALSE,'Input and Summary Results'!$E4161)</f>
        <v>8.2301395999999999E-2</v>
      </c>
      <c r="E4579">
        <f t="shared" si="242"/>
        <v>-0.29662471483362873</v>
      </c>
      <c r="F4579">
        <f t="shared" si="243"/>
        <v>7.0716644645476084E-2</v>
      </c>
      <c r="G4579">
        <f>IF('Input and Summary Results'!$J$4="yes",IF(C4579=FALSE,FALSE,IF('Data Transformation'!E4579&lt;$R$10,E4579,$R$10)),IF(C4579=FALSE,FALSE,IF(C4579&lt;$R$10,C4579,$R$10)))</f>
        <v>0.50509757700000002</v>
      </c>
      <c r="H4579">
        <f>IF('Input and Summary Results'!$J$4="yes",'Data Transformation'!F4579,'Data Transformation'!D4579)</f>
        <v>8.2301395999999999E-2</v>
      </c>
      <c r="I4579">
        <f t="shared" si="244"/>
        <v>246</v>
      </c>
    </row>
    <row r="4580" spans="2:9" x14ac:dyDescent="0.45">
      <c r="B4580">
        <f>IF('Input and Summary Results'!D4162=0,FALSE,'Input and Summary Results'!$B4162)</f>
        <v>246</v>
      </c>
      <c r="C4580">
        <f>IF(OR(B4580=0,'Input and Summary Results'!D4162=0,'Input and Summary Results'!D4162=""),FALSE,'Input and Summary Results'!$D4162)</f>
        <v>0.80219331400000005</v>
      </c>
      <c r="D4580">
        <f>IF(OR(B4580=0,'Input and Summary Results'!E4162=0),FALSE,'Input and Summary Results'!$E4162)</f>
        <v>7.6827575999999995E-2</v>
      </c>
      <c r="E4580">
        <f t="shared" si="242"/>
        <v>-9.5720962031518073E-2</v>
      </c>
      <c r="F4580">
        <f t="shared" si="243"/>
        <v>4.1565003599618629E-2</v>
      </c>
      <c r="G4580">
        <f>IF('Input and Summary Results'!$J$4="yes",IF(C4580=FALSE,FALSE,IF('Data Transformation'!E4580&lt;$R$10,E4580,$R$10)),IF(C4580=FALSE,FALSE,IF(C4580&lt;$R$10,C4580,$R$10)))</f>
        <v>0.80219331400000005</v>
      </c>
      <c r="H4580">
        <f>IF('Input and Summary Results'!$J$4="yes",'Data Transformation'!F4580,'Data Transformation'!D4580)</f>
        <v>7.6827575999999995E-2</v>
      </c>
      <c r="I4580">
        <f t="shared" si="244"/>
        <v>246</v>
      </c>
    </row>
    <row r="4581" spans="2:9" x14ac:dyDescent="0.45">
      <c r="B4581">
        <f>IF('Input and Summary Results'!D4163=0,FALSE,'Input and Summary Results'!$B4163)</f>
        <v>246</v>
      </c>
      <c r="C4581">
        <f>IF(OR(B4581=0,'Input and Summary Results'!D4163=0,'Input and Summary Results'!D4163=""),FALSE,'Input and Summary Results'!$D4163)</f>
        <v>0.14472780099999999</v>
      </c>
      <c r="D4581">
        <f>IF(OR(B4581=0,'Input and Summary Results'!E4163=0),FALSE,'Input and Summary Results'!$E4163)</f>
        <v>7.4233997999999995E-2</v>
      </c>
      <c r="E4581">
        <f t="shared" si="242"/>
        <v>-0.8394480365300494</v>
      </c>
      <c r="F4581">
        <f t="shared" si="243"/>
        <v>0.22260792266165916</v>
      </c>
      <c r="G4581">
        <f>IF('Input and Summary Results'!$J$4="yes",IF(C4581=FALSE,FALSE,IF('Data Transformation'!E4581&lt;$R$10,E4581,$R$10)),IF(C4581=FALSE,FALSE,IF(C4581&lt;$R$10,C4581,$R$10)))</f>
        <v>0.14472780099999999</v>
      </c>
      <c r="H4581">
        <f>IF('Input and Summary Results'!$J$4="yes",'Data Transformation'!F4581,'Data Transformation'!D4581)</f>
        <v>7.4233997999999995E-2</v>
      </c>
      <c r="I4581">
        <f t="shared" si="244"/>
        <v>246</v>
      </c>
    </row>
    <row r="4582" spans="2:9" x14ac:dyDescent="0.45">
      <c r="B4582">
        <f>IF('Input and Summary Results'!D4164=0,FALSE,'Input and Summary Results'!$B4164)</f>
        <v>246</v>
      </c>
      <c r="C4582">
        <f>IF(OR(B4582=0,'Input and Summary Results'!D4164=0,'Input and Summary Results'!D4164=""),FALSE,'Input and Summary Results'!$D4164)</f>
        <v>0.27601820399999999</v>
      </c>
      <c r="D4582">
        <f>IF(OR(B4582=0,'Input and Summary Results'!E4164=0),FALSE,'Input and Summary Results'!$E4164)</f>
        <v>7.0048669999999993E-2</v>
      </c>
      <c r="E4582">
        <f t="shared" si="242"/>
        <v>-0.55906227432595146</v>
      </c>
      <c r="F4582">
        <f t="shared" si="243"/>
        <v>0.11014173101423412</v>
      </c>
      <c r="G4582">
        <f>IF('Input and Summary Results'!$J$4="yes",IF(C4582=FALSE,FALSE,IF('Data Transformation'!E4582&lt;$R$10,E4582,$R$10)),IF(C4582=FALSE,FALSE,IF(C4582&lt;$R$10,C4582,$R$10)))</f>
        <v>0.27601820399999999</v>
      </c>
      <c r="H4582">
        <f>IF('Input and Summary Results'!$J$4="yes",'Data Transformation'!F4582,'Data Transformation'!D4582)</f>
        <v>7.0048669999999993E-2</v>
      </c>
      <c r="I4582">
        <f t="shared" si="244"/>
        <v>246</v>
      </c>
    </row>
    <row r="4583" spans="2:9" x14ac:dyDescent="0.45">
      <c r="B4583">
        <f>IF('Input and Summary Results'!D4165=0,FALSE,'Input and Summary Results'!$B4165)</f>
        <v>246</v>
      </c>
      <c r="C4583">
        <f>IF(OR(B4583=0,'Input and Summary Results'!D4165=0,'Input and Summary Results'!D4165=""),FALSE,'Input and Summary Results'!$D4165)</f>
        <v>0.15504309499999999</v>
      </c>
      <c r="D4583">
        <f>IF(OR(B4583=0,'Input and Summary Results'!E4165=0),FALSE,'Input and Summary Results'!$E4165)</f>
        <v>6.4403528000000002E-2</v>
      </c>
      <c r="E4583">
        <f t="shared" si="242"/>
        <v>-0.80954757073703154</v>
      </c>
      <c r="F4583">
        <f t="shared" si="243"/>
        <v>0.18027975481268613</v>
      </c>
      <c r="G4583">
        <f>IF('Input and Summary Results'!$J$4="yes",IF(C4583=FALSE,FALSE,IF('Data Transformation'!E4583&lt;$R$10,E4583,$R$10)),IF(C4583=FALSE,FALSE,IF(C4583&lt;$R$10,C4583,$R$10)))</f>
        <v>0.15504309499999999</v>
      </c>
      <c r="H4583">
        <f>IF('Input and Summary Results'!$J$4="yes",'Data Transformation'!F4583,'Data Transformation'!D4583)</f>
        <v>6.4403528000000002E-2</v>
      </c>
      <c r="I4583">
        <f t="shared" si="244"/>
        <v>246</v>
      </c>
    </row>
    <row r="4584" spans="2:9" x14ac:dyDescent="0.45">
      <c r="B4584">
        <f>IF('Input and Summary Results'!D4166=0,FALSE,'Input and Summary Results'!$B4166)</f>
        <v>246</v>
      </c>
      <c r="C4584">
        <f>IF(OR(B4584=0,'Input and Summary Results'!D4166=0,'Input and Summary Results'!D4166=""),FALSE,'Input and Summary Results'!$D4166)</f>
        <v>0.14596985100000001</v>
      </c>
      <c r="D4584">
        <f>IF(OR(B4584=0,'Input and Summary Results'!E4166=0),FALSE,'Input and Summary Results'!$E4166)</f>
        <v>6.4322870000000004E-2</v>
      </c>
      <c r="E4584">
        <f t="shared" si="242"/>
        <v>-0.83573683528699771</v>
      </c>
      <c r="F4584">
        <f t="shared" si="243"/>
        <v>0.19124583185331881</v>
      </c>
      <c r="G4584">
        <f>IF('Input and Summary Results'!$J$4="yes",IF(C4584=FALSE,FALSE,IF('Data Transformation'!E4584&lt;$R$10,E4584,$R$10)),IF(C4584=FALSE,FALSE,IF(C4584&lt;$R$10,C4584,$R$10)))</f>
        <v>0.14596985100000001</v>
      </c>
      <c r="H4584">
        <f>IF('Input and Summary Results'!$J$4="yes",'Data Transformation'!F4584,'Data Transformation'!D4584)</f>
        <v>6.4322870000000004E-2</v>
      </c>
      <c r="I4584">
        <f t="shared" si="244"/>
        <v>246</v>
      </c>
    </row>
    <row r="4585" spans="2:9" x14ac:dyDescent="0.45">
      <c r="B4585">
        <f>IF('Input and Summary Results'!D4167=0,FALSE,'Input and Summary Results'!$B4167)</f>
        <v>246</v>
      </c>
      <c r="C4585">
        <f>IF(OR(B4585=0,'Input and Summary Results'!D4167=0,'Input and Summary Results'!D4167=""),FALSE,'Input and Summary Results'!$D4167)</f>
        <v>0.74971292300000003</v>
      </c>
      <c r="D4585">
        <f>IF(OR(B4585=0,'Input and Summary Results'!E4167=0),FALSE,'Input and Summary Results'!$E4167)</f>
        <v>6.3883832000000002E-2</v>
      </c>
      <c r="E4585">
        <f t="shared" si="242"/>
        <v>-0.1251050030404845</v>
      </c>
      <c r="F4585">
        <f t="shared" si="243"/>
        <v>3.6981599539534685E-2</v>
      </c>
      <c r="G4585">
        <f>IF('Input and Summary Results'!$J$4="yes",IF(C4585=FALSE,FALSE,IF('Data Transformation'!E4585&lt;$R$10,E4585,$R$10)),IF(C4585=FALSE,FALSE,IF(C4585&lt;$R$10,C4585,$R$10)))</f>
        <v>0.74971292300000003</v>
      </c>
      <c r="H4585">
        <f>IF('Input and Summary Results'!$J$4="yes",'Data Transformation'!F4585,'Data Transformation'!D4585)</f>
        <v>6.3883832000000002E-2</v>
      </c>
      <c r="I4585">
        <f t="shared" si="244"/>
        <v>246</v>
      </c>
    </row>
    <row r="4586" spans="2:9" x14ac:dyDescent="0.45">
      <c r="B4586">
        <f>IF('Input and Summary Results'!D4168=0,FALSE,'Input and Summary Results'!$B4168)</f>
        <v>246</v>
      </c>
      <c r="C4586">
        <f>IF(OR(B4586=0,'Input and Summary Results'!D4168=0,'Input and Summary Results'!D4168=""),FALSE,'Input and Summary Results'!$D4168)</f>
        <v>0.81793886800000004</v>
      </c>
      <c r="D4586">
        <f>IF(OR(B4586=0,'Input and Summary Results'!E4168=0),FALSE,'Input and Summary Results'!$E4168)</f>
        <v>6.0734473999999997E-2</v>
      </c>
      <c r="E4586">
        <f t="shared" ref="E4586:E4649" si="245">IF(C4586=FALSE,FALSE,LOG10(C4586))</f>
        <v>-8.7279153886596031E-2</v>
      </c>
      <c r="F4586">
        <f t="shared" ref="F4586:F4649" si="246">IF(D4586=FALSE, FALSE,0.434*D4586/C4586)</f>
        <v>3.2225833429889036E-2</v>
      </c>
      <c r="G4586">
        <f>IF('Input and Summary Results'!$J$4="yes",IF(C4586=FALSE,FALSE,IF('Data Transformation'!E4586&lt;$R$10,E4586,$R$10)),IF(C4586=FALSE,FALSE,IF(C4586&lt;$R$10,C4586,$R$10)))</f>
        <v>0.81793886800000004</v>
      </c>
      <c r="H4586">
        <f>IF('Input and Summary Results'!$J$4="yes",'Data Transformation'!F4586,'Data Transformation'!D4586)</f>
        <v>6.0734473999999997E-2</v>
      </c>
      <c r="I4586">
        <f t="shared" si="244"/>
        <v>246</v>
      </c>
    </row>
    <row r="4587" spans="2:9" x14ac:dyDescent="0.45">
      <c r="B4587">
        <f>IF('Input and Summary Results'!D4169=0,FALSE,'Input and Summary Results'!$B4169)</f>
        <v>246</v>
      </c>
      <c r="C4587">
        <f>IF(OR(B4587=0,'Input and Summary Results'!D4169=0,'Input and Summary Results'!D4169=""),FALSE,'Input and Summary Results'!$D4169)</f>
        <v>0.87388291600000001</v>
      </c>
      <c r="D4587">
        <f>IF(OR(B4587=0,'Input and Summary Results'!E4169=0),FALSE,'Input and Summary Results'!$E4169)</f>
        <v>5.9577616999999999E-2</v>
      </c>
      <c r="E4587">
        <f t="shared" si="245"/>
        <v>-5.8546750822543361E-2</v>
      </c>
      <c r="F4587">
        <f t="shared" si="246"/>
        <v>2.9588272415660772E-2</v>
      </c>
      <c r="G4587">
        <f>IF('Input and Summary Results'!$J$4="yes",IF(C4587=FALSE,FALSE,IF('Data Transformation'!E4587&lt;$R$10,E4587,$R$10)),IF(C4587=FALSE,FALSE,IF(C4587&lt;$R$10,C4587,$R$10)))</f>
        <v>0.87388291600000001</v>
      </c>
      <c r="H4587">
        <f>IF('Input and Summary Results'!$J$4="yes",'Data Transformation'!F4587,'Data Transformation'!D4587)</f>
        <v>5.9577616999999999E-2</v>
      </c>
      <c r="I4587">
        <f t="shared" si="244"/>
        <v>246</v>
      </c>
    </row>
    <row r="4588" spans="2:9" x14ac:dyDescent="0.45">
      <c r="B4588">
        <f>IF('Input and Summary Results'!D4170=0,FALSE,'Input and Summary Results'!$B4170)</f>
        <v>246</v>
      </c>
      <c r="C4588">
        <f>IF(OR(B4588=0,'Input and Summary Results'!D4170=0,'Input and Summary Results'!D4170=""),FALSE,'Input and Summary Results'!$D4170)</f>
        <v>0.14894162899999999</v>
      </c>
      <c r="D4588">
        <f>IF(OR(B4588=0,'Input and Summary Results'!E4170=0),FALSE,'Input and Summary Results'!$E4170)</f>
        <v>5.6556503000000001E-2</v>
      </c>
      <c r="E4588">
        <f t="shared" si="245"/>
        <v>-0.82698390051385151</v>
      </c>
      <c r="F4588">
        <f t="shared" si="246"/>
        <v>0.16479960953025433</v>
      </c>
      <c r="G4588">
        <f>IF('Input and Summary Results'!$J$4="yes",IF(C4588=FALSE,FALSE,IF('Data Transformation'!E4588&lt;$R$10,E4588,$R$10)),IF(C4588=FALSE,FALSE,IF(C4588&lt;$R$10,C4588,$R$10)))</f>
        <v>0.14894162899999999</v>
      </c>
      <c r="H4588">
        <f>IF('Input and Summary Results'!$J$4="yes",'Data Transformation'!F4588,'Data Transformation'!D4588)</f>
        <v>5.6556503000000001E-2</v>
      </c>
      <c r="I4588">
        <f t="shared" si="244"/>
        <v>246</v>
      </c>
    </row>
    <row r="4589" spans="2:9" x14ac:dyDescent="0.45">
      <c r="B4589">
        <f>IF('Input and Summary Results'!D4171=0,FALSE,'Input and Summary Results'!$B4171)</f>
        <v>246</v>
      </c>
      <c r="C4589">
        <f>IF(OR(B4589=0,'Input and Summary Results'!D4171=0,'Input and Summary Results'!D4171=""),FALSE,'Input and Summary Results'!$D4171)</f>
        <v>8.4115551999999996E-2</v>
      </c>
      <c r="D4589">
        <f>IF(OR(B4589=0,'Input and Summary Results'!E4171=0),FALSE,'Input and Summary Results'!$E4171)</f>
        <v>5.6125611999999998E-2</v>
      </c>
      <c r="E4589">
        <f t="shared" si="245"/>
        <v>-1.0751237007138372</v>
      </c>
      <c r="F4589">
        <f t="shared" si="246"/>
        <v>0.28958397143966907</v>
      </c>
      <c r="G4589">
        <f>IF('Input and Summary Results'!$J$4="yes",IF(C4589=FALSE,FALSE,IF('Data Transformation'!E4589&lt;$R$10,E4589,$R$10)),IF(C4589=FALSE,FALSE,IF(C4589&lt;$R$10,C4589,$R$10)))</f>
        <v>8.4115551999999996E-2</v>
      </c>
      <c r="H4589">
        <f>IF('Input and Summary Results'!$J$4="yes",'Data Transformation'!F4589,'Data Transformation'!D4589)</f>
        <v>5.6125611999999998E-2</v>
      </c>
      <c r="I4589">
        <f t="shared" si="244"/>
        <v>246</v>
      </c>
    </row>
    <row r="4590" spans="2:9" x14ac:dyDescent="0.45">
      <c r="B4590">
        <f>IF('Input and Summary Results'!D4172=0,FALSE,'Input and Summary Results'!$B4172)</f>
        <v>246</v>
      </c>
      <c r="C4590">
        <f>IF(OR(B4590=0,'Input and Summary Results'!D4172=0,'Input and Summary Results'!D4172=""),FALSE,'Input and Summary Results'!$D4172)</f>
        <v>9.1201132000000004E-2</v>
      </c>
      <c r="D4590">
        <f>IF(OR(B4590=0,'Input and Summary Results'!E4172=0),FALSE,'Input and Summary Results'!$E4172)</f>
        <v>5.0760080999999999E-2</v>
      </c>
      <c r="E4590">
        <f t="shared" si="245"/>
        <v>-1.0399997711200217</v>
      </c>
      <c r="F4590">
        <f t="shared" si="246"/>
        <v>0.24155265039912002</v>
      </c>
      <c r="G4590">
        <f>IF('Input and Summary Results'!$J$4="yes",IF(C4590=FALSE,FALSE,IF('Data Transformation'!E4590&lt;$R$10,E4590,$R$10)),IF(C4590=FALSE,FALSE,IF(C4590&lt;$R$10,C4590,$R$10)))</f>
        <v>9.1201132000000004E-2</v>
      </c>
      <c r="H4590">
        <f>IF('Input and Summary Results'!$J$4="yes",'Data Transformation'!F4590,'Data Transformation'!D4590)</f>
        <v>5.0760080999999999E-2</v>
      </c>
      <c r="I4590">
        <f t="shared" si="244"/>
        <v>246</v>
      </c>
    </row>
    <row r="4591" spans="2:9" x14ac:dyDescent="0.45">
      <c r="B4591">
        <f>IF('Input and Summary Results'!D4173=0,FALSE,'Input and Summary Results'!$B4173)</f>
        <v>246</v>
      </c>
      <c r="C4591">
        <f>IF(OR(B4591=0,'Input and Summary Results'!D4173=0,'Input and Summary Results'!D4173=""),FALSE,'Input and Summary Results'!$D4173)</f>
        <v>0.13659363999999999</v>
      </c>
      <c r="D4591">
        <f>IF(OR(B4591=0,'Input and Summary Results'!E4173=0),FALSE,'Input and Summary Results'!$E4173)</f>
        <v>4.8302209999999998E-2</v>
      </c>
      <c r="E4591">
        <f t="shared" si="245"/>
        <v>-0.86456952157108891</v>
      </c>
      <c r="F4591">
        <f t="shared" si="246"/>
        <v>0.15347097522256528</v>
      </c>
      <c r="G4591">
        <f>IF('Input and Summary Results'!$J$4="yes",IF(C4591=FALSE,FALSE,IF('Data Transformation'!E4591&lt;$R$10,E4591,$R$10)),IF(C4591=FALSE,FALSE,IF(C4591&lt;$R$10,C4591,$R$10)))</f>
        <v>0.13659363999999999</v>
      </c>
      <c r="H4591">
        <f>IF('Input and Summary Results'!$J$4="yes",'Data Transformation'!F4591,'Data Transformation'!D4591)</f>
        <v>4.8302209999999998E-2</v>
      </c>
      <c r="I4591">
        <f t="shared" si="244"/>
        <v>246</v>
      </c>
    </row>
    <row r="4592" spans="2:9" x14ac:dyDescent="0.45">
      <c r="B4592">
        <f>IF('Input and Summary Results'!D4174=0,FALSE,'Input and Summary Results'!$B4174)</f>
        <v>247</v>
      </c>
      <c r="C4592">
        <f>IF(OR(B4592=0,'Input and Summary Results'!D4174=0,'Input and Summary Results'!D4174=""),FALSE,'Input and Summary Results'!$D4174)</f>
        <v>0.91603187900000005</v>
      </c>
      <c r="D4592">
        <f>IF(OR(B4592=0,'Input and Summary Results'!E4174=0),FALSE,'Input and Summary Results'!$E4174)</f>
        <v>0.119724015</v>
      </c>
      <c r="E4592">
        <f t="shared" si="245"/>
        <v>-3.8089412104118203E-2</v>
      </c>
      <c r="F4592">
        <f t="shared" si="246"/>
        <v>5.6723159642351265E-2</v>
      </c>
      <c r="G4592">
        <f>IF('Input and Summary Results'!$J$4="yes",IF(C4592=FALSE,FALSE,IF('Data Transformation'!E4592&lt;$R$10,E4592,$R$10)),IF(C4592=FALSE,FALSE,IF(C4592&lt;$R$10,C4592,$R$10)))</f>
        <v>0.91603187900000005</v>
      </c>
      <c r="H4592">
        <f>IF('Input and Summary Results'!$J$4="yes",'Data Transformation'!F4592,'Data Transformation'!D4592)</f>
        <v>0.119724015</v>
      </c>
      <c r="I4592">
        <f t="shared" si="244"/>
        <v>247</v>
      </c>
    </row>
    <row r="4593" spans="2:9" x14ac:dyDescent="0.45">
      <c r="B4593">
        <f>IF('Input and Summary Results'!D4175=0,FALSE,'Input and Summary Results'!$B4175)</f>
        <v>247</v>
      </c>
      <c r="C4593">
        <f>IF(OR(B4593=0,'Input and Summary Results'!D4175=0,'Input and Summary Results'!D4175=""),FALSE,'Input and Summary Results'!$D4175)</f>
        <v>1.000629875</v>
      </c>
      <c r="D4593">
        <f>IF(OR(B4593=0,'Input and Summary Results'!E4175=0),FALSE,'Input and Summary Results'!$E4175)</f>
        <v>9.7735146999999994E-2</v>
      </c>
      <c r="E4593">
        <f t="shared" si="245"/>
        <v>2.7346512140556266E-4</v>
      </c>
      <c r="F4593">
        <f t="shared" si="246"/>
        <v>4.2390353174294335E-2</v>
      </c>
      <c r="G4593">
        <f>IF('Input and Summary Results'!$J$4="yes",IF(C4593=FALSE,FALSE,IF('Data Transformation'!E4593&lt;$R$10,E4593,$R$10)),IF(C4593=FALSE,FALSE,IF(C4593&lt;$R$10,C4593,$R$10)))</f>
        <v>1.000629875</v>
      </c>
      <c r="H4593">
        <f>IF('Input and Summary Results'!$J$4="yes",'Data Transformation'!F4593,'Data Transformation'!D4593)</f>
        <v>9.7735146999999994E-2</v>
      </c>
      <c r="I4593">
        <f t="shared" si="244"/>
        <v>247</v>
      </c>
    </row>
    <row r="4594" spans="2:9" x14ac:dyDescent="0.45">
      <c r="B4594">
        <f>IF('Input and Summary Results'!D4176=0,FALSE,'Input and Summary Results'!$B4176)</f>
        <v>247</v>
      </c>
      <c r="C4594">
        <f>IF(OR(B4594=0,'Input and Summary Results'!D4176=0,'Input and Summary Results'!D4176=""),FALSE,'Input and Summary Results'!$D4176)</f>
        <v>0.68635903700000001</v>
      </c>
      <c r="D4594">
        <f>IF(OR(B4594=0,'Input and Summary Results'!E4176=0),FALSE,'Input and Summary Results'!$E4176)</f>
        <v>9.0161142E-2</v>
      </c>
      <c r="E4594">
        <f t="shared" si="245"/>
        <v>-0.163448643771996</v>
      </c>
      <c r="F4594">
        <f t="shared" si="246"/>
        <v>5.7010884272803708E-2</v>
      </c>
      <c r="G4594">
        <f>IF('Input and Summary Results'!$J$4="yes",IF(C4594=FALSE,FALSE,IF('Data Transformation'!E4594&lt;$R$10,E4594,$R$10)),IF(C4594=FALSE,FALSE,IF(C4594&lt;$R$10,C4594,$R$10)))</f>
        <v>0.68635903700000001</v>
      </c>
      <c r="H4594">
        <f>IF('Input and Summary Results'!$J$4="yes",'Data Transformation'!F4594,'Data Transformation'!D4594)</f>
        <v>9.0161142E-2</v>
      </c>
      <c r="I4594">
        <f t="shared" si="244"/>
        <v>247</v>
      </c>
    </row>
    <row r="4595" spans="2:9" x14ac:dyDescent="0.45">
      <c r="B4595">
        <f>IF('Input and Summary Results'!D4177=0,FALSE,'Input and Summary Results'!$B4177)</f>
        <v>247</v>
      </c>
      <c r="C4595">
        <f>IF(OR(B4595=0,'Input and Summary Results'!D4177=0,'Input and Summary Results'!D4177=""),FALSE,'Input and Summary Results'!$D4177)</f>
        <v>1.018540819</v>
      </c>
      <c r="D4595">
        <f>IF(OR(B4595=0,'Input and Summary Results'!E4177=0),FALSE,'Input and Summary Results'!$E4177)</f>
        <v>8.5959277000000001E-2</v>
      </c>
      <c r="E4595">
        <f t="shared" si="245"/>
        <v>7.978438452755799E-3</v>
      </c>
      <c r="F4595">
        <f t="shared" si="246"/>
        <v>3.6627227423862332E-2</v>
      </c>
      <c r="G4595">
        <f>IF('Input and Summary Results'!$J$4="yes",IF(C4595=FALSE,FALSE,IF('Data Transformation'!E4595&lt;$R$10,E4595,$R$10)),IF(C4595=FALSE,FALSE,IF(C4595&lt;$R$10,C4595,$R$10)))</f>
        <v>1.018540819</v>
      </c>
      <c r="H4595">
        <f>IF('Input and Summary Results'!$J$4="yes",'Data Transformation'!F4595,'Data Transformation'!D4595)</f>
        <v>8.5959277000000001E-2</v>
      </c>
      <c r="I4595">
        <f t="shared" si="244"/>
        <v>247</v>
      </c>
    </row>
    <row r="4596" spans="2:9" x14ac:dyDescent="0.45">
      <c r="B4596">
        <f>IF('Input and Summary Results'!D4178=0,FALSE,'Input and Summary Results'!$B4178)</f>
        <v>247</v>
      </c>
      <c r="C4596">
        <f>IF(OR(B4596=0,'Input and Summary Results'!D4178=0,'Input and Summary Results'!D4178=""),FALSE,'Input and Summary Results'!$D4178)</f>
        <v>0.87042662400000004</v>
      </c>
      <c r="D4596">
        <f>IF(OR(B4596=0,'Input and Summary Results'!E4178=0),FALSE,'Input and Summary Results'!$E4178)</f>
        <v>7.7630120999999996E-2</v>
      </c>
      <c r="E4596">
        <f t="shared" si="245"/>
        <v>-6.0267833547263436E-2</v>
      </c>
      <c r="F4596">
        <f t="shared" si="246"/>
        <v>3.8706849704542121E-2</v>
      </c>
      <c r="G4596">
        <f>IF('Input and Summary Results'!$J$4="yes",IF(C4596=FALSE,FALSE,IF('Data Transformation'!E4596&lt;$R$10,E4596,$R$10)),IF(C4596=FALSE,FALSE,IF(C4596&lt;$R$10,C4596,$R$10)))</f>
        <v>0.87042662400000004</v>
      </c>
      <c r="H4596">
        <f>IF('Input and Summary Results'!$J$4="yes",'Data Transformation'!F4596,'Data Transformation'!D4596)</f>
        <v>7.7630120999999996E-2</v>
      </c>
      <c r="I4596">
        <f t="shared" si="244"/>
        <v>247</v>
      </c>
    </row>
    <row r="4597" spans="2:9" x14ac:dyDescent="0.45">
      <c r="B4597">
        <f>IF('Input and Summary Results'!D4179=0,FALSE,'Input and Summary Results'!$B4179)</f>
        <v>247</v>
      </c>
      <c r="C4597">
        <f>IF(OR(B4597=0,'Input and Summary Results'!D4179=0,'Input and Summary Results'!D4179=""),FALSE,'Input and Summary Results'!$D4179)</f>
        <v>0.88819555299999997</v>
      </c>
      <c r="D4597">
        <f>IF(OR(B4597=0,'Input and Summary Results'!E4179=0),FALSE,'Input and Summary Results'!$E4179)</f>
        <v>7.7572088999999997E-2</v>
      </c>
      <c r="E4597">
        <f t="shared" si="245"/>
        <v>-5.1491405573957191E-2</v>
      </c>
      <c r="F4597">
        <f t="shared" si="246"/>
        <v>3.7904137790701141E-2</v>
      </c>
      <c r="G4597">
        <f>IF('Input and Summary Results'!$J$4="yes",IF(C4597=FALSE,FALSE,IF('Data Transformation'!E4597&lt;$R$10,E4597,$R$10)),IF(C4597=FALSE,FALSE,IF(C4597&lt;$R$10,C4597,$R$10)))</f>
        <v>0.88819555299999997</v>
      </c>
      <c r="H4597">
        <f>IF('Input and Summary Results'!$J$4="yes",'Data Transformation'!F4597,'Data Transformation'!D4597)</f>
        <v>7.7572088999999997E-2</v>
      </c>
      <c r="I4597">
        <f t="shared" si="244"/>
        <v>247</v>
      </c>
    </row>
    <row r="4598" spans="2:9" x14ac:dyDescent="0.45">
      <c r="B4598">
        <f>IF('Input and Summary Results'!D4180=0,FALSE,'Input and Summary Results'!$B4180)</f>
        <v>247</v>
      </c>
      <c r="C4598">
        <f>IF(OR(B4598=0,'Input and Summary Results'!D4180=0,'Input and Summary Results'!D4180=""),FALSE,'Input and Summary Results'!$D4180)</f>
        <v>0.54111158999999998</v>
      </c>
      <c r="D4598">
        <f>IF(OR(B4598=0,'Input and Summary Results'!E4180=0),FALSE,'Input and Summary Results'!$E4180)</f>
        <v>6.2896914999999998E-2</v>
      </c>
      <c r="E4598">
        <f t="shared" si="245"/>
        <v>-0.26671316386978527</v>
      </c>
      <c r="F4598">
        <f t="shared" si="246"/>
        <v>5.0446639130387133E-2</v>
      </c>
      <c r="G4598">
        <f>IF('Input and Summary Results'!$J$4="yes",IF(C4598=FALSE,FALSE,IF('Data Transformation'!E4598&lt;$R$10,E4598,$R$10)),IF(C4598=FALSE,FALSE,IF(C4598&lt;$R$10,C4598,$R$10)))</f>
        <v>0.54111158999999998</v>
      </c>
      <c r="H4598">
        <f>IF('Input and Summary Results'!$J$4="yes",'Data Transformation'!F4598,'Data Transformation'!D4598)</f>
        <v>6.2896914999999998E-2</v>
      </c>
      <c r="I4598">
        <f t="shared" si="244"/>
        <v>247</v>
      </c>
    </row>
    <row r="4599" spans="2:9" x14ac:dyDescent="0.45">
      <c r="B4599">
        <f>IF('Input and Summary Results'!D4181=0,FALSE,'Input and Summary Results'!$B4181)</f>
        <v>247</v>
      </c>
      <c r="C4599">
        <f>IF(OR(B4599=0,'Input and Summary Results'!D4181=0,'Input and Summary Results'!D4181=""),FALSE,'Input and Summary Results'!$D4181)</f>
        <v>0.32013539899999999</v>
      </c>
      <c r="D4599">
        <f>IF(OR(B4599=0,'Input and Summary Results'!E4181=0),FALSE,'Input and Summary Results'!$E4181)</f>
        <v>6.1858336999999999E-2</v>
      </c>
      <c r="E4599">
        <f t="shared" si="245"/>
        <v>-0.49466630104997733</v>
      </c>
      <c r="F4599">
        <f t="shared" si="246"/>
        <v>8.3859886603792913E-2</v>
      </c>
      <c r="G4599">
        <f>IF('Input and Summary Results'!$J$4="yes",IF(C4599=FALSE,FALSE,IF('Data Transformation'!E4599&lt;$R$10,E4599,$R$10)),IF(C4599=FALSE,FALSE,IF(C4599&lt;$R$10,C4599,$R$10)))</f>
        <v>0.32013539899999999</v>
      </c>
      <c r="H4599">
        <f>IF('Input and Summary Results'!$J$4="yes",'Data Transformation'!F4599,'Data Transformation'!D4599)</f>
        <v>6.1858336999999999E-2</v>
      </c>
      <c r="I4599">
        <f t="shared" si="244"/>
        <v>247</v>
      </c>
    </row>
    <row r="4600" spans="2:9" x14ac:dyDescent="0.45">
      <c r="B4600">
        <f>IF('Input and Summary Results'!D4182=0,FALSE,'Input and Summary Results'!$B4182)</f>
        <v>247</v>
      </c>
      <c r="C4600">
        <f>IF(OR(B4600=0,'Input and Summary Results'!D4182=0,'Input and Summary Results'!D4182=""),FALSE,'Input and Summary Results'!$D4182)</f>
        <v>0.86020869700000002</v>
      </c>
      <c r="D4600">
        <f>IF(OR(B4600=0,'Input and Summary Results'!E4182=0),FALSE,'Input and Summary Results'!$E4182)</f>
        <v>6.1742150000000003E-2</v>
      </c>
      <c r="E4600">
        <f t="shared" si="245"/>
        <v>-6.539617089606857E-2</v>
      </c>
      <c r="F4600">
        <f t="shared" si="246"/>
        <v>3.1150688424160401E-2</v>
      </c>
      <c r="G4600">
        <f>IF('Input and Summary Results'!$J$4="yes",IF(C4600=FALSE,FALSE,IF('Data Transformation'!E4600&lt;$R$10,E4600,$R$10)),IF(C4600=FALSE,FALSE,IF(C4600&lt;$R$10,C4600,$R$10)))</f>
        <v>0.86020869700000002</v>
      </c>
      <c r="H4600">
        <f>IF('Input and Summary Results'!$J$4="yes",'Data Transformation'!F4600,'Data Transformation'!D4600)</f>
        <v>6.1742150000000003E-2</v>
      </c>
      <c r="I4600">
        <f t="shared" si="244"/>
        <v>247</v>
      </c>
    </row>
    <row r="4601" spans="2:9" x14ac:dyDescent="0.45">
      <c r="B4601">
        <f>IF('Input and Summary Results'!D4183=0,FALSE,'Input and Summary Results'!$B4183)</f>
        <v>247</v>
      </c>
      <c r="C4601">
        <f>IF(OR(B4601=0,'Input and Summary Results'!D4183=0,'Input and Summary Results'!D4183=""),FALSE,'Input and Summary Results'!$D4183)</f>
        <v>0.74234870500000005</v>
      </c>
      <c r="D4601">
        <f>IF(OR(B4601=0,'Input and Summary Results'!E4183=0),FALSE,'Input and Summary Results'!$E4183)</f>
        <v>6.1448693999999998E-2</v>
      </c>
      <c r="E4601">
        <f t="shared" si="245"/>
        <v>-0.12939204474324481</v>
      </c>
      <c r="F4601">
        <f t="shared" si="246"/>
        <v>3.592480597915234E-2</v>
      </c>
      <c r="G4601">
        <f>IF('Input and Summary Results'!$J$4="yes",IF(C4601=FALSE,FALSE,IF('Data Transformation'!E4601&lt;$R$10,E4601,$R$10)),IF(C4601=FALSE,FALSE,IF(C4601&lt;$R$10,C4601,$R$10)))</f>
        <v>0.74234870500000005</v>
      </c>
      <c r="H4601">
        <f>IF('Input and Summary Results'!$J$4="yes",'Data Transformation'!F4601,'Data Transformation'!D4601)</f>
        <v>6.1448693999999998E-2</v>
      </c>
      <c r="I4601">
        <f t="shared" si="244"/>
        <v>247</v>
      </c>
    </row>
    <row r="4602" spans="2:9" x14ac:dyDescent="0.45">
      <c r="B4602">
        <f>IF('Input and Summary Results'!D4184=0,FALSE,'Input and Summary Results'!$B4184)</f>
        <v>247</v>
      </c>
      <c r="C4602">
        <f>IF(OR(B4602=0,'Input and Summary Results'!D4184=0,'Input and Summary Results'!D4184=""),FALSE,'Input and Summary Results'!$D4184)</f>
        <v>0.89968441700000001</v>
      </c>
      <c r="D4602">
        <f>IF(OR(B4602=0,'Input and Summary Results'!E4184=0),FALSE,'Input and Summary Results'!$E4184)</f>
        <v>5.9635248000000002E-2</v>
      </c>
      <c r="E4602">
        <f t="shared" si="245"/>
        <v>-4.590980166099095E-2</v>
      </c>
      <c r="F4602">
        <f t="shared" si="246"/>
        <v>2.8767529083478613E-2</v>
      </c>
      <c r="G4602">
        <f>IF('Input and Summary Results'!$J$4="yes",IF(C4602=FALSE,FALSE,IF('Data Transformation'!E4602&lt;$R$10,E4602,$R$10)),IF(C4602=FALSE,FALSE,IF(C4602&lt;$R$10,C4602,$R$10)))</f>
        <v>0.89968441700000001</v>
      </c>
      <c r="H4602">
        <f>IF('Input and Summary Results'!$J$4="yes",'Data Transformation'!F4602,'Data Transformation'!D4602)</f>
        <v>5.9635248000000002E-2</v>
      </c>
      <c r="I4602">
        <f t="shared" si="244"/>
        <v>247</v>
      </c>
    </row>
    <row r="4603" spans="2:9" x14ac:dyDescent="0.45">
      <c r="B4603">
        <f>IF('Input and Summary Results'!D4185=0,FALSE,'Input and Summary Results'!$B4185)</f>
        <v>247</v>
      </c>
      <c r="C4603">
        <f>IF(OR(B4603=0,'Input and Summary Results'!D4185=0,'Input and Summary Results'!D4185=""),FALSE,'Input and Summary Results'!$D4185)</f>
        <v>0.988609509</v>
      </c>
      <c r="D4603">
        <f>IF(OR(B4603=0,'Input and Summary Results'!E4185=0),FALSE,'Input and Summary Results'!$E4185)</f>
        <v>5.5914150000000003E-2</v>
      </c>
      <c r="E4603">
        <f t="shared" si="245"/>
        <v>-4.9752165675670873E-3</v>
      </c>
      <c r="F4603">
        <f t="shared" si="246"/>
        <v>2.454633591836107E-2</v>
      </c>
      <c r="G4603">
        <f>IF('Input and Summary Results'!$J$4="yes",IF(C4603=FALSE,FALSE,IF('Data Transformation'!E4603&lt;$R$10,E4603,$R$10)),IF(C4603=FALSE,FALSE,IF(C4603&lt;$R$10,C4603,$R$10)))</f>
        <v>0.988609509</v>
      </c>
      <c r="H4603">
        <f>IF('Input and Summary Results'!$J$4="yes",'Data Transformation'!F4603,'Data Transformation'!D4603)</f>
        <v>5.5914150000000003E-2</v>
      </c>
      <c r="I4603">
        <f t="shared" si="244"/>
        <v>247</v>
      </c>
    </row>
    <row r="4604" spans="2:9" x14ac:dyDescent="0.45">
      <c r="B4604">
        <f>IF('Input and Summary Results'!D4186=0,FALSE,'Input and Summary Results'!$B4186)</f>
        <v>247</v>
      </c>
      <c r="C4604">
        <f>IF(OR(B4604=0,'Input and Summary Results'!D4186=0,'Input and Summary Results'!D4186=""),FALSE,'Input and Summary Results'!$D4186)</f>
        <v>0.88252073399999997</v>
      </c>
      <c r="D4604">
        <f>IF(OR(B4604=0,'Input and Summary Results'!E4186=0),FALSE,'Input and Summary Results'!$E4186)</f>
        <v>4.1802026999999999E-2</v>
      </c>
      <c r="E4604">
        <f t="shared" si="245"/>
        <v>-5.4275082477240236E-2</v>
      </c>
      <c r="F4604">
        <f t="shared" si="246"/>
        <v>2.0557114432622495E-2</v>
      </c>
      <c r="G4604">
        <f>IF('Input and Summary Results'!$J$4="yes",IF(C4604=FALSE,FALSE,IF('Data Transformation'!E4604&lt;$R$10,E4604,$R$10)),IF(C4604=FALSE,FALSE,IF(C4604&lt;$R$10,C4604,$R$10)))</f>
        <v>0.88252073399999997</v>
      </c>
      <c r="H4604">
        <f>IF('Input and Summary Results'!$J$4="yes",'Data Transformation'!F4604,'Data Transformation'!D4604)</f>
        <v>4.1802026999999999E-2</v>
      </c>
      <c r="I4604">
        <f t="shared" si="244"/>
        <v>247</v>
      </c>
    </row>
    <row r="4605" spans="2:9" x14ac:dyDescent="0.45">
      <c r="B4605">
        <f>IF('Input and Summary Results'!D4187=0,FALSE,'Input and Summary Results'!$B4187)</f>
        <v>247</v>
      </c>
      <c r="C4605">
        <f>IF(OR(B4605=0,'Input and Summary Results'!D4187=0,'Input and Summary Results'!D4187=""),FALSE,'Input and Summary Results'!$D4187)</f>
        <v>0.82112401499999998</v>
      </c>
      <c r="D4605">
        <f>IF(OR(B4605=0,'Input and Summary Results'!E4187=0),FALSE,'Input and Summary Results'!$E4187)</f>
        <v>3.8533161000000003E-2</v>
      </c>
      <c r="E4605">
        <f t="shared" si="245"/>
        <v>-8.5591246092760448E-2</v>
      </c>
      <c r="F4605">
        <f t="shared" si="246"/>
        <v>2.0366463004982266E-2</v>
      </c>
      <c r="G4605">
        <f>IF('Input and Summary Results'!$J$4="yes",IF(C4605=FALSE,FALSE,IF('Data Transformation'!E4605&lt;$R$10,E4605,$R$10)),IF(C4605=FALSE,FALSE,IF(C4605&lt;$R$10,C4605,$R$10)))</f>
        <v>0.82112401499999998</v>
      </c>
      <c r="H4605">
        <f>IF('Input and Summary Results'!$J$4="yes",'Data Transformation'!F4605,'Data Transformation'!D4605)</f>
        <v>3.8533161000000003E-2</v>
      </c>
      <c r="I4605">
        <f t="shared" si="244"/>
        <v>247</v>
      </c>
    </row>
    <row r="4606" spans="2:9" x14ac:dyDescent="0.45">
      <c r="B4606">
        <f>IF('Input and Summary Results'!D4188=0,FALSE,'Input and Summary Results'!$B4188)</f>
        <v>248</v>
      </c>
      <c r="C4606">
        <f>IF(OR(B4606=0,'Input and Summary Results'!D4188=0,'Input and Summary Results'!D4188=""),FALSE,'Input and Summary Results'!$D4188)</f>
        <v>0.10539322800000001</v>
      </c>
      <c r="D4606">
        <f>IF(OR(B4606=0,'Input and Summary Results'!E4188=0),FALSE,'Input and Summary Results'!$E4188)</f>
        <v>0.13089726800000001</v>
      </c>
      <c r="E4606">
        <f t="shared" si="245"/>
        <v>-0.97718729364640555</v>
      </c>
      <c r="F4606">
        <f t="shared" si="246"/>
        <v>0.53902338309630293</v>
      </c>
      <c r="G4606">
        <f>IF('Input and Summary Results'!$J$4="yes",IF(C4606=FALSE,FALSE,IF('Data Transformation'!E4606&lt;$R$10,E4606,$R$10)),IF(C4606=FALSE,FALSE,IF(C4606&lt;$R$10,C4606,$R$10)))</f>
        <v>0.10539322800000001</v>
      </c>
      <c r="H4606">
        <f>IF('Input and Summary Results'!$J$4="yes",'Data Transformation'!F4606,'Data Transformation'!D4606)</f>
        <v>0.13089726800000001</v>
      </c>
      <c r="I4606">
        <f t="shared" si="244"/>
        <v>248</v>
      </c>
    </row>
    <row r="4607" spans="2:9" x14ac:dyDescent="0.45">
      <c r="B4607">
        <f>IF('Input and Summary Results'!D4189=0,FALSE,'Input and Summary Results'!$B4189)</f>
        <v>248</v>
      </c>
      <c r="C4607">
        <f>IF(OR(B4607=0,'Input and Summary Results'!D4189=0,'Input and Summary Results'!D4189=""),FALSE,'Input and Summary Results'!$D4189)</f>
        <v>-0.152865165</v>
      </c>
      <c r="D4607">
        <f>IF(OR(B4607=0,'Input and Summary Results'!E4189=0),FALSE,'Input and Summary Results'!$E4189)</f>
        <v>9.7171876000000004E-2</v>
      </c>
      <c r="E4607" t="e">
        <f t="shared" si="245"/>
        <v>#NUM!</v>
      </c>
      <c r="F4607">
        <f t="shared" si="246"/>
        <v>-0.27588099737438548</v>
      </c>
      <c r="G4607">
        <f>IF('Input and Summary Results'!$J$4="yes",IF(C4607=FALSE,FALSE,IF('Data Transformation'!E4607&lt;$R$10,E4607,$R$10)),IF(C4607=FALSE,FALSE,IF(C4607&lt;$R$10,C4607,$R$10)))</f>
        <v>-0.152865165</v>
      </c>
      <c r="H4607">
        <f>IF('Input and Summary Results'!$J$4="yes",'Data Transformation'!F4607,'Data Transformation'!D4607)</f>
        <v>9.7171876000000004E-2</v>
      </c>
      <c r="I4607">
        <f t="shared" si="244"/>
        <v>248</v>
      </c>
    </row>
    <row r="4608" spans="2:9" x14ac:dyDescent="0.45">
      <c r="B4608">
        <f>IF('Input and Summary Results'!D4190=0,FALSE,'Input and Summary Results'!$B4190)</f>
        <v>248</v>
      </c>
      <c r="C4608">
        <f>IF(OR(B4608=0,'Input and Summary Results'!D4190=0,'Input and Summary Results'!D4190=""),FALSE,'Input and Summary Results'!$D4190)</f>
        <v>-2.9668663000000001E-2</v>
      </c>
      <c r="D4608">
        <f>IF(OR(B4608=0,'Input and Summary Results'!E4190=0),FALSE,'Input and Summary Results'!$E4190)</f>
        <v>9.2380736000000005E-2</v>
      </c>
      <c r="E4608" t="e">
        <f t="shared" si="245"/>
        <v>#NUM!</v>
      </c>
      <c r="F4608">
        <f t="shared" si="246"/>
        <v>-1.3513665723325652</v>
      </c>
      <c r="G4608">
        <f>IF('Input and Summary Results'!$J$4="yes",IF(C4608=FALSE,FALSE,IF('Data Transformation'!E4608&lt;$R$10,E4608,$R$10)),IF(C4608=FALSE,FALSE,IF(C4608&lt;$R$10,C4608,$R$10)))</f>
        <v>-2.9668663000000001E-2</v>
      </c>
      <c r="H4608">
        <f>IF('Input and Summary Results'!$J$4="yes",'Data Transformation'!F4608,'Data Transformation'!D4608)</f>
        <v>9.2380736000000005E-2</v>
      </c>
      <c r="I4608">
        <f t="shared" si="244"/>
        <v>248</v>
      </c>
    </row>
    <row r="4609" spans="2:9" x14ac:dyDescent="0.45">
      <c r="B4609">
        <f>IF('Input and Summary Results'!D4191=0,FALSE,'Input and Summary Results'!$B4191)</f>
        <v>248</v>
      </c>
      <c r="C4609">
        <f>IF(OR(B4609=0,'Input and Summary Results'!D4191=0,'Input and Summary Results'!D4191=""),FALSE,'Input and Summary Results'!$D4191)</f>
        <v>0.12657253500000001</v>
      </c>
      <c r="D4609">
        <f>IF(OR(B4609=0,'Input and Summary Results'!E4191=0),FALSE,'Input and Summary Results'!$E4191)</f>
        <v>8.4047593000000004E-2</v>
      </c>
      <c r="E4609">
        <f t="shared" si="245"/>
        <v>-0.89766052174339017</v>
      </c>
      <c r="F4609">
        <f t="shared" si="246"/>
        <v>0.28818776018035824</v>
      </c>
      <c r="G4609">
        <f>IF('Input and Summary Results'!$J$4="yes",IF(C4609=FALSE,FALSE,IF('Data Transformation'!E4609&lt;$R$10,E4609,$R$10)),IF(C4609=FALSE,FALSE,IF(C4609&lt;$R$10,C4609,$R$10)))</f>
        <v>0.12657253500000001</v>
      </c>
      <c r="H4609">
        <f>IF('Input and Summary Results'!$J$4="yes",'Data Transformation'!F4609,'Data Transformation'!D4609)</f>
        <v>8.4047593000000004E-2</v>
      </c>
      <c r="I4609">
        <f t="shared" si="244"/>
        <v>248</v>
      </c>
    </row>
    <row r="4610" spans="2:9" x14ac:dyDescent="0.45">
      <c r="B4610">
        <f>IF('Input and Summary Results'!D4192=0,FALSE,'Input and Summary Results'!$B4192)</f>
        <v>248</v>
      </c>
      <c r="C4610">
        <f>IF(OR(B4610=0,'Input and Summary Results'!D4192=0,'Input and Summary Results'!D4192=""),FALSE,'Input and Summary Results'!$D4192)</f>
        <v>1.8295964000000001E-2</v>
      </c>
      <c r="D4610">
        <f>IF(OR(B4610=0,'Input and Summary Results'!E4192=0),FALSE,'Input and Summary Results'!$E4192)</f>
        <v>7.9163590000000006E-2</v>
      </c>
      <c r="E4610">
        <f t="shared" si="245"/>
        <v>-1.737644702938733</v>
      </c>
      <c r="F4610">
        <f t="shared" si="246"/>
        <v>1.8778457401861963</v>
      </c>
      <c r="G4610">
        <f>IF('Input and Summary Results'!$J$4="yes",IF(C4610=FALSE,FALSE,IF('Data Transformation'!E4610&lt;$R$10,E4610,$R$10)),IF(C4610=FALSE,FALSE,IF(C4610&lt;$R$10,C4610,$R$10)))</f>
        <v>1.8295964000000001E-2</v>
      </c>
      <c r="H4610">
        <f>IF('Input and Summary Results'!$J$4="yes",'Data Transformation'!F4610,'Data Transformation'!D4610)</f>
        <v>7.9163590000000006E-2</v>
      </c>
      <c r="I4610">
        <f t="shared" si="244"/>
        <v>248</v>
      </c>
    </row>
    <row r="4611" spans="2:9" x14ac:dyDescent="0.45">
      <c r="B4611">
        <f>IF('Input and Summary Results'!D4193=0,FALSE,'Input and Summary Results'!$B4193)</f>
        <v>248</v>
      </c>
      <c r="C4611">
        <f>IF(OR(B4611=0,'Input and Summary Results'!D4193=0,'Input and Summary Results'!D4193=""),FALSE,'Input and Summary Results'!$D4193)</f>
        <v>9.2796030000000002E-2</v>
      </c>
      <c r="D4611">
        <f>IF(OR(B4611=0,'Input and Summary Results'!E4193=0),FALSE,'Input and Summary Results'!$E4193)</f>
        <v>7.7053169000000005E-2</v>
      </c>
      <c r="E4611">
        <f t="shared" si="245"/>
        <v>-1.032470603371374</v>
      </c>
      <c r="F4611">
        <f t="shared" si="246"/>
        <v>0.36037183213549112</v>
      </c>
      <c r="G4611">
        <f>IF('Input and Summary Results'!$J$4="yes",IF(C4611=FALSE,FALSE,IF('Data Transformation'!E4611&lt;$R$10,E4611,$R$10)),IF(C4611=FALSE,FALSE,IF(C4611&lt;$R$10,C4611,$R$10)))</f>
        <v>9.2796030000000002E-2</v>
      </c>
      <c r="H4611">
        <f>IF('Input and Summary Results'!$J$4="yes",'Data Transformation'!F4611,'Data Transformation'!D4611)</f>
        <v>7.7053169000000005E-2</v>
      </c>
      <c r="I4611">
        <f t="shared" si="244"/>
        <v>248</v>
      </c>
    </row>
    <row r="4612" spans="2:9" x14ac:dyDescent="0.45">
      <c r="B4612">
        <f>IF('Input and Summary Results'!D4194=0,FALSE,'Input and Summary Results'!$B4194)</f>
        <v>248</v>
      </c>
      <c r="C4612">
        <f>IF(OR(B4612=0,'Input and Summary Results'!D4194=0,'Input and Summary Results'!D4194=""),FALSE,'Input and Summary Results'!$D4194)</f>
        <v>5.9989204999999997E-2</v>
      </c>
      <c r="D4612">
        <f>IF(OR(B4612=0,'Input and Summary Results'!E4194=0),FALSE,'Input and Summary Results'!$E4194)</f>
        <v>7.3778928999999993E-2</v>
      </c>
      <c r="E4612">
        <f t="shared" si="245"/>
        <v>-1.2219268934617931</v>
      </c>
      <c r="F4612">
        <f t="shared" si="246"/>
        <v>0.53376361940452455</v>
      </c>
      <c r="G4612">
        <f>IF('Input and Summary Results'!$J$4="yes",IF(C4612=FALSE,FALSE,IF('Data Transformation'!E4612&lt;$R$10,E4612,$R$10)),IF(C4612=FALSE,FALSE,IF(C4612&lt;$R$10,C4612,$R$10)))</f>
        <v>5.9989204999999997E-2</v>
      </c>
      <c r="H4612">
        <f>IF('Input and Summary Results'!$J$4="yes",'Data Transformation'!F4612,'Data Transformation'!D4612)</f>
        <v>7.3778928999999993E-2</v>
      </c>
      <c r="I4612">
        <f t="shared" si="244"/>
        <v>248</v>
      </c>
    </row>
    <row r="4613" spans="2:9" x14ac:dyDescent="0.45">
      <c r="B4613">
        <f>IF('Input and Summary Results'!D4195=0,FALSE,'Input and Summary Results'!$B4195)</f>
        <v>248</v>
      </c>
      <c r="C4613">
        <f>IF(OR(B4613=0,'Input and Summary Results'!D4195=0,'Input and Summary Results'!D4195=""),FALSE,'Input and Summary Results'!$D4195)</f>
        <v>0.13434053600000001</v>
      </c>
      <c r="D4613">
        <f>IF(OR(B4613=0,'Input and Summary Results'!E4195=0),FALSE,'Input and Summary Results'!$E4195)</f>
        <v>7.1598278000000001E-2</v>
      </c>
      <c r="E4613">
        <f t="shared" si="245"/>
        <v>-0.87179292325946456</v>
      </c>
      <c r="F4613">
        <f t="shared" si="246"/>
        <v>0.23130511145198943</v>
      </c>
      <c r="G4613">
        <f>IF('Input and Summary Results'!$J$4="yes",IF(C4613=FALSE,FALSE,IF('Data Transformation'!E4613&lt;$R$10,E4613,$R$10)),IF(C4613=FALSE,FALSE,IF(C4613&lt;$R$10,C4613,$R$10)))</f>
        <v>0.13434053600000001</v>
      </c>
      <c r="H4613">
        <f>IF('Input and Summary Results'!$J$4="yes",'Data Transformation'!F4613,'Data Transformation'!D4613)</f>
        <v>7.1598278000000001E-2</v>
      </c>
      <c r="I4613">
        <f t="shared" ref="I4613:I4676" si="247">IF(G4613=FALSE,"",B4613)</f>
        <v>248</v>
      </c>
    </row>
    <row r="4614" spans="2:9" x14ac:dyDescent="0.45">
      <c r="B4614">
        <f>IF('Input and Summary Results'!D4196=0,FALSE,'Input and Summary Results'!$B4196)</f>
        <v>248</v>
      </c>
      <c r="C4614">
        <f>IF(OR(B4614=0,'Input and Summary Results'!D4196=0,'Input and Summary Results'!D4196=""),FALSE,'Input and Summary Results'!$D4196)</f>
        <v>-2.9231859999999998E-2</v>
      </c>
      <c r="D4614">
        <f>IF(OR(B4614=0,'Input and Summary Results'!E4196=0),FALSE,'Input and Summary Results'!$E4196)</f>
        <v>7.1446207999999997E-2</v>
      </c>
      <c r="E4614" t="e">
        <f t="shared" si="245"/>
        <v>#NUM!</v>
      </c>
      <c r="F4614">
        <f t="shared" si="246"/>
        <v>-1.0607485897920967</v>
      </c>
      <c r="G4614">
        <f>IF('Input and Summary Results'!$J$4="yes",IF(C4614=FALSE,FALSE,IF('Data Transformation'!E4614&lt;$R$10,E4614,$R$10)),IF(C4614=FALSE,FALSE,IF(C4614&lt;$R$10,C4614,$R$10)))</f>
        <v>-2.9231859999999998E-2</v>
      </c>
      <c r="H4614">
        <f>IF('Input and Summary Results'!$J$4="yes",'Data Transformation'!F4614,'Data Transformation'!D4614)</f>
        <v>7.1446207999999997E-2</v>
      </c>
      <c r="I4614">
        <f t="shared" si="247"/>
        <v>248</v>
      </c>
    </row>
    <row r="4615" spans="2:9" x14ac:dyDescent="0.45">
      <c r="B4615">
        <f>IF('Input and Summary Results'!D4197=0,FALSE,'Input and Summary Results'!$B4197)</f>
        <v>248</v>
      </c>
      <c r="C4615">
        <f>IF(OR(B4615=0,'Input and Summary Results'!D4197=0,'Input and Summary Results'!D4197=""),FALSE,'Input and Summary Results'!$D4197)</f>
        <v>7.3954091999999999E-2</v>
      </c>
      <c r="D4615">
        <f>IF(OR(B4615=0,'Input and Summary Results'!E4197=0),FALSE,'Input and Summary Results'!$E4197)</f>
        <v>7.0170760999999998E-2</v>
      </c>
      <c r="E4615">
        <f t="shared" si="245"/>
        <v>-1.13103779078334</v>
      </c>
      <c r="F4615">
        <f t="shared" si="246"/>
        <v>0.41179750099561768</v>
      </c>
      <c r="G4615">
        <f>IF('Input and Summary Results'!$J$4="yes",IF(C4615=FALSE,FALSE,IF('Data Transformation'!E4615&lt;$R$10,E4615,$R$10)),IF(C4615=FALSE,FALSE,IF(C4615&lt;$R$10,C4615,$R$10)))</f>
        <v>7.3954091999999999E-2</v>
      </c>
      <c r="H4615">
        <f>IF('Input and Summary Results'!$J$4="yes",'Data Transformation'!F4615,'Data Transformation'!D4615)</f>
        <v>7.0170760999999998E-2</v>
      </c>
      <c r="I4615">
        <f t="shared" si="247"/>
        <v>248</v>
      </c>
    </row>
    <row r="4616" spans="2:9" x14ac:dyDescent="0.45">
      <c r="B4616">
        <f>IF('Input and Summary Results'!D4198=0,FALSE,'Input and Summary Results'!$B4198)</f>
        <v>248</v>
      </c>
      <c r="C4616">
        <f>IF(OR(B4616=0,'Input and Summary Results'!D4198=0,'Input and Summary Results'!D4198=""),FALSE,'Input and Summary Results'!$D4198)</f>
        <v>-1.4888596E-2</v>
      </c>
      <c r="D4616">
        <f>IF(OR(B4616=0,'Input and Summary Results'!E4198=0),FALSE,'Input and Summary Results'!$E4198)</f>
        <v>7.0137661000000004E-2</v>
      </c>
      <c r="E4616" t="e">
        <f t="shared" si="245"/>
        <v>#NUM!</v>
      </c>
      <c r="F4616">
        <f t="shared" si="246"/>
        <v>-2.04450069529726</v>
      </c>
      <c r="G4616">
        <f>IF('Input and Summary Results'!$J$4="yes",IF(C4616=FALSE,FALSE,IF('Data Transformation'!E4616&lt;$R$10,E4616,$R$10)),IF(C4616=FALSE,FALSE,IF(C4616&lt;$R$10,C4616,$R$10)))</f>
        <v>-1.4888596E-2</v>
      </c>
      <c r="H4616">
        <f>IF('Input and Summary Results'!$J$4="yes",'Data Transformation'!F4616,'Data Transformation'!D4616)</f>
        <v>7.0137661000000004E-2</v>
      </c>
      <c r="I4616">
        <f t="shared" si="247"/>
        <v>248</v>
      </c>
    </row>
    <row r="4617" spans="2:9" x14ac:dyDescent="0.45">
      <c r="B4617">
        <f>IF('Input and Summary Results'!D4199=0,FALSE,'Input and Summary Results'!$B4199)</f>
        <v>248</v>
      </c>
      <c r="C4617">
        <f>IF(OR(B4617=0,'Input and Summary Results'!D4199=0,'Input and Summary Results'!D4199=""),FALSE,'Input and Summary Results'!$D4199)</f>
        <v>5.9986290999999997E-2</v>
      </c>
      <c r="D4617">
        <f>IF(OR(B4617=0,'Input and Summary Results'!E4199=0),FALSE,'Input and Summary Results'!$E4199)</f>
        <v>6.8707230999999994E-2</v>
      </c>
      <c r="E4617">
        <f t="shared" si="245"/>
        <v>-1.2219479900050492</v>
      </c>
      <c r="F4617">
        <f t="shared" si="246"/>
        <v>0.49709588235752067</v>
      </c>
      <c r="G4617">
        <f>IF('Input and Summary Results'!$J$4="yes",IF(C4617=FALSE,FALSE,IF('Data Transformation'!E4617&lt;$R$10,E4617,$R$10)),IF(C4617=FALSE,FALSE,IF(C4617&lt;$R$10,C4617,$R$10)))</f>
        <v>5.9986290999999997E-2</v>
      </c>
      <c r="H4617">
        <f>IF('Input and Summary Results'!$J$4="yes",'Data Transformation'!F4617,'Data Transformation'!D4617)</f>
        <v>6.8707230999999994E-2</v>
      </c>
      <c r="I4617">
        <f t="shared" si="247"/>
        <v>248</v>
      </c>
    </row>
    <row r="4618" spans="2:9" x14ac:dyDescent="0.45">
      <c r="B4618">
        <f>IF('Input and Summary Results'!D4200=0,FALSE,'Input and Summary Results'!$B4200)</f>
        <v>248</v>
      </c>
      <c r="C4618">
        <f>IF(OR(B4618=0,'Input and Summary Results'!D4200=0,'Input and Summary Results'!D4200=""),FALSE,'Input and Summary Results'!$D4200)</f>
        <v>-2.4613247000000001E-2</v>
      </c>
      <c r="D4618">
        <f>IF(OR(B4618=0,'Input and Summary Results'!E4200=0),FALSE,'Input and Summary Results'!$E4200)</f>
        <v>5.9374472999999997E-2</v>
      </c>
      <c r="E4618" t="e">
        <f t="shared" si="245"/>
        <v>#NUM!</v>
      </c>
      <c r="F4618">
        <f t="shared" si="246"/>
        <v>-1.0469370937528071</v>
      </c>
      <c r="G4618">
        <f>IF('Input and Summary Results'!$J$4="yes",IF(C4618=FALSE,FALSE,IF('Data Transformation'!E4618&lt;$R$10,E4618,$R$10)),IF(C4618=FALSE,FALSE,IF(C4618&lt;$R$10,C4618,$R$10)))</f>
        <v>-2.4613247000000001E-2</v>
      </c>
      <c r="H4618">
        <f>IF('Input and Summary Results'!$J$4="yes",'Data Transformation'!F4618,'Data Transformation'!D4618)</f>
        <v>5.9374472999999997E-2</v>
      </c>
      <c r="I4618">
        <f t="shared" si="247"/>
        <v>248</v>
      </c>
    </row>
    <row r="4619" spans="2:9" x14ac:dyDescent="0.45">
      <c r="B4619">
        <f>IF('Input and Summary Results'!D4201=0,FALSE,'Input and Summary Results'!$B4201)</f>
        <v>248</v>
      </c>
      <c r="C4619">
        <f>IF(OR(B4619=0,'Input and Summary Results'!D4201=0,'Input and Summary Results'!D4201=""),FALSE,'Input and Summary Results'!$D4201)</f>
        <v>7.1270496000000003E-2</v>
      </c>
      <c r="D4619">
        <f>IF(OR(B4619=0,'Input and Summary Results'!E4201=0),FALSE,'Input and Summary Results'!$E4201)</f>
        <v>5.9237969000000001E-2</v>
      </c>
      <c r="E4619">
        <f t="shared" si="245"/>
        <v>-1.1470902187628407</v>
      </c>
      <c r="F4619">
        <f t="shared" si="246"/>
        <v>0.36072821137655614</v>
      </c>
      <c r="G4619">
        <f>IF('Input and Summary Results'!$J$4="yes",IF(C4619=FALSE,FALSE,IF('Data Transformation'!E4619&lt;$R$10,E4619,$R$10)),IF(C4619=FALSE,FALSE,IF(C4619&lt;$R$10,C4619,$R$10)))</f>
        <v>7.1270496000000003E-2</v>
      </c>
      <c r="H4619">
        <f>IF('Input and Summary Results'!$J$4="yes",'Data Transformation'!F4619,'Data Transformation'!D4619)</f>
        <v>5.9237969000000001E-2</v>
      </c>
      <c r="I4619">
        <f t="shared" si="247"/>
        <v>248</v>
      </c>
    </row>
    <row r="4620" spans="2:9" x14ac:dyDescent="0.45">
      <c r="B4620">
        <f>IF('Input and Summary Results'!D4202=0,FALSE,'Input and Summary Results'!$B4202)</f>
        <v>248</v>
      </c>
      <c r="C4620">
        <f>IF(OR(B4620=0,'Input and Summary Results'!D4202=0,'Input and Summary Results'!D4202=""),FALSE,'Input and Summary Results'!$D4202)</f>
        <v>-6.020213E-3</v>
      </c>
      <c r="D4620">
        <f>IF(OR(B4620=0,'Input and Summary Results'!E4202=0),FALSE,'Input and Summary Results'!$E4202)</f>
        <v>5.5474045999999999E-2</v>
      </c>
      <c r="E4620" t="e">
        <f t="shared" si="245"/>
        <v>#NUM!</v>
      </c>
      <c r="F4620">
        <f t="shared" si="246"/>
        <v>-3.9991501902009112</v>
      </c>
      <c r="G4620">
        <f>IF('Input and Summary Results'!$J$4="yes",IF(C4620=FALSE,FALSE,IF('Data Transformation'!E4620&lt;$R$10,E4620,$R$10)),IF(C4620=FALSE,FALSE,IF(C4620&lt;$R$10,C4620,$R$10)))</f>
        <v>-6.020213E-3</v>
      </c>
      <c r="H4620">
        <f>IF('Input and Summary Results'!$J$4="yes",'Data Transformation'!F4620,'Data Transformation'!D4620)</f>
        <v>5.5474045999999999E-2</v>
      </c>
      <c r="I4620">
        <f t="shared" si="247"/>
        <v>248</v>
      </c>
    </row>
    <row r="4621" spans="2:9" x14ac:dyDescent="0.45">
      <c r="B4621">
        <f>IF('Input and Summary Results'!D4203=0,FALSE,'Input and Summary Results'!$B4203)</f>
        <v>248</v>
      </c>
      <c r="C4621">
        <f>IF(OR(B4621=0,'Input and Summary Results'!D4203=0,'Input and Summary Results'!D4203=""),FALSE,'Input and Summary Results'!$D4203)</f>
        <v>3.1167516999999999E-2</v>
      </c>
      <c r="D4621">
        <f>IF(OR(B4621=0,'Input and Summary Results'!E4203=0),FALSE,'Input and Summary Results'!$E4203)</f>
        <v>5.5231334E-2</v>
      </c>
      <c r="E4621">
        <f t="shared" si="245"/>
        <v>-1.5062977949689611</v>
      </c>
      <c r="F4621">
        <f t="shared" si="246"/>
        <v>0.76908272660924515</v>
      </c>
      <c r="G4621">
        <f>IF('Input and Summary Results'!$J$4="yes",IF(C4621=FALSE,FALSE,IF('Data Transformation'!E4621&lt;$R$10,E4621,$R$10)),IF(C4621=FALSE,FALSE,IF(C4621&lt;$R$10,C4621,$R$10)))</f>
        <v>3.1167516999999999E-2</v>
      </c>
      <c r="H4621">
        <f>IF('Input and Summary Results'!$J$4="yes",'Data Transformation'!F4621,'Data Transformation'!D4621)</f>
        <v>5.5231334E-2</v>
      </c>
      <c r="I4621">
        <f t="shared" si="247"/>
        <v>248</v>
      </c>
    </row>
    <row r="4622" spans="2:9" x14ac:dyDescent="0.45">
      <c r="B4622">
        <f>IF('Input and Summary Results'!D4204=0,FALSE,'Input and Summary Results'!$B4204)</f>
        <v>248</v>
      </c>
      <c r="C4622">
        <f>IF(OR(B4622=0,'Input and Summary Results'!D4204=0,'Input and Summary Results'!D4204=""),FALSE,'Input and Summary Results'!$D4204)</f>
        <v>3.2526197E-2</v>
      </c>
      <c r="D4622">
        <f>IF(OR(B4622=0,'Input and Summary Results'!E4204=0),FALSE,'Input and Summary Results'!$E4204)</f>
        <v>5.4513249E-2</v>
      </c>
      <c r="E4622">
        <f t="shared" si="245"/>
        <v>-1.4877667119553328</v>
      </c>
      <c r="F4622">
        <f t="shared" si="246"/>
        <v>0.72737523129433179</v>
      </c>
      <c r="G4622">
        <f>IF('Input and Summary Results'!$J$4="yes",IF(C4622=FALSE,FALSE,IF('Data Transformation'!E4622&lt;$R$10,E4622,$R$10)),IF(C4622=FALSE,FALSE,IF(C4622&lt;$R$10,C4622,$R$10)))</f>
        <v>3.2526197E-2</v>
      </c>
      <c r="H4622">
        <f>IF('Input and Summary Results'!$J$4="yes",'Data Transformation'!F4622,'Data Transformation'!D4622)</f>
        <v>5.4513249E-2</v>
      </c>
      <c r="I4622">
        <f t="shared" si="247"/>
        <v>248</v>
      </c>
    </row>
    <row r="4623" spans="2:9" x14ac:dyDescent="0.45">
      <c r="B4623">
        <f>IF('Input and Summary Results'!D4205=0,FALSE,'Input and Summary Results'!$B4205)</f>
        <v>248</v>
      </c>
      <c r="C4623">
        <f>IF(OR(B4623=0,'Input and Summary Results'!D4205=0,'Input and Summary Results'!D4205=""),FALSE,'Input and Summary Results'!$D4205)</f>
        <v>0.63205932899999995</v>
      </c>
      <c r="D4623">
        <f>IF(OR(B4623=0,'Input and Summary Results'!E4205=0),FALSE,'Input and Summary Results'!$E4205)</f>
        <v>5.1071101000000001E-2</v>
      </c>
      <c r="E4623">
        <f t="shared" si="245"/>
        <v>-0.19924215423662006</v>
      </c>
      <c r="F4623">
        <f t="shared" si="246"/>
        <v>3.5067685606456733E-2</v>
      </c>
      <c r="G4623">
        <f>IF('Input and Summary Results'!$J$4="yes",IF(C4623=FALSE,FALSE,IF('Data Transformation'!E4623&lt;$R$10,E4623,$R$10)),IF(C4623=FALSE,FALSE,IF(C4623&lt;$R$10,C4623,$R$10)))</f>
        <v>0.63205932899999995</v>
      </c>
      <c r="H4623">
        <f>IF('Input and Summary Results'!$J$4="yes",'Data Transformation'!F4623,'Data Transformation'!D4623)</f>
        <v>5.1071101000000001E-2</v>
      </c>
      <c r="I4623">
        <f t="shared" si="247"/>
        <v>248</v>
      </c>
    </row>
    <row r="4624" spans="2:9" x14ac:dyDescent="0.45">
      <c r="B4624">
        <f>IF('Input and Summary Results'!D4206=0,FALSE,'Input and Summary Results'!$B4206)</f>
        <v>248</v>
      </c>
      <c r="C4624">
        <f>IF(OR(B4624=0,'Input and Summary Results'!D4206=0,'Input and Summary Results'!D4206=""),FALSE,'Input and Summary Results'!$D4206)</f>
        <v>0.113772866</v>
      </c>
      <c r="D4624">
        <f>IF(OR(B4624=0,'Input and Summary Results'!E4206=0),FALSE,'Input and Summary Results'!$E4206)</f>
        <v>4.5429559000000001E-2</v>
      </c>
      <c r="E4624">
        <f t="shared" si="245"/>
        <v>-0.9439613016630638</v>
      </c>
      <c r="F4624">
        <f t="shared" si="246"/>
        <v>0.17329640448716482</v>
      </c>
      <c r="G4624">
        <f>IF('Input and Summary Results'!$J$4="yes",IF(C4624=FALSE,FALSE,IF('Data Transformation'!E4624&lt;$R$10,E4624,$R$10)),IF(C4624=FALSE,FALSE,IF(C4624&lt;$R$10,C4624,$R$10)))</f>
        <v>0.113772866</v>
      </c>
      <c r="H4624">
        <f>IF('Input and Summary Results'!$J$4="yes",'Data Transformation'!F4624,'Data Transformation'!D4624)</f>
        <v>4.5429559000000001E-2</v>
      </c>
      <c r="I4624">
        <f t="shared" si="247"/>
        <v>248</v>
      </c>
    </row>
    <row r="4625" spans="2:9" x14ac:dyDescent="0.45">
      <c r="B4625">
        <f>IF('Input and Summary Results'!D4207=0,FALSE,'Input and Summary Results'!$B4207)</f>
        <v>249</v>
      </c>
      <c r="C4625">
        <f>IF(OR(B4625=0,'Input and Summary Results'!D4207=0,'Input and Summary Results'!D4207=""),FALSE,'Input and Summary Results'!$D4207)</f>
        <v>0.947414227</v>
      </c>
      <c r="D4625">
        <f>IF(OR(B4625=0,'Input and Summary Results'!E4207=0),FALSE,'Input and Summary Results'!$E4207)</f>
        <v>0.107229277</v>
      </c>
      <c r="E4625">
        <f t="shared" si="245"/>
        <v>-2.346009790529454E-2</v>
      </c>
      <c r="F4625">
        <f t="shared" si="246"/>
        <v>4.9120548216128906E-2</v>
      </c>
      <c r="G4625">
        <f>IF('Input and Summary Results'!$J$4="yes",IF(C4625=FALSE,FALSE,IF('Data Transformation'!E4625&lt;$R$10,E4625,$R$10)),IF(C4625=FALSE,FALSE,IF(C4625&lt;$R$10,C4625,$R$10)))</f>
        <v>0.947414227</v>
      </c>
      <c r="H4625">
        <f>IF('Input and Summary Results'!$J$4="yes",'Data Transformation'!F4625,'Data Transformation'!D4625)</f>
        <v>0.107229277</v>
      </c>
      <c r="I4625">
        <f t="shared" si="247"/>
        <v>249</v>
      </c>
    </row>
    <row r="4626" spans="2:9" x14ac:dyDescent="0.45">
      <c r="B4626">
        <f>IF('Input and Summary Results'!D4208=0,FALSE,'Input and Summary Results'!$B4208)</f>
        <v>249</v>
      </c>
      <c r="C4626">
        <f>IF(OR(B4626=0,'Input and Summary Results'!D4208=0,'Input and Summary Results'!D4208=""),FALSE,'Input and Summary Results'!$D4208)</f>
        <v>0.93173257600000003</v>
      </c>
      <c r="D4626">
        <f>IF(OR(B4626=0,'Input and Summary Results'!E4208=0),FALSE,'Input and Summary Results'!$E4208)</f>
        <v>9.5030116999999997E-2</v>
      </c>
      <c r="E4626">
        <f t="shared" si="245"/>
        <v>-3.0708720085051083E-2</v>
      </c>
      <c r="F4626">
        <f t="shared" si="246"/>
        <v>4.4264923048048493E-2</v>
      </c>
      <c r="G4626">
        <f>IF('Input and Summary Results'!$J$4="yes",IF(C4626=FALSE,FALSE,IF('Data Transformation'!E4626&lt;$R$10,E4626,$R$10)),IF(C4626=FALSE,FALSE,IF(C4626&lt;$R$10,C4626,$R$10)))</f>
        <v>0.93173257600000003</v>
      </c>
      <c r="H4626">
        <f>IF('Input and Summary Results'!$J$4="yes",'Data Transformation'!F4626,'Data Transformation'!D4626)</f>
        <v>9.5030116999999997E-2</v>
      </c>
      <c r="I4626">
        <f t="shared" si="247"/>
        <v>249</v>
      </c>
    </row>
    <row r="4627" spans="2:9" x14ac:dyDescent="0.45">
      <c r="B4627">
        <f>IF('Input and Summary Results'!D4209=0,FALSE,'Input and Summary Results'!$B4209)</f>
        <v>249</v>
      </c>
      <c r="C4627">
        <f>IF(OR(B4627=0,'Input and Summary Results'!D4209=0,'Input and Summary Results'!D4209=""),FALSE,'Input and Summary Results'!$D4209)</f>
        <v>1.00407069</v>
      </c>
      <c r="D4627">
        <f>IF(OR(B4627=0,'Input and Summary Results'!E4209=0),FALSE,'Input and Summary Results'!$E4209)</f>
        <v>9.0642581E-2</v>
      </c>
      <c r="E4627">
        <f t="shared" si="245"/>
        <v>1.7642896976442673E-3</v>
      </c>
      <c r="F4627">
        <f t="shared" si="246"/>
        <v>3.9179392990746499E-2</v>
      </c>
      <c r="G4627">
        <f>IF('Input and Summary Results'!$J$4="yes",IF(C4627=FALSE,FALSE,IF('Data Transformation'!E4627&lt;$R$10,E4627,$R$10)),IF(C4627=FALSE,FALSE,IF(C4627&lt;$R$10,C4627,$R$10)))</f>
        <v>1.00407069</v>
      </c>
      <c r="H4627">
        <f>IF('Input and Summary Results'!$J$4="yes",'Data Transformation'!F4627,'Data Transformation'!D4627)</f>
        <v>9.0642581E-2</v>
      </c>
      <c r="I4627">
        <f t="shared" si="247"/>
        <v>249</v>
      </c>
    </row>
    <row r="4628" spans="2:9" x14ac:dyDescent="0.45">
      <c r="B4628">
        <f>IF('Input and Summary Results'!D4210=0,FALSE,'Input and Summary Results'!$B4210)</f>
        <v>249</v>
      </c>
      <c r="C4628">
        <f>IF(OR(B4628=0,'Input and Summary Results'!D4210=0,'Input and Summary Results'!D4210=""),FALSE,'Input and Summary Results'!$D4210)</f>
        <v>0.88889824699999997</v>
      </c>
      <c r="D4628">
        <f>IF(OR(B4628=0,'Input and Summary Results'!E4210=0),FALSE,'Input and Summary Results'!$E4210)</f>
        <v>8.9487572000000001E-2</v>
      </c>
      <c r="E4628">
        <f t="shared" si="245"/>
        <v>-5.1147950273430227E-2</v>
      </c>
      <c r="F4628">
        <f t="shared" si="246"/>
        <v>4.3691847046695771E-2</v>
      </c>
      <c r="G4628">
        <f>IF('Input and Summary Results'!$J$4="yes",IF(C4628=FALSE,FALSE,IF('Data Transformation'!E4628&lt;$R$10,E4628,$R$10)),IF(C4628=FALSE,FALSE,IF(C4628&lt;$R$10,C4628,$R$10)))</f>
        <v>0.88889824699999997</v>
      </c>
      <c r="H4628">
        <f>IF('Input and Summary Results'!$J$4="yes",'Data Transformation'!F4628,'Data Transformation'!D4628)</f>
        <v>8.9487572000000001E-2</v>
      </c>
      <c r="I4628">
        <f t="shared" si="247"/>
        <v>249</v>
      </c>
    </row>
    <row r="4629" spans="2:9" x14ac:dyDescent="0.45">
      <c r="B4629">
        <f>IF('Input and Summary Results'!D4211=0,FALSE,'Input and Summary Results'!$B4211)</f>
        <v>249</v>
      </c>
      <c r="C4629">
        <f>IF(OR(B4629=0,'Input and Summary Results'!D4211=0,'Input and Summary Results'!D4211=""),FALSE,'Input and Summary Results'!$D4211)</f>
        <v>1.051640511</v>
      </c>
      <c r="D4629">
        <f>IF(OR(B4629=0,'Input and Summary Results'!E4211=0),FALSE,'Input and Summary Results'!$E4211)</f>
        <v>8.4682228999999998E-2</v>
      </c>
      <c r="E4629">
        <f t="shared" si="245"/>
        <v>2.186730752645347E-2</v>
      </c>
      <c r="F4629">
        <f t="shared" si="246"/>
        <v>3.49473864895644E-2</v>
      </c>
      <c r="G4629">
        <f>IF('Input and Summary Results'!$J$4="yes",IF(C4629=FALSE,FALSE,IF('Data Transformation'!E4629&lt;$R$10,E4629,$R$10)),IF(C4629=FALSE,FALSE,IF(C4629&lt;$R$10,C4629,$R$10)))</f>
        <v>1.051640511</v>
      </c>
      <c r="H4629">
        <f>IF('Input and Summary Results'!$J$4="yes",'Data Transformation'!F4629,'Data Transformation'!D4629)</f>
        <v>8.4682228999999998E-2</v>
      </c>
      <c r="I4629">
        <f t="shared" si="247"/>
        <v>249</v>
      </c>
    </row>
    <row r="4630" spans="2:9" x14ac:dyDescent="0.45">
      <c r="B4630">
        <f>IF('Input and Summary Results'!D4212=0,FALSE,'Input and Summary Results'!$B4212)</f>
        <v>249</v>
      </c>
      <c r="C4630">
        <f>IF(OR(B4630=0,'Input and Summary Results'!D4212=0,'Input and Summary Results'!D4212=""),FALSE,'Input and Summary Results'!$D4212)</f>
        <v>0.86244972499999994</v>
      </c>
      <c r="D4630">
        <f>IF(OR(B4630=0,'Input and Summary Results'!E4212=0),FALSE,'Input and Summary Results'!$E4212)</f>
        <v>8.2532648E-2</v>
      </c>
      <c r="E4630">
        <f t="shared" si="245"/>
        <v>-6.4266211954928626E-2</v>
      </c>
      <c r="F4630">
        <f t="shared" si="246"/>
        <v>4.1531892461325791E-2</v>
      </c>
      <c r="G4630">
        <f>IF('Input and Summary Results'!$J$4="yes",IF(C4630=FALSE,FALSE,IF('Data Transformation'!E4630&lt;$R$10,E4630,$R$10)),IF(C4630=FALSE,FALSE,IF(C4630&lt;$R$10,C4630,$R$10)))</f>
        <v>0.86244972499999994</v>
      </c>
      <c r="H4630">
        <f>IF('Input and Summary Results'!$J$4="yes",'Data Transformation'!F4630,'Data Transformation'!D4630)</f>
        <v>8.2532648E-2</v>
      </c>
      <c r="I4630">
        <f t="shared" si="247"/>
        <v>249</v>
      </c>
    </row>
    <row r="4631" spans="2:9" x14ac:dyDescent="0.45">
      <c r="B4631">
        <f>IF('Input and Summary Results'!D4213=0,FALSE,'Input and Summary Results'!$B4213)</f>
        <v>249</v>
      </c>
      <c r="C4631">
        <f>IF(OR(B4631=0,'Input and Summary Results'!D4213=0,'Input and Summary Results'!D4213=""),FALSE,'Input and Summary Results'!$D4213)</f>
        <v>1.0791596000000001</v>
      </c>
      <c r="D4631">
        <f>IF(OR(B4631=0,'Input and Summary Results'!E4213=0),FALSE,'Input and Summary Results'!$E4213)</f>
        <v>7.9327605999999995E-2</v>
      </c>
      <c r="E4631">
        <f t="shared" si="245"/>
        <v>3.3085678486043824E-2</v>
      </c>
      <c r="F4631">
        <f t="shared" si="246"/>
        <v>3.1902770455825062E-2</v>
      </c>
      <c r="G4631">
        <f>IF('Input and Summary Results'!$J$4="yes",IF(C4631=FALSE,FALSE,IF('Data Transformation'!E4631&lt;$R$10,E4631,$R$10)),IF(C4631=FALSE,FALSE,IF(C4631&lt;$R$10,C4631,$R$10)))</f>
        <v>1.0791596000000001</v>
      </c>
      <c r="H4631">
        <f>IF('Input and Summary Results'!$J$4="yes",'Data Transformation'!F4631,'Data Transformation'!D4631)</f>
        <v>7.9327605999999995E-2</v>
      </c>
      <c r="I4631">
        <f t="shared" si="247"/>
        <v>249</v>
      </c>
    </row>
    <row r="4632" spans="2:9" x14ac:dyDescent="0.45">
      <c r="B4632">
        <f>IF('Input and Summary Results'!D4214=0,FALSE,'Input and Summary Results'!$B4214)</f>
        <v>249</v>
      </c>
      <c r="C4632">
        <f>IF(OR(B4632=0,'Input and Summary Results'!D4214=0,'Input and Summary Results'!D4214=""),FALSE,'Input and Summary Results'!$D4214)</f>
        <v>0.91342280200000003</v>
      </c>
      <c r="D4632">
        <f>IF(OR(B4632=0,'Input and Summary Results'!E4214=0),FALSE,'Input and Summary Results'!$E4214)</f>
        <v>7.5136645000000002E-2</v>
      </c>
      <c r="E4632">
        <f t="shared" si="245"/>
        <v>-3.9328151192810044E-2</v>
      </c>
      <c r="F4632">
        <f t="shared" si="246"/>
        <v>3.5700120315148423E-2</v>
      </c>
      <c r="G4632">
        <f>IF('Input and Summary Results'!$J$4="yes",IF(C4632=FALSE,FALSE,IF('Data Transformation'!E4632&lt;$R$10,E4632,$R$10)),IF(C4632=FALSE,FALSE,IF(C4632&lt;$R$10,C4632,$R$10)))</f>
        <v>0.91342280200000003</v>
      </c>
      <c r="H4632">
        <f>IF('Input and Summary Results'!$J$4="yes",'Data Transformation'!F4632,'Data Transformation'!D4632)</f>
        <v>7.5136645000000002E-2</v>
      </c>
      <c r="I4632">
        <f t="shared" si="247"/>
        <v>249</v>
      </c>
    </row>
    <row r="4633" spans="2:9" x14ac:dyDescent="0.45">
      <c r="B4633">
        <f>IF('Input and Summary Results'!D4215=0,FALSE,'Input and Summary Results'!$B4215)</f>
        <v>249</v>
      </c>
      <c r="C4633">
        <f>IF(OR(B4633=0,'Input and Summary Results'!D4215=0,'Input and Summary Results'!D4215=""),FALSE,'Input and Summary Results'!$D4215)</f>
        <v>0.83853667499999995</v>
      </c>
      <c r="D4633">
        <f>IF(OR(B4633=0,'Input and Summary Results'!E4215=0),FALSE,'Input and Summary Results'!$E4215)</f>
        <v>7.5006490999999995E-2</v>
      </c>
      <c r="E4633">
        <f t="shared" si="245"/>
        <v>-7.647793794542862E-2</v>
      </c>
      <c r="F4633">
        <f t="shared" si="246"/>
        <v>3.8820981913522151E-2</v>
      </c>
      <c r="G4633">
        <f>IF('Input and Summary Results'!$J$4="yes",IF(C4633=FALSE,FALSE,IF('Data Transformation'!E4633&lt;$R$10,E4633,$R$10)),IF(C4633=FALSE,FALSE,IF(C4633&lt;$R$10,C4633,$R$10)))</f>
        <v>0.83853667499999995</v>
      </c>
      <c r="H4633">
        <f>IF('Input and Summary Results'!$J$4="yes",'Data Transformation'!F4633,'Data Transformation'!D4633)</f>
        <v>7.5006490999999995E-2</v>
      </c>
      <c r="I4633">
        <f t="shared" si="247"/>
        <v>249</v>
      </c>
    </row>
    <row r="4634" spans="2:9" x14ac:dyDescent="0.45">
      <c r="B4634">
        <f>IF('Input and Summary Results'!D4216=0,FALSE,'Input and Summary Results'!$B4216)</f>
        <v>249</v>
      </c>
      <c r="C4634">
        <f>IF(OR(B4634=0,'Input and Summary Results'!D4216=0,'Input and Summary Results'!D4216=""),FALSE,'Input and Summary Results'!$D4216)</f>
        <v>0.95493810400000001</v>
      </c>
      <c r="D4634">
        <f>IF(OR(B4634=0,'Input and Summary Results'!E4216=0),FALSE,'Input and Summary Results'!$E4216)</f>
        <v>7.4261489999999999E-2</v>
      </c>
      <c r="E4634">
        <f t="shared" si="245"/>
        <v>-2.0024777067987443E-2</v>
      </c>
      <c r="F4634">
        <f t="shared" si="246"/>
        <v>3.3750341016866574E-2</v>
      </c>
      <c r="G4634">
        <f>IF('Input and Summary Results'!$J$4="yes",IF(C4634=FALSE,FALSE,IF('Data Transformation'!E4634&lt;$R$10,E4634,$R$10)),IF(C4634=FALSE,FALSE,IF(C4634&lt;$R$10,C4634,$R$10)))</f>
        <v>0.95493810400000001</v>
      </c>
      <c r="H4634">
        <f>IF('Input and Summary Results'!$J$4="yes",'Data Transformation'!F4634,'Data Transformation'!D4634)</f>
        <v>7.4261489999999999E-2</v>
      </c>
      <c r="I4634">
        <f t="shared" si="247"/>
        <v>249</v>
      </c>
    </row>
    <row r="4635" spans="2:9" x14ac:dyDescent="0.45">
      <c r="B4635">
        <f>IF('Input and Summary Results'!D4217=0,FALSE,'Input and Summary Results'!$B4217)</f>
        <v>249</v>
      </c>
      <c r="C4635">
        <f>IF(OR(B4635=0,'Input and Summary Results'!D4217=0,'Input and Summary Results'!D4217=""),FALSE,'Input and Summary Results'!$D4217)</f>
        <v>0.99943152899999999</v>
      </c>
      <c r="D4635">
        <f>IF(OR(B4635=0,'Input and Summary Results'!E4217=0),FALSE,'Input and Summary Results'!$E4217)</f>
        <v>7.2809502999999998E-2</v>
      </c>
      <c r="E4635">
        <f t="shared" si="245"/>
        <v>-2.4695401817321019E-4</v>
      </c>
      <c r="F4635">
        <f t="shared" si="246"/>
        <v>3.1617297818908416E-2</v>
      </c>
      <c r="G4635">
        <f>IF('Input and Summary Results'!$J$4="yes",IF(C4635=FALSE,FALSE,IF('Data Transformation'!E4635&lt;$R$10,E4635,$R$10)),IF(C4635=FALSE,FALSE,IF(C4635&lt;$R$10,C4635,$R$10)))</f>
        <v>0.99943152899999999</v>
      </c>
      <c r="H4635">
        <f>IF('Input and Summary Results'!$J$4="yes",'Data Transformation'!F4635,'Data Transformation'!D4635)</f>
        <v>7.2809502999999998E-2</v>
      </c>
      <c r="I4635">
        <f t="shared" si="247"/>
        <v>249</v>
      </c>
    </row>
    <row r="4636" spans="2:9" x14ac:dyDescent="0.45">
      <c r="B4636">
        <f>IF('Input and Summary Results'!D4218=0,FALSE,'Input and Summary Results'!$B4218)</f>
        <v>249</v>
      </c>
      <c r="C4636">
        <f>IF(OR(B4636=0,'Input and Summary Results'!D4218=0,'Input and Summary Results'!D4218=""),FALSE,'Input and Summary Results'!$D4218)</f>
        <v>0.98284318100000001</v>
      </c>
      <c r="D4636">
        <f>IF(OR(B4636=0,'Input and Summary Results'!E4218=0),FALSE,'Input and Summary Results'!$E4218)</f>
        <v>5.6138243999999997E-2</v>
      </c>
      <c r="E4636">
        <f t="shared" si="245"/>
        <v>-7.515771139803026E-3</v>
      </c>
      <c r="F4636">
        <f t="shared" si="246"/>
        <v>2.4789303489098531E-2</v>
      </c>
      <c r="G4636">
        <f>IF('Input and Summary Results'!$J$4="yes",IF(C4636=FALSE,FALSE,IF('Data Transformation'!E4636&lt;$R$10,E4636,$R$10)),IF(C4636=FALSE,FALSE,IF(C4636&lt;$R$10,C4636,$R$10)))</f>
        <v>0.98284318100000001</v>
      </c>
      <c r="H4636">
        <f>IF('Input and Summary Results'!$J$4="yes",'Data Transformation'!F4636,'Data Transformation'!D4636)</f>
        <v>5.6138243999999997E-2</v>
      </c>
      <c r="I4636">
        <f t="shared" si="247"/>
        <v>249</v>
      </c>
    </row>
    <row r="4637" spans="2:9" x14ac:dyDescent="0.45">
      <c r="B4637">
        <f>IF('Input and Summary Results'!D4219=0,FALSE,'Input and Summary Results'!$B4219)</f>
        <v>249</v>
      </c>
      <c r="C4637">
        <f>IF(OR(B4637=0,'Input and Summary Results'!D4219=0,'Input and Summary Results'!D4219=""),FALSE,'Input and Summary Results'!$D4219)</f>
        <v>0.91189615400000001</v>
      </c>
      <c r="D4637">
        <f>IF(OR(B4637=0,'Input and Summary Results'!E4219=0),FALSE,'Input and Summary Results'!$E4219)</f>
        <v>5.0788569999999998E-2</v>
      </c>
      <c r="E4637">
        <f t="shared" si="245"/>
        <v>-4.0054615961750008E-2</v>
      </c>
      <c r="F4637">
        <f t="shared" si="246"/>
        <v>2.4171874487366244E-2</v>
      </c>
      <c r="G4637">
        <f>IF('Input and Summary Results'!$J$4="yes",IF(C4637=FALSE,FALSE,IF('Data Transformation'!E4637&lt;$R$10,E4637,$R$10)),IF(C4637=FALSE,FALSE,IF(C4637&lt;$R$10,C4637,$R$10)))</f>
        <v>0.91189615400000001</v>
      </c>
      <c r="H4637">
        <f>IF('Input and Summary Results'!$J$4="yes",'Data Transformation'!F4637,'Data Transformation'!D4637)</f>
        <v>5.0788569999999998E-2</v>
      </c>
      <c r="I4637">
        <f t="shared" si="247"/>
        <v>249</v>
      </c>
    </row>
    <row r="4638" spans="2:9" x14ac:dyDescent="0.45">
      <c r="B4638">
        <f>IF('Input and Summary Results'!D4220=0,FALSE,'Input and Summary Results'!$B4220)</f>
        <v>249</v>
      </c>
      <c r="C4638">
        <f>IF(OR(B4638=0,'Input and Summary Results'!D4220=0,'Input and Summary Results'!D4220=""),FALSE,'Input and Summary Results'!$D4220)</f>
        <v>-1.7669466000000002E-2</v>
      </c>
      <c r="D4638">
        <f>IF(OR(B4638=0,'Input and Summary Results'!E4220=0),FALSE,'Input and Summary Results'!$E4220)</f>
        <v>4.8187099999999997E-2</v>
      </c>
      <c r="E4638" t="e">
        <f t="shared" si="245"/>
        <v>#NUM!</v>
      </c>
      <c r="F4638">
        <f t="shared" si="246"/>
        <v>-1.1835785756060764</v>
      </c>
      <c r="G4638">
        <f>IF('Input and Summary Results'!$J$4="yes",IF(C4638=FALSE,FALSE,IF('Data Transformation'!E4638&lt;$R$10,E4638,$R$10)),IF(C4638=FALSE,FALSE,IF(C4638&lt;$R$10,C4638,$R$10)))</f>
        <v>-1.7669466000000002E-2</v>
      </c>
      <c r="H4638">
        <f>IF('Input and Summary Results'!$J$4="yes",'Data Transformation'!F4638,'Data Transformation'!D4638)</f>
        <v>4.8187099999999997E-2</v>
      </c>
      <c r="I4638">
        <f t="shared" si="247"/>
        <v>249</v>
      </c>
    </row>
    <row r="4639" spans="2:9" x14ac:dyDescent="0.45">
      <c r="B4639">
        <f>IF('Input and Summary Results'!D4221=0,FALSE,'Input and Summary Results'!$B4221)</f>
        <v>249</v>
      </c>
      <c r="C4639">
        <f>IF(OR(B4639=0,'Input and Summary Results'!D4221=0,'Input and Summary Results'!D4221=""),FALSE,'Input and Summary Results'!$D4221)</f>
        <v>0.92815987700000002</v>
      </c>
      <c r="D4639">
        <f>IF(OR(B4639=0,'Input and Summary Results'!E4221=0),FALSE,'Input and Summary Results'!$E4221)</f>
        <v>4.7110122999999997E-2</v>
      </c>
      <c r="E4639">
        <f t="shared" si="245"/>
        <v>-3.2377209429297525E-2</v>
      </c>
      <c r="F4639">
        <f t="shared" si="246"/>
        <v>2.2028309872739734E-2</v>
      </c>
      <c r="G4639">
        <f>IF('Input and Summary Results'!$J$4="yes",IF(C4639=FALSE,FALSE,IF('Data Transformation'!E4639&lt;$R$10,E4639,$R$10)),IF(C4639=FALSE,FALSE,IF(C4639&lt;$R$10,C4639,$R$10)))</f>
        <v>0.92815987700000002</v>
      </c>
      <c r="H4639">
        <f>IF('Input and Summary Results'!$J$4="yes",'Data Transformation'!F4639,'Data Transformation'!D4639)</f>
        <v>4.7110122999999997E-2</v>
      </c>
      <c r="I4639">
        <f t="shared" si="247"/>
        <v>249</v>
      </c>
    </row>
    <row r="4640" spans="2:9" x14ac:dyDescent="0.45">
      <c r="B4640">
        <f>IF('Input and Summary Results'!D4222=0,FALSE,'Input and Summary Results'!$B4222)</f>
        <v>249</v>
      </c>
      <c r="C4640">
        <f>IF(OR(B4640=0,'Input and Summary Results'!D4222=0,'Input and Summary Results'!D4222=""),FALSE,'Input and Summary Results'!$D4222)</f>
        <v>0.38573617799999999</v>
      </c>
      <c r="D4640">
        <f>IF(OR(B4640=0,'Input and Summary Results'!E4222=0),FALSE,'Input and Summary Results'!$E4222)</f>
        <v>4.6712860000000002E-2</v>
      </c>
      <c r="E4640">
        <f t="shared" si="245"/>
        <v>-0.41370962696507707</v>
      </c>
      <c r="F4640">
        <f t="shared" si="246"/>
        <v>5.2557634975063189E-2</v>
      </c>
      <c r="G4640">
        <f>IF('Input and Summary Results'!$J$4="yes",IF(C4640=FALSE,FALSE,IF('Data Transformation'!E4640&lt;$R$10,E4640,$R$10)),IF(C4640=FALSE,FALSE,IF(C4640&lt;$R$10,C4640,$R$10)))</f>
        <v>0.38573617799999999</v>
      </c>
      <c r="H4640">
        <f>IF('Input and Summary Results'!$J$4="yes",'Data Transformation'!F4640,'Data Transformation'!D4640)</f>
        <v>4.6712860000000002E-2</v>
      </c>
      <c r="I4640">
        <f t="shared" si="247"/>
        <v>249</v>
      </c>
    </row>
    <row r="4641" spans="2:9" x14ac:dyDescent="0.45">
      <c r="B4641">
        <f>IF('Input and Summary Results'!D4223=0,FALSE,'Input and Summary Results'!$B4223)</f>
        <v>250</v>
      </c>
      <c r="C4641">
        <f>IF(OR(B4641=0,'Input and Summary Results'!D4223=0,'Input and Summary Results'!D4223=""),FALSE,'Input and Summary Results'!$D4223)</f>
        <v>0.95864885499999997</v>
      </c>
      <c r="D4641">
        <f>IF(OR(B4641=0,'Input and Summary Results'!E4223=0),FALSE,'Input and Summary Results'!$E4223)</f>
        <v>0.138624098</v>
      </c>
      <c r="E4641">
        <f t="shared" si="245"/>
        <v>-1.8340442112164963E-2</v>
      </c>
      <c r="F4641">
        <f t="shared" si="246"/>
        <v>6.2757972555029032E-2</v>
      </c>
      <c r="G4641">
        <f>IF('Input and Summary Results'!$J$4="yes",IF(C4641=FALSE,FALSE,IF('Data Transformation'!E4641&lt;$R$10,E4641,$R$10)),IF(C4641=FALSE,FALSE,IF(C4641&lt;$R$10,C4641,$R$10)))</f>
        <v>0.95864885499999997</v>
      </c>
      <c r="H4641">
        <f>IF('Input and Summary Results'!$J$4="yes",'Data Transformation'!F4641,'Data Transformation'!D4641)</f>
        <v>0.138624098</v>
      </c>
      <c r="I4641">
        <f t="shared" si="247"/>
        <v>250</v>
      </c>
    </row>
    <row r="4642" spans="2:9" x14ac:dyDescent="0.45">
      <c r="B4642">
        <f>IF('Input and Summary Results'!D4224=0,FALSE,'Input and Summary Results'!$B4224)</f>
        <v>250</v>
      </c>
      <c r="C4642">
        <f>IF(OR(B4642=0,'Input and Summary Results'!D4224=0,'Input and Summary Results'!D4224=""),FALSE,'Input and Summary Results'!$D4224)</f>
        <v>1.0500985389999999</v>
      </c>
      <c r="D4642">
        <f>IF(OR(B4642=0,'Input and Summary Results'!E4224=0),FALSE,'Input and Summary Results'!$E4224)</f>
        <v>0.112371712</v>
      </c>
      <c r="E4642">
        <f t="shared" si="245"/>
        <v>2.1230054247077544E-2</v>
      </c>
      <c r="F4642">
        <f t="shared" si="246"/>
        <v>4.6442615808648412E-2</v>
      </c>
      <c r="G4642">
        <f>IF('Input and Summary Results'!$J$4="yes",IF(C4642=FALSE,FALSE,IF('Data Transformation'!E4642&lt;$R$10,E4642,$R$10)),IF(C4642=FALSE,FALSE,IF(C4642&lt;$R$10,C4642,$R$10)))</f>
        <v>1.0500985389999999</v>
      </c>
      <c r="H4642">
        <f>IF('Input and Summary Results'!$J$4="yes",'Data Transformation'!F4642,'Data Transformation'!D4642)</f>
        <v>0.112371712</v>
      </c>
      <c r="I4642">
        <f t="shared" si="247"/>
        <v>250</v>
      </c>
    </row>
    <row r="4643" spans="2:9" x14ac:dyDescent="0.45">
      <c r="B4643">
        <f>IF('Input and Summary Results'!D4225=0,FALSE,'Input and Summary Results'!$B4225)</f>
        <v>250</v>
      </c>
      <c r="C4643">
        <f>IF(OR(B4643=0,'Input and Summary Results'!D4225=0,'Input and Summary Results'!D4225=""),FALSE,'Input and Summary Results'!$D4225)</f>
        <v>0.94105333700000005</v>
      </c>
      <c r="D4643">
        <f>IF(OR(B4643=0,'Input and Summary Results'!E4225=0),FALSE,'Input and Summary Results'!$E4225)</f>
        <v>0.104851902</v>
      </c>
      <c r="E4643">
        <f t="shared" si="245"/>
        <v>-2.6385760942216469E-2</v>
      </c>
      <c r="F4643">
        <f t="shared" si="246"/>
        <v>4.8356159718925679E-2</v>
      </c>
      <c r="G4643">
        <f>IF('Input and Summary Results'!$J$4="yes",IF(C4643=FALSE,FALSE,IF('Data Transformation'!E4643&lt;$R$10,E4643,$R$10)),IF(C4643=FALSE,FALSE,IF(C4643&lt;$R$10,C4643,$R$10)))</f>
        <v>0.94105333700000005</v>
      </c>
      <c r="H4643">
        <f>IF('Input and Summary Results'!$J$4="yes",'Data Transformation'!F4643,'Data Transformation'!D4643)</f>
        <v>0.104851902</v>
      </c>
      <c r="I4643">
        <f t="shared" si="247"/>
        <v>250</v>
      </c>
    </row>
    <row r="4644" spans="2:9" x14ac:dyDescent="0.45">
      <c r="B4644">
        <f>IF('Input and Summary Results'!D4226=0,FALSE,'Input and Summary Results'!$B4226)</f>
        <v>250</v>
      </c>
      <c r="C4644">
        <f>IF(OR(B4644=0,'Input and Summary Results'!D4226=0,'Input and Summary Results'!D4226=""),FALSE,'Input and Summary Results'!$D4226)</f>
        <v>1.0335767570000001</v>
      </c>
      <c r="D4644">
        <f>IF(OR(B4644=0,'Input and Summary Results'!E4226=0),FALSE,'Input and Summary Results'!$E4226)</f>
        <v>9.3944443000000002E-2</v>
      </c>
      <c r="E4644">
        <f t="shared" si="245"/>
        <v>1.4342734377651649E-2</v>
      </c>
      <c r="F4644">
        <f t="shared" si="246"/>
        <v>3.9447373391350363E-2</v>
      </c>
      <c r="G4644">
        <f>IF('Input and Summary Results'!$J$4="yes",IF(C4644=FALSE,FALSE,IF('Data Transformation'!E4644&lt;$R$10,E4644,$R$10)),IF(C4644=FALSE,FALSE,IF(C4644&lt;$R$10,C4644,$R$10)))</f>
        <v>1.0335767570000001</v>
      </c>
      <c r="H4644">
        <f>IF('Input and Summary Results'!$J$4="yes",'Data Transformation'!F4644,'Data Transformation'!D4644)</f>
        <v>9.3944443000000002E-2</v>
      </c>
      <c r="I4644">
        <f t="shared" si="247"/>
        <v>250</v>
      </c>
    </row>
    <row r="4645" spans="2:9" x14ac:dyDescent="0.45">
      <c r="B4645">
        <f>IF('Input and Summary Results'!D4227=0,FALSE,'Input and Summary Results'!$B4227)</f>
        <v>250</v>
      </c>
      <c r="C4645">
        <f>IF(OR(B4645=0,'Input and Summary Results'!D4227=0,'Input and Summary Results'!D4227=""),FALSE,'Input and Summary Results'!$D4227)</f>
        <v>0.74631835099999999</v>
      </c>
      <c r="D4645">
        <f>IF(OR(B4645=0,'Input and Summary Results'!E4227=0),FALSE,'Input and Summary Results'!$E4227)</f>
        <v>9.3624753000000005E-2</v>
      </c>
      <c r="E4645">
        <f t="shared" si="245"/>
        <v>-0.12707587951044505</v>
      </c>
      <c r="F4645">
        <f t="shared" si="246"/>
        <v>5.4444785857878507E-2</v>
      </c>
      <c r="G4645">
        <f>IF('Input and Summary Results'!$J$4="yes",IF(C4645=FALSE,FALSE,IF('Data Transformation'!E4645&lt;$R$10,E4645,$R$10)),IF(C4645=FALSE,FALSE,IF(C4645&lt;$R$10,C4645,$R$10)))</f>
        <v>0.74631835099999999</v>
      </c>
      <c r="H4645">
        <f>IF('Input and Summary Results'!$J$4="yes",'Data Transformation'!F4645,'Data Transformation'!D4645)</f>
        <v>9.3624753000000005E-2</v>
      </c>
      <c r="I4645">
        <f t="shared" si="247"/>
        <v>250</v>
      </c>
    </row>
    <row r="4646" spans="2:9" x14ac:dyDescent="0.45">
      <c r="B4646">
        <f>IF('Input and Summary Results'!D4228=0,FALSE,'Input and Summary Results'!$B4228)</f>
        <v>250</v>
      </c>
      <c r="C4646">
        <f>IF(OR(B4646=0,'Input and Summary Results'!D4228=0,'Input and Summary Results'!D4228=""),FALSE,'Input and Summary Results'!$D4228)</f>
        <v>0.95964474899999996</v>
      </c>
      <c r="D4646">
        <f>IF(OR(B4646=0,'Input and Summary Results'!E4228=0),FALSE,'Input and Summary Results'!$E4228)</f>
        <v>9.1756588E-2</v>
      </c>
      <c r="E4646">
        <f t="shared" si="245"/>
        <v>-1.7889508733962625E-2</v>
      </c>
      <c r="F4646">
        <f t="shared" si="246"/>
        <v>4.1496980245551263E-2</v>
      </c>
      <c r="G4646">
        <f>IF('Input and Summary Results'!$J$4="yes",IF(C4646=FALSE,FALSE,IF('Data Transformation'!E4646&lt;$R$10,E4646,$R$10)),IF(C4646=FALSE,FALSE,IF(C4646&lt;$R$10,C4646,$R$10)))</f>
        <v>0.95964474899999996</v>
      </c>
      <c r="H4646">
        <f>IF('Input and Summary Results'!$J$4="yes",'Data Transformation'!F4646,'Data Transformation'!D4646)</f>
        <v>9.1756588E-2</v>
      </c>
      <c r="I4646">
        <f t="shared" si="247"/>
        <v>250</v>
      </c>
    </row>
    <row r="4647" spans="2:9" x14ac:dyDescent="0.45">
      <c r="B4647">
        <f>IF('Input and Summary Results'!D4229=0,FALSE,'Input and Summary Results'!$B4229)</f>
        <v>250</v>
      </c>
      <c r="C4647">
        <f>IF(OR(B4647=0,'Input and Summary Results'!D4229=0,'Input and Summary Results'!D4229=""),FALSE,'Input and Summary Results'!$D4229)</f>
        <v>0.88714999699999997</v>
      </c>
      <c r="D4647">
        <f>IF(OR(B4647=0,'Input and Summary Results'!E4229=0),FALSE,'Input and Summary Results'!$E4229)</f>
        <v>8.3520362000000001E-2</v>
      </c>
      <c r="E4647">
        <f t="shared" si="245"/>
        <v>-5.2002944585411513E-2</v>
      </c>
      <c r="F4647">
        <f t="shared" si="246"/>
        <v>4.0858746807841115E-2</v>
      </c>
      <c r="G4647">
        <f>IF('Input and Summary Results'!$J$4="yes",IF(C4647=FALSE,FALSE,IF('Data Transformation'!E4647&lt;$R$10,E4647,$R$10)),IF(C4647=FALSE,FALSE,IF(C4647&lt;$R$10,C4647,$R$10)))</f>
        <v>0.88714999699999997</v>
      </c>
      <c r="H4647">
        <f>IF('Input and Summary Results'!$J$4="yes",'Data Transformation'!F4647,'Data Transformation'!D4647)</f>
        <v>8.3520362000000001E-2</v>
      </c>
      <c r="I4647">
        <f t="shared" si="247"/>
        <v>250</v>
      </c>
    </row>
    <row r="4648" spans="2:9" x14ac:dyDescent="0.45">
      <c r="B4648">
        <f>IF('Input and Summary Results'!D4230=0,FALSE,'Input and Summary Results'!$B4230)</f>
        <v>250</v>
      </c>
      <c r="C4648">
        <f>IF(OR(B4648=0,'Input and Summary Results'!D4230=0,'Input and Summary Results'!D4230=""),FALSE,'Input and Summary Results'!$D4230)</f>
        <v>1.0409321570000001</v>
      </c>
      <c r="D4648">
        <f>IF(OR(B4648=0,'Input and Summary Results'!E4230=0),FALSE,'Input and Summary Results'!$E4230)</f>
        <v>7.9761091000000006E-2</v>
      </c>
      <c r="E4648">
        <f t="shared" si="245"/>
        <v>1.7422425187124758E-2</v>
      </c>
      <c r="F4648">
        <f t="shared" si="246"/>
        <v>3.3255110106085423E-2</v>
      </c>
      <c r="G4648">
        <f>IF('Input and Summary Results'!$J$4="yes",IF(C4648=FALSE,FALSE,IF('Data Transformation'!E4648&lt;$R$10,E4648,$R$10)),IF(C4648=FALSE,FALSE,IF(C4648&lt;$R$10,C4648,$R$10)))</f>
        <v>1.0409321570000001</v>
      </c>
      <c r="H4648">
        <f>IF('Input and Summary Results'!$J$4="yes",'Data Transformation'!F4648,'Data Transformation'!D4648)</f>
        <v>7.9761091000000006E-2</v>
      </c>
      <c r="I4648">
        <f t="shared" si="247"/>
        <v>250</v>
      </c>
    </row>
    <row r="4649" spans="2:9" x14ac:dyDescent="0.45">
      <c r="B4649">
        <f>IF('Input and Summary Results'!D4231=0,FALSE,'Input and Summary Results'!$B4231)</f>
        <v>250</v>
      </c>
      <c r="C4649">
        <f>IF(OR(B4649=0,'Input and Summary Results'!D4231=0,'Input and Summary Results'!D4231=""),FALSE,'Input and Summary Results'!$D4231)</f>
        <v>0.93599338799999998</v>
      </c>
      <c r="D4649">
        <f>IF(OR(B4649=0,'Input and Summary Results'!E4231=0),FALSE,'Input and Summary Results'!$E4231)</f>
        <v>7.8180090999999993E-2</v>
      </c>
      <c r="E4649">
        <f t="shared" si="245"/>
        <v>-2.8727219173494002E-2</v>
      </c>
      <c r="F4649">
        <f t="shared" si="246"/>
        <v>3.6250426476303263E-2</v>
      </c>
      <c r="G4649">
        <f>IF('Input and Summary Results'!$J$4="yes",IF(C4649=FALSE,FALSE,IF('Data Transformation'!E4649&lt;$R$10,E4649,$R$10)),IF(C4649=FALSE,FALSE,IF(C4649&lt;$R$10,C4649,$R$10)))</f>
        <v>0.93599338799999998</v>
      </c>
      <c r="H4649">
        <f>IF('Input and Summary Results'!$J$4="yes",'Data Transformation'!F4649,'Data Transformation'!D4649)</f>
        <v>7.8180090999999993E-2</v>
      </c>
      <c r="I4649">
        <f t="shared" si="247"/>
        <v>250</v>
      </c>
    </row>
    <row r="4650" spans="2:9" x14ac:dyDescent="0.45">
      <c r="B4650">
        <f>IF('Input and Summary Results'!D4232=0,FALSE,'Input and Summary Results'!$B4232)</f>
        <v>250</v>
      </c>
      <c r="C4650">
        <f>IF(OR(B4650=0,'Input and Summary Results'!D4232=0,'Input and Summary Results'!D4232=""),FALSE,'Input and Summary Results'!$D4232)</f>
        <v>0.96479227199999995</v>
      </c>
      <c r="D4650">
        <f>IF(OR(B4650=0,'Input and Summary Results'!E4232=0),FALSE,'Input and Summary Results'!$E4232)</f>
        <v>7.4480262000000005E-2</v>
      </c>
      <c r="E4650">
        <f t="shared" ref="E4650:E4713" si="248">IF(C4650=FALSE,FALSE,LOG10(C4650))</f>
        <v>-1.5566183895049377E-2</v>
      </c>
      <c r="F4650">
        <f t="shared" ref="F4650:F4713" si="249">IF(D4650=FALSE, FALSE,0.434*D4650/C4650)</f>
        <v>3.3504034646745187E-2</v>
      </c>
      <c r="G4650">
        <f>IF('Input and Summary Results'!$J$4="yes",IF(C4650=FALSE,FALSE,IF('Data Transformation'!E4650&lt;$R$10,E4650,$R$10)),IF(C4650=FALSE,FALSE,IF(C4650&lt;$R$10,C4650,$R$10)))</f>
        <v>0.96479227199999995</v>
      </c>
      <c r="H4650">
        <f>IF('Input and Summary Results'!$J$4="yes",'Data Transformation'!F4650,'Data Transformation'!D4650)</f>
        <v>7.4480262000000005E-2</v>
      </c>
      <c r="I4650">
        <f t="shared" si="247"/>
        <v>250</v>
      </c>
    </row>
    <row r="4651" spans="2:9" x14ac:dyDescent="0.45">
      <c r="B4651">
        <f>IF('Input and Summary Results'!D4233=0,FALSE,'Input and Summary Results'!$B4233)</f>
        <v>250</v>
      </c>
      <c r="C4651">
        <f>IF(OR(B4651=0,'Input and Summary Results'!D4233=0,'Input and Summary Results'!D4233=""),FALSE,'Input and Summary Results'!$D4233)</f>
        <v>1.0038056319999999</v>
      </c>
      <c r="D4651">
        <f>IF(OR(B4651=0,'Input and Summary Results'!E4233=0),FALSE,'Input and Summary Results'!$E4233)</f>
        <v>6.6935062000000004E-2</v>
      </c>
      <c r="E4651">
        <f t="shared" si="248"/>
        <v>1.6496280263134731E-3</v>
      </c>
      <c r="F4651">
        <f t="shared" si="249"/>
        <v>2.8939683123834079E-2</v>
      </c>
      <c r="G4651">
        <f>IF('Input and Summary Results'!$J$4="yes",IF(C4651=FALSE,FALSE,IF('Data Transformation'!E4651&lt;$R$10,E4651,$R$10)),IF(C4651=FALSE,FALSE,IF(C4651&lt;$R$10,C4651,$R$10)))</f>
        <v>1.0038056319999999</v>
      </c>
      <c r="H4651">
        <f>IF('Input and Summary Results'!$J$4="yes",'Data Transformation'!F4651,'Data Transformation'!D4651)</f>
        <v>6.6935062000000004E-2</v>
      </c>
      <c r="I4651">
        <f t="shared" si="247"/>
        <v>250</v>
      </c>
    </row>
    <row r="4652" spans="2:9" x14ac:dyDescent="0.45">
      <c r="B4652">
        <f>IF('Input and Summary Results'!D4234=0,FALSE,'Input and Summary Results'!$B4234)</f>
        <v>250</v>
      </c>
      <c r="C4652">
        <f>IF(OR(B4652=0,'Input and Summary Results'!D4234=0,'Input and Summary Results'!D4234=""),FALSE,'Input and Summary Results'!$D4234)</f>
        <v>1.0408627930000001</v>
      </c>
      <c r="D4652">
        <f>IF(OR(B4652=0,'Input and Summary Results'!E4234=0),FALSE,'Input and Summary Results'!$E4234)</f>
        <v>6.3815807000000002E-2</v>
      </c>
      <c r="E4652">
        <f t="shared" si="248"/>
        <v>1.7393484390189989E-2</v>
      </c>
      <c r="F4652">
        <f t="shared" si="249"/>
        <v>2.6608752300746327E-2</v>
      </c>
      <c r="G4652">
        <f>IF('Input and Summary Results'!$J$4="yes",IF(C4652=FALSE,FALSE,IF('Data Transformation'!E4652&lt;$R$10,E4652,$R$10)),IF(C4652=FALSE,FALSE,IF(C4652&lt;$R$10,C4652,$R$10)))</f>
        <v>1.0408627930000001</v>
      </c>
      <c r="H4652">
        <f>IF('Input and Summary Results'!$J$4="yes",'Data Transformation'!F4652,'Data Transformation'!D4652)</f>
        <v>6.3815807000000002E-2</v>
      </c>
      <c r="I4652">
        <f t="shared" si="247"/>
        <v>250</v>
      </c>
    </row>
    <row r="4653" spans="2:9" x14ac:dyDescent="0.45">
      <c r="B4653">
        <f>IF('Input and Summary Results'!D4235=0,FALSE,'Input and Summary Results'!$B4235)</f>
        <v>250</v>
      </c>
      <c r="C4653">
        <f>IF(OR(B4653=0,'Input and Summary Results'!D4235=0,'Input and Summary Results'!D4235=""),FALSE,'Input and Summary Results'!$D4235)</f>
        <v>0.85893008100000001</v>
      </c>
      <c r="D4653">
        <f>IF(OR(B4653=0,'Input and Summary Results'!E4235=0),FALSE,'Input and Summary Results'!$E4235)</f>
        <v>5.8629226999999999E-2</v>
      </c>
      <c r="E4653">
        <f t="shared" si="248"/>
        <v>-6.6042187358230184E-2</v>
      </c>
      <c r="F4653">
        <f t="shared" si="249"/>
        <v>2.9624162758831122E-2</v>
      </c>
      <c r="G4653">
        <f>IF('Input and Summary Results'!$J$4="yes",IF(C4653=FALSE,FALSE,IF('Data Transformation'!E4653&lt;$R$10,E4653,$R$10)),IF(C4653=FALSE,FALSE,IF(C4653&lt;$R$10,C4653,$R$10)))</f>
        <v>0.85893008100000001</v>
      </c>
      <c r="H4653">
        <f>IF('Input and Summary Results'!$J$4="yes",'Data Transformation'!F4653,'Data Transformation'!D4653)</f>
        <v>5.8629226999999999E-2</v>
      </c>
      <c r="I4653">
        <f t="shared" si="247"/>
        <v>250</v>
      </c>
    </row>
    <row r="4654" spans="2:9" x14ac:dyDescent="0.45">
      <c r="B4654">
        <f>IF('Input and Summary Results'!D4236=0,FALSE,'Input and Summary Results'!$B4236)</f>
        <v>250</v>
      </c>
      <c r="C4654">
        <f>IF(OR(B4654=0,'Input and Summary Results'!D4236=0,'Input and Summary Results'!D4236=""),FALSE,'Input and Summary Results'!$D4236)</f>
        <v>1.006796085</v>
      </c>
      <c r="D4654">
        <f>IF(OR(B4654=0,'Input and Summary Results'!E4236=0),FALSE,'Input and Summary Results'!$E4236)</f>
        <v>5.0901212000000001E-2</v>
      </c>
      <c r="E4654">
        <f t="shared" si="248"/>
        <v>2.9415180938435117E-3</v>
      </c>
      <c r="F4654">
        <f t="shared" si="249"/>
        <v>2.1942006268329897E-2</v>
      </c>
      <c r="G4654">
        <f>IF('Input and Summary Results'!$J$4="yes",IF(C4654=FALSE,FALSE,IF('Data Transformation'!E4654&lt;$R$10,E4654,$R$10)),IF(C4654=FALSE,FALSE,IF(C4654&lt;$R$10,C4654,$R$10)))</f>
        <v>1.006796085</v>
      </c>
      <c r="H4654">
        <f>IF('Input and Summary Results'!$J$4="yes",'Data Transformation'!F4654,'Data Transformation'!D4654)</f>
        <v>5.0901212000000001E-2</v>
      </c>
      <c r="I4654">
        <f t="shared" si="247"/>
        <v>250</v>
      </c>
    </row>
    <row r="4655" spans="2:9" x14ac:dyDescent="0.45">
      <c r="B4655">
        <f>IF('Input and Summary Results'!D4237=0,FALSE,'Input and Summary Results'!$B4237)</f>
        <v>250</v>
      </c>
      <c r="C4655">
        <f>IF(OR(B4655=0,'Input and Summary Results'!D4237=0,'Input and Summary Results'!D4237=""),FALSE,'Input and Summary Results'!$D4237)</f>
        <v>1.0248757020000001</v>
      </c>
      <c r="D4655">
        <f>IF(OR(B4655=0,'Input and Summary Results'!E4237=0),FALSE,'Input and Summary Results'!$E4237)</f>
        <v>4.9404399000000002E-2</v>
      </c>
      <c r="E4655">
        <f t="shared" si="248"/>
        <v>1.0671196895312509E-2</v>
      </c>
      <c r="F4655">
        <f t="shared" si="249"/>
        <v>2.0921082550945283E-2</v>
      </c>
      <c r="G4655">
        <f>IF('Input and Summary Results'!$J$4="yes",IF(C4655=FALSE,FALSE,IF('Data Transformation'!E4655&lt;$R$10,E4655,$R$10)),IF(C4655=FALSE,FALSE,IF(C4655&lt;$R$10,C4655,$R$10)))</f>
        <v>1.0248757020000001</v>
      </c>
      <c r="H4655">
        <f>IF('Input and Summary Results'!$J$4="yes",'Data Transformation'!F4655,'Data Transformation'!D4655)</f>
        <v>4.9404399000000002E-2</v>
      </c>
      <c r="I4655">
        <f t="shared" si="247"/>
        <v>250</v>
      </c>
    </row>
    <row r="4656" spans="2:9" x14ac:dyDescent="0.45">
      <c r="B4656">
        <f>IF('Input and Summary Results'!D4238=0,FALSE,'Input and Summary Results'!$B4238)</f>
        <v>250</v>
      </c>
      <c r="C4656">
        <f>IF(OR(B4656=0,'Input and Summary Results'!D4238=0,'Input and Summary Results'!D4238=""),FALSE,'Input and Summary Results'!$D4238)</f>
        <v>1.015130404</v>
      </c>
      <c r="D4656">
        <f>IF(OR(B4656=0,'Input and Summary Results'!E4238=0),FALSE,'Input and Summary Results'!$E4238)</f>
        <v>4.7972881000000002E-2</v>
      </c>
      <c r="E4656">
        <f t="shared" si="248"/>
        <v>6.5218354510717721E-3</v>
      </c>
      <c r="F4656">
        <f t="shared" si="249"/>
        <v>2.0509907172477915E-2</v>
      </c>
      <c r="G4656">
        <f>IF('Input and Summary Results'!$J$4="yes",IF(C4656=FALSE,FALSE,IF('Data Transformation'!E4656&lt;$R$10,E4656,$R$10)),IF(C4656=FALSE,FALSE,IF(C4656&lt;$R$10,C4656,$R$10)))</f>
        <v>1.015130404</v>
      </c>
      <c r="H4656">
        <f>IF('Input and Summary Results'!$J$4="yes",'Data Transformation'!F4656,'Data Transformation'!D4656)</f>
        <v>4.7972881000000002E-2</v>
      </c>
      <c r="I4656">
        <f t="shared" si="247"/>
        <v>250</v>
      </c>
    </row>
    <row r="4657" spans="2:9" x14ac:dyDescent="0.45">
      <c r="B4657">
        <f>IF('Input and Summary Results'!D4239=0,FALSE,'Input and Summary Results'!$B4239)</f>
        <v>251</v>
      </c>
      <c r="C4657">
        <f>IF(OR(B4657=0,'Input and Summary Results'!D4239=0,'Input and Summary Results'!D4239=""),FALSE,'Input and Summary Results'!$D4239)</f>
        <v>1.0476506779999999</v>
      </c>
      <c r="D4657">
        <f>IF(OR(B4657=0,'Input and Summary Results'!E4239=0),FALSE,'Input and Summary Results'!$E4239)</f>
        <v>0.121655729</v>
      </c>
      <c r="E4657">
        <f t="shared" si="248"/>
        <v>2.0216498385707344E-2</v>
      </c>
      <c r="F4657">
        <f t="shared" si="249"/>
        <v>5.0397129018991585E-2</v>
      </c>
      <c r="G4657">
        <f>IF('Input and Summary Results'!$J$4="yes",IF(C4657=FALSE,FALSE,IF('Data Transformation'!E4657&lt;$R$10,E4657,$R$10)),IF(C4657=FALSE,FALSE,IF(C4657&lt;$R$10,C4657,$R$10)))</f>
        <v>1.0476506779999999</v>
      </c>
      <c r="H4657">
        <f>IF('Input and Summary Results'!$J$4="yes",'Data Transformation'!F4657,'Data Transformation'!D4657)</f>
        <v>0.121655729</v>
      </c>
      <c r="I4657">
        <f t="shared" si="247"/>
        <v>251</v>
      </c>
    </row>
    <row r="4658" spans="2:9" x14ac:dyDescent="0.45">
      <c r="B4658">
        <f>IF('Input and Summary Results'!D4240=0,FALSE,'Input and Summary Results'!$B4240)</f>
        <v>251</v>
      </c>
      <c r="C4658">
        <f>IF(OR(B4658=0,'Input and Summary Results'!D4240=0,'Input and Summary Results'!D4240=""),FALSE,'Input and Summary Results'!$D4240)</f>
        <v>0.68719367200000003</v>
      </c>
      <c r="D4658">
        <f>IF(OR(B4658=0,'Input and Summary Results'!E4240=0),FALSE,'Input and Summary Results'!$E4240)</f>
        <v>8.8373350000000003E-2</v>
      </c>
      <c r="E4658">
        <f t="shared" si="248"/>
        <v>-0.16292084834464715</v>
      </c>
      <c r="F4658">
        <f t="shared" si="249"/>
        <v>5.5812553960770464E-2</v>
      </c>
      <c r="G4658">
        <f>IF('Input and Summary Results'!$J$4="yes",IF(C4658=FALSE,FALSE,IF('Data Transformation'!E4658&lt;$R$10,E4658,$R$10)),IF(C4658=FALSE,FALSE,IF(C4658&lt;$R$10,C4658,$R$10)))</f>
        <v>0.68719367200000003</v>
      </c>
      <c r="H4658">
        <f>IF('Input and Summary Results'!$J$4="yes",'Data Transformation'!F4658,'Data Transformation'!D4658)</f>
        <v>8.8373350000000003E-2</v>
      </c>
      <c r="I4658">
        <f t="shared" si="247"/>
        <v>251</v>
      </c>
    </row>
    <row r="4659" spans="2:9" x14ac:dyDescent="0.45">
      <c r="B4659">
        <f>IF('Input and Summary Results'!D4241=0,FALSE,'Input and Summary Results'!$B4241)</f>
        <v>251</v>
      </c>
      <c r="C4659">
        <f>IF(OR(B4659=0,'Input and Summary Results'!D4241=0,'Input and Summary Results'!D4241=""),FALSE,'Input and Summary Results'!$D4241)</f>
        <v>-5.3832245000000001E-2</v>
      </c>
      <c r="D4659">
        <f>IF(OR(B4659=0,'Input and Summary Results'!E4241=0),FALSE,'Input and Summary Results'!$E4241)</f>
        <v>8.3398765999999999E-2</v>
      </c>
      <c r="E4659" t="e">
        <f t="shared" si="248"/>
        <v>#NUM!</v>
      </c>
      <c r="F4659">
        <f t="shared" si="249"/>
        <v>-0.67236773134763383</v>
      </c>
      <c r="G4659">
        <f>IF('Input and Summary Results'!$J$4="yes",IF(C4659=FALSE,FALSE,IF('Data Transformation'!E4659&lt;$R$10,E4659,$R$10)),IF(C4659=FALSE,FALSE,IF(C4659&lt;$R$10,C4659,$R$10)))</f>
        <v>-5.3832245000000001E-2</v>
      </c>
      <c r="H4659">
        <f>IF('Input and Summary Results'!$J$4="yes",'Data Transformation'!F4659,'Data Transformation'!D4659)</f>
        <v>8.3398765999999999E-2</v>
      </c>
      <c r="I4659">
        <f t="shared" si="247"/>
        <v>251</v>
      </c>
    </row>
    <row r="4660" spans="2:9" x14ac:dyDescent="0.45">
      <c r="B4660">
        <f>IF('Input and Summary Results'!D4242=0,FALSE,'Input and Summary Results'!$B4242)</f>
        <v>251</v>
      </c>
      <c r="C4660">
        <f>IF(OR(B4660=0,'Input and Summary Results'!D4242=0,'Input and Summary Results'!D4242=""),FALSE,'Input and Summary Results'!$D4242)</f>
        <v>-8.3476169000000003E-2</v>
      </c>
      <c r="D4660">
        <f>IF(OR(B4660=0,'Input and Summary Results'!E4242=0),FALSE,'Input and Summary Results'!$E4242)</f>
        <v>8.2885730000000005E-2</v>
      </c>
      <c r="E4660" t="e">
        <f t="shared" si="248"/>
        <v>#NUM!</v>
      </c>
      <c r="F4660">
        <f t="shared" si="249"/>
        <v>-0.43093025531634066</v>
      </c>
      <c r="G4660">
        <f>IF('Input and Summary Results'!$J$4="yes",IF(C4660=FALSE,FALSE,IF('Data Transformation'!E4660&lt;$R$10,E4660,$R$10)),IF(C4660=FALSE,FALSE,IF(C4660&lt;$R$10,C4660,$R$10)))</f>
        <v>-8.3476169000000003E-2</v>
      </c>
      <c r="H4660">
        <f>IF('Input and Summary Results'!$J$4="yes",'Data Transformation'!F4660,'Data Transformation'!D4660)</f>
        <v>8.2885730000000005E-2</v>
      </c>
      <c r="I4660">
        <f t="shared" si="247"/>
        <v>251</v>
      </c>
    </row>
    <row r="4661" spans="2:9" x14ac:dyDescent="0.45">
      <c r="B4661">
        <f>IF('Input and Summary Results'!D4243=0,FALSE,'Input and Summary Results'!$B4243)</f>
        <v>251</v>
      </c>
      <c r="C4661">
        <f>IF(OR(B4661=0,'Input and Summary Results'!D4243=0,'Input and Summary Results'!D4243=""),FALSE,'Input and Summary Results'!$D4243)</f>
        <v>0.89093170399999999</v>
      </c>
      <c r="D4661">
        <f>IF(OR(B4661=0,'Input and Summary Results'!E4243=0),FALSE,'Input and Summary Results'!$E4243)</f>
        <v>7.8485508999999995E-2</v>
      </c>
      <c r="E4661">
        <f t="shared" si="248"/>
        <v>-5.015558632535852E-2</v>
      </c>
      <c r="F4661">
        <f t="shared" si="249"/>
        <v>3.8232684675008489E-2</v>
      </c>
      <c r="G4661">
        <f>IF('Input and Summary Results'!$J$4="yes",IF(C4661=FALSE,FALSE,IF('Data Transformation'!E4661&lt;$R$10,E4661,$R$10)),IF(C4661=FALSE,FALSE,IF(C4661&lt;$R$10,C4661,$R$10)))</f>
        <v>0.89093170399999999</v>
      </c>
      <c r="H4661">
        <f>IF('Input and Summary Results'!$J$4="yes",'Data Transformation'!F4661,'Data Transformation'!D4661)</f>
        <v>7.8485508999999995E-2</v>
      </c>
      <c r="I4661">
        <f t="shared" si="247"/>
        <v>251</v>
      </c>
    </row>
    <row r="4662" spans="2:9" x14ac:dyDescent="0.45">
      <c r="B4662">
        <f>IF('Input and Summary Results'!D4244=0,FALSE,'Input and Summary Results'!$B4244)</f>
        <v>251</v>
      </c>
      <c r="C4662">
        <f>IF(OR(B4662=0,'Input and Summary Results'!D4244=0,'Input and Summary Results'!D4244=""),FALSE,'Input and Summary Results'!$D4244)</f>
        <v>0.43825555100000002</v>
      </c>
      <c r="D4662">
        <f>IF(OR(B4662=0,'Input and Summary Results'!E4244=0),FALSE,'Input and Summary Results'!$E4244)</f>
        <v>7.2037381999999997E-2</v>
      </c>
      <c r="E4662">
        <f t="shared" si="248"/>
        <v>-0.35827257437073007</v>
      </c>
      <c r="F4662">
        <f t="shared" si="249"/>
        <v>7.1337884292993245E-2</v>
      </c>
      <c r="G4662">
        <f>IF('Input and Summary Results'!$J$4="yes",IF(C4662=FALSE,FALSE,IF('Data Transformation'!E4662&lt;$R$10,E4662,$R$10)),IF(C4662=FALSE,FALSE,IF(C4662&lt;$R$10,C4662,$R$10)))</f>
        <v>0.43825555100000002</v>
      </c>
      <c r="H4662">
        <f>IF('Input and Summary Results'!$J$4="yes",'Data Transformation'!F4662,'Data Transformation'!D4662)</f>
        <v>7.2037381999999997E-2</v>
      </c>
      <c r="I4662">
        <f t="shared" si="247"/>
        <v>251</v>
      </c>
    </row>
    <row r="4663" spans="2:9" x14ac:dyDescent="0.45">
      <c r="B4663">
        <f>IF('Input and Summary Results'!D4245=0,FALSE,'Input and Summary Results'!$B4245)</f>
        <v>251</v>
      </c>
      <c r="C4663">
        <f>IF(OR(B4663=0,'Input and Summary Results'!D4245=0,'Input and Summary Results'!D4245=""),FALSE,'Input and Summary Results'!$D4245)</f>
        <v>0.92380353999999998</v>
      </c>
      <c r="D4663">
        <f>IF(OR(B4663=0,'Input and Summary Results'!E4245=0),FALSE,'Input and Summary Results'!$E4245)</f>
        <v>7.1420562000000007E-2</v>
      </c>
      <c r="E4663">
        <f t="shared" si="248"/>
        <v>-3.4420377876958258E-2</v>
      </c>
      <c r="F4663">
        <f t="shared" si="249"/>
        <v>3.355315558543974E-2</v>
      </c>
      <c r="G4663">
        <f>IF('Input and Summary Results'!$J$4="yes",IF(C4663=FALSE,FALSE,IF('Data Transformation'!E4663&lt;$R$10,E4663,$R$10)),IF(C4663=FALSE,FALSE,IF(C4663&lt;$R$10,C4663,$R$10)))</f>
        <v>0.92380353999999998</v>
      </c>
      <c r="H4663">
        <f>IF('Input and Summary Results'!$J$4="yes",'Data Transformation'!F4663,'Data Transformation'!D4663)</f>
        <v>7.1420562000000007E-2</v>
      </c>
      <c r="I4663">
        <f t="shared" si="247"/>
        <v>251</v>
      </c>
    </row>
    <row r="4664" spans="2:9" x14ac:dyDescent="0.45">
      <c r="B4664">
        <f>IF('Input and Summary Results'!D4246=0,FALSE,'Input and Summary Results'!$B4246)</f>
        <v>251</v>
      </c>
      <c r="C4664">
        <f>IF(OR(B4664=0,'Input and Summary Results'!D4246=0,'Input and Summary Results'!D4246=""),FALSE,'Input and Summary Results'!$D4246)</f>
        <v>0.21956546199999999</v>
      </c>
      <c r="D4664">
        <f>IF(OR(B4664=0,'Input and Summary Results'!E4246=0),FALSE,'Input and Summary Results'!$E4246)</f>
        <v>6.6651609000000001E-2</v>
      </c>
      <c r="E4664">
        <f t="shared" si="248"/>
        <v>-0.65843597406934851</v>
      </c>
      <c r="F4664">
        <f t="shared" si="249"/>
        <v>0.13174566729443085</v>
      </c>
      <c r="G4664">
        <f>IF('Input and Summary Results'!$J$4="yes",IF(C4664=FALSE,FALSE,IF('Data Transformation'!E4664&lt;$R$10,E4664,$R$10)),IF(C4664=FALSE,FALSE,IF(C4664&lt;$R$10,C4664,$R$10)))</f>
        <v>0.21956546199999999</v>
      </c>
      <c r="H4664">
        <f>IF('Input and Summary Results'!$J$4="yes",'Data Transformation'!F4664,'Data Transformation'!D4664)</f>
        <v>6.6651609000000001E-2</v>
      </c>
      <c r="I4664">
        <f t="shared" si="247"/>
        <v>251</v>
      </c>
    </row>
    <row r="4665" spans="2:9" x14ac:dyDescent="0.45">
      <c r="B4665">
        <f>IF('Input and Summary Results'!D4247=0,FALSE,'Input and Summary Results'!$B4247)</f>
        <v>251</v>
      </c>
      <c r="C4665">
        <f>IF(OR(B4665=0,'Input and Summary Results'!D4247=0,'Input and Summary Results'!D4247=""),FALSE,'Input and Summary Results'!$D4247)</f>
        <v>0.212728643</v>
      </c>
      <c r="D4665">
        <f>IF(OR(B4665=0,'Input and Summary Results'!E4247=0),FALSE,'Input and Summary Results'!$E4247)</f>
        <v>6.4889211000000002E-2</v>
      </c>
      <c r="E4665">
        <f t="shared" si="248"/>
        <v>-0.67217403026960254</v>
      </c>
      <c r="F4665">
        <f t="shared" si="249"/>
        <v>0.13238422986602702</v>
      </c>
      <c r="G4665">
        <f>IF('Input and Summary Results'!$J$4="yes",IF(C4665=FALSE,FALSE,IF('Data Transformation'!E4665&lt;$R$10,E4665,$R$10)),IF(C4665=FALSE,FALSE,IF(C4665&lt;$R$10,C4665,$R$10)))</f>
        <v>0.212728643</v>
      </c>
      <c r="H4665">
        <f>IF('Input and Summary Results'!$J$4="yes",'Data Transformation'!F4665,'Data Transformation'!D4665)</f>
        <v>6.4889211000000002E-2</v>
      </c>
      <c r="I4665">
        <f t="shared" si="247"/>
        <v>251</v>
      </c>
    </row>
    <row r="4666" spans="2:9" x14ac:dyDescent="0.45">
      <c r="B4666">
        <f>IF('Input and Summary Results'!D4248=0,FALSE,'Input and Summary Results'!$B4248)</f>
        <v>251</v>
      </c>
      <c r="C4666">
        <f>IF(OR(B4666=0,'Input and Summary Results'!D4248=0,'Input and Summary Results'!D4248=""),FALSE,'Input and Summary Results'!$D4248)</f>
        <v>0.90584341800000001</v>
      </c>
      <c r="D4666">
        <f>IF(OR(B4666=0,'Input and Summary Results'!E4248=0),FALSE,'Input and Summary Results'!$E4248)</f>
        <v>6.3226045999999994E-2</v>
      </c>
      <c r="E4666">
        <f t="shared" si="248"/>
        <v>-4.2946866976190698E-2</v>
      </c>
      <c r="F4666">
        <f t="shared" si="249"/>
        <v>3.0292325824461636E-2</v>
      </c>
      <c r="G4666">
        <f>IF('Input and Summary Results'!$J$4="yes",IF(C4666=FALSE,FALSE,IF('Data Transformation'!E4666&lt;$R$10,E4666,$R$10)),IF(C4666=FALSE,FALSE,IF(C4666&lt;$R$10,C4666,$R$10)))</f>
        <v>0.90584341800000001</v>
      </c>
      <c r="H4666">
        <f>IF('Input and Summary Results'!$J$4="yes",'Data Transformation'!F4666,'Data Transformation'!D4666)</f>
        <v>6.3226045999999994E-2</v>
      </c>
      <c r="I4666">
        <f t="shared" si="247"/>
        <v>251</v>
      </c>
    </row>
    <row r="4667" spans="2:9" x14ac:dyDescent="0.45">
      <c r="B4667">
        <f>IF('Input and Summary Results'!D4249=0,FALSE,'Input and Summary Results'!$B4249)</f>
        <v>251</v>
      </c>
      <c r="C4667">
        <f>IF(OR(B4667=0,'Input and Summary Results'!D4249=0,'Input and Summary Results'!D4249=""),FALSE,'Input and Summary Results'!$D4249)</f>
        <v>-3.6865271999999998E-2</v>
      </c>
      <c r="D4667">
        <f>IF(OR(B4667=0,'Input and Summary Results'!E4249=0),FALSE,'Input and Summary Results'!$E4249)</f>
        <v>5.9062552999999997E-2</v>
      </c>
      <c r="E4667" t="e">
        <f t="shared" si="248"/>
        <v>#NUM!</v>
      </c>
      <c r="F4667">
        <f t="shared" si="249"/>
        <v>-0.69531964939794833</v>
      </c>
      <c r="G4667">
        <f>IF('Input and Summary Results'!$J$4="yes",IF(C4667=FALSE,FALSE,IF('Data Transformation'!E4667&lt;$R$10,E4667,$R$10)),IF(C4667=FALSE,FALSE,IF(C4667&lt;$R$10,C4667,$R$10)))</f>
        <v>-3.6865271999999998E-2</v>
      </c>
      <c r="H4667">
        <f>IF('Input and Summary Results'!$J$4="yes",'Data Transformation'!F4667,'Data Transformation'!D4667)</f>
        <v>5.9062552999999997E-2</v>
      </c>
      <c r="I4667">
        <f t="shared" si="247"/>
        <v>251</v>
      </c>
    </row>
    <row r="4668" spans="2:9" x14ac:dyDescent="0.45">
      <c r="B4668">
        <f>IF('Input and Summary Results'!D4250=0,FALSE,'Input and Summary Results'!$B4250)</f>
        <v>251</v>
      </c>
      <c r="C4668">
        <f>IF(OR(B4668=0,'Input and Summary Results'!D4250=0,'Input and Summary Results'!D4250=""),FALSE,'Input and Summary Results'!$D4250)</f>
        <v>0.94715736500000003</v>
      </c>
      <c r="D4668">
        <f>IF(OR(B4668=0,'Input and Summary Results'!E4250=0),FALSE,'Input and Summary Results'!$E4250)</f>
        <v>5.8089623E-2</v>
      </c>
      <c r="E4668">
        <f t="shared" si="248"/>
        <v>-2.3577859356342542E-2</v>
      </c>
      <c r="F4668">
        <f t="shared" si="249"/>
        <v>2.661743160493716E-2</v>
      </c>
      <c r="G4668">
        <f>IF('Input and Summary Results'!$J$4="yes",IF(C4668=FALSE,FALSE,IF('Data Transformation'!E4668&lt;$R$10,E4668,$R$10)),IF(C4668=FALSE,FALSE,IF(C4668&lt;$R$10,C4668,$R$10)))</f>
        <v>0.94715736500000003</v>
      </c>
      <c r="H4668">
        <f>IF('Input and Summary Results'!$J$4="yes",'Data Transformation'!F4668,'Data Transformation'!D4668)</f>
        <v>5.8089623E-2</v>
      </c>
      <c r="I4668">
        <f t="shared" si="247"/>
        <v>251</v>
      </c>
    </row>
    <row r="4669" spans="2:9" x14ac:dyDescent="0.45">
      <c r="B4669">
        <f>IF('Input and Summary Results'!D4251=0,FALSE,'Input and Summary Results'!$B4251)</f>
        <v>251</v>
      </c>
      <c r="C4669">
        <f>IF(OR(B4669=0,'Input and Summary Results'!D4251=0,'Input and Summary Results'!D4251=""),FALSE,'Input and Summary Results'!$D4251)</f>
        <v>0.65672601500000005</v>
      </c>
      <c r="D4669">
        <f>IF(OR(B4669=0,'Input and Summary Results'!E4251=0),FALSE,'Input and Summary Results'!$E4251)</f>
        <v>5.6252610000000002E-2</v>
      </c>
      <c r="E4669">
        <f t="shared" si="248"/>
        <v>-0.18261577959002792</v>
      </c>
      <c r="F4669">
        <f t="shared" si="249"/>
        <v>3.717476113687989E-2</v>
      </c>
      <c r="G4669">
        <f>IF('Input and Summary Results'!$J$4="yes",IF(C4669=FALSE,FALSE,IF('Data Transformation'!E4669&lt;$R$10,E4669,$R$10)),IF(C4669=FALSE,FALSE,IF(C4669&lt;$R$10,C4669,$R$10)))</f>
        <v>0.65672601500000005</v>
      </c>
      <c r="H4669">
        <f>IF('Input and Summary Results'!$J$4="yes",'Data Transformation'!F4669,'Data Transformation'!D4669)</f>
        <v>5.6252610000000002E-2</v>
      </c>
      <c r="I4669">
        <f t="shared" si="247"/>
        <v>251</v>
      </c>
    </row>
    <row r="4670" spans="2:9" x14ac:dyDescent="0.45">
      <c r="B4670">
        <f>IF('Input and Summary Results'!D4252=0,FALSE,'Input and Summary Results'!$B4252)</f>
        <v>251</v>
      </c>
      <c r="C4670">
        <f>IF(OR(B4670=0,'Input and Summary Results'!D4252=0,'Input and Summary Results'!D4252=""),FALSE,'Input and Summary Results'!$D4252)</f>
        <v>0.91892930299999998</v>
      </c>
      <c r="D4670">
        <f>IF(OR(B4670=0,'Input and Summary Results'!E4252=0),FALSE,'Input and Summary Results'!$E4252)</f>
        <v>5.2416246999999999E-2</v>
      </c>
      <c r="E4670">
        <f t="shared" si="248"/>
        <v>-3.6717899384316251E-2</v>
      </c>
      <c r="F4670">
        <f t="shared" si="249"/>
        <v>2.4755605380885323E-2</v>
      </c>
      <c r="G4670">
        <f>IF('Input and Summary Results'!$J$4="yes",IF(C4670=FALSE,FALSE,IF('Data Transformation'!E4670&lt;$R$10,E4670,$R$10)),IF(C4670=FALSE,FALSE,IF(C4670&lt;$R$10,C4670,$R$10)))</f>
        <v>0.91892930299999998</v>
      </c>
      <c r="H4670">
        <f>IF('Input and Summary Results'!$J$4="yes",'Data Transformation'!F4670,'Data Transformation'!D4670)</f>
        <v>5.2416246999999999E-2</v>
      </c>
      <c r="I4670">
        <f t="shared" si="247"/>
        <v>251</v>
      </c>
    </row>
    <row r="4671" spans="2:9" x14ac:dyDescent="0.45">
      <c r="B4671">
        <f>IF('Input and Summary Results'!D4253=0,FALSE,'Input and Summary Results'!$B4253)</f>
        <v>251</v>
      </c>
      <c r="C4671">
        <f>IF(OR(B4671=0,'Input and Summary Results'!D4253=0,'Input and Summary Results'!D4253=""),FALSE,'Input and Summary Results'!$D4253)</f>
        <v>1.0263154560000001</v>
      </c>
      <c r="D4671">
        <f>IF(OR(B4671=0,'Input and Summary Results'!E4253=0),FALSE,'Input and Summary Results'!$E4253)</f>
        <v>5.0142912999999997E-2</v>
      </c>
      <c r="E4671">
        <f t="shared" si="248"/>
        <v>1.1280869297366804E-2</v>
      </c>
      <c r="F4671">
        <f t="shared" si="249"/>
        <v>2.1204030510089088E-2</v>
      </c>
      <c r="G4671">
        <f>IF('Input and Summary Results'!$J$4="yes",IF(C4671=FALSE,FALSE,IF('Data Transformation'!E4671&lt;$R$10,E4671,$R$10)),IF(C4671=FALSE,FALSE,IF(C4671&lt;$R$10,C4671,$R$10)))</f>
        <v>1.0263154560000001</v>
      </c>
      <c r="H4671">
        <f>IF('Input and Summary Results'!$J$4="yes",'Data Transformation'!F4671,'Data Transformation'!D4671)</f>
        <v>5.0142912999999997E-2</v>
      </c>
      <c r="I4671">
        <f t="shared" si="247"/>
        <v>251</v>
      </c>
    </row>
    <row r="4672" spans="2:9" x14ac:dyDescent="0.45">
      <c r="B4672">
        <f>IF('Input and Summary Results'!D4254=0,FALSE,'Input and Summary Results'!$B4254)</f>
        <v>251</v>
      </c>
      <c r="C4672">
        <f>IF(OR(B4672=0,'Input and Summary Results'!D4254=0,'Input and Summary Results'!D4254=""),FALSE,'Input and Summary Results'!$D4254)</f>
        <v>0.18087271799999999</v>
      </c>
      <c r="D4672">
        <f>IF(OR(B4672=0,'Input and Summary Results'!E4254=0),FALSE,'Input and Summary Results'!$E4254)</f>
        <v>4.8042078000000002E-2</v>
      </c>
      <c r="E4672">
        <f t="shared" si="248"/>
        <v>-0.74262693516114153</v>
      </c>
      <c r="F4672">
        <f t="shared" si="249"/>
        <v>0.11527588064442092</v>
      </c>
      <c r="G4672">
        <f>IF('Input and Summary Results'!$J$4="yes",IF(C4672=FALSE,FALSE,IF('Data Transformation'!E4672&lt;$R$10,E4672,$R$10)),IF(C4672=FALSE,FALSE,IF(C4672&lt;$R$10,C4672,$R$10)))</f>
        <v>0.18087271799999999</v>
      </c>
      <c r="H4672">
        <f>IF('Input and Summary Results'!$J$4="yes",'Data Transformation'!F4672,'Data Transformation'!D4672)</f>
        <v>4.8042078000000002E-2</v>
      </c>
      <c r="I4672">
        <f t="shared" si="247"/>
        <v>251</v>
      </c>
    </row>
    <row r="4673" spans="2:9" x14ac:dyDescent="0.45">
      <c r="B4673">
        <f>IF('Input and Summary Results'!D4255=0,FALSE,'Input and Summary Results'!$B4255)</f>
        <v>251</v>
      </c>
      <c r="C4673">
        <f>IF(OR(B4673=0,'Input and Summary Results'!D4255=0,'Input and Summary Results'!D4255=""),FALSE,'Input and Summary Results'!$D4255)</f>
        <v>0.99898520099999999</v>
      </c>
      <c r="D4673">
        <f>IF(OR(B4673=0,'Input and Summary Results'!E4255=0),FALSE,'Input and Summary Results'!$E4255)</f>
        <v>4.7642934999999997E-2</v>
      </c>
      <c r="E4673">
        <f t="shared" si="248"/>
        <v>-4.4094537926621028E-4</v>
      </c>
      <c r="F4673">
        <f t="shared" si="249"/>
        <v>2.0698038138404817E-2</v>
      </c>
      <c r="G4673">
        <f>IF('Input and Summary Results'!$J$4="yes",IF(C4673=FALSE,FALSE,IF('Data Transformation'!E4673&lt;$R$10,E4673,$R$10)),IF(C4673=FALSE,FALSE,IF(C4673&lt;$R$10,C4673,$R$10)))</f>
        <v>0.99898520099999999</v>
      </c>
      <c r="H4673">
        <f>IF('Input and Summary Results'!$J$4="yes",'Data Transformation'!F4673,'Data Transformation'!D4673)</f>
        <v>4.7642934999999997E-2</v>
      </c>
      <c r="I4673">
        <f t="shared" si="247"/>
        <v>251</v>
      </c>
    </row>
    <row r="4674" spans="2:9" x14ac:dyDescent="0.45">
      <c r="B4674">
        <f>IF('Input and Summary Results'!D4256=0,FALSE,'Input and Summary Results'!$B4256)</f>
        <v>251</v>
      </c>
      <c r="C4674">
        <f>IF(OR(B4674=0,'Input and Summary Results'!D4256=0,'Input and Summary Results'!D4256=""),FALSE,'Input and Summary Results'!$D4256)</f>
        <v>0.35339837600000001</v>
      </c>
      <c r="D4674">
        <f>IF(OR(B4674=0,'Input and Summary Results'!E4256=0),FALSE,'Input and Summary Results'!$E4256)</f>
        <v>3.9325598000000003E-2</v>
      </c>
      <c r="E4674">
        <f t="shared" si="248"/>
        <v>-0.45173545057305536</v>
      </c>
      <c r="F4674">
        <f t="shared" si="249"/>
        <v>4.8294815967122616E-2</v>
      </c>
      <c r="G4674">
        <f>IF('Input and Summary Results'!$J$4="yes",IF(C4674=FALSE,FALSE,IF('Data Transformation'!E4674&lt;$R$10,E4674,$R$10)),IF(C4674=FALSE,FALSE,IF(C4674&lt;$R$10,C4674,$R$10)))</f>
        <v>0.35339837600000001</v>
      </c>
      <c r="H4674">
        <f>IF('Input and Summary Results'!$J$4="yes",'Data Transformation'!F4674,'Data Transformation'!D4674)</f>
        <v>3.9325598000000003E-2</v>
      </c>
      <c r="I4674">
        <f t="shared" si="247"/>
        <v>251</v>
      </c>
    </row>
    <row r="4675" spans="2:9" x14ac:dyDescent="0.45">
      <c r="B4675">
        <f>IF('Input and Summary Results'!D4257=0,FALSE,'Input and Summary Results'!$B4257)</f>
        <v>252</v>
      </c>
      <c r="C4675">
        <f>IF(OR(B4675=0,'Input and Summary Results'!D4257=0,'Input and Summary Results'!D4257=""),FALSE,'Input and Summary Results'!$D4257)</f>
        <v>0.41294622399999997</v>
      </c>
      <c r="D4675">
        <f>IF(OR(B4675=0,'Input and Summary Results'!E4257=0),FALSE,'Input and Summary Results'!$E4257)</f>
        <v>0.115394811</v>
      </c>
      <c r="E4675">
        <f t="shared" si="248"/>
        <v>-0.38410650074232233</v>
      </c>
      <c r="F4675">
        <f t="shared" si="249"/>
        <v>0.1212781351743272</v>
      </c>
      <c r="G4675">
        <f>IF('Input and Summary Results'!$J$4="yes",IF(C4675=FALSE,FALSE,IF('Data Transformation'!E4675&lt;$R$10,E4675,$R$10)),IF(C4675=FALSE,FALSE,IF(C4675&lt;$R$10,C4675,$R$10)))</f>
        <v>0.41294622399999997</v>
      </c>
      <c r="H4675">
        <f>IF('Input and Summary Results'!$J$4="yes",'Data Transformation'!F4675,'Data Transformation'!D4675)</f>
        <v>0.115394811</v>
      </c>
      <c r="I4675">
        <f t="shared" si="247"/>
        <v>252</v>
      </c>
    </row>
    <row r="4676" spans="2:9" x14ac:dyDescent="0.45">
      <c r="B4676">
        <f>IF('Input and Summary Results'!D4258=0,FALSE,'Input and Summary Results'!$B4258)</f>
        <v>252</v>
      </c>
      <c r="C4676">
        <f>IF(OR(B4676=0,'Input and Summary Results'!D4258=0,'Input and Summary Results'!D4258=""),FALSE,'Input and Summary Results'!$D4258)</f>
        <v>0.83932086699999997</v>
      </c>
      <c r="D4676">
        <f>IF(OR(B4676=0,'Input and Summary Results'!E4258=0),FALSE,'Input and Summary Results'!$E4258)</f>
        <v>0.10526790599999999</v>
      </c>
      <c r="E4676">
        <f t="shared" si="248"/>
        <v>-7.6071979424367386E-2</v>
      </c>
      <c r="F4676">
        <f t="shared" si="249"/>
        <v>5.4432426263030104E-2</v>
      </c>
      <c r="G4676">
        <f>IF('Input and Summary Results'!$J$4="yes",IF(C4676=FALSE,FALSE,IF('Data Transformation'!E4676&lt;$R$10,E4676,$R$10)),IF(C4676=FALSE,FALSE,IF(C4676&lt;$R$10,C4676,$R$10)))</f>
        <v>0.83932086699999997</v>
      </c>
      <c r="H4676">
        <f>IF('Input and Summary Results'!$J$4="yes",'Data Transformation'!F4676,'Data Transformation'!D4676)</f>
        <v>0.10526790599999999</v>
      </c>
      <c r="I4676">
        <f t="shared" si="247"/>
        <v>252</v>
      </c>
    </row>
    <row r="4677" spans="2:9" x14ac:dyDescent="0.45">
      <c r="B4677">
        <f>IF('Input and Summary Results'!D4259=0,FALSE,'Input and Summary Results'!$B4259)</f>
        <v>252</v>
      </c>
      <c r="C4677">
        <f>IF(OR(B4677=0,'Input and Summary Results'!D4259=0,'Input and Summary Results'!D4259=""),FALSE,'Input and Summary Results'!$D4259)</f>
        <v>0.73252740699999996</v>
      </c>
      <c r="D4677">
        <f>IF(OR(B4677=0,'Input and Summary Results'!E4259=0),FALSE,'Input and Summary Results'!$E4259)</f>
        <v>0.10369204</v>
      </c>
      <c r="E4677">
        <f t="shared" si="248"/>
        <v>-0.13517612184593897</v>
      </c>
      <c r="F4677">
        <f t="shared" si="249"/>
        <v>6.1434350346430112E-2</v>
      </c>
      <c r="G4677">
        <f>IF('Input and Summary Results'!$J$4="yes",IF(C4677=FALSE,FALSE,IF('Data Transformation'!E4677&lt;$R$10,E4677,$R$10)),IF(C4677=FALSE,FALSE,IF(C4677&lt;$R$10,C4677,$R$10)))</f>
        <v>0.73252740699999996</v>
      </c>
      <c r="H4677">
        <f>IF('Input and Summary Results'!$J$4="yes",'Data Transformation'!F4677,'Data Transformation'!D4677)</f>
        <v>0.10369204</v>
      </c>
      <c r="I4677">
        <f t="shared" ref="I4677:I4740" si="250">IF(G4677=FALSE,"",B4677)</f>
        <v>252</v>
      </c>
    </row>
    <row r="4678" spans="2:9" x14ac:dyDescent="0.45">
      <c r="B4678">
        <f>IF('Input and Summary Results'!D4260=0,FALSE,'Input and Summary Results'!$B4260)</f>
        <v>252</v>
      </c>
      <c r="C4678">
        <f>IF(OR(B4678=0,'Input and Summary Results'!D4260=0,'Input and Summary Results'!D4260=""),FALSE,'Input and Summary Results'!$D4260)</f>
        <v>1.0859627540000001</v>
      </c>
      <c r="D4678">
        <f>IF(OR(B4678=0,'Input and Summary Results'!E4260=0),FALSE,'Input and Summary Results'!$E4260)</f>
        <v>0.103055032</v>
      </c>
      <c r="E4678">
        <f t="shared" si="248"/>
        <v>3.58149302163044E-2</v>
      </c>
      <c r="F4678">
        <f t="shared" si="249"/>
        <v>4.1185467662917655E-2</v>
      </c>
      <c r="G4678">
        <f>IF('Input and Summary Results'!$J$4="yes",IF(C4678=FALSE,FALSE,IF('Data Transformation'!E4678&lt;$R$10,E4678,$R$10)),IF(C4678=FALSE,FALSE,IF(C4678&lt;$R$10,C4678,$R$10)))</f>
        <v>1.0859627540000001</v>
      </c>
      <c r="H4678">
        <f>IF('Input and Summary Results'!$J$4="yes",'Data Transformation'!F4678,'Data Transformation'!D4678)</f>
        <v>0.103055032</v>
      </c>
      <c r="I4678">
        <f t="shared" si="250"/>
        <v>252</v>
      </c>
    </row>
    <row r="4679" spans="2:9" x14ac:dyDescent="0.45">
      <c r="B4679">
        <f>IF('Input and Summary Results'!D4261=0,FALSE,'Input and Summary Results'!$B4261)</f>
        <v>252</v>
      </c>
      <c r="C4679">
        <f>IF(OR(B4679=0,'Input and Summary Results'!D4261=0,'Input and Summary Results'!D4261=""),FALSE,'Input and Summary Results'!$D4261)</f>
        <v>1.108611639</v>
      </c>
      <c r="D4679">
        <f>IF(OR(B4679=0,'Input and Summary Results'!E4261=0),FALSE,'Input and Summary Results'!$E4261)</f>
        <v>9.4587120999999996E-2</v>
      </c>
      <c r="E4679">
        <f t="shared" si="248"/>
        <v>4.477943381529198E-2</v>
      </c>
      <c r="F4679">
        <f t="shared" si="249"/>
        <v>3.7029027181267028E-2</v>
      </c>
      <c r="G4679">
        <f>IF('Input and Summary Results'!$J$4="yes",IF(C4679=FALSE,FALSE,IF('Data Transformation'!E4679&lt;$R$10,E4679,$R$10)),IF(C4679=FALSE,FALSE,IF(C4679&lt;$R$10,C4679,$R$10)))</f>
        <v>1.108611639</v>
      </c>
      <c r="H4679">
        <f>IF('Input and Summary Results'!$J$4="yes",'Data Transformation'!F4679,'Data Transformation'!D4679)</f>
        <v>9.4587120999999996E-2</v>
      </c>
      <c r="I4679">
        <f t="shared" si="250"/>
        <v>252</v>
      </c>
    </row>
    <row r="4680" spans="2:9" x14ac:dyDescent="0.45">
      <c r="B4680">
        <f>IF('Input and Summary Results'!D4262=0,FALSE,'Input and Summary Results'!$B4262)</f>
        <v>252</v>
      </c>
      <c r="C4680">
        <f>IF(OR(B4680=0,'Input and Summary Results'!D4262=0,'Input and Summary Results'!D4262=""),FALSE,'Input and Summary Results'!$D4262)</f>
        <v>0.93912910599999999</v>
      </c>
      <c r="D4680">
        <f>IF(OR(B4680=0,'Input and Summary Results'!E4262=0),FALSE,'Input and Summary Results'!$E4262)</f>
        <v>8.1046047999999996E-2</v>
      </c>
      <c r="E4680">
        <f t="shared" si="248"/>
        <v>-2.7274699353576147E-2</v>
      </c>
      <c r="F4680">
        <f t="shared" si="249"/>
        <v>3.7453833138891127E-2</v>
      </c>
      <c r="G4680">
        <f>IF('Input and Summary Results'!$J$4="yes",IF(C4680=FALSE,FALSE,IF('Data Transformation'!E4680&lt;$R$10,E4680,$R$10)),IF(C4680=FALSE,FALSE,IF(C4680&lt;$R$10,C4680,$R$10)))</f>
        <v>0.93912910599999999</v>
      </c>
      <c r="H4680">
        <f>IF('Input and Summary Results'!$J$4="yes",'Data Transformation'!F4680,'Data Transformation'!D4680)</f>
        <v>8.1046047999999996E-2</v>
      </c>
      <c r="I4680">
        <f t="shared" si="250"/>
        <v>252</v>
      </c>
    </row>
    <row r="4681" spans="2:9" x14ac:dyDescent="0.45">
      <c r="B4681">
        <f>IF('Input and Summary Results'!D4263=0,FALSE,'Input and Summary Results'!$B4263)</f>
        <v>252</v>
      </c>
      <c r="C4681">
        <f>IF(OR(B4681=0,'Input and Summary Results'!D4263=0,'Input and Summary Results'!D4263=""),FALSE,'Input and Summary Results'!$D4263)</f>
        <v>0.85027117699999999</v>
      </c>
      <c r="D4681">
        <f>IF(OR(B4681=0,'Input and Summary Results'!E4263=0),FALSE,'Input and Summary Results'!$E4263)</f>
        <v>7.5400843999999995E-2</v>
      </c>
      <c r="E4681">
        <f t="shared" si="248"/>
        <v>-7.0442542647565332E-2</v>
      </c>
      <c r="F4681">
        <f t="shared" si="249"/>
        <v>3.8486505459892822E-2</v>
      </c>
      <c r="G4681">
        <f>IF('Input and Summary Results'!$J$4="yes",IF(C4681=FALSE,FALSE,IF('Data Transformation'!E4681&lt;$R$10,E4681,$R$10)),IF(C4681=FALSE,FALSE,IF(C4681&lt;$R$10,C4681,$R$10)))</f>
        <v>0.85027117699999999</v>
      </c>
      <c r="H4681">
        <f>IF('Input and Summary Results'!$J$4="yes",'Data Transformation'!F4681,'Data Transformation'!D4681)</f>
        <v>7.5400843999999995E-2</v>
      </c>
      <c r="I4681">
        <f t="shared" si="250"/>
        <v>252</v>
      </c>
    </row>
    <row r="4682" spans="2:9" x14ac:dyDescent="0.45">
      <c r="B4682">
        <f>IF('Input and Summary Results'!D4264=0,FALSE,'Input and Summary Results'!$B4264)</f>
        <v>252</v>
      </c>
      <c r="C4682">
        <f>IF(OR(B4682=0,'Input and Summary Results'!D4264=0,'Input and Summary Results'!D4264=""),FALSE,'Input and Summary Results'!$D4264)</f>
        <v>0.97600068500000003</v>
      </c>
      <c r="D4682">
        <f>IF(OR(B4682=0,'Input and Summary Results'!E4264=0),FALSE,'Input and Summary Results'!$E4264)</f>
        <v>7.4430578999999997E-2</v>
      </c>
      <c r="E4682">
        <f t="shared" si="248"/>
        <v>-1.0549877526324863E-2</v>
      </c>
      <c r="F4682">
        <f t="shared" si="249"/>
        <v>3.309718095740885E-2</v>
      </c>
      <c r="G4682">
        <f>IF('Input and Summary Results'!$J$4="yes",IF(C4682=FALSE,FALSE,IF('Data Transformation'!E4682&lt;$R$10,E4682,$R$10)),IF(C4682=FALSE,FALSE,IF(C4682&lt;$R$10,C4682,$R$10)))</f>
        <v>0.97600068500000003</v>
      </c>
      <c r="H4682">
        <f>IF('Input and Summary Results'!$J$4="yes",'Data Transformation'!F4682,'Data Transformation'!D4682)</f>
        <v>7.4430578999999997E-2</v>
      </c>
      <c r="I4682">
        <f t="shared" si="250"/>
        <v>252</v>
      </c>
    </row>
    <row r="4683" spans="2:9" x14ac:dyDescent="0.45">
      <c r="B4683">
        <f>IF('Input and Summary Results'!D4265=0,FALSE,'Input and Summary Results'!$B4265)</f>
        <v>252</v>
      </c>
      <c r="C4683">
        <f>IF(OR(B4683=0,'Input and Summary Results'!D4265=0,'Input and Summary Results'!D4265=""),FALSE,'Input and Summary Results'!$D4265)</f>
        <v>0.91885138799999999</v>
      </c>
      <c r="D4683">
        <f>IF(OR(B4683=0,'Input and Summary Results'!E4265=0),FALSE,'Input and Summary Results'!$E4265)</f>
        <v>7.3351059999999996E-2</v>
      </c>
      <c r="E4683">
        <f t="shared" si="248"/>
        <v>-3.675472429464801E-2</v>
      </c>
      <c r="F4683">
        <f t="shared" si="249"/>
        <v>3.4645820266203914E-2</v>
      </c>
      <c r="G4683">
        <f>IF('Input and Summary Results'!$J$4="yes",IF(C4683=FALSE,FALSE,IF('Data Transformation'!E4683&lt;$R$10,E4683,$R$10)),IF(C4683=FALSE,FALSE,IF(C4683&lt;$R$10,C4683,$R$10)))</f>
        <v>0.91885138799999999</v>
      </c>
      <c r="H4683">
        <f>IF('Input and Summary Results'!$J$4="yes",'Data Transformation'!F4683,'Data Transformation'!D4683)</f>
        <v>7.3351059999999996E-2</v>
      </c>
      <c r="I4683">
        <f t="shared" si="250"/>
        <v>252</v>
      </c>
    </row>
    <row r="4684" spans="2:9" x14ac:dyDescent="0.45">
      <c r="B4684">
        <f>IF('Input and Summary Results'!D4266=0,FALSE,'Input and Summary Results'!$B4266)</f>
        <v>252</v>
      </c>
      <c r="C4684">
        <f>IF(OR(B4684=0,'Input and Summary Results'!D4266=0,'Input and Summary Results'!D4266=""),FALSE,'Input and Summary Results'!$D4266)</f>
        <v>1.025564411</v>
      </c>
      <c r="D4684">
        <f>IF(OR(B4684=0,'Input and Summary Results'!E4266=0),FALSE,'Input and Summary Results'!$E4266)</f>
        <v>6.8309362999999998E-2</v>
      </c>
      <c r="E4684">
        <f t="shared" si="248"/>
        <v>1.0962941606790519E-2</v>
      </c>
      <c r="F4684">
        <f t="shared" si="249"/>
        <v>2.8907266305285239E-2</v>
      </c>
      <c r="G4684">
        <f>IF('Input and Summary Results'!$J$4="yes",IF(C4684=FALSE,FALSE,IF('Data Transformation'!E4684&lt;$R$10,E4684,$R$10)),IF(C4684=FALSE,FALSE,IF(C4684&lt;$R$10,C4684,$R$10)))</f>
        <v>1.025564411</v>
      </c>
      <c r="H4684">
        <f>IF('Input and Summary Results'!$J$4="yes",'Data Transformation'!F4684,'Data Transformation'!D4684)</f>
        <v>6.8309362999999998E-2</v>
      </c>
      <c r="I4684">
        <f t="shared" si="250"/>
        <v>252</v>
      </c>
    </row>
    <row r="4685" spans="2:9" x14ac:dyDescent="0.45">
      <c r="B4685">
        <f>IF('Input and Summary Results'!D4267=0,FALSE,'Input and Summary Results'!$B4267)</f>
        <v>252</v>
      </c>
      <c r="C4685">
        <f>IF(OR(B4685=0,'Input and Summary Results'!D4267=0,'Input and Summary Results'!D4267=""),FALSE,'Input and Summary Results'!$D4267)</f>
        <v>0.86248716299999995</v>
      </c>
      <c r="D4685">
        <f>IF(OR(B4685=0,'Input and Summary Results'!E4267=0),FALSE,'Input and Summary Results'!$E4267)</f>
        <v>6.7951759E-2</v>
      </c>
      <c r="E4685">
        <f t="shared" si="248"/>
        <v>-6.4247360115271004E-2</v>
      </c>
      <c r="F4685">
        <f t="shared" si="249"/>
        <v>3.419304619377854E-2</v>
      </c>
      <c r="G4685">
        <f>IF('Input and Summary Results'!$J$4="yes",IF(C4685=FALSE,FALSE,IF('Data Transformation'!E4685&lt;$R$10,E4685,$R$10)),IF(C4685=FALSE,FALSE,IF(C4685&lt;$R$10,C4685,$R$10)))</f>
        <v>0.86248716299999995</v>
      </c>
      <c r="H4685">
        <f>IF('Input and Summary Results'!$J$4="yes",'Data Transformation'!F4685,'Data Transformation'!D4685)</f>
        <v>6.7951759E-2</v>
      </c>
      <c r="I4685">
        <f t="shared" si="250"/>
        <v>252</v>
      </c>
    </row>
    <row r="4686" spans="2:9" x14ac:dyDescent="0.45">
      <c r="B4686">
        <f>IF('Input and Summary Results'!D4268=0,FALSE,'Input and Summary Results'!$B4268)</f>
        <v>252</v>
      </c>
      <c r="C4686">
        <f>IF(OR(B4686=0,'Input and Summary Results'!D4268=0,'Input and Summary Results'!D4268=""),FALSE,'Input and Summary Results'!$D4268)</f>
        <v>0.64414413000000004</v>
      </c>
      <c r="D4686">
        <f>IF(OR(B4686=0,'Input and Summary Results'!E4268=0),FALSE,'Input and Summary Results'!$E4268)</f>
        <v>6.6774581E-2</v>
      </c>
      <c r="E4686">
        <f t="shared" si="248"/>
        <v>-0.19101694652183335</v>
      </c>
      <c r="F4686">
        <f t="shared" si="249"/>
        <v>4.4990192108092332E-2</v>
      </c>
      <c r="G4686">
        <f>IF('Input and Summary Results'!$J$4="yes",IF(C4686=FALSE,FALSE,IF('Data Transformation'!E4686&lt;$R$10,E4686,$R$10)),IF(C4686=FALSE,FALSE,IF(C4686&lt;$R$10,C4686,$R$10)))</f>
        <v>0.64414413000000004</v>
      </c>
      <c r="H4686">
        <f>IF('Input and Summary Results'!$J$4="yes",'Data Transformation'!F4686,'Data Transformation'!D4686)</f>
        <v>6.6774581E-2</v>
      </c>
      <c r="I4686">
        <f t="shared" si="250"/>
        <v>252</v>
      </c>
    </row>
    <row r="4687" spans="2:9" x14ac:dyDescent="0.45">
      <c r="B4687">
        <f>IF('Input and Summary Results'!D4269=0,FALSE,'Input and Summary Results'!$B4269)</f>
        <v>252</v>
      </c>
      <c r="C4687">
        <f>IF(OR(B4687=0,'Input and Summary Results'!D4269=0,'Input and Summary Results'!D4269=""),FALSE,'Input and Summary Results'!$D4269)</f>
        <v>0.86861501399999996</v>
      </c>
      <c r="D4687">
        <f>IF(OR(B4687=0,'Input and Summary Results'!E4269=0),FALSE,'Input and Summary Results'!$E4269)</f>
        <v>6.5878810999999995E-2</v>
      </c>
      <c r="E4687">
        <f t="shared" si="248"/>
        <v>-6.1172668134050361E-2</v>
      </c>
      <c r="F4687">
        <f t="shared" si="249"/>
        <v>3.2916083089947597E-2</v>
      </c>
      <c r="G4687">
        <f>IF('Input and Summary Results'!$J$4="yes",IF(C4687=FALSE,FALSE,IF('Data Transformation'!E4687&lt;$R$10,E4687,$R$10)),IF(C4687=FALSE,FALSE,IF(C4687&lt;$R$10,C4687,$R$10)))</f>
        <v>0.86861501399999996</v>
      </c>
      <c r="H4687">
        <f>IF('Input and Summary Results'!$J$4="yes",'Data Transformation'!F4687,'Data Transformation'!D4687)</f>
        <v>6.5878810999999995E-2</v>
      </c>
      <c r="I4687">
        <f t="shared" si="250"/>
        <v>252</v>
      </c>
    </row>
    <row r="4688" spans="2:9" x14ac:dyDescent="0.45">
      <c r="B4688">
        <f>IF('Input and Summary Results'!D4270=0,FALSE,'Input and Summary Results'!$B4270)</f>
        <v>252</v>
      </c>
      <c r="C4688">
        <f>IF(OR(B4688=0,'Input and Summary Results'!D4270=0,'Input and Summary Results'!D4270=""),FALSE,'Input and Summary Results'!$D4270)</f>
        <v>0.88567284000000002</v>
      </c>
      <c r="D4688">
        <f>IF(OR(B4688=0,'Input and Summary Results'!E4270=0),FALSE,'Input and Summary Results'!$E4270)</f>
        <v>5.8444537999999997E-2</v>
      </c>
      <c r="E4688">
        <f t="shared" si="248"/>
        <v>-5.2726673171344419E-2</v>
      </c>
      <c r="F4688">
        <f t="shared" si="249"/>
        <v>2.8639163748094609E-2</v>
      </c>
      <c r="G4688">
        <f>IF('Input and Summary Results'!$J$4="yes",IF(C4688=FALSE,FALSE,IF('Data Transformation'!E4688&lt;$R$10,E4688,$R$10)),IF(C4688=FALSE,FALSE,IF(C4688&lt;$R$10,C4688,$R$10)))</f>
        <v>0.88567284000000002</v>
      </c>
      <c r="H4688">
        <f>IF('Input and Summary Results'!$J$4="yes",'Data Transformation'!F4688,'Data Transformation'!D4688)</f>
        <v>5.8444537999999997E-2</v>
      </c>
      <c r="I4688">
        <f t="shared" si="250"/>
        <v>252</v>
      </c>
    </row>
    <row r="4689" spans="2:9" x14ac:dyDescent="0.45">
      <c r="B4689">
        <f>IF('Input and Summary Results'!D4271=0,FALSE,'Input and Summary Results'!$B4271)</f>
        <v>252</v>
      </c>
      <c r="C4689">
        <f>IF(OR(B4689=0,'Input and Summary Results'!D4271=0,'Input and Summary Results'!D4271=""),FALSE,'Input and Summary Results'!$D4271)</f>
        <v>0.96642539599999999</v>
      </c>
      <c r="D4689">
        <f>IF(OR(B4689=0,'Input and Summary Results'!E4271=0),FALSE,'Input and Summary Results'!$E4271)</f>
        <v>4.9319332E-2</v>
      </c>
      <c r="E4689">
        <f t="shared" si="248"/>
        <v>-1.483166605971383E-2</v>
      </c>
      <c r="F4689">
        <f t="shared" si="249"/>
        <v>2.2148207380096624E-2</v>
      </c>
      <c r="G4689">
        <f>IF('Input and Summary Results'!$J$4="yes",IF(C4689=FALSE,FALSE,IF('Data Transformation'!E4689&lt;$R$10,E4689,$R$10)),IF(C4689=FALSE,FALSE,IF(C4689&lt;$R$10,C4689,$R$10)))</f>
        <v>0.96642539599999999</v>
      </c>
      <c r="H4689">
        <f>IF('Input and Summary Results'!$J$4="yes",'Data Transformation'!F4689,'Data Transformation'!D4689)</f>
        <v>4.9319332E-2</v>
      </c>
      <c r="I4689">
        <f t="shared" si="250"/>
        <v>252</v>
      </c>
    </row>
    <row r="4690" spans="2:9" x14ac:dyDescent="0.45">
      <c r="B4690">
        <f>IF('Input and Summary Results'!D4272=0,FALSE,'Input and Summary Results'!$B4272)</f>
        <v>252</v>
      </c>
      <c r="C4690">
        <f>IF(OR(B4690=0,'Input and Summary Results'!D4272=0,'Input and Summary Results'!D4272=""),FALSE,'Input and Summary Results'!$D4272)</f>
        <v>0.964553247</v>
      </c>
      <c r="D4690">
        <f>IF(OR(B4690=0,'Input and Summary Results'!E4272=0),FALSE,'Input and Summary Results'!$E4272)</f>
        <v>4.9161066000000003E-2</v>
      </c>
      <c r="E4690">
        <f t="shared" si="248"/>
        <v>-1.5673792654647609E-2</v>
      </c>
      <c r="F4690">
        <f t="shared" si="249"/>
        <v>2.2119984262517343E-2</v>
      </c>
      <c r="G4690">
        <f>IF('Input and Summary Results'!$J$4="yes",IF(C4690=FALSE,FALSE,IF('Data Transformation'!E4690&lt;$R$10,E4690,$R$10)),IF(C4690=FALSE,FALSE,IF(C4690&lt;$R$10,C4690,$R$10)))</f>
        <v>0.964553247</v>
      </c>
      <c r="H4690">
        <f>IF('Input and Summary Results'!$J$4="yes",'Data Transformation'!F4690,'Data Transformation'!D4690)</f>
        <v>4.9161066000000003E-2</v>
      </c>
      <c r="I4690">
        <f t="shared" si="250"/>
        <v>252</v>
      </c>
    </row>
    <row r="4691" spans="2:9" x14ac:dyDescent="0.45">
      <c r="B4691">
        <f>IF('Input and Summary Results'!D4273=0,FALSE,'Input and Summary Results'!$B4273)</f>
        <v>253</v>
      </c>
      <c r="C4691">
        <f>IF(OR(B4691=0,'Input and Summary Results'!D4273=0,'Input and Summary Results'!D4273=""),FALSE,'Input and Summary Results'!$D4273)</f>
        <v>9.3615229999999994E-2</v>
      </c>
      <c r="D4691">
        <f>IF(OR(B4691=0,'Input and Summary Results'!E4273=0),FALSE,'Input and Summary Results'!$E4273)</f>
        <v>0.189494156</v>
      </c>
      <c r="E4691">
        <f t="shared" si="248"/>
        <v>-1.0286534913591296</v>
      </c>
      <c r="F4691">
        <f t="shared" si="249"/>
        <v>0.87849448966797394</v>
      </c>
      <c r="G4691">
        <f>IF('Input and Summary Results'!$J$4="yes",IF(C4691=FALSE,FALSE,IF('Data Transformation'!E4691&lt;$R$10,E4691,$R$10)),IF(C4691=FALSE,FALSE,IF(C4691&lt;$R$10,C4691,$R$10)))</f>
        <v>9.3615229999999994E-2</v>
      </c>
      <c r="H4691">
        <f>IF('Input and Summary Results'!$J$4="yes",'Data Transformation'!F4691,'Data Transformation'!D4691)</f>
        <v>0.189494156</v>
      </c>
      <c r="I4691">
        <f t="shared" si="250"/>
        <v>253</v>
      </c>
    </row>
    <row r="4692" spans="2:9" x14ac:dyDescent="0.45">
      <c r="B4692">
        <f>IF('Input and Summary Results'!D4274=0,FALSE,'Input and Summary Results'!$B4274)</f>
        <v>253</v>
      </c>
      <c r="C4692">
        <f>IF(OR(B4692=0,'Input and Summary Results'!D4274=0,'Input and Summary Results'!D4274=""),FALSE,'Input and Summary Results'!$D4274)</f>
        <v>-4.3057555999999997E-2</v>
      </c>
      <c r="D4692">
        <f>IF(OR(B4692=0,'Input and Summary Results'!E4274=0),FALSE,'Input and Summary Results'!$E4274)</f>
        <v>0.111020981</v>
      </c>
      <c r="E4692" t="e">
        <f t="shared" si="248"/>
        <v>#NUM!</v>
      </c>
      <c r="F4692">
        <f t="shared" si="249"/>
        <v>-1.1190394957391452</v>
      </c>
      <c r="G4692">
        <f>IF('Input and Summary Results'!$J$4="yes",IF(C4692=FALSE,FALSE,IF('Data Transformation'!E4692&lt;$R$10,E4692,$R$10)),IF(C4692=FALSE,FALSE,IF(C4692&lt;$R$10,C4692,$R$10)))</f>
        <v>-4.3057555999999997E-2</v>
      </c>
      <c r="H4692">
        <f>IF('Input and Summary Results'!$J$4="yes",'Data Transformation'!F4692,'Data Transformation'!D4692)</f>
        <v>0.111020981</v>
      </c>
      <c r="I4692">
        <f t="shared" si="250"/>
        <v>253</v>
      </c>
    </row>
    <row r="4693" spans="2:9" x14ac:dyDescent="0.45">
      <c r="B4693">
        <f>IF('Input and Summary Results'!D4275=0,FALSE,'Input and Summary Results'!$B4275)</f>
        <v>253</v>
      </c>
      <c r="C4693">
        <f>IF(OR(B4693=0,'Input and Summary Results'!D4275=0,'Input and Summary Results'!D4275=""),FALSE,'Input and Summary Results'!$D4275)</f>
        <v>1.9647466999999998E-2</v>
      </c>
      <c r="D4693">
        <f>IF(OR(B4693=0,'Input and Summary Results'!E4275=0),FALSE,'Input and Summary Results'!$E4275)</f>
        <v>9.7176566000000006E-2</v>
      </c>
      <c r="E4693">
        <f t="shared" si="248"/>
        <v>-1.7066934319975291</v>
      </c>
      <c r="F4693">
        <f t="shared" si="249"/>
        <v>2.1465682901516012</v>
      </c>
      <c r="G4693">
        <f>IF('Input and Summary Results'!$J$4="yes",IF(C4693=FALSE,FALSE,IF('Data Transformation'!E4693&lt;$R$10,E4693,$R$10)),IF(C4693=FALSE,FALSE,IF(C4693&lt;$R$10,C4693,$R$10)))</f>
        <v>1.9647466999999998E-2</v>
      </c>
      <c r="H4693">
        <f>IF('Input and Summary Results'!$J$4="yes",'Data Transformation'!F4693,'Data Transformation'!D4693)</f>
        <v>9.7176566000000006E-2</v>
      </c>
      <c r="I4693">
        <f t="shared" si="250"/>
        <v>253</v>
      </c>
    </row>
    <row r="4694" spans="2:9" x14ac:dyDescent="0.45">
      <c r="B4694">
        <f>IF('Input and Summary Results'!D4276=0,FALSE,'Input and Summary Results'!$B4276)</f>
        <v>253</v>
      </c>
      <c r="C4694">
        <f>IF(OR(B4694=0,'Input and Summary Results'!D4276=0,'Input and Summary Results'!D4276=""),FALSE,'Input and Summary Results'!$D4276)</f>
        <v>3.0076589000000001E-2</v>
      </c>
      <c r="D4694">
        <f>IF(OR(B4694=0,'Input and Summary Results'!E4276=0),FALSE,'Input and Summary Results'!$E4276)</f>
        <v>8.2819544999999994E-2</v>
      </c>
      <c r="E4694">
        <f t="shared" si="248"/>
        <v>-1.5217714188276197</v>
      </c>
      <c r="F4694">
        <f t="shared" si="249"/>
        <v>1.1950717726002773</v>
      </c>
      <c r="G4694">
        <f>IF('Input and Summary Results'!$J$4="yes",IF(C4694=FALSE,FALSE,IF('Data Transformation'!E4694&lt;$R$10,E4694,$R$10)),IF(C4694=FALSE,FALSE,IF(C4694&lt;$R$10,C4694,$R$10)))</f>
        <v>3.0076589000000001E-2</v>
      </c>
      <c r="H4694">
        <f>IF('Input and Summary Results'!$J$4="yes",'Data Transformation'!F4694,'Data Transformation'!D4694)</f>
        <v>8.2819544999999994E-2</v>
      </c>
      <c r="I4694">
        <f t="shared" si="250"/>
        <v>253</v>
      </c>
    </row>
    <row r="4695" spans="2:9" x14ac:dyDescent="0.45">
      <c r="B4695">
        <f>IF('Input and Summary Results'!D4277=0,FALSE,'Input and Summary Results'!$B4277)</f>
        <v>253</v>
      </c>
      <c r="C4695">
        <f>IF(OR(B4695=0,'Input and Summary Results'!D4277=0,'Input and Summary Results'!D4277=""),FALSE,'Input and Summary Results'!$D4277)</f>
        <v>3.6875004000000003E-2</v>
      </c>
      <c r="D4695">
        <f>IF(OR(B4695=0,'Input and Summary Results'!E4277=0),FALSE,'Input and Summary Results'!$E4277)</f>
        <v>8.1747238E-2</v>
      </c>
      <c r="E4695">
        <f t="shared" si="248"/>
        <v>-1.4332679239038733</v>
      </c>
      <c r="F4695">
        <f t="shared" si="249"/>
        <v>0.96212332050187699</v>
      </c>
      <c r="G4695">
        <f>IF('Input and Summary Results'!$J$4="yes",IF(C4695=FALSE,FALSE,IF('Data Transformation'!E4695&lt;$R$10,E4695,$R$10)),IF(C4695=FALSE,FALSE,IF(C4695&lt;$R$10,C4695,$R$10)))</f>
        <v>3.6875004000000003E-2</v>
      </c>
      <c r="H4695">
        <f>IF('Input and Summary Results'!$J$4="yes",'Data Transformation'!F4695,'Data Transformation'!D4695)</f>
        <v>8.1747238E-2</v>
      </c>
      <c r="I4695">
        <f t="shared" si="250"/>
        <v>253</v>
      </c>
    </row>
    <row r="4696" spans="2:9" x14ac:dyDescent="0.45">
      <c r="B4696">
        <f>IF('Input and Summary Results'!D4278=0,FALSE,'Input and Summary Results'!$B4278)</f>
        <v>253</v>
      </c>
      <c r="C4696">
        <f>IF(OR(B4696=0,'Input and Summary Results'!D4278=0,'Input and Summary Results'!D4278=""),FALSE,'Input and Summary Results'!$D4278)</f>
        <v>8.1171617000000001E-2</v>
      </c>
      <c r="D4696">
        <f>IF(OR(B4696=0,'Input and Summary Results'!E4278=0),FALSE,'Input and Summary Results'!$E4278)</f>
        <v>8.1291841000000004E-2</v>
      </c>
      <c r="E4696">
        <f t="shared" si="248"/>
        <v>-1.0905958024721889</v>
      </c>
      <c r="F4696">
        <f t="shared" si="249"/>
        <v>0.4346428012392558</v>
      </c>
      <c r="G4696">
        <f>IF('Input and Summary Results'!$J$4="yes",IF(C4696=FALSE,FALSE,IF('Data Transformation'!E4696&lt;$R$10,E4696,$R$10)),IF(C4696=FALSE,FALSE,IF(C4696&lt;$R$10,C4696,$R$10)))</f>
        <v>8.1171617000000001E-2</v>
      </c>
      <c r="H4696">
        <f>IF('Input and Summary Results'!$J$4="yes",'Data Transformation'!F4696,'Data Transformation'!D4696)</f>
        <v>8.1291841000000004E-2</v>
      </c>
      <c r="I4696">
        <f t="shared" si="250"/>
        <v>253</v>
      </c>
    </row>
    <row r="4697" spans="2:9" x14ac:dyDescent="0.45">
      <c r="B4697">
        <f>IF('Input and Summary Results'!D4279=0,FALSE,'Input and Summary Results'!$B4279)</f>
        <v>253</v>
      </c>
      <c r="C4697">
        <f>IF(OR(B4697=0,'Input and Summary Results'!D4279=0,'Input and Summary Results'!D4279=""),FALSE,'Input and Summary Results'!$D4279)</f>
        <v>2.2419499999999999E-3</v>
      </c>
      <c r="D4697">
        <f>IF(OR(B4697=0,'Input and Summary Results'!E4279=0),FALSE,'Input and Summary Results'!$E4279)</f>
        <v>7.8560704999999995E-2</v>
      </c>
      <c r="E4697">
        <f t="shared" si="248"/>
        <v>-2.6493740772746026</v>
      </c>
      <c r="F4697">
        <f t="shared" si="249"/>
        <v>15.20789757577109</v>
      </c>
      <c r="G4697">
        <f>IF('Input and Summary Results'!$J$4="yes",IF(C4697=FALSE,FALSE,IF('Data Transformation'!E4697&lt;$R$10,E4697,$R$10)),IF(C4697=FALSE,FALSE,IF(C4697&lt;$R$10,C4697,$R$10)))</f>
        <v>2.2419499999999999E-3</v>
      </c>
      <c r="H4697">
        <f>IF('Input and Summary Results'!$J$4="yes",'Data Transformation'!F4697,'Data Transformation'!D4697)</f>
        <v>7.8560704999999995E-2</v>
      </c>
      <c r="I4697">
        <f t="shared" si="250"/>
        <v>253</v>
      </c>
    </row>
    <row r="4698" spans="2:9" x14ac:dyDescent="0.45">
      <c r="B4698">
        <f>IF('Input and Summary Results'!D4280=0,FALSE,'Input and Summary Results'!$B4280)</f>
        <v>253</v>
      </c>
      <c r="C4698">
        <f>IF(OR(B4698=0,'Input and Summary Results'!D4280=0,'Input and Summary Results'!D4280=""),FALSE,'Input and Summary Results'!$D4280)</f>
        <v>7.303136E-3</v>
      </c>
      <c r="D4698">
        <f>IF(OR(B4698=0,'Input and Summary Results'!E4280=0),FALSE,'Input and Summary Results'!$E4280)</f>
        <v>7.8470603E-2</v>
      </c>
      <c r="E4698">
        <f t="shared" si="248"/>
        <v>-2.1364906117918534</v>
      </c>
      <c r="F4698">
        <f t="shared" si="249"/>
        <v>4.6632353145278964</v>
      </c>
      <c r="G4698">
        <f>IF('Input and Summary Results'!$J$4="yes",IF(C4698=FALSE,FALSE,IF('Data Transformation'!E4698&lt;$R$10,E4698,$R$10)),IF(C4698=FALSE,FALSE,IF(C4698&lt;$R$10,C4698,$R$10)))</f>
        <v>7.303136E-3</v>
      </c>
      <c r="H4698">
        <f>IF('Input and Summary Results'!$J$4="yes",'Data Transformation'!F4698,'Data Transformation'!D4698)</f>
        <v>7.8470603E-2</v>
      </c>
      <c r="I4698">
        <f t="shared" si="250"/>
        <v>253</v>
      </c>
    </row>
    <row r="4699" spans="2:9" x14ac:dyDescent="0.45">
      <c r="B4699">
        <f>IF('Input and Summary Results'!D4281=0,FALSE,'Input and Summary Results'!$B4281)</f>
        <v>253</v>
      </c>
      <c r="C4699">
        <f>IF(OR(B4699=0,'Input and Summary Results'!D4281=0,'Input and Summary Results'!D4281=""),FALSE,'Input and Summary Results'!$D4281)</f>
        <v>6.9958348000000004E-2</v>
      </c>
      <c r="D4699">
        <f>IF(OR(B4699=0,'Input and Summary Results'!E4281=0),FALSE,'Input and Summary Results'!$E4281)</f>
        <v>7.7625281000000004E-2</v>
      </c>
      <c r="E4699">
        <f t="shared" si="248"/>
        <v>-1.1551604545243366</v>
      </c>
      <c r="F4699">
        <f t="shared" si="249"/>
        <v>0.48156328611418897</v>
      </c>
      <c r="G4699">
        <f>IF('Input and Summary Results'!$J$4="yes",IF(C4699=FALSE,FALSE,IF('Data Transformation'!E4699&lt;$R$10,E4699,$R$10)),IF(C4699=FALSE,FALSE,IF(C4699&lt;$R$10,C4699,$R$10)))</f>
        <v>6.9958348000000004E-2</v>
      </c>
      <c r="H4699">
        <f>IF('Input and Summary Results'!$J$4="yes",'Data Transformation'!F4699,'Data Transformation'!D4699)</f>
        <v>7.7625281000000004E-2</v>
      </c>
      <c r="I4699">
        <f t="shared" si="250"/>
        <v>253</v>
      </c>
    </row>
    <row r="4700" spans="2:9" x14ac:dyDescent="0.45">
      <c r="B4700">
        <f>IF('Input and Summary Results'!D4282=0,FALSE,'Input and Summary Results'!$B4282)</f>
        <v>253</v>
      </c>
      <c r="C4700">
        <f>IF(OR(B4700=0,'Input and Summary Results'!D4282=0,'Input and Summary Results'!D4282=""),FALSE,'Input and Summary Results'!$D4282)</f>
        <v>-1.0936304000000001E-2</v>
      </c>
      <c r="D4700">
        <f>IF(OR(B4700=0,'Input and Summary Results'!E4282=0),FALSE,'Input and Summary Results'!$E4282)</f>
        <v>7.4484726000000001E-2</v>
      </c>
      <c r="E4700" t="e">
        <f t="shared" si="248"/>
        <v>#NUM!</v>
      </c>
      <c r="F4700">
        <f t="shared" si="249"/>
        <v>-2.9558771486235202</v>
      </c>
      <c r="G4700">
        <f>IF('Input and Summary Results'!$J$4="yes",IF(C4700=FALSE,FALSE,IF('Data Transformation'!E4700&lt;$R$10,E4700,$R$10)),IF(C4700=FALSE,FALSE,IF(C4700&lt;$R$10,C4700,$R$10)))</f>
        <v>-1.0936304000000001E-2</v>
      </c>
      <c r="H4700">
        <f>IF('Input and Summary Results'!$J$4="yes",'Data Transformation'!F4700,'Data Transformation'!D4700)</f>
        <v>7.4484726000000001E-2</v>
      </c>
      <c r="I4700">
        <f t="shared" si="250"/>
        <v>253</v>
      </c>
    </row>
    <row r="4701" spans="2:9" x14ac:dyDescent="0.45">
      <c r="B4701">
        <f>IF('Input and Summary Results'!D4283=0,FALSE,'Input and Summary Results'!$B4283)</f>
        <v>253</v>
      </c>
      <c r="C4701">
        <f>IF(OR(B4701=0,'Input and Summary Results'!D4283=0,'Input and Summary Results'!D4283=""),FALSE,'Input and Summary Results'!$D4283)</f>
        <v>0.150692875</v>
      </c>
      <c r="D4701">
        <f>IF(OR(B4701=0,'Input and Summary Results'!E4283=0),FALSE,'Input and Summary Results'!$E4283)</f>
        <v>7.1862611000000007E-2</v>
      </c>
      <c r="E4701">
        <f t="shared" si="248"/>
        <v>-0.82190728133722801</v>
      </c>
      <c r="F4701">
        <f t="shared" si="249"/>
        <v>0.20696647518338213</v>
      </c>
      <c r="G4701">
        <f>IF('Input and Summary Results'!$J$4="yes",IF(C4701=FALSE,FALSE,IF('Data Transformation'!E4701&lt;$R$10,E4701,$R$10)),IF(C4701=FALSE,FALSE,IF(C4701&lt;$R$10,C4701,$R$10)))</f>
        <v>0.150692875</v>
      </c>
      <c r="H4701">
        <f>IF('Input and Summary Results'!$J$4="yes",'Data Transformation'!F4701,'Data Transformation'!D4701)</f>
        <v>7.1862611000000007E-2</v>
      </c>
      <c r="I4701">
        <f t="shared" si="250"/>
        <v>253</v>
      </c>
    </row>
    <row r="4702" spans="2:9" x14ac:dyDescent="0.45">
      <c r="B4702">
        <f>IF('Input and Summary Results'!D4284=0,FALSE,'Input and Summary Results'!$B4284)</f>
        <v>253</v>
      </c>
      <c r="C4702">
        <f>IF(OR(B4702=0,'Input and Summary Results'!D4284=0,'Input and Summary Results'!D4284=""),FALSE,'Input and Summary Results'!$D4284)</f>
        <v>-8.1374305999999993E-2</v>
      </c>
      <c r="D4702">
        <f>IF(OR(B4702=0,'Input and Summary Results'!E4284=0),FALSE,'Input and Summary Results'!$E4284)</f>
        <v>7.0200147000000004E-2</v>
      </c>
      <c r="E4702" t="e">
        <f t="shared" si="248"/>
        <v>#NUM!</v>
      </c>
      <c r="F4702">
        <f t="shared" si="249"/>
        <v>-0.37440397707354955</v>
      </c>
      <c r="G4702">
        <f>IF('Input and Summary Results'!$J$4="yes",IF(C4702=FALSE,FALSE,IF('Data Transformation'!E4702&lt;$R$10,E4702,$R$10)),IF(C4702=FALSE,FALSE,IF(C4702&lt;$R$10,C4702,$R$10)))</f>
        <v>-8.1374305999999993E-2</v>
      </c>
      <c r="H4702">
        <f>IF('Input and Summary Results'!$J$4="yes",'Data Transformation'!F4702,'Data Transformation'!D4702)</f>
        <v>7.0200147000000004E-2</v>
      </c>
      <c r="I4702">
        <f t="shared" si="250"/>
        <v>253</v>
      </c>
    </row>
    <row r="4703" spans="2:9" x14ac:dyDescent="0.45">
      <c r="B4703">
        <f>IF('Input and Summary Results'!D4285=0,FALSE,'Input and Summary Results'!$B4285)</f>
        <v>253</v>
      </c>
      <c r="C4703">
        <f>IF(OR(B4703=0,'Input and Summary Results'!D4285=0,'Input and Summary Results'!D4285=""),FALSE,'Input and Summary Results'!$D4285)</f>
        <v>0.13641304500000001</v>
      </c>
      <c r="D4703">
        <f>IF(OR(B4703=0,'Input and Summary Results'!E4285=0),FALSE,'Input and Summary Results'!$E4285)</f>
        <v>6.8729147000000004E-2</v>
      </c>
      <c r="E4703">
        <f t="shared" si="248"/>
        <v>-0.86514409668377901</v>
      </c>
      <c r="F4703">
        <f t="shared" si="249"/>
        <v>0.21866273711579418</v>
      </c>
      <c r="G4703">
        <f>IF('Input and Summary Results'!$J$4="yes",IF(C4703=FALSE,FALSE,IF('Data Transformation'!E4703&lt;$R$10,E4703,$R$10)),IF(C4703=FALSE,FALSE,IF(C4703&lt;$R$10,C4703,$R$10)))</f>
        <v>0.13641304500000001</v>
      </c>
      <c r="H4703">
        <f>IF('Input and Summary Results'!$J$4="yes",'Data Transformation'!F4703,'Data Transformation'!D4703)</f>
        <v>6.8729147000000004E-2</v>
      </c>
      <c r="I4703">
        <f t="shared" si="250"/>
        <v>253</v>
      </c>
    </row>
    <row r="4704" spans="2:9" x14ac:dyDescent="0.45">
      <c r="B4704">
        <f>IF('Input and Summary Results'!D4286=0,FALSE,'Input and Summary Results'!$B4286)</f>
        <v>253</v>
      </c>
      <c r="C4704">
        <f>IF(OR(B4704=0,'Input and Summary Results'!D4286=0,'Input and Summary Results'!D4286=""),FALSE,'Input and Summary Results'!$D4286)</f>
        <v>3.1466328000000002E-2</v>
      </c>
      <c r="D4704">
        <f>IF(OR(B4704=0,'Input and Summary Results'!E4286=0),FALSE,'Input and Summary Results'!$E4286)</f>
        <v>6.6339909000000002E-2</v>
      </c>
      <c r="E4704">
        <f t="shared" si="248"/>
        <v>-1.5021539346331201</v>
      </c>
      <c r="F4704">
        <f t="shared" si="249"/>
        <v>0.91499460966656165</v>
      </c>
      <c r="G4704">
        <f>IF('Input and Summary Results'!$J$4="yes",IF(C4704=FALSE,FALSE,IF('Data Transformation'!E4704&lt;$R$10,E4704,$R$10)),IF(C4704=FALSE,FALSE,IF(C4704&lt;$R$10,C4704,$R$10)))</f>
        <v>3.1466328000000002E-2</v>
      </c>
      <c r="H4704">
        <f>IF('Input and Summary Results'!$J$4="yes",'Data Transformation'!F4704,'Data Transformation'!D4704)</f>
        <v>6.6339909000000002E-2</v>
      </c>
      <c r="I4704">
        <f t="shared" si="250"/>
        <v>253</v>
      </c>
    </row>
    <row r="4705" spans="2:9" x14ac:dyDescent="0.45">
      <c r="B4705">
        <f>IF('Input and Summary Results'!D4287=0,FALSE,'Input and Summary Results'!$B4287)</f>
        <v>253</v>
      </c>
      <c r="C4705">
        <f>IF(OR(B4705=0,'Input and Summary Results'!D4287=0,'Input and Summary Results'!D4287=""),FALSE,'Input and Summary Results'!$D4287)</f>
        <v>1.3567272999999999E-2</v>
      </c>
      <c r="D4705">
        <f>IF(OR(B4705=0,'Input and Summary Results'!E4287=0),FALSE,'Input and Summary Results'!$E4287)</f>
        <v>6.5532445999999994E-2</v>
      </c>
      <c r="E4705">
        <f t="shared" si="248"/>
        <v>-1.8675074360593114</v>
      </c>
      <c r="F4705">
        <f t="shared" si="249"/>
        <v>2.0963005287798069</v>
      </c>
      <c r="G4705">
        <f>IF('Input and Summary Results'!$J$4="yes",IF(C4705=FALSE,FALSE,IF('Data Transformation'!E4705&lt;$R$10,E4705,$R$10)),IF(C4705=FALSE,FALSE,IF(C4705&lt;$R$10,C4705,$R$10)))</f>
        <v>1.3567272999999999E-2</v>
      </c>
      <c r="H4705">
        <f>IF('Input and Summary Results'!$J$4="yes",'Data Transformation'!F4705,'Data Transformation'!D4705)</f>
        <v>6.5532445999999994E-2</v>
      </c>
      <c r="I4705">
        <f t="shared" si="250"/>
        <v>253</v>
      </c>
    </row>
    <row r="4706" spans="2:9" x14ac:dyDescent="0.45">
      <c r="B4706">
        <f>IF('Input and Summary Results'!D4288=0,FALSE,'Input and Summary Results'!$B4288)</f>
        <v>253</v>
      </c>
      <c r="C4706">
        <f>IF(OR(B4706=0,'Input and Summary Results'!D4288=0,'Input and Summary Results'!D4288=""),FALSE,'Input and Summary Results'!$D4288)</f>
        <v>5.7277188E-2</v>
      </c>
      <c r="D4706">
        <f>IF(OR(B4706=0,'Input and Summary Results'!E4288=0),FALSE,'Input and Summary Results'!$E4288)</f>
        <v>5.6830041999999997E-2</v>
      </c>
      <c r="E4706">
        <f t="shared" si="248"/>
        <v>-1.2420183116858967</v>
      </c>
      <c r="F4706">
        <f t="shared" si="249"/>
        <v>0.430611890863078</v>
      </c>
      <c r="G4706">
        <f>IF('Input and Summary Results'!$J$4="yes",IF(C4706=FALSE,FALSE,IF('Data Transformation'!E4706&lt;$R$10,E4706,$R$10)),IF(C4706=FALSE,FALSE,IF(C4706&lt;$R$10,C4706,$R$10)))</f>
        <v>5.7277188E-2</v>
      </c>
      <c r="H4706">
        <f>IF('Input and Summary Results'!$J$4="yes",'Data Transformation'!F4706,'Data Transformation'!D4706)</f>
        <v>5.6830041999999997E-2</v>
      </c>
      <c r="I4706">
        <f t="shared" si="250"/>
        <v>253</v>
      </c>
    </row>
    <row r="4707" spans="2:9" x14ac:dyDescent="0.45">
      <c r="B4707">
        <f>IF('Input and Summary Results'!D4289=0,FALSE,'Input and Summary Results'!$B4289)</f>
        <v>253</v>
      </c>
      <c r="C4707">
        <f>IF(OR(B4707=0,'Input and Summary Results'!D4289=0,'Input and Summary Results'!D4289=""),FALSE,'Input and Summary Results'!$D4289)</f>
        <v>-3.1579035999999998E-2</v>
      </c>
      <c r="D4707">
        <f>IF(OR(B4707=0,'Input and Summary Results'!E4289=0),FALSE,'Input and Summary Results'!$E4289)</f>
        <v>5.1540155999999997E-2</v>
      </c>
      <c r="E4707" t="e">
        <f t="shared" si="248"/>
        <v>#NUM!</v>
      </c>
      <c r="F4707">
        <f t="shared" si="249"/>
        <v>-0.70833155590943309</v>
      </c>
      <c r="G4707">
        <f>IF('Input and Summary Results'!$J$4="yes",IF(C4707=FALSE,FALSE,IF('Data Transformation'!E4707&lt;$R$10,E4707,$R$10)),IF(C4707=FALSE,FALSE,IF(C4707&lt;$R$10,C4707,$R$10)))</f>
        <v>-3.1579035999999998E-2</v>
      </c>
      <c r="H4707">
        <f>IF('Input and Summary Results'!$J$4="yes",'Data Transformation'!F4707,'Data Transformation'!D4707)</f>
        <v>5.1540155999999997E-2</v>
      </c>
      <c r="I4707">
        <f t="shared" si="250"/>
        <v>253</v>
      </c>
    </row>
    <row r="4708" spans="2:9" x14ac:dyDescent="0.45">
      <c r="B4708">
        <f>IF('Input and Summary Results'!D4290=0,FALSE,'Input and Summary Results'!$B4290)</f>
        <v>253</v>
      </c>
      <c r="C4708">
        <f>IF(OR(B4708=0,'Input and Summary Results'!D4290=0,'Input and Summary Results'!D4290=""),FALSE,'Input and Summary Results'!$D4290)</f>
        <v>6.3881836999999997E-2</v>
      </c>
      <c r="D4708">
        <f>IF(OR(B4708=0,'Input and Summary Results'!E4290=0),FALSE,'Input and Summary Results'!$E4290)</f>
        <v>4.5093099999999997E-2</v>
      </c>
      <c r="E4708">
        <f t="shared" si="248"/>
        <v>-1.1946226036874008</v>
      </c>
      <c r="F4708">
        <f t="shared" si="249"/>
        <v>0.30635320333696725</v>
      </c>
      <c r="G4708">
        <f>IF('Input and Summary Results'!$J$4="yes",IF(C4708=FALSE,FALSE,IF('Data Transformation'!E4708&lt;$R$10,E4708,$R$10)),IF(C4708=FALSE,FALSE,IF(C4708&lt;$R$10,C4708,$R$10)))</f>
        <v>6.3881836999999997E-2</v>
      </c>
      <c r="H4708">
        <f>IF('Input and Summary Results'!$J$4="yes",'Data Transformation'!F4708,'Data Transformation'!D4708)</f>
        <v>4.5093099999999997E-2</v>
      </c>
      <c r="I4708">
        <f t="shared" si="250"/>
        <v>253</v>
      </c>
    </row>
    <row r="4709" spans="2:9" x14ac:dyDescent="0.45">
      <c r="B4709">
        <f>IF('Input and Summary Results'!D4291=0,FALSE,'Input and Summary Results'!$B4291)</f>
        <v>253</v>
      </c>
      <c r="C4709">
        <f>IF(OR(B4709=0,'Input and Summary Results'!D4291=0,'Input and Summary Results'!D4291=""),FALSE,'Input and Summary Results'!$D4291)</f>
        <v>1.7217579E-2</v>
      </c>
      <c r="D4709">
        <f>IF(OR(B4709=0,'Input and Summary Results'!E4291=0),FALSE,'Input and Summary Results'!$E4291)</f>
        <v>4.4821898999999998E-2</v>
      </c>
      <c r="E4709">
        <f t="shared" si="248"/>
        <v>-1.764027915650012</v>
      </c>
      <c r="F4709">
        <f t="shared" si="249"/>
        <v>1.1298164606069181</v>
      </c>
      <c r="G4709">
        <f>IF('Input and Summary Results'!$J$4="yes",IF(C4709=FALSE,FALSE,IF('Data Transformation'!E4709&lt;$R$10,E4709,$R$10)),IF(C4709=FALSE,FALSE,IF(C4709&lt;$R$10,C4709,$R$10)))</f>
        <v>1.7217579E-2</v>
      </c>
      <c r="H4709">
        <f>IF('Input and Summary Results'!$J$4="yes",'Data Transformation'!F4709,'Data Transformation'!D4709)</f>
        <v>4.4821898999999998E-2</v>
      </c>
      <c r="I4709">
        <f t="shared" si="250"/>
        <v>253</v>
      </c>
    </row>
    <row r="4710" spans="2:9" x14ac:dyDescent="0.45">
      <c r="B4710">
        <f>IF('Input and Summary Results'!D4292=0,FALSE,'Input and Summary Results'!$B4292)</f>
        <v>254</v>
      </c>
      <c r="C4710">
        <f>IF(OR(B4710=0,'Input and Summary Results'!D4292=0,'Input and Summary Results'!D4292=""),FALSE,'Input and Summary Results'!$D4292)</f>
        <v>0.799672877</v>
      </c>
      <c r="D4710">
        <f>IF(OR(B4710=0,'Input and Summary Results'!E4292=0),FALSE,'Input and Summary Results'!$E4292)</f>
        <v>9.9189527999999999E-2</v>
      </c>
      <c r="E4710">
        <f t="shared" si="248"/>
        <v>-9.7087633967724588E-2</v>
      </c>
      <c r="F4710">
        <f t="shared" si="249"/>
        <v>5.3832331182091596E-2</v>
      </c>
      <c r="G4710">
        <f>IF('Input and Summary Results'!$J$4="yes",IF(C4710=FALSE,FALSE,IF('Data Transformation'!E4710&lt;$R$10,E4710,$R$10)),IF(C4710=FALSE,FALSE,IF(C4710&lt;$R$10,C4710,$R$10)))</f>
        <v>0.799672877</v>
      </c>
      <c r="H4710">
        <f>IF('Input and Summary Results'!$J$4="yes",'Data Transformation'!F4710,'Data Transformation'!D4710)</f>
        <v>9.9189527999999999E-2</v>
      </c>
      <c r="I4710">
        <f t="shared" si="250"/>
        <v>254</v>
      </c>
    </row>
    <row r="4711" spans="2:9" x14ac:dyDescent="0.45">
      <c r="B4711">
        <f>IF('Input and Summary Results'!D4293=0,FALSE,'Input and Summary Results'!$B4293)</f>
        <v>254</v>
      </c>
      <c r="C4711">
        <f>IF(OR(B4711=0,'Input and Summary Results'!D4293=0,'Input and Summary Results'!D4293=""),FALSE,'Input and Summary Results'!$D4293)</f>
        <v>0.43942751899999999</v>
      </c>
      <c r="D4711">
        <f>IF(OR(B4711=0,'Input and Summary Results'!E4293=0),FALSE,'Input and Summary Results'!$E4293)</f>
        <v>8.2772859000000004E-2</v>
      </c>
      <c r="E4711">
        <f t="shared" si="248"/>
        <v>-0.35711274901856938</v>
      </c>
      <c r="F4711">
        <f t="shared" si="249"/>
        <v>8.1750503217801432E-2</v>
      </c>
      <c r="G4711">
        <f>IF('Input and Summary Results'!$J$4="yes",IF(C4711=FALSE,FALSE,IF('Data Transformation'!E4711&lt;$R$10,E4711,$R$10)),IF(C4711=FALSE,FALSE,IF(C4711&lt;$R$10,C4711,$R$10)))</f>
        <v>0.43942751899999999</v>
      </c>
      <c r="H4711">
        <f>IF('Input and Summary Results'!$J$4="yes",'Data Transformation'!F4711,'Data Transformation'!D4711)</f>
        <v>8.2772859000000004E-2</v>
      </c>
      <c r="I4711">
        <f t="shared" si="250"/>
        <v>254</v>
      </c>
    </row>
    <row r="4712" spans="2:9" x14ac:dyDescent="0.45">
      <c r="B4712">
        <f>IF('Input and Summary Results'!D4294=0,FALSE,'Input and Summary Results'!$B4294)</f>
        <v>254</v>
      </c>
      <c r="C4712">
        <f>IF(OR(B4712=0,'Input and Summary Results'!D4294=0,'Input and Summary Results'!D4294=""),FALSE,'Input and Summary Results'!$D4294)</f>
        <v>0.98593680800000005</v>
      </c>
      <c r="D4712">
        <f>IF(OR(B4712=0,'Input and Summary Results'!E4294=0),FALSE,'Input and Summary Results'!$E4294)</f>
        <v>7.3849689999999996E-2</v>
      </c>
      <c r="E4712">
        <f t="shared" si="248"/>
        <v>-6.1509195581484679E-3</v>
      </c>
      <c r="F4712">
        <f t="shared" si="249"/>
        <v>3.2507930731398349E-2</v>
      </c>
      <c r="G4712">
        <f>IF('Input and Summary Results'!$J$4="yes",IF(C4712=FALSE,FALSE,IF('Data Transformation'!E4712&lt;$R$10,E4712,$R$10)),IF(C4712=FALSE,FALSE,IF(C4712&lt;$R$10,C4712,$R$10)))</f>
        <v>0.98593680800000005</v>
      </c>
      <c r="H4712">
        <f>IF('Input and Summary Results'!$J$4="yes",'Data Transformation'!F4712,'Data Transformation'!D4712)</f>
        <v>7.3849689999999996E-2</v>
      </c>
      <c r="I4712">
        <f t="shared" si="250"/>
        <v>254</v>
      </c>
    </row>
    <row r="4713" spans="2:9" x14ac:dyDescent="0.45">
      <c r="B4713">
        <f>IF('Input and Summary Results'!D4295=0,FALSE,'Input and Summary Results'!$B4295)</f>
        <v>254</v>
      </c>
      <c r="C4713">
        <f>IF(OR(B4713=0,'Input and Summary Results'!D4295=0,'Input and Summary Results'!D4295=""),FALSE,'Input and Summary Results'!$D4295)</f>
        <v>0.82188993399999999</v>
      </c>
      <c r="D4713">
        <f>IF(OR(B4713=0,'Input and Summary Results'!E4295=0),FALSE,'Input and Summary Results'!$E4295)</f>
        <v>7.3158355999999994E-2</v>
      </c>
      <c r="E4713">
        <f t="shared" si="248"/>
        <v>-8.5186338490384414E-2</v>
      </c>
      <c r="F4713">
        <f t="shared" si="249"/>
        <v>3.8631360709668938E-2</v>
      </c>
      <c r="G4713">
        <f>IF('Input and Summary Results'!$J$4="yes",IF(C4713=FALSE,FALSE,IF('Data Transformation'!E4713&lt;$R$10,E4713,$R$10)),IF(C4713=FALSE,FALSE,IF(C4713&lt;$R$10,C4713,$R$10)))</f>
        <v>0.82188993399999999</v>
      </c>
      <c r="H4713">
        <f>IF('Input and Summary Results'!$J$4="yes",'Data Transformation'!F4713,'Data Transformation'!D4713)</f>
        <v>7.3158355999999994E-2</v>
      </c>
      <c r="I4713">
        <f t="shared" si="250"/>
        <v>254</v>
      </c>
    </row>
    <row r="4714" spans="2:9" x14ac:dyDescent="0.45">
      <c r="B4714">
        <f>IF('Input and Summary Results'!D4296=0,FALSE,'Input and Summary Results'!$B4296)</f>
        <v>254</v>
      </c>
      <c r="C4714">
        <f>IF(OR(B4714=0,'Input and Summary Results'!D4296=0,'Input and Summary Results'!D4296=""),FALSE,'Input and Summary Results'!$D4296)</f>
        <v>0.87928729000000005</v>
      </c>
      <c r="D4714">
        <f>IF(OR(B4714=0,'Input and Summary Results'!E4296=0),FALSE,'Input and Summary Results'!$E4296)</f>
        <v>6.9360248999999999E-2</v>
      </c>
      <c r="E4714">
        <f t="shared" ref="E4714:E4777" si="251">IF(C4714=FALSE,FALSE,LOG10(C4714))</f>
        <v>-5.5869204474973157E-2</v>
      </c>
      <c r="F4714">
        <f t="shared" ref="F4714:F4777" si="252">IF(D4714=FALSE, FALSE,0.434*D4714/C4714)</f>
        <v>3.4234940511877518E-2</v>
      </c>
      <c r="G4714">
        <f>IF('Input and Summary Results'!$J$4="yes",IF(C4714=FALSE,FALSE,IF('Data Transformation'!E4714&lt;$R$10,E4714,$R$10)),IF(C4714=FALSE,FALSE,IF(C4714&lt;$R$10,C4714,$R$10)))</f>
        <v>0.87928729000000005</v>
      </c>
      <c r="H4714">
        <f>IF('Input and Summary Results'!$J$4="yes",'Data Transformation'!F4714,'Data Transformation'!D4714)</f>
        <v>6.9360248999999999E-2</v>
      </c>
      <c r="I4714">
        <f t="shared" si="250"/>
        <v>254</v>
      </c>
    </row>
    <row r="4715" spans="2:9" x14ac:dyDescent="0.45">
      <c r="B4715">
        <f>IF('Input and Summary Results'!D4297=0,FALSE,'Input and Summary Results'!$B4297)</f>
        <v>254</v>
      </c>
      <c r="C4715">
        <f>IF(OR(B4715=0,'Input and Summary Results'!D4297=0,'Input and Summary Results'!D4297=""),FALSE,'Input and Summary Results'!$D4297)</f>
        <v>0.91498971100000004</v>
      </c>
      <c r="D4715">
        <f>IF(OR(B4715=0,'Input and Summary Results'!E4297=0),FALSE,'Input and Summary Results'!$E4297)</f>
        <v>6.7303110999999999E-2</v>
      </c>
      <c r="E4715">
        <f t="shared" si="251"/>
        <v>-3.8583789519396471E-2</v>
      </c>
      <c r="F4715">
        <f t="shared" si="252"/>
        <v>3.1923364626774475E-2</v>
      </c>
      <c r="G4715">
        <f>IF('Input and Summary Results'!$J$4="yes",IF(C4715=FALSE,FALSE,IF('Data Transformation'!E4715&lt;$R$10,E4715,$R$10)),IF(C4715=FALSE,FALSE,IF(C4715&lt;$R$10,C4715,$R$10)))</f>
        <v>0.91498971100000004</v>
      </c>
      <c r="H4715">
        <f>IF('Input and Summary Results'!$J$4="yes",'Data Transformation'!F4715,'Data Transformation'!D4715)</f>
        <v>6.7303110999999999E-2</v>
      </c>
      <c r="I4715">
        <f t="shared" si="250"/>
        <v>254</v>
      </c>
    </row>
    <row r="4716" spans="2:9" x14ac:dyDescent="0.45">
      <c r="B4716">
        <f>IF('Input and Summary Results'!D4298=0,FALSE,'Input and Summary Results'!$B4298)</f>
        <v>254</v>
      </c>
      <c r="C4716">
        <f>IF(OR(B4716=0,'Input and Summary Results'!D4298=0,'Input and Summary Results'!D4298=""),FALSE,'Input and Summary Results'!$D4298)</f>
        <v>0.91582751299999998</v>
      </c>
      <c r="D4716">
        <f>IF(OR(B4716=0,'Input and Summary Results'!E4298=0),FALSE,'Input and Summary Results'!$E4298)</f>
        <v>6.3868270000000005E-2</v>
      </c>
      <c r="E4716">
        <f t="shared" si="251"/>
        <v>-3.8186313675106123E-2</v>
      </c>
      <c r="F4716">
        <f t="shared" si="252"/>
        <v>3.0266429853369126E-2</v>
      </c>
      <c r="G4716">
        <f>IF('Input and Summary Results'!$J$4="yes",IF(C4716=FALSE,FALSE,IF('Data Transformation'!E4716&lt;$R$10,E4716,$R$10)),IF(C4716=FALSE,FALSE,IF(C4716&lt;$R$10,C4716,$R$10)))</f>
        <v>0.91582751299999998</v>
      </c>
      <c r="H4716">
        <f>IF('Input and Summary Results'!$J$4="yes",'Data Transformation'!F4716,'Data Transformation'!D4716)</f>
        <v>6.3868270000000005E-2</v>
      </c>
      <c r="I4716">
        <f t="shared" si="250"/>
        <v>254</v>
      </c>
    </row>
    <row r="4717" spans="2:9" x14ac:dyDescent="0.45">
      <c r="B4717">
        <f>IF('Input and Summary Results'!D4299=0,FALSE,'Input and Summary Results'!$B4299)</f>
        <v>254</v>
      </c>
      <c r="C4717">
        <f>IF(OR(B4717=0,'Input and Summary Results'!D4299=0,'Input and Summary Results'!D4299=""),FALSE,'Input and Summary Results'!$D4299)</f>
        <v>0.87933293199999996</v>
      </c>
      <c r="D4717">
        <f>IF(OR(B4717=0,'Input and Summary Results'!E4299=0),FALSE,'Input and Summary Results'!$E4299)</f>
        <v>6.0921819000000002E-2</v>
      </c>
      <c r="E4717">
        <f t="shared" si="251"/>
        <v>-5.5846661724128527E-2</v>
      </c>
      <c r="F4717">
        <f t="shared" si="252"/>
        <v>3.0068326209349797E-2</v>
      </c>
      <c r="G4717">
        <f>IF('Input and Summary Results'!$J$4="yes",IF(C4717=FALSE,FALSE,IF('Data Transformation'!E4717&lt;$R$10,E4717,$R$10)),IF(C4717=FALSE,FALSE,IF(C4717&lt;$R$10,C4717,$R$10)))</f>
        <v>0.87933293199999996</v>
      </c>
      <c r="H4717">
        <f>IF('Input and Summary Results'!$J$4="yes",'Data Transformation'!F4717,'Data Transformation'!D4717)</f>
        <v>6.0921819000000002E-2</v>
      </c>
      <c r="I4717">
        <f t="shared" si="250"/>
        <v>254</v>
      </c>
    </row>
    <row r="4718" spans="2:9" x14ac:dyDescent="0.45">
      <c r="B4718">
        <f>IF('Input and Summary Results'!D4300=0,FALSE,'Input and Summary Results'!$B4300)</f>
        <v>254</v>
      </c>
      <c r="C4718">
        <f>IF(OR(B4718=0,'Input and Summary Results'!D4300=0,'Input and Summary Results'!D4300=""),FALSE,'Input and Summary Results'!$D4300)</f>
        <v>0.93564113000000004</v>
      </c>
      <c r="D4718">
        <f>IF(OR(B4718=0,'Input and Summary Results'!E4300=0),FALSE,'Input and Summary Results'!$E4300)</f>
        <v>5.9829423999999999E-2</v>
      </c>
      <c r="E4718">
        <f t="shared" si="251"/>
        <v>-2.8890695221773E-2</v>
      </c>
      <c r="F4718">
        <f t="shared" si="252"/>
        <v>2.7752061322913409E-2</v>
      </c>
      <c r="G4718">
        <f>IF('Input and Summary Results'!$J$4="yes",IF(C4718=FALSE,FALSE,IF('Data Transformation'!E4718&lt;$R$10,E4718,$R$10)),IF(C4718=FALSE,FALSE,IF(C4718&lt;$R$10,C4718,$R$10)))</f>
        <v>0.93564113000000004</v>
      </c>
      <c r="H4718">
        <f>IF('Input and Summary Results'!$J$4="yes",'Data Transformation'!F4718,'Data Transformation'!D4718)</f>
        <v>5.9829423999999999E-2</v>
      </c>
      <c r="I4718">
        <f t="shared" si="250"/>
        <v>254</v>
      </c>
    </row>
    <row r="4719" spans="2:9" x14ac:dyDescent="0.45">
      <c r="B4719">
        <f>IF('Input and Summary Results'!D4301=0,FALSE,'Input and Summary Results'!$B4301)</f>
        <v>254</v>
      </c>
      <c r="C4719">
        <f>IF(OR(B4719=0,'Input and Summary Results'!D4301=0,'Input and Summary Results'!D4301=""),FALSE,'Input and Summary Results'!$D4301)</f>
        <v>0.94037312699999998</v>
      </c>
      <c r="D4719">
        <f>IF(OR(B4719=0,'Input and Summary Results'!E4301=0),FALSE,'Input and Summary Results'!$E4301)</f>
        <v>5.4057117000000002E-2</v>
      </c>
      <c r="E4719">
        <f t="shared" si="251"/>
        <v>-2.6699790183389725E-2</v>
      </c>
      <c r="F4719">
        <f t="shared" si="252"/>
        <v>2.4948382832722101E-2</v>
      </c>
      <c r="G4719">
        <f>IF('Input and Summary Results'!$J$4="yes",IF(C4719=FALSE,FALSE,IF('Data Transformation'!E4719&lt;$R$10,E4719,$R$10)),IF(C4719=FALSE,FALSE,IF(C4719&lt;$R$10,C4719,$R$10)))</f>
        <v>0.94037312699999998</v>
      </c>
      <c r="H4719">
        <f>IF('Input and Summary Results'!$J$4="yes",'Data Transformation'!F4719,'Data Transformation'!D4719)</f>
        <v>5.4057117000000002E-2</v>
      </c>
      <c r="I4719">
        <f t="shared" si="250"/>
        <v>254</v>
      </c>
    </row>
    <row r="4720" spans="2:9" x14ac:dyDescent="0.45">
      <c r="B4720">
        <f>IF('Input and Summary Results'!D4302=0,FALSE,'Input and Summary Results'!$B4302)</f>
        <v>254</v>
      </c>
      <c r="C4720">
        <f>IF(OR(B4720=0,'Input and Summary Results'!D4302=0,'Input and Summary Results'!D4302=""),FALSE,'Input and Summary Results'!$D4302)</f>
        <v>0.51777937600000001</v>
      </c>
      <c r="D4720">
        <f>IF(OR(B4720=0,'Input and Summary Results'!E4302=0),FALSE,'Input and Summary Results'!$E4302)</f>
        <v>5.1783001000000002E-2</v>
      </c>
      <c r="E4720">
        <f t="shared" si="251"/>
        <v>-0.28585525221666663</v>
      </c>
      <c r="F4720">
        <f t="shared" si="252"/>
        <v>4.3404244115740911E-2</v>
      </c>
      <c r="G4720">
        <f>IF('Input and Summary Results'!$J$4="yes",IF(C4720=FALSE,FALSE,IF('Data Transformation'!E4720&lt;$R$10,E4720,$R$10)),IF(C4720=FALSE,FALSE,IF(C4720&lt;$R$10,C4720,$R$10)))</f>
        <v>0.51777937600000001</v>
      </c>
      <c r="H4720">
        <f>IF('Input and Summary Results'!$J$4="yes",'Data Transformation'!F4720,'Data Transformation'!D4720)</f>
        <v>5.1783001000000002E-2</v>
      </c>
      <c r="I4720">
        <f t="shared" si="250"/>
        <v>254</v>
      </c>
    </row>
    <row r="4721" spans="2:9" x14ac:dyDescent="0.45">
      <c r="B4721">
        <f>IF('Input and Summary Results'!D4303=0,FALSE,'Input and Summary Results'!$B4303)</f>
        <v>254</v>
      </c>
      <c r="C4721">
        <f>IF(OR(B4721=0,'Input and Summary Results'!D4303=0,'Input and Summary Results'!D4303=""),FALSE,'Input and Summary Results'!$D4303)</f>
        <v>0.87446326799999996</v>
      </c>
      <c r="D4721">
        <f>IF(OR(B4721=0,'Input and Summary Results'!E4303=0),FALSE,'Input and Summary Results'!$E4303)</f>
        <v>5.0252612000000002E-2</v>
      </c>
      <c r="E4721">
        <f t="shared" si="251"/>
        <v>-5.8258428426526669E-2</v>
      </c>
      <c r="F4721">
        <f t="shared" si="252"/>
        <v>2.4940594312075782E-2</v>
      </c>
      <c r="G4721">
        <f>IF('Input and Summary Results'!$J$4="yes",IF(C4721=FALSE,FALSE,IF('Data Transformation'!E4721&lt;$R$10,E4721,$R$10)),IF(C4721=FALSE,FALSE,IF(C4721&lt;$R$10,C4721,$R$10)))</f>
        <v>0.87446326799999996</v>
      </c>
      <c r="H4721">
        <f>IF('Input and Summary Results'!$J$4="yes",'Data Transformation'!F4721,'Data Transformation'!D4721)</f>
        <v>5.0252612000000002E-2</v>
      </c>
      <c r="I4721">
        <f t="shared" si="250"/>
        <v>254</v>
      </c>
    </row>
    <row r="4722" spans="2:9" x14ac:dyDescent="0.45">
      <c r="B4722">
        <f>IF('Input and Summary Results'!D4304=0,FALSE,'Input and Summary Results'!$B4304)</f>
        <v>254</v>
      </c>
      <c r="C4722">
        <f>IF(OR(B4722=0,'Input and Summary Results'!D4304=0,'Input and Summary Results'!D4304=""),FALSE,'Input and Summary Results'!$D4304)</f>
        <v>0.51940133899999996</v>
      </c>
      <c r="D4722">
        <f>IF(OR(B4722=0,'Input and Summary Results'!E4304=0),FALSE,'Input and Summary Results'!$E4304)</f>
        <v>4.9653218999999998E-2</v>
      </c>
      <c r="E4722">
        <f t="shared" si="251"/>
        <v>-0.28449693510802204</v>
      </c>
      <c r="F4722">
        <f t="shared" si="252"/>
        <v>4.1489105683649385E-2</v>
      </c>
      <c r="G4722">
        <f>IF('Input and Summary Results'!$J$4="yes",IF(C4722=FALSE,FALSE,IF('Data Transformation'!E4722&lt;$R$10,E4722,$R$10)),IF(C4722=FALSE,FALSE,IF(C4722&lt;$R$10,C4722,$R$10)))</f>
        <v>0.51940133899999996</v>
      </c>
      <c r="H4722">
        <f>IF('Input and Summary Results'!$J$4="yes",'Data Transformation'!F4722,'Data Transformation'!D4722)</f>
        <v>4.9653218999999998E-2</v>
      </c>
      <c r="I4722">
        <f t="shared" si="250"/>
        <v>254</v>
      </c>
    </row>
    <row r="4723" spans="2:9" x14ac:dyDescent="0.45">
      <c r="B4723">
        <f>IF('Input and Summary Results'!D4305=0,FALSE,'Input and Summary Results'!$B4305)</f>
        <v>254</v>
      </c>
      <c r="C4723">
        <f>IF(OR(B4723=0,'Input and Summary Results'!D4305=0,'Input and Summary Results'!D4305=""),FALSE,'Input and Summary Results'!$D4305)</f>
        <v>0.44208164100000003</v>
      </c>
      <c r="D4723">
        <f>IF(OR(B4723=0,'Input and Summary Results'!E4305=0),FALSE,'Input and Summary Results'!$E4305)</f>
        <v>4.9264507999999999E-2</v>
      </c>
      <c r="E4723">
        <f t="shared" si="251"/>
        <v>-0.35449752033038218</v>
      </c>
      <c r="F4723">
        <f t="shared" si="252"/>
        <v>4.8363909488835788E-2</v>
      </c>
      <c r="G4723">
        <f>IF('Input and Summary Results'!$J$4="yes",IF(C4723=FALSE,FALSE,IF('Data Transformation'!E4723&lt;$R$10,E4723,$R$10)),IF(C4723=FALSE,FALSE,IF(C4723&lt;$R$10,C4723,$R$10)))</f>
        <v>0.44208164100000003</v>
      </c>
      <c r="H4723">
        <f>IF('Input and Summary Results'!$J$4="yes",'Data Transformation'!F4723,'Data Transformation'!D4723)</f>
        <v>4.9264507999999999E-2</v>
      </c>
      <c r="I4723">
        <f t="shared" si="250"/>
        <v>254</v>
      </c>
    </row>
    <row r="4724" spans="2:9" x14ac:dyDescent="0.45">
      <c r="B4724">
        <f>IF('Input and Summary Results'!D4306=0,FALSE,'Input and Summary Results'!$B4306)</f>
        <v>254</v>
      </c>
      <c r="C4724">
        <f>IF(OR(B4724=0,'Input and Summary Results'!D4306=0,'Input and Summary Results'!D4306=""),FALSE,'Input and Summary Results'!$D4306)</f>
        <v>1.0149561469999999</v>
      </c>
      <c r="D4724">
        <f>IF(OR(B4724=0,'Input and Summary Results'!E4306=0),FALSE,'Input and Summary Results'!$E4306)</f>
        <v>4.6641793000000001E-2</v>
      </c>
      <c r="E4724">
        <f t="shared" si="251"/>
        <v>6.4472781828788144E-3</v>
      </c>
      <c r="F4724">
        <f t="shared" si="252"/>
        <v>1.9944249041530266E-2</v>
      </c>
      <c r="G4724">
        <f>IF('Input and Summary Results'!$J$4="yes",IF(C4724=FALSE,FALSE,IF('Data Transformation'!E4724&lt;$R$10,E4724,$R$10)),IF(C4724=FALSE,FALSE,IF(C4724&lt;$R$10,C4724,$R$10)))</f>
        <v>1.0149561469999999</v>
      </c>
      <c r="H4724">
        <f>IF('Input and Summary Results'!$J$4="yes",'Data Transformation'!F4724,'Data Transformation'!D4724)</f>
        <v>4.6641793000000001E-2</v>
      </c>
      <c r="I4724">
        <f t="shared" si="250"/>
        <v>254</v>
      </c>
    </row>
    <row r="4725" spans="2:9" x14ac:dyDescent="0.45">
      <c r="B4725">
        <f>IF('Input and Summary Results'!D4307=0,FALSE,'Input and Summary Results'!$B4307)</f>
        <v>254</v>
      </c>
      <c r="C4725">
        <f>IF(OR(B4725=0,'Input and Summary Results'!D4307=0,'Input and Summary Results'!D4307=""),FALSE,'Input and Summary Results'!$D4307)</f>
        <v>0.82326835399999998</v>
      </c>
      <c r="D4725">
        <f>IF(OR(B4725=0,'Input and Summary Results'!E4307=0),FALSE,'Input and Summary Results'!$E4307)</f>
        <v>4.2245959E-2</v>
      </c>
      <c r="E4725">
        <f t="shared" si="251"/>
        <v>-8.4458578317765237E-2</v>
      </c>
      <c r="F4725">
        <f t="shared" si="252"/>
        <v>2.2270680169980153E-2</v>
      </c>
      <c r="G4725">
        <f>IF('Input and Summary Results'!$J$4="yes",IF(C4725=FALSE,FALSE,IF('Data Transformation'!E4725&lt;$R$10,E4725,$R$10)),IF(C4725=FALSE,FALSE,IF(C4725&lt;$R$10,C4725,$R$10)))</f>
        <v>0.82326835399999998</v>
      </c>
      <c r="H4725">
        <f>IF('Input and Summary Results'!$J$4="yes",'Data Transformation'!F4725,'Data Transformation'!D4725)</f>
        <v>4.2245959E-2</v>
      </c>
      <c r="I4725">
        <f t="shared" si="250"/>
        <v>254</v>
      </c>
    </row>
    <row r="4726" spans="2:9" x14ac:dyDescent="0.45">
      <c r="B4726">
        <f>IF('Input and Summary Results'!D4308=0,FALSE,'Input and Summary Results'!$B4308)</f>
        <v>254</v>
      </c>
      <c r="C4726">
        <f>IF(OR(B4726=0,'Input and Summary Results'!D4308=0,'Input and Summary Results'!D4308=""),FALSE,'Input and Summary Results'!$D4308)</f>
        <v>0.87535245299999997</v>
      </c>
      <c r="D4726">
        <f>IF(OR(B4726=0,'Input and Summary Results'!E4308=0),FALSE,'Input and Summary Results'!$E4308)</f>
        <v>3.7300059000000003E-2</v>
      </c>
      <c r="E4726">
        <f t="shared" si="251"/>
        <v>-5.7817046894178804E-2</v>
      </c>
      <c r="F4726">
        <f t="shared" si="252"/>
        <v>1.8493380067103098E-2</v>
      </c>
      <c r="G4726">
        <f>IF('Input and Summary Results'!$J$4="yes",IF(C4726=FALSE,FALSE,IF('Data Transformation'!E4726&lt;$R$10,E4726,$R$10)),IF(C4726=FALSE,FALSE,IF(C4726&lt;$R$10,C4726,$R$10)))</f>
        <v>0.87535245299999997</v>
      </c>
      <c r="H4726">
        <f>IF('Input and Summary Results'!$J$4="yes",'Data Transformation'!F4726,'Data Transformation'!D4726)</f>
        <v>3.7300059000000003E-2</v>
      </c>
      <c r="I4726">
        <f t="shared" si="250"/>
        <v>254</v>
      </c>
    </row>
    <row r="4727" spans="2:9" x14ac:dyDescent="0.45">
      <c r="B4727">
        <f>IF('Input and Summary Results'!D4309=0,FALSE,'Input and Summary Results'!$B4309)</f>
        <v>254</v>
      </c>
      <c r="C4727">
        <f>IF(OR(B4727=0,'Input and Summary Results'!D4309=0,'Input and Summary Results'!D4309=""),FALSE,'Input and Summary Results'!$D4309)</f>
        <v>0.83790503900000002</v>
      </c>
      <c r="D4727">
        <f>IF(OR(B4727=0,'Input and Summary Results'!E4309=0),FALSE,'Input and Summary Results'!$E4309)</f>
        <v>3.3566440000000003E-2</v>
      </c>
      <c r="E4727">
        <f t="shared" si="251"/>
        <v>-7.6805197807863393E-2</v>
      </c>
      <c r="F4727">
        <f t="shared" si="252"/>
        <v>1.7386021424797758E-2</v>
      </c>
      <c r="G4727">
        <f>IF('Input and Summary Results'!$J$4="yes",IF(C4727=FALSE,FALSE,IF('Data Transformation'!E4727&lt;$R$10,E4727,$R$10)),IF(C4727=FALSE,FALSE,IF(C4727&lt;$R$10,C4727,$R$10)))</f>
        <v>0.83790503900000002</v>
      </c>
      <c r="H4727">
        <f>IF('Input and Summary Results'!$J$4="yes",'Data Transformation'!F4727,'Data Transformation'!D4727)</f>
        <v>3.3566440000000003E-2</v>
      </c>
      <c r="I4727">
        <f t="shared" si="250"/>
        <v>254</v>
      </c>
    </row>
    <row r="4728" spans="2:9" x14ac:dyDescent="0.45">
      <c r="B4728">
        <f>IF('Input and Summary Results'!D4310=0,FALSE,'Input and Summary Results'!$B4310)</f>
        <v>255</v>
      </c>
      <c r="C4728">
        <f>IF(OR(B4728=0,'Input and Summary Results'!D4310=0,'Input and Summary Results'!D4310=""),FALSE,'Input and Summary Results'!$D4310)</f>
        <v>1.0196346789999999</v>
      </c>
      <c r="D4728">
        <f>IF(OR(B4728=0,'Input and Summary Results'!E4310=0),FALSE,'Input and Summary Results'!$E4310)</f>
        <v>0.100890167</v>
      </c>
      <c r="E4728">
        <f t="shared" si="251"/>
        <v>8.4445979253344287E-3</v>
      </c>
      <c r="F4728">
        <f t="shared" si="252"/>
        <v>4.2943157367836056E-2</v>
      </c>
      <c r="G4728">
        <f>IF('Input and Summary Results'!$J$4="yes",IF(C4728=FALSE,FALSE,IF('Data Transformation'!E4728&lt;$R$10,E4728,$R$10)),IF(C4728=FALSE,FALSE,IF(C4728&lt;$R$10,C4728,$R$10)))</f>
        <v>1.0196346789999999</v>
      </c>
      <c r="H4728">
        <f>IF('Input and Summary Results'!$J$4="yes",'Data Transformation'!F4728,'Data Transformation'!D4728)</f>
        <v>0.100890167</v>
      </c>
      <c r="I4728">
        <f t="shared" si="250"/>
        <v>255</v>
      </c>
    </row>
    <row r="4729" spans="2:9" x14ac:dyDescent="0.45">
      <c r="B4729">
        <f>IF('Input and Summary Results'!D4311=0,FALSE,'Input and Summary Results'!$B4311)</f>
        <v>255</v>
      </c>
      <c r="C4729">
        <f>IF(OR(B4729=0,'Input and Summary Results'!D4311=0,'Input and Summary Results'!D4311=""),FALSE,'Input and Summary Results'!$D4311)</f>
        <v>0.98982930400000002</v>
      </c>
      <c r="D4729">
        <f>IF(OR(B4729=0,'Input and Summary Results'!E4311=0),FALSE,'Input and Summary Results'!$E4311)</f>
        <v>0.100637459</v>
      </c>
      <c r="E4729">
        <f t="shared" si="251"/>
        <v>-4.4396930010090711E-3</v>
      </c>
      <c r="F4729">
        <f t="shared" si="252"/>
        <v>4.412544367952962E-2</v>
      </c>
      <c r="G4729">
        <f>IF('Input and Summary Results'!$J$4="yes",IF(C4729=FALSE,FALSE,IF('Data Transformation'!E4729&lt;$R$10,E4729,$R$10)),IF(C4729=FALSE,FALSE,IF(C4729&lt;$R$10,C4729,$R$10)))</f>
        <v>0.98982930400000002</v>
      </c>
      <c r="H4729">
        <f>IF('Input and Summary Results'!$J$4="yes",'Data Transformation'!F4729,'Data Transformation'!D4729)</f>
        <v>0.100637459</v>
      </c>
      <c r="I4729">
        <f t="shared" si="250"/>
        <v>255</v>
      </c>
    </row>
    <row r="4730" spans="2:9" x14ac:dyDescent="0.45">
      <c r="B4730">
        <f>IF('Input and Summary Results'!D4312=0,FALSE,'Input and Summary Results'!$B4312)</f>
        <v>255</v>
      </c>
      <c r="C4730">
        <f>IF(OR(B4730=0,'Input and Summary Results'!D4312=0,'Input and Summary Results'!D4312=""),FALSE,'Input and Summary Results'!$D4312)</f>
        <v>1.0805147369999999</v>
      </c>
      <c r="D4730">
        <f>IF(OR(B4730=0,'Input and Summary Results'!E4312=0),FALSE,'Input and Summary Results'!$E4312)</f>
        <v>9.8952775000000007E-2</v>
      </c>
      <c r="E4730">
        <f t="shared" si="251"/>
        <v>3.3630694545621849E-2</v>
      </c>
      <c r="F4730">
        <f t="shared" si="252"/>
        <v>3.9745412884637045E-2</v>
      </c>
      <c r="G4730">
        <f>IF('Input and Summary Results'!$J$4="yes",IF(C4730=FALSE,FALSE,IF('Data Transformation'!E4730&lt;$R$10,E4730,$R$10)),IF(C4730=FALSE,FALSE,IF(C4730&lt;$R$10,C4730,$R$10)))</f>
        <v>1.0805147369999999</v>
      </c>
      <c r="H4730">
        <f>IF('Input and Summary Results'!$J$4="yes",'Data Transformation'!F4730,'Data Transformation'!D4730)</f>
        <v>9.8952775000000007E-2</v>
      </c>
      <c r="I4730">
        <f t="shared" si="250"/>
        <v>255</v>
      </c>
    </row>
    <row r="4731" spans="2:9" x14ac:dyDescent="0.45">
      <c r="B4731">
        <f>IF('Input and Summary Results'!D4313=0,FALSE,'Input and Summary Results'!$B4313)</f>
        <v>255</v>
      </c>
      <c r="C4731">
        <f>IF(OR(B4731=0,'Input and Summary Results'!D4313=0,'Input and Summary Results'!D4313=""),FALSE,'Input and Summary Results'!$D4313)</f>
        <v>0.99548112899999996</v>
      </c>
      <c r="D4731">
        <f>IF(OR(B4731=0,'Input and Summary Results'!E4313=0),FALSE,'Input and Summary Results'!$E4313)</f>
        <v>9.0115559999999997E-2</v>
      </c>
      <c r="E4731">
        <f t="shared" si="251"/>
        <v>-1.966968332551413E-3</v>
      </c>
      <c r="F4731">
        <f t="shared" si="252"/>
        <v>3.9287689038653789E-2</v>
      </c>
      <c r="G4731">
        <f>IF('Input and Summary Results'!$J$4="yes",IF(C4731=FALSE,FALSE,IF('Data Transformation'!E4731&lt;$R$10,E4731,$R$10)),IF(C4731=FALSE,FALSE,IF(C4731&lt;$R$10,C4731,$R$10)))</f>
        <v>0.99548112899999996</v>
      </c>
      <c r="H4731">
        <f>IF('Input and Summary Results'!$J$4="yes",'Data Transformation'!F4731,'Data Transformation'!D4731)</f>
        <v>9.0115559999999997E-2</v>
      </c>
      <c r="I4731">
        <f t="shared" si="250"/>
        <v>255</v>
      </c>
    </row>
    <row r="4732" spans="2:9" x14ac:dyDescent="0.45">
      <c r="B4732">
        <f>IF('Input and Summary Results'!D4314=0,FALSE,'Input and Summary Results'!$B4314)</f>
        <v>255</v>
      </c>
      <c r="C4732">
        <f>IF(OR(B4732=0,'Input and Summary Results'!D4314=0,'Input and Summary Results'!D4314=""),FALSE,'Input and Summary Results'!$D4314)</f>
        <v>1.0410424220000001</v>
      </c>
      <c r="D4732">
        <f>IF(OR(B4732=0,'Input and Summary Results'!E4314=0),FALSE,'Input and Summary Results'!$E4314)</f>
        <v>7.1868636999999999E-2</v>
      </c>
      <c r="E4732">
        <f t="shared" si="251"/>
        <v>1.7468427171562856E-2</v>
      </c>
      <c r="F4732">
        <f t="shared" si="252"/>
        <v>2.9961303976525171E-2</v>
      </c>
      <c r="G4732">
        <f>IF('Input and Summary Results'!$J$4="yes",IF(C4732=FALSE,FALSE,IF('Data Transformation'!E4732&lt;$R$10,E4732,$R$10)),IF(C4732=FALSE,FALSE,IF(C4732&lt;$R$10,C4732,$R$10)))</f>
        <v>1.0410424220000001</v>
      </c>
      <c r="H4732">
        <f>IF('Input and Summary Results'!$J$4="yes",'Data Transformation'!F4732,'Data Transformation'!D4732)</f>
        <v>7.1868636999999999E-2</v>
      </c>
      <c r="I4732">
        <f t="shared" si="250"/>
        <v>255</v>
      </c>
    </row>
    <row r="4733" spans="2:9" x14ac:dyDescent="0.45">
      <c r="B4733">
        <f>IF('Input and Summary Results'!D4315=0,FALSE,'Input and Summary Results'!$B4315)</f>
        <v>255</v>
      </c>
      <c r="C4733">
        <f>IF(OR(B4733=0,'Input and Summary Results'!D4315=0,'Input and Summary Results'!D4315=""),FALSE,'Input and Summary Results'!$D4315)</f>
        <v>0.96205770899999998</v>
      </c>
      <c r="D4733">
        <f>IF(OR(B4733=0,'Input and Summary Results'!E4315=0),FALSE,'Input and Summary Results'!$E4315)</f>
        <v>6.9422285E-2</v>
      </c>
      <c r="E4733">
        <f t="shared" si="251"/>
        <v>-1.679887604061896E-2</v>
      </c>
      <c r="F4733">
        <f t="shared" si="252"/>
        <v>3.1317530547432054E-2</v>
      </c>
      <c r="G4733">
        <f>IF('Input and Summary Results'!$J$4="yes",IF(C4733=FALSE,FALSE,IF('Data Transformation'!E4733&lt;$R$10,E4733,$R$10)),IF(C4733=FALSE,FALSE,IF(C4733&lt;$R$10,C4733,$R$10)))</f>
        <v>0.96205770899999998</v>
      </c>
      <c r="H4733">
        <f>IF('Input and Summary Results'!$J$4="yes",'Data Transformation'!F4733,'Data Transformation'!D4733)</f>
        <v>6.9422285E-2</v>
      </c>
      <c r="I4733">
        <f t="shared" si="250"/>
        <v>255</v>
      </c>
    </row>
    <row r="4734" spans="2:9" x14ac:dyDescent="0.45">
      <c r="B4734">
        <f>IF('Input and Summary Results'!D4316=0,FALSE,'Input and Summary Results'!$B4316)</f>
        <v>255</v>
      </c>
      <c r="C4734">
        <f>IF(OR(B4734=0,'Input and Summary Results'!D4316=0,'Input and Summary Results'!D4316=""),FALSE,'Input and Summary Results'!$D4316)</f>
        <v>0.98586594599999999</v>
      </c>
      <c r="D4734">
        <f>IF(OR(B4734=0,'Input and Summary Results'!E4316=0),FALSE,'Input and Summary Results'!$E4316)</f>
        <v>6.7519388999999999E-2</v>
      </c>
      <c r="E4734">
        <f t="shared" si="251"/>
        <v>-6.1821346231720588E-3</v>
      </c>
      <c r="F4734">
        <f t="shared" si="252"/>
        <v>2.9723528786945241E-2</v>
      </c>
      <c r="G4734">
        <f>IF('Input and Summary Results'!$J$4="yes",IF(C4734=FALSE,FALSE,IF('Data Transformation'!E4734&lt;$R$10,E4734,$R$10)),IF(C4734=FALSE,FALSE,IF(C4734&lt;$R$10,C4734,$R$10)))</f>
        <v>0.98586594599999999</v>
      </c>
      <c r="H4734">
        <f>IF('Input and Summary Results'!$J$4="yes",'Data Transformation'!F4734,'Data Transformation'!D4734)</f>
        <v>6.7519388999999999E-2</v>
      </c>
      <c r="I4734">
        <f t="shared" si="250"/>
        <v>255</v>
      </c>
    </row>
    <row r="4735" spans="2:9" x14ac:dyDescent="0.45">
      <c r="B4735">
        <f>IF('Input and Summary Results'!D4317=0,FALSE,'Input and Summary Results'!$B4317)</f>
        <v>255</v>
      </c>
      <c r="C4735">
        <f>IF(OR(B4735=0,'Input and Summary Results'!D4317=0,'Input and Summary Results'!D4317=""),FALSE,'Input and Summary Results'!$D4317)</f>
        <v>0.83806850200000005</v>
      </c>
      <c r="D4735">
        <f>IF(OR(B4735=0,'Input and Summary Results'!E4317=0),FALSE,'Input and Summary Results'!$E4317)</f>
        <v>6.4520922999999994E-2</v>
      </c>
      <c r="E4735">
        <f t="shared" si="251"/>
        <v>-7.6720481578897021E-2</v>
      </c>
      <c r="F4735">
        <f t="shared" si="252"/>
        <v>3.3412639319070833E-2</v>
      </c>
      <c r="G4735">
        <f>IF('Input and Summary Results'!$J$4="yes",IF(C4735=FALSE,FALSE,IF('Data Transformation'!E4735&lt;$R$10,E4735,$R$10)),IF(C4735=FALSE,FALSE,IF(C4735&lt;$R$10,C4735,$R$10)))</f>
        <v>0.83806850200000005</v>
      </c>
      <c r="H4735">
        <f>IF('Input and Summary Results'!$J$4="yes",'Data Transformation'!F4735,'Data Transformation'!D4735)</f>
        <v>6.4520922999999994E-2</v>
      </c>
      <c r="I4735">
        <f t="shared" si="250"/>
        <v>255</v>
      </c>
    </row>
    <row r="4736" spans="2:9" x14ac:dyDescent="0.45">
      <c r="B4736">
        <f>IF('Input and Summary Results'!D4318=0,FALSE,'Input and Summary Results'!$B4318)</f>
        <v>255</v>
      </c>
      <c r="C4736">
        <f>IF(OR(B4736=0,'Input and Summary Results'!D4318=0,'Input and Summary Results'!D4318=""),FALSE,'Input and Summary Results'!$D4318)</f>
        <v>0.73800379400000005</v>
      </c>
      <c r="D4736">
        <f>IF(OR(B4736=0,'Input and Summary Results'!E4318=0),FALSE,'Input and Summary Results'!$E4318)</f>
        <v>6.0072891000000003E-2</v>
      </c>
      <c r="E4736">
        <f t="shared" si="251"/>
        <v>-0.13194140550889746</v>
      </c>
      <c r="F4736">
        <f t="shared" si="252"/>
        <v>3.5327236670005514E-2</v>
      </c>
      <c r="G4736">
        <f>IF('Input and Summary Results'!$J$4="yes",IF(C4736=FALSE,FALSE,IF('Data Transformation'!E4736&lt;$R$10,E4736,$R$10)),IF(C4736=FALSE,FALSE,IF(C4736&lt;$R$10,C4736,$R$10)))</f>
        <v>0.73800379400000005</v>
      </c>
      <c r="H4736">
        <f>IF('Input and Summary Results'!$J$4="yes",'Data Transformation'!F4736,'Data Transformation'!D4736)</f>
        <v>6.0072891000000003E-2</v>
      </c>
      <c r="I4736">
        <f t="shared" si="250"/>
        <v>255</v>
      </c>
    </row>
    <row r="4737" spans="2:9" x14ac:dyDescent="0.45">
      <c r="B4737">
        <f>IF('Input and Summary Results'!D4319=0,FALSE,'Input and Summary Results'!$B4319)</f>
        <v>255</v>
      </c>
      <c r="C4737">
        <f>IF(OR(B4737=0,'Input and Summary Results'!D4319=0,'Input and Summary Results'!D4319=""),FALSE,'Input and Summary Results'!$D4319)</f>
        <v>0.99419865600000001</v>
      </c>
      <c r="D4737">
        <f>IF(OR(B4737=0,'Input and Summary Results'!E4319=0),FALSE,'Input and Summary Results'!$E4319)</f>
        <v>5.8348946999999998E-2</v>
      </c>
      <c r="E4737">
        <f t="shared" si="251"/>
        <v>-2.5268282943624151E-3</v>
      </c>
      <c r="F4737">
        <f t="shared" si="252"/>
        <v>2.5471210250760989E-2</v>
      </c>
      <c r="G4737">
        <f>IF('Input and Summary Results'!$J$4="yes",IF(C4737=FALSE,FALSE,IF('Data Transformation'!E4737&lt;$R$10,E4737,$R$10)),IF(C4737=FALSE,FALSE,IF(C4737&lt;$R$10,C4737,$R$10)))</f>
        <v>0.99419865600000001</v>
      </c>
      <c r="H4737">
        <f>IF('Input and Summary Results'!$J$4="yes",'Data Transformation'!F4737,'Data Transformation'!D4737)</f>
        <v>5.8348946999999998E-2</v>
      </c>
      <c r="I4737">
        <f t="shared" si="250"/>
        <v>255</v>
      </c>
    </row>
    <row r="4738" spans="2:9" x14ac:dyDescent="0.45">
      <c r="B4738">
        <f>IF('Input and Summary Results'!D4320=0,FALSE,'Input and Summary Results'!$B4320)</f>
        <v>255</v>
      </c>
      <c r="C4738">
        <f>IF(OR(B4738=0,'Input and Summary Results'!D4320=0,'Input and Summary Results'!D4320=""),FALSE,'Input and Summary Results'!$D4320)</f>
        <v>0.45495072399999997</v>
      </c>
      <c r="D4738">
        <f>IF(OR(B4738=0,'Input and Summary Results'!E4320=0),FALSE,'Input and Summary Results'!$E4320)</f>
        <v>5.7161610000000002E-2</v>
      </c>
      <c r="E4738">
        <f t="shared" si="251"/>
        <v>-0.34203563950505939</v>
      </c>
      <c r="F4738">
        <f t="shared" si="252"/>
        <v>5.4529287308047014E-2</v>
      </c>
      <c r="G4738">
        <f>IF('Input and Summary Results'!$J$4="yes",IF(C4738=FALSE,FALSE,IF('Data Transformation'!E4738&lt;$R$10,E4738,$R$10)),IF(C4738=FALSE,FALSE,IF(C4738&lt;$R$10,C4738,$R$10)))</f>
        <v>0.45495072399999997</v>
      </c>
      <c r="H4738">
        <f>IF('Input and Summary Results'!$J$4="yes",'Data Transformation'!F4738,'Data Transformation'!D4738)</f>
        <v>5.7161610000000002E-2</v>
      </c>
      <c r="I4738">
        <f t="shared" si="250"/>
        <v>255</v>
      </c>
    </row>
    <row r="4739" spans="2:9" x14ac:dyDescent="0.45">
      <c r="B4739">
        <f>IF('Input and Summary Results'!D4321=0,FALSE,'Input and Summary Results'!$B4321)</f>
        <v>255</v>
      </c>
      <c r="C4739">
        <f>IF(OR(B4739=0,'Input and Summary Results'!D4321=0,'Input and Summary Results'!D4321=""),FALSE,'Input and Summary Results'!$D4321)</f>
        <v>1.0285315180000001</v>
      </c>
      <c r="D4739">
        <f>IF(OR(B4739=0,'Input and Summary Results'!E4321=0),FALSE,'Input and Summary Results'!$E4321)</f>
        <v>5.2778621999999997E-2</v>
      </c>
      <c r="E4739">
        <f t="shared" si="251"/>
        <v>1.2217604619708963E-2</v>
      </c>
      <c r="F4739">
        <f t="shared" si="252"/>
        <v>2.2270510477443623E-2</v>
      </c>
      <c r="G4739">
        <f>IF('Input and Summary Results'!$J$4="yes",IF(C4739=FALSE,FALSE,IF('Data Transformation'!E4739&lt;$R$10,E4739,$R$10)),IF(C4739=FALSE,FALSE,IF(C4739&lt;$R$10,C4739,$R$10)))</f>
        <v>1.0285315180000001</v>
      </c>
      <c r="H4739">
        <f>IF('Input and Summary Results'!$J$4="yes",'Data Transformation'!F4739,'Data Transformation'!D4739)</f>
        <v>5.2778621999999997E-2</v>
      </c>
      <c r="I4739">
        <f t="shared" si="250"/>
        <v>255</v>
      </c>
    </row>
    <row r="4740" spans="2:9" x14ac:dyDescent="0.45">
      <c r="B4740">
        <f>IF('Input and Summary Results'!D4322=0,FALSE,'Input and Summary Results'!$B4322)</f>
        <v>255</v>
      </c>
      <c r="C4740">
        <f>IF(OR(B4740=0,'Input and Summary Results'!D4322=0,'Input and Summary Results'!D4322=""),FALSE,'Input and Summary Results'!$D4322)</f>
        <v>0.79669562900000002</v>
      </c>
      <c r="D4740">
        <f>IF(OR(B4740=0,'Input and Summary Results'!E4322=0),FALSE,'Input and Summary Results'!$E4322)</f>
        <v>5.0736796000000001E-2</v>
      </c>
      <c r="E4740">
        <f t="shared" si="251"/>
        <v>-9.8707565546103188E-2</v>
      </c>
      <c r="F4740">
        <f t="shared" si="252"/>
        <v>2.7638873193817911E-2</v>
      </c>
      <c r="G4740">
        <f>IF('Input and Summary Results'!$J$4="yes",IF(C4740=FALSE,FALSE,IF('Data Transformation'!E4740&lt;$R$10,E4740,$R$10)),IF(C4740=FALSE,FALSE,IF(C4740&lt;$R$10,C4740,$R$10)))</f>
        <v>0.79669562900000002</v>
      </c>
      <c r="H4740">
        <f>IF('Input and Summary Results'!$J$4="yes",'Data Transformation'!F4740,'Data Transformation'!D4740)</f>
        <v>5.0736796000000001E-2</v>
      </c>
      <c r="I4740">
        <f t="shared" si="250"/>
        <v>255</v>
      </c>
    </row>
    <row r="4741" spans="2:9" x14ac:dyDescent="0.45">
      <c r="B4741">
        <f>IF('Input and Summary Results'!D4323=0,FALSE,'Input and Summary Results'!$B4323)</f>
        <v>255</v>
      </c>
      <c r="C4741">
        <f>IF(OR(B4741=0,'Input and Summary Results'!D4323=0,'Input and Summary Results'!D4323=""),FALSE,'Input and Summary Results'!$D4323)</f>
        <v>0.87696616000000005</v>
      </c>
      <c r="D4741">
        <f>IF(OR(B4741=0,'Input and Summary Results'!E4323=0),FALSE,'Input and Summary Results'!$E4323)</f>
        <v>4.9414545999999997E-2</v>
      </c>
      <c r="E4741">
        <f t="shared" si="251"/>
        <v>-5.7017164682780001E-2</v>
      </c>
      <c r="F4741">
        <f t="shared" si="252"/>
        <v>2.4454664207339535E-2</v>
      </c>
      <c r="G4741">
        <f>IF('Input and Summary Results'!$J$4="yes",IF(C4741=FALSE,FALSE,IF('Data Transformation'!E4741&lt;$R$10,E4741,$R$10)),IF(C4741=FALSE,FALSE,IF(C4741&lt;$R$10,C4741,$R$10)))</f>
        <v>0.87696616000000005</v>
      </c>
      <c r="H4741">
        <f>IF('Input and Summary Results'!$J$4="yes",'Data Transformation'!F4741,'Data Transformation'!D4741)</f>
        <v>4.9414545999999997E-2</v>
      </c>
      <c r="I4741">
        <f t="shared" ref="I4741:I4804" si="253">IF(G4741=FALSE,"",B4741)</f>
        <v>255</v>
      </c>
    </row>
    <row r="4742" spans="2:9" x14ac:dyDescent="0.45">
      <c r="B4742">
        <f>IF('Input and Summary Results'!D4324=0,FALSE,'Input and Summary Results'!$B4324)</f>
        <v>255</v>
      </c>
      <c r="C4742">
        <f>IF(OR(B4742=0,'Input and Summary Results'!D4324=0,'Input and Summary Results'!D4324=""),FALSE,'Input and Summary Results'!$D4324)</f>
        <v>1.0250563349999999</v>
      </c>
      <c r="D4742">
        <f>IF(OR(B4742=0,'Input and Summary Results'!E4324=0),FALSE,'Input and Summary Results'!$E4324)</f>
        <v>4.8986971999999997E-2</v>
      </c>
      <c r="E4742">
        <f t="shared" si="251"/>
        <v>1.0747733984285853E-2</v>
      </c>
      <c r="F4742">
        <f t="shared" si="252"/>
        <v>2.0740660900359201E-2</v>
      </c>
      <c r="G4742">
        <f>IF('Input and Summary Results'!$J$4="yes",IF(C4742=FALSE,FALSE,IF('Data Transformation'!E4742&lt;$R$10,E4742,$R$10)),IF(C4742=FALSE,FALSE,IF(C4742&lt;$R$10,C4742,$R$10)))</f>
        <v>1.0250563349999999</v>
      </c>
      <c r="H4742">
        <f>IF('Input and Summary Results'!$J$4="yes",'Data Transformation'!F4742,'Data Transformation'!D4742)</f>
        <v>4.8986971999999997E-2</v>
      </c>
      <c r="I4742">
        <f t="shared" si="253"/>
        <v>255</v>
      </c>
    </row>
    <row r="4743" spans="2:9" x14ac:dyDescent="0.45">
      <c r="B4743">
        <f>IF('Input and Summary Results'!D4325=0,FALSE,'Input and Summary Results'!$B4325)</f>
        <v>255</v>
      </c>
      <c r="C4743">
        <f>IF(OR(B4743=0,'Input and Summary Results'!D4325=0,'Input and Summary Results'!D4325=""),FALSE,'Input and Summary Results'!$D4325)</f>
        <v>0.89473064800000002</v>
      </c>
      <c r="D4743">
        <f>IF(OR(B4743=0,'Input and Summary Results'!E4325=0),FALSE,'Input and Summary Results'!$E4325)</f>
        <v>4.8716855000000003E-2</v>
      </c>
      <c r="E4743">
        <f t="shared" si="251"/>
        <v>-4.8307686129019971E-2</v>
      </c>
      <c r="F4743">
        <f t="shared" si="252"/>
        <v>2.363070396354636E-2</v>
      </c>
      <c r="G4743">
        <f>IF('Input and Summary Results'!$J$4="yes",IF(C4743=FALSE,FALSE,IF('Data Transformation'!E4743&lt;$R$10,E4743,$R$10)),IF(C4743=FALSE,FALSE,IF(C4743&lt;$R$10,C4743,$R$10)))</f>
        <v>0.89473064800000002</v>
      </c>
      <c r="H4743">
        <f>IF('Input and Summary Results'!$J$4="yes",'Data Transformation'!F4743,'Data Transformation'!D4743)</f>
        <v>4.8716855000000003E-2</v>
      </c>
      <c r="I4743">
        <f t="shared" si="253"/>
        <v>255</v>
      </c>
    </row>
    <row r="4744" spans="2:9" x14ac:dyDescent="0.45">
      <c r="B4744">
        <f>IF('Input and Summary Results'!D4326=0,FALSE,'Input and Summary Results'!$B4326)</f>
        <v>255</v>
      </c>
      <c r="C4744">
        <f>IF(OR(B4744=0,'Input and Summary Results'!D4326=0,'Input and Summary Results'!D4326=""),FALSE,'Input and Summary Results'!$D4326)</f>
        <v>0.99211735599999995</v>
      </c>
      <c r="D4744">
        <f>IF(OR(B4744=0,'Input and Summary Results'!E4326=0),FALSE,'Input and Summary Results'!$E4326)</f>
        <v>4.7827377999999997E-2</v>
      </c>
      <c r="E4744">
        <f t="shared" si="251"/>
        <v>-3.4369527967361411E-3</v>
      </c>
      <c r="F4744">
        <f t="shared" si="252"/>
        <v>2.0922002751456753E-2</v>
      </c>
      <c r="G4744">
        <f>IF('Input and Summary Results'!$J$4="yes",IF(C4744=FALSE,FALSE,IF('Data Transformation'!E4744&lt;$R$10,E4744,$R$10)),IF(C4744=FALSE,FALSE,IF(C4744&lt;$R$10,C4744,$R$10)))</f>
        <v>0.99211735599999995</v>
      </c>
      <c r="H4744">
        <f>IF('Input and Summary Results'!$J$4="yes",'Data Transformation'!F4744,'Data Transformation'!D4744)</f>
        <v>4.7827377999999997E-2</v>
      </c>
      <c r="I4744">
        <f t="shared" si="253"/>
        <v>255</v>
      </c>
    </row>
    <row r="4745" spans="2:9" x14ac:dyDescent="0.45">
      <c r="B4745">
        <f>IF('Input and Summary Results'!D4327=0,FALSE,'Input and Summary Results'!$B4327)</f>
        <v>256</v>
      </c>
      <c r="C4745">
        <f>IF(OR(B4745=0,'Input and Summary Results'!D4327=0,'Input and Summary Results'!D4327=""),FALSE,'Input and Summary Results'!$D4327)</f>
        <v>0.75979412199999996</v>
      </c>
      <c r="D4745">
        <f>IF(OR(B4745=0,'Input and Summary Results'!E4327=0),FALSE,'Input and Summary Results'!$E4327)</f>
        <v>7.9992487000000001E-2</v>
      </c>
      <c r="E4745">
        <f t="shared" si="251"/>
        <v>-0.11930407060340845</v>
      </c>
      <c r="F4745">
        <f t="shared" si="252"/>
        <v>4.5692297890664653E-2</v>
      </c>
      <c r="G4745">
        <f>IF('Input and Summary Results'!$J$4="yes",IF(C4745=FALSE,FALSE,IF('Data Transformation'!E4745&lt;$R$10,E4745,$R$10)),IF(C4745=FALSE,FALSE,IF(C4745&lt;$R$10,C4745,$R$10)))</f>
        <v>0.75979412199999996</v>
      </c>
      <c r="H4745">
        <f>IF('Input and Summary Results'!$J$4="yes",'Data Transformation'!F4745,'Data Transformation'!D4745)</f>
        <v>7.9992487000000001E-2</v>
      </c>
      <c r="I4745">
        <f t="shared" si="253"/>
        <v>256</v>
      </c>
    </row>
    <row r="4746" spans="2:9" x14ac:dyDescent="0.45">
      <c r="B4746">
        <f>IF('Input and Summary Results'!D4328=0,FALSE,'Input and Summary Results'!$B4328)</f>
        <v>256</v>
      </c>
      <c r="C4746">
        <f>IF(OR(B4746=0,'Input and Summary Results'!D4328=0,'Input and Summary Results'!D4328=""),FALSE,'Input and Summary Results'!$D4328)</f>
        <v>0.662472426</v>
      </c>
      <c r="D4746">
        <f>IF(OR(B4746=0,'Input and Summary Results'!E4328=0),FALSE,'Input and Summary Results'!$E4328)</f>
        <v>7.2893947000000001E-2</v>
      </c>
      <c r="E4746">
        <f t="shared" si="251"/>
        <v>-0.17883219359532412</v>
      </c>
      <c r="F4746">
        <f t="shared" si="252"/>
        <v>4.7754399664628459E-2</v>
      </c>
      <c r="G4746">
        <f>IF('Input and Summary Results'!$J$4="yes",IF(C4746=FALSE,FALSE,IF('Data Transformation'!E4746&lt;$R$10,E4746,$R$10)),IF(C4746=FALSE,FALSE,IF(C4746&lt;$R$10,C4746,$R$10)))</f>
        <v>0.662472426</v>
      </c>
      <c r="H4746">
        <f>IF('Input and Summary Results'!$J$4="yes",'Data Transformation'!F4746,'Data Transformation'!D4746)</f>
        <v>7.2893947000000001E-2</v>
      </c>
      <c r="I4746">
        <f t="shared" si="253"/>
        <v>256</v>
      </c>
    </row>
    <row r="4747" spans="2:9" x14ac:dyDescent="0.45">
      <c r="B4747">
        <f>IF('Input and Summary Results'!D4329=0,FALSE,'Input and Summary Results'!$B4329)</f>
        <v>256</v>
      </c>
      <c r="C4747">
        <f>IF(OR(B4747=0,'Input and Summary Results'!D4329=0,'Input and Summary Results'!D4329=""),FALSE,'Input and Summary Results'!$D4329)</f>
        <v>0.12277795499999999</v>
      </c>
      <c r="D4747">
        <f>IF(OR(B4747=0,'Input and Summary Results'!E4329=0),FALSE,'Input and Summary Results'!$E4329)</f>
        <v>6.9352529999999996E-2</v>
      </c>
      <c r="E4747">
        <f t="shared" si="251"/>
        <v>-0.91087960454109251</v>
      </c>
      <c r="F4747">
        <f t="shared" si="252"/>
        <v>0.24514985625880475</v>
      </c>
      <c r="G4747">
        <f>IF('Input and Summary Results'!$J$4="yes",IF(C4747=FALSE,FALSE,IF('Data Transformation'!E4747&lt;$R$10,E4747,$R$10)),IF(C4747=FALSE,FALSE,IF(C4747&lt;$R$10,C4747,$R$10)))</f>
        <v>0.12277795499999999</v>
      </c>
      <c r="H4747">
        <f>IF('Input and Summary Results'!$J$4="yes",'Data Transformation'!F4747,'Data Transformation'!D4747)</f>
        <v>6.9352529999999996E-2</v>
      </c>
      <c r="I4747">
        <f t="shared" si="253"/>
        <v>256</v>
      </c>
    </row>
    <row r="4748" spans="2:9" x14ac:dyDescent="0.45">
      <c r="B4748">
        <f>IF('Input and Summary Results'!D4330=0,FALSE,'Input and Summary Results'!$B4330)</f>
        <v>256</v>
      </c>
      <c r="C4748">
        <f>IF(OR(B4748=0,'Input and Summary Results'!D4330=0,'Input and Summary Results'!D4330=""),FALSE,'Input and Summary Results'!$D4330)</f>
        <v>-1.0266089999999999E-3</v>
      </c>
      <c r="D4748">
        <f>IF(OR(B4748=0,'Input and Summary Results'!E4330=0),FALSE,'Input and Summary Results'!$E4330)</f>
        <v>6.7698396999999993E-2</v>
      </c>
      <c r="E4748" t="e">
        <f t="shared" si="251"/>
        <v>#NUM!</v>
      </c>
      <c r="F4748">
        <f t="shared" si="252"/>
        <v>-28.61956625940353</v>
      </c>
      <c r="G4748">
        <f>IF('Input and Summary Results'!$J$4="yes",IF(C4748=FALSE,FALSE,IF('Data Transformation'!E4748&lt;$R$10,E4748,$R$10)),IF(C4748=FALSE,FALSE,IF(C4748&lt;$R$10,C4748,$R$10)))</f>
        <v>-1.0266089999999999E-3</v>
      </c>
      <c r="H4748">
        <f>IF('Input and Summary Results'!$J$4="yes",'Data Transformation'!F4748,'Data Transformation'!D4748)</f>
        <v>6.7698396999999993E-2</v>
      </c>
      <c r="I4748">
        <f t="shared" si="253"/>
        <v>256</v>
      </c>
    </row>
    <row r="4749" spans="2:9" x14ac:dyDescent="0.45">
      <c r="B4749">
        <f>IF('Input and Summary Results'!D4331=0,FALSE,'Input and Summary Results'!$B4331)</f>
        <v>256</v>
      </c>
      <c r="C4749">
        <f>IF(OR(B4749=0,'Input and Summary Results'!D4331=0,'Input and Summary Results'!D4331=""),FALSE,'Input and Summary Results'!$D4331)</f>
        <v>0.47740965400000002</v>
      </c>
      <c r="D4749">
        <f>IF(OR(B4749=0,'Input and Summary Results'!E4331=0),FALSE,'Input and Summary Results'!$E4331)</f>
        <v>6.2879194999999999E-2</v>
      </c>
      <c r="E4749">
        <f t="shared" si="251"/>
        <v>-0.32110880309940121</v>
      </c>
      <c r="F4749">
        <f t="shared" si="252"/>
        <v>5.716174861851453E-2</v>
      </c>
      <c r="G4749">
        <f>IF('Input and Summary Results'!$J$4="yes",IF(C4749=FALSE,FALSE,IF('Data Transformation'!E4749&lt;$R$10,E4749,$R$10)),IF(C4749=FALSE,FALSE,IF(C4749&lt;$R$10,C4749,$R$10)))</f>
        <v>0.47740965400000002</v>
      </c>
      <c r="H4749">
        <f>IF('Input and Summary Results'!$J$4="yes",'Data Transformation'!F4749,'Data Transformation'!D4749)</f>
        <v>6.2879194999999999E-2</v>
      </c>
      <c r="I4749">
        <f t="shared" si="253"/>
        <v>256</v>
      </c>
    </row>
    <row r="4750" spans="2:9" x14ac:dyDescent="0.45">
      <c r="B4750">
        <f>IF('Input and Summary Results'!D4332=0,FALSE,'Input and Summary Results'!$B4332)</f>
        <v>256</v>
      </c>
      <c r="C4750">
        <f>IF(OR(B4750=0,'Input and Summary Results'!D4332=0,'Input and Summary Results'!D4332=""),FALSE,'Input and Summary Results'!$D4332)</f>
        <v>0.47440118799999997</v>
      </c>
      <c r="D4750">
        <f>IF(OR(B4750=0,'Input and Summary Results'!E4332=0),FALSE,'Input and Summary Results'!$E4332)</f>
        <v>5.9756299999999998E-2</v>
      </c>
      <c r="E4750">
        <f t="shared" si="251"/>
        <v>-0.32385423207802971</v>
      </c>
      <c r="F4750">
        <f t="shared" si="252"/>
        <v>5.466730450093224E-2</v>
      </c>
      <c r="G4750">
        <f>IF('Input and Summary Results'!$J$4="yes",IF(C4750=FALSE,FALSE,IF('Data Transformation'!E4750&lt;$R$10,E4750,$R$10)),IF(C4750=FALSE,FALSE,IF(C4750&lt;$R$10,C4750,$R$10)))</f>
        <v>0.47440118799999997</v>
      </c>
      <c r="H4750">
        <f>IF('Input and Summary Results'!$J$4="yes",'Data Transformation'!F4750,'Data Transformation'!D4750)</f>
        <v>5.9756299999999998E-2</v>
      </c>
      <c r="I4750">
        <f t="shared" si="253"/>
        <v>256</v>
      </c>
    </row>
    <row r="4751" spans="2:9" x14ac:dyDescent="0.45">
      <c r="B4751">
        <f>IF('Input and Summary Results'!D4333=0,FALSE,'Input and Summary Results'!$B4333)</f>
        <v>256</v>
      </c>
      <c r="C4751">
        <f>IF(OR(B4751=0,'Input and Summary Results'!D4333=0,'Input and Summary Results'!D4333=""),FALSE,'Input and Summary Results'!$D4333)</f>
        <v>0.37318007800000003</v>
      </c>
      <c r="D4751">
        <f>IF(OR(B4751=0,'Input and Summary Results'!E4333=0),FALSE,'Input and Summary Results'!$E4333)</f>
        <v>5.9580026000000001E-2</v>
      </c>
      <c r="E4751">
        <f t="shared" si="251"/>
        <v>-0.42808154886338795</v>
      </c>
      <c r="F4751">
        <f t="shared" si="252"/>
        <v>6.9290224233245365E-2</v>
      </c>
      <c r="G4751">
        <f>IF('Input and Summary Results'!$J$4="yes",IF(C4751=FALSE,FALSE,IF('Data Transformation'!E4751&lt;$R$10,E4751,$R$10)),IF(C4751=FALSE,FALSE,IF(C4751&lt;$R$10,C4751,$R$10)))</f>
        <v>0.37318007800000003</v>
      </c>
      <c r="H4751">
        <f>IF('Input and Summary Results'!$J$4="yes",'Data Transformation'!F4751,'Data Transformation'!D4751)</f>
        <v>5.9580026000000001E-2</v>
      </c>
      <c r="I4751">
        <f t="shared" si="253"/>
        <v>256</v>
      </c>
    </row>
    <row r="4752" spans="2:9" x14ac:dyDescent="0.45">
      <c r="B4752">
        <f>IF('Input and Summary Results'!D4334=0,FALSE,'Input and Summary Results'!$B4334)</f>
        <v>256</v>
      </c>
      <c r="C4752">
        <f>IF(OR(B4752=0,'Input and Summary Results'!D4334=0,'Input and Summary Results'!D4334=""),FALSE,'Input and Summary Results'!$D4334)</f>
        <v>0.91487060899999995</v>
      </c>
      <c r="D4752">
        <f>IF(OR(B4752=0,'Input and Summary Results'!E4334=0),FALSE,'Input and Summary Results'!$E4334)</f>
        <v>5.7142996000000001E-2</v>
      </c>
      <c r="E4752">
        <f t="shared" si="251"/>
        <v>-3.8640324262394478E-2</v>
      </c>
      <c r="F4752">
        <f t="shared" si="252"/>
        <v>2.7107724327386281E-2</v>
      </c>
      <c r="G4752">
        <f>IF('Input and Summary Results'!$J$4="yes",IF(C4752=FALSE,FALSE,IF('Data Transformation'!E4752&lt;$R$10,E4752,$R$10)),IF(C4752=FALSE,FALSE,IF(C4752&lt;$R$10,C4752,$R$10)))</f>
        <v>0.91487060899999995</v>
      </c>
      <c r="H4752">
        <f>IF('Input and Summary Results'!$J$4="yes",'Data Transformation'!F4752,'Data Transformation'!D4752)</f>
        <v>5.7142996000000001E-2</v>
      </c>
      <c r="I4752">
        <f t="shared" si="253"/>
        <v>256</v>
      </c>
    </row>
    <row r="4753" spans="2:9" x14ac:dyDescent="0.45">
      <c r="B4753">
        <f>IF('Input and Summary Results'!D4335=0,FALSE,'Input and Summary Results'!$B4335)</f>
        <v>256</v>
      </c>
      <c r="C4753">
        <f>IF(OR(B4753=0,'Input and Summary Results'!D4335=0,'Input and Summary Results'!D4335=""),FALSE,'Input and Summary Results'!$D4335)</f>
        <v>0.98983120899999999</v>
      </c>
      <c r="D4753">
        <f>IF(OR(B4753=0,'Input and Summary Results'!E4335=0),FALSE,'Input and Summary Results'!$E4335)</f>
        <v>5.6602894000000001E-2</v>
      </c>
      <c r="E4753">
        <f t="shared" si="251"/>
        <v>-4.4388571698323826E-3</v>
      </c>
      <c r="F4753">
        <f t="shared" si="252"/>
        <v>2.4818025308393766E-2</v>
      </c>
      <c r="G4753">
        <f>IF('Input and Summary Results'!$J$4="yes",IF(C4753=FALSE,FALSE,IF('Data Transformation'!E4753&lt;$R$10,E4753,$R$10)),IF(C4753=FALSE,FALSE,IF(C4753&lt;$R$10,C4753,$R$10)))</f>
        <v>0.98983120899999999</v>
      </c>
      <c r="H4753">
        <f>IF('Input and Summary Results'!$J$4="yes",'Data Transformation'!F4753,'Data Transformation'!D4753)</f>
        <v>5.6602894000000001E-2</v>
      </c>
      <c r="I4753">
        <f t="shared" si="253"/>
        <v>256</v>
      </c>
    </row>
    <row r="4754" spans="2:9" x14ac:dyDescent="0.45">
      <c r="B4754">
        <f>IF('Input and Summary Results'!D4336=0,FALSE,'Input and Summary Results'!$B4336)</f>
        <v>256</v>
      </c>
      <c r="C4754">
        <f>IF(OR(B4754=0,'Input and Summary Results'!D4336=0,'Input and Summary Results'!D4336=""),FALSE,'Input and Summary Results'!$D4336)</f>
        <v>0.106974032</v>
      </c>
      <c r="D4754">
        <f>IF(OR(B4754=0,'Input and Summary Results'!E4336=0),FALSE,'Input and Summary Results'!$E4336)</f>
        <v>5.1771541999999997E-2</v>
      </c>
      <c r="E4754">
        <f t="shared" si="251"/>
        <v>-0.97072163472447415</v>
      </c>
      <c r="F4754">
        <f t="shared" si="252"/>
        <v>0.21004022011622411</v>
      </c>
      <c r="G4754">
        <f>IF('Input and Summary Results'!$J$4="yes",IF(C4754=FALSE,FALSE,IF('Data Transformation'!E4754&lt;$R$10,E4754,$R$10)),IF(C4754=FALSE,FALSE,IF(C4754&lt;$R$10,C4754,$R$10)))</f>
        <v>0.106974032</v>
      </c>
      <c r="H4754">
        <f>IF('Input and Summary Results'!$J$4="yes",'Data Transformation'!F4754,'Data Transformation'!D4754)</f>
        <v>5.1771541999999997E-2</v>
      </c>
      <c r="I4754">
        <f t="shared" si="253"/>
        <v>256</v>
      </c>
    </row>
    <row r="4755" spans="2:9" x14ac:dyDescent="0.45">
      <c r="B4755">
        <f>IF('Input and Summary Results'!D4337=0,FALSE,'Input and Summary Results'!$B4337)</f>
        <v>256</v>
      </c>
      <c r="C4755">
        <f>IF(OR(B4755=0,'Input and Summary Results'!D4337=0,'Input and Summary Results'!D4337=""),FALSE,'Input and Summary Results'!$D4337)</f>
        <v>0.32906686499999999</v>
      </c>
      <c r="D4755">
        <f>IF(OR(B4755=0,'Input and Summary Results'!E4337=0),FALSE,'Input and Summary Results'!$E4337)</f>
        <v>5.1094880000000002E-2</v>
      </c>
      <c r="E4755">
        <f t="shared" si="251"/>
        <v>-0.48271584627488534</v>
      </c>
      <c r="F4755">
        <f t="shared" si="252"/>
        <v>6.7388060842892825E-2</v>
      </c>
      <c r="G4755">
        <f>IF('Input and Summary Results'!$J$4="yes",IF(C4755=FALSE,FALSE,IF('Data Transformation'!E4755&lt;$R$10,E4755,$R$10)),IF(C4755=FALSE,FALSE,IF(C4755&lt;$R$10,C4755,$R$10)))</f>
        <v>0.32906686499999999</v>
      </c>
      <c r="H4755">
        <f>IF('Input and Summary Results'!$J$4="yes",'Data Transformation'!F4755,'Data Transformation'!D4755)</f>
        <v>5.1094880000000002E-2</v>
      </c>
      <c r="I4755">
        <f t="shared" si="253"/>
        <v>256</v>
      </c>
    </row>
    <row r="4756" spans="2:9" x14ac:dyDescent="0.45">
      <c r="B4756">
        <f>IF('Input and Summary Results'!D4338=0,FALSE,'Input and Summary Results'!$B4338)</f>
        <v>256</v>
      </c>
      <c r="C4756">
        <f>IF(OR(B4756=0,'Input and Summary Results'!D4338=0,'Input and Summary Results'!D4338=""),FALSE,'Input and Summary Results'!$D4338)</f>
        <v>7.1049231000000004E-2</v>
      </c>
      <c r="D4756">
        <f>IF(OR(B4756=0,'Input and Summary Results'!E4338=0),FALSE,'Input and Summary Results'!$E4338)</f>
        <v>4.9534991E-2</v>
      </c>
      <c r="E4756">
        <f t="shared" si="251"/>
        <v>-1.1484406182891356</v>
      </c>
      <c r="F4756">
        <f t="shared" si="252"/>
        <v>0.30258154509793356</v>
      </c>
      <c r="G4756">
        <f>IF('Input and Summary Results'!$J$4="yes",IF(C4756=FALSE,FALSE,IF('Data Transformation'!E4756&lt;$R$10,E4756,$R$10)),IF(C4756=FALSE,FALSE,IF(C4756&lt;$R$10,C4756,$R$10)))</f>
        <v>7.1049231000000004E-2</v>
      </c>
      <c r="H4756">
        <f>IF('Input and Summary Results'!$J$4="yes",'Data Transformation'!F4756,'Data Transformation'!D4756)</f>
        <v>4.9534991E-2</v>
      </c>
      <c r="I4756">
        <f t="shared" si="253"/>
        <v>256</v>
      </c>
    </row>
    <row r="4757" spans="2:9" x14ac:dyDescent="0.45">
      <c r="B4757">
        <f>IF('Input and Summary Results'!D4339=0,FALSE,'Input and Summary Results'!$B4339)</f>
        <v>256</v>
      </c>
      <c r="C4757">
        <f>IF(OR(B4757=0,'Input and Summary Results'!D4339=0,'Input and Summary Results'!D4339=""),FALSE,'Input and Summary Results'!$D4339)</f>
        <v>0.46441920599999997</v>
      </c>
      <c r="D4757">
        <f>IF(OR(B4757=0,'Input and Summary Results'!E4339=0),FALSE,'Input and Summary Results'!$E4339)</f>
        <v>4.9113142999999998E-2</v>
      </c>
      <c r="E4757">
        <f t="shared" si="251"/>
        <v>-0.33308982836639811</v>
      </c>
      <c r="F4757">
        <f t="shared" si="252"/>
        <v>4.5896258782200328E-2</v>
      </c>
      <c r="G4757">
        <f>IF('Input and Summary Results'!$J$4="yes",IF(C4757=FALSE,FALSE,IF('Data Transformation'!E4757&lt;$R$10,E4757,$R$10)),IF(C4757=FALSE,FALSE,IF(C4757&lt;$R$10,C4757,$R$10)))</f>
        <v>0.46441920599999997</v>
      </c>
      <c r="H4757">
        <f>IF('Input and Summary Results'!$J$4="yes",'Data Transformation'!F4757,'Data Transformation'!D4757)</f>
        <v>4.9113142999999998E-2</v>
      </c>
      <c r="I4757">
        <f t="shared" si="253"/>
        <v>256</v>
      </c>
    </row>
    <row r="4758" spans="2:9" x14ac:dyDescent="0.45">
      <c r="B4758">
        <f>IF('Input and Summary Results'!D4340=0,FALSE,'Input and Summary Results'!$B4340)</f>
        <v>256</v>
      </c>
      <c r="C4758">
        <f>IF(OR(B4758=0,'Input and Summary Results'!D4340=0,'Input and Summary Results'!D4340=""),FALSE,'Input and Summary Results'!$D4340)</f>
        <v>3.0536260999999999E-2</v>
      </c>
      <c r="D4758">
        <f>IF(OR(B4758=0,'Input and Summary Results'!E4340=0),FALSE,'Input and Summary Results'!$E4340)</f>
        <v>4.8612091000000003E-2</v>
      </c>
      <c r="E4758">
        <f t="shared" si="251"/>
        <v>-1.5151841410346141</v>
      </c>
      <c r="F4758">
        <f t="shared" si="252"/>
        <v>0.69090474089149301</v>
      </c>
      <c r="G4758">
        <f>IF('Input and Summary Results'!$J$4="yes",IF(C4758=FALSE,FALSE,IF('Data Transformation'!E4758&lt;$R$10,E4758,$R$10)),IF(C4758=FALSE,FALSE,IF(C4758&lt;$R$10,C4758,$R$10)))</f>
        <v>3.0536260999999999E-2</v>
      </c>
      <c r="H4758">
        <f>IF('Input and Summary Results'!$J$4="yes",'Data Transformation'!F4758,'Data Transformation'!D4758)</f>
        <v>4.8612091000000003E-2</v>
      </c>
      <c r="I4758">
        <f t="shared" si="253"/>
        <v>256</v>
      </c>
    </row>
    <row r="4759" spans="2:9" x14ac:dyDescent="0.45">
      <c r="B4759">
        <f>IF('Input and Summary Results'!D4341=0,FALSE,'Input and Summary Results'!$B4341)</f>
        <v>256</v>
      </c>
      <c r="C4759">
        <f>IF(OR(B4759=0,'Input and Summary Results'!D4341=0,'Input and Summary Results'!D4341=""),FALSE,'Input and Summary Results'!$D4341)</f>
        <v>1.3458131999999999E-2</v>
      </c>
      <c r="D4759">
        <f>IF(OR(B4759=0,'Input and Summary Results'!E4341=0),FALSE,'Input and Summary Results'!$E4341)</f>
        <v>4.6956428000000001E-2</v>
      </c>
      <c r="E4759">
        <f t="shared" si="251"/>
        <v>-1.871015216366984</v>
      </c>
      <c r="F4759">
        <f t="shared" si="252"/>
        <v>1.5142584239774139</v>
      </c>
      <c r="G4759">
        <f>IF('Input and Summary Results'!$J$4="yes",IF(C4759=FALSE,FALSE,IF('Data Transformation'!E4759&lt;$R$10,E4759,$R$10)),IF(C4759=FALSE,FALSE,IF(C4759&lt;$R$10,C4759,$R$10)))</f>
        <v>1.3458131999999999E-2</v>
      </c>
      <c r="H4759">
        <f>IF('Input and Summary Results'!$J$4="yes",'Data Transformation'!F4759,'Data Transformation'!D4759)</f>
        <v>4.6956428000000001E-2</v>
      </c>
      <c r="I4759">
        <f t="shared" si="253"/>
        <v>256</v>
      </c>
    </row>
    <row r="4760" spans="2:9" x14ac:dyDescent="0.45">
      <c r="B4760">
        <f>IF('Input and Summary Results'!D4342=0,FALSE,'Input and Summary Results'!$B4342)</f>
        <v>256</v>
      </c>
      <c r="C4760">
        <f>IF(OR(B4760=0,'Input and Summary Results'!D4342=0,'Input and Summary Results'!D4342=""),FALSE,'Input and Summary Results'!$D4342)</f>
        <v>0.84875332800000003</v>
      </c>
      <c r="D4760">
        <f>IF(OR(B4760=0,'Input and Summary Results'!E4342=0),FALSE,'Input and Summary Results'!$E4342)</f>
        <v>4.5569266999999997E-2</v>
      </c>
      <c r="E4760">
        <f t="shared" si="251"/>
        <v>-7.1218509819892944E-2</v>
      </c>
      <c r="F4760">
        <f t="shared" si="252"/>
        <v>2.3301307017673335E-2</v>
      </c>
      <c r="G4760">
        <f>IF('Input and Summary Results'!$J$4="yes",IF(C4760=FALSE,FALSE,IF('Data Transformation'!E4760&lt;$R$10,E4760,$R$10)),IF(C4760=FALSE,FALSE,IF(C4760&lt;$R$10,C4760,$R$10)))</f>
        <v>0.84875332800000003</v>
      </c>
      <c r="H4760">
        <f>IF('Input and Summary Results'!$J$4="yes",'Data Transformation'!F4760,'Data Transformation'!D4760)</f>
        <v>4.5569266999999997E-2</v>
      </c>
      <c r="I4760">
        <f t="shared" si="253"/>
        <v>256</v>
      </c>
    </row>
    <row r="4761" spans="2:9" x14ac:dyDescent="0.45">
      <c r="B4761">
        <f>IF('Input and Summary Results'!D4343=0,FALSE,'Input and Summary Results'!$B4343)</f>
        <v>256</v>
      </c>
      <c r="C4761">
        <f>IF(OR(B4761=0,'Input and Summary Results'!D4343=0,'Input and Summary Results'!D4343=""),FALSE,'Input and Summary Results'!$D4343)</f>
        <v>0.51070589300000002</v>
      </c>
      <c r="D4761">
        <f>IF(OR(B4761=0,'Input and Summary Results'!E4343=0),FALSE,'Input and Summary Results'!$E4343)</f>
        <v>4.5179811E-2</v>
      </c>
      <c r="E4761">
        <f t="shared" si="251"/>
        <v>-0.29182913082153839</v>
      </c>
      <c r="F4761">
        <f t="shared" si="252"/>
        <v>3.839399200745075E-2</v>
      </c>
      <c r="G4761">
        <f>IF('Input and Summary Results'!$J$4="yes",IF(C4761=FALSE,FALSE,IF('Data Transformation'!E4761&lt;$R$10,E4761,$R$10)),IF(C4761=FALSE,FALSE,IF(C4761&lt;$R$10,C4761,$R$10)))</f>
        <v>0.51070589300000002</v>
      </c>
      <c r="H4761">
        <f>IF('Input and Summary Results'!$J$4="yes",'Data Transformation'!F4761,'Data Transformation'!D4761)</f>
        <v>4.5179811E-2</v>
      </c>
      <c r="I4761">
        <f t="shared" si="253"/>
        <v>256</v>
      </c>
    </row>
    <row r="4762" spans="2:9" x14ac:dyDescent="0.45">
      <c r="B4762">
        <f>IF('Input and Summary Results'!D4344=0,FALSE,'Input and Summary Results'!$B4344)</f>
        <v>256</v>
      </c>
      <c r="C4762">
        <f>IF(OR(B4762=0,'Input and Summary Results'!D4344=0,'Input and Summary Results'!D4344=""),FALSE,'Input and Summary Results'!$D4344)</f>
        <v>0.61600676399999998</v>
      </c>
      <c r="D4762">
        <f>IF(OR(B4762=0,'Input and Summary Results'!E4344=0),FALSE,'Input and Summary Results'!$E4344)</f>
        <v>3.8155361999999998E-2</v>
      </c>
      <c r="E4762">
        <f t="shared" si="251"/>
        <v>-0.21041451908273737</v>
      </c>
      <c r="F4762">
        <f t="shared" si="252"/>
        <v>2.6881891686501028E-2</v>
      </c>
      <c r="G4762">
        <f>IF('Input and Summary Results'!$J$4="yes",IF(C4762=FALSE,FALSE,IF('Data Transformation'!E4762&lt;$R$10,E4762,$R$10)),IF(C4762=FALSE,FALSE,IF(C4762&lt;$R$10,C4762,$R$10)))</f>
        <v>0.61600676399999998</v>
      </c>
      <c r="H4762">
        <f>IF('Input and Summary Results'!$J$4="yes",'Data Transformation'!F4762,'Data Transformation'!D4762)</f>
        <v>3.8155361999999998E-2</v>
      </c>
      <c r="I4762">
        <f t="shared" si="253"/>
        <v>256</v>
      </c>
    </row>
    <row r="4763" spans="2:9" x14ac:dyDescent="0.45">
      <c r="B4763">
        <f>IF('Input and Summary Results'!D4345=0,FALSE,'Input and Summary Results'!$B4345)</f>
        <v>256</v>
      </c>
      <c r="C4763">
        <f>IF(OR(B4763=0,'Input and Summary Results'!D4345=0,'Input and Summary Results'!D4345=""),FALSE,'Input and Summary Results'!$D4345)</f>
        <v>0.25158526799999997</v>
      </c>
      <c r="D4763">
        <f>IF(OR(B4763=0,'Input and Summary Results'!E4345=0),FALSE,'Input and Summary Results'!$E4345)</f>
        <v>3.5133551999999998E-2</v>
      </c>
      <c r="E4763">
        <f t="shared" si="251"/>
        <v>-0.59931479332862625</v>
      </c>
      <c r="F4763">
        <f t="shared" si="252"/>
        <v>6.0607529563297007E-2</v>
      </c>
      <c r="G4763">
        <f>IF('Input and Summary Results'!$J$4="yes",IF(C4763=FALSE,FALSE,IF('Data Transformation'!E4763&lt;$R$10,E4763,$R$10)),IF(C4763=FALSE,FALSE,IF(C4763&lt;$R$10,C4763,$R$10)))</f>
        <v>0.25158526799999997</v>
      </c>
      <c r="H4763">
        <f>IF('Input and Summary Results'!$J$4="yes",'Data Transformation'!F4763,'Data Transformation'!D4763)</f>
        <v>3.5133551999999998E-2</v>
      </c>
      <c r="I4763">
        <f t="shared" si="253"/>
        <v>256</v>
      </c>
    </row>
    <row r="4764" spans="2:9" x14ac:dyDescent="0.45">
      <c r="B4764">
        <f>IF('Input and Summary Results'!D4346=0,FALSE,'Input and Summary Results'!$B4346)</f>
        <v>257</v>
      </c>
      <c r="C4764">
        <f>IF(OR(B4764=0,'Input and Summary Results'!D4346=0,'Input and Summary Results'!D4346=""),FALSE,'Input and Summary Results'!$D4346)</f>
        <v>0.210857513</v>
      </c>
      <c r="D4764">
        <f>IF(OR(B4764=0,'Input and Summary Results'!E4346=0),FALSE,'Input and Summary Results'!$E4346)</f>
        <v>0.14121513099999999</v>
      </c>
      <c r="E4764">
        <f t="shared" si="251"/>
        <v>-0.67601092015866027</v>
      </c>
      <c r="F4764">
        <f t="shared" si="252"/>
        <v>0.2906577336611193</v>
      </c>
      <c r="G4764">
        <f>IF('Input and Summary Results'!$J$4="yes",IF(C4764=FALSE,FALSE,IF('Data Transformation'!E4764&lt;$R$10,E4764,$R$10)),IF(C4764=FALSE,FALSE,IF(C4764&lt;$R$10,C4764,$R$10)))</f>
        <v>0.210857513</v>
      </c>
      <c r="H4764">
        <f>IF('Input and Summary Results'!$J$4="yes",'Data Transformation'!F4764,'Data Transformation'!D4764)</f>
        <v>0.14121513099999999</v>
      </c>
      <c r="I4764">
        <f t="shared" si="253"/>
        <v>257</v>
      </c>
    </row>
    <row r="4765" spans="2:9" x14ac:dyDescent="0.45">
      <c r="B4765">
        <f>IF('Input and Summary Results'!D4347=0,FALSE,'Input and Summary Results'!$B4347)</f>
        <v>257</v>
      </c>
      <c r="C4765">
        <f>IF(OR(B4765=0,'Input and Summary Results'!D4347=0,'Input and Summary Results'!D4347=""),FALSE,'Input and Summary Results'!$D4347)</f>
        <v>0.87498335100000002</v>
      </c>
      <c r="D4765">
        <f>IF(OR(B4765=0,'Input and Summary Results'!E4347=0),FALSE,'Input and Summary Results'!$E4347)</f>
        <v>8.9136225999999999E-2</v>
      </c>
      <c r="E4765">
        <f t="shared" si="251"/>
        <v>-5.8000210563537768E-2</v>
      </c>
      <c r="F4765">
        <f t="shared" si="252"/>
        <v>4.4212409344460767E-2</v>
      </c>
      <c r="G4765">
        <f>IF('Input and Summary Results'!$J$4="yes",IF(C4765=FALSE,FALSE,IF('Data Transformation'!E4765&lt;$R$10,E4765,$R$10)),IF(C4765=FALSE,FALSE,IF(C4765&lt;$R$10,C4765,$R$10)))</f>
        <v>0.87498335100000002</v>
      </c>
      <c r="H4765">
        <f>IF('Input and Summary Results'!$J$4="yes",'Data Transformation'!F4765,'Data Transformation'!D4765)</f>
        <v>8.9136225999999999E-2</v>
      </c>
      <c r="I4765">
        <f t="shared" si="253"/>
        <v>257</v>
      </c>
    </row>
    <row r="4766" spans="2:9" x14ac:dyDescent="0.45">
      <c r="B4766">
        <f>IF('Input and Summary Results'!D4348=0,FALSE,'Input and Summary Results'!$B4348)</f>
        <v>257</v>
      </c>
      <c r="C4766">
        <f>IF(OR(B4766=0,'Input and Summary Results'!D4348=0,'Input and Summary Results'!D4348=""),FALSE,'Input and Summary Results'!$D4348)</f>
        <v>0.89717208199999998</v>
      </c>
      <c r="D4766">
        <f>IF(OR(B4766=0,'Input and Summary Results'!E4348=0),FALSE,'Input and Summary Results'!$E4348)</f>
        <v>8.7813501000000002E-2</v>
      </c>
      <c r="E4766">
        <f t="shared" si="251"/>
        <v>-4.7124249157270537E-2</v>
      </c>
      <c r="F4766">
        <f t="shared" si="252"/>
        <v>4.2479096483967499E-2</v>
      </c>
      <c r="G4766">
        <f>IF('Input and Summary Results'!$J$4="yes",IF(C4766=FALSE,FALSE,IF('Data Transformation'!E4766&lt;$R$10,E4766,$R$10)),IF(C4766=FALSE,FALSE,IF(C4766&lt;$R$10,C4766,$R$10)))</f>
        <v>0.89717208199999998</v>
      </c>
      <c r="H4766">
        <f>IF('Input and Summary Results'!$J$4="yes",'Data Transformation'!F4766,'Data Transformation'!D4766)</f>
        <v>8.7813501000000002E-2</v>
      </c>
      <c r="I4766">
        <f t="shared" si="253"/>
        <v>257</v>
      </c>
    </row>
    <row r="4767" spans="2:9" x14ac:dyDescent="0.45">
      <c r="B4767">
        <f>IF('Input and Summary Results'!D4349=0,FALSE,'Input and Summary Results'!$B4349)</f>
        <v>257</v>
      </c>
      <c r="C4767">
        <f>IF(OR(B4767=0,'Input and Summary Results'!D4349=0,'Input and Summary Results'!D4349=""),FALSE,'Input and Summary Results'!$D4349)</f>
        <v>1.023229927</v>
      </c>
      <c r="D4767">
        <f>IF(OR(B4767=0,'Input and Summary Results'!E4349=0),FALSE,'Input and Summary Results'!$E4349)</f>
        <v>7.4995668000000001E-2</v>
      </c>
      <c r="E4767">
        <f t="shared" si="251"/>
        <v>9.9732337193179574E-3</v>
      </c>
      <c r="F4767">
        <f t="shared" si="252"/>
        <v>3.1809194642525344E-2</v>
      </c>
      <c r="G4767">
        <f>IF('Input and Summary Results'!$J$4="yes",IF(C4767=FALSE,FALSE,IF('Data Transformation'!E4767&lt;$R$10,E4767,$R$10)),IF(C4767=FALSE,FALSE,IF(C4767&lt;$R$10,C4767,$R$10)))</f>
        <v>1.023229927</v>
      </c>
      <c r="H4767">
        <f>IF('Input and Summary Results'!$J$4="yes",'Data Transformation'!F4767,'Data Transformation'!D4767)</f>
        <v>7.4995668000000001E-2</v>
      </c>
      <c r="I4767">
        <f t="shared" si="253"/>
        <v>257</v>
      </c>
    </row>
    <row r="4768" spans="2:9" x14ac:dyDescent="0.45">
      <c r="B4768">
        <f>IF('Input and Summary Results'!D4350=0,FALSE,'Input and Summary Results'!$B4350)</f>
        <v>257</v>
      </c>
      <c r="C4768">
        <f>IF(OR(B4768=0,'Input and Summary Results'!D4350=0,'Input and Summary Results'!D4350=""),FALSE,'Input and Summary Results'!$D4350)</f>
        <v>0.67436613000000001</v>
      </c>
      <c r="D4768">
        <f>IF(OR(B4768=0,'Input and Summary Results'!E4350=0),FALSE,'Input and Summary Results'!$E4350)</f>
        <v>6.8652337999999993E-2</v>
      </c>
      <c r="E4768">
        <f t="shared" si="251"/>
        <v>-0.17110425025088397</v>
      </c>
      <c r="F4768">
        <f t="shared" si="252"/>
        <v>4.418240087472957E-2</v>
      </c>
      <c r="G4768">
        <f>IF('Input and Summary Results'!$J$4="yes",IF(C4768=FALSE,FALSE,IF('Data Transformation'!E4768&lt;$R$10,E4768,$R$10)),IF(C4768=FALSE,FALSE,IF(C4768&lt;$R$10,C4768,$R$10)))</f>
        <v>0.67436613000000001</v>
      </c>
      <c r="H4768">
        <f>IF('Input and Summary Results'!$J$4="yes",'Data Transformation'!F4768,'Data Transformation'!D4768)</f>
        <v>6.8652337999999993E-2</v>
      </c>
      <c r="I4768">
        <f t="shared" si="253"/>
        <v>257</v>
      </c>
    </row>
    <row r="4769" spans="2:9" x14ac:dyDescent="0.45">
      <c r="B4769">
        <f>IF('Input and Summary Results'!D4351=0,FALSE,'Input and Summary Results'!$B4351)</f>
        <v>257</v>
      </c>
      <c r="C4769">
        <f>IF(OR(B4769=0,'Input and Summary Results'!D4351=0,'Input and Summary Results'!D4351=""),FALSE,'Input and Summary Results'!$D4351)</f>
        <v>1.1106210510000001</v>
      </c>
      <c r="D4769">
        <f>IF(OR(B4769=0,'Input and Summary Results'!E4351=0),FALSE,'Input and Summary Results'!$E4351)</f>
        <v>6.5734348999999997E-2</v>
      </c>
      <c r="E4769">
        <f t="shared" si="251"/>
        <v>4.5565900945025113E-2</v>
      </c>
      <c r="F4769">
        <f t="shared" si="252"/>
        <v>2.5687166149347549E-2</v>
      </c>
      <c r="G4769">
        <f>IF('Input and Summary Results'!$J$4="yes",IF(C4769=FALSE,FALSE,IF('Data Transformation'!E4769&lt;$R$10,E4769,$R$10)),IF(C4769=FALSE,FALSE,IF(C4769&lt;$R$10,C4769,$R$10)))</f>
        <v>1.1106210510000001</v>
      </c>
      <c r="H4769">
        <f>IF('Input and Summary Results'!$J$4="yes",'Data Transformation'!F4769,'Data Transformation'!D4769)</f>
        <v>6.5734348999999997E-2</v>
      </c>
      <c r="I4769">
        <f t="shared" si="253"/>
        <v>257</v>
      </c>
    </row>
    <row r="4770" spans="2:9" x14ac:dyDescent="0.45">
      <c r="B4770">
        <f>IF('Input and Summary Results'!D4352=0,FALSE,'Input and Summary Results'!$B4352)</f>
        <v>257</v>
      </c>
      <c r="C4770">
        <f>IF(OR(B4770=0,'Input and Summary Results'!D4352=0,'Input and Summary Results'!D4352=""),FALSE,'Input and Summary Results'!$D4352)</f>
        <v>0.80221410900000001</v>
      </c>
      <c r="D4770">
        <f>IF(OR(B4770=0,'Input and Summary Results'!E4352=0),FALSE,'Input and Summary Results'!$E4352)</f>
        <v>6.3705836000000002E-2</v>
      </c>
      <c r="E4770">
        <f t="shared" si="251"/>
        <v>-9.5709704100867543E-2</v>
      </c>
      <c r="F4770">
        <f t="shared" si="252"/>
        <v>3.4465029365371089E-2</v>
      </c>
      <c r="G4770">
        <f>IF('Input and Summary Results'!$J$4="yes",IF(C4770=FALSE,FALSE,IF('Data Transformation'!E4770&lt;$R$10,E4770,$R$10)),IF(C4770=FALSE,FALSE,IF(C4770&lt;$R$10,C4770,$R$10)))</f>
        <v>0.80221410900000001</v>
      </c>
      <c r="H4770">
        <f>IF('Input and Summary Results'!$J$4="yes",'Data Transformation'!F4770,'Data Transformation'!D4770)</f>
        <v>6.3705836000000002E-2</v>
      </c>
      <c r="I4770">
        <f t="shared" si="253"/>
        <v>257</v>
      </c>
    </row>
    <row r="4771" spans="2:9" x14ac:dyDescent="0.45">
      <c r="B4771">
        <f>IF('Input and Summary Results'!D4353=0,FALSE,'Input and Summary Results'!$B4353)</f>
        <v>257</v>
      </c>
      <c r="C4771">
        <f>IF(OR(B4771=0,'Input and Summary Results'!D4353=0,'Input and Summary Results'!D4353=""),FALSE,'Input and Summary Results'!$D4353)</f>
        <v>0.97958558200000001</v>
      </c>
      <c r="D4771">
        <f>IF(OR(B4771=0,'Input and Summary Results'!E4353=0),FALSE,'Input and Summary Results'!$E4353)</f>
        <v>6.1505684999999997E-2</v>
      </c>
      <c r="E4771">
        <f t="shared" si="251"/>
        <v>-8.9576156501418557E-3</v>
      </c>
      <c r="F4771">
        <f t="shared" si="252"/>
        <v>2.7249755182697247E-2</v>
      </c>
      <c r="G4771">
        <f>IF('Input and Summary Results'!$J$4="yes",IF(C4771=FALSE,FALSE,IF('Data Transformation'!E4771&lt;$R$10,E4771,$R$10)),IF(C4771=FALSE,FALSE,IF(C4771&lt;$R$10,C4771,$R$10)))</f>
        <v>0.97958558200000001</v>
      </c>
      <c r="H4771">
        <f>IF('Input and Summary Results'!$J$4="yes",'Data Transformation'!F4771,'Data Transformation'!D4771)</f>
        <v>6.1505684999999997E-2</v>
      </c>
      <c r="I4771">
        <f t="shared" si="253"/>
        <v>257</v>
      </c>
    </row>
    <row r="4772" spans="2:9" x14ac:dyDescent="0.45">
      <c r="B4772">
        <f>IF('Input and Summary Results'!D4354=0,FALSE,'Input and Summary Results'!$B4354)</f>
        <v>257</v>
      </c>
      <c r="C4772">
        <f>IF(OR(B4772=0,'Input and Summary Results'!D4354=0,'Input and Summary Results'!D4354=""),FALSE,'Input and Summary Results'!$D4354)</f>
        <v>0.43547162299999997</v>
      </c>
      <c r="D4772">
        <f>IF(OR(B4772=0,'Input and Summary Results'!E4354=0),FALSE,'Input and Summary Results'!$E4354)</f>
        <v>6.1055289999999998E-2</v>
      </c>
      <c r="E4772">
        <f t="shared" si="251"/>
        <v>-0.36104014002725476</v>
      </c>
      <c r="F4772">
        <f t="shared" si="252"/>
        <v>6.0848961127370635E-2</v>
      </c>
      <c r="G4772">
        <f>IF('Input and Summary Results'!$J$4="yes",IF(C4772=FALSE,FALSE,IF('Data Transformation'!E4772&lt;$R$10,E4772,$R$10)),IF(C4772=FALSE,FALSE,IF(C4772&lt;$R$10,C4772,$R$10)))</f>
        <v>0.43547162299999997</v>
      </c>
      <c r="H4772">
        <f>IF('Input and Summary Results'!$J$4="yes",'Data Transformation'!F4772,'Data Transformation'!D4772)</f>
        <v>6.1055289999999998E-2</v>
      </c>
      <c r="I4772">
        <f t="shared" si="253"/>
        <v>257</v>
      </c>
    </row>
    <row r="4773" spans="2:9" x14ac:dyDescent="0.45">
      <c r="B4773">
        <f>IF('Input and Summary Results'!D4355=0,FALSE,'Input and Summary Results'!$B4355)</f>
        <v>257</v>
      </c>
      <c r="C4773">
        <f>IF(OR(B4773=0,'Input and Summary Results'!D4355=0,'Input and Summary Results'!D4355=""),FALSE,'Input and Summary Results'!$D4355)</f>
        <v>0.93367008699999998</v>
      </c>
      <c r="D4773">
        <f>IF(OR(B4773=0,'Input and Summary Results'!E4355=0),FALSE,'Input and Summary Results'!$E4355)</f>
        <v>5.9948477999999999E-2</v>
      </c>
      <c r="E4773">
        <f t="shared" si="251"/>
        <v>-2.9806554933039481E-2</v>
      </c>
      <c r="F4773">
        <f t="shared" si="252"/>
        <v>2.7865988012530169E-2</v>
      </c>
      <c r="G4773">
        <f>IF('Input and Summary Results'!$J$4="yes",IF(C4773=FALSE,FALSE,IF('Data Transformation'!E4773&lt;$R$10,E4773,$R$10)),IF(C4773=FALSE,FALSE,IF(C4773&lt;$R$10,C4773,$R$10)))</f>
        <v>0.93367008699999998</v>
      </c>
      <c r="H4773">
        <f>IF('Input and Summary Results'!$J$4="yes",'Data Transformation'!F4773,'Data Transformation'!D4773)</f>
        <v>5.9948477999999999E-2</v>
      </c>
      <c r="I4773">
        <f t="shared" si="253"/>
        <v>257</v>
      </c>
    </row>
    <row r="4774" spans="2:9" x14ac:dyDescent="0.45">
      <c r="B4774">
        <f>IF('Input and Summary Results'!D4356=0,FALSE,'Input and Summary Results'!$B4356)</f>
        <v>257</v>
      </c>
      <c r="C4774">
        <f>IF(OR(B4774=0,'Input and Summary Results'!D4356=0,'Input and Summary Results'!D4356=""),FALSE,'Input and Summary Results'!$D4356)</f>
        <v>0.87321486100000001</v>
      </c>
      <c r="D4774">
        <f>IF(OR(B4774=0,'Input and Summary Results'!E4356=0),FALSE,'Input and Summary Results'!$E4356)</f>
        <v>5.6957428999999997E-2</v>
      </c>
      <c r="E4774">
        <f t="shared" si="251"/>
        <v>-5.8878881763430473E-2</v>
      </c>
      <c r="F4774">
        <f t="shared" si="252"/>
        <v>2.8308638904394459E-2</v>
      </c>
      <c r="G4774">
        <f>IF('Input and Summary Results'!$J$4="yes",IF(C4774=FALSE,FALSE,IF('Data Transformation'!E4774&lt;$R$10,E4774,$R$10)),IF(C4774=FALSE,FALSE,IF(C4774&lt;$R$10,C4774,$R$10)))</f>
        <v>0.87321486100000001</v>
      </c>
      <c r="H4774">
        <f>IF('Input and Summary Results'!$J$4="yes",'Data Transformation'!F4774,'Data Transformation'!D4774)</f>
        <v>5.6957428999999997E-2</v>
      </c>
      <c r="I4774">
        <f t="shared" si="253"/>
        <v>257</v>
      </c>
    </row>
    <row r="4775" spans="2:9" x14ac:dyDescent="0.45">
      <c r="B4775">
        <f>IF('Input and Summary Results'!D4357=0,FALSE,'Input and Summary Results'!$B4357)</f>
        <v>257</v>
      </c>
      <c r="C4775">
        <f>IF(OR(B4775=0,'Input and Summary Results'!D4357=0,'Input and Summary Results'!D4357=""),FALSE,'Input and Summary Results'!$D4357)</f>
        <v>0.94182508300000001</v>
      </c>
      <c r="D4775">
        <f>IF(OR(B4775=0,'Input and Summary Results'!E4357=0),FALSE,'Input and Summary Results'!$E4357)</f>
        <v>5.3443378E-2</v>
      </c>
      <c r="E4775">
        <f t="shared" si="251"/>
        <v>-2.602974746366174E-2</v>
      </c>
      <c r="F4775">
        <f t="shared" si="252"/>
        <v>2.4627105893292502E-2</v>
      </c>
      <c r="G4775">
        <f>IF('Input and Summary Results'!$J$4="yes",IF(C4775=FALSE,FALSE,IF('Data Transformation'!E4775&lt;$R$10,E4775,$R$10)),IF(C4775=FALSE,FALSE,IF(C4775&lt;$R$10,C4775,$R$10)))</f>
        <v>0.94182508300000001</v>
      </c>
      <c r="H4775">
        <f>IF('Input and Summary Results'!$J$4="yes",'Data Transformation'!F4775,'Data Transformation'!D4775)</f>
        <v>5.3443378E-2</v>
      </c>
      <c r="I4775">
        <f t="shared" si="253"/>
        <v>257</v>
      </c>
    </row>
    <row r="4776" spans="2:9" x14ac:dyDescent="0.45">
      <c r="B4776">
        <f>IF('Input and Summary Results'!D4358=0,FALSE,'Input and Summary Results'!$B4358)</f>
        <v>257</v>
      </c>
      <c r="C4776">
        <f>IF(OR(B4776=0,'Input and Summary Results'!D4358=0,'Input and Summary Results'!D4358=""),FALSE,'Input and Summary Results'!$D4358)</f>
        <v>0.98024949800000005</v>
      </c>
      <c r="D4776">
        <f>IF(OR(B4776=0,'Input and Summary Results'!E4358=0),FALSE,'Input and Summary Results'!$E4358)</f>
        <v>4.6599694999999997E-2</v>
      </c>
      <c r="E4776">
        <f t="shared" si="251"/>
        <v>-8.6633714362083121E-3</v>
      </c>
      <c r="F4776">
        <f t="shared" si="252"/>
        <v>2.0631755151380854E-2</v>
      </c>
      <c r="G4776">
        <f>IF('Input and Summary Results'!$J$4="yes",IF(C4776=FALSE,FALSE,IF('Data Transformation'!E4776&lt;$R$10,E4776,$R$10)),IF(C4776=FALSE,FALSE,IF(C4776&lt;$R$10,C4776,$R$10)))</f>
        <v>0.98024949800000005</v>
      </c>
      <c r="H4776">
        <f>IF('Input and Summary Results'!$J$4="yes",'Data Transformation'!F4776,'Data Transformation'!D4776)</f>
        <v>4.6599694999999997E-2</v>
      </c>
      <c r="I4776">
        <f t="shared" si="253"/>
        <v>257</v>
      </c>
    </row>
    <row r="4777" spans="2:9" x14ac:dyDescent="0.45">
      <c r="B4777">
        <f>IF('Input and Summary Results'!D4359=0,FALSE,'Input and Summary Results'!$B4359)</f>
        <v>257</v>
      </c>
      <c r="C4777">
        <f>IF(OR(B4777=0,'Input and Summary Results'!D4359=0,'Input and Summary Results'!D4359=""),FALSE,'Input and Summary Results'!$D4359)</f>
        <v>1.780574E-2</v>
      </c>
      <c r="D4777">
        <f>IF(OR(B4777=0,'Input and Summary Results'!E4359=0),FALSE,'Input and Summary Results'!$E4359)</f>
        <v>4.6227126E-2</v>
      </c>
      <c r="E4777">
        <f t="shared" si="251"/>
        <v>-1.7494399724958583</v>
      </c>
      <c r="F4777">
        <f t="shared" si="252"/>
        <v>1.1267474805315589</v>
      </c>
      <c r="G4777">
        <f>IF('Input and Summary Results'!$J$4="yes",IF(C4777=FALSE,FALSE,IF('Data Transformation'!E4777&lt;$R$10,E4777,$R$10)),IF(C4777=FALSE,FALSE,IF(C4777&lt;$R$10,C4777,$R$10)))</f>
        <v>1.780574E-2</v>
      </c>
      <c r="H4777">
        <f>IF('Input and Summary Results'!$J$4="yes",'Data Transformation'!F4777,'Data Transformation'!D4777)</f>
        <v>4.6227126E-2</v>
      </c>
      <c r="I4777">
        <f t="shared" si="253"/>
        <v>257</v>
      </c>
    </row>
    <row r="4778" spans="2:9" x14ac:dyDescent="0.45">
      <c r="B4778">
        <f>IF('Input and Summary Results'!D4360=0,FALSE,'Input and Summary Results'!$B4360)</f>
        <v>257</v>
      </c>
      <c r="C4778">
        <f>IF(OR(B4778=0,'Input and Summary Results'!D4360=0,'Input and Summary Results'!D4360=""),FALSE,'Input and Summary Results'!$D4360)</f>
        <v>0.91467962899999999</v>
      </c>
      <c r="D4778">
        <f>IF(OR(B4778=0,'Input and Summary Results'!E4360=0),FALSE,'Input and Summary Results'!$E4360)</f>
        <v>4.4435263000000003E-2</v>
      </c>
      <c r="E4778">
        <f t="shared" ref="E4778:E4841" si="254">IF(C4778=FALSE,FALSE,LOG10(C4778))</f>
        <v>-3.8730993060367237E-2</v>
      </c>
      <c r="F4778">
        <f t="shared" ref="F4778:F4841" si="255">IF(D4778=FALSE, FALSE,0.434*D4778/C4778)</f>
        <v>2.1083780080555396E-2</v>
      </c>
      <c r="G4778">
        <f>IF('Input and Summary Results'!$J$4="yes",IF(C4778=FALSE,FALSE,IF('Data Transformation'!E4778&lt;$R$10,E4778,$R$10)),IF(C4778=FALSE,FALSE,IF(C4778&lt;$R$10,C4778,$R$10)))</f>
        <v>0.91467962899999999</v>
      </c>
      <c r="H4778">
        <f>IF('Input and Summary Results'!$J$4="yes",'Data Transformation'!F4778,'Data Transformation'!D4778)</f>
        <v>4.4435263000000003E-2</v>
      </c>
      <c r="I4778">
        <f t="shared" si="253"/>
        <v>257</v>
      </c>
    </row>
    <row r="4779" spans="2:9" x14ac:dyDescent="0.45">
      <c r="B4779">
        <f>IF('Input and Summary Results'!D4361=0,FALSE,'Input and Summary Results'!$B4361)</f>
        <v>257</v>
      </c>
      <c r="C4779">
        <f>IF(OR(B4779=0,'Input and Summary Results'!D4361=0,'Input and Summary Results'!D4361=""),FALSE,'Input and Summary Results'!$D4361)</f>
        <v>0.69783383899999996</v>
      </c>
      <c r="D4779">
        <f>IF(OR(B4779=0,'Input and Summary Results'!E4361=0),FALSE,'Input and Summary Results'!$E4361)</f>
        <v>4.1821337E-2</v>
      </c>
      <c r="E4779">
        <f t="shared" si="254"/>
        <v>-0.15624797479239391</v>
      </c>
      <c r="F4779">
        <f t="shared" si="255"/>
        <v>2.6009716416173966E-2</v>
      </c>
      <c r="G4779">
        <f>IF('Input and Summary Results'!$J$4="yes",IF(C4779=FALSE,FALSE,IF('Data Transformation'!E4779&lt;$R$10,E4779,$R$10)),IF(C4779=FALSE,FALSE,IF(C4779&lt;$R$10,C4779,$R$10)))</f>
        <v>0.69783383899999996</v>
      </c>
      <c r="H4779">
        <f>IF('Input and Summary Results'!$J$4="yes",'Data Transformation'!F4779,'Data Transformation'!D4779)</f>
        <v>4.1821337E-2</v>
      </c>
      <c r="I4779">
        <f t="shared" si="253"/>
        <v>257</v>
      </c>
    </row>
    <row r="4780" spans="2:9" x14ac:dyDescent="0.45">
      <c r="B4780">
        <f>IF('Input and Summary Results'!D4362=0,FALSE,'Input and Summary Results'!$B4362)</f>
        <v>257</v>
      </c>
      <c r="C4780">
        <f>IF(OR(B4780=0,'Input and Summary Results'!D4362=0,'Input and Summary Results'!D4362=""),FALSE,'Input and Summary Results'!$D4362)</f>
        <v>0.73824518500000003</v>
      </c>
      <c r="D4780">
        <f>IF(OR(B4780=0,'Input and Summary Results'!E4362=0),FALSE,'Input and Summary Results'!$E4362)</f>
        <v>3.7471402000000001E-2</v>
      </c>
      <c r="E4780">
        <f t="shared" si="254"/>
        <v>-0.13179937691926694</v>
      </c>
      <c r="F4780">
        <f t="shared" si="255"/>
        <v>2.2028709158462036E-2</v>
      </c>
      <c r="G4780">
        <f>IF('Input and Summary Results'!$J$4="yes",IF(C4780=FALSE,FALSE,IF('Data Transformation'!E4780&lt;$R$10,E4780,$R$10)),IF(C4780=FALSE,FALSE,IF(C4780&lt;$R$10,C4780,$R$10)))</f>
        <v>0.73824518500000003</v>
      </c>
      <c r="H4780">
        <f>IF('Input and Summary Results'!$J$4="yes",'Data Transformation'!F4780,'Data Transformation'!D4780)</f>
        <v>3.7471402000000001E-2</v>
      </c>
      <c r="I4780">
        <f t="shared" si="253"/>
        <v>257</v>
      </c>
    </row>
    <row r="4781" spans="2:9" x14ac:dyDescent="0.45">
      <c r="B4781">
        <f>IF('Input and Summary Results'!D4363=0,FALSE,'Input and Summary Results'!$B4363)</f>
        <v>258</v>
      </c>
      <c r="C4781">
        <f>IF(OR(B4781=0,'Input and Summary Results'!D4363=0,'Input and Summary Results'!D4363=""),FALSE,'Input and Summary Results'!$D4363)</f>
        <v>0.183121331</v>
      </c>
      <c r="D4781">
        <f>IF(OR(B4781=0,'Input and Summary Results'!E4363=0),FALSE,'Input and Summary Results'!$E4363)</f>
        <v>0.116757498</v>
      </c>
      <c r="E4781">
        <f t="shared" si="254"/>
        <v>-0.7372610636938528</v>
      </c>
      <c r="F4781">
        <f t="shared" si="255"/>
        <v>0.27671682952107857</v>
      </c>
      <c r="G4781">
        <f>IF('Input and Summary Results'!$J$4="yes",IF(C4781=FALSE,FALSE,IF('Data Transformation'!E4781&lt;$R$10,E4781,$R$10)),IF(C4781=FALSE,FALSE,IF(C4781&lt;$R$10,C4781,$R$10)))</f>
        <v>0.183121331</v>
      </c>
      <c r="H4781">
        <f>IF('Input and Summary Results'!$J$4="yes",'Data Transformation'!F4781,'Data Transformation'!D4781)</f>
        <v>0.116757498</v>
      </c>
      <c r="I4781">
        <f t="shared" si="253"/>
        <v>258</v>
      </c>
    </row>
    <row r="4782" spans="2:9" x14ac:dyDescent="0.45">
      <c r="B4782">
        <f>IF('Input and Summary Results'!D4364=0,FALSE,'Input and Summary Results'!$B4364)</f>
        <v>258</v>
      </c>
      <c r="C4782">
        <f>IF(OR(B4782=0,'Input and Summary Results'!D4364=0,'Input and Summary Results'!D4364=""),FALSE,'Input and Summary Results'!$D4364)</f>
        <v>-7.4112816999999998E-2</v>
      </c>
      <c r="D4782">
        <f>IF(OR(B4782=0,'Input and Summary Results'!E4364=0),FALSE,'Input and Summary Results'!$E4364)</f>
        <v>8.0384069000000002E-2</v>
      </c>
      <c r="E4782" t="e">
        <f t="shared" si="254"/>
        <v>#NUM!</v>
      </c>
      <c r="F4782">
        <f t="shared" si="255"/>
        <v>-0.47072405770246195</v>
      </c>
      <c r="G4782">
        <f>IF('Input and Summary Results'!$J$4="yes",IF(C4782=FALSE,FALSE,IF('Data Transformation'!E4782&lt;$R$10,E4782,$R$10)),IF(C4782=FALSE,FALSE,IF(C4782&lt;$R$10,C4782,$R$10)))</f>
        <v>-7.4112816999999998E-2</v>
      </c>
      <c r="H4782">
        <f>IF('Input and Summary Results'!$J$4="yes",'Data Transformation'!F4782,'Data Transformation'!D4782)</f>
        <v>8.0384069000000002E-2</v>
      </c>
      <c r="I4782">
        <f t="shared" si="253"/>
        <v>258</v>
      </c>
    </row>
    <row r="4783" spans="2:9" x14ac:dyDescent="0.45">
      <c r="B4783">
        <f>IF('Input and Summary Results'!D4365=0,FALSE,'Input and Summary Results'!$B4365)</f>
        <v>258</v>
      </c>
      <c r="C4783">
        <f>IF(OR(B4783=0,'Input and Summary Results'!D4365=0,'Input and Summary Results'!D4365=""),FALSE,'Input and Summary Results'!$D4365)</f>
        <v>1.4053437E-2</v>
      </c>
      <c r="D4783">
        <f>IF(OR(B4783=0,'Input and Summary Results'!E4365=0),FALSE,'Input and Summary Results'!$E4365)</f>
        <v>7.6752055E-2</v>
      </c>
      <c r="E4783">
        <f t="shared" si="254"/>
        <v>-1.852217448884107</v>
      </c>
      <c r="F4783">
        <f t="shared" si="255"/>
        <v>2.3702665668192058</v>
      </c>
      <c r="G4783">
        <f>IF('Input and Summary Results'!$J$4="yes",IF(C4783=FALSE,FALSE,IF('Data Transformation'!E4783&lt;$R$10,E4783,$R$10)),IF(C4783=FALSE,FALSE,IF(C4783&lt;$R$10,C4783,$R$10)))</f>
        <v>1.4053437E-2</v>
      </c>
      <c r="H4783">
        <f>IF('Input and Summary Results'!$J$4="yes",'Data Transformation'!F4783,'Data Transformation'!D4783)</f>
        <v>7.6752055E-2</v>
      </c>
      <c r="I4783">
        <f t="shared" si="253"/>
        <v>258</v>
      </c>
    </row>
    <row r="4784" spans="2:9" x14ac:dyDescent="0.45">
      <c r="B4784">
        <f>IF('Input and Summary Results'!D4366=0,FALSE,'Input and Summary Results'!$B4366)</f>
        <v>258</v>
      </c>
      <c r="C4784">
        <f>IF(OR(B4784=0,'Input and Summary Results'!D4366=0,'Input and Summary Results'!D4366=""),FALSE,'Input and Summary Results'!$D4366)</f>
        <v>-6.7514830999999997E-2</v>
      </c>
      <c r="D4784">
        <f>IF(OR(B4784=0,'Input and Summary Results'!E4366=0),FALSE,'Input and Summary Results'!$E4366)</f>
        <v>7.6359975999999996E-2</v>
      </c>
      <c r="E4784" t="e">
        <f t="shared" si="254"/>
        <v>#NUM!</v>
      </c>
      <c r="F4784">
        <f t="shared" si="255"/>
        <v>-0.49085851350201859</v>
      </c>
      <c r="G4784">
        <f>IF('Input and Summary Results'!$J$4="yes",IF(C4784=FALSE,FALSE,IF('Data Transformation'!E4784&lt;$R$10,E4784,$R$10)),IF(C4784=FALSE,FALSE,IF(C4784&lt;$R$10,C4784,$R$10)))</f>
        <v>-6.7514830999999997E-2</v>
      </c>
      <c r="H4784">
        <f>IF('Input and Summary Results'!$J$4="yes",'Data Transformation'!F4784,'Data Transformation'!D4784)</f>
        <v>7.6359975999999996E-2</v>
      </c>
      <c r="I4784">
        <f t="shared" si="253"/>
        <v>258</v>
      </c>
    </row>
    <row r="4785" spans="2:9" x14ac:dyDescent="0.45">
      <c r="B4785">
        <f>IF('Input and Summary Results'!D4367=0,FALSE,'Input and Summary Results'!$B4367)</f>
        <v>258</v>
      </c>
      <c r="C4785">
        <f>IF(OR(B4785=0,'Input and Summary Results'!D4367=0,'Input and Summary Results'!D4367=""),FALSE,'Input and Summary Results'!$D4367)</f>
        <v>7.2479012999999995E-2</v>
      </c>
      <c r="D4785">
        <f>IF(OR(B4785=0,'Input and Summary Results'!E4367=0),FALSE,'Input and Summary Results'!$E4367)</f>
        <v>7.4078648999999996E-2</v>
      </c>
      <c r="E4785">
        <f t="shared" si="254"/>
        <v>-1.1397877293981893</v>
      </c>
      <c r="F4785">
        <f t="shared" si="255"/>
        <v>0.44357852480689819</v>
      </c>
      <c r="G4785">
        <f>IF('Input and Summary Results'!$J$4="yes",IF(C4785=FALSE,FALSE,IF('Data Transformation'!E4785&lt;$R$10,E4785,$R$10)),IF(C4785=FALSE,FALSE,IF(C4785&lt;$R$10,C4785,$R$10)))</f>
        <v>7.2479012999999995E-2</v>
      </c>
      <c r="H4785">
        <f>IF('Input and Summary Results'!$J$4="yes",'Data Transformation'!F4785,'Data Transformation'!D4785)</f>
        <v>7.4078648999999996E-2</v>
      </c>
      <c r="I4785">
        <f t="shared" si="253"/>
        <v>258</v>
      </c>
    </row>
    <row r="4786" spans="2:9" x14ac:dyDescent="0.45">
      <c r="B4786">
        <f>IF('Input and Summary Results'!D4368=0,FALSE,'Input and Summary Results'!$B4368)</f>
        <v>258</v>
      </c>
      <c r="C4786">
        <f>IF(OR(B4786=0,'Input and Summary Results'!D4368=0,'Input and Summary Results'!D4368=""),FALSE,'Input and Summary Results'!$D4368)</f>
        <v>1.4355624000000001E-2</v>
      </c>
      <c r="D4786">
        <f>IF(OR(B4786=0,'Input and Summary Results'!E4368=0),FALSE,'Input and Summary Results'!$E4368)</f>
        <v>7.2133959999999997E-2</v>
      </c>
      <c r="E4786">
        <f t="shared" si="254"/>
        <v>-1.8429779251551581</v>
      </c>
      <c r="F4786">
        <f t="shared" si="255"/>
        <v>2.1807577740960618</v>
      </c>
      <c r="G4786">
        <f>IF('Input and Summary Results'!$J$4="yes",IF(C4786=FALSE,FALSE,IF('Data Transformation'!E4786&lt;$R$10,E4786,$R$10)),IF(C4786=FALSE,FALSE,IF(C4786&lt;$R$10,C4786,$R$10)))</f>
        <v>1.4355624000000001E-2</v>
      </c>
      <c r="H4786">
        <f>IF('Input and Summary Results'!$J$4="yes",'Data Transformation'!F4786,'Data Transformation'!D4786)</f>
        <v>7.2133959999999997E-2</v>
      </c>
      <c r="I4786">
        <f t="shared" si="253"/>
        <v>258</v>
      </c>
    </row>
    <row r="4787" spans="2:9" x14ac:dyDescent="0.45">
      <c r="B4787">
        <f>IF('Input and Summary Results'!D4369=0,FALSE,'Input and Summary Results'!$B4369)</f>
        <v>258</v>
      </c>
      <c r="C4787">
        <f>IF(OR(B4787=0,'Input and Summary Results'!D4369=0,'Input and Summary Results'!D4369=""),FALSE,'Input and Summary Results'!$D4369)</f>
        <v>3.948219E-2</v>
      </c>
      <c r="D4787">
        <f>IF(OR(B4787=0,'Input and Summary Results'!E4369=0),FALSE,'Input and Summary Results'!$E4369)</f>
        <v>6.5811121E-2</v>
      </c>
      <c r="E4787">
        <f t="shared" si="254"/>
        <v>-1.4035987658672207</v>
      </c>
      <c r="F4787">
        <f t="shared" si="255"/>
        <v>0.72341545679203711</v>
      </c>
      <c r="G4787">
        <f>IF('Input and Summary Results'!$J$4="yes",IF(C4787=FALSE,FALSE,IF('Data Transformation'!E4787&lt;$R$10,E4787,$R$10)),IF(C4787=FALSE,FALSE,IF(C4787&lt;$R$10,C4787,$R$10)))</f>
        <v>3.948219E-2</v>
      </c>
      <c r="H4787">
        <f>IF('Input and Summary Results'!$J$4="yes",'Data Transformation'!F4787,'Data Transformation'!D4787)</f>
        <v>6.5811121E-2</v>
      </c>
      <c r="I4787">
        <f t="shared" si="253"/>
        <v>258</v>
      </c>
    </row>
    <row r="4788" spans="2:9" x14ac:dyDescent="0.45">
      <c r="B4788">
        <f>IF('Input and Summary Results'!D4370=0,FALSE,'Input and Summary Results'!$B4370)</f>
        <v>258</v>
      </c>
      <c r="C4788">
        <f>IF(OR(B4788=0,'Input and Summary Results'!D4370=0,'Input and Summary Results'!D4370=""),FALSE,'Input and Summary Results'!$D4370)</f>
        <v>-7.6114957999999996E-2</v>
      </c>
      <c r="D4788">
        <f>IF(OR(B4788=0,'Input and Summary Results'!E4370=0),FALSE,'Input and Summary Results'!$E4370)</f>
        <v>6.5212775000000001E-2</v>
      </c>
      <c r="E4788" t="e">
        <f t="shared" si="254"/>
        <v>#NUM!</v>
      </c>
      <c r="F4788">
        <f t="shared" si="255"/>
        <v>-0.37183682542398566</v>
      </c>
      <c r="G4788">
        <f>IF('Input and Summary Results'!$J$4="yes",IF(C4788=FALSE,FALSE,IF('Data Transformation'!E4788&lt;$R$10,E4788,$R$10)),IF(C4788=FALSE,FALSE,IF(C4788&lt;$R$10,C4788,$R$10)))</f>
        <v>-7.6114957999999996E-2</v>
      </c>
      <c r="H4788">
        <f>IF('Input and Summary Results'!$J$4="yes",'Data Transformation'!F4788,'Data Transformation'!D4788)</f>
        <v>6.5212775000000001E-2</v>
      </c>
      <c r="I4788">
        <f t="shared" si="253"/>
        <v>258</v>
      </c>
    </row>
    <row r="4789" spans="2:9" x14ac:dyDescent="0.45">
      <c r="B4789">
        <f>IF('Input and Summary Results'!D4371=0,FALSE,'Input and Summary Results'!$B4371)</f>
        <v>258</v>
      </c>
      <c r="C4789">
        <f>IF(OR(B4789=0,'Input and Summary Results'!D4371=0,'Input and Summary Results'!D4371=""),FALSE,'Input and Summary Results'!$D4371)</f>
        <v>8.3032631999999995E-2</v>
      </c>
      <c r="D4789">
        <f>IF(OR(B4789=0,'Input and Summary Results'!E4371=0),FALSE,'Input and Summary Results'!$E4371)</f>
        <v>6.2228823000000003E-2</v>
      </c>
      <c r="E4789">
        <f t="shared" si="254"/>
        <v>-1.0807511954266282</v>
      </c>
      <c r="F4789">
        <f t="shared" si="255"/>
        <v>0.32526138858274423</v>
      </c>
      <c r="G4789">
        <f>IF('Input and Summary Results'!$J$4="yes",IF(C4789=FALSE,FALSE,IF('Data Transformation'!E4789&lt;$R$10,E4789,$R$10)),IF(C4789=FALSE,FALSE,IF(C4789&lt;$R$10,C4789,$R$10)))</f>
        <v>8.3032631999999995E-2</v>
      </c>
      <c r="H4789">
        <f>IF('Input and Summary Results'!$J$4="yes",'Data Transformation'!F4789,'Data Transformation'!D4789)</f>
        <v>6.2228823000000003E-2</v>
      </c>
      <c r="I4789">
        <f t="shared" si="253"/>
        <v>258</v>
      </c>
    </row>
    <row r="4790" spans="2:9" x14ac:dyDescent="0.45">
      <c r="B4790">
        <f>IF('Input and Summary Results'!D4372=0,FALSE,'Input and Summary Results'!$B4372)</f>
        <v>258</v>
      </c>
      <c r="C4790">
        <f>IF(OR(B4790=0,'Input and Summary Results'!D4372=0,'Input and Summary Results'!D4372=""),FALSE,'Input and Summary Results'!$D4372)</f>
        <v>1.562359E-2</v>
      </c>
      <c r="D4790">
        <f>IF(OR(B4790=0,'Input and Summary Results'!E4372=0),FALSE,'Input and Summary Results'!$E4372)</f>
        <v>6.1544620000000001E-2</v>
      </c>
      <c r="E4790">
        <f t="shared" si="254"/>
        <v>-1.8062191664863265</v>
      </c>
      <c r="F4790">
        <f t="shared" si="255"/>
        <v>1.7096176410159252</v>
      </c>
      <c r="G4790">
        <f>IF('Input and Summary Results'!$J$4="yes",IF(C4790=FALSE,FALSE,IF('Data Transformation'!E4790&lt;$R$10,E4790,$R$10)),IF(C4790=FALSE,FALSE,IF(C4790&lt;$R$10,C4790,$R$10)))</f>
        <v>1.562359E-2</v>
      </c>
      <c r="H4790">
        <f>IF('Input and Summary Results'!$J$4="yes",'Data Transformation'!F4790,'Data Transformation'!D4790)</f>
        <v>6.1544620000000001E-2</v>
      </c>
      <c r="I4790">
        <f t="shared" si="253"/>
        <v>258</v>
      </c>
    </row>
    <row r="4791" spans="2:9" x14ac:dyDescent="0.45">
      <c r="B4791">
        <f>IF('Input and Summary Results'!D4373=0,FALSE,'Input and Summary Results'!$B4373)</f>
        <v>258</v>
      </c>
      <c r="C4791">
        <f>IF(OR(B4791=0,'Input and Summary Results'!D4373=0,'Input and Summary Results'!D4373=""),FALSE,'Input and Summary Results'!$D4373)</f>
        <v>-1.2862199E-2</v>
      </c>
      <c r="D4791">
        <f>IF(OR(B4791=0,'Input and Summary Results'!E4373=0),FALSE,'Input and Summary Results'!$E4373)</f>
        <v>5.6475267000000003E-2</v>
      </c>
      <c r="E4791" t="e">
        <f t="shared" si="254"/>
        <v>#NUM!</v>
      </c>
      <c r="F4791">
        <f t="shared" si="255"/>
        <v>-1.9056046231285959</v>
      </c>
      <c r="G4791">
        <f>IF('Input and Summary Results'!$J$4="yes",IF(C4791=FALSE,FALSE,IF('Data Transformation'!E4791&lt;$R$10,E4791,$R$10)),IF(C4791=FALSE,FALSE,IF(C4791&lt;$R$10,C4791,$R$10)))</f>
        <v>-1.2862199E-2</v>
      </c>
      <c r="H4791">
        <f>IF('Input and Summary Results'!$J$4="yes",'Data Transformation'!F4791,'Data Transformation'!D4791)</f>
        <v>5.6475267000000003E-2</v>
      </c>
      <c r="I4791">
        <f t="shared" si="253"/>
        <v>258</v>
      </c>
    </row>
    <row r="4792" spans="2:9" x14ac:dyDescent="0.45">
      <c r="B4792">
        <f>IF('Input and Summary Results'!D4374=0,FALSE,'Input and Summary Results'!$B4374)</f>
        <v>258</v>
      </c>
      <c r="C4792">
        <f>IF(OR(B4792=0,'Input and Summary Results'!D4374=0,'Input and Summary Results'!D4374=""),FALSE,'Input and Summary Results'!$D4374)</f>
        <v>4.9188105000000003E-2</v>
      </c>
      <c r="D4792">
        <f>IF(OR(B4792=0,'Input and Summary Results'!E4374=0),FALSE,'Input and Summary Results'!$E4374)</f>
        <v>5.1982762000000002E-2</v>
      </c>
      <c r="E4792">
        <f t="shared" si="254"/>
        <v>-1.3081399085627676</v>
      </c>
      <c r="F4792">
        <f t="shared" si="255"/>
        <v>0.45865801717712035</v>
      </c>
      <c r="G4792">
        <f>IF('Input and Summary Results'!$J$4="yes",IF(C4792=FALSE,FALSE,IF('Data Transformation'!E4792&lt;$R$10,E4792,$R$10)),IF(C4792=FALSE,FALSE,IF(C4792&lt;$R$10,C4792,$R$10)))</f>
        <v>4.9188105000000003E-2</v>
      </c>
      <c r="H4792">
        <f>IF('Input and Summary Results'!$J$4="yes",'Data Transformation'!F4792,'Data Transformation'!D4792)</f>
        <v>5.1982762000000002E-2</v>
      </c>
      <c r="I4792">
        <f t="shared" si="253"/>
        <v>258</v>
      </c>
    </row>
    <row r="4793" spans="2:9" x14ac:dyDescent="0.45">
      <c r="B4793">
        <f>IF('Input and Summary Results'!D4375=0,FALSE,'Input and Summary Results'!$B4375)</f>
        <v>258</v>
      </c>
      <c r="C4793">
        <f>IF(OR(B4793=0,'Input and Summary Results'!D4375=0,'Input and Summary Results'!D4375=""),FALSE,'Input and Summary Results'!$D4375)</f>
        <v>2.6082094E-2</v>
      </c>
      <c r="D4793">
        <f>IF(OR(B4793=0,'Input and Summary Results'!E4375=0),FALSE,'Input and Summary Results'!$E4375)</f>
        <v>4.7116347000000003E-2</v>
      </c>
      <c r="E4793">
        <f t="shared" si="254"/>
        <v>-1.5836575442231677</v>
      </c>
      <c r="F4793">
        <f t="shared" si="255"/>
        <v>0.78400509552645581</v>
      </c>
      <c r="G4793">
        <f>IF('Input and Summary Results'!$J$4="yes",IF(C4793=FALSE,FALSE,IF('Data Transformation'!E4793&lt;$R$10,E4793,$R$10)),IF(C4793=FALSE,FALSE,IF(C4793&lt;$R$10,C4793,$R$10)))</f>
        <v>2.6082094E-2</v>
      </c>
      <c r="H4793">
        <f>IF('Input and Summary Results'!$J$4="yes",'Data Transformation'!F4793,'Data Transformation'!D4793)</f>
        <v>4.7116347000000003E-2</v>
      </c>
      <c r="I4793">
        <f t="shared" si="253"/>
        <v>258</v>
      </c>
    </row>
    <row r="4794" spans="2:9" x14ac:dyDescent="0.45">
      <c r="B4794">
        <f>IF('Input and Summary Results'!D4376=0,FALSE,'Input and Summary Results'!$B4376)</f>
        <v>258</v>
      </c>
      <c r="C4794">
        <f>IF(OR(B4794=0,'Input and Summary Results'!D4376=0,'Input and Summary Results'!D4376=""),FALSE,'Input and Summary Results'!$D4376)</f>
        <v>9.9806095999999997E-2</v>
      </c>
      <c r="D4794">
        <f>IF(OR(B4794=0,'Input and Summary Results'!E4376=0),FALSE,'Input and Summary Results'!$E4376)</f>
        <v>4.4367607000000003E-2</v>
      </c>
      <c r="E4794">
        <f t="shared" si="254"/>
        <v>-1.0008429318758683</v>
      </c>
      <c r="F4794">
        <f t="shared" si="255"/>
        <v>0.19292951242176631</v>
      </c>
      <c r="G4794">
        <f>IF('Input and Summary Results'!$J$4="yes",IF(C4794=FALSE,FALSE,IF('Data Transformation'!E4794&lt;$R$10,E4794,$R$10)),IF(C4794=FALSE,FALSE,IF(C4794&lt;$R$10,C4794,$R$10)))</f>
        <v>9.9806095999999997E-2</v>
      </c>
      <c r="H4794">
        <f>IF('Input and Summary Results'!$J$4="yes",'Data Transformation'!F4794,'Data Transformation'!D4794)</f>
        <v>4.4367607000000003E-2</v>
      </c>
      <c r="I4794">
        <f t="shared" si="253"/>
        <v>258</v>
      </c>
    </row>
    <row r="4795" spans="2:9" x14ac:dyDescent="0.45">
      <c r="B4795">
        <f>IF('Input and Summary Results'!D4377=0,FALSE,'Input and Summary Results'!$B4377)</f>
        <v>258</v>
      </c>
      <c r="C4795">
        <f>IF(OR(B4795=0,'Input and Summary Results'!D4377=0,'Input and Summary Results'!D4377=""),FALSE,'Input and Summary Results'!$D4377)</f>
        <v>1.0363172E-2</v>
      </c>
      <c r="D4795">
        <f>IF(OR(B4795=0,'Input and Summary Results'!E4377=0),FALSE,'Input and Summary Results'!$E4377)</f>
        <v>4.1942640000000003E-2</v>
      </c>
      <c r="E4795">
        <f t="shared" si="254"/>
        <v>-1.9845072936981951</v>
      </c>
      <c r="F4795">
        <f t="shared" si="255"/>
        <v>1.7565187338394075</v>
      </c>
      <c r="G4795">
        <f>IF('Input and Summary Results'!$J$4="yes",IF(C4795=FALSE,FALSE,IF('Data Transformation'!E4795&lt;$R$10,E4795,$R$10)),IF(C4795=FALSE,FALSE,IF(C4795&lt;$R$10,C4795,$R$10)))</f>
        <v>1.0363172E-2</v>
      </c>
      <c r="H4795">
        <f>IF('Input and Summary Results'!$J$4="yes",'Data Transformation'!F4795,'Data Transformation'!D4795)</f>
        <v>4.1942640000000003E-2</v>
      </c>
      <c r="I4795">
        <f t="shared" si="253"/>
        <v>258</v>
      </c>
    </row>
    <row r="4796" spans="2:9" x14ac:dyDescent="0.45">
      <c r="B4796">
        <f>IF('Input and Summary Results'!D4378=0,FALSE,'Input and Summary Results'!$B4378)</f>
        <v>258</v>
      </c>
      <c r="C4796">
        <f>IF(OR(B4796=0,'Input and Summary Results'!D4378=0,'Input and Summary Results'!D4378=""),FALSE,'Input and Summary Results'!$D4378)</f>
        <v>4.6431451999999998E-2</v>
      </c>
      <c r="D4796">
        <f>IF(OR(B4796=0,'Input and Summary Results'!E4378=0),FALSE,'Input and Summary Results'!$E4378)</f>
        <v>4.1915212E-2</v>
      </c>
      <c r="E4796">
        <f t="shared" si="254"/>
        <v>-1.3331877349052743</v>
      </c>
      <c r="F4796">
        <f t="shared" si="255"/>
        <v>0.39178619716652413</v>
      </c>
      <c r="G4796">
        <f>IF('Input and Summary Results'!$J$4="yes",IF(C4796=FALSE,FALSE,IF('Data Transformation'!E4796&lt;$R$10,E4796,$R$10)),IF(C4796=FALSE,FALSE,IF(C4796&lt;$R$10,C4796,$R$10)))</f>
        <v>4.6431451999999998E-2</v>
      </c>
      <c r="H4796">
        <f>IF('Input and Summary Results'!$J$4="yes",'Data Transformation'!F4796,'Data Transformation'!D4796)</f>
        <v>4.1915212E-2</v>
      </c>
      <c r="I4796">
        <f t="shared" si="253"/>
        <v>258</v>
      </c>
    </row>
    <row r="4797" spans="2:9" x14ac:dyDescent="0.45">
      <c r="B4797">
        <f>IF('Input and Summary Results'!D4379=0,FALSE,'Input and Summary Results'!$B4379)</f>
        <v>258</v>
      </c>
      <c r="C4797">
        <f>IF(OR(B4797=0,'Input and Summary Results'!D4379=0,'Input and Summary Results'!D4379=""),FALSE,'Input and Summary Results'!$D4379)</f>
        <v>-7.6664239999999998E-3</v>
      </c>
      <c r="D4797">
        <f>IF(OR(B4797=0,'Input and Summary Results'!E4379=0),FALSE,'Input and Summary Results'!$E4379)</f>
        <v>4.1151277E-2</v>
      </c>
      <c r="E4797" t="e">
        <f t="shared" si="254"/>
        <v>#NUM!</v>
      </c>
      <c r="F4797">
        <f t="shared" si="255"/>
        <v>-2.3295938521010577</v>
      </c>
      <c r="G4797">
        <f>IF('Input and Summary Results'!$J$4="yes",IF(C4797=FALSE,FALSE,IF('Data Transformation'!E4797&lt;$R$10,E4797,$R$10)),IF(C4797=FALSE,FALSE,IF(C4797&lt;$R$10,C4797,$R$10)))</f>
        <v>-7.6664239999999998E-3</v>
      </c>
      <c r="H4797">
        <f>IF('Input and Summary Results'!$J$4="yes",'Data Transformation'!F4797,'Data Transformation'!D4797)</f>
        <v>4.1151277E-2</v>
      </c>
      <c r="I4797">
        <f t="shared" si="253"/>
        <v>258</v>
      </c>
    </row>
    <row r="4798" spans="2:9" x14ac:dyDescent="0.45">
      <c r="B4798">
        <f>IF('Input and Summary Results'!D4380=0,FALSE,'Input and Summary Results'!$B4380)</f>
        <v>258</v>
      </c>
      <c r="C4798">
        <f>IF(OR(B4798=0,'Input and Summary Results'!D4380=0,'Input and Summary Results'!D4380=""),FALSE,'Input and Summary Results'!$D4380)</f>
        <v>6.528252E-3</v>
      </c>
      <c r="D4798">
        <f>IF(OR(B4798=0,'Input and Summary Results'!E4380=0),FALSE,'Input and Summary Results'!$E4380)</f>
        <v>3.4372075000000002E-2</v>
      </c>
      <c r="E4798">
        <f t="shared" si="254"/>
        <v>-2.1852030895334389</v>
      </c>
      <c r="F4798">
        <f t="shared" si="255"/>
        <v>2.2850650602948539</v>
      </c>
      <c r="G4798">
        <f>IF('Input and Summary Results'!$J$4="yes",IF(C4798=FALSE,FALSE,IF('Data Transformation'!E4798&lt;$R$10,E4798,$R$10)),IF(C4798=FALSE,FALSE,IF(C4798&lt;$R$10,C4798,$R$10)))</f>
        <v>6.528252E-3</v>
      </c>
      <c r="H4798">
        <f>IF('Input and Summary Results'!$J$4="yes",'Data Transformation'!F4798,'Data Transformation'!D4798)</f>
        <v>3.4372075000000002E-2</v>
      </c>
      <c r="I4798">
        <f t="shared" si="253"/>
        <v>258</v>
      </c>
    </row>
    <row r="4799" spans="2:9" x14ac:dyDescent="0.45">
      <c r="B4799">
        <f>IF('Input and Summary Results'!D4381=0,FALSE,'Input and Summary Results'!$B4381)</f>
        <v>258</v>
      </c>
      <c r="C4799">
        <f>IF(OR(B4799=0,'Input and Summary Results'!D4381=0,'Input and Summary Results'!D4381=""),FALSE,'Input and Summary Results'!$D4381)</f>
        <v>-2.2004550000000001E-2</v>
      </c>
      <c r="D4799">
        <f>IF(OR(B4799=0,'Input and Summary Results'!E4381=0),FALSE,'Input and Summary Results'!$E4381)</f>
        <v>2.8711813999999999E-2</v>
      </c>
      <c r="E4799" t="e">
        <f t="shared" si="254"/>
        <v>#NUM!</v>
      </c>
      <c r="F4799">
        <f t="shared" si="255"/>
        <v>-0.56628866648034148</v>
      </c>
      <c r="G4799">
        <f>IF('Input and Summary Results'!$J$4="yes",IF(C4799=FALSE,FALSE,IF('Data Transformation'!E4799&lt;$R$10,E4799,$R$10)),IF(C4799=FALSE,FALSE,IF(C4799&lt;$R$10,C4799,$R$10)))</f>
        <v>-2.2004550000000001E-2</v>
      </c>
      <c r="H4799">
        <f>IF('Input and Summary Results'!$J$4="yes",'Data Transformation'!F4799,'Data Transformation'!D4799)</f>
        <v>2.8711813999999999E-2</v>
      </c>
      <c r="I4799">
        <f t="shared" si="253"/>
        <v>258</v>
      </c>
    </row>
    <row r="4800" spans="2:9" x14ac:dyDescent="0.45">
      <c r="B4800">
        <f>IF('Input and Summary Results'!D4382=0,FALSE,'Input and Summary Results'!$B4382)</f>
        <v>259</v>
      </c>
      <c r="C4800">
        <f>IF(OR(B4800=0,'Input and Summary Results'!D4382=0,'Input and Summary Results'!D4382=""),FALSE,'Input and Summary Results'!$D4382)</f>
        <v>0.50723558199999996</v>
      </c>
      <c r="D4800">
        <f>IF(OR(B4800=0,'Input and Summary Results'!E4382=0),FALSE,'Input and Summary Results'!$E4382)</f>
        <v>0.10984503599999999</v>
      </c>
      <c r="E4800">
        <f t="shared" si="254"/>
        <v>-0.29479028879305308</v>
      </c>
      <c r="F4800">
        <f t="shared" si="255"/>
        <v>9.398541292396953E-2</v>
      </c>
      <c r="G4800">
        <f>IF('Input and Summary Results'!$J$4="yes",IF(C4800=FALSE,FALSE,IF('Data Transformation'!E4800&lt;$R$10,E4800,$R$10)),IF(C4800=FALSE,FALSE,IF(C4800&lt;$R$10,C4800,$R$10)))</f>
        <v>0.50723558199999996</v>
      </c>
      <c r="H4800">
        <f>IF('Input and Summary Results'!$J$4="yes",'Data Transformation'!F4800,'Data Transformation'!D4800)</f>
        <v>0.10984503599999999</v>
      </c>
      <c r="I4800">
        <f t="shared" si="253"/>
        <v>259</v>
      </c>
    </row>
    <row r="4801" spans="2:9" x14ac:dyDescent="0.45">
      <c r="B4801">
        <f>IF('Input and Summary Results'!D4383=0,FALSE,'Input and Summary Results'!$B4383)</f>
        <v>259</v>
      </c>
      <c r="C4801">
        <f>IF(OR(B4801=0,'Input and Summary Results'!D4383=0,'Input and Summary Results'!D4383=""),FALSE,'Input and Summary Results'!$D4383)</f>
        <v>0.89573640399999999</v>
      </c>
      <c r="D4801">
        <f>IF(OR(B4801=0,'Input and Summary Results'!E4383=0),FALSE,'Input and Summary Results'!$E4383)</f>
        <v>9.5421479000000003E-2</v>
      </c>
      <c r="E4801">
        <f t="shared" si="254"/>
        <v>-4.7819775082128604E-2</v>
      </c>
      <c r="F4801">
        <f t="shared" si="255"/>
        <v>4.6233380379614449E-2</v>
      </c>
      <c r="G4801">
        <f>IF('Input and Summary Results'!$J$4="yes",IF(C4801=FALSE,FALSE,IF('Data Transformation'!E4801&lt;$R$10,E4801,$R$10)),IF(C4801=FALSE,FALSE,IF(C4801&lt;$R$10,C4801,$R$10)))</f>
        <v>0.89573640399999999</v>
      </c>
      <c r="H4801">
        <f>IF('Input and Summary Results'!$J$4="yes",'Data Transformation'!F4801,'Data Transformation'!D4801)</f>
        <v>9.5421479000000003E-2</v>
      </c>
      <c r="I4801">
        <f t="shared" si="253"/>
        <v>259</v>
      </c>
    </row>
    <row r="4802" spans="2:9" x14ac:dyDescent="0.45">
      <c r="B4802">
        <f>IF('Input and Summary Results'!D4384=0,FALSE,'Input and Summary Results'!$B4384)</f>
        <v>259</v>
      </c>
      <c r="C4802">
        <f>IF(OR(B4802=0,'Input and Summary Results'!D4384=0,'Input and Summary Results'!D4384=""),FALSE,'Input and Summary Results'!$D4384)</f>
        <v>1.0779420179999999</v>
      </c>
      <c r="D4802">
        <f>IF(OR(B4802=0,'Input and Summary Results'!E4384=0),FALSE,'Input and Summary Results'!$E4384)</f>
        <v>9.2717431000000003E-2</v>
      </c>
      <c r="E4802">
        <f t="shared" si="254"/>
        <v>3.259540098069965E-2</v>
      </c>
      <c r="F4802">
        <f t="shared" si="255"/>
        <v>3.73298047409448E-2</v>
      </c>
      <c r="G4802">
        <f>IF('Input and Summary Results'!$J$4="yes",IF(C4802=FALSE,FALSE,IF('Data Transformation'!E4802&lt;$R$10,E4802,$R$10)),IF(C4802=FALSE,FALSE,IF(C4802&lt;$R$10,C4802,$R$10)))</f>
        <v>1.0779420179999999</v>
      </c>
      <c r="H4802">
        <f>IF('Input and Summary Results'!$J$4="yes",'Data Transformation'!F4802,'Data Transformation'!D4802)</f>
        <v>9.2717431000000003E-2</v>
      </c>
      <c r="I4802">
        <f t="shared" si="253"/>
        <v>259</v>
      </c>
    </row>
    <row r="4803" spans="2:9" x14ac:dyDescent="0.45">
      <c r="B4803">
        <f>IF('Input and Summary Results'!D4385=0,FALSE,'Input and Summary Results'!$B4385)</f>
        <v>259</v>
      </c>
      <c r="C4803">
        <f>IF(OR(B4803=0,'Input and Summary Results'!D4385=0,'Input and Summary Results'!D4385=""),FALSE,'Input and Summary Results'!$D4385)</f>
        <v>1.084044612</v>
      </c>
      <c r="D4803">
        <f>IF(OR(B4803=0,'Input and Summary Results'!E4385=0),FALSE,'Input and Summary Results'!$E4385)</f>
        <v>8.7147469000000005E-2</v>
      </c>
      <c r="E4803">
        <f t="shared" si="254"/>
        <v>3.5047155215978794E-2</v>
      </c>
      <c r="F4803">
        <f t="shared" si="255"/>
        <v>3.4889709452289593E-2</v>
      </c>
      <c r="G4803">
        <f>IF('Input and Summary Results'!$J$4="yes",IF(C4803=FALSE,FALSE,IF('Data Transformation'!E4803&lt;$R$10,E4803,$R$10)),IF(C4803=FALSE,FALSE,IF(C4803&lt;$R$10,C4803,$R$10)))</f>
        <v>1.084044612</v>
      </c>
      <c r="H4803">
        <f>IF('Input and Summary Results'!$J$4="yes",'Data Transformation'!F4803,'Data Transformation'!D4803)</f>
        <v>8.7147469000000005E-2</v>
      </c>
      <c r="I4803">
        <f t="shared" si="253"/>
        <v>259</v>
      </c>
    </row>
    <row r="4804" spans="2:9" x14ac:dyDescent="0.45">
      <c r="B4804">
        <f>IF('Input and Summary Results'!D4386=0,FALSE,'Input and Summary Results'!$B4386)</f>
        <v>259</v>
      </c>
      <c r="C4804">
        <f>IF(OR(B4804=0,'Input and Summary Results'!D4386=0,'Input and Summary Results'!D4386=""),FALSE,'Input and Summary Results'!$D4386)</f>
        <v>1.0977993880000001</v>
      </c>
      <c r="D4804">
        <f>IF(OR(B4804=0,'Input and Summary Results'!E4386=0),FALSE,'Input and Summary Results'!$E4386)</f>
        <v>8.0621807000000004E-2</v>
      </c>
      <c r="E4804">
        <f t="shared" si="254"/>
        <v>4.0522984335651747E-2</v>
      </c>
      <c r="F4804">
        <f t="shared" si="255"/>
        <v>3.1872730683285826E-2</v>
      </c>
      <c r="G4804">
        <f>IF('Input and Summary Results'!$J$4="yes",IF(C4804=FALSE,FALSE,IF('Data Transformation'!E4804&lt;$R$10,E4804,$R$10)),IF(C4804=FALSE,FALSE,IF(C4804&lt;$R$10,C4804,$R$10)))</f>
        <v>1.0977993880000001</v>
      </c>
      <c r="H4804">
        <f>IF('Input and Summary Results'!$J$4="yes",'Data Transformation'!F4804,'Data Transformation'!D4804)</f>
        <v>8.0621807000000004E-2</v>
      </c>
      <c r="I4804">
        <f t="shared" si="253"/>
        <v>259</v>
      </c>
    </row>
    <row r="4805" spans="2:9" x14ac:dyDescent="0.45">
      <c r="B4805">
        <f>IF('Input and Summary Results'!D4387=0,FALSE,'Input and Summary Results'!$B4387)</f>
        <v>259</v>
      </c>
      <c r="C4805">
        <f>IF(OR(B4805=0,'Input and Summary Results'!D4387=0,'Input and Summary Results'!D4387=""),FALSE,'Input and Summary Results'!$D4387)</f>
        <v>0.94290768999999997</v>
      </c>
      <c r="D4805">
        <f>IF(OR(B4805=0,'Input and Summary Results'!E4387=0),FALSE,'Input and Summary Results'!$E4387)</f>
        <v>7.4514260999999998E-2</v>
      </c>
      <c r="E4805">
        <f t="shared" si="254"/>
        <v>-2.553082230608451E-2</v>
      </c>
      <c r="F4805">
        <f t="shared" si="255"/>
        <v>3.4297301439974469E-2</v>
      </c>
      <c r="G4805">
        <f>IF('Input and Summary Results'!$J$4="yes",IF(C4805=FALSE,FALSE,IF('Data Transformation'!E4805&lt;$R$10,E4805,$R$10)),IF(C4805=FALSE,FALSE,IF(C4805&lt;$R$10,C4805,$R$10)))</f>
        <v>0.94290768999999997</v>
      </c>
      <c r="H4805">
        <f>IF('Input and Summary Results'!$J$4="yes",'Data Transformation'!F4805,'Data Transformation'!D4805)</f>
        <v>7.4514260999999998E-2</v>
      </c>
      <c r="I4805">
        <f t="shared" ref="I4805:I4868" si="256">IF(G4805=FALSE,"",B4805)</f>
        <v>259</v>
      </c>
    </row>
    <row r="4806" spans="2:9" x14ac:dyDescent="0.45">
      <c r="B4806">
        <f>IF('Input and Summary Results'!D4388=0,FALSE,'Input and Summary Results'!$B4388)</f>
        <v>259</v>
      </c>
      <c r="C4806">
        <f>IF(OR(B4806=0,'Input and Summary Results'!D4388=0,'Input and Summary Results'!D4388=""),FALSE,'Input and Summary Results'!$D4388)</f>
        <v>0.98576609699999995</v>
      </c>
      <c r="D4806">
        <f>IF(OR(B4806=0,'Input and Summary Results'!E4388=0),FALSE,'Input and Summary Results'!$E4388)</f>
        <v>7.1689493000000007E-2</v>
      </c>
      <c r="E4806">
        <f t="shared" si="254"/>
        <v>-6.2261224148237558E-3</v>
      </c>
      <c r="F4806">
        <f t="shared" si="255"/>
        <v>3.1562497489706222E-2</v>
      </c>
      <c r="G4806">
        <f>IF('Input and Summary Results'!$J$4="yes",IF(C4806=FALSE,FALSE,IF('Data Transformation'!E4806&lt;$R$10,E4806,$R$10)),IF(C4806=FALSE,FALSE,IF(C4806&lt;$R$10,C4806,$R$10)))</f>
        <v>0.98576609699999995</v>
      </c>
      <c r="H4806">
        <f>IF('Input and Summary Results'!$J$4="yes",'Data Transformation'!F4806,'Data Transformation'!D4806)</f>
        <v>7.1689493000000007E-2</v>
      </c>
      <c r="I4806">
        <f t="shared" si="256"/>
        <v>259</v>
      </c>
    </row>
    <row r="4807" spans="2:9" x14ac:dyDescent="0.45">
      <c r="B4807">
        <f>IF('Input and Summary Results'!D4389=0,FALSE,'Input and Summary Results'!$B4389)</f>
        <v>259</v>
      </c>
      <c r="C4807">
        <f>IF(OR(B4807=0,'Input and Summary Results'!D4389=0,'Input and Summary Results'!D4389=""),FALSE,'Input and Summary Results'!$D4389)</f>
        <v>4.2726425999999998E-2</v>
      </c>
      <c r="D4807">
        <f>IF(OR(B4807=0,'Input and Summary Results'!E4389=0),FALSE,'Input and Summary Results'!$E4389)</f>
        <v>6.5520520999999998E-2</v>
      </c>
      <c r="E4807">
        <f t="shared" si="254"/>
        <v>-1.3693034337307737</v>
      </c>
      <c r="F4807">
        <f t="shared" si="255"/>
        <v>0.6655343958326867</v>
      </c>
      <c r="G4807">
        <f>IF('Input and Summary Results'!$J$4="yes",IF(C4807=FALSE,FALSE,IF('Data Transformation'!E4807&lt;$R$10,E4807,$R$10)),IF(C4807=FALSE,FALSE,IF(C4807&lt;$R$10,C4807,$R$10)))</f>
        <v>4.2726425999999998E-2</v>
      </c>
      <c r="H4807">
        <f>IF('Input and Summary Results'!$J$4="yes",'Data Transformation'!F4807,'Data Transformation'!D4807)</f>
        <v>6.5520520999999998E-2</v>
      </c>
      <c r="I4807">
        <f t="shared" si="256"/>
        <v>259</v>
      </c>
    </row>
    <row r="4808" spans="2:9" x14ac:dyDescent="0.45">
      <c r="B4808">
        <f>IF('Input and Summary Results'!D4390=0,FALSE,'Input and Summary Results'!$B4390)</f>
        <v>259</v>
      </c>
      <c r="C4808">
        <f>IF(OR(B4808=0,'Input and Summary Results'!D4390=0,'Input and Summary Results'!D4390=""),FALSE,'Input and Summary Results'!$D4390)</f>
        <v>0.79283954899999998</v>
      </c>
      <c r="D4808">
        <f>IF(OR(B4808=0,'Input and Summary Results'!E4390=0),FALSE,'Input and Summary Results'!$E4390)</f>
        <v>6.4196857999999996E-2</v>
      </c>
      <c r="E4808">
        <f t="shared" si="254"/>
        <v>-0.10081469418869056</v>
      </c>
      <c r="F4808">
        <f t="shared" si="255"/>
        <v>3.514133018104524E-2</v>
      </c>
      <c r="G4808">
        <f>IF('Input and Summary Results'!$J$4="yes",IF(C4808=FALSE,FALSE,IF('Data Transformation'!E4808&lt;$R$10,E4808,$R$10)),IF(C4808=FALSE,FALSE,IF(C4808&lt;$R$10,C4808,$R$10)))</f>
        <v>0.79283954899999998</v>
      </c>
      <c r="H4808">
        <f>IF('Input and Summary Results'!$J$4="yes",'Data Transformation'!F4808,'Data Transformation'!D4808)</f>
        <v>6.4196857999999996E-2</v>
      </c>
      <c r="I4808">
        <f t="shared" si="256"/>
        <v>259</v>
      </c>
    </row>
    <row r="4809" spans="2:9" x14ac:dyDescent="0.45">
      <c r="B4809">
        <f>IF('Input and Summary Results'!D4391=0,FALSE,'Input and Summary Results'!$B4391)</f>
        <v>259</v>
      </c>
      <c r="C4809">
        <f>IF(OR(B4809=0,'Input and Summary Results'!D4391=0,'Input and Summary Results'!D4391=""),FALSE,'Input and Summary Results'!$D4391)</f>
        <v>2.5091097999999999E-2</v>
      </c>
      <c r="D4809">
        <f>IF(OR(B4809=0,'Input and Summary Results'!E4391=0),FALSE,'Input and Summary Results'!$E4391)</f>
        <v>6.2498193E-2</v>
      </c>
      <c r="E4809">
        <f t="shared" si="254"/>
        <v>-1.6004803333084563</v>
      </c>
      <c r="F4809">
        <f t="shared" si="255"/>
        <v>1.0810294456623621</v>
      </c>
      <c r="G4809">
        <f>IF('Input and Summary Results'!$J$4="yes",IF(C4809=FALSE,FALSE,IF('Data Transformation'!E4809&lt;$R$10,E4809,$R$10)),IF(C4809=FALSE,FALSE,IF(C4809&lt;$R$10,C4809,$R$10)))</f>
        <v>2.5091097999999999E-2</v>
      </c>
      <c r="H4809">
        <f>IF('Input and Summary Results'!$J$4="yes",'Data Transformation'!F4809,'Data Transformation'!D4809)</f>
        <v>6.2498193E-2</v>
      </c>
      <c r="I4809">
        <f t="shared" si="256"/>
        <v>259</v>
      </c>
    </row>
    <row r="4810" spans="2:9" x14ac:dyDescent="0.45">
      <c r="B4810">
        <f>IF('Input and Summary Results'!D4392=0,FALSE,'Input and Summary Results'!$B4392)</f>
        <v>259</v>
      </c>
      <c r="C4810">
        <f>IF(OR(B4810=0,'Input and Summary Results'!D4392=0,'Input and Summary Results'!D4392=""),FALSE,'Input and Summary Results'!$D4392)</f>
        <v>0.51068416999999999</v>
      </c>
      <c r="D4810">
        <f>IF(OR(B4810=0,'Input and Summary Results'!E4392=0),FALSE,'Input and Summary Results'!$E4392)</f>
        <v>6.1394195999999998E-2</v>
      </c>
      <c r="E4810">
        <f t="shared" si="254"/>
        <v>-0.29184760403637289</v>
      </c>
      <c r="F4810">
        <f t="shared" si="255"/>
        <v>5.217526336091443E-2</v>
      </c>
      <c r="G4810">
        <f>IF('Input and Summary Results'!$J$4="yes",IF(C4810=FALSE,FALSE,IF('Data Transformation'!E4810&lt;$R$10,E4810,$R$10)),IF(C4810=FALSE,FALSE,IF(C4810&lt;$R$10,C4810,$R$10)))</f>
        <v>0.51068416999999999</v>
      </c>
      <c r="H4810">
        <f>IF('Input and Summary Results'!$J$4="yes",'Data Transformation'!F4810,'Data Transformation'!D4810)</f>
        <v>6.1394195999999998E-2</v>
      </c>
      <c r="I4810">
        <f t="shared" si="256"/>
        <v>259</v>
      </c>
    </row>
    <row r="4811" spans="2:9" x14ac:dyDescent="0.45">
      <c r="B4811">
        <f>IF('Input and Summary Results'!D4393=0,FALSE,'Input and Summary Results'!$B4393)</f>
        <v>259</v>
      </c>
      <c r="C4811">
        <f>IF(OR(B4811=0,'Input and Summary Results'!D4393=0,'Input and Summary Results'!D4393=""),FALSE,'Input and Summary Results'!$D4393)</f>
        <v>0.62435506100000004</v>
      </c>
      <c r="D4811">
        <f>IF(OR(B4811=0,'Input and Summary Results'!E4393=0),FALSE,'Input and Summary Results'!$E4393)</f>
        <v>6.0108724000000002E-2</v>
      </c>
      <c r="E4811">
        <f t="shared" si="254"/>
        <v>-0.20456836355657892</v>
      </c>
      <c r="F4811">
        <f t="shared" si="255"/>
        <v>4.1782613524774484E-2</v>
      </c>
      <c r="G4811">
        <f>IF('Input and Summary Results'!$J$4="yes",IF(C4811=FALSE,FALSE,IF('Data Transformation'!E4811&lt;$R$10,E4811,$R$10)),IF(C4811=FALSE,FALSE,IF(C4811&lt;$R$10,C4811,$R$10)))</f>
        <v>0.62435506100000004</v>
      </c>
      <c r="H4811">
        <f>IF('Input and Summary Results'!$J$4="yes",'Data Transformation'!F4811,'Data Transformation'!D4811)</f>
        <v>6.0108724000000002E-2</v>
      </c>
      <c r="I4811">
        <f t="shared" si="256"/>
        <v>259</v>
      </c>
    </row>
    <row r="4812" spans="2:9" x14ac:dyDescent="0.45">
      <c r="B4812">
        <f>IF('Input and Summary Results'!D4394=0,FALSE,'Input and Summary Results'!$B4394)</f>
        <v>259</v>
      </c>
      <c r="C4812">
        <f>IF(OR(B4812=0,'Input and Summary Results'!D4394=0,'Input and Summary Results'!D4394=""),FALSE,'Input and Summary Results'!$D4394)</f>
        <v>1.047741885</v>
      </c>
      <c r="D4812">
        <f>IF(OR(B4812=0,'Input and Summary Results'!E4394=0),FALSE,'Input and Summary Results'!$E4394)</f>
        <v>5.2673813999999999E-2</v>
      </c>
      <c r="E4812">
        <f t="shared" si="254"/>
        <v>2.025430580903741E-2</v>
      </c>
      <c r="F4812">
        <f t="shared" si="255"/>
        <v>2.1818766246994123E-2</v>
      </c>
      <c r="G4812">
        <f>IF('Input and Summary Results'!$J$4="yes",IF(C4812=FALSE,FALSE,IF('Data Transformation'!E4812&lt;$R$10,E4812,$R$10)),IF(C4812=FALSE,FALSE,IF(C4812&lt;$R$10,C4812,$R$10)))</f>
        <v>1.047741885</v>
      </c>
      <c r="H4812">
        <f>IF('Input and Summary Results'!$J$4="yes",'Data Transformation'!F4812,'Data Transformation'!D4812)</f>
        <v>5.2673813999999999E-2</v>
      </c>
      <c r="I4812">
        <f t="shared" si="256"/>
        <v>259</v>
      </c>
    </row>
    <row r="4813" spans="2:9" x14ac:dyDescent="0.45">
      <c r="B4813">
        <f>IF('Input and Summary Results'!D4395=0,FALSE,'Input and Summary Results'!$B4395)</f>
        <v>259</v>
      </c>
      <c r="C4813">
        <f>IF(OR(B4813=0,'Input and Summary Results'!D4395=0,'Input and Summary Results'!D4395=""),FALSE,'Input and Summary Results'!$D4395)</f>
        <v>0.73403054300000004</v>
      </c>
      <c r="D4813">
        <f>IF(OR(B4813=0,'Input and Summary Results'!E4395=0),FALSE,'Input and Summary Results'!$E4395)</f>
        <v>3.5392537000000002E-2</v>
      </c>
      <c r="E4813">
        <f t="shared" si="254"/>
        <v>-0.13428586872100592</v>
      </c>
      <c r="F4813">
        <f t="shared" si="255"/>
        <v>2.0926051653411919E-2</v>
      </c>
      <c r="G4813">
        <f>IF('Input and Summary Results'!$J$4="yes",IF(C4813=FALSE,FALSE,IF('Data Transformation'!E4813&lt;$R$10,E4813,$R$10)),IF(C4813=FALSE,FALSE,IF(C4813&lt;$R$10,C4813,$R$10)))</f>
        <v>0.73403054300000004</v>
      </c>
      <c r="H4813">
        <f>IF('Input and Summary Results'!$J$4="yes",'Data Transformation'!F4813,'Data Transformation'!D4813)</f>
        <v>3.5392537000000002E-2</v>
      </c>
      <c r="I4813">
        <f t="shared" si="256"/>
        <v>259</v>
      </c>
    </row>
    <row r="4814" spans="2:9" x14ac:dyDescent="0.45">
      <c r="B4814">
        <f>IF('Input and Summary Results'!D4396=0,FALSE,'Input and Summary Results'!$B4396)</f>
        <v>260</v>
      </c>
      <c r="C4814">
        <f>IF(OR(B4814=0,'Input and Summary Results'!D4396=0,'Input and Summary Results'!D4396=""),FALSE,'Input and Summary Results'!$D4396)</f>
        <v>0.19952286299999999</v>
      </c>
      <c r="D4814">
        <f>IF(OR(B4814=0,'Input and Summary Results'!E4396=0),FALSE,'Input and Summary Results'!$E4396)</f>
        <v>8.3265334999999996E-2</v>
      </c>
      <c r="E4814">
        <f t="shared" si="254"/>
        <v>-0.70000733202821885</v>
      </c>
      <c r="F4814">
        <f t="shared" si="255"/>
        <v>0.18111786712884126</v>
      </c>
      <c r="G4814">
        <f>IF('Input and Summary Results'!$J$4="yes",IF(C4814=FALSE,FALSE,IF('Data Transformation'!E4814&lt;$R$10,E4814,$R$10)),IF(C4814=FALSE,FALSE,IF(C4814&lt;$R$10,C4814,$R$10)))</f>
        <v>0.19952286299999999</v>
      </c>
      <c r="H4814">
        <f>IF('Input and Summary Results'!$J$4="yes",'Data Transformation'!F4814,'Data Transformation'!D4814)</f>
        <v>8.3265334999999996E-2</v>
      </c>
      <c r="I4814">
        <f t="shared" si="256"/>
        <v>260</v>
      </c>
    </row>
    <row r="4815" spans="2:9" x14ac:dyDescent="0.45">
      <c r="B4815">
        <f>IF('Input and Summary Results'!D4397=0,FALSE,'Input and Summary Results'!$B4397)</f>
        <v>260</v>
      </c>
      <c r="C4815">
        <f>IF(OR(B4815=0,'Input and Summary Results'!D4397=0,'Input and Summary Results'!D4397=""),FALSE,'Input and Summary Results'!$D4397)</f>
        <v>2.46474E-4</v>
      </c>
      <c r="D4815">
        <f>IF(OR(B4815=0,'Input and Summary Results'!E4397=0),FALSE,'Input and Summary Results'!$E4397)</f>
        <v>8.2361398000000002E-2</v>
      </c>
      <c r="E4815">
        <f t="shared" si="254"/>
        <v>-3.6082288867399948</v>
      </c>
      <c r="F4815">
        <f t="shared" si="255"/>
        <v>145.02481694620934</v>
      </c>
      <c r="G4815">
        <f>IF('Input and Summary Results'!$J$4="yes",IF(C4815=FALSE,FALSE,IF('Data Transformation'!E4815&lt;$R$10,E4815,$R$10)),IF(C4815=FALSE,FALSE,IF(C4815&lt;$R$10,C4815,$R$10)))</f>
        <v>2.46474E-4</v>
      </c>
      <c r="H4815">
        <f>IF('Input and Summary Results'!$J$4="yes",'Data Transformation'!F4815,'Data Transformation'!D4815)</f>
        <v>8.2361398000000002E-2</v>
      </c>
      <c r="I4815">
        <f t="shared" si="256"/>
        <v>260</v>
      </c>
    </row>
    <row r="4816" spans="2:9" x14ac:dyDescent="0.45">
      <c r="B4816">
        <f>IF('Input and Summary Results'!D4398=0,FALSE,'Input and Summary Results'!$B4398)</f>
        <v>260</v>
      </c>
      <c r="C4816">
        <f>IF(OR(B4816=0,'Input and Summary Results'!D4398=0,'Input and Summary Results'!D4398=""),FALSE,'Input and Summary Results'!$D4398)</f>
        <v>0.12059346</v>
      </c>
      <c r="D4816">
        <f>IF(OR(B4816=0,'Input and Summary Results'!E4398=0),FALSE,'Input and Summary Results'!$E4398)</f>
        <v>7.7957680000000001E-2</v>
      </c>
      <c r="E4816">
        <f t="shared" si="254"/>
        <v>-0.91867624412727011</v>
      </c>
      <c r="F4816">
        <f t="shared" si="255"/>
        <v>0.2805594359760471</v>
      </c>
      <c r="G4816">
        <f>IF('Input and Summary Results'!$J$4="yes",IF(C4816=FALSE,FALSE,IF('Data Transformation'!E4816&lt;$R$10,E4816,$R$10)),IF(C4816=FALSE,FALSE,IF(C4816&lt;$R$10,C4816,$R$10)))</f>
        <v>0.12059346</v>
      </c>
      <c r="H4816">
        <f>IF('Input and Summary Results'!$J$4="yes",'Data Transformation'!F4816,'Data Transformation'!D4816)</f>
        <v>7.7957680000000001E-2</v>
      </c>
      <c r="I4816">
        <f t="shared" si="256"/>
        <v>260</v>
      </c>
    </row>
    <row r="4817" spans="2:9" x14ac:dyDescent="0.45">
      <c r="B4817">
        <f>IF('Input and Summary Results'!D4399=0,FALSE,'Input and Summary Results'!$B4399)</f>
        <v>260</v>
      </c>
      <c r="C4817">
        <f>IF(OR(B4817=0,'Input and Summary Results'!D4399=0,'Input and Summary Results'!D4399=""),FALSE,'Input and Summary Results'!$D4399)</f>
        <v>-9.1302538000000003E-2</v>
      </c>
      <c r="D4817">
        <f>IF(OR(B4817=0,'Input and Summary Results'!E4399=0),FALSE,'Input and Summary Results'!$E4399)</f>
        <v>6.8935245000000006E-2</v>
      </c>
      <c r="E4817" t="e">
        <f t="shared" si="254"/>
        <v>#NUM!</v>
      </c>
      <c r="F4817">
        <f t="shared" si="255"/>
        <v>-0.32767869311584746</v>
      </c>
      <c r="G4817">
        <f>IF('Input and Summary Results'!$J$4="yes",IF(C4817=FALSE,FALSE,IF('Data Transformation'!E4817&lt;$R$10,E4817,$R$10)),IF(C4817=FALSE,FALSE,IF(C4817&lt;$R$10,C4817,$R$10)))</f>
        <v>-9.1302538000000003E-2</v>
      </c>
      <c r="H4817">
        <f>IF('Input and Summary Results'!$J$4="yes",'Data Transformation'!F4817,'Data Transformation'!D4817)</f>
        <v>6.8935245000000006E-2</v>
      </c>
      <c r="I4817">
        <f t="shared" si="256"/>
        <v>260</v>
      </c>
    </row>
    <row r="4818" spans="2:9" x14ac:dyDescent="0.45">
      <c r="B4818">
        <f>IF('Input and Summary Results'!D4400=0,FALSE,'Input and Summary Results'!$B4400)</f>
        <v>260</v>
      </c>
      <c r="C4818">
        <f>IF(OR(B4818=0,'Input and Summary Results'!D4400=0,'Input and Summary Results'!D4400=""),FALSE,'Input and Summary Results'!$D4400)</f>
        <v>-2.8497061000000001E-2</v>
      </c>
      <c r="D4818">
        <f>IF(OR(B4818=0,'Input and Summary Results'!E4400=0),FALSE,'Input and Summary Results'!$E4400)</f>
        <v>6.8305185000000004E-2</v>
      </c>
      <c r="E4818" t="e">
        <f t="shared" si="254"/>
        <v>#NUM!</v>
      </c>
      <c r="F4818">
        <f t="shared" si="255"/>
        <v>-1.0402634254107819</v>
      </c>
      <c r="G4818">
        <f>IF('Input and Summary Results'!$J$4="yes",IF(C4818=FALSE,FALSE,IF('Data Transformation'!E4818&lt;$R$10,E4818,$R$10)),IF(C4818=FALSE,FALSE,IF(C4818&lt;$R$10,C4818,$R$10)))</f>
        <v>-2.8497061000000001E-2</v>
      </c>
      <c r="H4818">
        <f>IF('Input and Summary Results'!$J$4="yes",'Data Transformation'!F4818,'Data Transformation'!D4818)</f>
        <v>6.8305185000000004E-2</v>
      </c>
      <c r="I4818">
        <f t="shared" si="256"/>
        <v>260</v>
      </c>
    </row>
    <row r="4819" spans="2:9" x14ac:dyDescent="0.45">
      <c r="B4819">
        <f>IF('Input and Summary Results'!D4401=0,FALSE,'Input and Summary Results'!$B4401)</f>
        <v>260</v>
      </c>
      <c r="C4819">
        <f>IF(OR(B4819=0,'Input and Summary Results'!D4401=0,'Input and Summary Results'!D4401=""),FALSE,'Input and Summary Results'!$D4401)</f>
        <v>1.2451487000000001E-2</v>
      </c>
      <c r="D4819">
        <f>IF(OR(B4819=0,'Input and Summary Results'!E4401=0),FALSE,'Input and Summary Results'!$E4401)</f>
        <v>6.7656341999999994E-2</v>
      </c>
      <c r="E4819">
        <f t="shared" si="254"/>
        <v>-1.9047787805094933</v>
      </c>
      <c r="F4819">
        <f t="shared" si="255"/>
        <v>2.3581803866477955</v>
      </c>
      <c r="G4819">
        <f>IF('Input and Summary Results'!$J$4="yes",IF(C4819=FALSE,FALSE,IF('Data Transformation'!E4819&lt;$R$10,E4819,$R$10)),IF(C4819=FALSE,FALSE,IF(C4819&lt;$R$10,C4819,$R$10)))</f>
        <v>1.2451487000000001E-2</v>
      </c>
      <c r="H4819">
        <f>IF('Input and Summary Results'!$J$4="yes",'Data Transformation'!F4819,'Data Transformation'!D4819)</f>
        <v>6.7656341999999994E-2</v>
      </c>
      <c r="I4819">
        <f t="shared" si="256"/>
        <v>260</v>
      </c>
    </row>
    <row r="4820" spans="2:9" x14ac:dyDescent="0.45">
      <c r="B4820">
        <f>IF('Input and Summary Results'!D4402=0,FALSE,'Input and Summary Results'!$B4402)</f>
        <v>260</v>
      </c>
      <c r="C4820">
        <f>IF(OR(B4820=0,'Input and Summary Results'!D4402=0,'Input and Summary Results'!D4402=""),FALSE,'Input and Summary Results'!$D4402)</f>
        <v>0.17367854199999999</v>
      </c>
      <c r="D4820">
        <f>IF(OR(B4820=0,'Input and Summary Results'!E4402=0),FALSE,'Input and Summary Results'!$E4402)</f>
        <v>6.5918850000000001E-2</v>
      </c>
      <c r="E4820">
        <f t="shared" si="254"/>
        <v>-0.76025383536209112</v>
      </c>
      <c r="F4820">
        <f t="shared" si="255"/>
        <v>0.16472259941012174</v>
      </c>
      <c r="G4820">
        <f>IF('Input and Summary Results'!$J$4="yes",IF(C4820=FALSE,FALSE,IF('Data Transformation'!E4820&lt;$R$10,E4820,$R$10)),IF(C4820=FALSE,FALSE,IF(C4820&lt;$R$10,C4820,$R$10)))</f>
        <v>0.17367854199999999</v>
      </c>
      <c r="H4820">
        <f>IF('Input and Summary Results'!$J$4="yes",'Data Transformation'!F4820,'Data Transformation'!D4820)</f>
        <v>6.5918850000000001E-2</v>
      </c>
      <c r="I4820">
        <f t="shared" si="256"/>
        <v>260</v>
      </c>
    </row>
    <row r="4821" spans="2:9" x14ac:dyDescent="0.45">
      <c r="B4821">
        <f>IF('Input and Summary Results'!D4403=0,FALSE,'Input and Summary Results'!$B4403)</f>
        <v>260</v>
      </c>
      <c r="C4821">
        <f>IF(OR(B4821=0,'Input and Summary Results'!D4403=0,'Input and Summary Results'!D4403=""),FALSE,'Input and Summary Results'!$D4403)</f>
        <v>-1.8475979E-2</v>
      </c>
      <c r="D4821">
        <f>IF(OR(B4821=0,'Input and Summary Results'!E4403=0),FALSE,'Input and Summary Results'!$E4403)</f>
        <v>6.4504980000000003E-2</v>
      </c>
      <c r="E4821" t="e">
        <f t="shared" si="254"/>
        <v>#NUM!</v>
      </c>
      <c r="F4821">
        <f t="shared" si="255"/>
        <v>-1.5152193732196817</v>
      </c>
      <c r="G4821">
        <f>IF('Input and Summary Results'!$J$4="yes",IF(C4821=FALSE,FALSE,IF('Data Transformation'!E4821&lt;$R$10,E4821,$R$10)),IF(C4821=FALSE,FALSE,IF(C4821&lt;$R$10,C4821,$R$10)))</f>
        <v>-1.8475979E-2</v>
      </c>
      <c r="H4821">
        <f>IF('Input and Summary Results'!$J$4="yes",'Data Transformation'!F4821,'Data Transformation'!D4821)</f>
        <v>6.4504980000000003E-2</v>
      </c>
      <c r="I4821">
        <f t="shared" si="256"/>
        <v>260</v>
      </c>
    </row>
    <row r="4822" spans="2:9" x14ac:dyDescent="0.45">
      <c r="B4822">
        <f>IF('Input and Summary Results'!D4404=0,FALSE,'Input and Summary Results'!$B4404)</f>
        <v>260</v>
      </c>
      <c r="C4822">
        <f>IF(OR(B4822=0,'Input and Summary Results'!D4404=0,'Input and Summary Results'!D4404=""),FALSE,'Input and Summary Results'!$D4404)</f>
        <v>-8.2376250000000002E-3</v>
      </c>
      <c r="D4822">
        <f>IF(OR(B4822=0,'Input and Summary Results'!E4404=0),FALSE,'Input and Summary Results'!$E4404)</f>
        <v>6.3309425000000003E-2</v>
      </c>
      <c r="E4822" t="e">
        <f t="shared" si="254"/>
        <v>#NUM!</v>
      </c>
      <c r="F4822">
        <f t="shared" si="255"/>
        <v>-3.3354626424485212</v>
      </c>
      <c r="G4822">
        <f>IF('Input and Summary Results'!$J$4="yes",IF(C4822=FALSE,FALSE,IF('Data Transformation'!E4822&lt;$R$10,E4822,$R$10)),IF(C4822=FALSE,FALSE,IF(C4822&lt;$R$10,C4822,$R$10)))</f>
        <v>-8.2376250000000002E-3</v>
      </c>
      <c r="H4822">
        <f>IF('Input and Summary Results'!$J$4="yes",'Data Transformation'!F4822,'Data Transformation'!D4822)</f>
        <v>6.3309425000000003E-2</v>
      </c>
      <c r="I4822">
        <f t="shared" si="256"/>
        <v>260</v>
      </c>
    </row>
    <row r="4823" spans="2:9" x14ac:dyDescent="0.45">
      <c r="B4823">
        <f>IF('Input and Summary Results'!D4405=0,FALSE,'Input and Summary Results'!$B4405)</f>
        <v>260</v>
      </c>
      <c r="C4823">
        <f>IF(OR(B4823=0,'Input and Summary Results'!D4405=0,'Input and Summary Results'!D4405=""),FALSE,'Input and Summary Results'!$D4405)</f>
        <v>2.134375E-3</v>
      </c>
      <c r="D4823">
        <f>IF(OR(B4823=0,'Input and Summary Results'!E4405=0),FALSE,'Input and Summary Results'!$E4405)</f>
        <v>5.7716534E-2</v>
      </c>
      <c r="E4823">
        <f t="shared" si="254"/>
        <v>-2.6707292746383735</v>
      </c>
      <c r="F4823">
        <f t="shared" si="255"/>
        <v>11.735976928140555</v>
      </c>
      <c r="G4823">
        <f>IF('Input and Summary Results'!$J$4="yes",IF(C4823=FALSE,FALSE,IF('Data Transformation'!E4823&lt;$R$10,E4823,$R$10)),IF(C4823=FALSE,FALSE,IF(C4823&lt;$R$10,C4823,$R$10)))</f>
        <v>2.134375E-3</v>
      </c>
      <c r="H4823">
        <f>IF('Input and Summary Results'!$J$4="yes",'Data Transformation'!F4823,'Data Transformation'!D4823)</f>
        <v>5.7716534E-2</v>
      </c>
      <c r="I4823">
        <f t="shared" si="256"/>
        <v>260</v>
      </c>
    </row>
    <row r="4824" spans="2:9" x14ac:dyDescent="0.45">
      <c r="B4824">
        <f>IF('Input and Summary Results'!D4406=0,FALSE,'Input and Summary Results'!$B4406)</f>
        <v>260</v>
      </c>
      <c r="C4824">
        <f>IF(OR(B4824=0,'Input and Summary Results'!D4406=0,'Input and Summary Results'!D4406=""),FALSE,'Input and Summary Results'!$D4406)</f>
        <v>6.2106541000000001E-2</v>
      </c>
      <c r="D4824">
        <f>IF(OR(B4824=0,'Input and Summary Results'!E4406=0),FALSE,'Input and Summary Results'!$E4406)</f>
        <v>5.7339525000000002E-2</v>
      </c>
      <c r="E4824">
        <f t="shared" si="254"/>
        <v>-1.206862657945643</v>
      </c>
      <c r="F4824">
        <f t="shared" si="255"/>
        <v>0.40068813122276442</v>
      </c>
      <c r="G4824">
        <f>IF('Input and Summary Results'!$J$4="yes",IF(C4824=FALSE,FALSE,IF('Data Transformation'!E4824&lt;$R$10,E4824,$R$10)),IF(C4824=FALSE,FALSE,IF(C4824&lt;$R$10,C4824,$R$10)))</f>
        <v>6.2106541000000001E-2</v>
      </c>
      <c r="H4824">
        <f>IF('Input and Summary Results'!$J$4="yes",'Data Transformation'!F4824,'Data Transformation'!D4824)</f>
        <v>5.7339525000000002E-2</v>
      </c>
      <c r="I4824">
        <f t="shared" si="256"/>
        <v>260</v>
      </c>
    </row>
    <row r="4825" spans="2:9" x14ac:dyDescent="0.45">
      <c r="B4825">
        <f>IF('Input and Summary Results'!D4407=0,FALSE,'Input and Summary Results'!$B4407)</f>
        <v>260</v>
      </c>
      <c r="C4825">
        <f>IF(OR(B4825=0,'Input and Summary Results'!D4407=0,'Input and Summary Results'!D4407=""),FALSE,'Input and Summary Results'!$D4407)</f>
        <v>-5.7624782999999999E-2</v>
      </c>
      <c r="D4825">
        <f>IF(OR(B4825=0,'Input and Summary Results'!E4407=0),FALSE,'Input and Summary Results'!$E4407)</f>
        <v>5.7292115999999997E-2</v>
      </c>
      <c r="E4825" t="e">
        <f t="shared" si="254"/>
        <v>#NUM!</v>
      </c>
      <c r="F4825">
        <f t="shared" si="255"/>
        <v>-0.43149452456940274</v>
      </c>
      <c r="G4825">
        <f>IF('Input and Summary Results'!$J$4="yes",IF(C4825=FALSE,FALSE,IF('Data Transformation'!E4825&lt;$R$10,E4825,$R$10)),IF(C4825=FALSE,FALSE,IF(C4825&lt;$R$10,C4825,$R$10)))</f>
        <v>-5.7624782999999999E-2</v>
      </c>
      <c r="H4825">
        <f>IF('Input and Summary Results'!$J$4="yes",'Data Transformation'!F4825,'Data Transformation'!D4825)</f>
        <v>5.7292115999999997E-2</v>
      </c>
      <c r="I4825">
        <f t="shared" si="256"/>
        <v>260</v>
      </c>
    </row>
    <row r="4826" spans="2:9" x14ac:dyDescent="0.45">
      <c r="B4826">
        <f>IF('Input and Summary Results'!D4408=0,FALSE,'Input and Summary Results'!$B4408)</f>
        <v>260</v>
      </c>
      <c r="C4826">
        <f>IF(OR(B4826=0,'Input and Summary Results'!D4408=0,'Input and Summary Results'!D4408=""),FALSE,'Input and Summary Results'!$D4408)</f>
        <v>4.4518652999999998E-2</v>
      </c>
      <c r="D4826">
        <f>IF(OR(B4826=0,'Input and Summary Results'!E4408=0),FALSE,'Input and Summary Results'!$E4408)</f>
        <v>5.5574821000000003E-2</v>
      </c>
      <c r="E4826">
        <f t="shared" si="254"/>
        <v>-1.3514579845780552</v>
      </c>
      <c r="F4826">
        <f t="shared" si="255"/>
        <v>0.54178351519305856</v>
      </c>
      <c r="G4826">
        <f>IF('Input and Summary Results'!$J$4="yes",IF(C4826=FALSE,FALSE,IF('Data Transformation'!E4826&lt;$R$10,E4826,$R$10)),IF(C4826=FALSE,FALSE,IF(C4826&lt;$R$10,C4826,$R$10)))</f>
        <v>4.4518652999999998E-2</v>
      </c>
      <c r="H4826">
        <f>IF('Input and Summary Results'!$J$4="yes",'Data Transformation'!F4826,'Data Transformation'!D4826)</f>
        <v>5.5574821000000003E-2</v>
      </c>
      <c r="I4826">
        <f t="shared" si="256"/>
        <v>260</v>
      </c>
    </row>
    <row r="4827" spans="2:9" x14ac:dyDescent="0.45">
      <c r="B4827">
        <f>IF('Input and Summary Results'!D4409=0,FALSE,'Input and Summary Results'!$B4409)</f>
        <v>260</v>
      </c>
      <c r="C4827">
        <f>IF(OR(B4827=0,'Input and Summary Results'!D4409=0,'Input and Summary Results'!D4409=""),FALSE,'Input and Summary Results'!$D4409)</f>
        <v>-3.1220900999999999E-2</v>
      </c>
      <c r="D4827">
        <f>IF(OR(B4827=0,'Input and Summary Results'!E4409=0),FALSE,'Input and Summary Results'!$E4409)</f>
        <v>5.2993285000000001E-2</v>
      </c>
      <c r="E4827" t="e">
        <f t="shared" si="254"/>
        <v>#NUM!</v>
      </c>
      <c r="F4827">
        <f t="shared" si="255"/>
        <v>-0.73665669321971206</v>
      </c>
      <c r="G4827">
        <f>IF('Input and Summary Results'!$J$4="yes",IF(C4827=FALSE,FALSE,IF('Data Transformation'!E4827&lt;$R$10,E4827,$R$10)),IF(C4827=FALSE,FALSE,IF(C4827&lt;$R$10,C4827,$R$10)))</f>
        <v>-3.1220900999999999E-2</v>
      </c>
      <c r="H4827">
        <f>IF('Input and Summary Results'!$J$4="yes",'Data Transformation'!F4827,'Data Transformation'!D4827)</f>
        <v>5.2993285000000001E-2</v>
      </c>
      <c r="I4827">
        <f t="shared" si="256"/>
        <v>260</v>
      </c>
    </row>
    <row r="4828" spans="2:9" x14ac:dyDescent="0.45">
      <c r="B4828">
        <f>IF('Input and Summary Results'!D4410=0,FALSE,'Input and Summary Results'!$B4410)</f>
        <v>260</v>
      </c>
      <c r="C4828">
        <f>IF(OR(B4828=0,'Input and Summary Results'!D4410=0,'Input and Summary Results'!D4410=""),FALSE,'Input and Summary Results'!$D4410)</f>
        <v>4.8529155999999997E-2</v>
      </c>
      <c r="D4828">
        <f>IF(OR(B4828=0,'Input and Summary Results'!E4410=0),FALSE,'Input and Summary Results'!$E4410)</f>
        <v>5.2869801000000001E-2</v>
      </c>
      <c r="E4828">
        <f t="shared" si="254"/>
        <v>-1.3139972616979043</v>
      </c>
      <c r="F4828">
        <f t="shared" si="255"/>
        <v>0.47281872435613759</v>
      </c>
      <c r="G4828">
        <f>IF('Input and Summary Results'!$J$4="yes",IF(C4828=FALSE,FALSE,IF('Data Transformation'!E4828&lt;$R$10,E4828,$R$10)),IF(C4828=FALSE,FALSE,IF(C4828&lt;$R$10,C4828,$R$10)))</f>
        <v>4.8529155999999997E-2</v>
      </c>
      <c r="H4828">
        <f>IF('Input and Summary Results'!$J$4="yes",'Data Transformation'!F4828,'Data Transformation'!D4828)</f>
        <v>5.2869801000000001E-2</v>
      </c>
      <c r="I4828">
        <f t="shared" si="256"/>
        <v>260</v>
      </c>
    </row>
    <row r="4829" spans="2:9" x14ac:dyDescent="0.45">
      <c r="B4829">
        <f>IF('Input and Summary Results'!D4411=0,FALSE,'Input and Summary Results'!$B4411)</f>
        <v>260</v>
      </c>
      <c r="C4829">
        <f>IF(OR(B4829=0,'Input and Summary Results'!D4411=0,'Input and Summary Results'!D4411=""),FALSE,'Input and Summary Results'!$D4411)</f>
        <v>-3.3232979000000003E-2</v>
      </c>
      <c r="D4829">
        <f>IF(OR(B4829=0,'Input and Summary Results'!E4411=0),FALSE,'Input and Summary Results'!$E4411)</f>
        <v>5.2527189000000002E-2</v>
      </c>
      <c r="E4829" t="e">
        <f t="shared" si="254"/>
        <v>#NUM!</v>
      </c>
      <c r="F4829">
        <f t="shared" si="255"/>
        <v>-0.68596920023329833</v>
      </c>
      <c r="G4829">
        <f>IF('Input and Summary Results'!$J$4="yes",IF(C4829=FALSE,FALSE,IF('Data Transformation'!E4829&lt;$R$10,E4829,$R$10)),IF(C4829=FALSE,FALSE,IF(C4829&lt;$R$10,C4829,$R$10)))</f>
        <v>-3.3232979000000003E-2</v>
      </c>
      <c r="H4829">
        <f>IF('Input and Summary Results'!$J$4="yes",'Data Transformation'!F4829,'Data Transformation'!D4829)</f>
        <v>5.2527189000000002E-2</v>
      </c>
      <c r="I4829">
        <f t="shared" si="256"/>
        <v>260</v>
      </c>
    </row>
    <row r="4830" spans="2:9" x14ac:dyDescent="0.45">
      <c r="B4830">
        <f>IF('Input and Summary Results'!D4412=0,FALSE,'Input and Summary Results'!$B4412)</f>
        <v>260</v>
      </c>
      <c r="C4830">
        <f>IF(OR(B4830=0,'Input and Summary Results'!D4412=0,'Input and Summary Results'!D4412=""),FALSE,'Input and Summary Results'!$D4412)</f>
        <v>6.9038197999999995E-2</v>
      </c>
      <c r="D4830">
        <f>IF(OR(B4830=0,'Input and Summary Results'!E4412=0),FALSE,'Input and Summary Results'!$E4412)</f>
        <v>4.7948496E-2</v>
      </c>
      <c r="E4830">
        <f t="shared" si="254"/>
        <v>-1.1609105528790258</v>
      </c>
      <c r="F4830">
        <f t="shared" si="255"/>
        <v>0.30142222518612088</v>
      </c>
      <c r="G4830">
        <f>IF('Input and Summary Results'!$J$4="yes",IF(C4830=FALSE,FALSE,IF('Data Transformation'!E4830&lt;$R$10,E4830,$R$10)),IF(C4830=FALSE,FALSE,IF(C4830&lt;$R$10,C4830,$R$10)))</f>
        <v>6.9038197999999995E-2</v>
      </c>
      <c r="H4830">
        <f>IF('Input and Summary Results'!$J$4="yes",'Data Transformation'!F4830,'Data Transformation'!D4830)</f>
        <v>4.7948496E-2</v>
      </c>
      <c r="I4830">
        <f t="shared" si="256"/>
        <v>260</v>
      </c>
    </row>
    <row r="4831" spans="2:9" x14ac:dyDescent="0.45">
      <c r="B4831">
        <f>IF('Input and Summary Results'!D4413=0,FALSE,'Input and Summary Results'!$B4413)</f>
        <v>261</v>
      </c>
      <c r="C4831">
        <f>IF(OR(B4831=0,'Input and Summary Results'!D4413=0,'Input and Summary Results'!D4413=""),FALSE,'Input and Summary Results'!$D4413)</f>
        <v>8.4287053000000001E-2</v>
      </c>
      <c r="D4831">
        <f>IF(OR(B4831=0,'Input and Summary Results'!E4413=0),FALSE,'Input and Summary Results'!$E4413)</f>
        <v>9.3888785000000002E-2</v>
      </c>
      <c r="E4831">
        <f t="shared" si="254"/>
        <v>-1.0742391305055532</v>
      </c>
      <c r="F4831">
        <f t="shared" si="255"/>
        <v>0.4834399974809892</v>
      </c>
      <c r="G4831">
        <f>IF('Input and Summary Results'!$J$4="yes",IF(C4831=FALSE,FALSE,IF('Data Transformation'!E4831&lt;$R$10,E4831,$R$10)),IF(C4831=FALSE,FALSE,IF(C4831&lt;$R$10,C4831,$R$10)))</f>
        <v>8.4287053000000001E-2</v>
      </c>
      <c r="H4831">
        <f>IF('Input and Summary Results'!$J$4="yes",'Data Transformation'!F4831,'Data Transformation'!D4831)</f>
        <v>9.3888785000000002E-2</v>
      </c>
      <c r="I4831">
        <f t="shared" si="256"/>
        <v>261</v>
      </c>
    </row>
    <row r="4832" spans="2:9" x14ac:dyDescent="0.45">
      <c r="B4832">
        <f>IF('Input and Summary Results'!D4414=0,FALSE,'Input and Summary Results'!$B4414)</f>
        <v>261</v>
      </c>
      <c r="C4832">
        <f>IF(OR(B4832=0,'Input and Summary Results'!D4414=0,'Input and Summary Results'!D4414=""),FALSE,'Input and Summary Results'!$D4414)</f>
        <v>-3.7454066000000001E-2</v>
      </c>
      <c r="D4832">
        <f>IF(OR(B4832=0,'Input and Summary Results'!E4414=0),FALSE,'Input and Summary Results'!$E4414)</f>
        <v>9.0869168E-2</v>
      </c>
      <c r="E4832" t="e">
        <f t="shared" si="254"/>
        <v>#NUM!</v>
      </c>
      <c r="F4832">
        <f t="shared" si="255"/>
        <v>-1.0529489351570001</v>
      </c>
      <c r="G4832">
        <f>IF('Input and Summary Results'!$J$4="yes",IF(C4832=FALSE,FALSE,IF('Data Transformation'!E4832&lt;$R$10,E4832,$R$10)),IF(C4832=FALSE,FALSE,IF(C4832&lt;$R$10,C4832,$R$10)))</f>
        <v>-3.7454066000000001E-2</v>
      </c>
      <c r="H4832">
        <f>IF('Input and Summary Results'!$J$4="yes",'Data Transformation'!F4832,'Data Transformation'!D4832)</f>
        <v>9.0869168E-2</v>
      </c>
      <c r="I4832">
        <f t="shared" si="256"/>
        <v>261</v>
      </c>
    </row>
    <row r="4833" spans="2:9" x14ac:dyDescent="0.45">
      <c r="B4833">
        <f>IF('Input and Summary Results'!D4415=0,FALSE,'Input and Summary Results'!$B4415)</f>
        <v>261</v>
      </c>
      <c r="C4833">
        <f>IF(OR(B4833=0,'Input and Summary Results'!D4415=0,'Input and Summary Results'!D4415=""),FALSE,'Input and Summary Results'!$D4415)</f>
        <v>5.0223390999999999E-2</v>
      </c>
      <c r="D4833">
        <f>IF(OR(B4833=0,'Input and Summary Results'!E4415=0),FALSE,'Input and Summary Results'!$E4415)</f>
        <v>8.5202339000000002E-2</v>
      </c>
      <c r="E4833">
        <f t="shared" si="254"/>
        <v>-1.2990939677905569</v>
      </c>
      <c r="F4833">
        <f t="shared" si="255"/>
        <v>0.73626679500792769</v>
      </c>
      <c r="G4833">
        <f>IF('Input and Summary Results'!$J$4="yes",IF(C4833=FALSE,FALSE,IF('Data Transformation'!E4833&lt;$R$10,E4833,$R$10)),IF(C4833=FALSE,FALSE,IF(C4833&lt;$R$10,C4833,$R$10)))</f>
        <v>5.0223390999999999E-2</v>
      </c>
      <c r="H4833">
        <f>IF('Input and Summary Results'!$J$4="yes",'Data Transformation'!F4833,'Data Transformation'!D4833)</f>
        <v>8.5202339000000002E-2</v>
      </c>
      <c r="I4833">
        <f t="shared" si="256"/>
        <v>261</v>
      </c>
    </row>
    <row r="4834" spans="2:9" x14ac:dyDescent="0.45">
      <c r="B4834">
        <f>IF('Input and Summary Results'!D4416=0,FALSE,'Input and Summary Results'!$B4416)</f>
        <v>261</v>
      </c>
      <c r="C4834">
        <f>IF(OR(B4834=0,'Input and Summary Results'!D4416=0,'Input and Summary Results'!D4416=""),FALSE,'Input and Summary Results'!$D4416)</f>
        <v>-8.6538459999999998E-3</v>
      </c>
      <c r="D4834">
        <f>IF(OR(B4834=0,'Input and Summary Results'!E4416=0),FALSE,'Input and Summary Results'!$E4416)</f>
        <v>8.2710636000000004E-2</v>
      </c>
      <c r="E4834" t="e">
        <f t="shared" si="254"/>
        <v>#NUM!</v>
      </c>
      <c r="F4834">
        <f t="shared" si="255"/>
        <v>-4.1480303698494296</v>
      </c>
      <c r="G4834">
        <f>IF('Input and Summary Results'!$J$4="yes",IF(C4834=FALSE,FALSE,IF('Data Transformation'!E4834&lt;$R$10,E4834,$R$10)),IF(C4834=FALSE,FALSE,IF(C4834&lt;$R$10,C4834,$R$10)))</f>
        <v>-8.6538459999999998E-3</v>
      </c>
      <c r="H4834">
        <f>IF('Input and Summary Results'!$J$4="yes",'Data Transformation'!F4834,'Data Transformation'!D4834)</f>
        <v>8.2710636000000004E-2</v>
      </c>
      <c r="I4834">
        <f t="shared" si="256"/>
        <v>261</v>
      </c>
    </row>
    <row r="4835" spans="2:9" x14ac:dyDescent="0.45">
      <c r="B4835">
        <f>IF('Input and Summary Results'!D4417=0,FALSE,'Input and Summary Results'!$B4417)</f>
        <v>261</v>
      </c>
      <c r="C4835">
        <f>IF(OR(B4835=0,'Input and Summary Results'!D4417=0,'Input and Summary Results'!D4417=""),FALSE,'Input and Summary Results'!$D4417)</f>
        <v>-9.3580446999999997E-2</v>
      </c>
      <c r="D4835">
        <f>IF(OR(B4835=0,'Input and Summary Results'!E4417=0),FALSE,'Input and Summary Results'!$E4417)</f>
        <v>8.0069632000000002E-2</v>
      </c>
      <c r="E4835" t="e">
        <f t="shared" si="254"/>
        <v>#NUM!</v>
      </c>
      <c r="F4835">
        <f t="shared" si="255"/>
        <v>-0.37134061015972702</v>
      </c>
      <c r="G4835">
        <f>IF('Input and Summary Results'!$J$4="yes",IF(C4835=FALSE,FALSE,IF('Data Transformation'!E4835&lt;$R$10,E4835,$R$10)),IF(C4835=FALSE,FALSE,IF(C4835&lt;$R$10,C4835,$R$10)))</f>
        <v>-9.3580446999999997E-2</v>
      </c>
      <c r="H4835">
        <f>IF('Input and Summary Results'!$J$4="yes",'Data Transformation'!F4835,'Data Transformation'!D4835)</f>
        <v>8.0069632000000002E-2</v>
      </c>
      <c r="I4835">
        <f t="shared" si="256"/>
        <v>261</v>
      </c>
    </row>
    <row r="4836" spans="2:9" x14ac:dyDescent="0.45">
      <c r="B4836">
        <f>IF('Input and Summary Results'!D4418=0,FALSE,'Input and Summary Results'!$B4418)</f>
        <v>261</v>
      </c>
      <c r="C4836">
        <f>IF(OR(B4836=0,'Input and Summary Results'!D4418=0,'Input and Summary Results'!D4418=""),FALSE,'Input and Summary Results'!$D4418)</f>
        <v>-5.0415386E-2</v>
      </c>
      <c r="D4836">
        <f>IF(OR(B4836=0,'Input and Summary Results'!E4418=0),FALSE,'Input and Summary Results'!$E4418)</f>
        <v>7.8836376999999999E-2</v>
      </c>
      <c r="E4836" t="e">
        <f t="shared" si="254"/>
        <v>#NUM!</v>
      </c>
      <c r="F4836">
        <f t="shared" si="255"/>
        <v>-0.67866162163272936</v>
      </c>
      <c r="G4836">
        <f>IF('Input and Summary Results'!$J$4="yes",IF(C4836=FALSE,FALSE,IF('Data Transformation'!E4836&lt;$R$10,E4836,$R$10)),IF(C4836=FALSE,FALSE,IF(C4836&lt;$R$10,C4836,$R$10)))</f>
        <v>-5.0415386E-2</v>
      </c>
      <c r="H4836">
        <f>IF('Input and Summary Results'!$J$4="yes",'Data Transformation'!F4836,'Data Transformation'!D4836)</f>
        <v>7.8836376999999999E-2</v>
      </c>
      <c r="I4836">
        <f t="shared" si="256"/>
        <v>261</v>
      </c>
    </row>
    <row r="4837" spans="2:9" x14ac:dyDescent="0.45">
      <c r="B4837">
        <f>IF('Input and Summary Results'!D4419=0,FALSE,'Input and Summary Results'!$B4419)</f>
        <v>261</v>
      </c>
      <c r="C4837">
        <f>IF(OR(B4837=0,'Input and Summary Results'!D4419=0,'Input and Summary Results'!D4419=""),FALSE,'Input and Summary Results'!$D4419)</f>
        <v>9.2912010000000003E-2</v>
      </c>
      <c r="D4837">
        <f>IF(OR(B4837=0,'Input and Summary Results'!E4419=0),FALSE,'Input and Summary Results'!$E4419)</f>
        <v>7.6397245000000003E-2</v>
      </c>
      <c r="E4837">
        <f t="shared" si="254"/>
        <v>-1.0319281445681927</v>
      </c>
      <c r="F4837">
        <f t="shared" si="255"/>
        <v>0.35685811048539362</v>
      </c>
      <c r="G4837">
        <f>IF('Input and Summary Results'!$J$4="yes",IF(C4837=FALSE,FALSE,IF('Data Transformation'!E4837&lt;$R$10,E4837,$R$10)),IF(C4837=FALSE,FALSE,IF(C4837&lt;$R$10,C4837,$R$10)))</f>
        <v>9.2912010000000003E-2</v>
      </c>
      <c r="H4837">
        <f>IF('Input and Summary Results'!$J$4="yes",'Data Transformation'!F4837,'Data Transformation'!D4837)</f>
        <v>7.6397245000000003E-2</v>
      </c>
      <c r="I4837">
        <f t="shared" si="256"/>
        <v>261</v>
      </c>
    </row>
    <row r="4838" spans="2:9" x14ac:dyDescent="0.45">
      <c r="B4838">
        <f>IF('Input and Summary Results'!D4420=0,FALSE,'Input and Summary Results'!$B4420)</f>
        <v>261</v>
      </c>
      <c r="C4838">
        <f>IF(OR(B4838=0,'Input and Summary Results'!D4420=0,'Input and Summary Results'!D4420=""),FALSE,'Input and Summary Results'!$D4420)</f>
        <v>0.113518013</v>
      </c>
      <c r="D4838">
        <f>IF(OR(B4838=0,'Input and Summary Results'!E4420=0),FALSE,'Input and Summary Results'!$E4420)</f>
        <v>7.2114809000000002E-2</v>
      </c>
      <c r="E4838">
        <f t="shared" si="254"/>
        <v>-0.94493521930082824</v>
      </c>
      <c r="F4838">
        <f t="shared" si="255"/>
        <v>0.27570802447009007</v>
      </c>
      <c r="G4838">
        <f>IF('Input and Summary Results'!$J$4="yes",IF(C4838=FALSE,FALSE,IF('Data Transformation'!E4838&lt;$R$10,E4838,$R$10)),IF(C4838=FALSE,FALSE,IF(C4838&lt;$R$10,C4838,$R$10)))</f>
        <v>0.113518013</v>
      </c>
      <c r="H4838">
        <f>IF('Input and Summary Results'!$J$4="yes",'Data Transformation'!F4838,'Data Transformation'!D4838)</f>
        <v>7.2114809000000002E-2</v>
      </c>
      <c r="I4838">
        <f t="shared" si="256"/>
        <v>261</v>
      </c>
    </row>
    <row r="4839" spans="2:9" x14ac:dyDescent="0.45">
      <c r="B4839">
        <f>IF('Input and Summary Results'!D4421=0,FALSE,'Input and Summary Results'!$B4421)</f>
        <v>261</v>
      </c>
      <c r="C4839">
        <f>IF(OR(B4839=0,'Input and Summary Results'!D4421=0,'Input and Summary Results'!D4421=""),FALSE,'Input and Summary Results'!$D4421)</f>
        <v>3.8226064999999997E-2</v>
      </c>
      <c r="D4839">
        <f>IF(OR(B4839=0,'Input and Summary Results'!E4421=0),FALSE,'Input and Summary Results'!$E4421)</f>
        <v>7.1282683999999999E-2</v>
      </c>
      <c r="E4839">
        <f t="shared" si="254"/>
        <v>-1.4176404060548162</v>
      </c>
      <c r="F4839">
        <f t="shared" si="255"/>
        <v>0.80930864466431485</v>
      </c>
      <c r="G4839">
        <f>IF('Input and Summary Results'!$J$4="yes",IF(C4839=FALSE,FALSE,IF('Data Transformation'!E4839&lt;$R$10,E4839,$R$10)),IF(C4839=FALSE,FALSE,IF(C4839&lt;$R$10,C4839,$R$10)))</f>
        <v>3.8226064999999997E-2</v>
      </c>
      <c r="H4839">
        <f>IF('Input and Summary Results'!$J$4="yes",'Data Transformation'!F4839,'Data Transformation'!D4839)</f>
        <v>7.1282683999999999E-2</v>
      </c>
      <c r="I4839">
        <f t="shared" si="256"/>
        <v>261</v>
      </c>
    </row>
    <row r="4840" spans="2:9" x14ac:dyDescent="0.45">
      <c r="B4840">
        <f>IF('Input and Summary Results'!D4422=0,FALSE,'Input and Summary Results'!$B4422)</f>
        <v>261</v>
      </c>
      <c r="C4840">
        <f>IF(OR(B4840=0,'Input and Summary Results'!D4422=0,'Input and Summary Results'!D4422=""),FALSE,'Input and Summary Results'!$D4422)</f>
        <v>-1.2532467E-2</v>
      </c>
      <c r="D4840">
        <f>IF(OR(B4840=0,'Input and Summary Results'!E4422=0),FALSE,'Input and Summary Results'!$E4422)</f>
        <v>6.8800735000000002E-2</v>
      </c>
      <c r="E4840" t="e">
        <f t="shared" si="254"/>
        <v>#NUM!</v>
      </c>
      <c r="F4840">
        <f t="shared" si="255"/>
        <v>-2.3825731190834176</v>
      </c>
      <c r="G4840">
        <f>IF('Input and Summary Results'!$J$4="yes",IF(C4840=FALSE,FALSE,IF('Data Transformation'!E4840&lt;$R$10,E4840,$R$10)),IF(C4840=FALSE,FALSE,IF(C4840&lt;$R$10,C4840,$R$10)))</f>
        <v>-1.2532467E-2</v>
      </c>
      <c r="H4840">
        <f>IF('Input and Summary Results'!$J$4="yes",'Data Transformation'!F4840,'Data Transformation'!D4840)</f>
        <v>6.8800735000000002E-2</v>
      </c>
      <c r="I4840">
        <f t="shared" si="256"/>
        <v>261</v>
      </c>
    </row>
    <row r="4841" spans="2:9" x14ac:dyDescent="0.45">
      <c r="B4841">
        <f>IF('Input and Summary Results'!D4423=0,FALSE,'Input and Summary Results'!$B4423)</f>
        <v>261</v>
      </c>
      <c r="C4841">
        <f>IF(OR(B4841=0,'Input and Summary Results'!D4423=0,'Input and Summary Results'!D4423=""),FALSE,'Input and Summary Results'!$D4423)</f>
        <v>-1.1827142000000001E-2</v>
      </c>
      <c r="D4841">
        <f>IF(OR(B4841=0,'Input and Summary Results'!E4423=0),FALSE,'Input and Summary Results'!$E4423)</f>
        <v>6.8401086E-2</v>
      </c>
      <c r="E4841" t="e">
        <f t="shared" si="254"/>
        <v>#NUM!</v>
      </c>
      <c r="F4841">
        <f t="shared" si="255"/>
        <v>-2.5099953415626528</v>
      </c>
      <c r="G4841">
        <f>IF('Input and Summary Results'!$J$4="yes",IF(C4841=FALSE,FALSE,IF('Data Transformation'!E4841&lt;$R$10,E4841,$R$10)),IF(C4841=FALSE,FALSE,IF(C4841&lt;$R$10,C4841,$R$10)))</f>
        <v>-1.1827142000000001E-2</v>
      </c>
      <c r="H4841">
        <f>IF('Input and Summary Results'!$J$4="yes",'Data Transformation'!F4841,'Data Transformation'!D4841)</f>
        <v>6.8401086E-2</v>
      </c>
      <c r="I4841">
        <f t="shared" si="256"/>
        <v>261</v>
      </c>
    </row>
    <row r="4842" spans="2:9" x14ac:dyDescent="0.45">
      <c r="B4842">
        <f>IF('Input and Summary Results'!D4424=0,FALSE,'Input and Summary Results'!$B4424)</f>
        <v>261</v>
      </c>
      <c r="C4842">
        <f>IF(OR(B4842=0,'Input and Summary Results'!D4424=0,'Input and Summary Results'!D4424=""),FALSE,'Input and Summary Results'!$D4424)</f>
        <v>2.0480717999999998E-2</v>
      </c>
      <c r="D4842">
        <f>IF(OR(B4842=0,'Input and Summary Results'!E4424=0),FALSE,'Input and Summary Results'!$E4424)</f>
        <v>6.6115483000000003E-2</v>
      </c>
      <c r="E4842">
        <f t="shared" ref="E4842:E4905" si="257">IF(C4842=FALSE,FALSE,LOG10(C4842))</f>
        <v>-1.6886548222092885</v>
      </c>
      <c r="F4842">
        <f t="shared" ref="F4842:F4905" si="258">IF(D4842=FALSE, FALSE,0.434*D4842/C4842)</f>
        <v>1.4010309414933599</v>
      </c>
      <c r="G4842">
        <f>IF('Input and Summary Results'!$J$4="yes",IF(C4842=FALSE,FALSE,IF('Data Transformation'!E4842&lt;$R$10,E4842,$R$10)),IF(C4842=FALSE,FALSE,IF(C4842&lt;$R$10,C4842,$R$10)))</f>
        <v>2.0480717999999998E-2</v>
      </c>
      <c r="H4842">
        <f>IF('Input and Summary Results'!$J$4="yes",'Data Transformation'!F4842,'Data Transformation'!D4842)</f>
        <v>6.6115483000000003E-2</v>
      </c>
      <c r="I4842">
        <f t="shared" si="256"/>
        <v>261</v>
      </c>
    </row>
    <row r="4843" spans="2:9" x14ac:dyDescent="0.45">
      <c r="B4843">
        <f>IF('Input and Summary Results'!D4425=0,FALSE,'Input and Summary Results'!$B4425)</f>
        <v>261</v>
      </c>
      <c r="C4843">
        <f>IF(OR(B4843=0,'Input and Summary Results'!D4425=0,'Input and Summary Results'!D4425=""),FALSE,'Input and Summary Results'!$D4425)</f>
        <v>7.0457615000000001E-2</v>
      </c>
      <c r="D4843">
        <f>IF(OR(B4843=0,'Input and Summary Results'!E4425=0),FALSE,'Input and Summary Results'!$E4425)</f>
        <v>6.5383576999999998E-2</v>
      </c>
      <c r="E4843">
        <f t="shared" si="257"/>
        <v>-1.1520720618341689</v>
      </c>
      <c r="F4843">
        <f t="shared" si="258"/>
        <v>0.40274528761724332</v>
      </c>
      <c r="G4843">
        <f>IF('Input and Summary Results'!$J$4="yes",IF(C4843=FALSE,FALSE,IF('Data Transformation'!E4843&lt;$R$10,E4843,$R$10)),IF(C4843=FALSE,FALSE,IF(C4843&lt;$R$10,C4843,$R$10)))</f>
        <v>7.0457615000000001E-2</v>
      </c>
      <c r="H4843">
        <f>IF('Input and Summary Results'!$J$4="yes",'Data Transformation'!F4843,'Data Transformation'!D4843)</f>
        <v>6.5383576999999998E-2</v>
      </c>
      <c r="I4843">
        <f t="shared" si="256"/>
        <v>261</v>
      </c>
    </row>
    <row r="4844" spans="2:9" x14ac:dyDescent="0.45">
      <c r="B4844">
        <f>IF('Input and Summary Results'!D4426=0,FALSE,'Input and Summary Results'!$B4426)</f>
        <v>261</v>
      </c>
      <c r="C4844">
        <f>IF(OR(B4844=0,'Input and Summary Results'!D4426=0,'Input and Summary Results'!D4426=""),FALSE,'Input and Summary Results'!$D4426)</f>
        <v>-1.3070984000000001E-2</v>
      </c>
      <c r="D4844">
        <f>IF(OR(B4844=0,'Input and Summary Results'!E4426=0),FALSE,'Input and Summary Results'!$E4426)</f>
        <v>6.5323937999999998E-2</v>
      </c>
      <c r="E4844" t="e">
        <f t="shared" si="257"/>
        <v>#NUM!</v>
      </c>
      <c r="F4844">
        <f t="shared" si="258"/>
        <v>-2.168971294892565</v>
      </c>
      <c r="G4844">
        <f>IF('Input and Summary Results'!$J$4="yes",IF(C4844=FALSE,FALSE,IF('Data Transformation'!E4844&lt;$R$10,E4844,$R$10)),IF(C4844=FALSE,FALSE,IF(C4844&lt;$R$10,C4844,$R$10)))</f>
        <v>-1.3070984000000001E-2</v>
      </c>
      <c r="H4844">
        <f>IF('Input and Summary Results'!$J$4="yes",'Data Transformation'!F4844,'Data Transformation'!D4844)</f>
        <v>6.5323937999999998E-2</v>
      </c>
      <c r="I4844">
        <f t="shared" si="256"/>
        <v>261</v>
      </c>
    </row>
    <row r="4845" spans="2:9" x14ac:dyDescent="0.45">
      <c r="B4845">
        <f>IF('Input and Summary Results'!D4427=0,FALSE,'Input and Summary Results'!$B4427)</f>
        <v>261</v>
      </c>
      <c r="C4845">
        <f>IF(OR(B4845=0,'Input and Summary Results'!D4427=0,'Input and Summary Results'!D4427=""),FALSE,'Input and Summary Results'!$D4427)</f>
        <v>-3.4558855999999999E-2</v>
      </c>
      <c r="D4845">
        <f>IF(OR(B4845=0,'Input and Summary Results'!E4427=0),FALSE,'Input and Summary Results'!$E4427)</f>
        <v>6.3328235999999996E-2</v>
      </c>
      <c r="E4845" t="e">
        <f t="shared" si="257"/>
        <v>#NUM!</v>
      </c>
      <c r="F4845">
        <f t="shared" si="258"/>
        <v>-0.79529410417983737</v>
      </c>
      <c r="G4845">
        <f>IF('Input and Summary Results'!$J$4="yes",IF(C4845=FALSE,FALSE,IF('Data Transformation'!E4845&lt;$R$10,E4845,$R$10)),IF(C4845=FALSE,FALSE,IF(C4845&lt;$R$10,C4845,$R$10)))</f>
        <v>-3.4558855999999999E-2</v>
      </c>
      <c r="H4845">
        <f>IF('Input and Summary Results'!$J$4="yes",'Data Transformation'!F4845,'Data Transformation'!D4845)</f>
        <v>6.3328235999999996E-2</v>
      </c>
      <c r="I4845">
        <f t="shared" si="256"/>
        <v>261</v>
      </c>
    </row>
    <row r="4846" spans="2:9" x14ac:dyDescent="0.45">
      <c r="B4846">
        <f>IF('Input and Summary Results'!D4428=0,FALSE,'Input and Summary Results'!$B4428)</f>
        <v>261</v>
      </c>
      <c r="C4846">
        <f>IF(OR(B4846=0,'Input and Summary Results'!D4428=0,'Input and Summary Results'!D4428=""),FALSE,'Input and Summary Results'!$D4428)</f>
        <v>1.1547846E-2</v>
      </c>
      <c r="D4846">
        <f>IF(OR(B4846=0,'Input and Summary Results'!E4428=0),FALSE,'Input and Summary Results'!$E4428)</f>
        <v>5.7316258000000002E-2</v>
      </c>
      <c r="E4846">
        <f t="shared" si="257"/>
        <v>-1.9374990164259005</v>
      </c>
      <c r="F4846">
        <f t="shared" si="258"/>
        <v>2.1541035420804882</v>
      </c>
      <c r="G4846">
        <f>IF('Input and Summary Results'!$J$4="yes",IF(C4846=FALSE,FALSE,IF('Data Transformation'!E4846&lt;$R$10,E4846,$R$10)),IF(C4846=FALSE,FALSE,IF(C4846&lt;$R$10,C4846,$R$10)))</f>
        <v>1.1547846E-2</v>
      </c>
      <c r="H4846">
        <f>IF('Input and Summary Results'!$J$4="yes",'Data Transformation'!F4846,'Data Transformation'!D4846)</f>
        <v>5.7316258000000002E-2</v>
      </c>
      <c r="I4846">
        <f t="shared" si="256"/>
        <v>261</v>
      </c>
    </row>
    <row r="4847" spans="2:9" x14ac:dyDescent="0.45">
      <c r="B4847">
        <f>IF('Input and Summary Results'!D4429=0,FALSE,'Input and Summary Results'!$B4429)</f>
        <v>261</v>
      </c>
      <c r="C4847">
        <f>IF(OR(B4847=0,'Input and Summary Results'!D4429=0,'Input and Summary Results'!D4429=""),FALSE,'Input and Summary Results'!$D4429)</f>
        <v>0.114484062</v>
      </c>
      <c r="D4847">
        <f>IF(OR(B4847=0,'Input and Summary Results'!E4429=0),FALSE,'Input and Summary Results'!$E4429)</f>
        <v>5.5319780999999998E-2</v>
      </c>
      <c r="E4847">
        <f t="shared" si="257"/>
        <v>-0.94125496980655143</v>
      </c>
      <c r="F4847">
        <f t="shared" si="258"/>
        <v>0.20971290269207954</v>
      </c>
      <c r="G4847">
        <f>IF('Input and Summary Results'!$J$4="yes",IF(C4847=FALSE,FALSE,IF('Data Transformation'!E4847&lt;$R$10,E4847,$R$10)),IF(C4847=FALSE,FALSE,IF(C4847&lt;$R$10,C4847,$R$10)))</f>
        <v>0.114484062</v>
      </c>
      <c r="H4847">
        <f>IF('Input and Summary Results'!$J$4="yes",'Data Transformation'!F4847,'Data Transformation'!D4847)</f>
        <v>5.5319780999999998E-2</v>
      </c>
      <c r="I4847">
        <f t="shared" si="256"/>
        <v>261</v>
      </c>
    </row>
    <row r="4848" spans="2:9" x14ac:dyDescent="0.45">
      <c r="B4848">
        <f>IF('Input and Summary Results'!D4430=0,FALSE,'Input and Summary Results'!$B4430)</f>
        <v>261</v>
      </c>
      <c r="C4848">
        <f>IF(OR(B4848=0,'Input and Summary Results'!D4430=0,'Input and Summary Results'!D4430=""),FALSE,'Input and Summary Results'!$D4430)</f>
        <v>-2.8478470000000001E-3</v>
      </c>
      <c r="D4848">
        <f>IF(OR(B4848=0,'Input and Summary Results'!E4430=0),FALSE,'Input and Summary Results'!$E4430)</f>
        <v>5.1332243E-2</v>
      </c>
      <c r="E4848" t="e">
        <f t="shared" si="257"/>
        <v>#NUM!</v>
      </c>
      <c r="F4848">
        <f t="shared" si="258"/>
        <v>-7.8228196465610678</v>
      </c>
      <c r="G4848">
        <f>IF('Input and Summary Results'!$J$4="yes",IF(C4848=FALSE,FALSE,IF('Data Transformation'!E4848&lt;$R$10,E4848,$R$10)),IF(C4848=FALSE,FALSE,IF(C4848&lt;$R$10,C4848,$R$10)))</f>
        <v>-2.8478470000000001E-3</v>
      </c>
      <c r="H4848">
        <f>IF('Input and Summary Results'!$J$4="yes",'Data Transformation'!F4848,'Data Transformation'!D4848)</f>
        <v>5.1332243E-2</v>
      </c>
      <c r="I4848">
        <f t="shared" si="256"/>
        <v>261</v>
      </c>
    </row>
    <row r="4849" spans="2:9" x14ac:dyDescent="0.45">
      <c r="B4849">
        <f>IF('Input and Summary Results'!D4431=0,FALSE,'Input and Summary Results'!$B4431)</f>
        <v>262</v>
      </c>
      <c r="C4849">
        <f>IF(OR(B4849=0,'Input and Summary Results'!D4431=0,'Input and Summary Results'!D4431=""),FALSE,'Input and Summary Results'!$D4431)</f>
        <v>0.97334721800000001</v>
      </c>
      <c r="D4849">
        <f>IF(OR(B4849=0,'Input and Summary Results'!E4431=0),FALSE,'Input and Summary Results'!$E4431)</f>
        <v>0.110184856</v>
      </c>
      <c r="E4849">
        <f t="shared" si="257"/>
        <v>-1.1732208074900937E-2</v>
      </c>
      <c r="F4849">
        <f t="shared" si="258"/>
        <v>4.9129669885181713E-2</v>
      </c>
      <c r="G4849">
        <f>IF('Input and Summary Results'!$J$4="yes",IF(C4849=FALSE,FALSE,IF('Data Transformation'!E4849&lt;$R$10,E4849,$R$10)),IF(C4849=FALSE,FALSE,IF(C4849&lt;$R$10,C4849,$R$10)))</f>
        <v>0.97334721800000001</v>
      </c>
      <c r="H4849">
        <f>IF('Input and Summary Results'!$J$4="yes",'Data Transformation'!F4849,'Data Transformation'!D4849)</f>
        <v>0.110184856</v>
      </c>
      <c r="I4849">
        <f t="shared" si="256"/>
        <v>262</v>
      </c>
    </row>
    <row r="4850" spans="2:9" x14ac:dyDescent="0.45">
      <c r="B4850">
        <f>IF('Input and Summary Results'!D4432=0,FALSE,'Input and Summary Results'!$B4432)</f>
        <v>262</v>
      </c>
      <c r="C4850">
        <f>IF(OR(B4850=0,'Input and Summary Results'!D4432=0,'Input and Summary Results'!D4432=""),FALSE,'Input and Summary Results'!$D4432)</f>
        <v>3.0333448999999998E-2</v>
      </c>
      <c r="D4850">
        <f>IF(OR(B4850=0,'Input and Summary Results'!E4432=0),FALSE,'Input and Summary Results'!$E4432)</f>
        <v>8.5660297999999996E-2</v>
      </c>
      <c r="E4850">
        <f t="shared" si="257"/>
        <v>-1.5180782063557348</v>
      </c>
      <c r="F4850">
        <f t="shared" si="258"/>
        <v>1.2255965133407678</v>
      </c>
      <c r="G4850">
        <f>IF('Input and Summary Results'!$J$4="yes",IF(C4850=FALSE,FALSE,IF('Data Transformation'!E4850&lt;$R$10,E4850,$R$10)),IF(C4850=FALSE,FALSE,IF(C4850&lt;$R$10,C4850,$R$10)))</f>
        <v>3.0333448999999998E-2</v>
      </c>
      <c r="H4850">
        <f>IF('Input and Summary Results'!$J$4="yes",'Data Transformation'!F4850,'Data Transformation'!D4850)</f>
        <v>8.5660297999999996E-2</v>
      </c>
      <c r="I4850">
        <f t="shared" si="256"/>
        <v>262</v>
      </c>
    </row>
    <row r="4851" spans="2:9" x14ac:dyDescent="0.45">
      <c r="B4851">
        <f>IF('Input and Summary Results'!D4433=0,FALSE,'Input and Summary Results'!$B4433)</f>
        <v>262</v>
      </c>
      <c r="C4851">
        <f>IF(OR(B4851=0,'Input and Summary Results'!D4433=0,'Input and Summary Results'!D4433=""),FALSE,'Input and Summary Results'!$D4433)</f>
        <v>2.6562260000000001E-2</v>
      </c>
      <c r="D4851">
        <f>IF(OR(B4851=0,'Input and Summary Results'!E4433=0),FALSE,'Input and Summary Results'!$E4433)</f>
        <v>8.1395655999999997E-2</v>
      </c>
      <c r="E4851">
        <f t="shared" si="257"/>
        <v>-1.5757349766017181</v>
      </c>
      <c r="F4851">
        <f t="shared" si="258"/>
        <v>1.3299212756745848</v>
      </c>
      <c r="G4851">
        <f>IF('Input and Summary Results'!$J$4="yes",IF(C4851=FALSE,FALSE,IF('Data Transformation'!E4851&lt;$R$10,E4851,$R$10)),IF(C4851=FALSE,FALSE,IF(C4851&lt;$R$10,C4851,$R$10)))</f>
        <v>2.6562260000000001E-2</v>
      </c>
      <c r="H4851">
        <f>IF('Input and Summary Results'!$J$4="yes",'Data Transformation'!F4851,'Data Transformation'!D4851)</f>
        <v>8.1395655999999997E-2</v>
      </c>
      <c r="I4851">
        <f t="shared" si="256"/>
        <v>262</v>
      </c>
    </row>
    <row r="4852" spans="2:9" x14ac:dyDescent="0.45">
      <c r="B4852">
        <f>IF('Input and Summary Results'!D4434=0,FALSE,'Input and Summary Results'!$B4434)</f>
        <v>262</v>
      </c>
      <c r="C4852">
        <f>IF(OR(B4852=0,'Input and Summary Results'!D4434=0,'Input and Summary Results'!D4434=""),FALSE,'Input and Summary Results'!$D4434)</f>
        <v>9.7961659000000006E-2</v>
      </c>
      <c r="D4852">
        <f>IF(OR(B4852=0,'Input and Summary Results'!E4434=0),FALSE,'Input and Summary Results'!$E4434)</f>
        <v>8.1141306999999996E-2</v>
      </c>
      <c r="E4852">
        <f t="shared" si="257"/>
        <v>-1.0089438686224095</v>
      </c>
      <c r="F4852">
        <f t="shared" si="258"/>
        <v>0.35948071518470298</v>
      </c>
      <c r="G4852">
        <f>IF('Input and Summary Results'!$J$4="yes",IF(C4852=FALSE,FALSE,IF('Data Transformation'!E4852&lt;$R$10,E4852,$R$10)),IF(C4852=FALSE,FALSE,IF(C4852&lt;$R$10,C4852,$R$10)))</f>
        <v>9.7961659000000006E-2</v>
      </c>
      <c r="H4852">
        <f>IF('Input and Summary Results'!$J$4="yes",'Data Transformation'!F4852,'Data Transformation'!D4852)</f>
        <v>8.1141306999999996E-2</v>
      </c>
      <c r="I4852">
        <f t="shared" si="256"/>
        <v>262</v>
      </c>
    </row>
    <row r="4853" spans="2:9" x14ac:dyDescent="0.45">
      <c r="B4853">
        <f>IF('Input and Summary Results'!D4435=0,FALSE,'Input and Summary Results'!$B4435)</f>
        <v>262</v>
      </c>
      <c r="C4853">
        <f>IF(OR(B4853=0,'Input and Summary Results'!D4435=0,'Input and Summary Results'!D4435=""),FALSE,'Input and Summary Results'!$D4435)</f>
        <v>1.2146199E-2</v>
      </c>
      <c r="D4853">
        <f>IF(OR(B4853=0,'Input and Summary Results'!E4435=0),FALSE,'Input and Summary Results'!$E4435)</f>
        <v>8.0121094000000004E-2</v>
      </c>
      <c r="E4853">
        <f t="shared" si="257"/>
        <v>-1.9155596077932415</v>
      </c>
      <c r="F4853">
        <f t="shared" si="258"/>
        <v>2.8628342739979806</v>
      </c>
      <c r="G4853">
        <f>IF('Input and Summary Results'!$J$4="yes",IF(C4853=FALSE,FALSE,IF('Data Transformation'!E4853&lt;$R$10,E4853,$R$10)),IF(C4853=FALSE,FALSE,IF(C4853&lt;$R$10,C4853,$R$10)))</f>
        <v>1.2146199E-2</v>
      </c>
      <c r="H4853">
        <f>IF('Input and Summary Results'!$J$4="yes",'Data Transformation'!F4853,'Data Transformation'!D4853)</f>
        <v>8.0121094000000004E-2</v>
      </c>
      <c r="I4853">
        <f t="shared" si="256"/>
        <v>262</v>
      </c>
    </row>
    <row r="4854" spans="2:9" x14ac:dyDescent="0.45">
      <c r="B4854">
        <f>IF('Input and Summary Results'!D4436=0,FALSE,'Input and Summary Results'!$B4436)</f>
        <v>262</v>
      </c>
      <c r="C4854">
        <f>IF(OR(B4854=0,'Input and Summary Results'!D4436=0,'Input and Summary Results'!D4436=""),FALSE,'Input and Summary Results'!$D4436)</f>
        <v>1.027171936</v>
      </c>
      <c r="D4854">
        <f>IF(OR(B4854=0,'Input and Summary Results'!E4436=0),FALSE,'Input and Summary Results'!$E4436)</f>
        <v>7.4998166000000005E-2</v>
      </c>
      <c r="E4854">
        <f t="shared" si="257"/>
        <v>1.1643145258620433E-2</v>
      </c>
      <c r="F4854">
        <f t="shared" si="258"/>
        <v>3.1688174981447319E-2</v>
      </c>
      <c r="G4854">
        <f>IF('Input and Summary Results'!$J$4="yes",IF(C4854=FALSE,FALSE,IF('Data Transformation'!E4854&lt;$R$10,E4854,$R$10)),IF(C4854=FALSE,FALSE,IF(C4854&lt;$R$10,C4854,$R$10)))</f>
        <v>1.027171936</v>
      </c>
      <c r="H4854">
        <f>IF('Input and Summary Results'!$J$4="yes",'Data Transformation'!F4854,'Data Transformation'!D4854)</f>
        <v>7.4998166000000005E-2</v>
      </c>
      <c r="I4854">
        <f t="shared" si="256"/>
        <v>262</v>
      </c>
    </row>
    <row r="4855" spans="2:9" x14ac:dyDescent="0.45">
      <c r="B4855">
        <f>IF('Input and Summary Results'!D4437=0,FALSE,'Input and Summary Results'!$B4437)</f>
        <v>262</v>
      </c>
      <c r="C4855">
        <f>IF(OR(B4855=0,'Input and Summary Results'!D4437=0,'Input and Summary Results'!D4437=""),FALSE,'Input and Summary Results'!$D4437)</f>
        <v>2.8042272E-2</v>
      </c>
      <c r="D4855">
        <f>IF(OR(B4855=0,'Input and Summary Results'!E4437=0),FALSE,'Input and Summary Results'!$E4437)</f>
        <v>7.0594513999999997E-2</v>
      </c>
      <c r="E4855">
        <f t="shared" si="257"/>
        <v>-1.5521868025067473</v>
      </c>
      <c r="F4855">
        <f t="shared" si="258"/>
        <v>1.0925655052486474</v>
      </c>
      <c r="G4855">
        <f>IF('Input and Summary Results'!$J$4="yes",IF(C4855=FALSE,FALSE,IF('Data Transformation'!E4855&lt;$R$10,E4855,$R$10)),IF(C4855=FALSE,FALSE,IF(C4855&lt;$R$10,C4855,$R$10)))</f>
        <v>2.8042272E-2</v>
      </c>
      <c r="H4855">
        <f>IF('Input and Summary Results'!$J$4="yes",'Data Transformation'!F4855,'Data Transformation'!D4855)</f>
        <v>7.0594513999999997E-2</v>
      </c>
      <c r="I4855">
        <f t="shared" si="256"/>
        <v>262</v>
      </c>
    </row>
    <row r="4856" spans="2:9" x14ac:dyDescent="0.45">
      <c r="B4856">
        <f>IF('Input and Summary Results'!D4438=0,FALSE,'Input and Summary Results'!$B4438)</f>
        <v>262</v>
      </c>
      <c r="C4856">
        <f>IF(OR(B4856=0,'Input and Summary Results'!D4438=0,'Input and Summary Results'!D4438=""),FALSE,'Input and Summary Results'!$D4438)</f>
        <v>0.77495795700000003</v>
      </c>
      <c r="D4856">
        <f>IF(OR(B4856=0,'Input and Summary Results'!E4438=0),FALSE,'Input and Summary Results'!$E4438)</f>
        <v>6.6835883999999998E-2</v>
      </c>
      <c r="E4856">
        <f t="shared" si="257"/>
        <v>-0.11072185818812617</v>
      </c>
      <c r="F4856">
        <f t="shared" si="258"/>
        <v>3.7430125588090453E-2</v>
      </c>
      <c r="G4856">
        <f>IF('Input and Summary Results'!$J$4="yes",IF(C4856=FALSE,FALSE,IF('Data Transformation'!E4856&lt;$R$10,E4856,$R$10)),IF(C4856=FALSE,FALSE,IF(C4856&lt;$R$10,C4856,$R$10)))</f>
        <v>0.77495795700000003</v>
      </c>
      <c r="H4856">
        <f>IF('Input and Summary Results'!$J$4="yes",'Data Transformation'!F4856,'Data Transformation'!D4856)</f>
        <v>6.6835883999999998E-2</v>
      </c>
      <c r="I4856">
        <f t="shared" si="256"/>
        <v>262</v>
      </c>
    </row>
    <row r="4857" spans="2:9" x14ac:dyDescent="0.45">
      <c r="B4857">
        <f>IF('Input and Summary Results'!D4439=0,FALSE,'Input and Summary Results'!$B4439)</f>
        <v>262</v>
      </c>
      <c r="C4857">
        <f>IF(OR(B4857=0,'Input and Summary Results'!D4439=0,'Input and Summary Results'!D4439=""),FALSE,'Input and Summary Results'!$D4439)</f>
        <v>-1.9327521E-2</v>
      </c>
      <c r="D4857">
        <f>IF(OR(B4857=0,'Input and Summary Results'!E4439=0),FALSE,'Input and Summary Results'!$E4439)</f>
        <v>6.5852801000000002E-2</v>
      </c>
      <c r="E4857" t="e">
        <f t="shared" si="257"/>
        <v>#NUM!</v>
      </c>
      <c r="F4857">
        <f t="shared" si="258"/>
        <v>-1.4787264043847115</v>
      </c>
      <c r="G4857">
        <f>IF('Input and Summary Results'!$J$4="yes",IF(C4857=FALSE,FALSE,IF('Data Transformation'!E4857&lt;$R$10,E4857,$R$10)),IF(C4857=FALSE,FALSE,IF(C4857&lt;$R$10,C4857,$R$10)))</f>
        <v>-1.9327521E-2</v>
      </c>
      <c r="H4857">
        <f>IF('Input and Summary Results'!$J$4="yes",'Data Transformation'!F4857,'Data Transformation'!D4857)</f>
        <v>6.5852801000000002E-2</v>
      </c>
      <c r="I4857">
        <f t="shared" si="256"/>
        <v>262</v>
      </c>
    </row>
    <row r="4858" spans="2:9" x14ac:dyDescent="0.45">
      <c r="B4858">
        <f>IF('Input and Summary Results'!D4440=0,FALSE,'Input and Summary Results'!$B4440)</f>
        <v>262</v>
      </c>
      <c r="C4858">
        <f>IF(OR(B4858=0,'Input and Summary Results'!D4440=0,'Input and Summary Results'!D4440=""),FALSE,'Input and Summary Results'!$D4440)</f>
        <v>0.71807088100000005</v>
      </c>
      <c r="D4858">
        <f>IF(OR(B4858=0,'Input and Summary Results'!E4440=0),FALSE,'Input and Summary Results'!$E4440)</f>
        <v>6.5103948999999994E-2</v>
      </c>
      <c r="E4858">
        <f t="shared" si="257"/>
        <v>-0.14383268429835308</v>
      </c>
      <c r="F4858">
        <f t="shared" si="258"/>
        <v>3.9348641775657792E-2</v>
      </c>
      <c r="G4858">
        <f>IF('Input and Summary Results'!$J$4="yes",IF(C4858=FALSE,FALSE,IF('Data Transformation'!E4858&lt;$R$10,E4858,$R$10)),IF(C4858=FALSE,FALSE,IF(C4858&lt;$R$10,C4858,$R$10)))</f>
        <v>0.71807088100000005</v>
      </c>
      <c r="H4858">
        <f>IF('Input and Summary Results'!$J$4="yes",'Data Transformation'!F4858,'Data Transformation'!D4858)</f>
        <v>6.5103948999999994E-2</v>
      </c>
      <c r="I4858">
        <f t="shared" si="256"/>
        <v>262</v>
      </c>
    </row>
    <row r="4859" spans="2:9" x14ac:dyDescent="0.45">
      <c r="B4859">
        <f>IF('Input and Summary Results'!D4441=0,FALSE,'Input and Summary Results'!$B4441)</f>
        <v>262</v>
      </c>
      <c r="C4859">
        <f>IF(OR(B4859=0,'Input and Summary Results'!D4441=0,'Input and Summary Results'!D4441=""),FALSE,'Input and Summary Results'!$D4441)</f>
        <v>9.5234102000000001E-2</v>
      </c>
      <c r="D4859">
        <f>IF(OR(B4859=0,'Input and Summary Results'!E4441=0),FALSE,'Input and Summary Results'!$E4441)</f>
        <v>6.0675713999999999E-2</v>
      </c>
      <c r="E4859">
        <f t="shared" si="257"/>
        <v>-1.0212075089850343</v>
      </c>
      <c r="F4859">
        <f t="shared" si="258"/>
        <v>0.27651082252027742</v>
      </c>
      <c r="G4859">
        <f>IF('Input and Summary Results'!$J$4="yes",IF(C4859=FALSE,FALSE,IF('Data Transformation'!E4859&lt;$R$10,E4859,$R$10)),IF(C4859=FALSE,FALSE,IF(C4859&lt;$R$10,C4859,$R$10)))</f>
        <v>9.5234102000000001E-2</v>
      </c>
      <c r="H4859">
        <f>IF('Input and Summary Results'!$J$4="yes",'Data Transformation'!F4859,'Data Transformation'!D4859)</f>
        <v>6.0675713999999999E-2</v>
      </c>
      <c r="I4859">
        <f t="shared" si="256"/>
        <v>262</v>
      </c>
    </row>
    <row r="4860" spans="2:9" x14ac:dyDescent="0.45">
      <c r="B4860">
        <f>IF('Input and Summary Results'!D4442=0,FALSE,'Input and Summary Results'!$B4442)</f>
        <v>262</v>
      </c>
      <c r="C4860">
        <f>IF(OR(B4860=0,'Input and Summary Results'!D4442=0,'Input and Summary Results'!D4442=""),FALSE,'Input and Summary Results'!$D4442)</f>
        <v>0.31083591599999999</v>
      </c>
      <c r="D4860">
        <f>IF(OR(B4860=0,'Input and Summary Results'!E4442=0),FALSE,'Input and Summary Results'!$E4442)</f>
        <v>5.9915756000000001E-2</v>
      </c>
      <c r="E4860">
        <f t="shared" si="257"/>
        <v>-0.50746880576744491</v>
      </c>
      <c r="F4860">
        <f t="shared" si="258"/>
        <v>8.3656478436037615E-2</v>
      </c>
      <c r="G4860">
        <f>IF('Input and Summary Results'!$J$4="yes",IF(C4860=FALSE,FALSE,IF('Data Transformation'!E4860&lt;$R$10,E4860,$R$10)),IF(C4860=FALSE,FALSE,IF(C4860&lt;$R$10,C4860,$R$10)))</f>
        <v>0.31083591599999999</v>
      </c>
      <c r="H4860">
        <f>IF('Input and Summary Results'!$J$4="yes",'Data Transformation'!F4860,'Data Transformation'!D4860)</f>
        <v>5.9915756000000001E-2</v>
      </c>
      <c r="I4860">
        <f t="shared" si="256"/>
        <v>262</v>
      </c>
    </row>
    <row r="4861" spans="2:9" x14ac:dyDescent="0.45">
      <c r="B4861">
        <f>IF('Input and Summary Results'!D4443=0,FALSE,'Input and Summary Results'!$B4443)</f>
        <v>262</v>
      </c>
      <c r="C4861">
        <f>IF(OR(B4861=0,'Input and Summary Results'!D4443=0,'Input and Summary Results'!D4443=""),FALSE,'Input and Summary Results'!$D4443)</f>
        <v>0.46222453699999999</v>
      </c>
      <c r="D4861">
        <f>IF(OR(B4861=0,'Input and Summary Results'!E4443=0),FALSE,'Input and Summary Results'!$E4443)</f>
        <v>5.5470437999999997E-2</v>
      </c>
      <c r="E4861">
        <f t="shared" si="257"/>
        <v>-0.33514700390049401</v>
      </c>
      <c r="F4861">
        <f t="shared" si="258"/>
        <v>5.2083280234861258E-2</v>
      </c>
      <c r="G4861">
        <f>IF('Input and Summary Results'!$J$4="yes",IF(C4861=FALSE,FALSE,IF('Data Transformation'!E4861&lt;$R$10,E4861,$R$10)),IF(C4861=FALSE,FALSE,IF(C4861&lt;$R$10,C4861,$R$10)))</f>
        <v>0.46222453699999999</v>
      </c>
      <c r="H4861">
        <f>IF('Input and Summary Results'!$J$4="yes",'Data Transformation'!F4861,'Data Transformation'!D4861)</f>
        <v>5.5470437999999997E-2</v>
      </c>
      <c r="I4861">
        <f t="shared" si="256"/>
        <v>262</v>
      </c>
    </row>
    <row r="4862" spans="2:9" x14ac:dyDescent="0.45">
      <c r="B4862">
        <f>IF('Input and Summary Results'!D4444=0,FALSE,'Input and Summary Results'!$B4444)</f>
        <v>262</v>
      </c>
      <c r="C4862">
        <f>IF(OR(B4862=0,'Input and Summary Results'!D4444=0,'Input and Summary Results'!D4444=""),FALSE,'Input and Summary Results'!$D4444)</f>
        <v>0.91366275699999999</v>
      </c>
      <c r="D4862">
        <f>IF(OR(B4862=0,'Input and Summary Results'!E4444=0),FALSE,'Input and Summary Results'!$E4444)</f>
        <v>5.1562383000000003E-2</v>
      </c>
      <c r="E4862">
        <f t="shared" si="257"/>
        <v>-3.9214077571582073E-2</v>
      </c>
      <c r="F4862">
        <f t="shared" si="258"/>
        <v>2.4492707019686481E-2</v>
      </c>
      <c r="G4862">
        <f>IF('Input and Summary Results'!$J$4="yes",IF(C4862=FALSE,FALSE,IF('Data Transformation'!E4862&lt;$R$10,E4862,$R$10)),IF(C4862=FALSE,FALSE,IF(C4862&lt;$R$10,C4862,$R$10)))</f>
        <v>0.91366275699999999</v>
      </c>
      <c r="H4862">
        <f>IF('Input and Summary Results'!$J$4="yes",'Data Transformation'!F4862,'Data Transformation'!D4862)</f>
        <v>5.1562383000000003E-2</v>
      </c>
      <c r="I4862">
        <f t="shared" si="256"/>
        <v>262</v>
      </c>
    </row>
    <row r="4863" spans="2:9" x14ac:dyDescent="0.45">
      <c r="B4863">
        <f>IF('Input and Summary Results'!D4445=0,FALSE,'Input and Summary Results'!$B4445)</f>
        <v>262</v>
      </c>
      <c r="C4863">
        <f>IF(OR(B4863=0,'Input and Summary Results'!D4445=0,'Input and Summary Results'!D4445=""),FALSE,'Input and Summary Results'!$D4445)</f>
        <v>-4.2430610000000002E-3</v>
      </c>
      <c r="D4863">
        <f>IF(OR(B4863=0,'Input and Summary Results'!E4445=0),FALSE,'Input and Summary Results'!$E4445)</f>
        <v>4.7078848E-2</v>
      </c>
      <c r="E4863" t="e">
        <f t="shared" si="257"/>
        <v>#NUM!</v>
      </c>
      <c r="F4863">
        <f t="shared" si="258"/>
        <v>-4.8154433867436737</v>
      </c>
      <c r="G4863">
        <f>IF('Input and Summary Results'!$J$4="yes",IF(C4863=FALSE,FALSE,IF('Data Transformation'!E4863&lt;$R$10,E4863,$R$10)),IF(C4863=FALSE,FALSE,IF(C4863&lt;$R$10,C4863,$R$10)))</f>
        <v>-4.2430610000000002E-3</v>
      </c>
      <c r="H4863">
        <f>IF('Input and Summary Results'!$J$4="yes",'Data Transformation'!F4863,'Data Transformation'!D4863)</f>
        <v>4.7078848E-2</v>
      </c>
      <c r="I4863">
        <f t="shared" si="256"/>
        <v>262</v>
      </c>
    </row>
    <row r="4864" spans="2:9" x14ac:dyDescent="0.45">
      <c r="B4864">
        <f>IF('Input and Summary Results'!D4446=0,FALSE,'Input and Summary Results'!$B4446)</f>
        <v>262</v>
      </c>
      <c r="C4864">
        <f>IF(OR(B4864=0,'Input and Summary Results'!D4446=0,'Input and Summary Results'!D4446=""),FALSE,'Input and Summary Results'!$D4446)</f>
        <v>4.3728217E-2</v>
      </c>
      <c r="D4864">
        <f>IF(OR(B4864=0,'Input and Summary Results'!E4446=0),FALSE,'Input and Summary Results'!$E4446)</f>
        <v>4.6341709000000002E-2</v>
      </c>
      <c r="E4864">
        <f t="shared" si="257"/>
        <v>-1.359238230472382</v>
      </c>
      <c r="F4864">
        <f t="shared" si="258"/>
        <v>0.45993875547223889</v>
      </c>
      <c r="G4864">
        <f>IF('Input and Summary Results'!$J$4="yes",IF(C4864=FALSE,FALSE,IF('Data Transformation'!E4864&lt;$R$10,E4864,$R$10)),IF(C4864=FALSE,FALSE,IF(C4864&lt;$R$10,C4864,$R$10)))</f>
        <v>4.3728217E-2</v>
      </c>
      <c r="H4864">
        <f>IF('Input and Summary Results'!$J$4="yes",'Data Transformation'!F4864,'Data Transformation'!D4864)</f>
        <v>4.6341709000000002E-2</v>
      </c>
      <c r="I4864">
        <f t="shared" si="256"/>
        <v>262</v>
      </c>
    </row>
    <row r="4865" spans="2:9" x14ac:dyDescent="0.45">
      <c r="B4865">
        <f>IF('Input and Summary Results'!D4447=0,FALSE,'Input and Summary Results'!$B4447)</f>
        <v>263</v>
      </c>
      <c r="C4865">
        <f>IF(OR(B4865=0,'Input and Summary Results'!D4447=0,'Input and Summary Results'!D4447=""),FALSE,'Input and Summary Results'!$D4447)</f>
        <v>0.64373128800000001</v>
      </c>
      <c r="D4865">
        <f>IF(OR(B4865=0,'Input and Summary Results'!E4447=0),FALSE,'Input and Summary Results'!$E4447)</f>
        <v>0.119126014</v>
      </c>
      <c r="E4865">
        <f t="shared" si="257"/>
        <v>-0.19129538185204215</v>
      </c>
      <c r="F4865">
        <f t="shared" si="258"/>
        <v>8.0314086078724201E-2</v>
      </c>
      <c r="G4865">
        <f>IF('Input and Summary Results'!$J$4="yes",IF(C4865=FALSE,FALSE,IF('Data Transformation'!E4865&lt;$R$10,E4865,$R$10)),IF(C4865=FALSE,FALSE,IF(C4865&lt;$R$10,C4865,$R$10)))</f>
        <v>0.64373128800000001</v>
      </c>
      <c r="H4865">
        <f>IF('Input and Summary Results'!$J$4="yes",'Data Transformation'!F4865,'Data Transformation'!D4865)</f>
        <v>0.119126014</v>
      </c>
      <c r="I4865">
        <f t="shared" si="256"/>
        <v>263</v>
      </c>
    </row>
    <row r="4866" spans="2:9" x14ac:dyDescent="0.45">
      <c r="B4866">
        <f>IF('Input and Summary Results'!D4448=0,FALSE,'Input and Summary Results'!$B4448)</f>
        <v>263</v>
      </c>
      <c r="C4866">
        <f>IF(OR(B4866=0,'Input and Summary Results'!D4448=0,'Input and Summary Results'!D4448=""),FALSE,'Input and Summary Results'!$D4448)</f>
        <v>7.2511196999999999E-2</v>
      </c>
      <c r="D4866">
        <f>IF(OR(B4866=0,'Input and Summary Results'!E4448=0),FALSE,'Input and Summary Results'!$E4448)</f>
        <v>8.8666285999999997E-2</v>
      </c>
      <c r="E4866">
        <f t="shared" si="257"/>
        <v>-1.1395949255690874</v>
      </c>
      <c r="F4866">
        <f t="shared" si="258"/>
        <v>0.53069277182115748</v>
      </c>
      <c r="G4866">
        <f>IF('Input and Summary Results'!$J$4="yes",IF(C4866=FALSE,FALSE,IF('Data Transformation'!E4866&lt;$R$10,E4866,$R$10)),IF(C4866=FALSE,FALSE,IF(C4866&lt;$R$10,C4866,$R$10)))</f>
        <v>7.2511196999999999E-2</v>
      </c>
      <c r="H4866">
        <f>IF('Input and Summary Results'!$J$4="yes",'Data Transformation'!F4866,'Data Transformation'!D4866)</f>
        <v>8.8666285999999997E-2</v>
      </c>
      <c r="I4866">
        <f t="shared" si="256"/>
        <v>263</v>
      </c>
    </row>
    <row r="4867" spans="2:9" x14ac:dyDescent="0.45">
      <c r="B4867">
        <f>IF('Input and Summary Results'!D4449=0,FALSE,'Input and Summary Results'!$B4449)</f>
        <v>263</v>
      </c>
      <c r="C4867">
        <f>IF(OR(B4867=0,'Input and Summary Results'!D4449=0,'Input and Summary Results'!D4449=""),FALSE,'Input and Summary Results'!$D4449)</f>
        <v>0.86548884699999995</v>
      </c>
      <c r="D4867">
        <f>IF(OR(B4867=0,'Input and Summary Results'!E4449=0),FALSE,'Input and Summary Results'!$E4449)</f>
        <v>8.4246134E-2</v>
      </c>
      <c r="E4867">
        <f t="shared" si="257"/>
        <v>-6.2738524227137646E-2</v>
      </c>
      <c r="F4867">
        <f t="shared" si="258"/>
        <v>4.2245284018085104E-2</v>
      </c>
      <c r="G4867">
        <f>IF('Input and Summary Results'!$J$4="yes",IF(C4867=FALSE,FALSE,IF('Data Transformation'!E4867&lt;$R$10,E4867,$R$10)),IF(C4867=FALSE,FALSE,IF(C4867&lt;$R$10,C4867,$R$10)))</f>
        <v>0.86548884699999995</v>
      </c>
      <c r="H4867">
        <f>IF('Input and Summary Results'!$J$4="yes",'Data Transformation'!F4867,'Data Transformation'!D4867)</f>
        <v>8.4246134E-2</v>
      </c>
      <c r="I4867">
        <f t="shared" si="256"/>
        <v>263</v>
      </c>
    </row>
    <row r="4868" spans="2:9" x14ac:dyDescent="0.45">
      <c r="B4868">
        <f>IF('Input and Summary Results'!D4450=0,FALSE,'Input and Summary Results'!$B4450)</f>
        <v>263</v>
      </c>
      <c r="C4868">
        <f>IF(OR(B4868=0,'Input and Summary Results'!D4450=0,'Input and Summary Results'!D4450=""),FALSE,'Input and Summary Results'!$D4450)</f>
        <v>0.43257220099999999</v>
      </c>
      <c r="D4868">
        <f>IF(OR(B4868=0,'Input and Summary Results'!E4450=0),FALSE,'Input and Summary Results'!$E4450)</f>
        <v>8.3987749E-2</v>
      </c>
      <c r="E4868">
        <f t="shared" si="257"/>
        <v>-0.36394139368154299</v>
      </c>
      <c r="F4868">
        <f t="shared" si="258"/>
        <v>8.4264968904000384E-2</v>
      </c>
      <c r="G4868">
        <f>IF('Input and Summary Results'!$J$4="yes",IF(C4868=FALSE,FALSE,IF('Data Transformation'!E4868&lt;$R$10,E4868,$R$10)),IF(C4868=FALSE,FALSE,IF(C4868&lt;$R$10,C4868,$R$10)))</f>
        <v>0.43257220099999999</v>
      </c>
      <c r="H4868">
        <f>IF('Input and Summary Results'!$J$4="yes",'Data Transformation'!F4868,'Data Transformation'!D4868)</f>
        <v>8.3987749E-2</v>
      </c>
      <c r="I4868">
        <f t="shared" si="256"/>
        <v>263</v>
      </c>
    </row>
    <row r="4869" spans="2:9" x14ac:dyDescent="0.45">
      <c r="B4869">
        <f>IF('Input and Summary Results'!D4451=0,FALSE,'Input and Summary Results'!$B4451)</f>
        <v>263</v>
      </c>
      <c r="C4869">
        <f>IF(OR(B4869=0,'Input and Summary Results'!D4451=0,'Input and Summary Results'!D4451=""),FALSE,'Input and Summary Results'!$D4451)</f>
        <v>0.76345364599999999</v>
      </c>
      <c r="D4869">
        <f>IF(OR(B4869=0,'Input and Summary Results'!E4451=0),FALSE,'Input and Summary Results'!$E4451)</f>
        <v>8.3698968999999998E-2</v>
      </c>
      <c r="E4869">
        <f t="shared" si="257"/>
        <v>-0.1172173265152867</v>
      </c>
      <c r="F4869">
        <f t="shared" si="258"/>
        <v>4.7580298733683697E-2</v>
      </c>
      <c r="G4869">
        <f>IF('Input and Summary Results'!$J$4="yes",IF(C4869=FALSE,FALSE,IF('Data Transformation'!E4869&lt;$R$10,E4869,$R$10)),IF(C4869=FALSE,FALSE,IF(C4869&lt;$R$10,C4869,$R$10)))</f>
        <v>0.76345364599999999</v>
      </c>
      <c r="H4869">
        <f>IF('Input and Summary Results'!$J$4="yes",'Data Transformation'!F4869,'Data Transformation'!D4869)</f>
        <v>8.3698968999999998E-2</v>
      </c>
      <c r="I4869">
        <f t="shared" ref="I4869:I4932" si="259">IF(G4869=FALSE,"",B4869)</f>
        <v>263</v>
      </c>
    </row>
    <row r="4870" spans="2:9" x14ac:dyDescent="0.45">
      <c r="B4870">
        <f>IF('Input and Summary Results'!D4452=0,FALSE,'Input and Summary Results'!$B4452)</f>
        <v>263</v>
      </c>
      <c r="C4870">
        <f>IF(OR(B4870=0,'Input and Summary Results'!D4452=0,'Input and Summary Results'!D4452=""),FALSE,'Input and Summary Results'!$D4452)</f>
        <v>0.90683220899999994</v>
      </c>
      <c r="D4870">
        <f>IF(OR(B4870=0,'Input and Summary Results'!E4452=0),FALSE,'Input and Summary Results'!$E4452)</f>
        <v>7.9661831000000002E-2</v>
      </c>
      <c r="E4870">
        <f t="shared" si="257"/>
        <v>-4.2473062936182616E-2</v>
      </c>
      <c r="F4870">
        <f t="shared" si="258"/>
        <v>3.8125283057739302E-2</v>
      </c>
      <c r="G4870">
        <f>IF('Input and Summary Results'!$J$4="yes",IF(C4870=FALSE,FALSE,IF('Data Transformation'!E4870&lt;$R$10,E4870,$R$10)),IF(C4870=FALSE,FALSE,IF(C4870&lt;$R$10,C4870,$R$10)))</f>
        <v>0.90683220899999994</v>
      </c>
      <c r="H4870">
        <f>IF('Input and Summary Results'!$J$4="yes",'Data Transformation'!F4870,'Data Transformation'!D4870)</f>
        <v>7.9661831000000002E-2</v>
      </c>
      <c r="I4870">
        <f t="shared" si="259"/>
        <v>263</v>
      </c>
    </row>
    <row r="4871" spans="2:9" x14ac:dyDescent="0.45">
      <c r="B4871">
        <f>IF('Input and Summary Results'!D4453=0,FALSE,'Input and Summary Results'!$B4453)</f>
        <v>263</v>
      </c>
      <c r="C4871">
        <f>IF(OR(B4871=0,'Input and Summary Results'!D4453=0,'Input and Summary Results'!D4453=""),FALSE,'Input and Summary Results'!$D4453)</f>
        <v>5.5784850000000002E-3</v>
      </c>
      <c r="D4871">
        <f>IF(OR(B4871=0,'Input and Summary Results'!E4453=0),FALSE,'Input and Summary Results'!$E4453)</f>
        <v>7.5481323000000003E-2</v>
      </c>
      <c r="E4871">
        <f t="shared" si="257"/>
        <v>-2.2534837303591182</v>
      </c>
      <c r="F4871">
        <f t="shared" si="258"/>
        <v>5.8723639450495968</v>
      </c>
      <c r="G4871">
        <f>IF('Input and Summary Results'!$J$4="yes",IF(C4871=FALSE,FALSE,IF('Data Transformation'!E4871&lt;$R$10,E4871,$R$10)),IF(C4871=FALSE,FALSE,IF(C4871&lt;$R$10,C4871,$R$10)))</f>
        <v>5.5784850000000002E-3</v>
      </c>
      <c r="H4871">
        <f>IF('Input and Summary Results'!$J$4="yes",'Data Transformation'!F4871,'Data Transformation'!D4871)</f>
        <v>7.5481323000000003E-2</v>
      </c>
      <c r="I4871">
        <f t="shared" si="259"/>
        <v>263</v>
      </c>
    </row>
    <row r="4872" spans="2:9" x14ac:dyDescent="0.45">
      <c r="B4872">
        <f>IF('Input and Summary Results'!D4454=0,FALSE,'Input and Summary Results'!$B4454)</f>
        <v>263</v>
      </c>
      <c r="C4872">
        <f>IF(OR(B4872=0,'Input and Summary Results'!D4454=0,'Input and Summary Results'!D4454=""),FALSE,'Input and Summary Results'!$D4454)</f>
        <v>0.224513447</v>
      </c>
      <c r="D4872">
        <f>IF(OR(B4872=0,'Input and Summary Results'!E4454=0),FALSE,'Input and Summary Results'!$E4454)</f>
        <v>7.5401673000000002E-2</v>
      </c>
      <c r="E4872">
        <f t="shared" si="257"/>
        <v>-0.64875764226419674</v>
      </c>
      <c r="F4872">
        <f t="shared" si="258"/>
        <v>0.14575664183713682</v>
      </c>
      <c r="G4872">
        <f>IF('Input and Summary Results'!$J$4="yes",IF(C4872=FALSE,FALSE,IF('Data Transformation'!E4872&lt;$R$10,E4872,$R$10)),IF(C4872=FALSE,FALSE,IF(C4872&lt;$R$10,C4872,$R$10)))</f>
        <v>0.224513447</v>
      </c>
      <c r="H4872">
        <f>IF('Input and Summary Results'!$J$4="yes",'Data Transformation'!F4872,'Data Transformation'!D4872)</f>
        <v>7.5401673000000002E-2</v>
      </c>
      <c r="I4872">
        <f t="shared" si="259"/>
        <v>263</v>
      </c>
    </row>
    <row r="4873" spans="2:9" x14ac:dyDescent="0.45">
      <c r="B4873">
        <f>IF('Input and Summary Results'!D4455=0,FALSE,'Input and Summary Results'!$B4455)</f>
        <v>263</v>
      </c>
      <c r="C4873">
        <f>IF(OR(B4873=0,'Input and Summary Results'!D4455=0,'Input and Summary Results'!D4455=""),FALSE,'Input and Summary Results'!$D4455)</f>
        <v>0.45750170099999998</v>
      </c>
      <c r="D4873">
        <f>IF(OR(B4873=0,'Input and Summary Results'!E4455=0),FALSE,'Input and Summary Results'!$E4455)</f>
        <v>7.3910460999999997E-2</v>
      </c>
      <c r="E4873">
        <f t="shared" si="257"/>
        <v>-0.33960728687941183</v>
      </c>
      <c r="F4873">
        <f t="shared" si="258"/>
        <v>7.0113706689803101E-2</v>
      </c>
      <c r="G4873">
        <f>IF('Input and Summary Results'!$J$4="yes",IF(C4873=FALSE,FALSE,IF('Data Transformation'!E4873&lt;$R$10,E4873,$R$10)),IF(C4873=FALSE,FALSE,IF(C4873&lt;$R$10,C4873,$R$10)))</f>
        <v>0.45750170099999998</v>
      </c>
      <c r="H4873">
        <f>IF('Input and Summary Results'!$J$4="yes",'Data Transformation'!F4873,'Data Transformation'!D4873)</f>
        <v>7.3910460999999997E-2</v>
      </c>
      <c r="I4873">
        <f t="shared" si="259"/>
        <v>263</v>
      </c>
    </row>
    <row r="4874" spans="2:9" x14ac:dyDescent="0.45">
      <c r="B4874">
        <f>IF('Input and Summary Results'!D4456=0,FALSE,'Input and Summary Results'!$B4456)</f>
        <v>263</v>
      </c>
      <c r="C4874">
        <f>IF(OR(B4874=0,'Input and Summary Results'!D4456=0,'Input and Summary Results'!D4456=""),FALSE,'Input and Summary Results'!$D4456)</f>
        <v>0.20063897999999999</v>
      </c>
      <c r="D4874">
        <f>IF(OR(B4874=0,'Input and Summary Results'!E4456=0),FALSE,'Input and Summary Results'!$E4456)</f>
        <v>7.0049891000000003E-2</v>
      </c>
      <c r="E4874">
        <f t="shared" si="257"/>
        <v>-0.69758468869176971</v>
      </c>
      <c r="F4874">
        <f t="shared" si="258"/>
        <v>0.15152415893461979</v>
      </c>
      <c r="G4874">
        <f>IF('Input and Summary Results'!$J$4="yes",IF(C4874=FALSE,FALSE,IF('Data Transformation'!E4874&lt;$R$10,E4874,$R$10)),IF(C4874=FALSE,FALSE,IF(C4874&lt;$R$10,C4874,$R$10)))</f>
        <v>0.20063897999999999</v>
      </c>
      <c r="H4874">
        <f>IF('Input and Summary Results'!$J$4="yes",'Data Transformation'!F4874,'Data Transformation'!D4874)</f>
        <v>7.0049891000000003E-2</v>
      </c>
      <c r="I4874">
        <f t="shared" si="259"/>
        <v>263</v>
      </c>
    </row>
    <row r="4875" spans="2:9" x14ac:dyDescent="0.45">
      <c r="B4875">
        <f>IF('Input and Summary Results'!D4457=0,FALSE,'Input and Summary Results'!$B4457)</f>
        <v>263</v>
      </c>
      <c r="C4875">
        <f>IF(OR(B4875=0,'Input and Summary Results'!D4457=0,'Input and Summary Results'!D4457=""),FALSE,'Input and Summary Results'!$D4457)</f>
        <v>0.212427121</v>
      </c>
      <c r="D4875">
        <f>IF(OR(B4875=0,'Input and Summary Results'!E4457=0),FALSE,'Input and Summary Results'!$E4457)</f>
        <v>6.8722513999999998E-2</v>
      </c>
      <c r="E4875">
        <f t="shared" si="257"/>
        <v>-0.67279003679622207</v>
      </c>
      <c r="F4875">
        <f t="shared" si="258"/>
        <v>0.14040378147383545</v>
      </c>
      <c r="G4875">
        <f>IF('Input and Summary Results'!$J$4="yes",IF(C4875=FALSE,FALSE,IF('Data Transformation'!E4875&lt;$R$10,E4875,$R$10)),IF(C4875=FALSE,FALSE,IF(C4875&lt;$R$10,C4875,$R$10)))</f>
        <v>0.212427121</v>
      </c>
      <c r="H4875">
        <f>IF('Input and Summary Results'!$J$4="yes",'Data Transformation'!F4875,'Data Transformation'!D4875)</f>
        <v>6.8722513999999998E-2</v>
      </c>
      <c r="I4875">
        <f t="shared" si="259"/>
        <v>263</v>
      </c>
    </row>
    <row r="4876" spans="2:9" x14ac:dyDescent="0.45">
      <c r="B4876">
        <f>IF('Input and Summary Results'!D4458=0,FALSE,'Input and Summary Results'!$B4458)</f>
        <v>263</v>
      </c>
      <c r="C4876">
        <f>IF(OR(B4876=0,'Input and Summary Results'!D4458=0,'Input and Summary Results'!D4458=""),FALSE,'Input and Summary Results'!$D4458)</f>
        <v>0.55258376200000003</v>
      </c>
      <c r="D4876">
        <f>IF(OR(B4876=0,'Input and Summary Results'!E4458=0),FALSE,'Input and Summary Results'!$E4458)</f>
        <v>6.8341722999999993E-2</v>
      </c>
      <c r="E4876">
        <f t="shared" si="257"/>
        <v>-0.25760188123168765</v>
      </c>
      <c r="F4876">
        <f t="shared" si="258"/>
        <v>5.3675677465889769E-2</v>
      </c>
      <c r="G4876">
        <f>IF('Input and Summary Results'!$J$4="yes",IF(C4876=FALSE,FALSE,IF('Data Transformation'!E4876&lt;$R$10,E4876,$R$10)),IF(C4876=FALSE,FALSE,IF(C4876&lt;$R$10,C4876,$R$10)))</f>
        <v>0.55258376200000003</v>
      </c>
      <c r="H4876">
        <f>IF('Input and Summary Results'!$J$4="yes",'Data Transformation'!F4876,'Data Transformation'!D4876)</f>
        <v>6.8341722999999993E-2</v>
      </c>
      <c r="I4876">
        <f t="shared" si="259"/>
        <v>263</v>
      </c>
    </row>
    <row r="4877" spans="2:9" x14ac:dyDescent="0.45">
      <c r="B4877">
        <f>IF('Input and Summary Results'!D4459=0,FALSE,'Input and Summary Results'!$B4459)</f>
        <v>263</v>
      </c>
      <c r="C4877">
        <f>IF(OR(B4877=0,'Input and Summary Results'!D4459=0,'Input and Summary Results'!D4459=""),FALSE,'Input and Summary Results'!$D4459)</f>
        <v>7.4855073999999994E-2</v>
      </c>
      <c r="D4877">
        <f>IF(OR(B4877=0,'Input and Summary Results'!E4459=0),FALSE,'Input and Summary Results'!$E4459)</f>
        <v>6.5353143000000002E-2</v>
      </c>
      <c r="E4877">
        <f t="shared" si="257"/>
        <v>-1.1257787559686994</v>
      </c>
      <c r="F4877">
        <f t="shared" si="258"/>
        <v>0.37890903777611662</v>
      </c>
      <c r="G4877">
        <f>IF('Input and Summary Results'!$J$4="yes",IF(C4877=FALSE,FALSE,IF('Data Transformation'!E4877&lt;$R$10,E4877,$R$10)),IF(C4877=FALSE,FALSE,IF(C4877&lt;$R$10,C4877,$R$10)))</f>
        <v>7.4855073999999994E-2</v>
      </c>
      <c r="H4877">
        <f>IF('Input and Summary Results'!$J$4="yes",'Data Transformation'!F4877,'Data Transformation'!D4877)</f>
        <v>6.5353143000000002E-2</v>
      </c>
      <c r="I4877">
        <f t="shared" si="259"/>
        <v>263</v>
      </c>
    </row>
    <row r="4878" spans="2:9" x14ac:dyDescent="0.45">
      <c r="B4878">
        <f>IF('Input and Summary Results'!D4460=0,FALSE,'Input and Summary Results'!$B4460)</f>
        <v>263</v>
      </c>
      <c r="C4878">
        <f>IF(OR(B4878=0,'Input and Summary Results'!D4460=0,'Input and Summary Results'!D4460=""),FALSE,'Input and Summary Results'!$D4460)</f>
        <v>0.30165066299999999</v>
      </c>
      <c r="D4878">
        <f>IF(OR(B4878=0,'Input and Summary Results'!E4460=0),FALSE,'Input and Summary Results'!$E4460)</f>
        <v>5.9927910000000001E-2</v>
      </c>
      <c r="E4878">
        <f t="shared" si="257"/>
        <v>-0.52049571580779541</v>
      </c>
      <c r="F4878">
        <f t="shared" si="258"/>
        <v>8.6221302089430518E-2</v>
      </c>
      <c r="G4878">
        <f>IF('Input and Summary Results'!$J$4="yes",IF(C4878=FALSE,FALSE,IF('Data Transformation'!E4878&lt;$R$10,E4878,$R$10)),IF(C4878=FALSE,FALSE,IF(C4878&lt;$R$10,C4878,$R$10)))</f>
        <v>0.30165066299999999</v>
      </c>
      <c r="H4878">
        <f>IF('Input and Summary Results'!$J$4="yes",'Data Transformation'!F4878,'Data Transformation'!D4878)</f>
        <v>5.9927910000000001E-2</v>
      </c>
      <c r="I4878">
        <f t="shared" si="259"/>
        <v>263</v>
      </c>
    </row>
    <row r="4879" spans="2:9" x14ac:dyDescent="0.45">
      <c r="B4879">
        <f>IF('Input and Summary Results'!D4461=0,FALSE,'Input and Summary Results'!$B4461)</f>
        <v>263</v>
      </c>
      <c r="C4879">
        <f>IF(OR(B4879=0,'Input and Summary Results'!D4461=0,'Input and Summary Results'!D4461=""),FALSE,'Input and Summary Results'!$D4461)</f>
        <v>-3.6425045000000003E-2</v>
      </c>
      <c r="D4879">
        <f>IF(OR(B4879=0,'Input and Summary Results'!E4461=0),FALSE,'Input and Summary Results'!$E4461)</f>
        <v>5.4276126000000001E-2</v>
      </c>
      <c r="E4879" t="e">
        <f t="shared" si="257"/>
        <v>#NUM!</v>
      </c>
      <c r="F4879">
        <f t="shared" si="258"/>
        <v>-0.64669346829907826</v>
      </c>
      <c r="G4879">
        <f>IF('Input and Summary Results'!$J$4="yes",IF(C4879=FALSE,FALSE,IF('Data Transformation'!E4879&lt;$R$10,E4879,$R$10)),IF(C4879=FALSE,FALSE,IF(C4879&lt;$R$10,C4879,$R$10)))</f>
        <v>-3.6425045000000003E-2</v>
      </c>
      <c r="H4879">
        <f>IF('Input and Summary Results'!$J$4="yes",'Data Transformation'!F4879,'Data Transformation'!D4879)</f>
        <v>5.4276126000000001E-2</v>
      </c>
      <c r="I4879">
        <f t="shared" si="259"/>
        <v>263</v>
      </c>
    </row>
    <row r="4880" spans="2:9" x14ac:dyDescent="0.45">
      <c r="B4880">
        <f>IF('Input and Summary Results'!D4462=0,FALSE,'Input and Summary Results'!$B4462)</f>
        <v>263</v>
      </c>
      <c r="C4880">
        <f>IF(OR(B4880=0,'Input and Summary Results'!D4462=0,'Input and Summary Results'!D4462=""),FALSE,'Input and Summary Results'!$D4462)</f>
        <v>0.47521125199999997</v>
      </c>
      <c r="D4880">
        <f>IF(OR(B4880=0,'Input and Summary Results'!E4462=0),FALSE,'Input and Summary Results'!$E4462)</f>
        <v>4.6215271000000002E-2</v>
      </c>
      <c r="E4880">
        <f t="shared" si="257"/>
        <v>-0.32311328472792189</v>
      </c>
      <c r="F4880">
        <f t="shared" si="258"/>
        <v>4.2207392037930953E-2</v>
      </c>
      <c r="G4880">
        <f>IF('Input and Summary Results'!$J$4="yes",IF(C4880=FALSE,FALSE,IF('Data Transformation'!E4880&lt;$R$10,E4880,$R$10)),IF(C4880=FALSE,FALSE,IF(C4880&lt;$R$10,C4880,$R$10)))</f>
        <v>0.47521125199999997</v>
      </c>
      <c r="H4880">
        <f>IF('Input and Summary Results'!$J$4="yes",'Data Transformation'!F4880,'Data Transformation'!D4880)</f>
        <v>4.6215271000000002E-2</v>
      </c>
      <c r="I4880">
        <f t="shared" si="259"/>
        <v>263</v>
      </c>
    </row>
    <row r="4881" spans="2:9" x14ac:dyDescent="0.45">
      <c r="B4881">
        <f>IF('Input and Summary Results'!D4463=0,FALSE,'Input and Summary Results'!$B4463)</f>
        <v>263</v>
      </c>
      <c r="C4881">
        <f>IF(OR(B4881=0,'Input and Summary Results'!D4463=0,'Input and Summary Results'!D4463=""),FALSE,'Input and Summary Results'!$D4463)</f>
        <v>7.2647001000000003E-2</v>
      </c>
      <c r="D4881">
        <f>IF(OR(B4881=0,'Input and Summary Results'!E4463=0),FALSE,'Input and Summary Results'!$E4463)</f>
        <v>4.5967628000000003E-2</v>
      </c>
      <c r="E4881">
        <f t="shared" si="257"/>
        <v>-1.1387823094600351</v>
      </c>
      <c r="F4881">
        <f t="shared" si="258"/>
        <v>0.27461492253479264</v>
      </c>
      <c r="G4881">
        <f>IF('Input and Summary Results'!$J$4="yes",IF(C4881=FALSE,FALSE,IF('Data Transformation'!E4881&lt;$R$10,E4881,$R$10)),IF(C4881=FALSE,FALSE,IF(C4881&lt;$R$10,C4881,$R$10)))</f>
        <v>7.2647001000000003E-2</v>
      </c>
      <c r="H4881">
        <f>IF('Input and Summary Results'!$J$4="yes",'Data Transformation'!F4881,'Data Transformation'!D4881)</f>
        <v>4.5967628000000003E-2</v>
      </c>
      <c r="I4881">
        <f t="shared" si="259"/>
        <v>263</v>
      </c>
    </row>
    <row r="4882" spans="2:9" x14ac:dyDescent="0.45">
      <c r="B4882">
        <f>IF('Input and Summary Results'!D4464=0,FALSE,'Input and Summary Results'!$B4464)</f>
        <v>264</v>
      </c>
      <c r="C4882">
        <f>IF(OR(B4882=0,'Input and Summary Results'!D4464=0,'Input and Summary Results'!D4464=""),FALSE,'Input and Summary Results'!$D4464)</f>
        <v>-6.9441831999999995E-2</v>
      </c>
      <c r="D4882">
        <f>IF(OR(B4882=0,'Input and Summary Results'!E4464=0),FALSE,'Input and Summary Results'!$E4464)</f>
        <v>0.101989702</v>
      </c>
      <c r="E4882" t="e">
        <f t="shared" si="257"/>
        <v>#NUM!</v>
      </c>
      <c r="F4882">
        <f t="shared" si="258"/>
        <v>-0.63741882080530365</v>
      </c>
      <c r="G4882">
        <f>IF('Input and Summary Results'!$J$4="yes",IF(C4882=FALSE,FALSE,IF('Data Transformation'!E4882&lt;$R$10,E4882,$R$10)),IF(C4882=FALSE,FALSE,IF(C4882&lt;$R$10,C4882,$R$10)))</f>
        <v>-6.9441831999999995E-2</v>
      </c>
      <c r="H4882">
        <f>IF('Input and Summary Results'!$J$4="yes",'Data Transformation'!F4882,'Data Transformation'!D4882)</f>
        <v>0.101989702</v>
      </c>
      <c r="I4882">
        <f t="shared" si="259"/>
        <v>264</v>
      </c>
    </row>
    <row r="4883" spans="2:9" x14ac:dyDescent="0.45">
      <c r="B4883">
        <f>IF('Input and Summary Results'!D4465=0,FALSE,'Input and Summary Results'!$B4465)</f>
        <v>264</v>
      </c>
      <c r="C4883">
        <f>IF(OR(B4883=0,'Input and Summary Results'!D4465=0,'Input and Summary Results'!D4465=""),FALSE,'Input and Summary Results'!$D4465)</f>
        <v>0.14784528599999999</v>
      </c>
      <c r="D4883">
        <f>IF(OR(B4883=0,'Input and Summary Results'!E4465=0),FALSE,'Input and Summary Results'!$E4465)</f>
        <v>9.8034901999999993E-2</v>
      </c>
      <c r="E4883">
        <f t="shared" si="257"/>
        <v>-0.83019251825876672</v>
      </c>
      <c r="F4883">
        <f t="shared" si="258"/>
        <v>0.28778156286971501</v>
      </c>
      <c r="G4883">
        <f>IF('Input and Summary Results'!$J$4="yes",IF(C4883=FALSE,FALSE,IF('Data Transformation'!E4883&lt;$R$10,E4883,$R$10)),IF(C4883=FALSE,FALSE,IF(C4883&lt;$R$10,C4883,$R$10)))</f>
        <v>0.14784528599999999</v>
      </c>
      <c r="H4883">
        <f>IF('Input and Summary Results'!$J$4="yes",'Data Transformation'!F4883,'Data Transformation'!D4883)</f>
        <v>9.8034901999999993E-2</v>
      </c>
      <c r="I4883">
        <f t="shared" si="259"/>
        <v>264</v>
      </c>
    </row>
    <row r="4884" spans="2:9" x14ac:dyDescent="0.45">
      <c r="B4884">
        <f>IF('Input and Summary Results'!D4466=0,FALSE,'Input and Summary Results'!$B4466)</f>
        <v>264</v>
      </c>
      <c r="C4884">
        <f>IF(OR(B4884=0,'Input and Summary Results'!D4466=0,'Input and Summary Results'!D4466=""),FALSE,'Input and Summary Results'!$D4466)</f>
        <v>6.9338130999999997E-2</v>
      </c>
      <c r="D4884">
        <f>IF(OR(B4884=0,'Input and Summary Results'!E4466=0),FALSE,'Input and Summary Results'!$E4466)</f>
        <v>9.6586450000000004E-2</v>
      </c>
      <c r="E4884">
        <f t="shared" si="257"/>
        <v>-1.159027868871231</v>
      </c>
      <c r="F4884">
        <f t="shared" si="258"/>
        <v>0.60455219509738445</v>
      </c>
      <c r="G4884">
        <f>IF('Input and Summary Results'!$J$4="yes",IF(C4884=FALSE,FALSE,IF('Data Transformation'!E4884&lt;$R$10,E4884,$R$10)),IF(C4884=FALSE,FALSE,IF(C4884&lt;$R$10,C4884,$R$10)))</f>
        <v>6.9338130999999997E-2</v>
      </c>
      <c r="H4884">
        <f>IF('Input and Summary Results'!$J$4="yes",'Data Transformation'!F4884,'Data Transformation'!D4884)</f>
        <v>9.6586450000000004E-2</v>
      </c>
      <c r="I4884">
        <f t="shared" si="259"/>
        <v>264</v>
      </c>
    </row>
    <row r="4885" spans="2:9" x14ac:dyDescent="0.45">
      <c r="B4885">
        <f>IF('Input and Summary Results'!D4467=0,FALSE,'Input and Summary Results'!$B4467)</f>
        <v>264</v>
      </c>
      <c r="C4885">
        <f>IF(OR(B4885=0,'Input and Summary Results'!D4467=0,'Input and Summary Results'!D4467=""),FALSE,'Input and Summary Results'!$D4467)</f>
        <v>0.13175225500000001</v>
      </c>
      <c r="D4885">
        <f>IF(OR(B4885=0,'Input and Summary Results'!E4467=0),FALSE,'Input and Summary Results'!$E4467)</f>
        <v>8.5645511999999993E-2</v>
      </c>
      <c r="E4885">
        <f t="shared" si="257"/>
        <v>-0.88024194290345548</v>
      </c>
      <c r="F4885">
        <f t="shared" si="258"/>
        <v>0.28212156374856728</v>
      </c>
      <c r="G4885">
        <f>IF('Input and Summary Results'!$J$4="yes",IF(C4885=FALSE,FALSE,IF('Data Transformation'!E4885&lt;$R$10,E4885,$R$10)),IF(C4885=FALSE,FALSE,IF(C4885&lt;$R$10,C4885,$R$10)))</f>
        <v>0.13175225500000001</v>
      </c>
      <c r="H4885">
        <f>IF('Input and Summary Results'!$J$4="yes",'Data Transformation'!F4885,'Data Transformation'!D4885)</f>
        <v>8.5645511999999993E-2</v>
      </c>
      <c r="I4885">
        <f t="shared" si="259"/>
        <v>264</v>
      </c>
    </row>
    <row r="4886" spans="2:9" x14ac:dyDescent="0.45">
      <c r="B4886">
        <f>IF('Input and Summary Results'!D4468=0,FALSE,'Input and Summary Results'!$B4468)</f>
        <v>264</v>
      </c>
      <c r="C4886">
        <f>IF(OR(B4886=0,'Input and Summary Results'!D4468=0,'Input and Summary Results'!D4468=""),FALSE,'Input and Summary Results'!$D4468)</f>
        <v>0.17320065900000001</v>
      </c>
      <c r="D4886">
        <f>IF(OR(B4886=0,'Input and Summary Results'!E4468=0),FALSE,'Input and Summary Results'!$E4468)</f>
        <v>7.9579757000000001E-2</v>
      </c>
      <c r="E4886">
        <f t="shared" si="257"/>
        <v>-0.76145045989650639</v>
      </c>
      <c r="F4886">
        <f t="shared" si="258"/>
        <v>0.19940810120127775</v>
      </c>
      <c r="G4886">
        <f>IF('Input and Summary Results'!$J$4="yes",IF(C4886=FALSE,FALSE,IF('Data Transformation'!E4886&lt;$R$10,E4886,$R$10)),IF(C4886=FALSE,FALSE,IF(C4886&lt;$R$10,C4886,$R$10)))</f>
        <v>0.17320065900000001</v>
      </c>
      <c r="H4886">
        <f>IF('Input and Summary Results'!$J$4="yes",'Data Transformation'!F4886,'Data Transformation'!D4886)</f>
        <v>7.9579757000000001E-2</v>
      </c>
      <c r="I4886">
        <f t="shared" si="259"/>
        <v>264</v>
      </c>
    </row>
    <row r="4887" spans="2:9" x14ac:dyDescent="0.45">
      <c r="B4887">
        <f>IF('Input and Summary Results'!D4469=0,FALSE,'Input and Summary Results'!$B4469)</f>
        <v>264</v>
      </c>
      <c r="C4887">
        <f>IF(OR(B4887=0,'Input and Summary Results'!D4469=0,'Input and Summary Results'!D4469=""),FALSE,'Input and Summary Results'!$D4469)</f>
        <v>5.4691430000000001E-3</v>
      </c>
      <c r="D4887">
        <f>IF(OR(B4887=0,'Input and Summary Results'!E4469=0),FALSE,'Input and Summary Results'!$E4469)</f>
        <v>7.9133493999999999E-2</v>
      </c>
      <c r="E4887">
        <f t="shared" si="257"/>
        <v>-2.2620807211126537</v>
      </c>
      <c r="F4887">
        <f t="shared" si="258"/>
        <v>6.2795828150772435</v>
      </c>
      <c r="G4887">
        <f>IF('Input and Summary Results'!$J$4="yes",IF(C4887=FALSE,FALSE,IF('Data Transformation'!E4887&lt;$R$10,E4887,$R$10)),IF(C4887=FALSE,FALSE,IF(C4887&lt;$R$10,C4887,$R$10)))</f>
        <v>5.4691430000000001E-3</v>
      </c>
      <c r="H4887">
        <f>IF('Input and Summary Results'!$J$4="yes",'Data Transformation'!F4887,'Data Transformation'!D4887)</f>
        <v>7.9133493999999999E-2</v>
      </c>
      <c r="I4887">
        <f t="shared" si="259"/>
        <v>264</v>
      </c>
    </row>
    <row r="4888" spans="2:9" x14ac:dyDescent="0.45">
      <c r="B4888">
        <f>IF('Input and Summary Results'!D4470=0,FALSE,'Input and Summary Results'!$B4470)</f>
        <v>264</v>
      </c>
      <c r="C4888">
        <f>IF(OR(B4888=0,'Input and Summary Results'!D4470=0,'Input and Summary Results'!D4470=""),FALSE,'Input and Summary Results'!$D4470)</f>
        <v>9.0931778000000005E-2</v>
      </c>
      <c r="D4888">
        <f>IF(OR(B4888=0,'Input and Summary Results'!E4470=0),FALSE,'Input and Summary Results'!$E4470)</f>
        <v>7.7765152000000004E-2</v>
      </c>
      <c r="E4888">
        <f t="shared" si="257"/>
        <v>-1.0412843170174162</v>
      </c>
      <c r="F4888">
        <f t="shared" si="258"/>
        <v>0.37115821014739209</v>
      </c>
      <c r="G4888">
        <f>IF('Input and Summary Results'!$J$4="yes",IF(C4888=FALSE,FALSE,IF('Data Transformation'!E4888&lt;$R$10,E4888,$R$10)),IF(C4888=FALSE,FALSE,IF(C4888&lt;$R$10,C4888,$R$10)))</f>
        <v>9.0931778000000005E-2</v>
      </c>
      <c r="H4888">
        <f>IF('Input and Summary Results'!$J$4="yes",'Data Transformation'!F4888,'Data Transformation'!D4888)</f>
        <v>7.7765152000000004E-2</v>
      </c>
      <c r="I4888">
        <f t="shared" si="259"/>
        <v>264</v>
      </c>
    </row>
    <row r="4889" spans="2:9" x14ac:dyDescent="0.45">
      <c r="B4889">
        <f>IF('Input and Summary Results'!D4471=0,FALSE,'Input and Summary Results'!$B4471)</f>
        <v>264</v>
      </c>
      <c r="C4889">
        <f>IF(OR(B4889=0,'Input and Summary Results'!D4471=0,'Input and Summary Results'!D4471=""),FALSE,'Input and Summary Results'!$D4471)</f>
        <v>6.9481126000000004E-2</v>
      </c>
      <c r="D4889">
        <f>IF(OR(B4889=0,'Input and Summary Results'!E4471=0),FALSE,'Input and Summary Results'!$E4471)</f>
        <v>7.6239090999999995E-2</v>
      </c>
      <c r="E4889">
        <f t="shared" si="257"/>
        <v>-1.1581331520610911</v>
      </c>
      <c r="F4889">
        <f t="shared" si="258"/>
        <v>0.47621228092935625</v>
      </c>
      <c r="G4889">
        <f>IF('Input and Summary Results'!$J$4="yes",IF(C4889=FALSE,FALSE,IF('Data Transformation'!E4889&lt;$R$10,E4889,$R$10)),IF(C4889=FALSE,FALSE,IF(C4889&lt;$R$10,C4889,$R$10)))</f>
        <v>6.9481126000000004E-2</v>
      </c>
      <c r="H4889">
        <f>IF('Input and Summary Results'!$J$4="yes",'Data Transformation'!F4889,'Data Transformation'!D4889)</f>
        <v>7.6239090999999995E-2</v>
      </c>
      <c r="I4889">
        <f t="shared" si="259"/>
        <v>264</v>
      </c>
    </row>
    <row r="4890" spans="2:9" x14ac:dyDescent="0.45">
      <c r="B4890">
        <f>IF('Input and Summary Results'!D4472=0,FALSE,'Input and Summary Results'!$B4472)</f>
        <v>264</v>
      </c>
      <c r="C4890">
        <f>IF(OR(B4890=0,'Input and Summary Results'!D4472=0,'Input and Summary Results'!D4472=""),FALSE,'Input and Summary Results'!$D4472)</f>
        <v>0.108540397</v>
      </c>
      <c r="D4890">
        <f>IF(OR(B4890=0,'Input and Summary Results'!E4472=0),FALSE,'Input and Summary Results'!$E4472)</f>
        <v>7.1638883E-2</v>
      </c>
      <c r="E4890">
        <f t="shared" si="257"/>
        <v>-0.96440859426756165</v>
      </c>
      <c r="F4890">
        <f t="shared" si="258"/>
        <v>0.28644888061354706</v>
      </c>
      <c r="G4890">
        <f>IF('Input and Summary Results'!$J$4="yes",IF(C4890=FALSE,FALSE,IF('Data Transformation'!E4890&lt;$R$10,E4890,$R$10)),IF(C4890=FALSE,FALSE,IF(C4890&lt;$R$10,C4890,$R$10)))</f>
        <v>0.108540397</v>
      </c>
      <c r="H4890">
        <f>IF('Input and Summary Results'!$J$4="yes",'Data Transformation'!F4890,'Data Transformation'!D4890)</f>
        <v>7.1638883E-2</v>
      </c>
      <c r="I4890">
        <f t="shared" si="259"/>
        <v>264</v>
      </c>
    </row>
    <row r="4891" spans="2:9" x14ac:dyDescent="0.45">
      <c r="B4891">
        <f>IF('Input and Summary Results'!D4473=0,FALSE,'Input and Summary Results'!$B4473)</f>
        <v>264</v>
      </c>
      <c r="C4891">
        <f>IF(OR(B4891=0,'Input and Summary Results'!D4473=0,'Input and Summary Results'!D4473=""),FALSE,'Input and Summary Results'!$D4473)</f>
        <v>-2.0723262999999999E-2</v>
      </c>
      <c r="D4891">
        <f>IF(OR(B4891=0,'Input and Summary Results'!E4473=0),FALSE,'Input and Summary Results'!$E4473)</f>
        <v>6.9152755999999996E-2</v>
      </c>
      <c r="E4891" t="e">
        <f t="shared" si="257"/>
        <v>#NUM!</v>
      </c>
      <c r="F4891">
        <f t="shared" si="258"/>
        <v>-1.4482418190610233</v>
      </c>
      <c r="G4891">
        <f>IF('Input and Summary Results'!$J$4="yes",IF(C4891=FALSE,FALSE,IF('Data Transformation'!E4891&lt;$R$10,E4891,$R$10)),IF(C4891=FALSE,FALSE,IF(C4891&lt;$R$10,C4891,$R$10)))</f>
        <v>-2.0723262999999999E-2</v>
      </c>
      <c r="H4891">
        <f>IF('Input and Summary Results'!$J$4="yes",'Data Transformation'!F4891,'Data Transformation'!D4891)</f>
        <v>6.9152755999999996E-2</v>
      </c>
      <c r="I4891">
        <f t="shared" si="259"/>
        <v>264</v>
      </c>
    </row>
    <row r="4892" spans="2:9" x14ac:dyDescent="0.45">
      <c r="B4892">
        <f>IF('Input and Summary Results'!D4474=0,FALSE,'Input and Summary Results'!$B4474)</f>
        <v>264</v>
      </c>
      <c r="C4892">
        <f>IF(OR(B4892=0,'Input and Summary Results'!D4474=0,'Input and Summary Results'!D4474=""),FALSE,'Input and Summary Results'!$D4474)</f>
        <v>-1.5405271999999999E-2</v>
      </c>
      <c r="D4892">
        <f>IF(OR(B4892=0,'Input and Summary Results'!E4474=0),FALSE,'Input and Summary Results'!$E4474)</f>
        <v>6.7913704000000005E-2</v>
      </c>
      <c r="E4892" t="e">
        <f t="shared" si="257"/>
        <v>#NUM!</v>
      </c>
      <c r="F4892">
        <f t="shared" si="258"/>
        <v>-1.9132766715186855</v>
      </c>
      <c r="G4892">
        <f>IF('Input and Summary Results'!$J$4="yes",IF(C4892=FALSE,FALSE,IF('Data Transformation'!E4892&lt;$R$10,E4892,$R$10)),IF(C4892=FALSE,FALSE,IF(C4892&lt;$R$10,C4892,$R$10)))</f>
        <v>-1.5405271999999999E-2</v>
      </c>
      <c r="H4892">
        <f>IF('Input and Summary Results'!$J$4="yes",'Data Transformation'!F4892,'Data Transformation'!D4892)</f>
        <v>6.7913704000000005E-2</v>
      </c>
      <c r="I4892">
        <f t="shared" si="259"/>
        <v>264</v>
      </c>
    </row>
    <row r="4893" spans="2:9" x14ac:dyDescent="0.45">
      <c r="B4893">
        <f>IF('Input and Summary Results'!D4475=0,FALSE,'Input and Summary Results'!$B4475)</f>
        <v>264</v>
      </c>
      <c r="C4893">
        <f>IF(OR(B4893=0,'Input and Summary Results'!D4475=0,'Input and Summary Results'!D4475=""),FALSE,'Input and Summary Results'!$D4475)</f>
        <v>-9.4385943999999999E-2</v>
      </c>
      <c r="D4893">
        <f>IF(OR(B4893=0,'Input and Summary Results'!E4475=0),FALSE,'Input and Summary Results'!$E4475)</f>
        <v>6.7835836999999996E-2</v>
      </c>
      <c r="E4893" t="e">
        <f t="shared" si="257"/>
        <v>#NUM!</v>
      </c>
      <c r="F4893">
        <f t="shared" si="258"/>
        <v>-0.31191883039279661</v>
      </c>
      <c r="G4893">
        <f>IF('Input and Summary Results'!$J$4="yes",IF(C4893=FALSE,FALSE,IF('Data Transformation'!E4893&lt;$R$10,E4893,$R$10)),IF(C4893=FALSE,FALSE,IF(C4893&lt;$R$10,C4893,$R$10)))</f>
        <v>-9.4385943999999999E-2</v>
      </c>
      <c r="H4893">
        <f>IF('Input and Summary Results'!$J$4="yes",'Data Transformation'!F4893,'Data Transformation'!D4893)</f>
        <v>6.7835836999999996E-2</v>
      </c>
      <c r="I4893">
        <f t="shared" si="259"/>
        <v>264</v>
      </c>
    </row>
    <row r="4894" spans="2:9" x14ac:dyDescent="0.45">
      <c r="B4894">
        <f>IF('Input and Summary Results'!D4476=0,FALSE,'Input and Summary Results'!$B4476)</f>
        <v>264</v>
      </c>
      <c r="C4894">
        <f>IF(OR(B4894=0,'Input and Summary Results'!D4476=0,'Input and Summary Results'!D4476=""),FALSE,'Input and Summary Results'!$D4476)</f>
        <v>-5.1949111999999999E-2</v>
      </c>
      <c r="D4894">
        <f>IF(OR(B4894=0,'Input and Summary Results'!E4476=0),FALSE,'Input and Summary Results'!$E4476)</f>
        <v>6.4912568000000004E-2</v>
      </c>
      <c r="E4894" t="e">
        <f t="shared" si="257"/>
        <v>#NUM!</v>
      </c>
      <c r="F4894">
        <f t="shared" si="258"/>
        <v>-0.5423009831621376</v>
      </c>
      <c r="G4894">
        <f>IF('Input and Summary Results'!$J$4="yes",IF(C4894=FALSE,FALSE,IF('Data Transformation'!E4894&lt;$R$10,E4894,$R$10)),IF(C4894=FALSE,FALSE,IF(C4894&lt;$R$10,C4894,$R$10)))</f>
        <v>-5.1949111999999999E-2</v>
      </c>
      <c r="H4894">
        <f>IF('Input and Summary Results'!$J$4="yes",'Data Transformation'!F4894,'Data Transformation'!D4894)</f>
        <v>6.4912568000000004E-2</v>
      </c>
      <c r="I4894">
        <f t="shared" si="259"/>
        <v>264</v>
      </c>
    </row>
    <row r="4895" spans="2:9" x14ac:dyDescent="0.45">
      <c r="B4895">
        <f>IF('Input and Summary Results'!D4477=0,FALSE,'Input and Summary Results'!$B4477)</f>
        <v>264</v>
      </c>
      <c r="C4895">
        <f>IF(OR(B4895=0,'Input and Summary Results'!D4477=0,'Input and Summary Results'!D4477=""),FALSE,'Input and Summary Results'!$D4477)</f>
        <v>4.6055835000000003E-2</v>
      </c>
      <c r="D4895">
        <f>IF(OR(B4895=0,'Input and Summary Results'!E4477=0),FALSE,'Input and Summary Results'!$E4477)</f>
        <v>5.9037210999999999E-2</v>
      </c>
      <c r="E4895">
        <f t="shared" si="257"/>
        <v>-1.3367153394569931</v>
      </c>
      <c r="F4895">
        <f t="shared" si="258"/>
        <v>0.55632797828983016</v>
      </c>
      <c r="G4895">
        <f>IF('Input and Summary Results'!$J$4="yes",IF(C4895=FALSE,FALSE,IF('Data Transformation'!E4895&lt;$R$10,E4895,$R$10)),IF(C4895=FALSE,FALSE,IF(C4895&lt;$R$10,C4895,$R$10)))</f>
        <v>4.6055835000000003E-2</v>
      </c>
      <c r="H4895">
        <f>IF('Input and Summary Results'!$J$4="yes",'Data Transformation'!F4895,'Data Transformation'!D4895)</f>
        <v>5.9037210999999999E-2</v>
      </c>
      <c r="I4895">
        <f t="shared" si="259"/>
        <v>264</v>
      </c>
    </row>
    <row r="4896" spans="2:9" x14ac:dyDescent="0.45">
      <c r="B4896">
        <f>IF('Input and Summary Results'!D4478=0,FALSE,'Input and Summary Results'!$B4478)</f>
        <v>264</v>
      </c>
      <c r="C4896">
        <f>IF(OR(B4896=0,'Input and Summary Results'!D4478=0,'Input and Summary Results'!D4478=""),FALSE,'Input and Summary Results'!$D4478)</f>
        <v>0.12271810499999999</v>
      </c>
      <c r="D4896">
        <f>IF(OR(B4896=0,'Input and Summary Results'!E4478=0),FALSE,'Input and Summary Results'!$E4478)</f>
        <v>5.7029851999999999E-2</v>
      </c>
      <c r="E4896">
        <f t="shared" si="257"/>
        <v>-0.91109135967277866</v>
      </c>
      <c r="F4896">
        <f t="shared" si="258"/>
        <v>0.20168952061311574</v>
      </c>
      <c r="G4896">
        <f>IF('Input and Summary Results'!$J$4="yes",IF(C4896=FALSE,FALSE,IF('Data Transformation'!E4896&lt;$R$10,E4896,$R$10)),IF(C4896=FALSE,FALSE,IF(C4896&lt;$R$10,C4896,$R$10)))</f>
        <v>0.12271810499999999</v>
      </c>
      <c r="H4896">
        <f>IF('Input and Summary Results'!$J$4="yes",'Data Transformation'!F4896,'Data Transformation'!D4896)</f>
        <v>5.7029851999999999E-2</v>
      </c>
      <c r="I4896">
        <f t="shared" si="259"/>
        <v>264</v>
      </c>
    </row>
    <row r="4897" spans="2:9" x14ac:dyDescent="0.45">
      <c r="B4897">
        <f>IF('Input and Summary Results'!D4479=0,FALSE,'Input and Summary Results'!$B4479)</f>
        <v>264</v>
      </c>
      <c r="C4897">
        <f>IF(OR(B4897=0,'Input and Summary Results'!D4479=0,'Input and Summary Results'!D4479=""),FALSE,'Input and Summary Results'!$D4479)</f>
        <v>5.4216251E-2</v>
      </c>
      <c r="D4897">
        <f>IF(OR(B4897=0,'Input and Summary Results'!E4479=0),FALSE,'Input and Summary Results'!$E4479)</f>
        <v>4.6637240000000003E-2</v>
      </c>
      <c r="E4897">
        <f t="shared" si="257"/>
        <v>-1.2658705167500837</v>
      </c>
      <c r="F4897">
        <f t="shared" si="258"/>
        <v>0.37333016921439299</v>
      </c>
      <c r="G4897">
        <f>IF('Input and Summary Results'!$J$4="yes",IF(C4897=FALSE,FALSE,IF('Data Transformation'!E4897&lt;$R$10,E4897,$R$10)),IF(C4897=FALSE,FALSE,IF(C4897&lt;$R$10,C4897,$R$10)))</f>
        <v>5.4216251E-2</v>
      </c>
      <c r="H4897">
        <f>IF('Input and Summary Results'!$J$4="yes",'Data Transformation'!F4897,'Data Transformation'!D4897)</f>
        <v>4.6637240000000003E-2</v>
      </c>
      <c r="I4897">
        <f t="shared" si="259"/>
        <v>264</v>
      </c>
    </row>
    <row r="4898" spans="2:9" x14ac:dyDescent="0.45">
      <c r="B4898">
        <f>IF('Input and Summary Results'!D4480=0,FALSE,'Input and Summary Results'!$B4480)</f>
        <v>264</v>
      </c>
      <c r="C4898">
        <f>IF(OR(B4898=0,'Input and Summary Results'!D4480=0,'Input and Summary Results'!D4480=""),FALSE,'Input and Summary Results'!$D4480)</f>
        <v>0.96470697699999997</v>
      </c>
      <c r="D4898">
        <f>IF(OR(B4898=0,'Input and Summary Results'!E4480=0),FALSE,'Input and Summary Results'!$E4480)</f>
        <v>4.3269214E-2</v>
      </c>
      <c r="E4898">
        <f t="shared" si="257"/>
        <v>-1.5604580539025538E-2</v>
      </c>
      <c r="F4898">
        <f t="shared" si="258"/>
        <v>1.9465847478783188E-2</v>
      </c>
      <c r="G4898">
        <f>IF('Input and Summary Results'!$J$4="yes",IF(C4898=FALSE,FALSE,IF('Data Transformation'!E4898&lt;$R$10,E4898,$R$10)),IF(C4898=FALSE,FALSE,IF(C4898&lt;$R$10,C4898,$R$10)))</f>
        <v>0.96470697699999997</v>
      </c>
      <c r="H4898">
        <f>IF('Input and Summary Results'!$J$4="yes",'Data Transformation'!F4898,'Data Transformation'!D4898)</f>
        <v>4.3269214E-2</v>
      </c>
      <c r="I4898">
        <f t="shared" si="259"/>
        <v>264</v>
      </c>
    </row>
    <row r="4899" spans="2:9" x14ac:dyDescent="0.45">
      <c r="B4899">
        <f>IF('Input and Summary Results'!D4481=0,FALSE,'Input and Summary Results'!$B4481)</f>
        <v>264</v>
      </c>
      <c r="C4899">
        <f>IF(OR(B4899=0,'Input and Summary Results'!D4481=0,'Input and Summary Results'!D4481=""),FALSE,'Input and Summary Results'!$D4481)</f>
        <v>3.2255301E-2</v>
      </c>
      <c r="D4899">
        <f>IF(OR(B4899=0,'Input and Summary Results'!E4481=0),FALSE,'Input and Summary Results'!$E4481)</f>
        <v>3.9605245999999997E-2</v>
      </c>
      <c r="E4899">
        <f t="shared" si="257"/>
        <v>-1.4913989010020161</v>
      </c>
      <c r="F4899">
        <f t="shared" si="258"/>
        <v>0.53289463223424882</v>
      </c>
      <c r="G4899">
        <f>IF('Input and Summary Results'!$J$4="yes",IF(C4899=FALSE,FALSE,IF('Data Transformation'!E4899&lt;$R$10,E4899,$R$10)),IF(C4899=FALSE,FALSE,IF(C4899&lt;$R$10,C4899,$R$10)))</f>
        <v>3.2255301E-2</v>
      </c>
      <c r="H4899">
        <f>IF('Input and Summary Results'!$J$4="yes",'Data Transformation'!F4899,'Data Transformation'!D4899)</f>
        <v>3.9605245999999997E-2</v>
      </c>
      <c r="I4899">
        <f t="shared" si="259"/>
        <v>264</v>
      </c>
    </row>
    <row r="4900" spans="2:9" x14ac:dyDescent="0.45">
      <c r="B4900">
        <f>IF('Input and Summary Results'!D4482=0,FALSE,'Input and Summary Results'!$B4482)</f>
        <v>265</v>
      </c>
      <c r="C4900">
        <f>IF(OR(B4900=0,'Input and Summary Results'!D4482=0,'Input and Summary Results'!D4482=""),FALSE,'Input and Summary Results'!$D4482)</f>
        <v>0.99109006099999997</v>
      </c>
      <c r="D4900">
        <f>IF(OR(B4900=0,'Input and Summary Results'!E4482=0),FALSE,'Input and Summary Results'!$E4482)</f>
        <v>0.10609326600000001</v>
      </c>
      <c r="E4900">
        <f t="shared" si="257"/>
        <v>-3.886879098812311E-3</v>
      </c>
      <c r="F4900">
        <f t="shared" si="258"/>
        <v>4.6458419124435157E-2</v>
      </c>
      <c r="G4900">
        <f>IF('Input and Summary Results'!$J$4="yes",IF(C4900=FALSE,FALSE,IF('Data Transformation'!E4900&lt;$R$10,E4900,$R$10)),IF(C4900=FALSE,FALSE,IF(C4900&lt;$R$10,C4900,$R$10)))</f>
        <v>0.99109006099999997</v>
      </c>
      <c r="H4900">
        <f>IF('Input and Summary Results'!$J$4="yes",'Data Transformation'!F4900,'Data Transformation'!D4900)</f>
        <v>0.10609326600000001</v>
      </c>
      <c r="I4900">
        <f t="shared" si="259"/>
        <v>265</v>
      </c>
    </row>
    <row r="4901" spans="2:9" x14ac:dyDescent="0.45">
      <c r="B4901">
        <f>IF('Input and Summary Results'!D4483=0,FALSE,'Input and Summary Results'!$B4483)</f>
        <v>265</v>
      </c>
      <c r="C4901">
        <f>IF(OR(B4901=0,'Input and Summary Results'!D4483=0,'Input and Summary Results'!D4483=""),FALSE,'Input and Summary Results'!$D4483)</f>
        <v>0.88467543500000001</v>
      </c>
      <c r="D4901">
        <f>IF(OR(B4901=0,'Input and Summary Results'!E4483=0),FALSE,'Input and Summary Results'!$E4483)</f>
        <v>0.103799878</v>
      </c>
      <c r="E4901">
        <f t="shared" si="257"/>
        <v>-5.3216031722620238E-2</v>
      </c>
      <c r="F4901">
        <f t="shared" si="258"/>
        <v>5.092166603676522E-2</v>
      </c>
      <c r="G4901">
        <f>IF('Input and Summary Results'!$J$4="yes",IF(C4901=FALSE,FALSE,IF('Data Transformation'!E4901&lt;$R$10,E4901,$R$10)),IF(C4901=FALSE,FALSE,IF(C4901&lt;$R$10,C4901,$R$10)))</f>
        <v>0.88467543500000001</v>
      </c>
      <c r="H4901">
        <f>IF('Input and Summary Results'!$J$4="yes",'Data Transformation'!F4901,'Data Transformation'!D4901)</f>
        <v>0.103799878</v>
      </c>
      <c r="I4901">
        <f t="shared" si="259"/>
        <v>265</v>
      </c>
    </row>
    <row r="4902" spans="2:9" x14ac:dyDescent="0.45">
      <c r="B4902">
        <f>IF('Input and Summary Results'!D4484=0,FALSE,'Input and Summary Results'!$B4484)</f>
        <v>265</v>
      </c>
      <c r="C4902">
        <f>IF(OR(B4902=0,'Input and Summary Results'!D4484=0,'Input and Summary Results'!D4484=""),FALSE,'Input and Summary Results'!$D4484)</f>
        <v>1.0494632559999999</v>
      </c>
      <c r="D4902">
        <f>IF(OR(B4902=0,'Input and Summary Results'!E4484=0),FALSE,'Input and Summary Results'!$E4484)</f>
        <v>9.4995063000000005E-2</v>
      </c>
      <c r="E4902">
        <f t="shared" si="257"/>
        <v>2.0967237586549701E-2</v>
      </c>
      <c r="F4902">
        <f t="shared" si="258"/>
        <v>3.9284707783995065E-2</v>
      </c>
      <c r="G4902">
        <f>IF('Input and Summary Results'!$J$4="yes",IF(C4902=FALSE,FALSE,IF('Data Transformation'!E4902&lt;$R$10,E4902,$R$10)),IF(C4902=FALSE,FALSE,IF(C4902&lt;$R$10,C4902,$R$10)))</f>
        <v>1.0494632559999999</v>
      </c>
      <c r="H4902">
        <f>IF('Input and Summary Results'!$J$4="yes",'Data Transformation'!F4902,'Data Transformation'!D4902)</f>
        <v>9.4995063000000005E-2</v>
      </c>
      <c r="I4902">
        <f t="shared" si="259"/>
        <v>265</v>
      </c>
    </row>
    <row r="4903" spans="2:9" x14ac:dyDescent="0.45">
      <c r="B4903">
        <f>IF('Input and Summary Results'!D4485=0,FALSE,'Input and Summary Results'!$B4485)</f>
        <v>265</v>
      </c>
      <c r="C4903">
        <f>IF(OR(B4903=0,'Input and Summary Results'!D4485=0,'Input and Summary Results'!D4485=""),FALSE,'Input and Summary Results'!$D4485)</f>
        <v>0.96837843000000001</v>
      </c>
      <c r="D4903">
        <f>IF(OR(B4903=0,'Input and Summary Results'!E4485=0),FALSE,'Input and Summary Results'!$E4485)</f>
        <v>9.4404065999999995E-2</v>
      </c>
      <c r="E4903">
        <f t="shared" si="257"/>
        <v>-1.3954892749825556E-2</v>
      </c>
      <c r="F4903">
        <f t="shared" si="258"/>
        <v>4.2309249539975807E-2</v>
      </c>
      <c r="G4903">
        <f>IF('Input and Summary Results'!$J$4="yes",IF(C4903=FALSE,FALSE,IF('Data Transformation'!E4903&lt;$R$10,E4903,$R$10)),IF(C4903=FALSE,FALSE,IF(C4903&lt;$R$10,C4903,$R$10)))</f>
        <v>0.96837843000000001</v>
      </c>
      <c r="H4903">
        <f>IF('Input and Summary Results'!$J$4="yes",'Data Transformation'!F4903,'Data Transformation'!D4903)</f>
        <v>9.4404065999999995E-2</v>
      </c>
      <c r="I4903">
        <f t="shared" si="259"/>
        <v>265</v>
      </c>
    </row>
    <row r="4904" spans="2:9" x14ac:dyDescent="0.45">
      <c r="B4904">
        <f>IF('Input and Summary Results'!D4486=0,FALSE,'Input and Summary Results'!$B4486)</f>
        <v>265</v>
      </c>
      <c r="C4904">
        <f>IF(OR(B4904=0,'Input and Summary Results'!D4486=0,'Input and Summary Results'!D4486=""),FALSE,'Input and Summary Results'!$D4486)</f>
        <v>0.99169873600000003</v>
      </c>
      <c r="D4904">
        <f>IF(OR(B4904=0,'Input and Summary Results'!E4486=0),FALSE,'Input and Summary Results'!$E4486)</f>
        <v>9.1406076000000003E-2</v>
      </c>
      <c r="E4904">
        <f t="shared" si="257"/>
        <v>-3.6202403095715726E-3</v>
      </c>
      <c r="F4904">
        <f t="shared" si="258"/>
        <v>4.0002306692463109E-2</v>
      </c>
      <c r="G4904">
        <f>IF('Input and Summary Results'!$J$4="yes",IF(C4904=FALSE,FALSE,IF('Data Transformation'!E4904&lt;$R$10,E4904,$R$10)),IF(C4904=FALSE,FALSE,IF(C4904&lt;$R$10,C4904,$R$10)))</f>
        <v>0.99169873600000003</v>
      </c>
      <c r="H4904">
        <f>IF('Input and Summary Results'!$J$4="yes",'Data Transformation'!F4904,'Data Transformation'!D4904)</f>
        <v>9.1406076000000003E-2</v>
      </c>
      <c r="I4904">
        <f t="shared" si="259"/>
        <v>265</v>
      </c>
    </row>
    <row r="4905" spans="2:9" x14ac:dyDescent="0.45">
      <c r="B4905">
        <f>IF('Input and Summary Results'!D4487=0,FALSE,'Input and Summary Results'!$B4487)</f>
        <v>265</v>
      </c>
      <c r="C4905">
        <f>IF(OR(B4905=0,'Input and Summary Results'!D4487=0,'Input and Summary Results'!D4487=""),FALSE,'Input and Summary Results'!$D4487)</f>
        <v>0.94433822499999998</v>
      </c>
      <c r="D4905">
        <f>IF(OR(B4905=0,'Input and Summary Results'!E4487=0),FALSE,'Input and Summary Results'!$E4487)</f>
        <v>7.7646305999999998E-2</v>
      </c>
      <c r="E4905">
        <f t="shared" si="257"/>
        <v>-2.4872430550437693E-2</v>
      </c>
      <c r="F4905">
        <f t="shared" si="258"/>
        <v>3.5684774704529194E-2</v>
      </c>
      <c r="G4905">
        <f>IF('Input and Summary Results'!$J$4="yes",IF(C4905=FALSE,FALSE,IF('Data Transformation'!E4905&lt;$R$10,E4905,$R$10)),IF(C4905=FALSE,FALSE,IF(C4905&lt;$R$10,C4905,$R$10)))</f>
        <v>0.94433822499999998</v>
      </c>
      <c r="H4905">
        <f>IF('Input and Summary Results'!$J$4="yes",'Data Transformation'!F4905,'Data Transformation'!D4905)</f>
        <v>7.7646305999999998E-2</v>
      </c>
      <c r="I4905">
        <f t="shared" si="259"/>
        <v>265</v>
      </c>
    </row>
    <row r="4906" spans="2:9" x14ac:dyDescent="0.45">
      <c r="B4906">
        <f>IF('Input and Summary Results'!D4488=0,FALSE,'Input and Summary Results'!$B4488)</f>
        <v>265</v>
      </c>
      <c r="C4906">
        <f>IF(OR(B4906=0,'Input and Summary Results'!D4488=0,'Input and Summary Results'!D4488=""),FALSE,'Input and Summary Results'!$D4488)</f>
        <v>0.814142535</v>
      </c>
      <c r="D4906">
        <f>IF(OR(B4906=0,'Input and Summary Results'!E4488=0),FALSE,'Input and Summary Results'!$E4488)</f>
        <v>7.4905306000000005E-2</v>
      </c>
      <c r="E4906">
        <f t="shared" ref="E4906:E4969" si="260">IF(C4906=FALSE,FALSE,LOG10(C4906))</f>
        <v>-8.9299554883600571E-2</v>
      </c>
      <c r="F4906">
        <f t="shared" ref="F4906:F4969" si="261">IF(D4906=FALSE, FALSE,0.434*D4906/C4906)</f>
        <v>3.9930235071184442E-2</v>
      </c>
      <c r="G4906">
        <f>IF('Input and Summary Results'!$J$4="yes",IF(C4906=FALSE,FALSE,IF('Data Transformation'!E4906&lt;$R$10,E4906,$R$10)),IF(C4906=FALSE,FALSE,IF(C4906&lt;$R$10,C4906,$R$10)))</f>
        <v>0.814142535</v>
      </c>
      <c r="H4906">
        <f>IF('Input and Summary Results'!$J$4="yes",'Data Transformation'!F4906,'Data Transformation'!D4906)</f>
        <v>7.4905306000000005E-2</v>
      </c>
      <c r="I4906">
        <f t="shared" si="259"/>
        <v>265</v>
      </c>
    </row>
    <row r="4907" spans="2:9" x14ac:dyDescent="0.45">
      <c r="B4907">
        <f>IF('Input and Summary Results'!D4489=0,FALSE,'Input and Summary Results'!$B4489)</f>
        <v>265</v>
      </c>
      <c r="C4907">
        <f>IF(OR(B4907=0,'Input and Summary Results'!D4489=0,'Input and Summary Results'!D4489=""),FALSE,'Input and Summary Results'!$D4489)</f>
        <v>0.82200700299999996</v>
      </c>
      <c r="D4907">
        <f>IF(OR(B4907=0,'Input and Summary Results'!E4489=0),FALSE,'Input and Summary Results'!$E4489)</f>
        <v>7.3999740999999994E-2</v>
      </c>
      <c r="E4907">
        <f t="shared" si="260"/>
        <v>-8.5124482519193606E-2</v>
      </c>
      <c r="F4907">
        <f t="shared" si="261"/>
        <v>3.9070090007493521E-2</v>
      </c>
      <c r="G4907">
        <f>IF('Input and Summary Results'!$J$4="yes",IF(C4907=FALSE,FALSE,IF('Data Transformation'!E4907&lt;$R$10,E4907,$R$10)),IF(C4907=FALSE,FALSE,IF(C4907&lt;$R$10,C4907,$R$10)))</f>
        <v>0.82200700299999996</v>
      </c>
      <c r="H4907">
        <f>IF('Input and Summary Results'!$J$4="yes",'Data Transformation'!F4907,'Data Transformation'!D4907)</f>
        <v>7.3999740999999994E-2</v>
      </c>
      <c r="I4907">
        <f t="shared" si="259"/>
        <v>265</v>
      </c>
    </row>
    <row r="4908" spans="2:9" x14ac:dyDescent="0.45">
      <c r="B4908">
        <f>IF('Input and Summary Results'!D4490=0,FALSE,'Input and Summary Results'!$B4490)</f>
        <v>265</v>
      </c>
      <c r="C4908">
        <f>IF(OR(B4908=0,'Input and Summary Results'!D4490=0,'Input and Summary Results'!D4490=""),FALSE,'Input and Summary Results'!$D4490)</f>
        <v>0.86809151799999995</v>
      </c>
      <c r="D4908">
        <f>IF(OR(B4908=0,'Input and Summary Results'!E4490=0),FALSE,'Input and Summary Results'!$E4490)</f>
        <v>7.3312347E-2</v>
      </c>
      <c r="E4908">
        <f t="shared" si="260"/>
        <v>-6.1434487188444478E-2</v>
      </c>
      <c r="F4908">
        <f t="shared" si="261"/>
        <v>3.665230904606074E-2</v>
      </c>
      <c r="G4908">
        <f>IF('Input and Summary Results'!$J$4="yes",IF(C4908=FALSE,FALSE,IF('Data Transformation'!E4908&lt;$R$10,E4908,$R$10)),IF(C4908=FALSE,FALSE,IF(C4908&lt;$R$10,C4908,$R$10)))</f>
        <v>0.86809151799999995</v>
      </c>
      <c r="H4908">
        <f>IF('Input and Summary Results'!$J$4="yes",'Data Transformation'!F4908,'Data Transformation'!D4908)</f>
        <v>7.3312347E-2</v>
      </c>
      <c r="I4908">
        <f t="shared" si="259"/>
        <v>265</v>
      </c>
    </row>
    <row r="4909" spans="2:9" x14ac:dyDescent="0.45">
      <c r="B4909">
        <f>IF('Input and Summary Results'!D4491=0,FALSE,'Input and Summary Results'!$B4491)</f>
        <v>265</v>
      </c>
      <c r="C4909">
        <f>IF(OR(B4909=0,'Input and Summary Results'!D4491=0,'Input and Summary Results'!D4491=""),FALSE,'Input and Summary Results'!$D4491)</f>
        <v>0.69997743800000001</v>
      </c>
      <c r="D4909">
        <f>IF(OR(B4909=0,'Input and Summary Results'!E4491=0),FALSE,'Input and Summary Results'!$E4491)</f>
        <v>6.8146368999999998E-2</v>
      </c>
      <c r="E4909">
        <f t="shared" si="260"/>
        <v>-0.1549159581429071</v>
      </c>
      <c r="F4909">
        <f t="shared" si="261"/>
        <v>4.225211062588563E-2</v>
      </c>
      <c r="G4909">
        <f>IF('Input and Summary Results'!$J$4="yes",IF(C4909=FALSE,FALSE,IF('Data Transformation'!E4909&lt;$R$10,E4909,$R$10)),IF(C4909=FALSE,FALSE,IF(C4909&lt;$R$10,C4909,$R$10)))</f>
        <v>0.69997743800000001</v>
      </c>
      <c r="H4909">
        <f>IF('Input and Summary Results'!$J$4="yes",'Data Transformation'!F4909,'Data Transformation'!D4909)</f>
        <v>6.8146368999999998E-2</v>
      </c>
      <c r="I4909">
        <f t="shared" si="259"/>
        <v>265</v>
      </c>
    </row>
    <row r="4910" spans="2:9" x14ac:dyDescent="0.45">
      <c r="B4910">
        <f>IF('Input and Summary Results'!D4492=0,FALSE,'Input and Summary Results'!$B4492)</f>
        <v>265</v>
      </c>
      <c r="C4910">
        <f>IF(OR(B4910=0,'Input and Summary Results'!D4492=0,'Input and Summary Results'!D4492=""),FALSE,'Input and Summary Results'!$D4492)</f>
        <v>1.036103131</v>
      </c>
      <c r="D4910">
        <f>IF(OR(B4910=0,'Input and Summary Results'!E4492=0),FALSE,'Input and Summary Results'!$E4492)</f>
        <v>6.5144118000000001E-2</v>
      </c>
      <c r="E4910">
        <f t="shared" si="260"/>
        <v>1.5402986099405313E-2</v>
      </c>
      <c r="F4910">
        <f t="shared" si="261"/>
        <v>2.7287387100850293E-2</v>
      </c>
      <c r="G4910">
        <f>IF('Input and Summary Results'!$J$4="yes",IF(C4910=FALSE,FALSE,IF('Data Transformation'!E4910&lt;$R$10,E4910,$R$10)),IF(C4910=FALSE,FALSE,IF(C4910&lt;$R$10,C4910,$R$10)))</f>
        <v>1.036103131</v>
      </c>
      <c r="H4910">
        <f>IF('Input and Summary Results'!$J$4="yes",'Data Transformation'!F4910,'Data Transformation'!D4910)</f>
        <v>6.5144118000000001E-2</v>
      </c>
      <c r="I4910">
        <f t="shared" si="259"/>
        <v>265</v>
      </c>
    </row>
    <row r="4911" spans="2:9" x14ac:dyDescent="0.45">
      <c r="B4911">
        <f>IF('Input and Summary Results'!D4493=0,FALSE,'Input and Summary Results'!$B4493)</f>
        <v>265</v>
      </c>
      <c r="C4911">
        <f>IF(OR(B4911=0,'Input and Summary Results'!D4493=0,'Input and Summary Results'!D4493=""),FALSE,'Input and Summary Results'!$D4493)</f>
        <v>0.67274218900000005</v>
      </c>
      <c r="D4911">
        <f>IF(OR(B4911=0,'Input and Summary Results'!E4493=0),FALSE,'Input and Summary Results'!$E4493)</f>
        <v>5.8733735000000002E-2</v>
      </c>
      <c r="E4911">
        <f t="shared" si="260"/>
        <v>-0.17215133599288326</v>
      </c>
      <c r="F4911">
        <f t="shared" si="261"/>
        <v>3.7890355929498576E-2</v>
      </c>
      <c r="G4911">
        <f>IF('Input and Summary Results'!$J$4="yes",IF(C4911=FALSE,FALSE,IF('Data Transformation'!E4911&lt;$R$10,E4911,$R$10)),IF(C4911=FALSE,FALSE,IF(C4911&lt;$R$10,C4911,$R$10)))</f>
        <v>0.67274218900000005</v>
      </c>
      <c r="H4911">
        <f>IF('Input and Summary Results'!$J$4="yes",'Data Transformation'!F4911,'Data Transformation'!D4911)</f>
        <v>5.8733735000000002E-2</v>
      </c>
      <c r="I4911">
        <f t="shared" si="259"/>
        <v>265</v>
      </c>
    </row>
    <row r="4912" spans="2:9" x14ac:dyDescent="0.45">
      <c r="B4912">
        <f>IF('Input and Summary Results'!D4494=0,FALSE,'Input and Summary Results'!$B4494)</f>
        <v>265</v>
      </c>
      <c r="C4912">
        <f>IF(OR(B4912=0,'Input and Summary Results'!D4494=0,'Input and Summary Results'!D4494=""),FALSE,'Input and Summary Results'!$D4494)</f>
        <v>-9.5083210000000001E-3</v>
      </c>
      <c r="D4912">
        <f>IF(OR(B4912=0,'Input and Summary Results'!E4494=0),FALSE,'Input and Summary Results'!$E4494)</f>
        <v>5.5630311000000002E-2</v>
      </c>
      <c r="E4912" t="e">
        <f t="shared" si="260"/>
        <v>#NUM!</v>
      </c>
      <c r="F4912">
        <f t="shared" si="261"/>
        <v>-2.5392027650307556</v>
      </c>
      <c r="G4912">
        <f>IF('Input and Summary Results'!$J$4="yes",IF(C4912=FALSE,FALSE,IF('Data Transformation'!E4912&lt;$R$10,E4912,$R$10)),IF(C4912=FALSE,FALSE,IF(C4912&lt;$R$10,C4912,$R$10)))</f>
        <v>-9.5083210000000001E-3</v>
      </c>
      <c r="H4912">
        <f>IF('Input and Summary Results'!$J$4="yes",'Data Transformation'!F4912,'Data Transformation'!D4912)</f>
        <v>5.5630311000000002E-2</v>
      </c>
      <c r="I4912">
        <f t="shared" si="259"/>
        <v>265</v>
      </c>
    </row>
    <row r="4913" spans="2:9" x14ac:dyDescent="0.45">
      <c r="B4913">
        <f>IF('Input and Summary Results'!D4495=0,FALSE,'Input and Summary Results'!$B4495)</f>
        <v>265</v>
      </c>
      <c r="C4913">
        <f>IF(OR(B4913=0,'Input and Summary Results'!D4495=0,'Input and Summary Results'!D4495=""),FALSE,'Input and Summary Results'!$D4495)</f>
        <v>0.98470751899999998</v>
      </c>
      <c r="D4913">
        <f>IF(OR(B4913=0,'Input and Summary Results'!E4495=0),FALSE,'Input and Summary Results'!$E4495)</f>
        <v>4.8403363999999997E-2</v>
      </c>
      <c r="E4913">
        <f t="shared" si="260"/>
        <v>-6.6927458951469513E-3</v>
      </c>
      <c r="F4913">
        <f t="shared" si="261"/>
        <v>2.1333299046333368E-2</v>
      </c>
      <c r="G4913">
        <f>IF('Input and Summary Results'!$J$4="yes",IF(C4913=FALSE,FALSE,IF('Data Transformation'!E4913&lt;$R$10,E4913,$R$10)),IF(C4913=FALSE,FALSE,IF(C4913&lt;$R$10,C4913,$R$10)))</f>
        <v>0.98470751899999998</v>
      </c>
      <c r="H4913">
        <f>IF('Input and Summary Results'!$J$4="yes",'Data Transformation'!F4913,'Data Transformation'!D4913)</f>
        <v>4.8403363999999997E-2</v>
      </c>
      <c r="I4913">
        <f t="shared" si="259"/>
        <v>265</v>
      </c>
    </row>
    <row r="4914" spans="2:9" x14ac:dyDescent="0.45">
      <c r="B4914">
        <f>IF('Input and Summary Results'!D4496=0,FALSE,'Input and Summary Results'!$B4496)</f>
        <v>265</v>
      </c>
      <c r="C4914">
        <f>IF(OR(B4914=0,'Input and Summary Results'!D4496=0,'Input and Summary Results'!D4496=""),FALSE,'Input and Summary Results'!$D4496)</f>
        <v>0.71192328299999996</v>
      </c>
      <c r="D4914">
        <f>IF(OR(B4914=0,'Input and Summary Results'!E4496=0),FALSE,'Input and Summary Results'!$E4496)</f>
        <v>4.2407263000000001E-2</v>
      </c>
      <c r="E4914">
        <f t="shared" si="260"/>
        <v>-0.14756680350481299</v>
      </c>
      <c r="F4914">
        <f t="shared" si="261"/>
        <v>2.5852156519510824E-2</v>
      </c>
      <c r="G4914">
        <f>IF('Input and Summary Results'!$J$4="yes",IF(C4914=FALSE,FALSE,IF('Data Transformation'!E4914&lt;$R$10,E4914,$R$10)),IF(C4914=FALSE,FALSE,IF(C4914&lt;$R$10,C4914,$R$10)))</f>
        <v>0.71192328299999996</v>
      </c>
      <c r="H4914">
        <f>IF('Input and Summary Results'!$J$4="yes",'Data Transformation'!F4914,'Data Transformation'!D4914)</f>
        <v>4.2407263000000001E-2</v>
      </c>
      <c r="I4914">
        <f t="shared" si="259"/>
        <v>265</v>
      </c>
    </row>
    <row r="4915" spans="2:9" x14ac:dyDescent="0.45">
      <c r="B4915">
        <f>IF('Input and Summary Results'!D4497=0,FALSE,'Input and Summary Results'!$B4497)</f>
        <v>266</v>
      </c>
      <c r="C4915">
        <f>IF(OR(B4915=0,'Input and Summary Results'!D4497=0,'Input and Summary Results'!D4497=""),FALSE,'Input and Summary Results'!$D4497)</f>
        <v>0.21016258900000001</v>
      </c>
      <c r="D4915">
        <f>IF(OR(B4915=0,'Input and Summary Results'!E4497=0),FALSE,'Input and Summary Results'!$E4497)</f>
        <v>8.1328388000000001E-2</v>
      </c>
      <c r="E4915">
        <f t="shared" si="260"/>
        <v>-0.67744459010070746</v>
      </c>
      <c r="F4915">
        <f t="shared" si="261"/>
        <v>0.16794863710020244</v>
      </c>
      <c r="G4915">
        <f>IF('Input and Summary Results'!$J$4="yes",IF(C4915=FALSE,FALSE,IF('Data Transformation'!E4915&lt;$R$10,E4915,$R$10)),IF(C4915=FALSE,FALSE,IF(C4915&lt;$R$10,C4915,$R$10)))</f>
        <v>0.21016258900000001</v>
      </c>
      <c r="H4915">
        <f>IF('Input and Summary Results'!$J$4="yes",'Data Transformation'!F4915,'Data Transformation'!D4915)</f>
        <v>8.1328388000000001E-2</v>
      </c>
      <c r="I4915">
        <f t="shared" si="259"/>
        <v>266</v>
      </c>
    </row>
    <row r="4916" spans="2:9" x14ac:dyDescent="0.45">
      <c r="B4916">
        <f>IF('Input and Summary Results'!D4498=0,FALSE,'Input and Summary Results'!$B4498)</f>
        <v>266</v>
      </c>
      <c r="C4916">
        <f>IF(OR(B4916=0,'Input and Summary Results'!D4498=0,'Input and Summary Results'!D4498=""),FALSE,'Input and Summary Results'!$D4498)</f>
        <v>0.364991766</v>
      </c>
      <c r="D4916">
        <f>IF(OR(B4916=0,'Input and Summary Results'!E4498=0),FALSE,'Input and Summary Results'!$E4498)</f>
        <v>7.6785214000000004E-2</v>
      </c>
      <c r="E4916">
        <f t="shared" si="260"/>
        <v>-0.43771693286160668</v>
      </c>
      <c r="F4916">
        <f t="shared" si="261"/>
        <v>9.1302834694632531E-2</v>
      </c>
      <c r="G4916">
        <f>IF('Input and Summary Results'!$J$4="yes",IF(C4916=FALSE,FALSE,IF('Data Transformation'!E4916&lt;$R$10,E4916,$R$10)),IF(C4916=FALSE,FALSE,IF(C4916&lt;$R$10,C4916,$R$10)))</f>
        <v>0.364991766</v>
      </c>
      <c r="H4916">
        <f>IF('Input and Summary Results'!$J$4="yes",'Data Transformation'!F4916,'Data Transformation'!D4916)</f>
        <v>7.6785214000000004E-2</v>
      </c>
      <c r="I4916">
        <f t="shared" si="259"/>
        <v>266</v>
      </c>
    </row>
    <row r="4917" spans="2:9" x14ac:dyDescent="0.45">
      <c r="B4917">
        <f>IF('Input and Summary Results'!D4499=0,FALSE,'Input and Summary Results'!$B4499)</f>
        <v>266</v>
      </c>
      <c r="C4917">
        <f>IF(OR(B4917=0,'Input and Summary Results'!D4499=0,'Input and Summary Results'!D4499=""),FALSE,'Input and Summary Results'!$D4499)</f>
        <v>0.33114631500000002</v>
      </c>
      <c r="D4917">
        <f>IF(OR(B4917=0,'Input and Summary Results'!E4499=0),FALSE,'Input and Summary Results'!$E4499)</f>
        <v>7.5058889000000004E-2</v>
      </c>
      <c r="E4917">
        <f t="shared" si="260"/>
        <v>-0.4799800734241903</v>
      </c>
      <c r="F4917">
        <f t="shared" si="261"/>
        <v>9.8372098224919102E-2</v>
      </c>
      <c r="G4917">
        <f>IF('Input and Summary Results'!$J$4="yes",IF(C4917=FALSE,FALSE,IF('Data Transformation'!E4917&lt;$R$10,E4917,$R$10)),IF(C4917=FALSE,FALSE,IF(C4917&lt;$R$10,C4917,$R$10)))</f>
        <v>0.33114631500000002</v>
      </c>
      <c r="H4917">
        <f>IF('Input and Summary Results'!$J$4="yes",'Data Transformation'!F4917,'Data Transformation'!D4917)</f>
        <v>7.5058889000000004E-2</v>
      </c>
      <c r="I4917">
        <f t="shared" si="259"/>
        <v>266</v>
      </c>
    </row>
    <row r="4918" spans="2:9" x14ac:dyDescent="0.45">
      <c r="B4918">
        <f>IF('Input and Summary Results'!D4500=0,FALSE,'Input and Summary Results'!$B4500)</f>
        <v>266</v>
      </c>
      <c r="C4918">
        <f>IF(OR(B4918=0,'Input and Summary Results'!D4500=0,'Input and Summary Results'!D4500=""),FALSE,'Input and Summary Results'!$D4500)</f>
        <v>0.24832558299999999</v>
      </c>
      <c r="D4918">
        <f>IF(OR(B4918=0,'Input and Summary Results'!E4500=0),FALSE,'Input and Summary Results'!$E4500)</f>
        <v>7.3483215000000005E-2</v>
      </c>
      <c r="E4918">
        <f t="shared" si="260"/>
        <v>-0.6049785362513358</v>
      </c>
      <c r="F4918">
        <f t="shared" si="261"/>
        <v>0.1284270228009492</v>
      </c>
      <c r="G4918">
        <f>IF('Input and Summary Results'!$J$4="yes",IF(C4918=FALSE,FALSE,IF('Data Transformation'!E4918&lt;$R$10,E4918,$R$10)),IF(C4918=FALSE,FALSE,IF(C4918&lt;$R$10,C4918,$R$10)))</f>
        <v>0.24832558299999999</v>
      </c>
      <c r="H4918">
        <f>IF('Input and Summary Results'!$J$4="yes",'Data Transformation'!F4918,'Data Transformation'!D4918)</f>
        <v>7.3483215000000005E-2</v>
      </c>
      <c r="I4918">
        <f t="shared" si="259"/>
        <v>266</v>
      </c>
    </row>
    <row r="4919" spans="2:9" x14ac:dyDescent="0.45">
      <c r="B4919">
        <f>IF('Input and Summary Results'!D4501=0,FALSE,'Input and Summary Results'!$B4501)</f>
        <v>266</v>
      </c>
      <c r="C4919">
        <f>IF(OR(B4919=0,'Input and Summary Results'!D4501=0,'Input and Summary Results'!D4501=""),FALSE,'Input and Summary Results'!$D4501)</f>
        <v>0.25254179199999999</v>
      </c>
      <c r="D4919">
        <f>IF(OR(B4919=0,'Input and Summary Results'!E4501=0),FALSE,'Input and Summary Results'!$E4501)</f>
        <v>7.2582115000000003E-2</v>
      </c>
      <c r="E4919">
        <f t="shared" si="260"/>
        <v>-0.59766674216662197</v>
      </c>
      <c r="F4919">
        <f t="shared" si="261"/>
        <v>0.12473435648227287</v>
      </c>
      <c r="G4919">
        <f>IF('Input and Summary Results'!$J$4="yes",IF(C4919=FALSE,FALSE,IF('Data Transformation'!E4919&lt;$R$10,E4919,$R$10)),IF(C4919=FALSE,FALSE,IF(C4919&lt;$R$10,C4919,$R$10)))</f>
        <v>0.25254179199999999</v>
      </c>
      <c r="H4919">
        <f>IF('Input and Summary Results'!$J$4="yes",'Data Transformation'!F4919,'Data Transformation'!D4919)</f>
        <v>7.2582115000000003E-2</v>
      </c>
      <c r="I4919">
        <f t="shared" si="259"/>
        <v>266</v>
      </c>
    </row>
    <row r="4920" spans="2:9" x14ac:dyDescent="0.45">
      <c r="B4920">
        <f>IF('Input and Summary Results'!D4502=0,FALSE,'Input and Summary Results'!$B4502)</f>
        <v>266</v>
      </c>
      <c r="C4920">
        <f>IF(OR(B4920=0,'Input and Summary Results'!D4502=0,'Input and Summary Results'!D4502=""),FALSE,'Input and Summary Results'!$D4502)</f>
        <v>0.85999546900000001</v>
      </c>
      <c r="D4920">
        <f>IF(OR(B4920=0,'Input and Summary Results'!E4502=0),FALSE,'Input and Summary Results'!$E4502)</f>
        <v>6.6473380999999998E-2</v>
      </c>
      <c r="E4920">
        <f t="shared" si="260"/>
        <v>-6.5503836888387235E-2</v>
      </c>
      <c r="F4920">
        <f t="shared" si="261"/>
        <v>3.3546045757131771E-2</v>
      </c>
      <c r="G4920">
        <f>IF('Input and Summary Results'!$J$4="yes",IF(C4920=FALSE,FALSE,IF('Data Transformation'!E4920&lt;$R$10,E4920,$R$10)),IF(C4920=FALSE,FALSE,IF(C4920&lt;$R$10,C4920,$R$10)))</f>
        <v>0.85999546900000001</v>
      </c>
      <c r="H4920">
        <f>IF('Input and Summary Results'!$J$4="yes",'Data Transformation'!F4920,'Data Transformation'!D4920)</f>
        <v>6.6473380999999998E-2</v>
      </c>
      <c r="I4920">
        <f t="shared" si="259"/>
        <v>266</v>
      </c>
    </row>
    <row r="4921" spans="2:9" x14ac:dyDescent="0.45">
      <c r="B4921">
        <f>IF('Input and Summary Results'!D4503=0,FALSE,'Input and Summary Results'!$B4503)</f>
        <v>266</v>
      </c>
      <c r="C4921">
        <f>IF(OR(B4921=0,'Input and Summary Results'!D4503=0,'Input and Summary Results'!D4503=""),FALSE,'Input and Summary Results'!$D4503)</f>
        <v>0.27547143299999999</v>
      </c>
      <c r="D4921">
        <f>IF(OR(B4921=0,'Input and Summary Results'!E4503=0),FALSE,'Input and Summary Results'!$E4503)</f>
        <v>6.5408985000000003E-2</v>
      </c>
      <c r="E4921">
        <f t="shared" si="260"/>
        <v>-0.55992343178037263</v>
      </c>
      <c r="F4921">
        <f t="shared" si="261"/>
        <v>0.103050611022886</v>
      </c>
      <c r="G4921">
        <f>IF('Input and Summary Results'!$J$4="yes",IF(C4921=FALSE,FALSE,IF('Data Transformation'!E4921&lt;$R$10,E4921,$R$10)),IF(C4921=FALSE,FALSE,IF(C4921&lt;$R$10,C4921,$R$10)))</f>
        <v>0.27547143299999999</v>
      </c>
      <c r="H4921">
        <f>IF('Input and Summary Results'!$J$4="yes",'Data Transformation'!F4921,'Data Transformation'!D4921)</f>
        <v>6.5408985000000003E-2</v>
      </c>
      <c r="I4921">
        <f t="shared" si="259"/>
        <v>266</v>
      </c>
    </row>
    <row r="4922" spans="2:9" x14ac:dyDescent="0.45">
      <c r="B4922">
        <f>IF('Input and Summary Results'!D4504=0,FALSE,'Input and Summary Results'!$B4504)</f>
        <v>266</v>
      </c>
      <c r="C4922">
        <f>IF(OR(B4922=0,'Input and Summary Results'!D4504=0,'Input and Summary Results'!D4504=""),FALSE,'Input and Summary Results'!$D4504)</f>
        <v>0.56582520300000005</v>
      </c>
      <c r="D4922">
        <f>IF(OR(B4922=0,'Input and Summary Results'!E4504=0),FALSE,'Input and Summary Results'!$E4504)</f>
        <v>6.0014482000000001E-2</v>
      </c>
      <c r="E4922">
        <f t="shared" si="260"/>
        <v>-0.24731771209278566</v>
      </c>
      <c r="F4922">
        <f t="shared" si="261"/>
        <v>4.6032387829143762E-2</v>
      </c>
      <c r="G4922">
        <f>IF('Input and Summary Results'!$J$4="yes",IF(C4922=FALSE,FALSE,IF('Data Transformation'!E4922&lt;$R$10,E4922,$R$10)),IF(C4922=FALSE,FALSE,IF(C4922&lt;$R$10,C4922,$R$10)))</f>
        <v>0.56582520300000005</v>
      </c>
      <c r="H4922">
        <f>IF('Input and Summary Results'!$J$4="yes",'Data Transformation'!F4922,'Data Transformation'!D4922)</f>
        <v>6.0014482000000001E-2</v>
      </c>
      <c r="I4922">
        <f t="shared" si="259"/>
        <v>266</v>
      </c>
    </row>
    <row r="4923" spans="2:9" x14ac:dyDescent="0.45">
      <c r="B4923">
        <f>IF('Input and Summary Results'!D4505=0,FALSE,'Input and Summary Results'!$B4505)</f>
        <v>266</v>
      </c>
      <c r="C4923">
        <f>IF(OR(B4923=0,'Input and Summary Results'!D4505=0,'Input and Summary Results'!D4505=""),FALSE,'Input and Summary Results'!$D4505)</f>
        <v>0.73352719700000002</v>
      </c>
      <c r="D4923">
        <f>IF(OR(B4923=0,'Input and Summary Results'!E4505=0),FALSE,'Input and Summary Results'!$E4505)</f>
        <v>4.8658068999999998E-2</v>
      </c>
      <c r="E4923">
        <f t="shared" si="260"/>
        <v>-0.13458377917849823</v>
      </c>
      <c r="F4923">
        <f t="shared" si="261"/>
        <v>2.8789119247885228E-2</v>
      </c>
      <c r="G4923">
        <f>IF('Input and Summary Results'!$J$4="yes",IF(C4923=FALSE,FALSE,IF('Data Transformation'!E4923&lt;$R$10,E4923,$R$10)),IF(C4923=FALSE,FALSE,IF(C4923&lt;$R$10,C4923,$R$10)))</f>
        <v>0.73352719700000002</v>
      </c>
      <c r="H4923">
        <f>IF('Input and Summary Results'!$J$4="yes",'Data Transformation'!F4923,'Data Transformation'!D4923)</f>
        <v>4.8658068999999998E-2</v>
      </c>
      <c r="I4923">
        <f t="shared" si="259"/>
        <v>266</v>
      </c>
    </row>
    <row r="4924" spans="2:9" x14ac:dyDescent="0.45">
      <c r="B4924">
        <f>IF('Input and Summary Results'!D4506=0,FALSE,'Input and Summary Results'!$B4506)</f>
        <v>266</v>
      </c>
      <c r="C4924">
        <f>IF(OR(B4924=0,'Input and Summary Results'!D4506=0,'Input and Summary Results'!D4506=""),FALSE,'Input and Summary Results'!$D4506)</f>
        <v>0.30695371999999999</v>
      </c>
      <c r="D4924">
        <f>IF(OR(B4924=0,'Input and Summary Results'!E4506=0),FALSE,'Input and Summary Results'!$E4506)</f>
        <v>4.4016657000000001E-2</v>
      </c>
      <c r="E4924">
        <f t="shared" si="260"/>
        <v>-0.5129270989975363</v>
      </c>
      <c r="F4924">
        <f t="shared" si="261"/>
        <v>6.2234883936249416E-2</v>
      </c>
      <c r="G4924">
        <f>IF('Input and Summary Results'!$J$4="yes",IF(C4924=FALSE,FALSE,IF('Data Transformation'!E4924&lt;$R$10,E4924,$R$10)),IF(C4924=FALSE,FALSE,IF(C4924&lt;$R$10,C4924,$R$10)))</f>
        <v>0.30695371999999999</v>
      </c>
      <c r="H4924">
        <f>IF('Input and Summary Results'!$J$4="yes",'Data Transformation'!F4924,'Data Transformation'!D4924)</f>
        <v>4.4016657000000001E-2</v>
      </c>
      <c r="I4924">
        <f t="shared" si="259"/>
        <v>266</v>
      </c>
    </row>
    <row r="4925" spans="2:9" x14ac:dyDescent="0.45">
      <c r="B4925">
        <f>IF('Input and Summary Results'!D4507=0,FALSE,'Input and Summary Results'!$B4507)</f>
        <v>266</v>
      </c>
      <c r="C4925">
        <f>IF(OR(B4925=0,'Input and Summary Results'!D4507=0,'Input and Summary Results'!D4507=""),FALSE,'Input and Summary Results'!$D4507)</f>
        <v>0.41119973399999998</v>
      </c>
      <c r="D4925">
        <f>IF(OR(B4925=0,'Input and Summary Results'!E4507=0),FALSE,'Input and Summary Results'!$E4507)</f>
        <v>4.3788933000000002E-2</v>
      </c>
      <c r="E4925">
        <f t="shared" si="260"/>
        <v>-0.38594717495239539</v>
      </c>
      <c r="F4925">
        <f t="shared" si="261"/>
        <v>4.621694848178088E-2</v>
      </c>
      <c r="G4925">
        <f>IF('Input and Summary Results'!$J$4="yes",IF(C4925=FALSE,FALSE,IF('Data Transformation'!E4925&lt;$R$10,E4925,$R$10)),IF(C4925=FALSE,FALSE,IF(C4925&lt;$R$10,C4925,$R$10)))</f>
        <v>0.41119973399999998</v>
      </c>
      <c r="H4925">
        <f>IF('Input and Summary Results'!$J$4="yes",'Data Transformation'!F4925,'Data Transformation'!D4925)</f>
        <v>4.3788933000000002E-2</v>
      </c>
      <c r="I4925">
        <f t="shared" si="259"/>
        <v>266</v>
      </c>
    </row>
    <row r="4926" spans="2:9" x14ac:dyDescent="0.45">
      <c r="B4926">
        <f>IF('Input and Summary Results'!D4508=0,FALSE,'Input and Summary Results'!$B4508)</f>
        <v>266</v>
      </c>
      <c r="C4926">
        <f>IF(OR(B4926=0,'Input and Summary Results'!D4508=0,'Input and Summary Results'!D4508=""),FALSE,'Input and Summary Results'!$D4508)</f>
        <v>0.382683985</v>
      </c>
      <c r="D4926">
        <f>IF(OR(B4926=0,'Input and Summary Results'!E4508=0),FALSE,'Input and Summary Results'!$E4508)</f>
        <v>4.2720696000000002E-2</v>
      </c>
      <c r="E4926">
        <f t="shared" si="260"/>
        <v>-0.41715971225070531</v>
      </c>
      <c r="F4926">
        <f t="shared" si="261"/>
        <v>4.8449328403434501E-2</v>
      </c>
      <c r="G4926">
        <f>IF('Input and Summary Results'!$J$4="yes",IF(C4926=FALSE,FALSE,IF('Data Transformation'!E4926&lt;$R$10,E4926,$R$10)),IF(C4926=FALSE,FALSE,IF(C4926&lt;$R$10,C4926,$R$10)))</f>
        <v>0.382683985</v>
      </c>
      <c r="H4926">
        <f>IF('Input and Summary Results'!$J$4="yes",'Data Transformation'!F4926,'Data Transformation'!D4926)</f>
        <v>4.2720696000000002E-2</v>
      </c>
      <c r="I4926">
        <f t="shared" si="259"/>
        <v>266</v>
      </c>
    </row>
    <row r="4927" spans="2:9" x14ac:dyDescent="0.45">
      <c r="B4927">
        <f>IF('Input and Summary Results'!D4509=0,FALSE,'Input and Summary Results'!$B4509)</f>
        <v>267</v>
      </c>
      <c r="C4927">
        <f>IF(OR(B4927=0,'Input and Summary Results'!D4509=0,'Input and Summary Results'!D4509=""),FALSE,'Input and Summary Results'!$D4509)</f>
        <v>0.60045813999999997</v>
      </c>
      <c r="D4927">
        <f>IF(OR(B4927=0,'Input and Summary Results'!E4509=0),FALSE,'Input and Summary Results'!$E4509)</f>
        <v>0.102354267</v>
      </c>
      <c r="E4927">
        <f t="shared" si="260"/>
        <v>-0.2215172633662838</v>
      </c>
      <c r="F4927">
        <f t="shared" si="261"/>
        <v>7.3979764647707169E-2</v>
      </c>
      <c r="G4927">
        <f>IF('Input and Summary Results'!$J$4="yes",IF(C4927=FALSE,FALSE,IF('Data Transformation'!E4927&lt;$R$10,E4927,$R$10)),IF(C4927=FALSE,FALSE,IF(C4927&lt;$R$10,C4927,$R$10)))</f>
        <v>0.60045813999999997</v>
      </c>
      <c r="H4927">
        <f>IF('Input and Summary Results'!$J$4="yes",'Data Transformation'!F4927,'Data Transformation'!D4927)</f>
        <v>0.102354267</v>
      </c>
      <c r="I4927">
        <f t="shared" si="259"/>
        <v>267</v>
      </c>
    </row>
    <row r="4928" spans="2:9" x14ac:dyDescent="0.45">
      <c r="B4928">
        <f>IF('Input and Summary Results'!D4510=0,FALSE,'Input and Summary Results'!$B4510)</f>
        <v>267</v>
      </c>
      <c r="C4928">
        <f>IF(OR(B4928=0,'Input and Summary Results'!D4510=0,'Input and Summary Results'!D4510=""),FALSE,'Input and Summary Results'!$D4510)</f>
        <v>0.69757954899999997</v>
      </c>
      <c r="D4928">
        <f>IF(OR(B4928=0,'Input and Summary Results'!E4510=0),FALSE,'Input and Summary Results'!$E4510)</f>
        <v>9.8784187999999995E-2</v>
      </c>
      <c r="E4928">
        <f t="shared" si="260"/>
        <v>-0.15640626013776235</v>
      </c>
      <c r="F4928">
        <f t="shared" si="261"/>
        <v>6.145870768926455E-2</v>
      </c>
      <c r="G4928">
        <f>IF('Input and Summary Results'!$J$4="yes",IF(C4928=FALSE,FALSE,IF('Data Transformation'!E4928&lt;$R$10,E4928,$R$10)),IF(C4928=FALSE,FALSE,IF(C4928&lt;$R$10,C4928,$R$10)))</f>
        <v>0.69757954899999997</v>
      </c>
      <c r="H4928">
        <f>IF('Input and Summary Results'!$J$4="yes",'Data Transformation'!F4928,'Data Transformation'!D4928)</f>
        <v>9.8784187999999995E-2</v>
      </c>
      <c r="I4928">
        <f t="shared" si="259"/>
        <v>267</v>
      </c>
    </row>
    <row r="4929" spans="2:9" x14ac:dyDescent="0.45">
      <c r="B4929">
        <f>IF('Input and Summary Results'!D4511=0,FALSE,'Input and Summary Results'!$B4511)</f>
        <v>267</v>
      </c>
      <c r="C4929">
        <f>IF(OR(B4929=0,'Input and Summary Results'!D4511=0,'Input and Summary Results'!D4511=""),FALSE,'Input and Summary Results'!$D4511)</f>
        <v>0.787650937</v>
      </c>
      <c r="D4929">
        <f>IF(OR(B4929=0,'Input and Summary Results'!E4511=0),FALSE,'Input and Summary Results'!$E4511)</f>
        <v>9.7179947000000003E-2</v>
      </c>
      <c r="E4929">
        <f t="shared" si="260"/>
        <v>-0.10366620601447946</v>
      </c>
      <c r="F4929">
        <f t="shared" si="261"/>
        <v>5.3546685488168218E-2</v>
      </c>
      <c r="G4929">
        <f>IF('Input and Summary Results'!$J$4="yes",IF(C4929=FALSE,FALSE,IF('Data Transformation'!E4929&lt;$R$10,E4929,$R$10)),IF(C4929=FALSE,FALSE,IF(C4929&lt;$R$10,C4929,$R$10)))</f>
        <v>0.787650937</v>
      </c>
      <c r="H4929">
        <f>IF('Input and Summary Results'!$J$4="yes",'Data Transformation'!F4929,'Data Transformation'!D4929)</f>
        <v>9.7179947000000003E-2</v>
      </c>
      <c r="I4929">
        <f t="shared" si="259"/>
        <v>267</v>
      </c>
    </row>
    <row r="4930" spans="2:9" x14ac:dyDescent="0.45">
      <c r="B4930">
        <f>IF('Input and Summary Results'!D4512=0,FALSE,'Input and Summary Results'!$B4512)</f>
        <v>267</v>
      </c>
      <c r="C4930">
        <f>IF(OR(B4930=0,'Input and Summary Results'!D4512=0,'Input and Summary Results'!D4512=""),FALSE,'Input and Summary Results'!$D4512)</f>
        <v>0.80168125400000001</v>
      </c>
      <c r="D4930">
        <f>IF(OR(B4930=0,'Input and Summary Results'!E4512=0),FALSE,'Input and Summary Results'!$E4512)</f>
        <v>9.6015705000000007E-2</v>
      </c>
      <c r="E4930">
        <f t="shared" si="260"/>
        <v>-9.5998271547357059E-2</v>
      </c>
      <c r="F4930">
        <f t="shared" si="261"/>
        <v>5.1979281992790623E-2</v>
      </c>
      <c r="G4930">
        <f>IF('Input and Summary Results'!$J$4="yes",IF(C4930=FALSE,FALSE,IF('Data Transformation'!E4930&lt;$R$10,E4930,$R$10)),IF(C4930=FALSE,FALSE,IF(C4930&lt;$R$10,C4930,$R$10)))</f>
        <v>0.80168125400000001</v>
      </c>
      <c r="H4930">
        <f>IF('Input and Summary Results'!$J$4="yes",'Data Transformation'!F4930,'Data Transformation'!D4930)</f>
        <v>9.6015705000000007E-2</v>
      </c>
      <c r="I4930">
        <f t="shared" si="259"/>
        <v>267</v>
      </c>
    </row>
    <row r="4931" spans="2:9" x14ac:dyDescent="0.45">
      <c r="B4931">
        <f>IF('Input and Summary Results'!D4513=0,FALSE,'Input and Summary Results'!$B4513)</f>
        <v>267</v>
      </c>
      <c r="C4931">
        <f>IF(OR(B4931=0,'Input and Summary Results'!D4513=0,'Input and Summary Results'!D4513=""),FALSE,'Input and Summary Results'!$D4513)</f>
        <v>0.78660817199999999</v>
      </c>
      <c r="D4931">
        <f>IF(OR(B4931=0,'Input and Summary Results'!E4513=0),FALSE,'Input and Summary Results'!$E4513)</f>
        <v>8.3750985E-2</v>
      </c>
      <c r="E4931">
        <f t="shared" si="260"/>
        <v>-0.10424154605737984</v>
      </c>
      <c r="F4931">
        <f t="shared" si="261"/>
        <v>4.6208428521131613E-2</v>
      </c>
      <c r="G4931">
        <f>IF('Input and Summary Results'!$J$4="yes",IF(C4931=FALSE,FALSE,IF('Data Transformation'!E4931&lt;$R$10,E4931,$R$10)),IF(C4931=FALSE,FALSE,IF(C4931&lt;$R$10,C4931,$R$10)))</f>
        <v>0.78660817199999999</v>
      </c>
      <c r="H4931">
        <f>IF('Input and Summary Results'!$J$4="yes",'Data Transformation'!F4931,'Data Transformation'!D4931)</f>
        <v>8.3750985E-2</v>
      </c>
      <c r="I4931">
        <f t="shared" si="259"/>
        <v>267</v>
      </c>
    </row>
    <row r="4932" spans="2:9" x14ac:dyDescent="0.45">
      <c r="B4932">
        <f>IF('Input and Summary Results'!D4514=0,FALSE,'Input and Summary Results'!$B4514)</f>
        <v>267</v>
      </c>
      <c r="C4932">
        <f>IF(OR(B4932=0,'Input and Summary Results'!D4514=0,'Input and Summary Results'!D4514=""),FALSE,'Input and Summary Results'!$D4514)</f>
        <v>0.95254273300000003</v>
      </c>
      <c r="D4932">
        <f>IF(OR(B4932=0,'Input and Summary Results'!E4514=0),FALSE,'Input and Summary Results'!$E4514)</f>
        <v>7.9972302999999995E-2</v>
      </c>
      <c r="E4932">
        <f t="shared" si="260"/>
        <v>-2.1115531883525922E-2</v>
      </c>
      <c r="F4932">
        <f t="shared" si="261"/>
        <v>3.6437188904573793E-2</v>
      </c>
      <c r="G4932">
        <f>IF('Input and Summary Results'!$J$4="yes",IF(C4932=FALSE,FALSE,IF('Data Transformation'!E4932&lt;$R$10,E4932,$R$10)),IF(C4932=FALSE,FALSE,IF(C4932&lt;$R$10,C4932,$R$10)))</f>
        <v>0.95254273300000003</v>
      </c>
      <c r="H4932">
        <f>IF('Input and Summary Results'!$J$4="yes",'Data Transformation'!F4932,'Data Transformation'!D4932)</f>
        <v>7.9972302999999995E-2</v>
      </c>
      <c r="I4932">
        <f t="shared" si="259"/>
        <v>267</v>
      </c>
    </row>
    <row r="4933" spans="2:9" x14ac:dyDescent="0.45">
      <c r="B4933">
        <f>IF('Input and Summary Results'!D4515=0,FALSE,'Input and Summary Results'!$B4515)</f>
        <v>267</v>
      </c>
      <c r="C4933">
        <f>IF(OR(B4933=0,'Input and Summary Results'!D4515=0,'Input and Summary Results'!D4515=""),FALSE,'Input and Summary Results'!$D4515)</f>
        <v>1.044715485</v>
      </c>
      <c r="D4933">
        <f>IF(OR(B4933=0,'Input and Summary Results'!E4515=0),FALSE,'Input and Summary Results'!$E4515)</f>
        <v>7.8680969000000003E-2</v>
      </c>
      <c r="E4933">
        <f t="shared" si="260"/>
        <v>1.8998031960528457E-2</v>
      </c>
      <c r="F4933">
        <f t="shared" si="261"/>
        <v>3.2685971478636597E-2</v>
      </c>
      <c r="G4933">
        <f>IF('Input and Summary Results'!$J$4="yes",IF(C4933=FALSE,FALSE,IF('Data Transformation'!E4933&lt;$R$10,E4933,$R$10)),IF(C4933=FALSE,FALSE,IF(C4933&lt;$R$10,C4933,$R$10)))</f>
        <v>1.044715485</v>
      </c>
      <c r="H4933">
        <f>IF('Input and Summary Results'!$J$4="yes",'Data Transformation'!F4933,'Data Transformation'!D4933)</f>
        <v>7.8680969000000003E-2</v>
      </c>
      <c r="I4933">
        <f t="shared" ref="I4933:I4996" si="262">IF(G4933=FALSE,"",B4933)</f>
        <v>267</v>
      </c>
    </row>
    <row r="4934" spans="2:9" x14ac:dyDescent="0.45">
      <c r="B4934">
        <f>IF('Input and Summary Results'!D4516=0,FALSE,'Input and Summary Results'!$B4516)</f>
        <v>267</v>
      </c>
      <c r="C4934">
        <f>IF(OR(B4934=0,'Input and Summary Results'!D4516=0,'Input and Summary Results'!D4516=""),FALSE,'Input and Summary Results'!$D4516)</f>
        <v>0.86123004299999995</v>
      </c>
      <c r="D4934">
        <f>IF(OR(B4934=0,'Input and Summary Results'!E4516=0),FALSE,'Input and Summary Results'!$E4516)</f>
        <v>7.6298016999999996E-2</v>
      </c>
      <c r="E4934">
        <f t="shared" si="260"/>
        <v>-6.4880828730640966E-2</v>
      </c>
      <c r="F4934">
        <f t="shared" si="261"/>
        <v>3.8448890220612056E-2</v>
      </c>
      <c r="G4934">
        <f>IF('Input and Summary Results'!$J$4="yes",IF(C4934=FALSE,FALSE,IF('Data Transformation'!E4934&lt;$R$10,E4934,$R$10)),IF(C4934=FALSE,FALSE,IF(C4934&lt;$R$10,C4934,$R$10)))</f>
        <v>0.86123004299999995</v>
      </c>
      <c r="H4934">
        <f>IF('Input and Summary Results'!$J$4="yes",'Data Transformation'!F4934,'Data Transformation'!D4934)</f>
        <v>7.6298016999999996E-2</v>
      </c>
      <c r="I4934">
        <f t="shared" si="262"/>
        <v>267</v>
      </c>
    </row>
    <row r="4935" spans="2:9" x14ac:dyDescent="0.45">
      <c r="B4935">
        <f>IF('Input and Summary Results'!D4517=0,FALSE,'Input and Summary Results'!$B4517)</f>
        <v>267</v>
      </c>
      <c r="C4935">
        <f>IF(OR(B4935=0,'Input and Summary Results'!D4517=0,'Input and Summary Results'!D4517=""),FALSE,'Input and Summary Results'!$D4517)</f>
        <v>0.86458635100000003</v>
      </c>
      <c r="D4935">
        <f>IF(OR(B4935=0,'Input and Summary Results'!E4517=0),FALSE,'Input and Summary Results'!$E4517)</f>
        <v>7.5174018999999995E-2</v>
      </c>
      <c r="E4935">
        <f t="shared" si="260"/>
        <v>-6.3191624842353938E-2</v>
      </c>
      <c r="F4935">
        <f t="shared" si="261"/>
        <v>3.7735414407438397E-2</v>
      </c>
      <c r="G4935">
        <f>IF('Input and Summary Results'!$J$4="yes",IF(C4935=FALSE,FALSE,IF('Data Transformation'!E4935&lt;$R$10,E4935,$R$10)),IF(C4935=FALSE,FALSE,IF(C4935&lt;$R$10,C4935,$R$10)))</f>
        <v>0.86458635100000003</v>
      </c>
      <c r="H4935">
        <f>IF('Input and Summary Results'!$J$4="yes",'Data Transformation'!F4935,'Data Transformation'!D4935)</f>
        <v>7.5174018999999995E-2</v>
      </c>
      <c r="I4935">
        <f t="shared" si="262"/>
        <v>267</v>
      </c>
    </row>
    <row r="4936" spans="2:9" x14ac:dyDescent="0.45">
      <c r="B4936">
        <f>IF('Input and Summary Results'!D4518=0,FALSE,'Input and Summary Results'!$B4518)</f>
        <v>267</v>
      </c>
      <c r="C4936">
        <f>IF(OR(B4936=0,'Input and Summary Results'!D4518=0,'Input and Summary Results'!D4518=""),FALSE,'Input and Summary Results'!$D4518)</f>
        <v>0.93070360299999999</v>
      </c>
      <c r="D4936">
        <f>IF(OR(B4936=0,'Input and Summary Results'!E4518=0),FALSE,'Input and Summary Results'!$E4518)</f>
        <v>6.0263691000000001E-2</v>
      </c>
      <c r="E4936">
        <f t="shared" si="260"/>
        <v>-3.1188604814992346E-2</v>
      </c>
      <c r="F4936">
        <f t="shared" si="261"/>
        <v>2.8101795039467574E-2</v>
      </c>
      <c r="G4936">
        <f>IF('Input and Summary Results'!$J$4="yes",IF(C4936=FALSE,FALSE,IF('Data Transformation'!E4936&lt;$R$10,E4936,$R$10)),IF(C4936=FALSE,FALSE,IF(C4936&lt;$R$10,C4936,$R$10)))</f>
        <v>0.93070360299999999</v>
      </c>
      <c r="H4936">
        <f>IF('Input and Summary Results'!$J$4="yes",'Data Transformation'!F4936,'Data Transformation'!D4936)</f>
        <v>6.0263691000000001E-2</v>
      </c>
      <c r="I4936">
        <f t="shared" si="262"/>
        <v>267</v>
      </c>
    </row>
    <row r="4937" spans="2:9" x14ac:dyDescent="0.45">
      <c r="B4937">
        <f>IF('Input and Summary Results'!D4519=0,FALSE,'Input and Summary Results'!$B4519)</f>
        <v>267</v>
      </c>
      <c r="C4937">
        <f>IF(OR(B4937=0,'Input and Summary Results'!D4519=0,'Input and Summary Results'!D4519=""),FALSE,'Input and Summary Results'!$D4519)</f>
        <v>0.97593854000000002</v>
      </c>
      <c r="D4937">
        <f>IF(OR(B4937=0,'Input and Summary Results'!E4519=0),FALSE,'Input and Summary Results'!$E4519)</f>
        <v>5.3039152999999999E-2</v>
      </c>
      <c r="E4937">
        <f t="shared" si="260"/>
        <v>-1.0577531287508952E-2</v>
      </c>
      <c r="F4937">
        <f t="shared" si="261"/>
        <v>2.3586518472771857E-2</v>
      </c>
      <c r="G4937">
        <f>IF('Input and Summary Results'!$J$4="yes",IF(C4937=FALSE,FALSE,IF('Data Transformation'!E4937&lt;$R$10,E4937,$R$10)),IF(C4937=FALSE,FALSE,IF(C4937&lt;$R$10,C4937,$R$10)))</f>
        <v>0.97593854000000002</v>
      </c>
      <c r="H4937">
        <f>IF('Input and Summary Results'!$J$4="yes",'Data Transformation'!F4937,'Data Transformation'!D4937)</f>
        <v>5.3039152999999999E-2</v>
      </c>
      <c r="I4937">
        <f t="shared" si="262"/>
        <v>267</v>
      </c>
    </row>
    <row r="4938" spans="2:9" x14ac:dyDescent="0.45">
      <c r="B4938">
        <f>IF('Input and Summary Results'!D4520=0,FALSE,'Input and Summary Results'!$B4520)</f>
        <v>267</v>
      </c>
      <c r="C4938">
        <f>IF(OR(B4938=0,'Input and Summary Results'!D4520=0,'Input and Summary Results'!D4520=""),FALSE,'Input and Summary Results'!$D4520)</f>
        <v>0.90195607499999997</v>
      </c>
      <c r="D4938">
        <f>IF(OR(B4938=0,'Input and Summary Results'!E4520=0),FALSE,'Input and Summary Results'!$E4520)</f>
        <v>5.1500416E-2</v>
      </c>
      <c r="E4938">
        <f t="shared" si="260"/>
        <v>-4.4814611958742631E-2</v>
      </c>
      <c r="F4938">
        <f t="shared" si="261"/>
        <v>2.4780786075419472E-2</v>
      </c>
      <c r="G4938">
        <f>IF('Input and Summary Results'!$J$4="yes",IF(C4938=FALSE,FALSE,IF('Data Transformation'!E4938&lt;$R$10,E4938,$R$10)),IF(C4938=FALSE,FALSE,IF(C4938&lt;$R$10,C4938,$R$10)))</f>
        <v>0.90195607499999997</v>
      </c>
      <c r="H4938">
        <f>IF('Input and Summary Results'!$J$4="yes",'Data Transformation'!F4938,'Data Transformation'!D4938)</f>
        <v>5.1500416E-2</v>
      </c>
      <c r="I4938">
        <f t="shared" si="262"/>
        <v>267</v>
      </c>
    </row>
    <row r="4939" spans="2:9" x14ac:dyDescent="0.45">
      <c r="B4939">
        <f>IF('Input and Summary Results'!D4521=0,FALSE,'Input and Summary Results'!$B4521)</f>
        <v>267</v>
      </c>
      <c r="C4939">
        <f>IF(OR(B4939=0,'Input and Summary Results'!D4521=0,'Input and Summary Results'!D4521=""),FALSE,'Input and Summary Results'!$D4521)</f>
        <v>0.781405562</v>
      </c>
      <c r="D4939">
        <f>IF(OR(B4939=0,'Input and Summary Results'!E4521=0),FALSE,'Input and Summary Results'!$E4521)</f>
        <v>4.6584693000000003E-2</v>
      </c>
      <c r="E4939">
        <f t="shared" si="260"/>
        <v>-0.10712350181700417</v>
      </c>
      <c r="F4939">
        <f t="shared" si="261"/>
        <v>2.5873576725321545E-2</v>
      </c>
      <c r="G4939">
        <f>IF('Input and Summary Results'!$J$4="yes",IF(C4939=FALSE,FALSE,IF('Data Transformation'!E4939&lt;$R$10,E4939,$R$10)),IF(C4939=FALSE,FALSE,IF(C4939&lt;$R$10,C4939,$R$10)))</f>
        <v>0.781405562</v>
      </c>
      <c r="H4939">
        <f>IF('Input and Summary Results'!$J$4="yes",'Data Transformation'!F4939,'Data Transformation'!D4939)</f>
        <v>4.6584693000000003E-2</v>
      </c>
      <c r="I4939">
        <f t="shared" si="262"/>
        <v>267</v>
      </c>
    </row>
    <row r="4940" spans="2:9" x14ac:dyDescent="0.45">
      <c r="B4940">
        <f>IF('Input and Summary Results'!D4522=0,FALSE,'Input and Summary Results'!$B4522)</f>
        <v>268</v>
      </c>
      <c r="C4940">
        <f>IF(OR(B4940=0,'Input and Summary Results'!D4522=0,'Input and Summary Results'!D4522=""),FALSE,'Input and Summary Results'!$D4522)</f>
        <v>1.1484152350000001</v>
      </c>
      <c r="D4940">
        <f>IF(OR(B4940=0,'Input and Summary Results'!E4522=0),FALSE,'Input and Summary Results'!$E4522)</f>
        <v>0.12944534799999999</v>
      </c>
      <c r="E4940">
        <f t="shared" si="260"/>
        <v>6.0098945259982321E-2</v>
      </c>
      <c r="F4940">
        <f t="shared" si="261"/>
        <v>4.891896181784805E-2</v>
      </c>
      <c r="G4940">
        <f>IF('Input and Summary Results'!$J$4="yes",IF(C4940=FALSE,FALSE,IF('Data Transformation'!E4940&lt;$R$10,E4940,$R$10)),IF(C4940=FALSE,FALSE,IF(C4940&lt;$R$10,C4940,$R$10)))</f>
        <v>1.1484152350000001</v>
      </c>
      <c r="H4940">
        <f>IF('Input and Summary Results'!$J$4="yes",'Data Transformation'!F4940,'Data Transformation'!D4940)</f>
        <v>0.12944534799999999</v>
      </c>
      <c r="I4940">
        <f t="shared" si="262"/>
        <v>268</v>
      </c>
    </row>
    <row r="4941" spans="2:9" x14ac:dyDescent="0.45">
      <c r="B4941">
        <f>IF('Input and Summary Results'!D4523=0,FALSE,'Input and Summary Results'!$B4523)</f>
        <v>268</v>
      </c>
      <c r="C4941">
        <f>IF(OR(B4941=0,'Input and Summary Results'!D4523=0,'Input and Summary Results'!D4523=""),FALSE,'Input and Summary Results'!$D4523)</f>
        <v>0.90574807599999996</v>
      </c>
      <c r="D4941">
        <f>IF(OR(B4941=0,'Input and Summary Results'!E4523=0),FALSE,'Input and Summary Results'!$E4523)</f>
        <v>0.110463941</v>
      </c>
      <c r="E4941">
        <f t="shared" si="260"/>
        <v>-4.2992579825548861E-2</v>
      </c>
      <c r="F4941">
        <f t="shared" si="261"/>
        <v>5.2930115629635635E-2</v>
      </c>
      <c r="G4941">
        <f>IF('Input and Summary Results'!$J$4="yes",IF(C4941=FALSE,FALSE,IF('Data Transformation'!E4941&lt;$R$10,E4941,$R$10)),IF(C4941=FALSE,FALSE,IF(C4941&lt;$R$10,C4941,$R$10)))</f>
        <v>0.90574807599999996</v>
      </c>
      <c r="H4941">
        <f>IF('Input and Summary Results'!$J$4="yes",'Data Transformation'!F4941,'Data Transformation'!D4941)</f>
        <v>0.110463941</v>
      </c>
      <c r="I4941">
        <f t="shared" si="262"/>
        <v>268</v>
      </c>
    </row>
    <row r="4942" spans="2:9" x14ac:dyDescent="0.45">
      <c r="B4942">
        <f>IF('Input and Summary Results'!D4524=0,FALSE,'Input and Summary Results'!$B4524)</f>
        <v>268</v>
      </c>
      <c r="C4942">
        <f>IF(OR(B4942=0,'Input and Summary Results'!D4524=0,'Input and Summary Results'!D4524=""),FALSE,'Input and Summary Results'!$D4524)</f>
        <v>1.0284458460000001</v>
      </c>
      <c r="D4942">
        <f>IF(OR(B4942=0,'Input and Summary Results'!E4524=0),FALSE,'Input and Summary Results'!$E4524)</f>
        <v>9.9534801000000006E-2</v>
      </c>
      <c r="E4942">
        <f t="shared" si="260"/>
        <v>1.2181428356881482E-2</v>
      </c>
      <c r="F4942">
        <f t="shared" si="261"/>
        <v>4.200328466687199E-2</v>
      </c>
      <c r="G4942">
        <f>IF('Input and Summary Results'!$J$4="yes",IF(C4942=FALSE,FALSE,IF('Data Transformation'!E4942&lt;$R$10,E4942,$R$10)),IF(C4942=FALSE,FALSE,IF(C4942&lt;$R$10,C4942,$R$10)))</f>
        <v>1.0284458460000001</v>
      </c>
      <c r="H4942">
        <f>IF('Input and Summary Results'!$J$4="yes",'Data Transformation'!F4942,'Data Transformation'!D4942)</f>
        <v>9.9534801000000006E-2</v>
      </c>
      <c r="I4942">
        <f t="shared" si="262"/>
        <v>268</v>
      </c>
    </row>
    <row r="4943" spans="2:9" x14ac:dyDescent="0.45">
      <c r="B4943">
        <f>IF('Input and Summary Results'!D4525=0,FALSE,'Input and Summary Results'!$B4525)</f>
        <v>268</v>
      </c>
      <c r="C4943">
        <f>IF(OR(B4943=0,'Input and Summary Results'!D4525=0,'Input and Summary Results'!D4525=""),FALSE,'Input and Summary Results'!$D4525)</f>
        <v>0.883956093</v>
      </c>
      <c r="D4943">
        <f>IF(OR(B4943=0,'Input and Summary Results'!E4525=0),FALSE,'Input and Summary Results'!$E4525)</f>
        <v>9.4929772999999995E-2</v>
      </c>
      <c r="E4943">
        <f t="shared" si="260"/>
        <v>-5.356930630071275E-2</v>
      </c>
      <c r="F4943">
        <f t="shared" si="261"/>
        <v>4.6608108488935998E-2</v>
      </c>
      <c r="G4943">
        <f>IF('Input and Summary Results'!$J$4="yes",IF(C4943=FALSE,FALSE,IF('Data Transformation'!E4943&lt;$R$10,E4943,$R$10)),IF(C4943=FALSE,FALSE,IF(C4943&lt;$R$10,C4943,$R$10)))</f>
        <v>0.883956093</v>
      </c>
      <c r="H4943">
        <f>IF('Input and Summary Results'!$J$4="yes",'Data Transformation'!F4943,'Data Transformation'!D4943)</f>
        <v>9.4929772999999995E-2</v>
      </c>
      <c r="I4943">
        <f t="shared" si="262"/>
        <v>268</v>
      </c>
    </row>
    <row r="4944" spans="2:9" x14ac:dyDescent="0.45">
      <c r="B4944">
        <f>IF('Input and Summary Results'!D4526=0,FALSE,'Input and Summary Results'!$B4526)</f>
        <v>268</v>
      </c>
      <c r="C4944">
        <f>IF(OR(B4944=0,'Input and Summary Results'!D4526=0,'Input and Summary Results'!D4526=""),FALSE,'Input and Summary Results'!$D4526)</f>
        <v>1.00269031</v>
      </c>
      <c r="D4944">
        <f>IF(OR(B4944=0,'Input and Summary Results'!E4526=0),FALSE,'Input and Summary Results'!$E4526)</f>
        <v>8.4357526000000002E-2</v>
      </c>
      <c r="E4944">
        <f t="shared" si="260"/>
        <v>1.1668179394418541E-3</v>
      </c>
      <c r="F4944">
        <f t="shared" si="261"/>
        <v>3.6512935169384454E-2</v>
      </c>
      <c r="G4944">
        <f>IF('Input and Summary Results'!$J$4="yes",IF(C4944=FALSE,FALSE,IF('Data Transformation'!E4944&lt;$R$10,E4944,$R$10)),IF(C4944=FALSE,FALSE,IF(C4944&lt;$R$10,C4944,$R$10)))</f>
        <v>1.00269031</v>
      </c>
      <c r="H4944">
        <f>IF('Input and Summary Results'!$J$4="yes",'Data Transformation'!F4944,'Data Transformation'!D4944)</f>
        <v>8.4357526000000002E-2</v>
      </c>
      <c r="I4944">
        <f t="shared" si="262"/>
        <v>268</v>
      </c>
    </row>
    <row r="4945" spans="2:9" x14ac:dyDescent="0.45">
      <c r="B4945">
        <f>IF('Input and Summary Results'!D4527=0,FALSE,'Input and Summary Results'!$B4527)</f>
        <v>268</v>
      </c>
      <c r="C4945">
        <f>IF(OR(B4945=0,'Input and Summary Results'!D4527=0,'Input and Summary Results'!D4527=""),FALSE,'Input and Summary Results'!$D4527)</f>
        <v>0.82658134500000002</v>
      </c>
      <c r="D4945">
        <f>IF(OR(B4945=0,'Input and Summary Results'!E4527=0),FALSE,'Input and Summary Results'!$E4527)</f>
        <v>8.1817848999999998E-2</v>
      </c>
      <c r="E4945">
        <f t="shared" si="260"/>
        <v>-8.2714400475775648E-2</v>
      </c>
      <c r="F4945">
        <f t="shared" si="261"/>
        <v>4.2958804575973099E-2</v>
      </c>
      <c r="G4945">
        <f>IF('Input and Summary Results'!$J$4="yes",IF(C4945=FALSE,FALSE,IF('Data Transformation'!E4945&lt;$R$10,E4945,$R$10)),IF(C4945=FALSE,FALSE,IF(C4945&lt;$R$10,C4945,$R$10)))</f>
        <v>0.82658134500000002</v>
      </c>
      <c r="H4945">
        <f>IF('Input and Summary Results'!$J$4="yes",'Data Transformation'!F4945,'Data Transformation'!D4945)</f>
        <v>8.1817848999999998E-2</v>
      </c>
      <c r="I4945">
        <f t="shared" si="262"/>
        <v>268</v>
      </c>
    </row>
    <row r="4946" spans="2:9" x14ac:dyDescent="0.45">
      <c r="B4946">
        <f>IF('Input and Summary Results'!D4528=0,FALSE,'Input and Summary Results'!$B4528)</f>
        <v>268</v>
      </c>
      <c r="C4946">
        <f>IF(OR(B4946=0,'Input and Summary Results'!D4528=0,'Input and Summary Results'!D4528=""),FALSE,'Input and Summary Results'!$D4528)</f>
        <v>1.049998454</v>
      </c>
      <c r="D4946">
        <f>IF(OR(B4946=0,'Input and Summary Results'!E4528=0),FALSE,'Input and Summary Results'!$E4528)</f>
        <v>7.6780246999999996E-2</v>
      </c>
      <c r="E4946">
        <f t="shared" si="260"/>
        <v>2.1188659622544449E-2</v>
      </c>
      <c r="F4946">
        <f t="shared" si="261"/>
        <v>3.1735882153975055E-2</v>
      </c>
      <c r="G4946">
        <f>IF('Input and Summary Results'!$J$4="yes",IF(C4946=FALSE,FALSE,IF('Data Transformation'!E4946&lt;$R$10,E4946,$R$10)),IF(C4946=FALSE,FALSE,IF(C4946&lt;$R$10,C4946,$R$10)))</f>
        <v>1.049998454</v>
      </c>
      <c r="H4946">
        <f>IF('Input and Summary Results'!$J$4="yes",'Data Transformation'!F4946,'Data Transformation'!D4946)</f>
        <v>7.6780246999999996E-2</v>
      </c>
      <c r="I4946">
        <f t="shared" si="262"/>
        <v>268</v>
      </c>
    </row>
    <row r="4947" spans="2:9" x14ac:dyDescent="0.45">
      <c r="B4947">
        <f>IF('Input and Summary Results'!D4529=0,FALSE,'Input and Summary Results'!$B4529)</f>
        <v>268</v>
      </c>
      <c r="C4947">
        <f>IF(OR(B4947=0,'Input and Summary Results'!D4529=0,'Input and Summary Results'!D4529=""),FALSE,'Input and Summary Results'!$D4529)</f>
        <v>0.99717732599999998</v>
      </c>
      <c r="D4947">
        <f>IF(OR(B4947=0,'Input and Summary Results'!E4529=0),FALSE,'Input and Summary Results'!$E4529)</f>
        <v>7.0486386999999998E-2</v>
      </c>
      <c r="E4947">
        <f t="shared" si="260"/>
        <v>-1.2276051231734002E-3</v>
      </c>
      <c r="F4947">
        <f t="shared" si="261"/>
        <v>3.067768506200471E-2</v>
      </c>
      <c r="G4947">
        <f>IF('Input and Summary Results'!$J$4="yes",IF(C4947=FALSE,FALSE,IF('Data Transformation'!E4947&lt;$R$10,E4947,$R$10)),IF(C4947=FALSE,FALSE,IF(C4947&lt;$R$10,C4947,$R$10)))</f>
        <v>0.99717732599999998</v>
      </c>
      <c r="H4947">
        <f>IF('Input and Summary Results'!$J$4="yes",'Data Transformation'!F4947,'Data Transformation'!D4947)</f>
        <v>7.0486386999999998E-2</v>
      </c>
      <c r="I4947">
        <f t="shared" si="262"/>
        <v>268</v>
      </c>
    </row>
    <row r="4948" spans="2:9" x14ac:dyDescent="0.45">
      <c r="B4948">
        <f>IF('Input and Summary Results'!D4530=0,FALSE,'Input and Summary Results'!$B4530)</f>
        <v>268</v>
      </c>
      <c r="C4948">
        <f>IF(OR(B4948=0,'Input and Summary Results'!D4530=0,'Input and Summary Results'!D4530=""),FALSE,'Input and Summary Results'!$D4530)</f>
        <v>0.94473293999999997</v>
      </c>
      <c r="D4948">
        <f>IF(OR(B4948=0,'Input and Summary Results'!E4530=0),FALSE,'Input and Summary Results'!$E4530)</f>
        <v>6.7592178000000003E-2</v>
      </c>
      <c r="E4948">
        <f t="shared" si="260"/>
        <v>-2.4690941835671214E-2</v>
      </c>
      <c r="F4948">
        <f t="shared" si="261"/>
        <v>3.1051108741905413E-2</v>
      </c>
      <c r="G4948">
        <f>IF('Input and Summary Results'!$J$4="yes",IF(C4948=FALSE,FALSE,IF('Data Transformation'!E4948&lt;$R$10,E4948,$R$10)),IF(C4948=FALSE,FALSE,IF(C4948&lt;$R$10,C4948,$R$10)))</f>
        <v>0.94473293999999997</v>
      </c>
      <c r="H4948">
        <f>IF('Input and Summary Results'!$J$4="yes",'Data Transformation'!F4948,'Data Transformation'!D4948)</f>
        <v>6.7592178000000003E-2</v>
      </c>
      <c r="I4948">
        <f t="shared" si="262"/>
        <v>268</v>
      </c>
    </row>
    <row r="4949" spans="2:9" x14ac:dyDescent="0.45">
      <c r="B4949">
        <f>IF('Input and Summary Results'!D4531=0,FALSE,'Input and Summary Results'!$B4531)</f>
        <v>268</v>
      </c>
      <c r="C4949">
        <f>IF(OR(B4949=0,'Input and Summary Results'!D4531=0,'Input and Summary Results'!D4531=""),FALSE,'Input and Summary Results'!$D4531)</f>
        <v>1.0044072530000001</v>
      </c>
      <c r="D4949">
        <f>IF(OR(B4949=0,'Input and Summary Results'!E4531=0),FALSE,'Input and Summary Results'!$E4531)</f>
        <v>6.2640451999999999E-2</v>
      </c>
      <c r="E4949">
        <f t="shared" si="260"/>
        <v>1.9098401684277699E-3</v>
      </c>
      <c r="F4949">
        <f t="shared" si="261"/>
        <v>2.7066666520776307E-2</v>
      </c>
      <c r="G4949">
        <f>IF('Input and Summary Results'!$J$4="yes",IF(C4949=FALSE,FALSE,IF('Data Transformation'!E4949&lt;$R$10,E4949,$R$10)),IF(C4949=FALSE,FALSE,IF(C4949&lt;$R$10,C4949,$R$10)))</f>
        <v>1.0044072530000001</v>
      </c>
      <c r="H4949">
        <f>IF('Input and Summary Results'!$J$4="yes",'Data Transformation'!F4949,'Data Transformation'!D4949)</f>
        <v>6.2640451999999999E-2</v>
      </c>
      <c r="I4949">
        <f t="shared" si="262"/>
        <v>268</v>
      </c>
    </row>
    <row r="4950" spans="2:9" x14ac:dyDescent="0.45">
      <c r="B4950">
        <f>IF('Input and Summary Results'!D4532=0,FALSE,'Input and Summary Results'!$B4532)</f>
        <v>268</v>
      </c>
      <c r="C4950">
        <f>IF(OR(B4950=0,'Input and Summary Results'!D4532=0,'Input and Summary Results'!D4532=""),FALSE,'Input and Summary Results'!$D4532)</f>
        <v>0.73184404400000003</v>
      </c>
      <c r="D4950">
        <f>IF(OR(B4950=0,'Input and Summary Results'!E4532=0),FALSE,'Input and Summary Results'!$E4532)</f>
        <v>5.7476896E-2</v>
      </c>
      <c r="E4950">
        <f t="shared" si="260"/>
        <v>-0.13558145725640139</v>
      </c>
      <c r="F4950">
        <f t="shared" si="261"/>
        <v>3.4085093768966984E-2</v>
      </c>
      <c r="G4950">
        <f>IF('Input and Summary Results'!$J$4="yes",IF(C4950=FALSE,FALSE,IF('Data Transformation'!E4950&lt;$R$10,E4950,$R$10)),IF(C4950=FALSE,FALSE,IF(C4950&lt;$R$10,C4950,$R$10)))</f>
        <v>0.73184404400000003</v>
      </c>
      <c r="H4950">
        <f>IF('Input and Summary Results'!$J$4="yes",'Data Transformation'!F4950,'Data Transformation'!D4950)</f>
        <v>5.7476896E-2</v>
      </c>
      <c r="I4950">
        <f t="shared" si="262"/>
        <v>268</v>
      </c>
    </row>
    <row r="4951" spans="2:9" x14ac:dyDescent="0.45">
      <c r="B4951">
        <f>IF('Input and Summary Results'!D4533=0,FALSE,'Input and Summary Results'!$B4533)</f>
        <v>268</v>
      </c>
      <c r="C4951">
        <f>IF(OR(B4951=0,'Input and Summary Results'!D4533=0,'Input and Summary Results'!D4533=""),FALSE,'Input and Summary Results'!$D4533)</f>
        <v>0.85659202700000003</v>
      </c>
      <c r="D4951">
        <f>IF(OR(B4951=0,'Input and Summary Results'!E4533=0),FALSE,'Input and Summary Results'!$E4533)</f>
        <v>4.9688191999999999E-2</v>
      </c>
      <c r="E4951">
        <f t="shared" si="260"/>
        <v>-6.7225972253270275E-2</v>
      </c>
      <c r="F4951">
        <f t="shared" si="261"/>
        <v>2.5174966201267246E-2</v>
      </c>
      <c r="G4951">
        <f>IF('Input and Summary Results'!$J$4="yes",IF(C4951=FALSE,FALSE,IF('Data Transformation'!E4951&lt;$R$10,E4951,$R$10)),IF(C4951=FALSE,FALSE,IF(C4951&lt;$R$10,C4951,$R$10)))</f>
        <v>0.85659202700000003</v>
      </c>
      <c r="H4951">
        <f>IF('Input and Summary Results'!$J$4="yes",'Data Transformation'!F4951,'Data Transformation'!D4951)</f>
        <v>4.9688191999999999E-2</v>
      </c>
      <c r="I4951">
        <f t="shared" si="262"/>
        <v>268</v>
      </c>
    </row>
    <row r="4952" spans="2:9" x14ac:dyDescent="0.45">
      <c r="B4952">
        <f>IF('Input and Summary Results'!D4534=0,FALSE,'Input and Summary Results'!$B4534)</f>
        <v>268</v>
      </c>
      <c r="C4952">
        <f>IF(OR(B4952=0,'Input and Summary Results'!D4534=0,'Input and Summary Results'!D4534=""),FALSE,'Input and Summary Results'!$D4534)</f>
        <v>1.0215429949999999</v>
      </c>
      <c r="D4952">
        <f>IF(OR(B4952=0,'Input and Summary Results'!E4534=0),FALSE,'Input and Summary Results'!$E4534)</f>
        <v>4.7591837999999997E-2</v>
      </c>
      <c r="E4952">
        <f t="shared" si="260"/>
        <v>9.2566500661631582E-3</v>
      </c>
      <c r="F4952">
        <f t="shared" si="261"/>
        <v>2.0219273973877135E-2</v>
      </c>
      <c r="G4952">
        <f>IF('Input and Summary Results'!$J$4="yes",IF(C4952=FALSE,FALSE,IF('Data Transformation'!E4952&lt;$R$10,E4952,$R$10)),IF(C4952=FALSE,FALSE,IF(C4952&lt;$R$10,C4952,$R$10)))</f>
        <v>1.0215429949999999</v>
      </c>
      <c r="H4952">
        <f>IF('Input and Summary Results'!$J$4="yes",'Data Transformation'!F4952,'Data Transformation'!D4952)</f>
        <v>4.7591837999999997E-2</v>
      </c>
      <c r="I4952">
        <f t="shared" si="262"/>
        <v>268</v>
      </c>
    </row>
    <row r="4953" spans="2:9" x14ac:dyDescent="0.45">
      <c r="B4953">
        <f>IF('Input and Summary Results'!D4535=0,FALSE,'Input and Summary Results'!$B4535)</f>
        <v>268</v>
      </c>
      <c r="C4953">
        <f>IF(OR(B4953=0,'Input and Summary Results'!D4535=0,'Input and Summary Results'!D4535=""),FALSE,'Input and Summary Results'!$D4535)</f>
        <v>0.94383910400000004</v>
      </c>
      <c r="D4953">
        <f>IF(OR(B4953=0,'Input and Summary Results'!E4535=0),FALSE,'Input and Summary Results'!$E4535)</f>
        <v>4.5904585999999997E-2</v>
      </c>
      <c r="E4953">
        <f t="shared" si="260"/>
        <v>-2.5102033456713118E-2</v>
      </c>
      <c r="F4953">
        <f t="shared" si="261"/>
        <v>2.1108036570605997E-2</v>
      </c>
      <c r="G4953">
        <f>IF('Input and Summary Results'!$J$4="yes",IF(C4953=FALSE,FALSE,IF('Data Transformation'!E4953&lt;$R$10,E4953,$R$10)),IF(C4953=FALSE,FALSE,IF(C4953&lt;$R$10,C4953,$R$10)))</f>
        <v>0.94383910400000004</v>
      </c>
      <c r="H4953">
        <f>IF('Input and Summary Results'!$J$4="yes",'Data Transformation'!F4953,'Data Transformation'!D4953)</f>
        <v>4.5904585999999997E-2</v>
      </c>
      <c r="I4953">
        <f t="shared" si="262"/>
        <v>268</v>
      </c>
    </row>
    <row r="4954" spans="2:9" x14ac:dyDescent="0.45">
      <c r="B4954">
        <f>IF('Input and Summary Results'!D4536=0,FALSE,'Input and Summary Results'!$B4536)</f>
        <v>268</v>
      </c>
      <c r="C4954">
        <f>IF(OR(B4954=0,'Input and Summary Results'!D4536=0,'Input and Summary Results'!D4536=""),FALSE,'Input and Summary Results'!$D4536)</f>
        <v>0.86917789499999998</v>
      </c>
      <c r="D4954">
        <f>IF(OR(B4954=0,'Input and Summary Results'!E4536=0),FALSE,'Input and Summary Results'!$E4536)</f>
        <v>4.2640808000000002E-2</v>
      </c>
      <c r="E4954">
        <f t="shared" si="260"/>
        <v>-6.0891327222194654E-2</v>
      </c>
      <c r="F4954">
        <f t="shared" si="261"/>
        <v>2.1291510953577578E-2</v>
      </c>
      <c r="G4954">
        <f>IF('Input and Summary Results'!$J$4="yes",IF(C4954=FALSE,FALSE,IF('Data Transformation'!E4954&lt;$R$10,E4954,$R$10)),IF(C4954=FALSE,FALSE,IF(C4954&lt;$R$10,C4954,$R$10)))</f>
        <v>0.86917789499999998</v>
      </c>
      <c r="H4954">
        <f>IF('Input and Summary Results'!$J$4="yes",'Data Transformation'!F4954,'Data Transformation'!D4954)</f>
        <v>4.2640808000000002E-2</v>
      </c>
      <c r="I4954">
        <f t="shared" si="262"/>
        <v>268</v>
      </c>
    </row>
    <row r="4955" spans="2:9" x14ac:dyDescent="0.45">
      <c r="B4955">
        <f>IF('Input and Summary Results'!D4537=0,FALSE,'Input and Summary Results'!$B4537)</f>
        <v>269</v>
      </c>
      <c r="C4955">
        <f>IF(OR(B4955=0,'Input and Summary Results'!D4537=0,'Input and Summary Results'!D4537=""),FALSE,'Input and Summary Results'!$D4537)</f>
        <v>1.073977178</v>
      </c>
      <c r="D4955">
        <f>IF(OR(B4955=0,'Input and Summary Results'!E4537=0),FALSE,'Input and Summary Results'!$E4537)</f>
        <v>0.13100985700000001</v>
      </c>
      <c r="E4955">
        <f t="shared" si="260"/>
        <v>3.0995052709929239E-2</v>
      </c>
      <c r="F4955">
        <f t="shared" si="261"/>
        <v>5.2941793459599942E-2</v>
      </c>
      <c r="G4955">
        <f>IF('Input and Summary Results'!$J$4="yes",IF(C4955=FALSE,FALSE,IF('Data Transformation'!E4955&lt;$R$10,E4955,$R$10)),IF(C4955=FALSE,FALSE,IF(C4955&lt;$R$10,C4955,$R$10)))</f>
        <v>1.073977178</v>
      </c>
      <c r="H4955">
        <f>IF('Input and Summary Results'!$J$4="yes",'Data Transformation'!F4955,'Data Transformation'!D4955)</f>
        <v>0.13100985700000001</v>
      </c>
      <c r="I4955">
        <f t="shared" si="262"/>
        <v>269</v>
      </c>
    </row>
    <row r="4956" spans="2:9" x14ac:dyDescent="0.45">
      <c r="B4956">
        <f>IF('Input and Summary Results'!D4538=0,FALSE,'Input and Summary Results'!$B4538)</f>
        <v>269</v>
      </c>
      <c r="C4956">
        <f>IF(OR(B4956=0,'Input and Summary Results'!D4538=0,'Input and Summary Results'!D4538=""),FALSE,'Input and Summary Results'!$D4538)</f>
        <v>0.98027593700000004</v>
      </c>
      <c r="D4956">
        <f>IF(OR(B4956=0,'Input and Summary Results'!E4538=0),FALSE,'Input and Summary Results'!$E4538)</f>
        <v>9.5772415999999999E-2</v>
      </c>
      <c r="E4956">
        <f t="shared" si="260"/>
        <v>-8.6516579316520889E-3</v>
      </c>
      <c r="F4956">
        <f t="shared" si="261"/>
        <v>4.2401559576382829E-2</v>
      </c>
      <c r="G4956">
        <f>IF('Input and Summary Results'!$J$4="yes",IF(C4956=FALSE,FALSE,IF('Data Transformation'!E4956&lt;$R$10,E4956,$R$10)),IF(C4956=FALSE,FALSE,IF(C4956&lt;$R$10,C4956,$R$10)))</f>
        <v>0.98027593700000004</v>
      </c>
      <c r="H4956">
        <f>IF('Input and Summary Results'!$J$4="yes",'Data Transformation'!F4956,'Data Transformation'!D4956)</f>
        <v>9.5772415999999999E-2</v>
      </c>
      <c r="I4956">
        <f t="shared" si="262"/>
        <v>269</v>
      </c>
    </row>
    <row r="4957" spans="2:9" x14ac:dyDescent="0.45">
      <c r="B4957">
        <f>IF('Input and Summary Results'!D4539=0,FALSE,'Input and Summary Results'!$B4539)</f>
        <v>269</v>
      </c>
      <c r="C4957">
        <f>IF(OR(B4957=0,'Input and Summary Results'!D4539=0,'Input and Summary Results'!D4539=""),FALSE,'Input and Summary Results'!$D4539)</f>
        <v>0.88945025300000002</v>
      </c>
      <c r="D4957">
        <f>IF(OR(B4957=0,'Input and Summary Results'!E4539=0),FALSE,'Input and Summary Results'!$E4539)</f>
        <v>9.0106414999999995E-2</v>
      </c>
      <c r="E4957">
        <f t="shared" si="260"/>
        <v>-5.0878337014300223E-2</v>
      </c>
      <c r="F4957">
        <f t="shared" si="261"/>
        <v>4.3966690636266528E-2</v>
      </c>
      <c r="G4957">
        <f>IF('Input and Summary Results'!$J$4="yes",IF(C4957=FALSE,FALSE,IF('Data Transformation'!E4957&lt;$R$10,E4957,$R$10)),IF(C4957=FALSE,FALSE,IF(C4957&lt;$R$10,C4957,$R$10)))</f>
        <v>0.88945025300000002</v>
      </c>
      <c r="H4957">
        <f>IF('Input and Summary Results'!$J$4="yes",'Data Transformation'!F4957,'Data Transformation'!D4957)</f>
        <v>9.0106414999999995E-2</v>
      </c>
      <c r="I4957">
        <f t="shared" si="262"/>
        <v>269</v>
      </c>
    </row>
    <row r="4958" spans="2:9" x14ac:dyDescent="0.45">
      <c r="B4958">
        <f>IF('Input and Summary Results'!D4540=0,FALSE,'Input and Summary Results'!$B4540)</f>
        <v>269</v>
      </c>
      <c r="C4958">
        <f>IF(OR(B4958=0,'Input and Summary Results'!D4540=0,'Input and Summary Results'!D4540=""),FALSE,'Input and Summary Results'!$D4540)</f>
        <v>0.78945321599999996</v>
      </c>
      <c r="D4958">
        <f>IF(OR(B4958=0,'Input and Summary Results'!E4540=0),FALSE,'Input and Summary Results'!$E4540)</f>
        <v>8.9349545000000002E-2</v>
      </c>
      <c r="E4958">
        <f t="shared" si="260"/>
        <v>-0.10267360173556753</v>
      </c>
      <c r="F4958">
        <f t="shared" si="261"/>
        <v>4.9119696701571229E-2</v>
      </c>
      <c r="G4958">
        <f>IF('Input and Summary Results'!$J$4="yes",IF(C4958=FALSE,FALSE,IF('Data Transformation'!E4958&lt;$R$10,E4958,$R$10)),IF(C4958=FALSE,FALSE,IF(C4958&lt;$R$10,C4958,$R$10)))</f>
        <v>0.78945321599999996</v>
      </c>
      <c r="H4958">
        <f>IF('Input and Summary Results'!$J$4="yes",'Data Transformation'!F4958,'Data Transformation'!D4958)</f>
        <v>8.9349545000000002E-2</v>
      </c>
      <c r="I4958">
        <f t="shared" si="262"/>
        <v>269</v>
      </c>
    </row>
    <row r="4959" spans="2:9" x14ac:dyDescent="0.45">
      <c r="B4959">
        <f>IF('Input and Summary Results'!D4541=0,FALSE,'Input and Summary Results'!$B4541)</f>
        <v>269</v>
      </c>
      <c r="C4959">
        <f>IF(OR(B4959=0,'Input and Summary Results'!D4541=0,'Input and Summary Results'!D4541=""),FALSE,'Input and Summary Results'!$D4541)</f>
        <v>0.97469870400000003</v>
      </c>
      <c r="D4959">
        <f>IF(OR(B4959=0,'Input and Summary Results'!E4541=0),FALSE,'Input and Summary Results'!$E4541)</f>
        <v>8.4567104000000004E-2</v>
      </c>
      <c r="E4959">
        <f t="shared" si="260"/>
        <v>-1.1129611391005453E-2</v>
      </c>
      <c r="F4959">
        <f t="shared" si="261"/>
        <v>3.7654839372803763E-2</v>
      </c>
      <c r="G4959">
        <f>IF('Input and Summary Results'!$J$4="yes",IF(C4959=FALSE,FALSE,IF('Data Transformation'!E4959&lt;$R$10,E4959,$R$10)),IF(C4959=FALSE,FALSE,IF(C4959&lt;$R$10,C4959,$R$10)))</f>
        <v>0.97469870400000003</v>
      </c>
      <c r="H4959">
        <f>IF('Input and Summary Results'!$J$4="yes",'Data Transformation'!F4959,'Data Transformation'!D4959)</f>
        <v>8.4567104000000004E-2</v>
      </c>
      <c r="I4959">
        <f t="shared" si="262"/>
        <v>269</v>
      </c>
    </row>
    <row r="4960" spans="2:9" x14ac:dyDescent="0.45">
      <c r="B4960">
        <f>IF('Input and Summary Results'!D4542=0,FALSE,'Input and Summary Results'!$B4542)</f>
        <v>269</v>
      </c>
      <c r="C4960">
        <f>IF(OR(B4960=0,'Input and Summary Results'!D4542=0,'Input and Summary Results'!D4542=""),FALSE,'Input and Summary Results'!$D4542)</f>
        <v>0.96169893799999995</v>
      </c>
      <c r="D4960">
        <f>IF(OR(B4960=0,'Input and Summary Results'!E4542=0),FALSE,'Input and Summary Results'!$E4542)</f>
        <v>8.0334591999999996E-2</v>
      </c>
      <c r="E4960">
        <f t="shared" si="260"/>
        <v>-1.6960863543161252E-2</v>
      </c>
      <c r="F4960">
        <f t="shared" si="261"/>
        <v>3.6253770853181495E-2</v>
      </c>
      <c r="G4960">
        <f>IF('Input and Summary Results'!$J$4="yes",IF(C4960=FALSE,FALSE,IF('Data Transformation'!E4960&lt;$R$10,E4960,$R$10)),IF(C4960=FALSE,FALSE,IF(C4960&lt;$R$10,C4960,$R$10)))</f>
        <v>0.96169893799999995</v>
      </c>
      <c r="H4960">
        <f>IF('Input and Summary Results'!$J$4="yes",'Data Transformation'!F4960,'Data Transformation'!D4960)</f>
        <v>8.0334591999999996E-2</v>
      </c>
      <c r="I4960">
        <f t="shared" si="262"/>
        <v>269</v>
      </c>
    </row>
    <row r="4961" spans="2:9" x14ac:dyDescent="0.45">
      <c r="B4961">
        <f>IF('Input and Summary Results'!D4543=0,FALSE,'Input and Summary Results'!$B4543)</f>
        <v>269</v>
      </c>
      <c r="C4961">
        <f>IF(OR(B4961=0,'Input and Summary Results'!D4543=0,'Input and Summary Results'!D4543=""),FALSE,'Input and Summary Results'!$D4543)</f>
        <v>1.018076226</v>
      </c>
      <c r="D4961">
        <f>IF(OR(B4961=0,'Input and Summary Results'!E4543=0),FALSE,'Input and Summary Results'!$E4543)</f>
        <v>7.9948422000000005E-2</v>
      </c>
      <c r="E4961">
        <f t="shared" si="260"/>
        <v>7.7802959691443685E-3</v>
      </c>
      <c r="F4961">
        <f t="shared" si="261"/>
        <v>3.4081549359350233E-2</v>
      </c>
      <c r="G4961">
        <f>IF('Input and Summary Results'!$J$4="yes",IF(C4961=FALSE,FALSE,IF('Data Transformation'!E4961&lt;$R$10,E4961,$R$10)),IF(C4961=FALSE,FALSE,IF(C4961&lt;$R$10,C4961,$R$10)))</f>
        <v>1.018076226</v>
      </c>
      <c r="H4961">
        <f>IF('Input and Summary Results'!$J$4="yes",'Data Transformation'!F4961,'Data Transformation'!D4961)</f>
        <v>7.9948422000000005E-2</v>
      </c>
      <c r="I4961">
        <f t="shared" si="262"/>
        <v>269</v>
      </c>
    </row>
    <row r="4962" spans="2:9" x14ac:dyDescent="0.45">
      <c r="B4962">
        <f>IF('Input and Summary Results'!D4544=0,FALSE,'Input and Summary Results'!$B4544)</f>
        <v>269</v>
      </c>
      <c r="C4962">
        <f>IF(OR(B4962=0,'Input and Summary Results'!D4544=0,'Input and Summary Results'!D4544=""),FALSE,'Input and Summary Results'!$D4544)</f>
        <v>1.0538088759999999</v>
      </c>
      <c r="D4962">
        <f>IF(OR(B4962=0,'Input and Summary Results'!E4544=0),FALSE,'Input and Summary Results'!$E4544)</f>
        <v>7.9742569999999999E-2</v>
      </c>
      <c r="E4962">
        <f t="shared" si="260"/>
        <v>2.2761852218917158E-2</v>
      </c>
      <c r="F4962">
        <f t="shared" si="261"/>
        <v>3.2841131032568756E-2</v>
      </c>
      <c r="G4962">
        <f>IF('Input and Summary Results'!$J$4="yes",IF(C4962=FALSE,FALSE,IF('Data Transformation'!E4962&lt;$R$10,E4962,$R$10)),IF(C4962=FALSE,FALSE,IF(C4962&lt;$R$10,C4962,$R$10)))</f>
        <v>1.0538088759999999</v>
      </c>
      <c r="H4962">
        <f>IF('Input and Summary Results'!$J$4="yes",'Data Transformation'!F4962,'Data Transformation'!D4962)</f>
        <v>7.9742569999999999E-2</v>
      </c>
      <c r="I4962">
        <f t="shared" si="262"/>
        <v>269</v>
      </c>
    </row>
    <row r="4963" spans="2:9" x14ac:dyDescent="0.45">
      <c r="B4963">
        <f>IF('Input and Summary Results'!D4545=0,FALSE,'Input and Summary Results'!$B4545)</f>
        <v>269</v>
      </c>
      <c r="C4963">
        <f>IF(OR(B4963=0,'Input and Summary Results'!D4545=0,'Input and Summary Results'!D4545=""),FALSE,'Input and Summary Results'!$D4545)</f>
        <v>0.895152489</v>
      </c>
      <c r="D4963">
        <f>IF(OR(B4963=0,'Input and Summary Results'!E4545=0),FALSE,'Input and Summary Results'!$E4545)</f>
        <v>7.4225001999999998E-2</v>
      </c>
      <c r="E4963">
        <f t="shared" si="260"/>
        <v>-4.8102976426866305E-2</v>
      </c>
      <c r="F4963">
        <f t="shared" si="261"/>
        <v>3.5986774615335962E-2</v>
      </c>
      <c r="G4963">
        <f>IF('Input and Summary Results'!$J$4="yes",IF(C4963=FALSE,FALSE,IF('Data Transformation'!E4963&lt;$R$10,E4963,$R$10)),IF(C4963=FALSE,FALSE,IF(C4963&lt;$R$10,C4963,$R$10)))</f>
        <v>0.895152489</v>
      </c>
      <c r="H4963">
        <f>IF('Input and Summary Results'!$J$4="yes",'Data Transformation'!F4963,'Data Transformation'!D4963)</f>
        <v>7.4225001999999998E-2</v>
      </c>
      <c r="I4963">
        <f t="shared" si="262"/>
        <v>269</v>
      </c>
    </row>
    <row r="4964" spans="2:9" x14ac:dyDescent="0.45">
      <c r="B4964">
        <f>IF('Input and Summary Results'!D4546=0,FALSE,'Input and Summary Results'!$B4546)</f>
        <v>269</v>
      </c>
      <c r="C4964">
        <f>IF(OR(B4964=0,'Input and Summary Results'!D4546=0,'Input and Summary Results'!D4546=""),FALSE,'Input and Summary Results'!$D4546)</f>
        <v>0.64420399399999995</v>
      </c>
      <c r="D4964">
        <f>IF(OR(B4964=0,'Input and Summary Results'!E4546=0),FALSE,'Input and Summary Results'!$E4546)</f>
        <v>7.3350374999999995E-2</v>
      </c>
      <c r="E4964">
        <f t="shared" si="260"/>
        <v>-0.19097658692585304</v>
      </c>
      <c r="F4964">
        <f t="shared" si="261"/>
        <v>4.9416121362948269E-2</v>
      </c>
      <c r="G4964">
        <f>IF('Input and Summary Results'!$J$4="yes",IF(C4964=FALSE,FALSE,IF('Data Transformation'!E4964&lt;$R$10,E4964,$R$10)),IF(C4964=FALSE,FALSE,IF(C4964&lt;$R$10,C4964,$R$10)))</f>
        <v>0.64420399399999995</v>
      </c>
      <c r="H4964">
        <f>IF('Input and Summary Results'!$J$4="yes",'Data Transformation'!F4964,'Data Transformation'!D4964)</f>
        <v>7.3350374999999995E-2</v>
      </c>
      <c r="I4964">
        <f t="shared" si="262"/>
        <v>269</v>
      </c>
    </row>
    <row r="4965" spans="2:9" x14ac:dyDescent="0.45">
      <c r="B4965">
        <f>IF('Input and Summary Results'!D4547=0,FALSE,'Input and Summary Results'!$B4547)</f>
        <v>269</v>
      </c>
      <c r="C4965">
        <f>IF(OR(B4965=0,'Input and Summary Results'!D4547=0,'Input and Summary Results'!D4547=""),FALSE,'Input and Summary Results'!$D4547)</f>
        <v>0.97138930999999995</v>
      </c>
      <c r="D4965">
        <f>IF(OR(B4965=0,'Input and Summary Results'!E4547=0),FALSE,'Input and Summary Results'!$E4547)</f>
        <v>7.2235103999999994E-2</v>
      </c>
      <c r="E4965">
        <f t="shared" si="260"/>
        <v>-1.2606680185153818E-2</v>
      </c>
      <c r="F4965">
        <f t="shared" si="261"/>
        <v>3.2273399360345026E-2</v>
      </c>
      <c r="G4965">
        <f>IF('Input and Summary Results'!$J$4="yes",IF(C4965=FALSE,FALSE,IF('Data Transformation'!E4965&lt;$R$10,E4965,$R$10)),IF(C4965=FALSE,FALSE,IF(C4965&lt;$R$10,C4965,$R$10)))</f>
        <v>0.97138930999999995</v>
      </c>
      <c r="H4965">
        <f>IF('Input and Summary Results'!$J$4="yes",'Data Transformation'!F4965,'Data Transformation'!D4965)</f>
        <v>7.2235103999999994E-2</v>
      </c>
      <c r="I4965">
        <f t="shared" si="262"/>
        <v>269</v>
      </c>
    </row>
    <row r="4966" spans="2:9" x14ac:dyDescent="0.45">
      <c r="B4966">
        <f>IF('Input and Summary Results'!D4548=0,FALSE,'Input and Summary Results'!$B4548)</f>
        <v>269</v>
      </c>
      <c r="C4966">
        <f>IF(OR(B4966=0,'Input and Summary Results'!D4548=0,'Input and Summary Results'!D4548=""),FALSE,'Input and Summary Results'!$D4548)</f>
        <v>0.96732833399999996</v>
      </c>
      <c r="D4966">
        <f>IF(OR(B4966=0,'Input and Summary Results'!E4548=0),FALSE,'Input and Summary Results'!$E4548)</f>
        <v>6.6868938000000003E-2</v>
      </c>
      <c r="E4966">
        <f t="shared" si="260"/>
        <v>-1.4426091127067088E-2</v>
      </c>
      <c r="F4966">
        <f t="shared" si="261"/>
        <v>3.0001311935105583E-2</v>
      </c>
      <c r="G4966">
        <f>IF('Input and Summary Results'!$J$4="yes",IF(C4966=FALSE,FALSE,IF('Data Transformation'!E4966&lt;$R$10,E4966,$R$10)),IF(C4966=FALSE,FALSE,IF(C4966&lt;$R$10,C4966,$R$10)))</f>
        <v>0.96732833399999996</v>
      </c>
      <c r="H4966">
        <f>IF('Input and Summary Results'!$J$4="yes",'Data Transformation'!F4966,'Data Transformation'!D4966)</f>
        <v>6.6868938000000003E-2</v>
      </c>
      <c r="I4966">
        <f t="shared" si="262"/>
        <v>269</v>
      </c>
    </row>
    <row r="4967" spans="2:9" x14ac:dyDescent="0.45">
      <c r="B4967">
        <f>IF('Input and Summary Results'!D4549=0,FALSE,'Input and Summary Results'!$B4549)</f>
        <v>269</v>
      </c>
      <c r="C4967">
        <f>IF(OR(B4967=0,'Input and Summary Results'!D4549=0,'Input and Summary Results'!D4549=""),FALSE,'Input and Summary Results'!$D4549)</f>
        <v>1.0157783739999999</v>
      </c>
      <c r="D4967">
        <f>IF(OR(B4967=0,'Input and Summary Results'!E4549=0),FALSE,'Input and Summary Results'!$E4549)</f>
        <v>5.793032E-2</v>
      </c>
      <c r="E4967">
        <f t="shared" si="260"/>
        <v>6.7989624279561909E-3</v>
      </c>
      <c r="F4967">
        <f t="shared" si="261"/>
        <v>2.4751224798176302E-2</v>
      </c>
      <c r="G4967">
        <f>IF('Input and Summary Results'!$J$4="yes",IF(C4967=FALSE,FALSE,IF('Data Transformation'!E4967&lt;$R$10,E4967,$R$10)),IF(C4967=FALSE,FALSE,IF(C4967&lt;$R$10,C4967,$R$10)))</f>
        <v>1.0157783739999999</v>
      </c>
      <c r="H4967">
        <f>IF('Input and Summary Results'!$J$4="yes",'Data Transformation'!F4967,'Data Transformation'!D4967)</f>
        <v>5.793032E-2</v>
      </c>
      <c r="I4967">
        <f t="shared" si="262"/>
        <v>269</v>
      </c>
    </row>
    <row r="4968" spans="2:9" x14ac:dyDescent="0.45">
      <c r="B4968">
        <f>IF('Input and Summary Results'!D4550=0,FALSE,'Input and Summary Results'!$B4550)</f>
        <v>269</v>
      </c>
      <c r="C4968">
        <f>IF(OR(B4968=0,'Input and Summary Results'!D4550=0,'Input and Summary Results'!D4550=""),FALSE,'Input and Summary Results'!$D4550)</f>
        <v>0.95420791800000004</v>
      </c>
      <c r="D4968">
        <f>IF(OR(B4968=0,'Input and Summary Results'!E4550=0),FALSE,'Input and Summary Results'!$E4550)</f>
        <v>5.3501954999999997E-2</v>
      </c>
      <c r="E4968">
        <f t="shared" si="260"/>
        <v>-2.0356983994405237E-2</v>
      </c>
      <c r="F4968">
        <f t="shared" si="261"/>
        <v>2.433416033548361E-2</v>
      </c>
      <c r="G4968">
        <f>IF('Input and Summary Results'!$J$4="yes",IF(C4968=FALSE,FALSE,IF('Data Transformation'!E4968&lt;$R$10,E4968,$R$10)),IF(C4968=FALSE,FALSE,IF(C4968&lt;$R$10,C4968,$R$10)))</f>
        <v>0.95420791800000004</v>
      </c>
      <c r="H4968">
        <f>IF('Input and Summary Results'!$J$4="yes",'Data Transformation'!F4968,'Data Transformation'!D4968)</f>
        <v>5.3501954999999997E-2</v>
      </c>
      <c r="I4968">
        <f t="shared" si="262"/>
        <v>269</v>
      </c>
    </row>
    <row r="4969" spans="2:9" x14ac:dyDescent="0.45">
      <c r="B4969">
        <f>IF('Input and Summary Results'!D4551=0,FALSE,'Input and Summary Results'!$B4551)</f>
        <v>269</v>
      </c>
      <c r="C4969">
        <f>IF(OR(B4969=0,'Input and Summary Results'!D4551=0,'Input and Summary Results'!D4551=""),FALSE,'Input and Summary Results'!$D4551)</f>
        <v>9.4410347000000006E-2</v>
      </c>
      <c r="D4969">
        <f>IF(OR(B4969=0,'Input and Summary Results'!E4551=0),FALSE,'Input and Summary Results'!$E4551)</f>
        <v>5.2877709000000002E-2</v>
      </c>
      <c r="E4969">
        <f t="shared" si="260"/>
        <v>-1.0249804061388759</v>
      </c>
      <c r="F4969">
        <f t="shared" si="261"/>
        <v>0.24307638341801666</v>
      </c>
      <c r="G4969">
        <f>IF('Input and Summary Results'!$J$4="yes",IF(C4969=FALSE,FALSE,IF('Data Transformation'!E4969&lt;$R$10,E4969,$R$10)),IF(C4969=FALSE,FALSE,IF(C4969&lt;$R$10,C4969,$R$10)))</f>
        <v>9.4410347000000006E-2</v>
      </c>
      <c r="H4969">
        <f>IF('Input and Summary Results'!$J$4="yes",'Data Transformation'!F4969,'Data Transformation'!D4969)</f>
        <v>5.2877709000000002E-2</v>
      </c>
      <c r="I4969">
        <f t="shared" si="262"/>
        <v>269</v>
      </c>
    </row>
    <row r="4970" spans="2:9" x14ac:dyDescent="0.45">
      <c r="B4970">
        <f>IF('Input and Summary Results'!D4552=0,FALSE,'Input and Summary Results'!$B4552)</f>
        <v>269</v>
      </c>
      <c r="C4970">
        <f>IF(OR(B4970=0,'Input and Summary Results'!D4552=0,'Input and Summary Results'!D4552=""),FALSE,'Input and Summary Results'!$D4552)</f>
        <v>0.99970887900000005</v>
      </c>
      <c r="D4970">
        <f>IF(OR(B4970=0,'Input and Summary Results'!E4552=0),FALSE,'Input and Summary Results'!$E4552)</f>
        <v>5.2166606999999997E-2</v>
      </c>
      <c r="E4970">
        <f t="shared" ref="E4970:E5033" si="263">IF(C4970=FALSE,FALSE,LOG10(C4970))</f>
        <v>-1.2645065097931951E-4</v>
      </c>
      <c r="F4970">
        <f t="shared" ref="F4970:F5033" si="264">IF(D4970=FALSE, FALSE,0.434*D4970/C4970)</f>
        <v>2.2646900426299004E-2</v>
      </c>
      <c r="G4970">
        <f>IF('Input and Summary Results'!$J$4="yes",IF(C4970=FALSE,FALSE,IF('Data Transformation'!E4970&lt;$R$10,E4970,$R$10)),IF(C4970=FALSE,FALSE,IF(C4970&lt;$R$10,C4970,$R$10)))</f>
        <v>0.99970887900000005</v>
      </c>
      <c r="H4970">
        <f>IF('Input and Summary Results'!$J$4="yes",'Data Transformation'!F4970,'Data Transformation'!D4970)</f>
        <v>5.2166606999999997E-2</v>
      </c>
      <c r="I4970">
        <f t="shared" si="262"/>
        <v>269</v>
      </c>
    </row>
    <row r="4971" spans="2:9" x14ac:dyDescent="0.45">
      <c r="B4971">
        <f>IF('Input and Summary Results'!D4553=0,FALSE,'Input and Summary Results'!$B4553)</f>
        <v>269</v>
      </c>
      <c r="C4971">
        <f>IF(OR(B4971=0,'Input and Summary Results'!D4553=0,'Input and Summary Results'!D4553=""),FALSE,'Input and Summary Results'!$D4553)</f>
        <v>1.03699523</v>
      </c>
      <c r="D4971">
        <f>IF(OR(B4971=0,'Input and Summary Results'!E4553=0),FALSE,'Input and Summary Results'!$E4553)</f>
        <v>4.9624713000000001E-2</v>
      </c>
      <c r="E4971">
        <f t="shared" si="263"/>
        <v>1.5776758713589547E-2</v>
      </c>
      <c r="F4971">
        <f t="shared" si="264"/>
        <v>2.0768779661599793E-2</v>
      </c>
      <c r="G4971">
        <f>IF('Input and Summary Results'!$J$4="yes",IF(C4971=FALSE,FALSE,IF('Data Transformation'!E4971&lt;$R$10,E4971,$R$10)),IF(C4971=FALSE,FALSE,IF(C4971&lt;$R$10,C4971,$R$10)))</f>
        <v>1.03699523</v>
      </c>
      <c r="H4971">
        <f>IF('Input and Summary Results'!$J$4="yes",'Data Transformation'!F4971,'Data Transformation'!D4971)</f>
        <v>4.9624713000000001E-2</v>
      </c>
      <c r="I4971">
        <f t="shared" si="262"/>
        <v>269</v>
      </c>
    </row>
    <row r="4972" spans="2:9" x14ac:dyDescent="0.45">
      <c r="B4972">
        <f>IF('Input and Summary Results'!D4554=0,FALSE,'Input and Summary Results'!$B4554)</f>
        <v>269</v>
      </c>
      <c r="C4972">
        <f>IF(OR(B4972=0,'Input and Summary Results'!D4554=0,'Input and Summary Results'!D4554=""),FALSE,'Input and Summary Results'!$D4554)</f>
        <v>0.98139007700000003</v>
      </c>
      <c r="D4972">
        <f>IF(OR(B4972=0,'Input and Summary Results'!E4554=0),FALSE,'Input and Summary Results'!$E4554)</f>
        <v>4.9228024000000002E-2</v>
      </c>
      <c r="E4972">
        <f t="shared" si="263"/>
        <v>-8.1583375573968785E-3</v>
      </c>
      <c r="F4972">
        <f t="shared" si="264"/>
        <v>2.1770102344330102E-2</v>
      </c>
      <c r="G4972">
        <f>IF('Input and Summary Results'!$J$4="yes",IF(C4972=FALSE,FALSE,IF('Data Transformation'!E4972&lt;$R$10,E4972,$R$10)),IF(C4972=FALSE,FALSE,IF(C4972&lt;$R$10,C4972,$R$10)))</f>
        <v>0.98139007700000003</v>
      </c>
      <c r="H4972">
        <f>IF('Input and Summary Results'!$J$4="yes",'Data Transformation'!F4972,'Data Transformation'!D4972)</f>
        <v>4.9228024000000002E-2</v>
      </c>
      <c r="I4972">
        <f t="shared" si="262"/>
        <v>269</v>
      </c>
    </row>
    <row r="4973" spans="2:9" x14ac:dyDescent="0.45">
      <c r="B4973">
        <f>IF('Input and Summary Results'!D4555=0,FALSE,'Input and Summary Results'!$B4555)</f>
        <v>270</v>
      </c>
      <c r="C4973">
        <f>IF(OR(B4973=0,'Input and Summary Results'!D4555=0,'Input and Summary Results'!D4555=""),FALSE,'Input and Summary Results'!$D4555)</f>
        <v>1.0608870770000001</v>
      </c>
      <c r="D4973">
        <f>IF(OR(B4973=0,'Input and Summary Results'!E4555=0),FALSE,'Input and Summary Results'!$E4555)</f>
        <v>9.9393949999999995E-2</v>
      </c>
      <c r="E4973">
        <f t="shared" si="263"/>
        <v>2.5669159164541225E-2</v>
      </c>
      <c r="F4973">
        <f t="shared" si="264"/>
        <v>4.0661230808828108E-2</v>
      </c>
      <c r="G4973">
        <f>IF('Input and Summary Results'!$J$4="yes",IF(C4973=FALSE,FALSE,IF('Data Transformation'!E4973&lt;$R$10,E4973,$R$10)),IF(C4973=FALSE,FALSE,IF(C4973&lt;$R$10,C4973,$R$10)))</f>
        <v>1.0608870770000001</v>
      </c>
      <c r="H4973">
        <f>IF('Input and Summary Results'!$J$4="yes",'Data Transformation'!F4973,'Data Transformation'!D4973)</f>
        <v>9.9393949999999995E-2</v>
      </c>
      <c r="I4973">
        <f t="shared" si="262"/>
        <v>270</v>
      </c>
    </row>
    <row r="4974" spans="2:9" x14ac:dyDescent="0.45">
      <c r="B4974">
        <f>IF('Input and Summary Results'!D4556=0,FALSE,'Input and Summary Results'!$B4556)</f>
        <v>270</v>
      </c>
      <c r="C4974">
        <f>IF(OR(B4974=0,'Input and Summary Results'!D4556=0,'Input and Summary Results'!D4556=""),FALSE,'Input and Summary Results'!$D4556)</f>
        <v>0.96367502699999996</v>
      </c>
      <c r="D4974">
        <f>IF(OR(B4974=0,'Input and Summary Results'!E4556=0),FALSE,'Input and Summary Results'!$E4556)</f>
        <v>9.5064774000000005E-2</v>
      </c>
      <c r="E4974">
        <f t="shared" si="263"/>
        <v>-1.6069395324116491E-2</v>
      </c>
      <c r="F4974">
        <f t="shared" si="264"/>
        <v>4.2813304028890234E-2</v>
      </c>
      <c r="G4974">
        <f>IF('Input and Summary Results'!$J$4="yes",IF(C4974=FALSE,FALSE,IF('Data Transformation'!E4974&lt;$R$10,E4974,$R$10)),IF(C4974=FALSE,FALSE,IF(C4974&lt;$R$10,C4974,$R$10)))</f>
        <v>0.96367502699999996</v>
      </c>
      <c r="H4974">
        <f>IF('Input and Summary Results'!$J$4="yes",'Data Transformation'!F4974,'Data Transformation'!D4974)</f>
        <v>9.5064774000000005E-2</v>
      </c>
      <c r="I4974">
        <f t="shared" si="262"/>
        <v>270</v>
      </c>
    </row>
    <row r="4975" spans="2:9" x14ac:dyDescent="0.45">
      <c r="B4975">
        <f>IF('Input and Summary Results'!D4557=0,FALSE,'Input and Summary Results'!$B4557)</f>
        <v>270</v>
      </c>
      <c r="C4975">
        <f>IF(OR(B4975=0,'Input and Summary Results'!D4557=0,'Input and Summary Results'!D4557=""),FALSE,'Input and Summary Results'!$D4557)</f>
        <v>0.82170807000000001</v>
      </c>
      <c r="D4975">
        <f>IF(OR(B4975=0,'Input and Summary Results'!E4557=0),FALSE,'Input and Summary Results'!$E4557)</f>
        <v>9.4937126999999996E-2</v>
      </c>
      <c r="E4975">
        <f t="shared" si="263"/>
        <v>-8.5282447796658778E-2</v>
      </c>
      <c r="F4975">
        <f t="shared" si="264"/>
        <v>5.014276313241027E-2</v>
      </c>
      <c r="G4975">
        <f>IF('Input and Summary Results'!$J$4="yes",IF(C4975=FALSE,FALSE,IF('Data Transformation'!E4975&lt;$R$10,E4975,$R$10)),IF(C4975=FALSE,FALSE,IF(C4975&lt;$R$10,C4975,$R$10)))</f>
        <v>0.82170807000000001</v>
      </c>
      <c r="H4975">
        <f>IF('Input and Summary Results'!$J$4="yes",'Data Transformation'!F4975,'Data Transformation'!D4975)</f>
        <v>9.4937126999999996E-2</v>
      </c>
      <c r="I4975">
        <f t="shared" si="262"/>
        <v>270</v>
      </c>
    </row>
    <row r="4976" spans="2:9" x14ac:dyDescent="0.45">
      <c r="B4976">
        <f>IF('Input and Summary Results'!D4558=0,FALSE,'Input and Summary Results'!$B4558)</f>
        <v>270</v>
      </c>
      <c r="C4976">
        <f>IF(OR(B4976=0,'Input and Summary Results'!D4558=0,'Input and Summary Results'!D4558=""),FALSE,'Input and Summary Results'!$D4558)</f>
        <v>1.0384203460000001</v>
      </c>
      <c r="D4976">
        <f>IF(OR(B4976=0,'Input and Summary Results'!E4558=0),FALSE,'Input and Summary Results'!$E4558)</f>
        <v>9.3616824000000001E-2</v>
      </c>
      <c r="E4976">
        <f t="shared" si="263"/>
        <v>1.6373188767699932E-2</v>
      </c>
      <c r="F4976">
        <f t="shared" si="264"/>
        <v>3.9126449874085957E-2</v>
      </c>
      <c r="G4976">
        <f>IF('Input and Summary Results'!$J$4="yes",IF(C4976=FALSE,FALSE,IF('Data Transformation'!E4976&lt;$R$10,E4976,$R$10)),IF(C4976=FALSE,FALSE,IF(C4976&lt;$R$10,C4976,$R$10)))</f>
        <v>1.0384203460000001</v>
      </c>
      <c r="H4976">
        <f>IF('Input and Summary Results'!$J$4="yes",'Data Transformation'!F4976,'Data Transformation'!D4976)</f>
        <v>9.3616824000000001E-2</v>
      </c>
      <c r="I4976">
        <f t="shared" si="262"/>
        <v>270</v>
      </c>
    </row>
    <row r="4977" spans="2:9" x14ac:dyDescent="0.45">
      <c r="B4977">
        <f>IF('Input and Summary Results'!D4559=0,FALSE,'Input and Summary Results'!$B4559)</f>
        <v>270</v>
      </c>
      <c r="C4977">
        <f>IF(OR(B4977=0,'Input and Summary Results'!D4559=0,'Input and Summary Results'!D4559=""),FALSE,'Input and Summary Results'!$D4559)</f>
        <v>0.79320387800000003</v>
      </c>
      <c r="D4977">
        <f>IF(OR(B4977=0,'Input and Summary Results'!E4559=0),FALSE,'Input and Summary Results'!$E4559)</f>
        <v>9.3330040000000003E-2</v>
      </c>
      <c r="E4977">
        <f t="shared" si="263"/>
        <v>-0.10061517118145533</v>
      </c>
      <c r="F4977">
        <f t="shared" si="264"/>
        <v>5.1065354675434403E-2</v>
      </c>
      <c r="G4977">
        <f>IF('Input and Summary Results'!$J$4="yes",IF(C4977=FALSE,FALSE,IF('Data Transformation'!E4977&lt;$R$10,E4977,$R$10)),IF(C4977=FALSE,FALSE,IF(C4977&lt;$R$10,C4977,$R$10)))</f>
        <v>0.79320387800000003</v>
      </c>
      <c r="H4977">
        <f>IF('Input and Summary Results'!$J$4="yes",'Data Transformation'!F4977,'Data Transformation'!D4977)</f>
        <v>9.3330040000000003E-2</v>
      </c>
      <c r="I4977">
        <f t="shared" si="262"/>
        <v>270</v>
      </c>
    </row>
    <row r="4978" spans="2:9" x14ac:dyDescent="0.45">
      <c r="B4978">
        <f>IF('Input and Summary Results'!D4560=0,FALSE,'Input and Summary Results'!$B4560)</f>
        <v>270</v>
      </c>
      <c r="C4978">
        <f>IF(OR(B4978=0,'Input and Summary Results'!D4560=0,'Input and Summary Results'!D4560=""),FALSE,'Input and Summary Results'!$D4560)</f>
        <v>1.0677807260000001</v>
      </c>
      <c r="D4978">
        <f>IF(OR(B4978=0,'Input and Summary Results'!E4560=0),FALSE,'Input and Summary Results'!$E4560)</f>
        <v>8.9401316999999994E-2</v>
      </c>
      <c r="E4978">
        <f t="shared" si="263"/>
        <v>2.8482077350331241E-2</v>
      </c>
      <c r="F4978">
        <f t="shared" si="264"/>
        <v>3.6337209160300948E-2</v>
      </c>
      <c r="G4978">
        <f>IF('Input and Summary Results'!$J$4="yes",IF(C4978=FALSE,FALSE,IF('Data Transformation'!E4978&lt;$R$10,E4978,$R$10)),IF(C4978=FALSE,FALSE,IF(C4978&lt;$R$10,C4978,$R$10)))</f>
        <v>1.0677807260000001</v>
      </c>
      <c r="H4978">
        <f>IF('Input and Summary Results'!$J$4="yes",'Data Transformation'!F4978,'Data Transformation'!D4978)</f>
        <v>8.9401316999999994E-2</v>
      </c>
      <c r="I4978">
        <f t="shared" si="262"/>
        <v>270</v>
      </c>
    </row>
    <row r="4979" spans="2:9" x14ac:dyDescent="0.45">
      <c r="B4979">
        <f>IF('Input and Summary Results'!D4561=0,FALSE,'Input and Summary Results'!$B4561)</f>
        <v>270</v>
      </c>
      <c r="C4979">
        <f>IF(OR(B4979=0,'Input and Summary Results'!D4561=0,'Input and Summary Results'!D4561=""),FALSE,'Input and Summary Results'!$D4561)</f>
        <v>1.0365309439999999</v>
      </c>
      <c r="D4979">
        <f>IF(OR(B4979=0,'Input and Summary Results'!E4561=0),FALSE,'Input and Summary Results'!$E4561)</f>
        <v>7.9376521000000005E-2</v>
      </c>
      <c r="E4979">
        <f t="shared" si="263"/>
        <v>1.558227180165846E-2</v>
      </c>
      <c r="F4979">
        <f t="shared" si="264"/>
        <v>3.3235293469444177E-2</v>
      </c>
      <c r="G4979">
        <f>IF('Input and Summary Results'!$J$4="yes",IF(C4979=FALSE,FALSE,IF('Data Transformation'!E4979&lt;$R$10,E4979,$R$10)),IF(C4979=FALSE,FALSE,IF(C4979&lt;$R$10,C4979,$R$10)))</f>
        <v>1.0365309439999999</v>
      </c>
      <c r="H4979">
        <f>IF('Input and Summary Results'!$J$4="yes",'Data Transformation'!F4979,'Data Transformation'!D4979)</f>
        <v>7.9376521000000005E-2</v>
      </c>
      <c r="I4979">
        <f t="shared" si="262"/>
        <v>270</v>
      </c>
    </row>
    <row r="4980" spans="2:9" x14ac:dyDescent="0.45">
      <c r="B4980">
        <f>IF('Input and Summary Results'!D4562=0,FALSE,'Input and Summary Results'!$B4562)</f>
        <v>270</v>
      </c>
      <c r="C4980">
        <f>IF(OR(B4980=0,'Input and Summary Results'!D4562=0,'Input and Summary Results'!D4562=""),FALSE,'Input and Summary Results'!$D4562)</f>
        <v>0.85624897499999997</v>
      </c>
      <c r="D4980">
        <f>IF(OR(B4980=0,'Input and Summary Results'!E4562=0),FALSE,'Input and Summary Results'!$E4562)</f>
        <v>7.7297528000000004E-2</v>
      </c>
      <c r="E4980">
        <f t="shared" si="263"/>
        <v>-6.7399935385194398E-2</v>
      </c>
      <c r="F4980">
        <f t="shared" si="264"/>
        <v>3.9179173501492366E-2</v>
      </c>
      <c r="G4980">
        <f>IF('Input and Summary Results'!$J$4="yes",IF(C4980=FALSE,FALSE,IF('Data Transformation'!E4980&lt;$R$10,E4980,$R$10)),IF(C4980=FALSE,FALSE,IF(C4980&lt;$R$10,C4980,$R$10)))</f>
        <v>0.85624897499999997</v>
      </c>
      <c r="H4980">
        <f>IF('Input and Summary Results'!$J$4="yes",'Data Transformation'!F4980,'Data Transformation'!D4980)</f>
        <v>7.7297528000000004E-2</v>
      </c>
      <c r="I4980">
        <f t="shared" si="262"/>
        <v>270</v>
      </c>
    </row>
    <row r="4981" spans="2:9" x14ac:dyDescent="0.45">
      <c r="B4981">
        <f>IF('Input and Summary Results'!D4563=0,FALSE,'Input and Summary Results'!$B4563)</f>
        <v>270</v>
      </c>
      <c r="C4981">
        <f>IF(OR(B4981=0,'Input and Summary Results'!D4563=0,'Input and Summary Results'!D4563=""),FALSE,'Input and Summary Results'!$D4563)</f>
        <v>0.85610111700000002</v>
      </c>
      <c r="D4981">
        <f>IF(OR(B4981=0,'Input and Summary Results'!E4563=0),FALSE,'Input and Summary Results'!$E4563)</f>
        <v>7.6875612999999995E-2</v>
      </c>
      <c r="E4981">
        <f t="shared" si="263"/>
        <v>-6.7474936302313882E-2</v>
      </c>
      <c r="F4981">
        <f t="shared" si="264"/>
        <v>3.8972050590140736E-2</v>
      </c>
      <c r="G4981">
        <f>IF('Input and Summary Results'!$J$4="yes",IF(C4981=FALSE,FALSE,IF('Data Transformation'!E4981&lt;$R$10,E4981,$R$10)),IF(C4981=FALSE,FALSE,IF(C4981&lt;$R$10,C4981,$R$10)))</f>
        <v>0.85610111700000002</v>
      </c>
      <c r="H4981">
        <f>IF('Input and Summary Results'!$J$4="yes",'Data Transformation'!F4981,'Data Transformation'!D4981)</f>
        <v>7.6875612999999995E-2</v>
      </c>
      <c r="I4981">
        <f t="shared" si="262"/>
        <v>270</v>
      </c>
    </row>
    <row r="4982" spans="2:9" x14ac:dyDescent="0.45">
      <c r="B4982">
        <f>IF('Input and Summary Results'!D4564=0,FALSE,'Input and Summary Results'!$B4564)</f>
        <v>270</v>
      </c>
      <c r="C4982">
        <f>IF(OR(B4982=0,'Input and Summary Results'!D4564=0,'Input and Summary Results'!D4564=""),FALSE,'Input and Summary Results'!$D4564)</f>
        <v>1.028155972</v>
      </c>
      <c r="D4982">
        <f>IF(OR(B4982=0,'Input and Summary Results'!E4564=0),FALSE,'Input and Summary Results'!$E4564)</f>
        <v>7.5526217000000007E-2</v>
      </c>
      <c r="E4982">
        <f t="shared" si="263"/>
        <v>1.2059002442074725E-2</v>
      </c>
      <c r="F4982">
        <f t="shared" si="264"/>
        <v>3.1880744819522383E-2</v>
      </c>
      <c r="G4982">
        <f>IF('Input and Summary Results'!$J$4="yes",IF(C4982=FALSE,FALSE,IF('Data Transformation'!E4982&lt;$R$10,E4982,$R$10)),IF(C4982=FALSE,FALSE,IF(C4982&lt;$R$10,C4982,$R$10)))</f>
        <v>1.028155972</v>
      </c>
      <c r="H4982">
        <f>IF('Input and Summary Results'!$J$4="yes",'Data Transformation'!F4982,'Data Transformation'!D4982)</f>
        <v>7.5526217000000007E-2</v>
      </c>
      <c r="I4982">
        <f t="shared" si="262"/>
        <v>270</v>
      </c>
    </row>
    <row r="4983" spans="2:9" x14ac:dyDescent="0.45">
      <c r="B4983">
        <f>IF('Input and Summary Results'!D4565=0,FALSE,'Input and Summary Results'!$B4565)</f>
        <v>270</v>
      </c>
      <c r="C4983">
        <f>IF(OR(B4983=0,'Input and Summary Results'!D4565=0,'Input and Summary Results'!D4565=""),FALSE,'Input and Summary Results'!$D4565)</f>
        <v>0.95532330200000004</v>
      </c>
      <c r="D4983">
        <f>IF(OR(B4983=0,'Input and Summary Results'!E4565=0),FALSE,'Input and Summary Results'!$E4565)</f>
        <v>7.0572395999999996E-2</v>
      </c>
      <c r="E4983">
        <f t="shared" si="263"/>
        <v>-1.984962892587229E-2</v>
      </c>
      <c r="F4983">
        <f t="shared" si="264"/>
        <v>3.2060790100983005E-2</v>
      </c>
      <c r="G4983">
        <f>IF('Input and Summary Results'!$J$4="yes",IF(C4983=FALSE,FALSE,IF('Data Transformation'!E4983&lt;$R$10,E4983,$R$10)),IF(C4983=FALSE,FALSE,IF(C4983&lt;$R$10,C4983,$R$10)))</f>
        <v>0.95532330200000004</v>
      </c>
      <c r="H4983">
        <f>IF('Input and Summary Results'!$J$4="yes",'Data Transformation'!F4983,'Data Transformation'!D4983)</f>
        <v>7.0572395999999996E-2</v>
      </c>
      <c r="I4983">
        <f t="shared" si="262"/>
        <v>270</v>
      </c>
    </row>
    <row r="4984" spans="2:9" x14ac:dyDescent="0.45">
      <c r="B4984">
        <f>IF('Input and Summary Results'!D4566=0,FALSE,'Input and Summary Results'!$B4566)</f>
        <v>270</v>
      </c>
      <c r="C4984">
        <f>IF(OR(B4984=0,'Input and Summary Results'!D4566=0,'Input and Summary Results'!D4566=""),FALSE,'Input and Summary Results'!$D4566)</f>
        <v>-4.0291844E-2</v>
      </c>
      <c r="D4984">
        <f>IF(OR(B4984=0,'Input and Summary Results'!E4566=0),FALSE,'Input and Summary Results'!$E4566)</f>
        <v>6.5950491999999999E-2</v>
      </c>
      <c r="E4984" t="e">
        <f t="shared" si="263"/>
        <v>#NUM!</v>
      </c>
      <c r="F4984">
        <f t="shared" si="264"/>
        <v>-0.71037983587943998</v>
      </c>
      <c r="G4984">
        <f>IF('Input and Summary Results'!$J$4="yes",IF(C4984=FALSE,FALSE,IF('Data Transformation'!E4984&lt;$R$10,E4984,$R$10)),IF(C4984=FALSE,FALSE,IF(C4984&lt;$R$10,C4984,$R$10)))</f>
        <v>-4.0291844E-2</v>
      </c>
      <c r="H4984">
        <f>IF('Input and Summary Results'!$J$4="yes",'Data Transformation'!F4984,'Data Transformation'!D4984)</f>
        <v>6.5950491999999999E-2</v>
      </c>
      <c r="I4984">
        <f t="shared" si="262"/>
        <v>270</v>
      </c>
    </row>
    <row r="4985" spans="2:9" x14ac:dyDescent="0.45">
      <c r="B4985">
        <f>IF('Input and Summary Results'!D4567=0,FALSE,'Input and Summary Results'!$B4567)</f>
        <v>270</v>
      </c>
      <c r="C4985">
        <f>IF(OR(B4985=0,'Input and Summary Results'!D4567=0,'Input and Summary Results'!D4567=""),FALSE,'Input and Summary Results'!$D4567)</f>
        <v>0.859731943</v>
      </c>
      <c r="D4985">
        <f>IF(OR(B4985=0,'Input and Summary Results'!E4567=0),FALSE,'Input and Summary Results'!$E4567)</f>
        <v>6.4554098000000004E-2</v>
      </c>
      <c r="E4985">
        <f t="shared" si="263"/>
        <v>-6.5636936922421993E-2</v>
      </c>
      <c r="F4985">
        <f t="shared" si="264"/>
        <v>3.2587457939782516E-2</v>
      </c>
      <c r="G4985">
        <f>IF('Input and Summary Results'!$J$4="yes",IF(C4985=FALSE,FALSE,IF('Data Transformation'!E4985&lt;$R$10,E4985,$R$10)),IF(C4985=FALSE,FALSE,IF(C4985&lt;$R$10,C4985,$R$10)))</f>
        <v>0.859731943</v>
      </c>
      <c r="H4985">
        <f>IF('Input and Summary Results'!$J$4="yes",'Data Transformation'!F4985,'Data Transformation'!D4985)</f>
        <v>6.4554098000000004E-2</v>
      </c>
      <c r="I4985">
        <f t="shared" si="262"/>
        <v>270</v>
      </c>
    </row>
    <row r="4986" spans="2:9" x14ac:dyDescent="0.45">
      <c r="B4986">
        <f>IF('Input and Summary Results'!D4568=0,FALSE,'Input and Summary Results'!$B4568)</f>
        <v>270</v>
      </c>
      <c r="C4986">
        <f>IF(OR(B4986=0,'Input and Summary Results'!D4568=0,'Input and Summary Results'!D4568=""),FALSE,'Input and Summary Results'!$D4568)</f>
        <v>0.98950485200000005</v>
      </c>
      <c r="D4986">
        <f>IF(OR(B4986=0,'Input and Summary Results'!E4568=0),FALSE,'Input and Summary Results'!$E4568)</f>
        <v>6.0917876000000003E-2</v>
      </c>
      <c r="E4986">
        <f t="shared" si="263"/>
        <v>-4.5820719056294716E-3</v>
      </c>
      <c r="F4986">
        <f t="shared" si="264"/>
        <v>2.6718775689237348E-2</v>
      </c>
      <c r="G4986">
        <f>IF('Input and Summary Results'!$J$4="yes",IF(C4986=FALSE,FALSE,IF('Data Transformation'!E4986&lt;$R$10,E4986,$R$10)),IF(C4986=FALSE,FALSE,IF(C4986&lt;$R$10,C4986,$R$10)))</f>
        <v>0.98950485200000005</v>
      </c>
      <c r="H4986">
        <f>IF('Input and Summary Results'!$J$4="yes",'Data Transformation'!F4986,'Data Transformation'!D4986)</f>
        <v>6.0917876000000003E-2</v>
      </c>
      <c r="I4986">
        <f t="shared" si="262"/>
        <v>270</v>
      </c>
    </row>
    <row r="4987" spans="2:9" x14ac:dyDescent="0.45">
      <c r="B4987">
        <f>IF('Input and Summary Results'!D4569=0,FALSE,'Input and Summary Results'!$B4569)</f>
        <v>270</v>
      </c>
      <c r="C4987">
        <f>IF(OR(B4987=0,'Input and Summary Results'!D4569=0,'Input and Summary Results'!D4569=""),FALSE,'Input and Summary Results'!$D4569)</f>
        <v>0.97680854399999995</v>
      </c>
      <c r="D4987">
        <f>IF(OR(B4987=0,'Input and Summary Results'!E4569=0),FALSE,'Input and Summary Results'!$E4569)</f>
        <v>5.2785575000000001E-2</v>
      </c>
      <c r="E4987">
        <f t="shared" si="263"/>
        <v>-1.0190550336899142E-2</v>
      </c>
      <c r="F4987">
        <f t="shared" si="264"/>
        <v>2.3452845176997143E-2</v>
      </c>
      <c r="G4987">
        <f>IF('Input and Summary Results'!$J$4="yes",IF(C4987=FALSE,FALSE,IF('Data Transformation'!E4987&lt;$R$10,E4987,$R$10)),IF(C4987=FALSE,FALSE,IF(C4987&lt;$R$10,C4987,$R$10)))</f>
        <v>0.97680854399999995</v>
      </c>
      <c r="H4987">
        <f>IF('Input and Summary Results'!$J$4="yes",'Data Transformation'!F4987,'Data Transformation'!D4987)</f>
        <v>5.2785575000000001E-2</v>
      </c>
      <c r="I4987">
        <f t="shared" si="262"/>
        <v>270</v>
      </c>
    </row>
    <row r="4988" spans="2:9" x14ac:dyDescent="0.45">
      <c r="B4988">
        <f>IF('Input and Summary Results'!D4570=0,FALSE,'Input and Summary Results'!$B4570)</f>
        <v>270</v>
      </c>
      <c r="C4988">
        <f>IF(OR(B4988=0,'Input and Summary Results'!D4570=0,'Input and Summary Results'!D4570=""),FALSE,'Input and Summary Results'!$D4570)</f>
        <v>1.019781847</v>
      </c>
      <c r="D4988">
        <f>IF(OR(B4988=0,'Input and Summary Results'!E4570=0),FALSE,'Input and Summary Results'!$E4570)</f>
        <v>4.7462997E-2</v>
      </c>
      <c r="E4988">
        <f t="shared" si="263"/>
        <v>8.5072768823879451E-3</v>
      </c>
      <c r="F4988">
        <f t="shared" si="264"/>
        <v>2.0199360048031922E-2</v>
      </c>
      <c r="G4988">
        <f>IF('Input and Summary Results'!$J$4="yes",IF(C4988=FALSE,FALSE,IF('Data Transformation'!E4988&lt;$R$10,E4988,$R$10)),IF(C4988=FALSE,FALSE,IF(C4988&lt;$R$10,C4988,$R$10)))</f>
        <v>1.019781847</v>
      </c>
      <c r="H4988">
        <f>IF('Input and Summary Results'!$J$4="yes",'Data Transformation'!F4988,'Data Transformation'!D4988)</f>
        <v>4.7462997E-2</v>
      </c>
      <c r="I4988">
        <f t="shared" si="262"/>
        <v>270</v>
      </c>
    </row>
    <row r="4989" spans="2:9" x14ac:dyDescent="0.45">
      <c r="B4989">
        <f>IF('Input and Summary Results'!D4571=0,FALSE,'Input and Summary Results'!$B4571)</f>
        <v>271</v>
      </c>
      <c r="C4989">
        <f>IF(OR(B4989=0,'Input and Summary Results'!D4571=0,'Input and Summary Results'!D4571=""),FALSE,'Input and Summary Results'!$D4571)</f>
        <v>0.149484319</v>
      </c>
      <c r="D4989">
        <f>IF(OR(B4989=0,'Input and Summary Results'!E4571=0),FALSE,'Input and Summary Results'!$E4571)</f>
        <v>0.117985177</v>
      </c>
      <c r="E4989">
        <f t="shared" si="263"/>
        <v>-0.82540436271716966</v>
      </c>
      <c r="F4989">
        <f t="shared" si="264"/>
        <v>0.34254808237110135</v>
      </c>
      <c r="G4989">
        <f>IF('Input and Summary Results'!$J$4="yes",IF(C4989=FALSE,FALSE,IF('Data Transformation'!E4989&lt;$R$10,E4989,$R$10)),IF(C4989=FALSE,FALSE,IF(C4989&lt;$R$10,C4989,$R$10)))</f>
        <v>0.149484319</v>
      </c>
      <c r="H4989">
        <f>IF('Input and Summary Results'!$J$4="yes",'Data Transformation'!F4989,'Data Transformation'!D4989)</f>
        <v>0.117985177</v>
      </c>
      <c r="I4989">
        <f t="shared" si="262"/>
        <v>271</v>
      </c>
    </row>
    <row r="4990" spans="2:9" x14ac:dyDescent="0.45">
      <c r="B4990">
        <f>IF('Input and Summary Results'!D4572=0,FALSE,'Input and Summary Results'!$B4572)</f>
        <v>271</v>
      </c>
      <c r="C4990">
        <f>IF(OR(B4990=0,'Input and Summary Results'!D4572=0,'Input and Summary Results'!D4572=""),FALSE,'Input and Summary Results'!$D4572)</f>
        <v>6.5000585E-2</v>
      </c>
      <c r="D4990">
        <f>IF(OR(B4990=0,'Input and Summary Results'!E4572=0),FALSE,'Input and Summary Results'!$E4572)</f>
        <v>0.106730084</v>
      </c>
      <c r="E4990">
        <f t="shared" si="263"/>
        <v>-1.1870827347243962</v>
      </c>
      <c r="F4990">
        <f t="shared" si="264"/>
        <v>0.71262214726221318</v>
      </c>
      <c r="G4990">
        <f>IF('Input and Summary Results'!$J$4="yes",IF(C4990=FALSE,FALSE,IF('Data Transformation'!E4990&lt;$R$10,E4990,$R$10)),IF(C4990=FALSE,FALSE,IF(C4990&lt;$R$10,C4990,$R$10)))</f>
        <v>6.5000585E-2</v>
      </c>
      <c r="H4990">
        <f>IF('Input and Summary Results'!$J$4="yes",'Data Transformation'!F4990,'Data Transformation'!D4990)</f>
        <v>0.106730084</v>
      </c>
      <c r="I4990">
        <f t="shared" si="262"/>
        <v>271</v>
      </c>
    </row>
    <row r="4991" spans="2:9" x14ac:dyDescent="0.45">
      <c r="B4991">
        <f>IF('Input and Summary Results'!D4573=0,FALSE,'Input and Summary Results'!$B4573)</f>
        <v>271</v>
      </c>
      <c r="C4991">
        <f>IF(OR(B4991=0,'Input and Summary Results'!D4573=0,'Input and Summary Results'!D4573=""),FALSE,'Input and Summary Results'!$D4573)</f>
        <v>-4.4035641E-2</v>
      </c>
      <c r="D4991">
        <f>IF(OR(B4991=0,'Input and Summary Results'!E4573=0),FALSE,'Input and Summary Results'!$E4573)</f>
        <v>0.10363751</v>
      </c>
      <c r="E4991" t="e">
        <f t="shared" si="263"/>
        <v>#NUM!</v>
      </c>
      <c r="F4991">
        <f t="shared" si="264"/>
        <v>-1.0214153426312109</v>
      </c>
      <c r="G4991">
        <f>IF('Input and Summary Results'!$J$4="yes",IF(C4991=FALSE,FALSE,IF('Data Transformation'!E4991&lt;$R$10,E4991,$R$10)),IF(C4991=FALSE,FALSE,IF(C4991&lt;$R$10,C4991,$R$10)))</f>
        <v>-4.4035641E-2</v>
      </c>
      <c r="H4991">
        <f>IF('Input and Summary Results'!$J$4="yes",'Data Transformation'!F4991,'Data Transformation'!D4991)</f>
        <v>0.10363751</v>
      </c>
      <c r="I4991">
        <f t="shared" si="262"/>
        <v>271</v>
      </c>
    </row>
    <row r="4992" spans="2:9" x14ac:dyDescent="0.45">
      <c r="B4992">
        <f>IF('Input and Summary Results'!D4574=0,FALSE,'Input and Summary Results'!$B4574)</f>
        <v>271</v>
      </c>
      <c r="C4992">
        <f>IF(OR(B4992=0,'Input and Summary Results'!D4574=0,'Input and Summary Results'!D4574=""),FALSE,'Input and Summary Results'!$D4574)</f>
        <v>-7.9087459999999998E-2</v>
      </c>
      <c r="D4992">
        <f>IF(OR(B4992=0,'Input and Summary Results'!E4574=0),FALSE,'Input and Summary Results'!$E4574)</f>
        <v>9.6647568000000003E-2</v>
      </c>
      <c r="E4992" t="e">
        <f t="shared" si="263"/>
        <v>#NUM!</v>
      </c>
      <c r="F4992">
        <f t="shared" si="264"/>
        <v>-0.53036277194892845</v>
      </c>
      <c r="G4992">
        <f>IF('Input and Summary Results'!$J$4="yes",IF(C4992=FALSE,FALSE,IF('Data Transformation'!E4992&lt;$R$10,E4992,$R$10)),IF(C4992=FALSE,FALSE,IF(C4992&lt;$R$10,C4992,$R$10)))</f>
        <v>-7.9087459999999998E-2</v>
      </c>
      <c r="H4992">
        <f>IF('Input and Summary Results'!$J$4="yes",'Data Transformation'!F4992,'Data Transformation'!D4992)</f>
        <v>9.6647568000000003E-2</v>
      </c>
      <c r="I4992">
        <f t="shared" si="262"/>
        <v>271</v>
      </c>
    </row>
    <row r="4993" spans="2:9" x14ac:dyDescent="0.45">
      <c r="B4993">
        <f>IF('Input and Summary Results'!D4575=0,FALSE,'Input and Summary Results'!$B4575)</f>
        <v>271</v>
      </c>
      <c r="C4993">
        <f>IF(OR(B4993=0,'Input and Summary Results'!D4575=0,'Input and Summary Results'!D4575=""),FALSE,'Input and Summary Results'!$D4575)</f>
        <v>-5.1905815000000001E-2</v>
      </c>
      <c r="D4993">
        <f>IF(OR(B4993=0,'Input and Summary Results'!E4575=0),FALSE,'Input and Summary Results'!$E4575)</f>
        <v>9.4549878000000004E-2</v>
      </c>
      <c r="E4993" t="e">
        <f t="shared" si="263"/>
        <v>#NUM!</v>
      </c>
      <c r="F4993">
        <f t="shared" si="264"/>
        <v>-0.79055972923264961</v>
      </c>
      <c r="G4993">
        <f>IF('Input and Summary Results'!$J$4="yes",IF(C4993=FALSE,FALSE,IF('Data Transformation'!E4993&lt;$R$10,E4993,$R$10)),IF(C4993=FALSE,FALSE,IF(C4993&lt;$R$10,C4993,$R$10)))</f>
        <v>-5.1905815000000001E-2</v>
      </c>
      <c r="H4993">
        <f>IF('Input and Summary Results'!$J$4="yes",'Data Transformation'!F4993,'Data Transformation'!D4993)</f>
        <v>9.4549878000000004E-2</v>
      </c>
      <c r="I4993">
        <f t="shared" si="262"/>
        <v>271</v>
      </c>
    </row>
    <row r="4994" spans="2:9" x14ac:dyDescent="0.45">
      <c r="B4994">
        <f>IF('Input and Summary Results'!D4576=0,FALSE,'Input and Summary Results'!$B4576)</f>
        <v>271</v>
      </c>
      <c r="C4994">
        <f>IF(OR(B4994=0,'Input and Summary Results'!D4576=0,'Input and Summary Results'!D4576=""),FALSE,'Input and Summary Results'!$D4576)</f>
        <v>-5.6071614999999998E-2</v>
      </c>
      <c r="D4994">
        <f>IF(OR(B4994=0,'Input and Summary Results'!E4576=0),FALSE,'Input and Summary Results'!$E4576)</f>
        <v>9.1078406000000001E-2</v>
      </c>
      <c r="E4994" t="e">
        <f t="shared" si="263"/>
        <v>#NUM!</v>
      </c>
      <c r="F4994">
        <f t="shared" si="264"/>
        <v>-0.70495612091786541</v>
      </c>
      <c r="G4994">
        <f>IF('Input and Summary Results'!$J$4="yes",IF(C4994=FALSE,FALSE,IF('Data Transformation'!E4994&lt;$R$10,E4994,$R$10)),IF(C4994=FALSE,FALSE,IF(C4994&lt;$R$10,C4994,$R$10)))</f>
        <v>-5.6071614999999998E-2</v>
      </c>
      <c r="H4994">
        <f>IF('Input and Summary Results'!$J$4="yes",'Data Transformation'!F4994,'Data Transformation'!D4994)</f>
        <v>9.1078406000000001E-2</v>
      </c>
      <c r="I4994">
        <f t="shared" si="262"/>
        <v>271</v>
      </c>
    </row>
    <row r="4995" spans="2:9" x14ac:dyDescent="0.45">
      <c r="B4995">
        <f>IF('Input and Summary Results'!D4577=0,FALSE,'Input and Summary Results'!$B4577)</f>
        <v>271</v>
      </c>
      <c r="C4995">
        <f>IF(OR(B4995=0,'Input and Summary Results'!D4577=0,'Input and Summary Results'!D4577=""),FALSE,'Input and Summary Results'!$D4577)</f>
        <v>6.0346676000000002E-2</v>
      </c>
      <c r="D4995">
        <f>IF(OR(B4995=0,'Input and Summary Results'!E4577=0),FALSE,'Input and Summary Results'!$E4577)</f>
        <v>7.6767262000000003E-2</v>
      </c>
      <c r="E4995">
        <f t="shared" si="263"/>
        <v>-1.2193466466041627</v>
      </c>
      <c r="F4995">
        <f t="shared" si="264"/>
        <v>0.55209323721492132</v>
      </c>
      <c r="G4995">
        <f>IF('Input and Summary Results'!$J$4="yes",IF(C4995=FALSE,FALSE,IF('Data Transformation'!E4995&lt;$R$10,E4995,$R$10)),IF(C4995=FALSE,FALSE,IF(C4995&lt;$R$10,C4995,$R$10)))</f>
        <v>6.0346676000000002E-2</v>
      </c>
      <c r="H4995">
        <f>IF('Input and Summary Results'!$J$4="yes",'Data Transformation'!F4995,'Data Transformation'!D4995)</f>
        <v>7.6767262000000003E-2</v>
      </c>
      <c r="I4995">
        <f t="shared" si="262"/>
        <v>271</v>
      </c>
    </row>
    <row r="4996" spans="2:9" x14ac:dyDescent="0.45">
      <c r="B4996">
        <f>IF('Input and Summary Results'!D4578=0,FALSE,'Input and Summary Results'!$B4578)</f>
        <v>271</v>
      </c>
      <c r="C4996">
        <f>IF(OR(B4996=0,'Input and Summary Results'!D4578=0,'Input and Summary Results'!D4578=""),FALSE,'Input and Summary Results'!$D4578)</f>
        <v>-9.5181039999999995E-2</v>
      </c>
      <c r="D4996">
        <f>IF(OR(B4996=0,'Input and Summary Results'!E4578=0),FALSE,'Input and Summary Results'!$E4578)</f>
        <v>7.5779100000000002E-2</v>
      </c>
      <c r="E4996" t="e">
        <f t="shared" si="263"/>
        <v>#NUM!</v>
      </c>
      <c r="F4996">
        <f t="shared" si="264"/>
        <v>-0.34553236022636441</v>
      </c>
      <c r="G4996">
        <f>IF('Input and Summary Results'!$J$4="yes",IF(C4996=FALSE,FALSE,IF('Data Transformation'!E4996&lt;$R$10,E4996,$R$10)),IF(C4996=FALSE,FALSE,IF(C4996&lt;$R$10,C4996,$R$10)))</f>
        <v>-9.5181039999999995E-2</v>
      </c>
      <c r="H4996">
        <f>IF('Input and Summary Results'!$J$4="yes",'Data Transformation'!F4996,'Data Transformation'!D4996)</f>
        <v>7.5779100000000002E-2</v>
      </c>
      <c r="I4996">
        <f t="shared" si="262"/>
        <v>271</v>
      </c>
    </row>
    <row r="4997" spans="2:9" x14ac:dyDescent="0.45">
      <c r="B4997">
        <f>IF('Input and Summary Results'!D4579=0,FALSE,'Input and Summary Results'!$B4579)</f>
        <v>271</v>
      </c>
      <c r="C4997">
        <f>IF(OR(B4997=0,'Input and Summary Results'!D4579=0,'Input and Summary Results'!D4579=""),FALSE,'Input and Summary Results'!$D4579)</f>
        <v>-9.4951432000000002E-2</v>
      </c>
      <c r="D4997">
        <f>IF(OR(B4997=0,'Input and Summary Results'!E4579=0),FALSE,'Input and Summary Results'!$E4579)</f>
        <v>7.5744092999999998E-2</v>
      </c>
      <c r="E4997" t="e">
        <f t="shared" si="263"/>
        <v>#NUM!</v>
      </c>
      <c r="F4997">
        <f t="shared" si="264"/>
        <v>-0.34620790513196259</v>
      </c>
      <c r="G4997">
        <f>IF('Input and Summary Results'!$J$4="yes",IF(C4997=FALSE,FALSE,IF('Data Transformation'!E4997&lt;$R$10,E4997,$R$10)),IF(C4997=FALSE,FALSE,IF(C4997&lt;$R$10,C4997,$R$10)))</f>
        <v>-9.4951432000000002E-2</v>
      </c>
      <c r="H4997">
        <f>IF('Input and Summary Results'!$J$4="yes",'Data Transformation'!F4997,'Data Transformation'!D4997)</f>
        <v>7.5744092999999998E-2</v>
      </c>
      <c r="I4997">
        <f t="shared" ref="I4997:I5060" si="265">IF(G4997=FALSE,"",B4997)</f>
        <v>271</v>
      </c>
    </row>
    <row r="4998" spans="2:9" x14ac:dyDescent="0.45">
      <c r="B4998">
        <f>IF('Input and Summary Results'!D4580=0,FALSE,'Input and Summary Results'!$B4580)</f>
        <v>271</v>
      </c>
      <c r="C4998">
        <f>IF(OR(B4998=0,'Input and Summary Results'!D4580=0,'Input and Summary Results'!D4580=""),FALSE,'Input and Summary Results'!$D4580)</f>
        <v>1.8487039E-2</v>
      </c>
      <c r="D4998">
        <f>IF(OR(B4998=0,'Input and Summary Results'!E4580=0),FALSE,'Input and Summary Results'!$E4580)</f>
        <v>7.2369631000000004E-2</v>
      </c>
      <c r="E4998">
        <f t="shared" si="263"/>
        <v>-1.7331326425962623</v>
      </c>
      <c r="F4998">
        <f t="shared" si="264"/>
        <v>1.6989426946089097</v>
      </c>
      <c r="G4998">
        <f>IF('Input and Summary Results'!$J$4="yes",IF(C4998=FALSE,FALSE,IF('Data Transformation'!E4998&lt;$R$10,E4998,$R$10)),IF(C4998=FALSE,FALSE,IF(C4998&lt;$R$10,C4998,$R$10)))</f>
        <v>1.8487039E-2</v>
      </c>
      <c r="H4998">
        <f>IF('Input and Summary Results'!$J$4="yes",'Data Transformation'!F4998,'Data Transformation'!D4998)</f>
        <v>7.2369631000000004E-2</v>
      </c>
      <c r="I4998">
        <f t="shared" si="265"/>
        <v>271</v>
      </c>
    </row>
    <row r="4999" spans="2:9" x14ac:dyDescent="0.45">
      <c r="B4999">
        <f>IF('Input and Summary Results'!D4581=0,FALSE,'Input and Summary Results'!$B4581)</f>
        <v>271</v>
      </c>
      <c r="C4999">
        <f>IF(OR(B4999=0,'Input and Summary Results'!D4581=0,'Input and Summary Results'!D4581=""),FALSE,'Input and Summary Results'!$D4581)</f>
        <v>2.6758603999999998E-2</v>
      </c>
      <c r="D4999">
        <f>IF(OR(B4999=0,'Input and Summary Results'!E4581=0),FALSE,'Input and Summary Results'!$E4581)</f>
        <v>7.0545399999999994E-2</v>
      </c>
      <c r="E4999">
        <f t="shared" si="263"/>
        <v>-1.5725365475152455</v>
      </c>
      <c r="F4999">
        <f t="shared" si="264"/>
        <v>1.1441816471442232</v>
      </c>
      <c r="G4999">
        <f>IF('Input and Summary Results'!$J$4="yes",IF(C4999=FALSE,FALSE,IF('Data Transformation'!E4999&lt;$R$10,E4999,$R$10)),IF(C4999=FALSE,FALSE,IF(C4999&lt;$R$10,C4999,$R$10)))</f>
        <v>2.6758603999999998E-2</v>
      </c>
      <c r="H4999">
        <f>IF('Input and Summary Results'!$J$4="yes",'Data Transformation'!F4999,'Data Transformation'!D4999)</f>
        <v>7.0545399999999994E-2</v>
      </c>
      <c r="I4999">
        <f t="shared" si="265"/>
        <v>271</v>
      </c>
    </row>
    <row r="5000" spans="2:9" x14ac:dyDescent="0.45">
      <c r="B5000">
        <f>IF('Input and Summary Results'!D4582=0,FALSE,'Input and Summary Results'!$B4582)</f>
        <v>271</v>
      </c>
      <c r="C5000">
        <f>IF(OR(B5000=0,'Input and Summary Results'!D4582=0,'Input and Summary Results'!D4582=""),FALSE,'Input and Summary Results'!$D4582)</f>
        <v>7.1299807000000007E-2</v>
      </c>
      <c r="D5000">
        <f>IF(OR(B5000=0,'Input and Summary Results'!E4582=0),FALSE,'Input and Summary Results'!$E4582)</f>
        <v>7.0500639000000004E-2</v>
      </c>
      <c r="E5000">
        <f t="shared" si="263"/>
        <v>-1.146911645729459</v>
      </c>
      <c r="F5000">
        <f t="shared" si="264"/>
        <v>0.42913548596281609</v>
      </c>
      <c r="G5000">
        <f>IF('Input and Summary Results'!$J$4="yes",IF(C5000=FALSE,FALSE,IF('Data Transformation'!E5000&lt;$R$10,E5000,$R$10)),IF(C5000=FALSE,FALSE,IF(C5000&lt;$R$10,C5000,$R$10)))</f>
        <v>7.1299807000000007E-2</v>
      </c>
      <c r="H5000">
        <f>IF('Input and Summary Results'!$J$4="yes",'Data Transformation'!F5000,'Data Transformation'!D5000)</f>
        <v>7.0500639000000004E-2</v>
      </c>
      <c r="I5000">
        <f t="shared" si="265"/>
        <v>271</v>
      </c>
    </row>
    <row r="5001" spans="2:9" x14ac:dyDescent="0.45">
      <c r="B5001">
        <f>IF('Input and Summary Results'!D4583=0,FALSE,'Input and Summary Results'!$B4583)</f>
        <v>271</v>
      </c>
      <c r="C5001">
        <f>IF(OR(B5001=0,'Input and Summary Results'!D4583=0,'Input and Summary Results'!D4583=""),FALSE,'Input and Summary Results'!$D4583)</f>
        <v>-2.7032976E-2</v>
      </c>
      <c r="D5001">
        <f>IF(OR(B5001=0,'Input and Summary Results'!E4583=0),FALSE,'Input and Summary Results'!$E4583)</f>
        <v>6.9588791999999997E-2</v>
      </c>
      <c r="E5001" t="e">
        <f t="shared" si="263"/>
        <v>#NUM!</v>
      </c>
      <c r="F5001">
        <f t="shared" si="264"/>
        <v>-1.1172109104080883</v>
      </c>
      <c r="G5001">
        <f>IF('Input and Summary Results'!$J$4="yes",IF(C5001=FALSE,FALSE,IF('Data Transformation'!E5001&lt;$R$10,E5001,$R$10)),IF(C5001=FALSE,FALSE,IF(C5001&lt;$R$10,C5001,$R$10)))</f>
        <v>-2.7032976E-2</v>
      </c>
      <c r="H5001">
        <f>IF('Input and Summary Results'!$J$4="yes",'Data Transformation'!F5001,'Data Transformation'!D5001)</f>
        <v>6.9588791999999997E-2</v>
      </c>
      <c r="I5001">
        <f t="shared" si="265"/>
        <v>271</v>
      </c>
    </row>
    <row r="5002" spans="2:9" x14ac:dyDescent="0.45">
      <c r="B5002">
        <f>IF('Input and Summary Results'!D4584=0,FALSE,'Input and Summary Results'!$B4584)</f>
        <v>271</v>
      </c>
      <c r="C5002">
        <f>IF(OR(B5002=0,'Input and Summary Results'!D4584=0,'Input and Summary Results'!D4584=""),FALSE,'Input and Summary Results'!$D4584)</f>
        <v>0.115715899</v>
      </c>
      <c r="D5002">
        <f>IF(OR(B5002=0,'Input and Summary Results'!E4584=0),FALSE,'Input and Summary Results'!$E4584)</f>
        <v>6.8993894E-2</v>
      </c>
      <c r="E5002">
        <f t="shared" si="263"/>
        <v>-0.93660696625487216</v>
      </c>
      <c r="F5002">
        <f t="shared" si="264"/>
        <v>0.25876608361310832</v>
      </c>
      <c r="G5002">
        <f>IF('Input and Summary Results'!$J$4="yes",IF(C5002=FALSE,FALSE,IF('Data Transformation'!E5002&lt;$R$10,E5002,$R$10)),IF(C5002=FALSE,FALSE,IF(C5002&lt;$R$10,C5002,$R$10)))</f>
        <v>0.115715899</v>
      </c>
      <c r="H5002">
        <f>IF('Input and Summary Results'!$J$4="yes",'Data Transformation'!F5002,'Data Transformation'!D5002)</f>
        <v>6.8993894E-2</v>
      </c>
      <c r="I5002">
        <f t="shared" si="265"/>
        <v>271</v>
      </c>
    </row>
    <row r="5003" spans="2:9" x14ac:dyDescent="0.45">
      <c r="B5003">
        <f>IF('Input and Summary Results'!D4585=0,FALSE,'Input and Summary Results'!$B4585)</f>
        <v>271</v>
      </c>
      <c r="C5003">
        <f>IF(OR(B5003=0,'Input and Summary Results'!D4585=0,'Input and Summary Results'!D4585=""),FALSE,'Input and Summary Results'!$D4585)</f>
        <v>-8.4492208999999999E-2</v>
      </c>
      <c r="D5003">
        <f>IF(OR(B5003=0,'Input and Summary Results'!E4585=0),FALSE,'Input and Summary Results'!$E4585)</f>
        <v>6.7872557E-2</v>
      </c>
      <c r="E5003" t="e">
        <f t="shared" si="263"/>
        <v>#NUM!</v>
      </c>
      <c r="F5003">
        <f t="shared" si="264"/>
        <v>-0.34863202284130124</v>
      </c>
      <c r="G5003">
        <f>IF('Input and Summary Results'!$J$4="yes",IF(C5003=FALSE,FALSE,IF('Data Transformation'!E5003&lt;$R$10,E5003,$R$10)),IF(C5003=FALSE,FALSE,IF(C5003&lt;$R$10,C5003,$R$10)))</f>
        <v>-8.4492208999999999E-2</v>
      </c>
      <c r="H5003">
        <f>IF('Input and Summary Results'!$J$4="yes",'Data Transformation'!F5003,'Data Transformation'!D5003)</f>
        <v>6.7872557E-2</v>
      </c>
      <c r="I5003">
        <f t="shared" si="265"/>
        <v>271</v>
      </c>
    </row>
    <row r="5004" spans="2:9" x14ac:dyDescent="0.45">
      <c r="B5004">
        <f>IF('Input and Summary Results'!D4586=0,FALSE,'Input and Summary Results'!$B4586)</f>
        <v>271</v>
      </c>
      <c r="C5004">
        <f>IF(OR(B5004=0,'Input and Summary Results'!D4586=0,'Input and Summary Results'!D4586=""),FALSE,'Input and Summary Results'!$D4586)</f>
        <v>-4.977263E-3</v>
      </c>
      <c r="D5004">
        <f>IF(OR(B5004=0,'Input and Summary Results'!E4586=0),FALSE,'Input and Summary Results'!$E4586)</f>
        <v>5.7949865000000003E-2</v>
      </c>
      <c r="E5004" t="e">
        <f t="shared" si="263"/>
        <v>#NUM!</v>
      </c>
      <c r="F5004">
        <f t="shared" si="264"/>
        <v>-5.0530264143164629</v>
      </c>
      <c r="G5004">
        <f>IF('Input and Summary Results'!$J$4="yes",IF(C5004=FALSE,FALSE,IF('Data Transformation'!E5004&lt;$R$10,E5004,$R$10)),IF(C5004=FALSE,FALSE,IF(C5004&lt;$R$10,C5004,$R$10)))</f>
        <v>-4.977263E-3</v>
      </c>
      <c r="H5004">
        <f>IF('Input and Summary Results'!$J$4="yes",'Data Transformation'!F5004,'Data Transformation'!D5004)</f>
        <v>5.7949865000000003E-2</v>
      </c>
      <c r="I5004">
        <f t="shared" si="265"/>
        <v>271</v>
      </c>
    </row>
    <row r="5005" spans="2:9" x14ac:dyDescent="0.45">
      <c r="B5005">
        <f>IF('Input and Summary Results'!D4587=0,FALSE,'Input and Summary Results'!$B4587)</f>
        <v>271</v>
      </c>
      <c r="C5005">
        <f>IF(OR(B5005=0,'Input and Summary Results'!D4587=0,'Input and Summary Results'!D4587=""),FALSE,'Input and Summary Results'!$D4587)</f>
        <v>4.2616686000000001E-2</v>
      </c>
      <c r="D5005">
        <f>IF(OR(B5005=0,'Input and Summary Results'!E4587=0),FALSE,'Input and Summary Results'!$E4587)</f>
        <v>4.6100727000000001E-2</v>
      </c>
      <c r="E5005">
        <f t="shared" si="263"/>
        <v>-1.3704203253367824</v>
      </c>
      <c r="F5005">
        <f t="shared" si="264"/>
        <v>0.46948079252337921</v>
      </c>
      <c r="G5005">
        <f>IF('Input and Summary Results'!$J$4="yes",IF(C5005=FALSE,FALSE,IF('Data Transformation'!E5005&lt;$R$10,E5005,$R$10)),IF(C5005=FALSE,FALSE,IF(C5005&lt;$R$10,C5005,$R$10)))</f>
        <v>4.2616686000000001E-2</v>
      </c>
      <c r="H5005">
        <f>IF('Input and Summary Results'!$J$4="yes",'Data Transformation'!F5005,'Data Transformation'!D5005)</f>
        <v>4.6100727000000001E-2</v>
      </c>
      <c r="I5005">
        <f t="shared" si="265"/>
        <v>271</v>
      </c>
    </row>
    <row r="5006" spans="2:9" x14ac:dyDescent="0.45">
      <c r="B5006">
        <f>IF('Input and Summary Results'!D4588=0,FALSE,'Input and Summary Results'!$B4588)</f>
        <v>271</v>
      </c>
      <c r="C5006">
        <f>IF(OR(B5006=0,'Input and Summary Results'!D4588=0,'Input and Summary Results'!D4588=""),FALSE,'Input and Summary Results'!$D4588)</f>
        <v>-1.5679380999999999E-2</v>
      </c>
      <c r="D5006">
        <f>IF(OR(B5006=0,'Input and Summary Results'!E4588=0),FALSE,'Input and Summary Results'!$E4588)</f>
        <v>4.3277034999999998E-2</v>
      </c>
      <c r="E5006" t="e">
        <f t="shared" si="263"/>
        <v>#NUM!</v>
      </c>
      <c r="F5006">
        <f t="shared" si="264"/>
        <v>-1.197893793766476</v>
      </c>
      <c r="G5006">
        <f>IF('Input and Summary Results'!$J$4="yes",IF(C5006=FALSE,FALSE,IF('Data Transformation'!E5006&lt;$R$10,E5006,$R$10)),IF(C5006=FALSE,FALSE,IF(C5006&lt;$R$10,C5006,$R$10)))</f>
        <v>-1.5679380999999999E-2</v>
      </c>
      <c r="H5006">
        <f>IF('Input and Summary Results'!$J$4="yes",'Data Transformation'!F5006,'Data Transformation'!D5006)</f>
        <v>4.3277034999999998E-2</v>
      </c>
      <c r="I5006">
        <f t="shared" si="265"/>
        <v>271</v>
      </c>
    </row>
    <row r="5007" spans="2:9" x14ac:dyDescent="0.45">
      <c r="B5007">
        <f>IF('Input and Summary Results'!D4589=0,FALSE,'Input and Summary Results'!$B4589)</f>
        <v>272</v>
      </c>
      <c r="C5007">
        <f>IF(OR(B5007=0,'Input and Summary Results'!D4589=0,'Input and Summary Results'!D4589=""),FALSE,'Input and Summary Results'!$D4589)</f>
        <v>-0.27993644000000001</v>
      </c>
      <c r="D5007">
        <f>IF(OR(B5007=0,'Input and Summary Results'!E4589=0),FALSE,'Input and Summary Results'!$E4589)</f>
        <v>0.120960516</v>
      </c>
      <c r="E5007" t="e">
        <f t="shared" si="263"/>
        <v>#NUM!</v>
      </c>
      <c r="F5007">
        <f t="shared" si="264"/>
        <v>-0.18753136942085855</v>
      </c>
      <c r="G5007">
        <f>IF('Input and Summary Results'!$J$4="yes",IF(C5007=FALSE,FALSE,IF('Data Transformation'!E5007&lt;$R$10,E5007,$R$10)),IF(C5007=FALSE,FALSE,IF(C5007&lt;$R$10,C5007,$R$10)))</f>
        <v>-0.27993644000000001</v>
      </c>
      <c r="H5007">
        <f>IF('Input and Summary Results'!$J$4="yes",'Data Transformation'!F5007,'Data Transformation'!D5007)</f>
        <v>0.120960516</v>
      </c>
      <c r="I5007">
        <f t="shared" si="265"/>
        <v>272</v>
      </c>
    </row>
    <row r="5008" spans="2:9" x14ac:dyDescent="0.45">
      <c r="B5008">
        <f>IF('Input and Summary Results'!D4590=0,FALSE,'Input and Summary Results'!$B4590)</f>
        <v>272</v>
      </c>
      <c r="C5008">
        <f>IF(OR(B5008=0,'Input and Summary Results'!D4590=0,'Input and Summary Results'!D4590=""),FALSE,'Input and Summary Results'!$D4590)</f>
        <v>0.116706982</v>
      </c>
      <c r="D5008">
        <f>IF(OR(B5008=0,'Input and Summary Results'!E4590=0),FALSE,'Input and Summary Results'!$E4590)</f>
        <v>9.9434227E-2</v>
      </c>
      <c r="E5008">
        <f t="shared" si="263"/>
        <v>-0.93290316149217245</v>
      </c>
      <c r="F5008">
        <f t="shared" si="264"/>
        <v>0.36976754756626301</v>
      </c>
      <c r="G5008">
        <f>IF('Input and Summary Results'!$J$4="yes",IF(C5008=FALSE,FALSE,IF('Data Transformation'!E5008&lt;$R$10,E5008,$R$10)),IF(C5008=FALSE,FALSE,IF(C5008&lt;$R$10,C5008,$R$10)))</f>
        <v>0.116706982</v>
      </c>
      <c r="H5008">
        <f>IF('Input and Summary Results'!$J$4="yes",'Data Transformation'!F5008,'Data Transformation'!D5008)</f>
        <v>9.9434227E-2</v>
      </c>
      <c r="I5008">
        <f t="shared" si="265"/>
        <v>272</v>
      </c>
    </row>
    <row r="5009" spans="2:9" x14ac:dyDescent="0.45">
      <c r="B5009">
        <f>IF('Input and Summary Results'!D4591=0,FALSE,'Input and Summary Results'!$B4591)</f>
        <v>272</v>
      </c>
      <c r="C5009">
        <f>IF(OR(B5009=0,'Input and Summary Results'!D4591=0,'Input and Summary Results'!D4591=""),FALSE,'Input and Summary Results'!$D4591)</f>
        <v>6.6274120000000006E-2</v>
      </c>
      <c r="D5009">
        <f>IF(OR(B5009=0,'Input and Summary Results'!E4591=0),FALSE,'Input and Summary Results'!$E4591)</f>
        <v>9.8385632000000001E-2</v>
      </c>
      <c r="E5009">
        <f t="shared" si="263"/>
        <v>-1.1786560301988884</v>
      </c>
      <c r="F5009">
        <f t="shared" si="264"/>
        <v>0.6442841381824459</v>
      </c>
      <c r="G5009">
        <f>IF('Input and Summary Results'!$J$4="yes",IF(C5009=FALSE,FALSE,IF('Data Transformation'!E5009&lt;$R$10,E5009,$R$10)),IF(C5009=FALSE,FALSE,IF(C5009&lt;$R$10,C5009,$R$10)))</f>
        <v>6.6274120000000006E-2</v>
      </c>
      <c r="H5009">
        <f>IF('Input and Summary Results'!$J$4="yes",'Data Transformation'!F5009,'Data Transformation'!D5009)</f>
        <v>9.8385632000000001E-2</v>
      </c>
      <c r="I5009">
        <f t="shared" si="265"/>
        <v>272</v>
      </c>
    </row>
    <row r="5010" spans="2:9" x14ac:dyDescent="0.45">
      <c r="B5010">
        <f>IF('Input and Summary Results'!D4592=0,FALSE,'Input and Summary Results'!$B4592)</f>
        <v>272</v>
      </c>
      <c r="C5010">
        <f>IF(OR(B5010=0,'Input and Summary Results'!D4592=0,'Input and Summary Results'!D4592=""),FALSE,'Input and Summary Results'!$D4592)</f>
        <v>-9.4496697000000004E-2</v>
      </c>
      <c r="D5010">
        <f>IF(OR(B5010=0,'Input and Summary Results'!E4592=0),FALSE,'Input and Summary Results'!$E4592)</f>
        <v>9.7452094000000003E-2</v>
      </c>
      <c r="E5010" t="e">
        <f t="shared" si="263"/>
        <v>#NUM!</v>
      </c>
      <c r="F5010">
        <f t="shared" si="264"/>
        <v>-0.44757340879332536</v>
      </c>
      <c r="G5010">
        <f>IF('Input and Summary Results'!$J$4="yes",IF(C5010=FALSE,FALSE,IF('Data Transformation'!E5010&lt;$R$10,E5010,$R$10)),IF(C5010=FALSE,FALSE,IF(C5010&lt;$R$10,C5010,$R$10)))</f>
        <v>-9.4496697000000004E-2</v>
      </c>
      <c r="H5010">
        <f>IF('Input and Summary Results'!$J$4="yes",'Data Transformation'!F5010,'Data Transformation'!D5010)</f>
        <v>9.7452094000000003E-2</v>
      </c>
      <c r="I5010">
        <f t="shared" si="265"/>
        <v>272</v>
      </c>
    </row>
    <row r="5011" spans="2:9" x14ac:dyDescent="0.45">
      <c r="B5011">
        <f>IF('Input and Summary Results'!D4593=0,FALSE,'Input and Summary Results'!$B4593)</f>
        <v>272</v>
      </c>
      <c r="C5011">
        <f>IF(OR(B5011=0,'Input and Summary Results'!D4593=0,'Input and Summary Results'!D4593=""),FALSE,'Input and Summary Results'!$D4593)</f>
        <v>0.151172997</v>
      </c>
      <c r="D5011">
        <f>IF(OR(B5011=0,'Input and Summary Results'!E4593=0),FALSE,'Input and Summary Results'!$E4593)</f>
        <v>9.2069318999999997E-2</v>
      </c>
      <c r="E5011">
        <f t="shared" si="263"/>
        <v>-0.820525776964522</v>
      </c>
      <c r="F5011">
        <f t="shared" si="264"/>
        <v>0.26432025056697128</v>
      </c>
      <c r="G5011">
        <f>IF('Input and Summary Results'!$J$4="yes",IF(C5011=FALSE,FALSE,IF('Data Transformation'!E5011&lt;$R$10,E5011,$R$10)),IF(C5011=FALSE,FALSE,IF(C5011&lt;$R$10,C5011,$R$10)))</f>
        <v>0.151172997</v>
      </c>
      <c r="H5011">
        <f>IF('Input and Summary Results'!$J$4="yes",'Data Transformation'!F5011,'Data Transformation'!D5011)</f>
        <v>9.2069318999999997E-2</v>
      </c>
      <c r="I5011">
        <f t="shared" si="265"/>
        <v>272</v>
      </c>
    </row>
    <row r="5012" spans="2:9" x14ac:dyDescent="0.45">
      <c r="B5012">
        <f>IF('Input and Summary Results'!D4594=0,FALSE,'Input and Summary Results'!$B4594)</f>
        <v>272</v>
      </c>
      <c r="C5012">
        <f>IF(OR(B5012=0,'Input and Summary Results'!D4594=0,'Input and Summary Results'!D4594=""),FALSE,'Input and Summary Results'!$D4594)</f>
        <v>3.0679623999999999E-2</v>
      </c>
      <c r="D5012">
        <f>IF(OR(B5012=0,'Input and Summary Results'!E4594=0),FALSE,'Input and Summary Results'!$E4594)</f>
        <v>8.7701935999999994E-2</v>
      </c>
      <c r="E5012">
        <f t="shared" si="263"/>
        <v>-1.5131499672695312</v>
      </c>
      <c r="F5012">
        <f t="shared" si="264"/>
        <v>1.2406488496729946</v>
      </c>
      <c r="G5012">
        <f>IF('Input and Summary Results'!$J$4="yes",IF(C5012=FALSE,FALSE,IF('Data Transformation'!E5012&lt;$R$10,E5012,$R$10)),IF(C5012=FALSE,FALSE,IF(C5012&lt;$R$10,C5012,$R$10)))</f>
        <v>3.0679623999999999E-2</v>
      </c>
      <c r="H5012">
        <f>IF('Input and Summary Results'!$J$4="yes",'Data Transformation'!F5012,'Data Transformation'!D5012)</f>
        <v>8.7701935999999994E-2</v>
      </c>
      <c r="I5012">
        <f t="shared" si="265"/>
        <v>272</v>
      </c>
    </row>
    <row r="5013" spans="2:9" x14ac:dyDescent="0.45">
      <c r="B5013">
        <f>IF('Input and Summary Results'!D4595=0,FALSE,'Input and Summary Results'!$B4595)</f>
        <v>272</v>
      </c>
      <c r="C5013">
        <f>IF(OR(B5013=0,'Input and Summary Results'!D4595=0,'Input and Summary Results'!D4595=""),FALSE,'Input and Summary Results'!$D4595)</f>
        <v>7.4851380999999995E-2</v>
      </c>
      <c r="D5013">
        <f>IF(OR(B5013=0,'Input and Summary Results'!E4595=0),FALSE,'Input and Summary Results'!$E4595)</f>
        <v>8.4198903000000005E-2</v>
      </c>
      <c r="E5013">
        <f t="shared" si="263"/>
        <v>-1.1258001825601178</v>
      </c>
      <c r="F5013">
        <f t="shared" si="264"/>
        <v>0.4881983927858326</v>
      </c>
      <c r="G5013">
        <f>IF('Input and Summary Results'!$J$4="yes",IF(C5013=FALSE,FALSE,IF('Data Transformation'!E5013&lt;$R$10,E5013,$R$10)),IF(C5013=FALSE,FALSE,IF(C5013&lt;$R$10,C5013,$R$10)))</f>
        <v>7.4851380999999995E-2</v>
      </c>
      <c r="H5013">
        <f>IF('Input and Summary Results'!$J$4="yes",'Data Transformation'!F5013,'Data Transformation'!D5013)</f>
        <v>8.4198903000000005E-2</v>
      </c>
      <c r="I5013">
        <f t="shared" si="265"/>
        <v>272</v>
      </c>
    </row>
    <row r="5014" spans="2:9" x14ac:dyDescent="0.45">
      <c r="B5014">
        <f>IF('Input and Summary Results'!D4596=0,FALSE,'Input and Summary Results'!$B4596)</f>
        <v>272</v>
      </c>
      <c r="C5014">
        <f>IF(OR(B5014=0,'Input and Summary Results'!D4596=0,'Input and Summary Results'!D4596=""),FALSE,'Input and Summary Results'!$D4596)</f>
        <v>5.2545570999999999E-2</v>
      </c>
      <c r="D5014">
        <f>IF(OR(B5014=0,'Input and Summary Results'!E4596=0),FALSE,'Input and Summary Results'!$E4596)</f>
        <v>8.2680711000000004E-2</v>
      </c>
      <c r="E5014">
        <f t="shared" si="263"/>
        <v>-1.2794638842279817</v>
      </c>
      <c r="F5014">
        <f t="shared" si="264"/>
        <v>0.68290110643197699</v>
      </c>
      <c r="G5014">
        <f>IF('Input and Summary Results'!$J$4="yes",IF(C5014=FALSE,FALSE,IF('Data Transformation'!E5014&lt;$R$10,E5014,$R$10)),IF(C5014=FALSE,FALSE,IF(C5014&lt;$R$10,C5014,$R$10)))</f>
        <v>5.2545570999999999E-2</v>
      </c>
      <c r="H5014">
        <f>IF('Input and Summary Results'!$J$4="yes",'Data Transformation'!F5014,'Data Transformation'!D5014)</f>
        <v>8.2680711000000004E-2</v>
      </c>
      <c r="I5014">
        <f t="shared" si="265"/>
        <v>272</v>
      </c>
    </row>
    <row r="5015" spans="2:9" x14ac:dyDescent="0.45">
      <c r="B5015">
        <f>IF('Input and Summary Results'!D4597=0,FALSE,'Input and Summary Results'!$B4597)</f>
        <v>272</v>
      </c>
      <c r="C5015">
        <f>IF(OR(B5015=0,'Input and Summary Results'!D4597=0,'Input and Summary Results'!D4597=""),FALSE,'Input and Summary Results'!$D4597)</f>
        <v>-5.299916E-3</v>
      </c>
      <c r="D5015">
        <f>IF(OR(B5015=0,'Input and Summary Results'!E4597=0),FALSE,'Input and Summary Results'!$E4597)</f>
        <v>7.7381575999999994E-2</v>
      </c>
      <c r="E5015" t="e">
        <f t="shared" si="263"/>
        <v>#NUM!</v>
      </c>
      <c r="F5015">
        <f t="shared" si="264"/>
        <v>-6.3366294831842609</v>
      </c>
      <c r="G5015">
        <f>IF('Input and Summary Results'!$J$4="yes",IF(C5015=FALSE,FALSE,IF('Data Transformation'!E5015&lt;$R$10,E5015,$R$10)),IF(C5015=FALSE,FALSE,IF(C5015&lt;$R$10,C5015,$R$10)))</f>
        <v>-5.299916E-3</v>
      </c>
      <c r="H5015">
        <f>IF('Input and Summary Results'!$J$4="yes",'Data Transformation'!F5015,'Data Transformation'!D5015)</f>
        <v>7.7381575999999994E-2</v>
      </c>
      <c r="I5015">
        <f t="shared" si="265"/>
        <v>272</v>
      </c>
    </row>
    <row r="5016" spans="2:9" x14ac:dyDescent="0.45">
      <c r="B5016">
        <f>IF('Input and Summary Results'!D4598=0,FALSE,'Input and Summary Results'!$B4598)</f>
        <v>272</v>
      </c>
      <c r="C5016">
        <f>IF(OR(B5016=0,'Input and Summary Results'!D4598=0,'Input and Summary Results'!D4598=""),FALSE,'Input and Summary Results'!$D4598)</f>
        <v>-4.0064740000000003E-3</v>
      </c>
      <c r="D5016">
        <f>IF(OR(B5016=0,'Input and Summary Results'!E4598=0),FALSE,'Input and Summary Results'!$E4598)</f>
        <v>7.5025548999999997E-2</v>
      </c>
      <c r="E5016" t="e">
        <f t="shared" si="263"/>
        <v>#NUM!</v>
      </c>
      <c r="F5016">
        <f t="shared" si="264"/>
        <v>-8.1271183254901942</v>
      </c>
      <c r="G5016">
        <f>IF('Input and Summary Results'!$J$4="yes",IF(C5016=FALSE,FALSE,IF('Data Transformation'!E5016&lt;$R$10,E5016,$R$10)),IF(C5016=FALSE,FALSE,IF(C5016&lt;$R$10,C5016,$R$10)))</f>
        <v>-4.0064740000000003E-3</v>
      </c>
      <c r="H5016">
        <f>IF('Input and Summary Results'!$J$4="yes",'Data Transformation'!F5016,'Data Transformation'!D5016)</f>
        <v>7.5025548999999997E-2</v>
      </c>
      <c r="I5016">
        <f t="shared" si="265"/>
        <v>272</v>
      </c>
    </row>
    <row r="5017" spans="2:9" x14ac:dyDescent="0.45">
      <c r="B5017">
        <f>IF('Input and Summary Results'!D4599=0,FALSE,'Input and Summary Results'!$B4599)</f>
        <v>272</v>
      </c>
      <c r="C5017">
        <f>IF(OR(B5017=0,'Input and Summary Results'!D4599=0,'Input and Summary Results'!D4599=""),FALSE,'Input and Summary Results'!$D4599)</f>
        <v>4.6865935999999997E-2</v>
      </c>
      <c r="D5017">
        <f>IF(OR(B5017=0,'Input and Summary Results'!E4599=0),FALSE,'Input and Summary Results'!$E4599)</f>
        <v>7.4240127000000003E-2</v>
      </c>
      <c r="E5017">
        <f t="shared" si="263"/>
        <v>-1.3291427048816979</v>
      </c>
      <c r="F5017">
        <f t="shared" si="264"/>
        <v>0.68749752737254632</v>
      </c>
      <c r="G5017">
        <f>IF('Input and Summary Results'!$J$4="yes",IF(C5017=FALSE,FALSE,IF('Data Transformation'!E5017&lt;$R$10,E5017,$R$10)),IF(C5017=FALSE,FALSE,IF(C5017&lt;$R$10,C5017,$R$10)))</f>
        <v>4.6865935999999997E-2</v>
      </c>
      <c r="H5017">
        <f>IF('Input and Summary Results'!$J$4="yes",'Data Transformation'!F5017,'Data Transformation'!D5017)</f>
        <v>7.4240127000000003E-2</v>
      </c>
      <c r="I5017">
        <f t="shared" si="265"/>
        <v>272</v>
      </c>
    </row>
    <row r="5018" spans="2:9" x14ac:dyDescent="0.45">
      <c r="B5018">
        <f>IF('Input and Summary Results'!D4600=0,FALSE,'Input and Summary Results'!$B4600)</f>
        <v>272</v>
      </c>
      <c r="C5018">
        <f>IF(OR(B5018=0,'Input and Summary Results'!D4600=0,'Input and Summary Results'!D4600=""),FALSE,'Input and Summary Results'!$D4600)</f>
        <v>-2.1819786000000001E-2</v>
      </c>
      <c r="D5018">
        <f>IF(OR(B5018=0,'Input and Summary Results'!E4600=0),FALSE,'Input and Summary Results'!$E4600)</f>
        <v>7.4067298000000004E-2</v>
      </c>
      <c r="E5018" t="e">
        <f t="shared" si="263"/>
        <v>#NUM!</v>
      </c>
      <c r="F5018">
        <f t="shared" si="264"/>
        <v>-1.4732136846805004</v>
      </c>
      <c r="G5018">
        <f>IF('Input and Summary Results'!$J$4="yes",IF(C5018=FALSE,FALSE,IF('Data Transformation'!E5018&lt;$R$10,E5018,$R$10)),IF(C5018=FALSE,FALSE,IF(C5018&lt;$R$10,C5018,$R$10)))</f>
        <v>-2.1819786000000001E-2</v>
      </c>
      <c r="H5018">
        <f>IF('Input and Summary Results'!$J$4="yes",'Data Transformation'!F5018,'Data Transformation'!D5018)</f>
        <v>7.4067298000000004E-2</v>
      </c>
      <c r="I5018">
        <f t="shared" si="265"/>
        <v>272</v>
      </c>
    </row>
    <row r="5019" spans="2:9" x14ac:dyDescent="0.45">
      <c r="B5019">
        <f>IF('Input and Summary Results'!D4601=0,FALSE,'Input and Summary Results'!$B4601)</f>
        <v>272</v>
      </c>
      <c r="C5019">
        <f>IF(OR(B5019=0,'Input and Summary Results'!D4601=0,'Input and Summary Results'!D4601=""),FALSE,'Input and Summary Results'!$D4601)</f>
        <v>8.0394913999999998E-2</v>
      </c>
      <c r="D5019">
        <f>IF(OR(B5019=0,'Input and Summary Results'!E4601=0),FALSE,'Input and Summary Results'!$E4601)</f>
        <v>7.2944637000000007E-2</v>
      </c>
      <c r="E5019">
        <f t="shared" si="263"/>
        <v>-1.094771425027687</v>
      </c>
      <c r="F5019">
        <f t="shared" si="264"/>
        <v>0.39378078640646358</v>
      </c>
      <c r="G5019">
        <f>IF('Input and Summary Results'!$J$4="yes",IF(C5019=FALSE,FALSE,IF('Data Transformation'!E5019&lt;$R$10,E5019,$R$10)),IF(C5019=FALSE,FALSE,IF(C5019&lt;$R$10,C5019,$R$10)))</f>
        <v>8.0394913999999998E-2</v>
      </c>
      <c r="H5019">
        <f>IF('Input and Summary Results'!$J$4="yes",'Data Transformation'!F5019,'Data Transformation'!D5019)</f>
        <v>7.2944637000000007E-2</v>
      </c>
      <c r="I5019">
        <f t="shared" si="265"/>
        <v>272</v>
      </c>
    </row>
    <row r="5020" spans="2:9" x14ac:dyDescent="0.45">
      <c r="B5020">
        <f>IF('Input and Summary Results'!D4602=0,FALSE,'Input and Summary Results'!$B4602)</f>
        <v>272</v>
      </c>
      <c r="C5020">
        <f>IF(OR(B5020=0,'Input and Summary Results'!D4602=0,'Input and Summary Results'!D4602=""),FALSE,'Input and Summary Results'!$D4602)</f>
        <v>4.4600280000000004E-3</v>
      </c>
      <c r="D5020">
        <f>IF(OR(B5020=0,'Input and Summary Results'!E4602=0),FALSE,'Input and Summary Results'!$E4602)</f>
        <v>7.0124658000000006E-2</v>
      </c>
      <c r="E5020">
        <f t="shared" si="263"/>
        <v>-2.3506624147839741</v>
      </c>
      <c r="F5020">
        <f t="shared" si="264"/>
        <v>6.8237467504688309</v>
      </c>
      <c r="G5020">
        <f>IF('Input and Summary Results'!$J$4="yes",IF(C5020=FALSE,FALSE,IF('Data Transformation'!E5020&lt;$R$10,E5020,$R$10)),IF(C5020=FALSE,FALSE,IF(C5020&lt;$R$10,C5020,$R$10)))</f>
        <v>4.4600280000000004E-3</v>
      </c>
      <c r="H5020">
        <f>IF('Input and Summary Results'!$J$4="yes",'Data Transformation'!F5020,'Data Transformation'!D5020)</f>
        <v>7.0124658000000006E-2</v>
      </c>
      <c r="I5020">
        <f t="shared" si="265"/>
        <v>272</v>
      </c>
    </row>
    <row r="5021" spans="2:9" x14ac:dyDescent="0.45">
      <c r="B5021">
        <f>IF('Input and Summary Results'!D4603=0,FALSE,'Input and Summary Results'!$B4603)</f>
        <v>272</v>
      </c>
      <c r="C5021">
        <f>IF(OR(B5021=0,'Input and Summary Results'!D4603=0,'Input and Summary Results'!D4603=""),FALSE,'Input and Summary Results'!$D4603)</f>
        <v>-5.7759716000000003E-2</v>
      </c>
      <c r="D5021">
        <f>IF(OR(B5021=0,'Input and Summary Results'!E4603=0),FALSE,'Input and Summary Results'!$E4603)</f>
        <v>6.9283227000000003E-2</v>
      </c>
      <c r="E5021" t="e">
        <f t="shared" si="263"/>
        <v>#NUM!</v>
      </c>
      <c r="F5021">
        <f t="shared" si="264"/>
        <v>-0.52058636365178801</v>
      </c>
      <c r="G5021">
        <f>IF('Input and Summary Results'!$J$4="yes",IF(C5021=FALSE,FALSE,IF('Data Transformation'!E5021&lt;$R$10,E5021,$R$10)),IF(C5021=FALSE,FALSE,IF(C5021&lt;$R$10,C5021,$R$10)))</f>
        <v>-5.7759716000000003E-2</v>
      </c>
      <c r="H5021">
        <f>IF('Input and Summary Results'!$J$4="yes",'Data Transformation'!F5021,'Data Transformation'!D5021)</f>
        <v>6.9283227000000003E-2</v>
      </c>
      <c r="I5021">
        <f t="shared" si="265"/>
        <v>272</v>
      </c>
    </row>
    <row r="5022" spans="2:9" x14ac:dyDescent="0.45">
      <c r="B5022">
        <f>IF('Input and Summary Results'!D4604=0,FALSE,'Input and Summary Results'!$B4604)</f>
        <v>272</v>
      </c>
      <c r="C5022">
        <f>IF(OR(B5022=0,'Input and Summary Results'!D4604=0,'Input and Summary Results'!D4604=""),FALSE,'Input and Summary Results'!$D4604)</f>
        <v>1.4200923000000001E-2</v>
      </c>
      <c r="D5022">
        <f>IF(OR(B5022=0,'Input and Summary Results'!E4604=0),FALSE,'Input and Summary Results'!$E4604)</f>
        <v>5.9079186999999998E-2</v>
      </c>
      <c r="E5022">
        <f t="shared" si="263"/>
        <v>-1.8476834273930272</v>
      </c>
      <c r="F5022">
        <f t="shared" si="264"/>
        <v>1.8055422987646648</v>
      </c>
      <c r="G5022">
        <f>IF('Input and Summary Results'!$J$4="yes",IF(C5022=FALSE,FALSE,IF('Data Transformation'!E5022&lt;$R$10,E5022,$R$10)),IF(C5022=FALSE,FALSE,IF(C5022&lt;$R$10,C5022,$R$10)))</f>
        <v>1.4200923000000001E-2</v>
      </c>
      <c r="H5022">
        <f>IF('Input and Summary Results'!$J$4="yes",'Data Transformation'!F5022,'Data Transformation'!D5022)</f>
        <v>5.9079186999999998E-2</v>
      </c>
      <c r="I5022">
        <f t="shared" si="265"/>
        <v>272</v>
      </c>
    </row>
    <row r="5023" spans="2:9" x14ac:dyDescent="0.45">
      <c r="B5023">
        <f>IF('Input and Summary Results'!D4605=0,FALSE,'Input and Summary Results'!$B4605)</f>
        <v>272</v>
      </c>
      <c r="C5023">
        <f>IF(OR(B5023=0,'Input and Summary Results'!D4605=0,'Input and Summary Results'!D4605=""),FALSE,'Input and Summary Results'!$D4605)</f>
        <v>4.2604324999999998E-2</v>
      </c>
      <c r="D5023">
        <f>IF(OR(B5023=0,'Input and Summary Results'!E4605=0),FALSE,'Input and Summary Results'!$E4605)</f>
        <v>4.6475171000000003E-2</v>
      </c>
      <c r="E5023">
        <f t="shared" si="263"/>
        <v>-1.3705463110312832</v>
      </c>
      <c r="F5023">
        <f t="shared" si="264"/>
        <v>0.47343137613376113</v>
      </c>
      <c r="G5023">
        <f>IF('Input and Summary Results'!$J$4="yes",IF(C5023=FALSE,FALSE,IF('Data Transformation'!E5023&lt;$R$10,E5023,$R$10)),IF(C5023=FALSE,FALSE,IF(C5023&lt;$R$10,C5023,$R$10)))</f>
        <v>4.2604324999999998E-2</v>
      </c>
      <c r="H5023">
        <f>IF('Input and Summary Results'!$J$4="yes",'Data Transformation'!F5023,'Data Transformation'!D5023)</f>
        <v>4.6475171000000003E-2</v>
      </c>
      <c r="I5023">
        <f t="shared" si="265"/>
        <v>272</v>
      </c>
    </row>
    <row r="5024" spans="2:9" x14ac:dyDescent="0.45">
      <c r="B5024">
        <f>IF('Input and Summary Results'!D4606=0,FALSE,'Input and Summary Results'!$B4606)</f>
        <v>272</v>
      </c>
      <c r="C5024">
        <f>IF(OR(B5024=0,'Input and Summary Results'!D4606=0,'Input and Summary Results'!D4606=""),FALSE,'Input and Summary Results'!$D4606)</f>
        <v>3.3032799000000002E-2</v>
      </c>
      <c r="D5024">
        <f>IF(OR(B5024=0,'Input and Summary Results'!E4606=0),FALSE,'Input and Summary Results'!$E4606)</f>
        <v>4.6074111000000001E-2</v>
      </c>
      <c r="E5024">
        <f t="shared" si="263"/>
        <v>-1.4810546252564361</v>
      </c>
      <c r="F5024">
        <f t="shared" si="264"/>
        <v>0.60534271328324307</v>
      </c>
      <c r="G5024">
        <f>IF('Input and Summary Results'!$J$4="yes",IF(C5024=FALSE,FALSE,IF('Data Transformation'!E5024&lt;$R$10,E5024,$R$10)),IF(C5024=FALSE,FALSE,IF(C5024&lt;$R$10,C5024,$R$10)))</f>
        <v>3.3032799000000002E-2</v>
      </c>
      <c r="H5024">
        <f>IF('Input and Summary Results'!$J$4="yes",'Data Transformation'!F5024,'Data Transformation'!D5024)</f>
        <v>4.6074111000000001E-2</v>
      </c>
      <c r="I5024">
        <f t="shared" si="265"/>
        <v>272</v>
      </c>
    </row>
    <row r="5025" spans="2:9" x14ac:dyDescent="0.45">
      <c r="B5025">
        <f>IF('Input and Summary Results'!D4607=0,FALSE,'Input and Summary Results'!$B4607)</f>
        <v>272</v>
      </c>
      <c r="C5025">
        <f>IF(OR(B5025=0,'Input and Summary Results'!D4607=0,'Input and Summary Results'!D4607=""),FALSE,'Input and Summary Results'!$D4607)</f>
        <v>-4.0980436000000002E-2</v>
      </c>
      <c r="D5025">
        <f>IF(OR(B5025=0,'Input and Summary Results'!E4607=0),FALSE,'Input and Summary Results'!$E4607)</f>
        <v>4.4869316999999999E-2</v>
      </c>
      <c r="E5025" t="e">
        <f t="shared" si="263"/>
        <v>#NUM!</v>
      </c>
      <c r="F5025">
        <f t="shared" si="264"/>
        <v>-0.47518488036584089</v>
      </c>
      <c r="G5025">
        <f>IF('Input and Summary Results'!$J$4="yes",IF(C5025=FALSE,FALSE,IF('Data Transformation'!E5025&lt;$R$10,E5025,$R$10)),IF(C5025=FALSE,FALSE,IF(C5025&lt;$R$10,C5025,$R$10)))</f>
        <v>-4.0980436000000002E-2</v>
      </c>
      <c r="H5025">
        <f>IF('Input and Summary Results'!$J$4="yes",'Data Transformation'!F5025,'Data Transformation'!D5025)</f>
        <v>4.4869316999999999E-2</v>
      </c>
      <c r="I5025">
        <f t="shared" si="265"/>
        <v>272</v>
      </c>
    </row>
    <row r="5026" spans="2:9" x14ac:dyDescent="0.45">
      <c r="B5026">
        <f>IF('Input and Summary Results'!D4608=0,FALSE,'Input and Summary Results'!$B4608)</f>
        <v>273</v>
      </c>
      <c r="C5026">
        <f>IF(OR(B5026=0,'Input and Summary Results'!D4608=0,'Input and Summary Results'!D4608=""),FALSE,'Input and Summary Results'!$D4608)</f>
        <v>-0.120044161</v>
      </c>
      <c r="D5026">
        <f>IF(OR(B5026=0,'Input and Summary Results'!E4608=0),FALSE,'Input and Summary Results'!$E4608)</f>
        <v>0.13912285199999999</v>
      </c>
      <c r="E5026" t="e">
        <f t="shared" si="263"/>
        <v>#NUM!</v>
      </c>
      <c r="F5026">
        <f t="shared" si="264"/>
        <v>-0.50297588208392741</v>
      </c>
      <c r="G5026">
        <f>IF('Input and Summary Results'!$J$4="yes",IF(C5026=FALSE,FALSE,IF('Data Transformation'!E5026&lt;$R$10,E5026,$R$10)),IF(C5026=FALSE,FALSE,IF(C5026&lt;$R$10,C5026,$R$10)))</f>
        <v>-0.120044161</v>
      </c>
      <c r="H5026">
        <f>IF('Input and Summary Results'!$J$4="yes",'Data Transformation'!F5026,'Data Transformation'!D5026)</f>
        <v>0.13912285199999999</v>
      </c>
      <c r="I5026">
        <f t="shared" si="265"/>
        <v>273</v>
      </c>
    </row>
    <row r="5027" spans="2:9" x14ac:dyDescent="0.45">
      <c r="B5027">
        <f>IF('Input and Summary Results'!D4609=0,FALSE,'Input and Summary Results'!$B4609)</f>
        <v>273</v>
      </c>
      <c r="C5027">
        <f>IF(OR(B5027=0,'Input and Summary Results'!D4609=0,'Input and Summary Results'!D4609=""),FALSE,'Input and Summary Results'!$D4609)</f>
        <v>8.5922328000000006E-2</v>
      </c>
      <c r="D5027">
        <f>IF(OR(B5027=0,'Input and Summary Results'!E4609=0),FALSE,'Input and Summary Results'!$E4609)</f>
        <v>0.113762828</v>
      </c>
      <c r="E5027">
        <f t="shared" si="263"/>
        <v>-1.0658939646070766</v>
      </c>
      <c r="F5027">
        <f t="shared" si="264"/>
        <v>0.57462441371467488</v>
      </c>
      <c r="G5027">
        <f>IF('Input and Summary Results'!$J$4="yes",IF(C5027=FALSE,FALSE,IF('Data Transformation'!E5027&lt;$R$10,E5027,$R$10)),IF(C5027=FALSE,FALSE,IF(C5027&lt;$R$10,C5027,$R$10)))</f>
        <v>8.5922328000000006E-2</v>
      </c>
      <c r="H5027">
        <f>IF('Input and Summary Results'!$J$4="yes",'Data Transformation'!F5027,'Data Transformation'!D5027)</f>
        <v>0.113762828</v>
      </c>
      <c r="I5027">
        <f t="shared" si="265"/>
        <v>273</v>
      </c>
    </row>
    <row r="5028" spans="2:9" x14ac:dyDescent="0.45">
      <c r="B5028">
        <f>IF('Input and Summary Results'!D4610=0,FALSE,'Input and Summary Results'!$B4610)</f>
        <v>273</v>
      </c>
      <c r="C5028">
        <f>IF(OR(B5028=0,'Input and Summary Results'!D4610=0,'Input and Summary Results'!D4610=""),FALSE,'Input and Summary Results'!$D4610)</f>
        <v>-9.1056690000000003E-3</v>
      </c>
      <c r="D5028">
        <f>IF(OR(B5028=0,'Input and Summary Results'!E4610=0),FALSE,'Input and Summary Results'!$E4610)</f>
        <v>9.8330062999999995E-2</v>
      </c>
      <c r="E5028" t="e">
        <f t="shared" si="263"/>
        <v>#NUM!</v>
      </c>
      <c r="F5028">
        <f t="shared" si="264"/>
        <v>-4.6866679803537767</v>
      </c>
      <c r="G5028">
        <f>IF('Input and Summary Results'!$J$4="yes",IF(C5028=FALSE,FALSE,IF('Data Transformation'!E5028&lt;$R$10,E5028,$R$10)),IF(C5028=FALSE,FALSE,IF(C5028&lt;$R$10,C5028,$R$10)))</f>
        <v>-9.1056690000000003E-3</v>
      </c>
      <c r="H5028">
        <f>IF('Input and Summary Results'!$J$4="yes",'Data Transformation'!F5028,'Data Transformation'!D5028)</f>
        <v>9.8330062999999995E-2</v>
      </c>
      <c r="I5028">
        <f t="shared" si="265"/>
        <v>273</v>
      </c>
    </row>
    <row r="5029" spans="2:9" x14ac:dyDescent="0.45">
      <c r="B5029">
        <f>IF('Input and Summary Results'!D4611=0,FALSE,'Input and Summary Results'!$B4611)</f>
        <v>273</v>
      </c>
      <c r="C5029">
        <f>IF(OR(B5029=0,'Input and Summary Results'!D4611=0,'Input and Summary Results'!D4611=""),FALSE,'Input and Summary Results'!$D4611)</f>
        <v>-7.8078907000000003E-2</v>
      </c>
      <c r="D5029">
        <f>IF(OR(B5029=0,'Input and Summary Results'!E4611=0),FALSE,'Input and Summary Results'!$E4611)</f>
        <v>9.2518805999999995E-2</v>
      </c>
      <c r="E5029" t="e">
        <f t="shared" si="263"/>
        <v>#NUM!</v>
      </c>
      <c r="F5029">
        <f t="shared" si="264"/>
        <v>-0.51426388184455496</v>
      </c>
      <c r="G5029">
        <f>IF('Input and Summary Results'!$J$4="yes",IF(C5029=FALSE,FALSE,IF('Data Transformation'!E5029&lt;$R$10,E5029,$R$10)),IF(C5029=FALSE,FALSE,IF(C5029&lt;$R$10,C5029,$R$10)))</f>
        <v>-7.8078907000000003E-2</v>
      </c>
      <c r="H5029">
        <f>IF('Input and Summary Results'!$J$4="yes",'Data Transformation'!F5029,'Data Transformation'!D5029)</f>
        <v>9.2518805999999995E-2</v>
      </c>
      <c r="I5029">
        <f t="shared" si="265"/>
        <v>273</v>
      </c>
    </row>
    <row r="5030" spans="2:9" x14ac:dyDescent="0.45">
      <c r="B5030">
        <f>IF('Input and Summary Results'!D4612=0,FALSE,'Input and Summary Results'!$B4612)</f>
        <v>273</v>
      </c>
      <c r="C5030">
        <f>IF(OR(B5030=0,'Input and Summary Results'!D4612=0,'Input and Summary Results'!D4612=""),FALSE,'Input and Summary Results'!$D4612)</f>
        <v>2.7035236000000001E-2</v>
      </c>
      <c r="D5030">
        <f>IF(OR(B5030=0,'Input and Summary Results'!E4612=0),FALSE,'Input and Summary Results'!$E4612)</f>
        <v>8.9150976000000007E-2</v>
      </c>
      <c r="E5030">
        <f t="shared" si="263"/>
        <v>-1.5680698349638742</v>
      </c>
      <c r="F5030">
        <f t="shared" si="264"/>
        <v>1.4311516860440945</v>
      </c>
      <c r="G5030">
        <f>IF('Input and Summary Results'!$J$4="yes",IF(C5030=FALSE,FALSE,IF('Data Transformation'!E5030&lt;$R$10,E5030,$R$10)),IF(C5030=FALSE,FALSE,IF(C5030&lt;$R$10,C5030,$R$10)))</f>
        <v>2.7035236000000001E-2</v>
      </c>
      <c r="H5030">
        <f>IF('Input and Summary Results'!$J$4="yes",'Data Transformation'!F5030,'Data Transformation'!D5030)</f>
        <v>8.9150976000000007E-2</v>
      </c>
      <c r="I5030">
        <f t="shared" si="265"/>
        <v>273</v>
      </c>
    </row>
    <row r="5031" spans="2:9" x14ac:dyDescent="0.45">
      <c r="B5031">
        <f>IF('Input and Summary Results'!D4613=0,FALSE,'Input and Summary Results'!$B4613)</f>
        <v>273</v>
      </c>
      <c r="C5031">
        <f>IF(OR(B5031=0,'Input and Summary Results'!D4613=0,'Input and Summary Results'!D4613=""),FALSE,'Input and Summary Results'!$D4613)</f>
        <v>-6.9079090000000003E-3</v>
      </c>
      <c r="D5031">
        <f>IF(OR(B5031=0,'Input and Summary Results'!E4613=0),FALSE,'Input and Summary Results'!$E4613)</f>
        <v>8.7390367999999996E-2</v>
      </c>
      <c r="E5031" t="e">
        <f t="shared" si="263"/>
        <v>#NUM!</v>
      </c>
      <c r="F5031">
        <f t="shared" si="264"/>
        <v>-5.4904341837739894</v>
      </c>
      <c r="G5031">
        <f>IF('Input and Summary Results'!$J$4="yes",IF(C5031=FALSE,FALSE,IF('Data Transformation'!E5031&lt;$R$10,E5031,$R$10)),IF(C5031=FALSE,FALSE,IF(C5031&lt;$R$10,C5031,$R$10)))</f>
        <v>-6.9079090000000003E-3</v>
      </c>
      <c r="H5031">
        <f>IF('Input and Summary Results'!$J$4="yes",'Data Transformation'!F5031,'Data Transformation'!D5031)</f>
        <v>8.7390367999999996E-2</v>
      </c>
      <c r="I5031">
        <f t="shared" si="265"/>
        <v>273</v>
      </c>
    </row>
    <row r="5032" spans="2:9" x14ac:dyDescent="0.45">
      <c r="B5032">
        <f>IF('Input and Summary Results'!D4614=0,FALSE,'Input and Summary Results'!$B4614)</f>
        <v>273</v>
      </c>
      <c r="C5032">
        <f>IF(OR(B5032=0,'Input and Summary Results'!D4614=0,'Input and Summary Results'!D4614=""),FALSE,'Input and Summary Results'!$D4614)</f>
        <v>1.9796135999999999E-2</v>
      </c>
      <c r="D5032">
        <f>IF(OR(B5032=0,'Input and Summary Results'!E4614=0),FALSE,'Input and Summary Results'!$E4614)</f>
        <v>8.2021175000000002E-2</v>
      </c>
      <c r="E5032">
        <f t="shared" si="263"/>
        <v>-1.7034195712355706</v>
      </c>
      <c r="F5032">
        <f t="shared" si="264"/>
        <v>1.7981887955306028</v>
      </c>
      <c r="G5032">
        <f>IF('Input and Summary Results'!$J$4="yes",IF(C5032=FALSE,FALSE,IF('Data Transformation'!E5032&lt;$R$10,E5032,$R$10)),IF(C5032=FALSE,FALSE,IF(C5032&lt;$R$10,C5032,$R$10)))</f>
        <v>1.9796135999999999E-2</v>
      </c>
      <c r="H5032">
        <f>IF('Input and Summary Results'!$J$4="yes",'Data Transformation'!F5032,'Data Transformation'!D5032)</f>
        <v>8.2021175000000002E-2</v>
      </c>
      <c r="I5032">
        <f t="shared" si="265"/>
        <v>273</v>
      </c>
    </row>
    <row r="5033" spans="2:9" x14ac:dyDescent="0.45">
      <c r="B5033">
        <f>IF('Input and Summary Results'!D4615=0,FALSE,'Input and Summary Results'!$B4615)</f>
        <v>273</v>
      </c>
      <c r="C5033">
        <f>IF(OR(B5033=0,'Input and Summary Results'!D4615=0,'Input and Summary Results'!D4615=""),FALSE,'Input and Summary Results'!$D4615)</f>
        <v>-7.5115111999999998E-2</v>
      </c>
      <c r="D5033">
        <f>IF(OR(B5033=0,'Input and Summary Results'!E4615=0),FALSE,'Input and Summary Results'!$E4615)</f>
        <v>7.9125388000000005E-2</v>
      </c>
      <c r="E5033" t="e">
        <f t="shared" si="263"/>
        <v>#NUM!</v>
      </c>
      <c r="F5033">
        <f t="shared" si="264"/>
        <v>-0.45717056764822506</v>
      </c>
      <c r="G5033">
        <f>IF('Input and Summary Results'!$J$4="yes",IF(C5033=FALSE,FALSE,IF('Data Transformation'!E5033&lt;$R$10,E5033,$R$10)),IF(C5033=FALSE,FALSE,IF(C5033&lt;$R$10,C5033,$R$10)))</f>
        <v>-7.5115111999999998E-2</v>
      </c>
      <c r="H5033">
        <f>IF('Input and Summary Results'!$J$4="yes",'Data Transformation'!F5033,'Data Transformation'!D5033)</f>
        <v>7.9125388000000005E-2</v>
      </c>
      <c r="I5033">
        <f t="shared" si="265"/>
        <v>273</v>
      </c>
    </row>
    <row r="5034" spans="2:9" x14ac:dyDescent="0.45">
      <c r="B5034">
        <f>IF('Input and Summary Results'!D4616=0,FALSE,'Input and Summary Results'!$B4616)</f>
        <v>273</v>
      </c>
      <c r="C5034">
        <f>IF(OR(B5034=0,'Input and Summary Results'!D4616=0,'Input and Summary Results'!D4616=""),FALSE,'Input and Summary Results'!$D4616)</f>
        <v>3.4336780999999997E-2</v>
      </c>
      <c r="D5034">
        <f>IF(OR(B5034=0,'Input and Summary Results'!E4616=0),FALSE,'Input and Summary Results'!$E4616)</f>
        <v>7.8035722000000002E-2</v>
      </c>
      <c r="E5034">
        <f t="shared" ref="E5034:E5097" si="266">IF(C5034=FALSE,FALSE,LOG10(C5034))</f>
        <v>-1.4642404214483893</v>
      </c>
      <c r="F5034">
        <f t="shared" ref="F5034:F5097" si="267">IF(D5034=FALSE, FALSE,0.434*D5034/C5034)</f>
        <v>0.98633309127026225</v>
      </c>
      <c r="G5034">
        <f>IF('Input and Summary Results'!$J$4="yes",IF(C5034=FALSE,FALSE,IF('Data Transformation'!E5034&lt;$R$10,E5034,$R$10)),IF(C5034=FALSE,FALSE,IF(C5034&lt;$R$10,C5034,$R$10)))</f>
        <v>3.4336780999999997E-2</v>
      </c>
      <c r="H5034">
        <f>IF('Input and Summary Results'!$J$4="yes",'Data Transformation'!F5034,'Data Transformation'!D5034)</f>
        <v>7.8035722000000002E-2</v>
      </c>
      <c r="I5034">
        <f t="shared" si="265"/>
        <v>273</v>
      </c>
    </row>
    <row r="5035" spans="2:9" x14ac:dyDescent="0.45">
      <c r="B5035">
        <f>IF('Input and Summary Results'!D4617=0,FALSE,'Input and Summary Results'!$B4617)</f>
        <v>273</v>
      </c>
      <c r="C5035">
        <f>IF(OR(B5035=0,'Input and Summary Results'!D4617=0,'Input and Summary Results'!D4617=""),FALSE,'Input and Summary Results'!$D4617)</f>
        <v>-7.1952192999999998E-2</v>
      </c>
      <c r="D5035">
        <f>IF(OR(B5035=0,'Input and Summary Results'!E4617=0),FALSE,'Input and Summary Results'!$E4617)</f>
        <v>7.6999485000000006E-2</v>
      </c>
      <c r="E5035" t="e">
        <f t="shared" si="266"/>
        <v>#NUM!</v>
      </c>
      <c r="F5035">
        <f t="shared" si="267"/>
        <v>-0.46444416906097641</v>
      </c>
      <c r="G5035">
        <f>IF('Input and Summary Results'!$J$4="yes",IF(C5035=FALSE,FALSE,IF('Data Transformation'!E5035&lt;$R$10,E5035,$R$10)),IF(C5035=FALSE,FALSE,IF(C5035&lt;$R$10,C5035,$R$10)))</f>
        <v>-7.1952192999999998E-2</v>
      </c>
      <c r="H5035">
        <f>IF('Input and Summary Results'!$J$4="yes",'Data Transformation'!F5035,'Data Transformation'!D5035)</f>
        <v>7.6999485000000006E-2</v>
      </c>
      <c r="I5035">
        <f t="shared" si="265"/>
        <v>273</v>
      </c>
    </row>
    <row r="5036" spans="2:9" x14ac:dyDescent="0.45">
      <c r="B5036">
        <f>IF('Input and Summary Results'!D4618=0,FALSE,'Input and Summary Results'!$B4618)</f>
        <v>273</v>
      </c>
      <c r="C5036">
        <f>IF(OR(B5036=0,'Input and Summary Results'!D4618=0,'Input and Summary Results'!D4618=""),FALSE,'Input and Summary Results'!$D4618)</f>
        <v>5.3508740999999999E-2</v>
      </c>
      <c r="D5036">
        <f>IF(OR(B5036=0,'Input and Summary Results'!E4618=0),FALSE,'Input and Summary Results'!$E4618)</f>
        <v>7.6233507000000006E-2</v>
      </c>
      <c r="E5036">
        <f t="shared" si="266"/>
        <v>-1.2715752673622278</v>
      </c>
      <c r="F5036">
        <f t="shared" si="267"/>
        <v>0.61831658565840675</v>
      </c>
      <c r="G5036">
        <f>IF('Input and Summary Results'!$J$4="yes",IF(C5036=FALSE,FALSE,IF('Data Transformation'!E5036&lt;$R$10,E5036,$R$10)),IF(C5036=FALSE,FALSE,IF(C5036&lt;$R$10,C5036,$R$10)))</f>
        <v>5.3508740999999999E-2</v>
      </c>
      <c r="H5036">
        <f>IF('Input and Summary Results'!$J$4="yes",'Data Transformation'!F5036,'Data Transformation'!D5036)</f>
        <v>7.6233507000000006E-2</v>
      </c>
      <c r="I5036">
        <f t="shared" si="265"/>
        <v>273</v>
      </c>
    </row>
    <row r="5037" spans="2:9" x14ac:dyDescent="0.45">
      <c r="B5037">
        <f>IF('Input and Summary Results'!D4619=0,FALSE,'Input and Summary Results'!$B4619)</f>
        <v>273</v>
      </c>
      <c r="C5037">
        <f>IF(OR(B5037=0,'Input and Summary Results'!D4619=0,'Input and Summary Results'!D4619=""),FALSE,'Input and Summary Results'!$D4619)</f>
        <v>0.180853084</v>
      </c>
      <c r="D5037">
        <f>IF(OR(B5037=0,'Input and Summary Results'!E4619=0),FALSE,'Input and Summary Results'!$E4619)</f>
        <v>7.2940662000000003E-2</v>
      </c>
      <c r="E5037">
        <f t="shared" si="266"/>
        <v>-0.74267408102587618</v>
      </c>
      <c r="F5037">
        <f t="shared" si="267"/>
        <v>0.1750384710497942</v>
      </c>
      <c r="G5037">
        <f>IF('Input and Summary Results'!$J$4="yes",IF(C5037=FALSE,FALSE,IF('Data Transformation'!E5037&lt;$R$10,E5037,$R$10)),IF(C5037=FALSE,FALSE,IF(C5037&lt;$R$10,C5037,$R$10)))</f>
        <v>0.180853084</v>
      </c>
      <c r="H5037">
        <f>IF('Input and Summary Results'!$J$4="yes",'Data Transformation'!F5037,'Data Transformation'!D5037)</f>
        <v>7.2940662000000003E-2</v>
      </c>
      <c r="I5037">
        <f t="shared" si="265"/>
        <v>273</v>
      </c>
    </row>
    <row r="5038" spans="2:9" x14ac:dyDescent="0.45">
      <c r="B5038">
        <f>IF('Input and Summary Results'!D4620=0,FALSE,'Input and Summary Results'!$B4620)</f>
        <v>273</v>
      </c>
      <c r="C5038">
        <f>IF(OR(B5038=0,'Input and Summary Results'!D4620=0,'Input and Summary Results'!D4620=""),FALSE,'Input and Summary Results'!$D4620)</f>
        <v>-8.3958299999999997E-4</v>
      </c>
      <c r="D5038">
        <f>IF(OR(B5038=0,'Input and Summary Results'!E4620=0),FALSE,'Input and Summary Results'!$E4620)</f>
        <v>7.0278617000000002E-2</v>
      </c>
      <c r="E5038" t="e">
        <f t="shared" si="266"/>
        <v>#NUM!</v>
      </c>
      <c r="F5038">
        <f t="shared" si="267"/>
        <v>-36.328653364825158</v>
      </c>
      <c r="G5038">
        <f>IF('Input and Summary Results'!$J$4="yes",IF(C5038=FALSE,FALSE,IF('Data Transformation'!E5038&lt;$R$10,E5038,$R$10)),IF(C5038=FALSE,FALSE,IF(C5038&lt;$R$10,C5038,$R$10)))</f>
        <v>-8.3958299999999997E-4</v>
      </c>
      <c r="H5038">
        <f>IF('Input and Summary Results'!$J$4="yes",'Data Transformation'!F5038,'Data Transformation'!D5038)</f>
        <v>7.0278617000000002E-2</v>
      </c>
      <c r="I5038">
        <f t="shared" si="265"/>
        <v>273</v>
      </c>
    </row>
    <row r="5039" spans="2:9" x14ac:dyDescent="0.45">
      <c r="B5039">
        <f>IF('Input and Summary Results'!D4621=0,FALSE,'Input and Summary Results'!$B4621)</f>
        <v>273</v>
      </c>
      <c r="C5039">
        <f>IF(OR(B5039=0,'Input and Summary Results'!D4621=0,'Input and Summary Results'!D4621=""),FALSE,'Input and Summary Results'!$D4621)</f>
        <v>-0.10001149300000001</v>
      </c>
      <c r="D5039">
        <f>IF(OR(B5039=0,'Input and Summary Results'!E4621=0),FALSE,'Input and Summary Results'!$E4621)</f>
        <v>6.3039804000000005E-2</v>
      </c>
      <c r="E5039" t="e">
        <f t="shared" si="266"/>
        <v>#NUM!</v>
      </c>
      <c r="F5039">
        <f t="shared" si="267"/>
        <v>-0.27356130895876135</v>
      </c>
      <c r="G5039">
        <f>IF('Input and Summary Results'!$J$4="yes",IF(C5039=FALSE,FALSE,IF('Data Transformation'!E5039&lt;$R$10,E5039,$R$10)),IF(C5039=FALSE,FALSE,IF(C5039&lt;$R$10,C5039,$R$10)))</f>
        <v>-0.10001149300000001</v>
      </c>
      <c r="H5039">
        <f>IF('Input and Summary Results'!$J$4="yes",'Data Transformation'!F5039,'Data Transformation'!D5039)</f>
        <v>6.3039804000000005E-2</v>
      </c>
      <c r="I5039">
        <f t="shared" si="265"/>
        <v>273</v>
      </c>
    </row>
    <row r="5040" spans="2:9" x14ac:dyDescent="0.45">
      <c r="B5040">
        <f>IF('Input and Summary Results'!D4622=0,FALSE,'Input and Summary Results'!$B4622)</f>
        <v>273</v>
      </c>
      <c r="C5040">
        <f>IF(OR(B5040=0,'Input and Summary Results'!D4622=0,'Input and Summary Results'!D4622=""),FALSE,'Input and Summary Results'!$D4622)</f>
        <v>-2.2312822E-2</v>
      </c>
      <c r="D5040">
        <f>IF(OR(B5040=0,'Input and Summary Results'!E4622=0),FALSE,'Input and Summary Results'!$E4622)</f>
        <v>5.9306676000000003E-2</v>
      </c>
      <c r="E5040" t="e">
        <f t="shared" si="266"/>
        <v>#NUM!</v>
      </c>
      <c r="F5040">
        <f t="shared" si="267"/>
        <v>-1.153556344598635</v>
      </c>
      <c r="G5040">
        <f>IF('Input and Summary Results'!$J$4="yes",IF(C5040=FALSE,FALSE,IF('Data Transformation'!E5040&lt;$R$10,E5040,$R$10)),IF(C5040=FALSE,FALSE,IF(C5040&lt;$R$10,C5040,$R$10)))</f>
        <v>-2.2312822E-2</v>
      </c>
      <c r="H5040">
        <f>IF('Input and Summary Results'!$J$4="yes",'Data Transformation'!F5040,'Data Transformation'!D5040)</f>
        <v>5.9306676000000003E-2</v>
      </c>
      <c r="I5040">
        <f t="shared" si="265"/>
        <v>273</v>
      </c>
    </row>
    <row r="5041" spans="2:9" x14ac:dyDescent="0.45">
      <c r="B5041">
        <f>IF('Input and Summary Results'!D4623=0,FALSE,'Input and Summary Results'!$B4623)</f>
        <v>273</v>
      </c>
      <c r="C5041">
        <f>IF(OR(B5041=0,'Input and Summary Results'!D4623=0,'Input and Summary Results'!D4623=""),FALSE,'Input and Summary Results'!$D4623)</f>
        <v>-1.9865548E-2</v>
      </c>
      <c r="D5041">
        <f>IF(OR(B5041=0,'Input and Summary Results'!E4623=0),FALSE,'Input and Summary Results'!$E4623)</f>
        <v>5.9133564E-2</v>
      </c>
      <c r="E5041" t="e">
        <f t="shared" si="266"/>
        <v>#NUM!</v>
      </c>
      <c r="F5041">
        <f t="shared" si="267"/>
        <v>-1.2918831524808678</v>
      </c>
      <c r="G5041">
        <f>IF('Input and Summary Results'!$J$4="yes",IF(C5041=FALSE,FALSE,IF('Data Transformation'!E5041&lt;$R$10,E5041,$R$10)),IF(C5041=FALSE,FALSE,IF(C5041&lt;$R$10,C5041,$R$10)))</f>
        <v>-1.9865548E-2</v>
      </c>
      <c r="H5041">
        <f>IF('Input and Summary Results'!$J$4="yes",'Data Transformation'!F5041,'Data Transformation'!D5041)</f>
        <v>5.9133564E-2</v>
      </c>
      <c r="I5041">
        <f t="shared" si="265"/>
        <v>273</v>
      </c>
    </row>
    <row r="5042" spans="2:9" x14ac:dyDescent="0.45">
      <c r="B5042">
        <f>IF('Input and Summary Results'!D4624=0,FALSE,'Input and Summary Results'!$B4624)</f>
        <v>274</v>
      </c>
      <c r="C5042">
        <f>IF(OR(B5042=0,'Input and Summary Results'!D4624=0,'Input and Summary Results'!D4624=""),FALSE,'Input and Summary Results'!$D4624)</f>
        <v>8.6885253999999995E-2</v>
      </c>
      <c r="D5042">
        <f>IF(OR(B5042=0,'Input and Summary Results'!E4624=0),FALSE,'Input and Summary Results'!$E4624)</f>
        <v>0.101073568</v>
      </c>
      <c r="E5042">
        <f t="shared" si="266"/>
        <v>-1.0610539249304565</v>
      </c>
      <c r="F5042">
        <f t="shared" si="267"/>
        <v>0.50487196034438719</v>
      </c>
      <c r="G5042">
        <f>IF('Input and Summary Results'!$J$4="yes",IF(C5042=FALSE,FALSE,IF('Data Transformation'!E5042&lt;$R$10,E5042,$R$10)),IF(C5042=FALSE,FALSE,IF(C5042&lt;$R$10,C5042,$R$10)))</f>
        <v>8.6885253999999995E-2</v>
      </c>
      <c r="H5042">
        <f>IF('Input and Summary Results'!$J$4="yes",'Data Transformation'!F5042,'Data Transformation'!D5042)</f>
        <v>0.101073568</v>
      </c>
      <c r="I5042">
        <f t="shared" si="265"/>
        <v>274</v>
      </c>
    </row>
    <row r="5043" spans="2:9" x14ac:dyDescent="0.45">
      <c r="B5043">
        <f>IF('Input and Summary Results'!D4625=0,FALSE,'Input and Summary Results'!$B4625)</f>
        <v>274</v>
      </c>
      <c r="C5043">
        <f>IF(OR(B5043=0,'Input and Summary Results'!D4625=0,'Input and Summary Results'!D4625=""),FALSE,'Input and Summary Results'!$D4625)</f>
        <v>0.874457076</v>
      </c>
      <c r="D5043">
        <f>IF(OR(B5043=0,'Input and Summary Results'!E4625=0),FALSE,'Input and Summary Results'!$E4625)</f>
        <v>9.1333873999999995E-2</v>
      </c>
      <c r="E5043">
        <f t="shared" si="266"/>
        <v>-5.8261503639690224E-2</v>
      </c>
      <c r="F5043">
        <f t="shared" si="267"/>
        <v>4.5329727900789499E-2</v>
      </c>
      <c r="G5043">
        <f>IF('Input and Summary Results'!$J$4="yes",IF(C5043=FALSE,FALSE,IF('Data Transformation'!E5043&lt;$R$10,E5043,$R$10)),IF(C5043=FALSE,FALSE,IF(C5043&lt;$R$10,C5043,$R$10)))</f>
        <v>0.874457076</v>
      </c>
      <c r="H5043">
        <f>IF('Input and Summary Results'!$J$4="yes",'Data Transformation'!F5043,'Data Transformation'!D5043)</f>
        <v>9.1333873999999995E-2</v>
      </c>
      <c r="I5043">
        <f t="shared" si="265"/>
        <v>274</v>
      </c>
    </row>
    <row r="5044" spans="2:9" x14ac:dyDescent="0.45">
      <c r="B5044">
        <f>IF('Input and Summary Results'!D4626=0,FALSE,'Input and Summary Results'!$B4626)</f>
        <v>274</v>
      </c>
      <c r="C5044">
        <f>IF(OR(B5044=0,'Input and Summary Results'!D4626=0,'Input and Summary Results'!D4626=""),FALSE,'Input and Summary Results'!$D4626)</f>
        <v>0.672253726</v>
      </c>
      <c r="D5044">
        <f>IF(OR(B5044=0,'Input and Summary Results'!E4626=0),FALSE,'Input and Summary Results'!$E4626)</f>
        <v>9.0268603000000003E-2</v>
      </c>
      <c r="E5044">
        <f t="shared" si="266"/>
        <v>-0.17246678199903767</v>
      </c>
      <c r="F5044">
        <f t="shared" si="267"/>
        <v>5.8276469414466285E-2</v>
      </c>
      <c r="G5044">
        <f>IF('Input and Summary Results'!$J$4="yes",IF(C5044=FALSE,FALSE,IF('Data Transformation'!E5044&lt;$R$10,E5044,$R$10)),IF(C5044=FALSE,FALSE,IF(C5044&lt;$R$10,C5044,$R$10)))</f>
        <v>0.672253726</v>
      </c>
      <c r="H5044">
        <f>IF('Input and Summary Results'!$J$4="yes",'Data Transformation'!F5044,'Data Transformation'!D5044)</f>
        <v>9.0268603000000003E-2</v>
      </c>
      <c r="I5044">
        <f t="shared" si="265"/>
        <v>274</v>
      </c>
    </row>
    <row r="5045" spans="2:9" x14ac:dyDescent="0.45">
      <c r="B5045">
        <f>IF('Input and Summary Results'!D4627=0,FALSE,'Input and Summary Results'!$B4627)</f>
        <v>274</v>
      </c>
      <c r="C5045">
        <f>IF(OR(B5045=0,'Input and Summary Results'!D4627=0,'Input and Summary Results'!D4627=""),FALSE,'Input and Summary Results'!$D4627)</f>
        <v>-1.3128159E-2</v>
      </c>
      <c r="D5045">
        <f>IF(OR(B5045=0,'Input and Summary Results'!E4627=0),FALSE,'Input and Summary Results'!$E4627)</f>
        <v>8.8037137000000001E-2</v>
      </c>
      <c r="E5045" t="e">
        <f t="shared" si="266"/>
        <v>#NUM!</v>
      </c>
      <c r="F5045">
        <f t="shared" si="267"/>
        <v>-2.910394173166245</v>
      </c>
      <c r="G5045">
        <f>IF('Input and Summary Results'!$J$4="yes",IF(C5045=FALSE,FALSE,IF('Data Transformation'!E5045&lt;$R$10,E5045,$R$10)),IF(C5045=FALSE,FALSE,IF(C5045&lt;$R$10,C5045,$R$10)))</f>
        <v>-1.3128159E-2</v>
      </c>
      <c r="H5045">
        <f>IF('Input and Summary Results'!$J$4="yes",'Data Transformation'!F5045,'Data Transformation'!D5045)</f>
        <v>8.8037137000000001E-2</v>
      </c>
      <c r="I5045">
        <f t="shared" si="265"/>
        <v>274</v>
      </c>
    </row>
    <row r="5046" spans="2:9" x14ac:dyDescent="0.45">
      <c r="B5046">
        <f>IF('Input and Summary Results'!D4628=0,FALSE,'Input and Summary Results'!$B4628)</f>
        <v>274</v>
      </c>
      <c r="C5046">
        <f>IF(OR(B5046=0,'Input and Summary Results'!D4628=0,'Input and Summary Results'!D4628=""),FALSE,'Input and Summary Results'!$D4628)</f>
        <v>0.56760604100000001</v>
      </c>
      <c r="D5046">
        <f>IF(OR(B5046=0,'Input and Summary Results'!E4628=0),FALSE,'Input and Summary Results'!$E4628)</f>
        <v>8.3932680999999995E-2</v>
      </c>
      <c r="E5046">
        <f t="shared" si="266"/>
        <v>-0.24595299101758711</v>
      </c>
      <c r="F5046">
        <f t="shared" si="267"/>
        <v>6.4176173124979113E-2</v>
      </c>
      <c r="G5046">
        <f>IF('Input and Summary Results'!$J$4="yes",IF(C5046=FALSE,FALSE,IF('Data Transformation'!E5046&lt;$R$10,E5046,$R$10)),IF(C5046=FALSE,FALSE,IF(C5046&lt;$R$10,C5046,$R$10)))</f>
        <v>0.56760604100000001</v>
      </c>
      <c r="H5046">
        <f>IF('Input and Summary Results'!$J$4="yes",'Data Transformation'!F5046,'Data Transformation'!D5046)</f>
        <v>8.3932680999999995E-2</v>
      </c>
      <c r="I5046">
        <f t="shared" si="265"/>
        <v>274</v>
      </c>
    </row>
    <row r="5047" spans="2:9" x14ac:dyDescent="0.45">
      <c r="B5047">
        <f>IF('Input and Summary Results'!D4629=0,FALSE,'Input and Summary Results'!$B4629)</f>
        <v>274</v>
      </c>
      <c r="C5047">
        <f>IF(OR(B5047=0,'Input and Summary Results'!D4629=0,'Input and Summary Results'!D4629=""),FALSE,'Input and Summary Results'!$D4629)</f>
        <v>-1.3544646E-2</v>
      </c>
      <c r="D5047">
        <f>IF(OR(B5047=0,'Input and Summary Results'!E4629=0),FALSE,'Input and Summary Results'!$E4629)</f>
        <v>8.1430099000000006E-2</v>
      </c>
      <c r="E5047" t="e">
        <f t="shared" si="266"/>
        <v>#NUM!</v>
      </c>
      <c r="F5047">
        <f t="shared" si="267"/>
        <v>-2.6091979787437785</v>
      </c>
      <c r="G5047">
        <f>IF('Input and Summary Results'!$J$4="yes",IF(C5047=FALSE,FALSE,IF('Data Transformation'!E5047&lt;$R$10,E5047,$R$10)),IF(C5047=FALSE,FALSE,IF(C5047&lt;$R$10,C5047,$R$10)))</f>
        <v>-1.3544646E-2</v>
      </c>
      <c r="H5047">
        <f>IF('Input and Summary Results'!$J$4="yes",'Data Transformation'!F5047,'Data Transformation'!D5047)</f>
        <v>8.1430099000000006E-2</v>
      </c>
      <c r="I5047">
        <f t="shared" si="265"/>
        <v>274</v>
      </c>
    </row>
    <row r="5048" spans="2:9" x14ac:dyDescent="0.45">
      <c r="B5048">
        <f>IF('Input and Summary Results'!D4630=0,FALSE,'Input and Summary Results'!$B4630)</f>
        <v>274</v>
      </c>
      <c r="C5048">
        <f>IF(OR(B5048=0,'Input and Summary Results'!D4630=0,'Input and Summary Results'!D4630=""),FALSE,'Input and Summary Results'!$D4630)</f>
        <v>0.39378809100000001</v>
      </c>
      <c r="D5048">
        <f>IF(OR(B5048=0,'Input and Summary Results'!E4630=0),FALSE,'Input and Summary Results'!$E4630)</f>
        <v>7.0831986999999999E-2</v>
      </c>
      <c r="E5048">
        <f t="shared" si="266"/>
        <v>-0.40473742199980661</v>
      </c>
      <c r="F5048">
        <f t="shared" si="267"/>
        <v>7.8065038178109863E-2</v>
      </c>
      <c r="G5048">
        <f>IF('Input and Summary Results'!$J$4="yes",IF(C5048=FALSE,FALSE,IF('Data Transformation'!E5048&lt;$R$10,E5048,$R$10)),IF(C5048=FALSE,FALSE,IF(C5048&lt;$R$10,C5048,$R$10)))</f>
        <v>0.39378809100000001</v>
      </c>
      <c r="H5048">
        <f>IF('Input and Summary Results'!$J$4="yes",'Data Transformation'!F5048,'Data Transformation'!D5048)</f>
        <v>7.0831986999999999E-2</v>
      </c>
      <c r="I5048">
        <f t="shared" si="265"/>
        <v>274</v>
      </c>
    </row>
    <row r="5049" spans="2:9" x14ac:dyDescent="0.45">
      <c r="B5049">
        <f>IF('Input and Summary Results'!D4631=0,FALSE,'Input and Summary Results'!$B4631)</f>
        <v>274</v>
      </c>
      <c r="C5049">
        <f>IF(OR(B5049=0,'Input and Summary Results'!D4631=0,'Input and Summary Results'!D4631=""),FALSE,'Input and Summary Results'!$D4631)</f>
        <v>8.3536839000000002E-2</v>
      </c>
      <c r="D5049">
        <f>IF(OR(B5049=0,'Input and Summary Results'!E4631=0),FALSE,'Input and Summary Results'!$E4631)</f>
        <v>6.9892595000000002E-2</v>
      </c>
      <c r="E5049">
        <f t="shared" si="266"/>
        <v>-1.0781219622864848</v>
      </c>
      <c r="F5049">
        <f t="shared" si="267"/>
        <v>0.3631138859587445</v>
      </c>
      <c r="G5049">
        <f>IF('Input and Summary Results'!$J$4="yes",IF(C5049=FALSE,FALSE,IF('Data Transformation'!E5049&lt;$R$10,E5049,$R$10)),IF(C5049=FALSE,FALSE,IF(C5049&lt;$R$10,C5049,$R$10)))</f>
        <v>8.3536839000000002E-2</v>
      </c>
      <c r="H5049">
        <f>IF('Input and Summary Results'!$J$4="yes",'Data Transformation'!F5049,'Data Transformation'!D5049)</f>
        <v>6.9892595000000002E-2</v>
      </c>
      <c r="I5049">
        <f t="shared" si="265"/>
        <v>274</v>
      </c>
    </row>
    <row r="5050" spans="2:9" x14ac:dyDescent="0.45">
      <c r="B5050">
        <f>IF('Input and Summary Results'!D4632=0,FALSE,'Input and Summary Results'!$B4632)</f>
        <v>274</v>
      </c>
      <c r="C5050">
        <f>IF(OR(B5050=0,'Input and Summary Results'!D4632=0,'Input and Summary Results'!D4632=""),FALSE,'Input and Summary Results'!$D4632)</f>
        <v>-5.8403399000000002E-2</v>
      </c>
      <c r="D5050">
        <f>IF(OR(B5050=0,'Input and Summary Results'!E4632=0),FALSE,'Input and Summary Results'!$E4632)</f>
        <v>6.9279280999999998E-2</v>
      </c>
      <c r="E5050" t="e">
        <f t="shared" si="266"/>
        <v>#NUM!</v>
      </c>
      <c r="F5050">
        <f t="shared" si="267"/>
        <v>-0.51481948771509001</v>
      </c>
      <c r="G5050">
        <f>IF('Input and Summary Results'!$J$4="yes",IF(C5050=FALSE,FALSE,IF('Data Transformation'!E5050&lt;$R$10,E5050,$R$10)),IF(C5050=FALSE,FALSE,IF(C5050&lt;$R$10,C5050,$R$10)))</f>
        <v>-5.8403399000000002E-2</v>
      </c>
      <c r="H5050">
        <f>IF('Input and Summary Results'!$J$4="yes",'Data Transformation'!F5050,'Data Transformation'!D5050)</f>
        <v>6.9279280999999998E-2</v>
      </c>
      <c r="I5050">
        <f t="shared" si="265"/>
        <v>274</v>
      </c>
    </row>
    <row r="5051" spans="2:9" x14ac:dyDescent="0.45">
      <c r="B5051">
        <f>IF('Input and Summary Results'!D4633=0,FALSE,'Input and Summary Results'!$B4633)</f>
        <v>274</v>
      </c>
      <c r="C5051">
        <f>IF(OR(B5051=0,'Input and Summary Results'!D4633=0,'Input and Summary Results'!D4633=""),FALSE,'Input and Summary Results'!$D4633)</f>
        <v>0.45783769200000002</v>
      </c>
      <c r="D5051">
        <f>IF(OR(B5051=0,'Input and Summary Results'!E4633=0),FALSE,'Input and Summary Results'!$E4633)</f>
        <v>6.9125826000000001E-2</v>
      </c>
      <c r="E5051">
        <f t="shared" si="266"/>
        <v>-0.33928845641076011</v>
      </c>
      <c r="F5051">
        <f t="shared" si="267"/>
        <v>6.5526733618078786E-2</v>
      </c>
      <c r="G5051">
        <f>IF('Input and Summary Results'!$J$4="yes",IF(C5051=FALSE,FALSE,IF('Data Transformation'!E5051&lt;$R$10,E5051,$R$10)),IF(C5051=FALSE,FALSE,IF(C5051&lt;$R$10,C5051,$R$10)))</f>
        <v>0.45783769200000002</v>
      </c>
      <c r="H5051">
        <f>IF('Input and Summary Results'!$J$4="yes",'Data Transformation'!F5051,'Data Transformation'!D5051)</f>
        <v>6.9125826000000001E-2</v>
      </c>
      <c r="I5051">
        <f t="shared" si="265"/>
        <v>274</v>
      </c>
    </row>
    <row r="5052" spans="2:9" x14ac:dyDescent="0.45">
      <c r="B5052">
        <f>IF('Input and Summary Results'!D4634=0,FALSE,'Input and Summary Results'!$B4634)</f>
        <v>274</v>
      </c>
      <c r="C5052">
        <f>IF(OR(B5052=0,'Input and Summary Results'!D4634=0,'Input and Summary Results'!D4634=""),FALSE,'Input and Summary Results'!$D4634)</f>
        <v>0.99346683000000002</v>
      </c>
      <c r="D5052">
        <f>IF(OR(B5052=0,'Input and Summary Results'!E4634=0),FALSE,'Input and Summary Results'!$E4634)</f>
        <v>6.8046782E-2</v>
      </c>
      <c r="E5052">
        <f t="shared" si="266"/>
        <v>-2.8466285928668003E-3</v>
      </c>
      <c r="F5052">
        <f t="shared" si="267"/>
        <v>2.97265117427222E-2</v>
      </c>
      <c r="G5052">
        <f>IF('Input and Summary Results'!$J$4="yes",IF(C5052=FALSE,FALSE,IF('Data Transformation'!E5052&lt;$R$10,E5052,$R$10)),IF(C5052=FALSE,FALSE,IF(C5052&lt;$R$10,C5052,$R$10)))</f>
        <v>0.99346683000000002</v>
      </c>
      <c r="H5052">
        <f>IF('Input and Summary Results'!$J$4="yes",'Data Transformation'!F5052,'Data Transformation'!D5052)</f>
        <v>6.8046782E-2</v>
      </c>
      <c r="I5052">
        <f t="shared" si="265"/>
        <v>274</v>
      </c>
    </row>
    <row r="5053" spans="2:9" x14ac:dyDescent="0.45">
      <c r="B5053">
        <f>IF('Input and Summary Results'!D4635=0,FALSE,'Input and Summary Results'!$B4635)</f>
        <v>274</v>
      </c>
      <c r="C5053">
        <f>IF(OR(B5053=0,'Input and Summary Results'!D4635=0,'Input and Summary Results'!D4635=""),FALSE,'Input and Summary Results'!$D4635)</f>
        <v>-2.6887326E-2</v>
      </c>
      <c r="D5053">
        <f>IF(OR(B5053=0,'Input and Summary Results'!E4635=0),FALSE,'Input and Summary Results'!$E4635)</f>
        <v>6.6878718000000004E-2</v>
      </c>
      <c r="E5053" t="e">
        <f t="shared" si="266"/>
        <v>#NUM!</v>
      </c>
      <c r="F5053">
        <f t="shared" si="267"/>
        <v>-1.0795184174134684</v>
      </c>
      <c r="G5053">
        <f>IF('Input and Summary Results'!$J$4="yes",IF(C5053=FALSE,FALSE,IF('Data Transformation'!E5053&lt;$R$10,E5053,$R$10)),IF(C5053=FALSE,FALSE,IF(C5053&lt;$R$10,C5053,$R$10)))</f>
        <v>-2.6887326E-2</v>
      </c>
      <c r="H5053">
        <f>IF('Input and Summary Results'!$J$4="yes",'Data Transformation'!F5053,'Data Transformation'!D5053)</f>
        <v>6.6878718000000004E-2</v>
      </c>
      <c r="I5053">
        <f t="shared" si="265"/>
        <v>274</v>
      </c>
    </row>
    <row r="5054" spans="2:9" x14ac:dyDescent="0.45">
      <c r="B5054">
        <f>IF('Input and Summary Results'!D4636=0,FALSE,'Input and Summary Results'!$B4636)</f>
        <v>274</v>
      </c>
      <c r="C5054">
        <f>IF(OR(B5054=0,'Input and Summary Results'!D4636=0,'Input and Summary Results'!D4636=""),FALSE,'Input and Summary Results'!$D4636)</f>
        <v>-5.2456188000000001E-2</v>
      </c>
      <c r="D5054">
        <f>IF(OR(B5054=0,'Input and Summary Results'!E4636=0),FALSE,'Input and Summary Results'!$E4636)</f>
        <v>6.4406303999999998E-2</v>
      </c>
      <c r="E5054" t="e">
        <f t="shared" si="266"/>
        <v>#NUM!</v>
      </c>
      <c r="F5054">
        <f t="shared" si="267"/>
        <v>-0.53287013413936979</v>
      </c>
      <c r="G5054">
        <f>IF('Input and Summary Results'!$J$4="yes",IF(C5054=FALSE,FALSE,IF('Data Transformation'!E5054&lt;$R$10,E5054,$R$10)),IF(C5054=FALSE,FALSE,IF(C5054&lt;$R$10,C5054,$R$10)))</f>
        <v>-5.2456188000000001E-2</v>
      </c>
      <c r="H5054">
        <f>IF('Input and Summary Results'!$J$4="yes",'Data Transformation'!F5054,'Data Transformation'!D5054)</f>
        <v>6.4406303999999998E-2</v>
      </c>
      <c r="I5054">
        <f t="shared" si="265"/>
        <v>274</v>
      </c>
    </row>
    <row r="5055" spans="2:9" x14ac:dyDescent="0.45">
      <c r="B5055">
        <f>IF('Input and Summary Results'!D4637=0,FALSE,'Input and Summary Results'!$B4637)</f>
        <v>274</v>
      </c>
      <c r="C5055">
        <f>IF(OR(B5055=0,'Input and Summary Results'!D4637=0,'Input and Summary Results'!D4637=""),FALSE,'Input and Summary Results'!$D4637)</f>
        <v>-8.7113280000000008E-3</v>
      </c>
      <c r="D5055">
        <f>IF(OR(B5055=0,'Input and Summary Results'!E4637=0),FALSE,'Input and Summary Results'!$E4637)</f>
        <v>5.6352843999999999E-2</v>
      </c>
      <c r="E5055" t="e">
        <f t="shared" si="266"/>
        <v>#NUM!</v>
      </c>
      <c r="F5055">
        <f t="shared" si="267"/>
        <v>-2.8075092908911246</v>
      </c>
      <c r="G5055">
        <f>IF('Input and Summary Results'!$J$4="yes",IF(C5055=FALSE,FALSE,IF('Data Transformation'!E5055&lt;$R$10,E5055,$R$10)),IF(C5055=FALSE,FALSE,IF(C5055&lt;$R$10,C5055,$R$10)))</f>
        <v>-8.7113280000000008E-3</v>
      </c>
      <c r="H5055">
        <f>IF('Input and Summary Results'!$J$4="yes",'Data Transformation'!F5055,'Data Transformation'!D5055)</f>
        <v>5.6352843999999999E-2</v>
      </c>
      <c r="I5055">
        <f t="shared" si="265"/>
        <v>274</v>
      </c>
    </row>
    <row r="5056" spans="2:9" x14ac:dyDescent="0.45">
      <c r="B5056">
        <f>IF('Input and Summary Results'!D4638=0,FALSE,'Input and Summary Results'!$B4638)</f>
        <v>274</v>
      </c>
      <c r="C5056">
        <f>IF(OR(B5056=0,'Input and Summary Results'!D4638=0,'Input and Summary Results'!D4638=""),FALSE,'Input and Summary Results'!$D4638)</f>
        <v>0.217784491</v>
      </c>
      <c r="D5056">
        <f>IF(OR(B5056=0,'Input and Summary Results'!E4638=0),FALSE,'Input and Summary Results'!$E4638)</f>
        <v>5.2204486000000001E-2</v>
      </c>
      <c r="E5056">
        <f t="shared" si="266"/>
        <v>-0.661973050718625</v>
      </c>
      <c r="F5056">
        <f t="shared" si="267"/>
        <v>0.10403287589473026</v>
      </c>
      <c r="G5056">
        <f>IF('Input and Summary Results'!$J$4="yes",IF(C5056=FALSE,FALSE,IF('Data Transformation'!E5056&lt;$R$10,E5056,$R$10)),IF(C5056=FALSE,FALSE,IF(C5056&lt;$R$10,C5056,$R$10)))</f>
        <v>0.217784491</v>
      </c>
      <c r="H5056">
        <f>IF('Input and Summary Results'!$J$4="yes",'Data Transformation'!F5056,'Data Transformation'!D5056)</f>
        <v>5.2204486000000001E-2</v>
      </c>
      <c r="I5056">
        <f t="shared" si="265"/>
        <v>274</v>
      </c>
    </row>
    <row r="5057" spans="2:9" x14ac:dyDescent="0.45">
      <c r="B5057">
        <f>IF('Input and Summary Results'!D4639=0,FALSE,'Input and Summary Results'!$B4639)</f>
        <v>274</v>
      </c>
      <c r="C5057">
        <f>IF(OR(B5057=0,'Input and Summary Results'!D4639=0,'Input and Summary Results'!D4639=""),FALSE,'Input and Summary Results'!$D4639)</f>
        <v>0.82013875300000005</v>
      </c>
      <c r="D5057">
        <f>IF(OR(B5057=0,'Input and Summary Results'!E4639=0),FALSE,'Input and Summary Results'!$E4639)</f>
        <v>4.7522543E-2</v>
      </c>
      <c r="E5057">
        <f t="shared" si="266"/>
        <v>-8.6112666440033944E-2</v>
      </c>
      <c r="F5057">
        <f t="shared" si="267"/>
        <v>2.5147919893501239E-2</v>
      </c>
      <c r="G5057">
        <f>IF('Input and Summary Results'!$J$4="yes",IF(C5057=FALSE,FALSE,IF('Data Transformation'!E5057&lt;$R$10,E5057,$R$10)),IF(C5057=FALSE,FALSE,IF(C5057&lt;$R$10,C5057,$R$10)))</f>
        <v>0.82013875300000005</v>
      </c>
      <c r="H5057">
        <f>IF('Input and Summary Results'!$J$4="yes",'Data Transformation'!F5057,'Data Transformation'!D5057)</f>
        <v>4.7522543E-2</v>
      </c>
      <c r="I5057">
        <f t="shared" si="265"/>
        <v>274</v>
      </c>
    </row>
    <row r="5058" spans="2:9" x14ac:dyDescent="0.45">
      <c r="B5058">
        <f>IF('Input and Summary Results'!D4640=0,FALSE,'Input and Summary Results'!$B4640)</f>
        <v>274</v>
      </c>
      <c r="C5058">
        <f>IF(OR(B5058=0,'Input and Summary Results'!D4640=0,'Input and Summary Results'!D4640=""),FALSE,'Input and Summary Results'!$D4640)</f>
        <v>0.86319470099999995</v>
      </c>
      <c r="D5058">
        <f>IF(OR(B5058=0,'Input and Summary Results'!E4640=0),FALSE,'Input and Summary Results'!$E4640)</f>
        <v>4.4009562000000002E-2</v>
      </c>
      <c r="E5058">
        <f t="shared" si="266"/>
        <v>-6.3891234374176473E-2</v>
      </c>
      <c r="F5058">
        <f t="shared" si="267"/>
        <v>2.21272789161851E-2</v>
      </c>
      <c r="G5058">
        <f>IF('Input and Summary Results'!$J$4="yes",IF(C5058=FALSE,FALSE,IF('Data Transformation'!E5058&lt;$R$10,E5058,$R$10)),IF(C5058=FALSE,FALSE,IF(C5058&lt;$R$10,C5058,$R$10)))</f>
        <v>0.86319470099999995</v>
      </c>
      <c r="H5058">
        <f>IF('Input and Summary Results'!$J$4="yes",'Data Transformation'!F5058,'Data Transformation'!D5058)</f>
        <v>4.4009562000000002E-2</v>
      </c>
      <c r="I5058">
        <f t="shared" si="265"/>
        <v>274</v>
      </c>
    </row>
    <row r="5059" spans="2:9" x14ac:dyDescent="0.45">
      <c r="B5059">
        <f>IF('Input and Summary Results'!D4641=0,FALSE,'Input and Summary Results'!$B4641)</f>
        <v>274</v>
      </c>
      <c r="C5059">
        <f>IF(OR(B5059=0,'Input and Summary Results'!D4641=0,'Input and Summary Results'!D4641=""),FALSE,'Input and Summary Results'!$D4641)</f>
        <v>-4.3743006000000001E-2</v>
      </c>
      <c r="D5059">
        <f>IF(OR(B5059=0,'Input and Summary Results'!E4641=0),FALSE,'Input and Summary Results'!$E4641)</f>
        <v>4.1961167000000001E-2</v>
      </c>
      <c r="E5059" t="e">
        <f t="shared" si="266"/>
        <v>#NUM!</v>
      </c>
      <c r="F5059">
        <f t="shared" si="267"/>
        <v>-0.41632133095745638</v>
      </c>
      <c r="G5059">
        <f>IF('Input and Summary Results'!$J$4="yes",IF(C5059=FALSE,FALSE,IF('Data Transformation'!E5059&lt;$R$10,E5059,$R$10)),IF(C5059=FALSE,FALSE,IF(C5059&lt;$R$10,C5059,$R$10)))</f>
        <v>-4.3743006000000001E-2</v>
      </c>
      <c r="H5059">
        <f>IF('Input and Summary Results'!$J$4="yes",'Data Transformation'!F5059,'Data Transformation'!D5059)</f>
        <v>4.1961167000000001E-2</v>
      </c>
      <c r="I5059">
        <f t="shared" si="265"/>
        <v>274</v>
      </c>
    </row>
    <row r="5060" spans="2:9" x14ac:dyDescent="0.45">
      <c r="B5060">
        <f>IF('Input and Summary Results'!D4642=0,FALSE,'Input and Summary Results'!$B4642)</f>
        <v>275</v>
      </c>
      <c r="C5060">
        <f>IF(OR(B5060=0,'Input and Summary Results'!D4642=0,'Input and Summary Results'!D4642=""),FALSE,'Input and Summary Results'!$D4642)</f>
        <v>0.87618538499999998</v>
      </c>
      <c r="D5060">
        <f>IF(OR(B5060=0,'Input and Summary Results'!E4642=0),FALSE,'Input and Summary Results'!$E4642)</f>
        <v>0.10361960000000001</v>
      </c>
      <c r="E5060">
        <f t="shared" si="266"/>
        <v>-5.7403995242286822E-2</v>
      </c>
      <c r="F5060">
        <f t="shared" si="267"/>
        <v>5.1325789233519346E-2</v>
      </c>
      <c r="G5060">
        <f>IF('Input and Summary Results'!$J$4="yes",IF(C5060=FALSE,FALSE,IF('Data Transformation'!E5060&lt;$R$10,E5060,$R$10)),IF(C5060=FALSE,FALSE,IF(C5060&lt;$R$10,C5060,$R$10)))</f>
        <v>0.87618538499999998</v>
      </c>
      <c r="H5060">
        <f>IF('Input and Summary Results'!$J$4="yes",'Data Transformation'!F5060,'Data Transformation'!D5060)</f>
        <v>0.10361960000000001</v>
      </c>
      <c r="I5060">
        <f t="shared" si="265"/>
        <v>275</v>
      </c>
    </row>
    <row r="5061" spans="2:9" x14ac:dyDescent="0.45">
      <c r="B5061">
        <f>IF('Input and Summary Results'!D4643=0,FALSE,'Input and Summary Results'!$B4643)</f>
        <v>275</v>
      </c>
      <c r="C5061">
        <f>IF(OR(B5061=0,'Input and Summary Results'!D4643=0,'Input and Summary Results'!D4643=""),FALSE,'Input and Summary Results'!$D4643)</f>
        <v>9.6290018000000005E-2</v>
      </c>
      <c r="D5061">
        <f>IF(OR(B5061=0,'Input and Summary Results'!E4643=0),FALSE,'Input and Summary Results'!$E4643)</f>
        <v>9.6917461999999996E-2</v>
      </c>
      <c r="E5061">
        <f t="shared" si="266"/>
        <v>-1.0164187321092477</v>
      </c>
      <c r="F5061">
        <f t="shared" si="267"/>
        <v>0.43682802622386041</v>
      </c>
      <c r="G5061">
        <f>IF('Input and Summary Results'!$J$4="yes",IF(C5061=FALSE,FALSE,IF('Data Transformation'!E5061&lt;$R$10,E5061,$R$10)),IF(C5061=FALSE,FALSE,IF(C5061&lt;$R$10,C5061,$R$10)))</f>
        <v>9.6290018000000005E-2</v>
      </c>
      <c r="H5061">
        <f>IF('Input and Summary Results'!$J$4="yes",'Data Transformation'!F5061,'Data Transformation'!D5061)</f>
        <v>9.6917461999999996E-2</v>
      </c>
      <c r="I5061">
        <f t="shared" ref="I5061:I5124" si="268">IF(G5061=FALSE,"",B5061)</f>
        <v>275</v>
      </c>
    </row>
    <row r="5062" spans="2:9" x14ac:dyDescent="0.45">
      <c r="B5062">
        <f>IF('Input and Summary Results'!D4644=0,FALSE,'Input and Summary Results'!$B4644)</f>
        <v>275</v>
      </c>
      <c r="C5062">
        <f>IF(OR(B5062=0,'Input and Summary Results'!D4644=0,'Input and Summary Results'!D4644=""),FALSE,'Input and Summary Results'!$D4644)</f>
        <v>0.82723426</v>
      </c>
      <c r="D5062">
        <f>IF(OR(B5062=0,'Input and Summary Results'!E4644=0),FALSE,'Input and Summary Results'!$E4644)</f>
        <v>9.4646331E-2</v>
      </c>
      <c r="E5062">
        <f t="shared" si="266"/>
        <v>-8.2371487522812245E-2</v>
      </c>
      <c r="F5062">
        <f t="shared" si="267"/>
        <v>4.9655230253640603E-2</v>
      </c>
      <c r="G5062">
        <f>IF('Input and Summary Results'!$J$4="yes",IF(C5062=FALSE,FALSE,IF('Data Transformation'!E5062&lt;$R$10,E5062,$R$10)),IF(C5062=FALSE,FALSE,IF(C5062&lt;$R$10,C5062,$R$10)))</f>
        <v>0.82723426</v>
      </c>
      <c r="H5062">
        <f>IF('Input and Summary Results'!$J$4="yes",'Data Transformation'!F5062,'Data Transformation'!D5062)</f>
        <v>9.4646331E-2</v>
      </c>
      <c r="I5062">
        <f t="shared" si="268"/>
        <v>275</v>
      </c>
    </row>
    <row r="5063" spans="2:9" x14ac:dyDescent="0.45">
      <c r="B5063">
        <f>IF('Input and Summary Results'!D4645=0,FALSE,'Input and Summary Results'!$B4645)</f>
        <v>275</v>
      </c>
      <c r="C5063">
        <f>IF(OR(B5063=0,'Input and Summary Results'!D4645=0,'Input and Summary Results'!D4645=""),FALSE,'Input and Summary Results'!$D4645)</f>
        <v>-2.0113506999999999E-2</v>
      </c>
      <c r="D5063">
        <f>IF(OR(B5063=0,'Input and Summary Results'!E4645=0),FALSE,'Input and Summary Results'!$E4645)</f>
        <v>7.9185373000000003E-2</v>
      </c>
      <c r="E5063" t="e">
        <f t="shared" si="266"/>
        <v>#NUM!</v>
      </c>
      <c r="F5063">
        <f t="shared" si="267"/>
        <v>-1.7086255461069022</v>
      </c>
      <c r="G5063">
        <f>IF('Input and Summary Results'!$J$4="yes",IF(C5063=FALSE,FALSE,IF('Data Transformation'!E5063&lt;$R$10,E5063,$R$10)),IF(C5063=FALSE,FALSE,IF(C5063&lt;$R$10,C5063,$R$10)))</f>
        <v>-2.0113506999999999E-2</v>
      </c>
      <c r="H5063">
        <f>IF('Input and Summary Results'!$J$4="yes",'Data Transformation'!F5063,'Data Transformation'!D5063)</f>
        <v>7.9185373000000003E-2</v>
      </c>
      <c r="I5063">
        <f t="shared" si="268"/>
        <v>275</v>
      </c>
    </row>
    <row r="5064" spans="2:9" x14ac:dyDescent="0.45">
      <c r="B5064">
        <f>IF('Input and Summary Results'!D4646=0,FALSE,'Input and Summary Results'!$B4646)</f>
        <v>275</v>
      </c>
      <c r="C5064">
        <f>IF(OR(B5064=0,'Input and Summary Results'!D4646=0,'Input and Summary Results'!D4646=""),FALSE,'Input and Summary Results'!$D4646)</f>
        <v>-2.9646041000000001E-2</v>
      </c>
      <c r="D5064">
        <f>IF(OR(B5064=0,'Input and Summary Results'!E4646=0),FALSE,'Input and Summary Results'!$E4646)</f>
        <v>7.8097687999999998E-2</v>
      </c>
      <c r="E5064" t="e">
        <f t="shared" si="266"/>
        <v>#NUM!</v>
      </c>
      <c r="F5064">
        <f t="shared" si="267"/>
        <v>-1.1433026282328893</v>
      </c>
      <c r="G5064">
        <f>IF('Input and Summary Results'!$J$4="yes",IF(C5064=FALSE,FALSE,IF('Data Transformation'!E5064&lt;$R$10,E5064,$R$10)),IF(C5064=FALSE,FALSE,IF(C5064&lt;$R$10,C5064,$R$10)))</f>
        <v>-2.9646041000000001E-2</v>
      </c>
      <c r="H5064">
        <f>IF('Input and Summary Results'!$J$4="yes",'Data Transformation'!F5064,'Data Transformation'!D5064)</f>
        <v>7.8097687999999998E-2</v>
      </c>
      <c r="I5064">
        <f t="shared" si="268"/>
        <v>275</v>
      </c>
    </row>
    <row r="5065" spans="2:9" x14ac:dyDescent="0.45">
      <c r="B5065">
        <f>IF('Input and Summary Results'!D4647=0,FALSE,'Input and Summary Results'!$B4647)</f>
        <v>275</v>
      </c>
      <c r="C5065">
        <f>IF(OR(B5065=0,'Input and Summary Results'!D4647=0,'Input and Summary Results'!D4647=""),FALSE,'Input and Summary Results'!$D4647)</f>
        <v>0.196352468</v>
      </c>
      <c r="D5065">
        <f>IF(OR(B5065=0,'Input and Summary Results'!E4647=0),FALSE,'Input and Summary Results'!$E4647)</f>
        <v>7.6736035999999994E-2</v>
      </c>
      <c r="E5065">
        <f t="shared" si="266"/>
        <v>-0.70696363561054687</v>
      </c>
      <c r="F5065">
        <f t="shared" si="267"/>
        <v>0.16961049669108308</v>
      </c>
      <c r="G5065">
        <f>IF('Input and Summary Results'!$J$4="yes",IF(C5065=FALSE,FALSE,IF('Data Transformation'!E5065&lt;$R$10,E5065,$R$10)),IF(C5065=FALSE,FALSE,IF(C5065&lt;$R$10,C5065,$R$10)))</f>
        <v>0.196352468</v>
      </c>
      <c r="H5065">
        <f>IF('Input and Summary Results'!$J$4="yes",'Data Transformation'!F5065,'Data Transformation'!D5065)</f>
        <v>7.6736035999999994E-2</v>
      </c>
      <c r="I5065">
        <f t="shared" si="268"/>
        <v>275</v>
      </c>
    </row>
    <row r="5066" spans="2:9" x14ac:dyDescent="0.45">
      <c r="B5066">
        <f>IF('Input and Summary Results'!D4648=0,FALSE,'Input and Summary Results'!$B4648)</f>
        <v>275</v>
      </c>
      <c r="C5066">
        <f>IF(OR(B5066=0,'Input and Summary Results'!D4648=0,'Input and Summary Results'!D4648=""),FALSE,'Input and Summary Results'!$D4648)</f>
        <v>0.59150362199999995</v>
      </c>
      <c r="D5066">
        <f>IF(OR(B5066=0,'Input and Summary Results'!E4648=0),FALSE,'Input and Summary Results'!$E4648)</f>
        <v>7.3542248000000005E-2</v>
      </c>
      <c r="E5066">
        <f t="shared" si="266"/>
        <v>-0.22804259167882793</v>
      </c>
      <c r="F5066">
        <f t="shared" si="267"/>
        <v>5.395966219797721E-2</v>
      </c>
      <c r="G5066">
        <f>IF('Input and Summary Results'!$J$4="yes",IF(C5066=FALSE,FALSE,IF('Data Transformation'!E5066&lt;$R$10,E5066,$R$10)),IF(C5066=FALSE,FALSE,IF(C5066&lt;$R$10,C5066,$R$10)))</f>
        <v>0.59150362199999995</v>
      </c>
      <c r="H5066">
        <f>IF('Input and Summary Results'!$J$4="yes",'Data Transformation'!F5066,'Data Transformation'!D5066)</f>
        <v>7.3542248000000005E-2</v>
      </c>
      <c r="I5066">
        <f t="shared" si="268"/>
        <v>275</v>
      </c>
    </row>
    <row r="5067" spans="2:9" x14ac:dyDescent="0.45">
      <c r="B5067">
        <f>IF('Input and Summary Results'!D4649=0,FALSE,'Input and Summary Results'!$B4649)</f>
        <v>275</v>
      </c>
      <c r="C5067">
        <f>IF(OR(B5067=0,'Input and Summary Results'!D4649=0,'Input and Summary Results'!D4649=""),FALSE,'Input and Summary Results'!$D4649)</f>
        <v>0.69178091200000003</v>
      </c>
      <c r="D5067">
        <f>IF(OR(B5067=0,'Input and Summary Results'!E4649=0),FALSE,'Input and Summary Results'!$E4649)</f>
        <v>7.1651267000000005E-2</v>
      </c>
      <c r="E5067">
        <f t="shared" si="266"/>
        <v>-0.16003142544891674</v>
      </c>
      <c r="F5067">
        <f t="shared" si="267"/>
        <v>4.4951587039452748E-2</v>
      </c>
      <c r="G5067">
        <f>IF('Input and Summary Results'!$J$4="yes",IF(C5067=FALSE,FALSE,IF('Data Transformation'!E5067&lt;$R$10,E5067,$R$10)),IF(C5067=FALSE,FALSE,IF(C5067&lt;$R$10,C5067,$R$10)))</f>
        <v>0.69178091200000003</v>
      </c>
      <c r="H5067">
        <f>IF('Input and Summary Results'!$J$4="yes",'Data Transformation'!F5067,'Data Transformation'!D5067)</f>
        <v>7.1651267000000005E-2</v>
      </c>
      <c r="I5067">
        <f t="shared" si="268"/>
        <v>275</v>
      </c>
    </row>
    <row r="5068" spans="2:9" x14ac:dyDescent="0.45">
      <c r="B5068">
        <f>IF('Input and Summary Results'!D4650=0,FALSE,'Input and Summary Results'!$B4650)</f>
        <v>275</v>
      </c>
      <c r="C5068">
        <f>IF(OR(B5068=0,'Input and Summary Results'!D4650=0,'Input and Summary Results'!D4650=""),FALSE,'Input and Summary Results'!$D4650)</f>
        <v>9.7861129000000005E-2</v>
      </c>
      <c r="D5068">
        <f>IF(OR(B5068=0,'Input and Summary Results'!E4650=0),FALSE,'Input and Summary Results'!$E4650)</f>
        <v>6.6804091999999995E-2</v>
      </c>
      <c r="E5068">
        <f t="shared" si="266"/>
        <v>-1.0093897781975631</v>
      </c>
      <c r="F5068">
        <f t="shared" si="267"/>
        <v>0.29626651791438047</v>
      </c>
      <c r="G5068">
        <f>IF('Input and Summary Results'!$J$4="yes",IF(C5068=FALSE,FALSE,IF('Data Transformation'!E5068&lt;$R$10,E5068,$R$10)),IF(C5068=FALSE,FALSE,IF(C5068&lt;$R$10,C5068,$R$10)))</f>
        <v>9.7861129000000005E-2</v>
      </c>
      <c r="H5068">
        <f>IF('Input and Summary Results'!$J$4="yes",'Data Transformation'!F5068,'Data Transformation'!D5068)</f>
        <v>6.6804091999999995E-2</v>
      </c>
      <c r="I5068">
        <f t="shared" si="268"/>
        <v>275</v>
      </c>
    </row>
    <row r="5069" spans="2:9" x14ac:dyDescent="0.45">
      <c r="B5069">
        <f>IF('Input and Summary Results'!D4651=0,FALSE,'Input and Summary Results'!$B4651)</f>
        <v>275</v>
      </c>
      <c r="C5069">
        <f>IF(OR(B5069=0,'Input and Summary Results'!D4651=0,'Input and Summary Results'!D4651=""),FALSE,'Input and Summary Results'!$D4651)</f>
        <v>1.2292345E-2</v>
      </c>
      <c r="D5069">
        <f>IF(OR(B5069=0,'Input and Summary Results'!E4651=0),FALSE,'Input and Summary Results'!$E4651)</f>
        <v>6.4088980000000004E-2</v>
      </c>
      <c r="E5069">
        <f t="shared" si="266"/>
        <v>-1.9103652592280878</v>
      </c>
      <c r="F5069">
        <f t="shared" si="267"/>
        <v>2.2627592473201821</v>
      </c>
      <c r="G5069">
        <f>IF('Input and Summary Results'!$J$4="yes",IF(C5069=FALSE,FALSE,IF('Data Transformation'!E5069&lt;$R$10,E5069,$R$10)),IF(C5069=FALSE,FALSE,IF(C5069&lt;$R$10,C5069,$R$10)))</f>
        <v>1.2292345E-2</v>
      </c>
      <c r="H5069">
        <f>IF('Input and Summary Results'!$J$4="yes",'Data Transformation'!F5069,'Data Transformation'!D5069)</f>
        <v>6.4088980000000004E-2</v>
      </c>
      <c r="I5069">
        <f t="shared" si="268"/>
        <v>275</v>
      </c>
    </row>
    <row r="5070" spans="2:9" x14ac:dyDescent="0.45">
      <c r="B5070">
        <f>IF('Input and Summary Results'!D4652=0,FALSE,'Input and Summary Results'!$B4652)</f>
        <v>275</v>
      </c>
      <c r="C5070">
        <f>IF(OR(B5070=0,'Input and Summary Results'!D4652=0,'Input and Summary Results'!D4652=""),FALSE,'Input and Summary Results'!$D4652)</f>
        <v>0.14552612100000001</v>
      </c>
      <c r="D5070">
        <f>IF(OR(B5070=0,'Input and Summary Results'!E4652=0),FALSE,'Input and Summary Results'!$E4652)</f>
        <v>6.2558647999999994E-2</v>
      </c>
      <c r="E5070">
        <f t="shared" si="266"/>
        <v>-0.83705904662312569</v>
      </c>
      <c r="F5070">
        <f t="shared" si="267"/>
        <v>0.18656755945552891</v>
      </c>
      <c r="G5070">
        <f>IF('Input and Summary Results'!$J$4="yes",IF(C5070=FALSE,FALSE,IF('Data Transformation'!E5070&lt;$R$10,E5070,$R$10)),IF(C5070=FALSE,FALSE,IF(C5070&lt;$R$10,C5070,$R$10)))</f>
        <v>0.14552612100000001</v>
      </c>
      <c r="H5070">
        <f>IF('Input and Summary Results'!$J$4="yes",'Data Transformation'!F5070,'Data Transformation'!D5070)</f>
        <v>6.2558647999999994E-2</v>
      </c>
      <c r="I5070">
        <f t="shared" si="268"/>
        <v>275</v>
      </c>
    </row>
    <row r="5071" spans="2:9" x14ac:dyDescent="0.45">
      <c r="B5071">
        <f>IF('Input and Summary Results'!D4653=0,FALSE,'Input and Summary Results'!$B4653)</f>
        <v>275</v>
      </c>
      <c r="C5071">
        <f>IF(OR(B5071=0,'Input and Summary Results'!D4653=0,'Input and Summary Results'!D4653=""),FALSE,'Input and Summary Results'!$D4653)</f>
        <v>0.228050323</v>
      </c>
      <c r="D5071">
        <f>IF(OR(B5071=0,'Input and Summary Results'!E4653=0),FALSE,'Input and Summary Results'!$E4653)</f>
        <v>6.0848526999999999E-2</v>
      </c>
      <c r="E5071">
        <f t="shared" si="266"/>
        <v>-0.64196930830785626</v>
      </c>
      <c r="F5071">
        <f t="shared" si="267"/>
        <v>0.11580014608442366</v>
      </c>
      <c r="G5071">
        <f>IF('Input and Summary Results'!$J$4="yes",IF(C5071=FALSE,FALSE,IF('Data Transformation'!E5071&lt;$R$10,E5071,$R$10)),IF(C5071=FALSE,FALSE,IF(C5071&lt;$R$10,C5071,$R$10)))</f>
        <v>0.228050323</v>
      </c>
      <c r="H5071">
        <f>IF('Input and Summary Results'!$J$4="yes",'Data Transformation'!F5071,'Data Transformation'!D5071)</f>
        <v>6.0848526999999999E-2</v>
      </c>
      <c r="I5071">
        <f t="shared" si="268"/>
        <v>275</v>
      </c>
    </row>
    <row r="5072" spans="2:9" x14ac:dyDescent="0.45">
      <c r="B5072">
        <f>IF('Input and Summary Results'!D4654=0,FALSE,'Input and Summary Results'!$B4654)</f>
        <v>275</v>
      </c>
      <c r="C5072">
        <f>IF(OR(B5072=0,'Input and Summary Results'!D4654=0,'Input and Summary Results'!D4654=""),FALSE,'Input and Summary Results'!$D4654)</f>
        <v>0.12629661</v>
      </c>
      <c r="D5072">
        <f>IF(OR(B5072=0,'Input and Summary Results'!E4654=0),FALSE,'Input and Summary Results'!$E4654)</f>
        <v>5.9943989000000003E-2</v>
      </c>
      <c r="E5072">
        <f t="shared" si="266"/>
        <v>-0.89860830643637424</v>
      </c>
      <c r="F5072">
        <f t="shared" si="267"/>
        <v>0.20598883236850141</v>
      </c>
      <c r="G5072">
        <f>IF('Input and Summary Results'!$J$4="yes",IF(C5072=FALSE,FALSE,IF('Data Transformation'!E5072&lt;$R$10,E5072,$R$10)),IF(C5072=FALSE,FALSE,IF(C5072&lt;$R$10,C5072,$R$10)))</f>
        <v>0.12629661</v>
      </c>
      <c r="H5072">
        <f>IF('Input and Summary Results'!$J$4="yes",'Data Transformation'!F5072,'Data Transformation'!D5072)</f>
        <v>5.9943989000000003E-2</v>
      </c>
      <c r="I5072">
        <f t="shared" si="268"/>
        <v>275</v>
      </c>
    </row>
    <row r="5073" spans="2:9" x14ac:dyDescent="0.45">
      <c r="B5073">
        <f>IF('Input and Summary Results'!D4655=0,FALSE,'Input and Summary Results'!$B4655)</f>
        <v>275</v>
      </c>
      <c r="C5073">
        <f>IF(OR(B5073=0,'Input and Summary Results'!D4655=0,'Input and Summary Results'!D4655=""),FALSE,'Input and Summary Results'!$D4655)</f>
        <v>0.40601564000000001</v>
      </c>
      <c r="D5073">
        <f>IF(OR(B5073=0,'Input and Summary Results'!E4655=0),FALSE,'Input and Summary Results'!$E4655)</f>
        <v>5.6835339999999998E-2</v>
      </c>
      <c r="E5073">
        <f t="shared" si="266"/>
        <v>-0.39145723678026401</v>
      </c>
      <c r="F5073">
        <f t="shared" si="267"/>
        <v>6.0752678295841016E-2</v>
      </c>
      <c r="G5073">
        <f>IF('Input and Summary Results'!$J$4="yes",IF(C5073=FALSE,FALSE,IF('Data Transformation'!E5073&lt;$R$10,E5073,$R$10)),IF(C5073=FALSE,FALSE,IF(C5073&lt;$R$10,C5073,$R$10)))</f>
        <v>0.40601564000000001</v>
      </c>
      <c r="H5073">
        <f>IF('Input and Summary Results'!$J$4="yes",'Data Transformation'!F5073,'Data Transformation'!D5073)</f>
        <v>5.6835339999999998E-2</v>
      </c>
      <c r="I5073">
        <f t="shared" si="268"/>
        <v>275</v>
      </c>
    </row>
    <row r="5074" spans="2:9" x14ac:dyDescent="0.45">
      <c r="B5074">
        <f>IF('Input and Summary Results'!D4656=0,FALSE,'Input and Summary Results'!$B4656)</f>
        <v>275</v>
      </c>
      <c r="C5074">
        <f>IF(OR(B5074=0,'Input and Summary Results'!D4656=0,'Input and Summary Results'!D4656=""),FALSE,'Input and Summary Results'!$D4656)</f>
        <v>0.228791992</v>
      </c>
      <c r="D5074">
        <f>IF(OR(B5074=0,'Input and Summary Results'!E4656=0),FALSE,'Input and Summary Results'!$E4656)</f>
        <v>5.5713072000000002E-2</v>
      </c>
      <c r="E5074">
        <f t="shared" si="266"/>
        <v>-0.64055918045189164</v>
      </c>
      <c r="F5074">
        <f t="shared" si="267"/>
        <v>0.10568321485657593</v>
      </c>
      <c r="G5074">
        <f>IF('Input and Summary Results'!$J$4="yes",IF(C5074=FALSE,FALSE,IF('Data Transformation'!E5074&lt;$R$10,E5074,$R$10)),IF(C5074=FALSE,FALSE,IF(C5074&lt;$R$10,C5074,$R$10)))</f>
        <v>0.228791992</v>
      </c>
      <c r="H5074">
        <f>IF('Input and Summary Results'!$J$4="yes",'Data Transformation'!F5074,'Data Transformation'!D5074)</f>
        <v>5.5713072000000002E-2</v>
      </c>
      <c r="I5074">
        <f t="shared" si="268"/>
        <v>275</v>
      </c>
    </row>
    <row r="5075" spans="2:9" x14ac:dyDescent="0.45">
      <c r="B5075">
        <f>IF('Input and Summary Results'!D4657=0,FALSE,'Input and Summary Results'!$B4657)</f>
        <v>275</v>
      </c>
      <c r="C5075">
        <f>IF(OR(B5075=0,'Input and Summary Results'!D4657=0,'Input and Summary Results'!D4657=""),FALSE,'Input and Summary Results'!$D4657)</f>
        <v>-4.4694862000000002E-2</v>
      </c>
      <c r="D5075">
        <f>IF(OR(B5075=0,'Input and Summary Results'!E4657=0),FALSE,'Input and Summary Results'!$E4657)</f>
        <v>4.6219466000000001E-2</v>
      </c>
      <c r="E5075" t="e">
        <f t="shared" si="266"/>
        <v>#NUM!</v>
      </c>
      <c r="F5075">
        <f t="shared" si="267"/>
        <v>-0.44880434453517271</v>
      </c>
      <c r="G5075">
        <f>IF('Input and Summary Results'!$J$4="yes",IF(C5075=FALSE,FALSE,IF('Data Transformation'!E5075&lt;$R$10,E5075,$R$10)),IF(C5075=FALSE,FALSE,IF(C5075&lt;$R$10,C5075,$R$10)))</f>
        <v>-4.4694862000000002E-2</v>
      </c>
      <c r="H5075">
        <f>IF('Input and Summary Results'!$J$4="yes",'Data Transformation'!F5075,'Data Transformation'!D5075)</f>
        <v>4.6219466000000001E-2</v>
      </c>
      <c r="I5075">
        <f t="shared" si="268"/>
        <v>275</v>
      </c>
    </row>
    <row r="5076" spans="2:9" x14ac:dyDescent="0.45">
      <c r="B5076">
        <f>IF('Input and Summary Results'!D4658=0,FALSE,'Input and Summary Results'!$B4658)</f>
        <v>275</v>
      </c>
      <c r="C5076">
        <f>IF(OR(B5076=0,'Input and Summary Results'!D4658=0,'Input and Summary Results'!D4658=""),FALSE,'Input and Summary Results'!$D4658)</f>
        <v>0.11345601199999999</v>
      </c>
      <c r="D5076">
        <f>IF(OR(B5076=0,'Input and Summary Results'!E4658=0),FALSE,'Input and Summary Results'!$E4658)</f>
        <v>4.5882833999999997E-2</v>
      </c>
      <c r="E5076">
        <f t="shared" si="266"/>
        <v>-0.94517248603513604</v>
      </c>
      <c r="F5076">
        <f t="shared" si="267"/>
        <v>0.17551427733948555</v>
      </c>
      <c r="G5076">
        <f>IF('Input and Summary Results'!$J$4="yes",IF(C5076=FALSE,FALSE,IF('Data Transformation'!E5076&lt;$R$10,E5076,$R$10)),IF(C5076=FALSE,FALSE,IF(C5076&lt;$R$10,C5076,$R$10)))</f>
        <v>0.11345601199999999</v>
      </c>
      <c r="H5076">
        <f>IF('Input and Summary Results'!$J$4="yes",'Data Transformation'!F5076,'Data Transformation'!D5076)</f>
        <v>4.5882833999999997E-2</v>
      </c>
      <c r="I5076">
        <f t="shared" si="268"/>
        <v>275</v>
      </c>
    </row>
    <row r="5077" spans="2:9" x14ac:dyDescent="0.45">
      <c r="B5077">
        <f>IF('Input and Summary Results'!D4659=0,FALSE,'Input and Summary Results'!$B4659)</f>
        <v>275</v>
      </c>
      <c r="C5077">
        <f>IF(OR(B5077=0,'Input and Summary Results'!D4659=0,'Input and Summary Results'!D4659=""),FALSE,'Input and Summary Results'!$D4659)</f>
        <v>8.9613610999999996E-2</v>
      </c>
      <c r="D5077">
        <f>IF(OR(B5077=0,'Input and Summary Results'!E4659=0),FALSE,'Input and Summary Results'!$E4659)</f>
        <v>4.4786998000000001E-2</v>
      </c>
      <c r="E5077">
        <f t="shared" si="266"/>
        <v>-1.0476260223327487</v>
      </c>
      <c r="F5077">
        <f t="shared" si="267"/>
        <v>0.21690407199415276</v>
      </c>
      <c r="G5077">
        <f>IF('Input and Summary Results'!$J$4="yes",IF(C5077=FALSE,FALSE,IF('Data Transformation'!E5077&lt;$R$10,E5077,$R$10)),IF(C5077=FALSE,FALSE,IF(C5077&lt;$R$10,C5077,$R$10)))</f>
        <v>8.9613610999999996E-2</v>
      </c>
      <c r="H5077">
        <f>IF('Input and Summary Results'!$J$4="yes",'Data Transformation'!F5077,'Data Transformation'!D5077)</f>
        <v>4.4786998000000001E-2</v>
      </c>
      <c r="I5077">
        <f t="shared" si="268"/>
        <v>275</v>
      </c>
    </row>
    <row r="5078" spans="2:9" x14ac:dyDescent="0.45">
      <c r="B5078">
        <f>IF('Input and Summary Results'!D4660=0,FALSE,'Input and Summary Results'!$B4660)</f>
        <v>276</v>
      </c>
      <c r="C5078">
        <f>IF(OR(B5078=0,'Input and Summary Results'!D4660=0,'Input and Summary Results'!D4660=""),FALSE,'Input and Summary Results'!$D4660)</f>
        <v>0.100388534</v>
      </c>
      <c r="D5078">
        <f>IF(OR(B5078=0,'Input and Summary Results'!E4660=0),FALSE,'Input and Summary Results'!$E4660)</f>
        <v>0.124014912</v>
      </c>
      <c r="E5078">
        <f t="shared" si="266"/>
        <v>-0.99831588783736824</v>
      </c>
      <c r="F5078">
        <f t="shared" si="267"/>
        <v>0.53614162557648271</v>
      </c>
      <c r="G5078">
        <f>IF('Input and Summary Results'!$J$4="yes",IF(C5078=FALSE,FALSE,IF('Data Transformation'!E5078&lt;$R$10,E5078,$R$10)),IF(C5078=FALSE,FALSE,IF(C5078&lt;$R$10,C5078,$R$10)))</f>
        <v>0.100388534</v>
      </c>
      <c r="H5078">
        <f>IF('Input and Summary Results'!$J$4="yes",'Data Transformation'!F5078,'Data Transformation'!D5078)</f>
        <v>0.124014912</v>
      </c>
      <c r="I5078">
        <f t="shared" si="268"/>
        <v>276</v>
      </c>
    </row>
    <row r="5079" spans="2:9" x14ac:dyDescent="0.45">
      <c r="B5079">
        <f>IF('Input and Summary Results'!D4661=0,FALSE,'Input and Summary Results'!$B4661)</f>
        <v>276</v>
      </c>
      <c r="C5079">
        <f>IF(OR(B5079=0,'Input and Summary Results'!D4661=0,'Input and Summary Results'!D4661=""),FALSE,'Input and Summary Results'!$D4661)</f>
        <v>1.8931156000000001E-2</v>
      </c>
      <c r="D5079">
        <f>IF(OR(B5079=0,'Input and Summary Results'!E4661=0),FALSE,'Input and Summary Results'!$E4661)</f>
        <v>0.110479642</v>
      </c>
      <c r="E5079">
        <f t="shared" si="266"/>
        <v>-1.7228228657460549</v>
      </c>
      <c r="F5079">
        <f t="shared" si="267"/>
        <v>2.5327647518196987</v>
      </c>
      <c r="G5079">
        <f>IF('Input and Summary Results'!$J$4="yes",IF(C5079=FALSE,FALSE,IF('Data Transformation'!E5079&lt;$R$10,E5079,$R$10)),IF(C5079=FALSE,FALSE,IF(C5079&lt;$R$10,C5079,$R$10)))</f>
        <v>1.8931156000000001E-2</v>
      </c>
      <c r="H5079">
        <f>IF('Input and Summary Results'!$J$4="yes",'Data Transformation'!F5079,'Data Transformation'!D5079)</f>
        <v>0.110479642</v>
      </c>
      <c r="I5079">
        <f t="shared" si="268"/>
        <v>276</v>
      </c>
    </row>
    <row r="5080" spans="2:9" x14ac:dyDescent="0.45">
      <c r="B5080">
        <f>IF('Input and Summary Results'!D4662=0,FALSE,'Input and Summary Results'!$B4662)</f>
        <v>276</v>
      </c>
      <c r="C5080">
        <f>IF(OR(B5080=0,'Input and Summary Results'!D4662=0,'Input and Summary Results'!D4662=""),FALSE,'Input and Summary Results'!$D4662)</f>
        <v>7.3360868999999995E-2</v>
      </c>
      <c r="D5080">
        <f>IF(OR(B5080=0,'Input and Summary Results'!E4662=0),FALSE,'Input and Summary Results'!$E4662)</f>
        <v>0.100749846</v>
      </c>
      <c r="E5080">
        <f t="shared" si="266"/>
        <v>-1.1345355328496289</v>
      </c>
      <c r="F5080">
        <f t="shared" si="267"/>
        <v>0.59603210485415603</v>
      </c>
      <c r="G5080">
        <f>IF('Input and Summary Results'!$J$4="yes",IF(C5080=FALSE,FALSE,IF('Data Transformation'!E5080&lt;$R$10,E5080,$R$10)),IF(C5080=FALSE,FALSE,IF(C5080&lt;$R$10,C5080,$R$10)))</f>
        <v>7.3360868999999995E-2</v>
      </c>
      <c r="H5080">
        <f>IF('Input and Summary Results'!$J$4="yes",'Data Transformation'!F5080,'Data Transformation'!D5080)</f>
        <v>0.100749846</v>
      </c>
      <c r="I5080">
        <f t="shared" si="268"/>
        <v>276</v>
      </c>
    </row>
    <row r="5081" spans="2:9" x14ac:dyDescent="0.45">
      <c r="B5081">
        <f>IF('Input and Summary Results'!D4663=0,FALSE,'Input and Summary Results'!$B4663)</f>
        <v>276</v>
      </c>
      <c r="C5081">
        <f>IF(OR(B5081=0,'Input and Summary Results'!D4663=0,'Input and Summary Results'!D4663=""),FALSE,'Input and Summary Results'!$D4663)</f>
        <v>0.85530491799999997</v>
      </c>
      <c r="D5081">
        <f>IF(OR(B5081=0,'Input and Summary Results'!E4663=0),FALSE,'Input and Summary Results'!$E4663)</f>
        <v>9.8207565999999996E-2</v>
      </c>
      <c r="E5081">
        <f t="shared" si="266"/>
        <v>-6.7879030772091911E-2</v>
      </c>
      <c r="F5081">
        <f t="shared" si="267"/>
        <v>4.9832618458064332E-2</v>
      </c>
      <c r="G5081">
        <f>IF('Input and Summary Results'!$J$4="yes",IF(C5081=FALSE,FALSE,IF('Data Transformation'!E5081&lt;$R$10,E5081,$R$10)),IF(C5081=FALSE,FALSE,IF(C5081&lt;$R$10,C5081,$R$10)))</f>
        <v>0.85530491799999997</v>
      </c>
      <c r="H5081">
        <f>IF('Input and Summary Results'!$J$4="yes",'Data Transformation'!F5081,'Data Transformation'!D5081)</f>
        <v>9.8207565999999996E-2</v>
      </c>
      <c r="I5081">
        <f t="shared" si="268"/>
        <v>276</v>
      </c>
    </row>
    <row r="5082" spans="2:9" x14ac:dyDescent="0.45">
      <c r="B5082">
        <f>IF('Input and Summary Results'!D4664=0,FALSE,'Input and Summary Results'!$B4664)</f>
        <v>276</v>
      </c>
      <c r="C5082">
        <f>IF(OR(B5082=0,'Input and Summary Results'!D4664=0,'Input and Summary Results'!D4664=""),FALSE,'Input and Summary Results'!$D4664)</f>
        <v>0.13369863100000001</v>
      </c>
      <c r="D5082">
        <f>IF(OR(B5082=0,'Input and Summary Results'!E4664=0),FALSE,'Input and Summary Results'!$E4664)</f>
        <v>9.1167332000000004E-2</v>
      </c>
      <c r="E5082">
        <f t="shared" si="266"/>
        <v>-0.87387303965042873</v>
      </c>
      <c r="F5082">
        <f t="shared" si="267"/>
        <v>0.29593887231350929</v>
      </c>
      <c r="G5082">
        <f>IF('Input and Summary Results'!$J$4="yes",IF(C5082=FALSE,FALSE,IF('Data Transformation'!E5082&lt;$R$10,E5082,$R$10)),IF(C5082=FALSE,FALSE,IF(C5082&lt;$R$10,C5082,$R$10)))</f>
        <v>0.13369863100000001</v>
      </c>
      <c r="H5082">
        <f>IF('Input and Summary Results'!$J$4="yes",'Data Transformation'!F5082,'Data Transformation'!D5082)</f>
        <v>9.1167332000000004E-2</v>
      </c>
      <c r="I5082">
        <f t="shared" si="268"/>
        <v>276</v>
      </c>
    </row>
    <row r="5083" spans="2:9" x14ac:dyDescent="0.45">
      <c r="B5083">
        <f>IF('Input and Summary Results'!D4665=0,FALSE,'Input and Summary Results'!$B4665)</f>
        <v>276</v>
      </c>
      <c r="C5083">
        <f>IF(OR(B5083=0,'Input and Summary Results'!D4665=0,'Input and Summary Results'!D4665=""),FALSE,'Input and Summary Results'!$D4665)</f>
        <v>-3.8681750000000001E-2</v>
      </c>
      <c r="D5083">
        <f>IF(OR(B5083=0,'Input and Summary Results'!E4665=0),FALSE,'Input and Summary Results'!$E4665)</f>
        <v>9.0731503000000005E-2</v>
      </c>
      <c r="E5083" t="e">
        <f t="shared" si="266"/>
        <v>#NUM!</v>
      </c>
      <c r="F5083">
        <f t="shared" si="267"/>
        <v>-1.0179858021418371</v>
      </c>
      <c r="G5083">
        <f>IF('Input and Summary Results'!$J$4="yes",IF(C5083=FALSE,FALSE,IF('Data Transformation'!E5083&lt;$R$10,E5083,$R$10)),IF(C5083=FALSE,FALSE,IF(C5083&lt;$R$10,C5083,$R$10)))</f>
        <v>-3.8681750000000001E-2</v>
      </c>
      <c r="H5083">
        <f>IF('Input and Summary Results'!$J$4="yes",'Data Transformation'!F5083,'Data Transformation'!D5083)</f>
        <v>9.0731503000000005E-2</v>
      </c>
      <c r="I5083">
        <f t="shared" si="268"/>
        <v>276</v>
      </c>
    </row>
    <row r="5084" spans="2:9" x14ac:dyDescent="0.45">
      <c r="B5084">
        <f>IF('Input and Summary Results'!D4666=0,FALSE,'Input and Summary Results'!$B4666)</f>
        <v>276</v>
      </c>
      <c r="C5084">
        <f>IF(OR(B5084=0,'Input and Summary Results'!D4666=0,'Input and Summary Results'!D4666=""),FALSE,'Input and Summary Results'!$D4666)</f>
        <v>3.0162413999999999E-2</v>
      </c>
      <c r="D5084">
        <f>IF(OR(B5084=0,'Input and Summary Results'!E4666=0),FALSE,'Input and Summary Results'!$E4666)</f>
        <v>9.0276616000000004E-2</v>
      </c>
      <c r="E5084">
        <f t="shared" si="266"/>
        <v>-1.5205339033551408</v>
      </c>
      <c r="F5084">
        <f t="shared" si="267"/>
        <v>1.2989693511931772</v>
      </c>
      <c r="G5084">
        <f>IF('Input and Summary Results'!$J$4="yes",IF(C5084=FALSE,FALSE,IF('Data Transformation'!E5084&lt;$R$10,E5084,$R$10)),IF(C5084=FALSE,FALSE,IF(C5084&lt;$R$10,C5084,$R$10)))</f>
        <v>3.0162413999999999E-2</v>
      </c>
      <c r="H5084">
        <f>IF('Input and Summary Results'!$J$4="yes",'Data Transformation'!F5084,'Data Transformation'!D5084)</f>
        <v>9.0276616000000004E-2</v>
      </c>
      <c r="I5084">
        <f t="shared" si="268"/>
        <v>276</v>
      </c>
    </row>
    <row r="5085" spans="2:9" x14ac:dyDescent="0.45">
      <c r="B5085">
        <f>IF('Input and Summary Results'!D4667=0,FALSE,'Input and Summary Results'!$B4667)</f>
        <v>276</v>
      </c>
      <c r="C5085">
        <f>IF(OR(B5085=0,'Input and Summary Results'!D4667=0,'Input and Summary Results'!D4667=""),FALSE,'Input and Summary Results'!$D4667)</f>
        <v>0.225940013</v>
      </c>
      <c r="D5085">
        <f>IF(OR(B5085=0,'Input and Summary Results'!E4667=0),FALSE,'Input and Summary Results'!$E4667)</f>
        <v>8.7368247999999996E-2</v>
      </c>
      <c r="E5085">
        <f t="shared" si="266"/>
        <v>-0.64600685059234131</v>
      </c>
      <c r="F5085">
        <f t="shared" si="267"/>
        <v>0.16782250796807735</v>
      </c>
      <c r="G5085">
        <f>IF('Input and Summary Results'!$J$4="yes",IF(C5085=FALSE,FALSE,IF('Data Transformation'!E5085&lt;$R$10,E5085,$R$10)),IF(C5085=FALSE,FALSE,IF(C5085&lt;$R$10,C5085,$R$10)))</f>
        <v>0.225940013</v>
      </c>
      <c r="H5085">
        <f>IF('Input and Summary Results'!$J$4="yes",'Data Transformation'!F5085,'Data Transformation'!D5085)</f>
        <v>8.7368247999999996E-2</v>
      </c>
      <c r="I5085">
        <f t="shared" si="268"/>
        <v>276</v>
      </c>
    </row>
    <row r="5086" spans="2:9" x14ac:dyDescent="0.45">
      <c r="B5086">
        <f>IF('Input and Summary Results'!D4668=0,FALSE,'Input and Summary Results'!$B4668)</f>
        <v>276</v>
      </c>
      <c r="C5086">
        <f>IF(OR(B5086=0,'Input and Summary Results'!D4668=0,'Input and Summary Results'!D4668=""),FALSE,'Input and Summary Results'!$D4668)</f>
        <v>-0.14436511799999999</v>
      </c>
      <c r="D5086">
        <f>IF(OR(B5086=0,'Input and Summary Results'!E4668=0),FALSE,'Input and Summary Results'!$E4668)</f>
        <v>8.7352057999999996E-2</v>
      </c>
      <c r="E5086" t="e">
        <f t="shared" si="266"/>
        <v>#NUM!</v>
      </c>
      <c r="F5086">
        <f t="shared" si="267"/>
        <v>-0.26260355477283648</v>
      </c>
      <c r="G5086">
        <f>IF('Input and Summary Results'!$J$4="yes",IF(C5086=FALSE,FALSE,IF('Data Transformation'!E5086&lt;$R$10,E5086,$R$10)),IF(C5086=FALSE,FALSE,IF(C5086&lt;$R$10,C5086,$R$10)))</f>
        <v>-0.14436511799999999</v>
      </c>
      <c r="H5086">
        <f>IF('Input and Summary Results'!$J$4="yes",'Data Transformation'!F5086,'Data Transformation'!D5086)</f>
        <v>8.7352057999999996E-2</v>
      </c>
      <c r="I5086">
        <f t="shared" si="268"/>
        <v>276</v>
      </c>
    </row>
    <row r="5087" spans="2:9" x14ac:dyDescent="0.45">
      <c r="B5087">
        <f>IF('Input and Summary Results'!D4669=0,FALSE,'Input and Summary Results'!$B4669)</f>
        <v>276</v>
      </c>
      <c r="C5087">
        <f>IF(OR(B5087=0,'Input and Summary Results'!D4669=0,'Input and Summary Results'!D4669=""),FALSE,'Input and Summary Results'!$D4669)</f>
        <v>6.3225145999999996E-2</v>
      </c>
      <c r="D5087">
        <f>IF(OR(B5087=0,'Input and Summary Results'!E4669=0),FALSE,'Input and Summary Results'!$E4669)</f>
        <v>7.5600479999999998E-2</v>
      </c>
      <c r="E5087">
        <f t="shared" si="266"/>
        <v>-1.1991101591061968</v>
      </c>
      <c r="F5087">
        <f t="shared" si="267"/>
        <v>0.51894871575306445</v>
      </c>
      <c r="G5087">
        <f>IF('Input and Summary Results'!$J$4="yes",IF(C5087=FALSE,FALSE,IF('Data Transformation'!E5087&lt;$R$10,E5087,$R$10)),IF(C5087=FALSE,FALSE,IF(C5087&lt;$R$10,C5087,$R$10)))</f>
        <v>6.3225145999999996E-2</v>
      </c>
      <c r="H5087">
        <f>IF('Input and Summary Results'!$J$4="yes",'Data Transformation'!F5087,'Data Transformation'!D5087)</f>
        <v>7.5600479999999998E-2</v>
      </c>
      <c r="I5087">
        <f t="shared" si="268"/>
        <v>276</v>
      </c>
    </row>
    <row r="5088" spans="2:9" x14ac:dyDescent="0.45">
      <c r="B5088">
        <f>IF('Input and Summary Results'!D4670=0,FALSE,'Input and Summary Results'!$B4670)</f>
        <v>276</v>
      </c>
      <c r="C5088">
        <f>IF(OR(B5088=0,'Input and Summary Results'!D4670=0,'Input and Summary Results'!D4670=""),FALSE,'Input and Summary Results'!$D4670)</f>
        <v>-7.4924739999999998E-3</v>
      </c>
      <c r="D5088">
        <f>IF(OR(B5088=0,'Input and Summary Results'!E4670=0),FALSE,'Input and Summary Results'!$E4670)</f>
        <v>7.4343865999999995E-2</v>
      </c>
      <c r="E5088" t="e">
        <f t="shared" si="266"/>
        <v>#NUM!</v>
      </c>
      <c r="F5088">
        <f t="shared" si="267"/>
        <v>-4.3063529942179306</v>
      </c>
      <c r="G5088">
        <f>IF('Input and Summary Results'!$J$4="yes",IF(C5088=FALSE,FALSE,IF('Data Transformation'!E5088&lt;$R$10,E5088,$R$10)),IF(C5088=FALSE,FALSE,IF(C5088&lt;$R$10,C5088,$R$10)))</f>
        <v>-7.4924739999999998E-3</v>
      </c>
      <c r="H5088">
        <f>IF('Input and Summary Results'!$J$4="yes",'Data Transformation'!F5088,'Data Transformation'!D5088)</f>
        <v>7.4343865999999995E-2</v>
      </c>
      <c r="I5088">
        <f t="shared" si="268"/>
        <v>276</v>
      </c>
    </row>
    <row r="5089" spans="2:9" x14ac:dyDescent="0.45">
      <c r="B5089">
        <f>IF('Input and Summary Results'!D4671=0,FALSE,'Input and Summary Results'!$B4671)</f>
        <v>276</v>
      </c>
      <c r="C5089">
        <f>IF(OR(B5089=0,'Input and Summary Results'!D4671=0,'Input and Summary Results'!D4671=""),FALSE,'Input and Summary Results'!$D4671)</f>
        <v>9.5586869999999997E-3</v>
      </c>
      <c r="D5089">
        <f>IF(OR(B5089=0,'Input and Summary Results'!E4671=0),FALSE,'Input and Summary Results'!$E4671)</f>
        <v>6.6293248999999999E-2</v>
      </c>
      <c r="E5089">
        <f t="shared" si="266"/>
        <v>-2.0196017591691731</v>
      </c>
      <c r="F5089">
        <f t="shared" si="267"/>
        <v>3.0099604753246969</v>
      </c>
      <c r="G5089">
        <f>IF('Input and Summary Results'!$J$4="yes",IF(C5089=FALSE,FALSE,IF('Data Transformation'!E5089&lt;$R$10,E5089,$R$10)),IF(C5089=FALSE,FALSE,IF(C5089&lt;$R$10,C5089,$R$10)))</f>
        <v>9.5586869999999997E-3</v>
      </c>
      <c r="H5089">
        <f>IF('Input and Summary Results'!$J$4="yes",'Data Transformation'!F5089,'Data Transformation'!D5089)</f>
        <v>6.6293248999999999E-2</v>
      </c>
      <c r="I5089">
        <f t="shared" si="268"/>
        <v>276</v>
      </c>
    </row>
    <row r="5090" spans="2:9" x14ac:dyDescent="0.45">
      <c r="B5090">
        <f>IF('Input and Summary Results'!D4672=0,FALSE,'Input and Summary Results'!$B4672)</f>
        <v>276</v>
      </c>
      <c r="C5090">
        <f>IF(OR(B5090=0,'Input and Summary Results'!D4672=0,'Input and Summary Results'!D4672=""),FALSE,'Input and Summary Results'!$D4672)</f>
        <v>0.198505401</v>
      </c>
      <c r="D5090">
        <f>IF(OR(B5090=0,'Input and Summary Results'!E4672=0),FALSE,'Input and Summary Results'!$E4672)</f>
        <v>6.5490333999999997E-2</v>
      </c>
      <c r="E5090">
        <f t="shared" si="266"/>
        <v>-0.70222767231353012</v>
      </c>
      <c r="F5090">
        <f t="shared" si="267"/>
        <v>0.14318403838291532</v>
      </c>
      <c r="G5090">
        <f>IF('Input and Summary Results'!$J$4="yes",IF(C5090=FALSE,FALSE,IF('Data Transformation'!E5090&lt;$R$10,E5090,$R$10)),IF(C5090=FALSE,FALSE,IF(C5090&lt;$R$10,C5090,$R$10)))</f>
        <v>0.198505401</v>
      </c>
      <c r="H5090">
        <f>IF('Input and Summary Results'!$J$4="yes",'Data Transformation'!F5090,'Data Transformation'!D5090)</f>
        <v>6.5490333999999997E-2</v>
      </c>
      <c r="I5090">
        <f t="shared" si="268"/>
        <v>276</v>
      </c>
    </row>
    <row r="5091" spans="2:9" x14ac:dyDescent="0.45">
      <c r="B5091">
        <f>IF('Input and Summary Results'!D4673=0,FALSE,'Input and Summary Results'!$B4673)</f>
        <v>276</v>
      </c>
      <c r="C5091">
        <f>IF(OR(B5091=0,'Input and Summary Results'!D4673=0,'Input and Summary Results'!D4673=""),FALSE,'Input and Summary Results'!$D4673)</f>
        <v>0.46546911899999999</v>
      </c>
      <c r="D5091">
        <f>IF(OR(B5091=0,'Input and Summary Results'!E4673=0),FALSE,'Input and Summary Results'!$E4673)</f>
        <v>6.5438468E-2</v>
      </c>
      <c r="E5091">
        <f t="shared" si="266"/>
        <v>-0.33210912648235752</v>
      </c>
      <c r="F5091">
        <f t="shared" si="267"/>
        <v>6.1014348648980941E-2</v>
      </c>
      <c r="G5091">
        <f>IF('Input and Summary Results'!$J$4="yes",IF(C5091=FALSE,FALSE,IF('Data Transformation'!E5091&lt;$R$10,E5091,$R$10)),IF(C5091=FALSE,FALSE,IF(C5091&lt;$R$10,C5091,$R$10)))</f>
        <v>0.46546911899999999</v>
      </c>
      <c r="H5091">
        <f>IF('Input and Summary Results'!$J$4="yes",'Data Transformation'!F5091,'Data Transformation'!D5091)</f>
        <v>6.5438468E-2</v>
      </c>
      <c r="I5091">
        <f t="shared" si="268"/>
        <v>276</v>
      </c>
    </row>
    <row r="5092" spans="2:9" x14ac:dyDescent="0.45">
      <c r="B5092">
        <f>IF('Input and Summary Results'!D4674=0,FALSE,'Input and Summary Results'!$B4674)</f>
        <v>276</v>
      </c>
      <c r="C5092">
        <f>IF(OR(B5092=0,'Input and Summary Results'!D4674=0,'Input and Summary Results'!D4674=""),FALSE,'Input and Summary Results'!$D4674)</f>
        <v>4.3121439999999997E-2</v>
      </c>
      <c r="D5092">
        <f>IF(OR(B5092=0,'Input and Summary Results'!E4674=0),FALSE,'Input and Summary Results'!$E4674)</f>
        <v>6.2451385999999998E-2</v>
      </c>
      <c r="E5092">
        <f t="shared" si="266"/>
        <v>-1.3653067447227145</v>
      </c>
      <c r="F5092">
        <f t="shared" si="267"/>
        <v>0.62854815432879796</v>
      </c>
      <c r="G5092">
        <f>IF('Input and Summary Results'!$J$4="yes",IF(C5092=FALSE,FALSE,IF('Data Transformation'!E5092&lt;$R$10,E5092,$R$10)),IF(C5092=FALSE,FALSE,IF(C5092&lt;$R$10,C5092,$R$10)))</f>
        <v>4.3121439999999997E-2</v>
      </c>
      <c r="H5092">
        <f>IF('Input and Summary Results'!$J$4="yes",'Data Transformation'!F5092,'Data Transformation'!D5092)</f>
        <v>6.2451385999999998E-2</v>
      </c>
      <c r="I5092">
        <f t="shared" si="268"/>
        <v>276</v>
      </c>
    </row>
    <row r="5093" spans="2:9" x14ac:dyDescent="0.45">
      <c r="B5093">
        <f>IF('Input and Summary Results'!D4675=0,FALSE,'Input and Summary Results'!$B4675)</f>
        <v>276</v>
      </c>
      <c r="C5093">
        <f>IF(OR(B5093=0,'Input and Summary Results'!D4675=0,'Input and Summary Results'!D4675=""),FALSE,'Input and Summary Results'!$D4675)</f>
        <v>0.19768018600000001</v>
      </c>
      <c r="D5093">
        <f>IF(OR(B5093=0,'Input and Summary Results'!E4675=0),FALSE,'Input and Summary Results'!$E4675)</f>
        <v>5.7562605000000003E-2</v>
      </c>
      <c r="E5093">
        <f t="shared" si="266"/>
        <v>-0.70403685897214641</v>
      </c>
      <c r="F5093">
        <f t="shared" si="267"/>
        <v>0.12637670509881047</v>
      </c>
      <c r="G5093">
        <f>IF('Input and Summary Results'!$J$4="yes",IF(C5093=FALSE,FALSE,IF('Data Transformation'!E5093&lt;$R$10,E5093,$R$10)),IF(C5093=FALSE,FALSE,IF(C5093&lt;$R$10,C5093,$R$10)))</f>
        <v>0.19768018600000001</v>
      </c>
      <c r="H5093">
        <f>IF('Input and Summary Results'!$J$4="yes",'Data Transformation'!F5093,'Data Transformation'!D5093)</f>
        <v>5.7562605000000003E-2</v>
      </c>
      <c r="I5093">
        <f t="shared" si="268"/>
        <v>276</v>
      </c>
    </row>
    <row r="5094" spans="2:9" x14ac:dyDescent="0.45">
      <c r="B5094">
        <f>IF('Input and Summary Results'!D4676=0,FALSE,'Input and Summary Results'!$B4676)</f>
        <v>276</v>
      </c>
      <c r="C5094">
        <f>IF(OR(B5094=0,'Input and Summary Results'!D4676=0,'Input and Summary Results'!D4676=""),FALSE,'Input and Summary Results'!$D4676)</f>
        <v>1.9980181999999999E-2</v>
      </c>
      <c r="D5094">
        <f>IF(OR(B5094=0,'Input and Summary Results'!E4676=0),FALSE,'Input and Summary Results'!$E4676)</f>
        <v>5.5996756000000002E-2</v>
      </c>
      <c r="E5094">
        <f t="shared" si="266"/>
        <v>-1.6994005600922333</v>
      </c>
      <c r="F5094">
        <f t="shared" si="267"/>
        <v>1.2163348714240942</v>
      </c>
      <c r="G5094">
        <f>IF('Input and Summary Results'!$J$4="yes",IF(C5094=FALSE,FALSE,IF('Data Transformation'!E5094&lt;$R$10,E5094,$R$10)),IF(C5094=FALSE,FALSE,IF(C5094&lt;$R$10,C5094,$R$10)))</f>
        <v>1.9980181999999999E-2</v>
      </c>
      <c r="H5094">
        <f>IF('Input and Summary Results'!$J$4="yes",'Data Transformation'!F5094,'Data Transformation'!D5094)</f>
        <v>5.5996756000000002E-2</v>
      </c>
      <c r="I5094">
        <f t="shared" si="268"/>
        <v>276</v>
      </c>
    </row>
    <row r="5095" spans="2:9" x14ac:dyDescent="0.45">
      <c r="B5095">
        <f>IF('Input and Summary Results'!D4677=0,FALSE,'Input and Summary Results'!$B4677)</f>
        <v>276</v>
      </c>
      <c r="C5095">
        <f>IF(OR(B5095=0,'Input and Summary Results'!D4677=0,'Input and Summary Results'!D4677=""),FALSE,'Input and Summary Results'!$D4677)</f>
        <v>0.87161484</v>
      </c>
      <c r="D5095">
        <f>IF(OR(B5095=0,'Input and Summary Results'!E4677=0),FALSE,'Input and Summary Results'!$E4677)</f>
        <v>5.2681458E-2</v>
      </c>
      <c r="E5095">
        <f t="shared" si="266"/>
        <v>-5.9675384121920277E-2</v>
      </c>
      <c r="F5095">
        <f t="shared" si="267"/>
        <v>2.6231486343210954E-2</v>
      </c>
      <c r="G5095">
        <f>IF('Input and Summary Results'!$J$4="yes",IF(C5095=FALSE,FALSE,IF('Data Transformation'!E5095&lt;$R$10,E5095,$R$10)),IF(C5095=FALSE,FALSE,IF(C5095&lt;$R$10,C5095,$R$10)))</f>
        <v>0.87161484</v>
      </c>
      <c r="H5095">
        <f>IF('Input and Summary Results'!$J$4="yes",'Data Transformation'!F5095,'Data Transformation'!D5095)</f>
        <v>5.2681458E-2</v>
      </c>
      <c r="I5095">
        <f t="shared" si="268"/>
        <v>276</v>
      </c>
    </row>
    <row r="5096" spans="2:9" x14ac:dyDescent="0.45">
      <c r="B5096">
        <f>IF('Input and Summary Results'!D4678=0,FALSE,'Input and Summary Results'!$B4678)</f>
        <v>277</v>
      </c>
      <c r="C5096">
        <f>IF(OR(B5096=0,'Input and Summary Results'!D4678=0,'Input and Summary Results'!D4678=""),FALSE,'Input and Summary Results'!$D4678)</f>
        <v>0.16620749300000001</v>
      </c>
      <c r="D5096">
        <f>IF(OR(B5096=0,'Input and Summary Results'!E4678=0),FALSE,'Input and Summary Results'!$E4678)</f>
        <v>8.7533968000000004E-2</v>
      </c>
      <c r="E5096">
        <f t="shared" si="266"/>
        <v>-0.77934940115841045</v>
      </c>
      <c r="F5096">
        <f t="shared" si="267"/>
        <v>0.2285681675735281</v>
      </c>
      <c r="G5096">
        <f>IF('Input and Summary Results'!$J$4="yes",IF(C5096=FALSE,FALSE,IF('Data Transformation'!E5096&lt;$R$10,E5096,$R$10)),IF(C5096=FALSE,FALSE,IF(C5096&lt;$R$10,C5096,$R$10)))</f>
        <v>0.16620749300000001</v>
      </c>
      <c r="H5096">
        <f>IF('Input and Summary Results'!$J$4="yes",'Data Transformation'!F5096,'Data Transformation'!D5096)</f>
        <v>8.7533968000000004E-2</v>
      </c>
      <c r="I5096">
        <f t="shared" si="268"/>
        <v>277</v>
      </c>
    </row>
    <row r="5097" spans="2:9" x14ac:dyDescent="0.45">
      <c r="B5097">
        <f>IF('Input and Summary Results'!D4679=0,FALSE,'Input and Summary Results'!$B4679)</f>
        <v>277</v>
      </c>
      <c r="C5097">
        <f>IF(OR(B5097=0,'Input and Summary Results'!D4679=0,'Input and Summary Results'!D4679=""),FALSE,'Input and Summary Results'!$D4679)</f>
        <v>0.51745687900000004</v>
      </c>
      <c r="D5097">
        <f>IF(OR(B5097=0,'Input and Summary Results'!E4679=0),FALSE,'Input and Summary Results'!$E4679)</f>
        <v>7.1713480999999996E-2</v>
      </c>
      <c r="E5097">
        <f t="shared" si="266"/>
        <v>-0.28612583522877533</v>
      </c>
      <c r="F5097">
        <f t="shared" si="267"/>
        <v>6.0147332110353481E-2</v>
      </c>
      <c r="G5097">
        <f>IF('Input and Summary Results'!$J$4="yes",IF(C5097=FALSE,FALSE,IF('Data Transformation'!E5097&lt;$R$10,E5097,$R$10)),IF(C5097=FALSE,FALSE,IF(C5097&lt;$R$10,C5097,$R$10)))</f>
        <v>0.51745687900000004</v>
      </c>
      <c r="H5097">
        <f>IF('Input and Summary Results'!$J$4="yes",'Data Transformation'!F5097,'Data Transformation'!D5097)</f>
        <v>7.1713480999999996E-2</v>
      </c>
      <c r="I5097">
        <f t="shared" si="268"/>
        <v>277</v>
      </c>
    </row>
    <row r="5098" spans="2:9" x14ac:dyDescent="0.45">
      <c r="B5098">
        <f>IF('Input and Summary Results'!D4680=0,FALSE,'Input and Summary Results'!$B4680)</f>
        <v>277</v>
      </c>
      <c r="C5098">
        <f>IF(OR(B5098=0,'Input and Summary Results'!D4680=0,'Input and Summary Results'!D4680=""),FALSE,'Input and Summary Results'!$D4680)</f>
        <v>0.70162829100000002</v>
      </c>
      <c r="D5098">
        <f>IF(OR(B5098=0,'Input and Summary Results'!E4680=0),FALSE,'Input and Summary Results'!$E4680)</f>
        <v>7.1378435000000004E-2</v>
      </c>
      <c r="E5098">
        <f t="shared" ref="E5098:E5161" si="269">IF(C5098=FALSE,FALSE,LOG10(C5098))</f>
        <v>-0.15389290770148847</v>
      </c>
      <c r="F5098">
        <f t="shared" ref="F5098:F5161" si="270">IF(D5098=FALSE, FALSE,0.434*D5098/C5098)</f>
        <v>4.415192657902673E-2</v>
      </c>
      <c r="G5098">
        <f>IF('Input and Summary Results'!$J$4="yes",IF(C5098=FALSE,FALSE,IF('Data Transformation'!E5098&lt;$R$10,E5098,$R$10)),IF(C5098=FALSE,FALSE,IF(C5098&lt;$R$10,C5098,$R$10)))</f>
        <v>0.70162829100000002</v>
      </c>
      <c r="H5098">
        <f>IF('Input and Summary Results'!$J$4="yes",'Data Transformation'!F5098,'Data Transformation'!D5098)</f>
        <v>7.1378435000000004E-2</v>
      </c>
      <c r="I5098">
        <f t="shared" si="268"/>
        <v>277</v>
      </c>
    </row>
    <row r="5099" spans="2:9" x14ac:dyDescent="0.45">
      <c r="B5099">
        <f>IF('Input and Summary Results'!D4681=0,FALSE,'Input and Summary Results'!$B4681)</f>
        <v>277</v>
      </c>
      <c r="C5099">
        <f>IF(OR(B5099=0,'Input and Summary Results'!D4681=0,'Input and Summary Results'!D4681=""),FALSE,'Input and Summary Results'!$D4681)</f>
        <v>1.0766251280000001</v>
      </c>
      <c r="D5099">
        <f>IF(OR(B5099=0,'Input and Summary Results'!E4681=0),FALSE,'Input and Summary Results'!$E4681)</f>
        <v>6.8149418000000003E-2</v>
      </c>
      <c r="E5099">
        <f t="shared" si="269"/>
        <v>3.2064511857514459E-2</v>
      </c>
      <c r="F5099">
        <f t="shared" si="270"/>
        <v>2.7471815994991339E-2</v>
      </c>
      <c r="G5099">
        <f>IF('Input and Summary Results'!$J$4="yes",IF(C5099=FALSE,FALSE,IF('Data Transformation'!E5099&lt;$R$10,E5099,$R$10)),IF(C5099=FALSE,FALSE,IF(C5099&lt;$R$10,C5099,$R$10)))</f>
        <v>1.0766251280000001</v>
      </c>
      <c r="H5099">
        <f>IF('Input and Summary Results'!$J$4="yes",'Data Transformation'!F5099,'Data Transformation'!D5099)</f>
        <v>6.8149418000000003E-2</v>
      </c>
      <c r="I5099">
        <f t="shared" si="268"/>
        <v>277</v>
      </c>
    </row>
    <row r="5100" spans="2:9" x14ac:dyDescent="0.45">
      <c r="B5100">
        <f>IF('Input and Summary Results'!D4682=0,FALSE,'Input and Summary Results'!$B4682)</f>
        <v>277</v>
      </c>
      <c r="C5100">
        <f>IF(OR(B5100=0,'Input and Summary Results'!D4682=0,'Input and Summary Results'!D4682=""),FALSE,'Input and Summary Results'!$D4682)</f>
        <v>0.90211056199999995</v>
      </c>
      <c r="D5100">
        <f>IF(OR(B5100=0,'Input and Summary Results'!E4682=0),FALSE,'Input and Summary Results'!$E4682)</f>
        <v>6.7417400000000002E-2</v>
      </c>
      <c r="E5100">
        <f t="shared" si="269"/>
        <v>-4.4740232387152808E-2</v>
      </c>
      <c r="F5100">
        <f t="shared" si="270"/>
        <v>3.243410822630409E-2</v>
      </c>
      <c r="G5100">
        <f>IF('Input and Summary Results'!$J$4="yes",IF(C5100=FALSE,FALSE,IF('Data Transformation'!E5100&lt;$R$10,E5100,$R$10)),IF(C5100=FALSE,FALSE,IF(C5100&lt;$R$10,C5100,$R$10)))</f>
        <v>0.90211056199999995</v>
      </c>
      <c r="H5100">
        <f>IF('Input and Summary Results'!$J$4="yes",'Data Transformation'!F5100,'Data Transformation'!D5100)</f>
        <v>6.7417400000000002E-2</v>
      </c>
      <c r="I5100">
        <f t="shared" si="268"/>
        <v>277</v>
      </c>
    </row>
    <row r="5101" spans="2:9" x14ac:dyDescent="0.45">
      <c r="B5101">
        <f>IF('Input and Summary Results'!D4683=0,FALSE,'Input and Summary Results'!$B4683)</f>
        <v>277</v>
      </c>
      <c r="C5101">
        <f>IF(OR(B5101=0,'Input and Summary Results'!D4683=0,'Input and Summary Results'!D4683=""),FALSE,'Input and Summary Results'!$D4683)</f>
        <v>1.0049926810000001</v>
      </c>
      <c r="D5101">
        <f>IF(OR(B5101=0,'Input and Summary Results'!E4683=0),FALSE,'Input and Summary Results'!$E4683)</f>
        <v>6.5398363000000001E-2</v>
      </c>
      <c r="E5101">
        <f t="shared" si="269"/>
        <v>2.1628989576148376E-3</v>
      </c>
      <c r="F5101">
        <f t="shared" si="270"/>
        <v>2.8241886810317977E-2</v>
      </c>
      <c r="G5101">
        <f>IF('Input and Summary Results'!$J$4="yes",IF(C5101=FALSE,FALSE,IF('Data Transformation'!E5101&lt;$R$10,E5101,$R$10)),IF(C5101=FALSE,FALSE,IF(C5101&lt;$R$10,C5101,$R$10)))</f>
        <v>1.0049926810000001</v>
      </c>
      <c r="H5101">
        <f>IF('Input and Summary Results'!$J$4="yes",'Data Transformation'!F5101,'Data Transformation'!D5101)</f>
        <v>6.5398363000000001E-2</v>
      </c>
      <c r="I5101">
        <f t="shared" si="268"/>
        <v>277</v>
      </c>
    </row>
    <row r="5102" spans="2:9" x14ac:dyDescent="0.45">
      <c r="B5102">
        <f>IF('Input and Summary Results'!D4684=0,FALSE,'Input and Summary Results'!$B4684)</f>
        <v>277</v>
      </c>
      <c r="C5102">
        <f>IF(OR(B5102=0,'Input and Summary Results'!D4684=0,'Input and Summary Results'!D4684=""),FALSE,'Input and Summary Results'!$D4684)</f>
        <v>1.1013666630000001</v>
      </c>
      <c r="D5102">
        <f>IF(OR(B5102=0,'Input and Summary Results'!E4684=0),FALSE,'Input and Summary Results'!$E4684)</f>
        <v>6.3980563000000004E-2</v>
      </c>
      <c r="E5102">
        <f t="shared" si="269"/>
        <v>4.1931926790027101E-2</v>
      </c>
      <c r="F5102">
        <f t="shared" si="270"/>
        <v>2.5211916498692862E-2</v>
      </c>
      <c r="G5102">
        <f>IF('Input and Summary Results'!$J$4="yes",IF(C5102=FALSE,FALSE,IF('Data Transformation'!E5102&lt;$R$10,E5102,$R$10)),IF(C5102=FALSE,FALSE,IF(C5102&lt;$R$10,C5102,$R$10)))</f>
        <v>1.1013666630000001</v>
      </c>
      <c r="H5102">
        <f>IF('Input and Summary Results'!$J$4="yes",'Data Transformation'!F5102,'Data Transformation'!D5102)</f>
        <v>6.3980563000000004E-2</v>
      </c>
      <c r="I5102">
        <f t="shared" si="268"/>
        <v>277</v>
      </c>
    </row>
    <row r="5103" spans="2:9" x14ac:dyDescent="0.45">
      <c r="B5103">
        <f>IF('Input and Summary Results'!D4685=0,FALSE,'Input and Summary Results'!$B4685)</f>
        <v>277</v>
      </c>
      <c r="C5103">
        <f>IF(OR(B5103=0,'Input and Summary Results'!D4685=0,'Input and Summary Results'!D4685=""),FALSE,'Input and Summary Results'!$D4685)</f>
        <v>0.88139507500000003</v>
      </c>
      <c r="D5103">
        <f>IF(OR(B5103=0,'Input and Summary Results'!E4685=0),FALSE,'Input and Summary Results'!$E4685)</f>
        <v>6.1938282999999997E-2</v>
      </c>
      <c r="E5103">
        <f t="shared" si="269"/>
        <v>-5.4829380540757408E-2</v>
      </c>
      <c r="F5103">
        <f t="shared" si="270"/>
        <v>3.0498485394872439E-2</v>
      </c>
      <c r="G5103">
        <f>IF('Input and Summary Results'!$J$4="yes",IF(C5103=FALSE,FALSE,IF('Data Transformation'!E5103&lt;$R$10,E5103,$R$10)),IF(C5103=FALSE,FALSE,IF(C5103&lt;$R$10,C5103,$R$10)))</f>
        <v>0.88139507500000003</v>
      </c>
      <c r="H5103">
        <f>IF('Input and Summary Results'!$J$4="yes",'Data Transformation'!F5103,'Data Transformation'!D5103)</f>
        <v>6.1938282999999997E-2</v>
      </c>
      <c r="I5103">
        <f t="shared" si="268"/>
        <v>277</v>
      </c>
    </row>
    <row r="5104" spans="2:9" x14ac:dyDescent="0.45">
      <c r="B5104">
        <f>IF('Input and Summary Results'!D4686=0,FALSE,'Input and Summary Results'!$B4686)</f>
        <v>277</v>
      </c>
      <c r="C5104">
        <f>IF(OR(B5104=0,'Input and Summary Results'!D4686=0,'Input and Summary Results'!D4686=""),FALSE,'Input and Summary Results'!$D4686)</f>
        <v>-1.5546325999999999E-2</v>
      </c>
      <c r="D5104">
        <f>IF(OR(B5104=0,'Input and Summary Results'!E4686=0),FALSE,'Input and Summary Results'!$E4686)</f>
        <v>6.0598679000000003E-2</v>
      </c>
      <c r="E5104" t="e">
        <f t="shared" si="269"/>
        <v>#NUM!</v>
      </c>
      <c r="F5104">
        <f t="shared" si="270"/>
        <v>-1.6917068821276489</v>
      </c>
      <c r="G5104">
        <f>IF('Input and Summary Results'!$J$4="yes",IF(C5104=FALSE,FALSE,IF('Data Transformation'!E5104&lt;$R$10,E5104,$R$10)),IF(C5104=FALSE,FALSE,IF(C5104&lt;$R$10,C5104,$R$10)))</f>
        <v>-1.5546325999999999E-2</v>
      </c>
      <c r="H5104">
        <f>IF('Input and Summary Results'!$J$4="yes",'Data Transformation'!F5104,'Data Transformation'!D5104)</f>
        <v>6.0598679000000003E-2</v>
      </c>
      <c r="I5104">
        <f t="shared" si="268"/>
        <v>277</v>
      </c>
    </row>
    <row r="5105" spans="2:9" x14ac:dyDescent="0.45">
      <c r="B5105">
        <f>IF('Input and Summary Results'!D4687=0,FALSE,'Input and Summary Results'!$B4687)</f>
        <v>277</v>
      </c>
      <c r="C5105">
        <f>IF(OR(B5105=0,'Input and Summary Results'!D4687=0,'Input and Summary Results'!D4687=""),FALSE,'Input and Summary Results'!$D4687)</f>
        <v>0.34231165000000002</v>
      </c>
      <c r="D5105">
        <f>IF(OR(B5105=0,'Input and Summary Results'!E4687=0),FALSE,'Input and Summary Results'!$E4687)</f>
        <v>5.9416653E-2</v>
      </c>
      <c r="E5105">
        <f t="shared" si="269"/>
        <v>-0.46557832012996719</v>
      </c>
      <c r="F5105">
        <f t="shared" si="270"/>
        <v>7.5331433803085573E-2</v>
      </c>
      <c r="G5105">
        <f>IF('Input and Summary Results'!$J$4="yes",IF(C5105=FALSE,FALSE,IF('Data Transformation'!E5105&lt;$R$10,E5105,$R$10)),IF(C5105=FALSE,FALSE,IF(C5105&lt;$R$10,C5105,$R$10)))</f>
        <v>0.34231165000000002</v>
      </c>
      <c r="H5105">
        <f>IF('Input and Summary Results'!$J$4="yes",'Data Transformation'!F5105,'Data Transformation'!D5105)</f>
        <v>5.9416653E-2</v>
      </c>
      <c r="I5105">
        <f t="shared" si="268"/>
        <v>277</v>
      </c>
    </row>
    <row r="5106" spans="2:9" x14ac:dyDescent="0.45">
      <c r="B5106">
        <f>IF('Input and Summary Results'!D4688=0,FALSE,'Input and Summary Results'!$B4688)</f>
        <v>277</v>
      </c>
      <c r="C5106">
        <f>IF(OR(B5106=0,'Input and Summary Results'!D4688=0,'Input and Summary Results'!D4688=""),FALSE,'Input and Summary Results'!$D4688)</f>
        <v>1.025140065</v>
      </c>
      <c r="D5106">
        <f>IF(OR(B5106=0,'Input and Summary Results'!E4688=0),FALSE,'Input and Summary Results'!$E4688)</f>
        <v>5.8723808000000002E-2</v>
      </c>
      <c r="E5106">
        <f t="shared" si="269"/>
        <v>1.0783207148700737E-2</v>
      </c>
      <c r="F5106">
        <f t="shared" si="270"/>
        <v>2.48611224379373E-2</v>
      </c>
      <c r="G5106">
        <f>IF('Input and Summary Results'!$J$4="yes",IF(C5106=FALSE,FALSE,IF('Data Transformation'!E5106&lt;$R$10,E5106,$R$10)),IF(C5106=FALSE,FALSE,IF(C5106&lt;$R$10,C5106,$R$10)))</f>
        <v>1.025140065</v>
      </c>
      <c r="H5106">
        <f>IF('Input and Summary Results'!$J$4="yes",'Data Transformation'!F5106,'Data Transformation'!D5106)</f>
        <v>5.8723808000000002E-2</v>
      </c>
      <c r="I5106">
        <f t="shared" si="268"/>
        <v>277</v>
      </c>
    </row>
    <row r="5107" spans="2:9" x14ac:dyDescent="0.45">
      <c r="B5107">
        <f>IF('Input and Summary Results'!D4689=0,FALSE,'Input and Summary Results'!$B4689)</f>
        <v>277</v>
      </c>
      <c r="C5107">
        <f>IF(OR(B5107=0,'Input and Summary Results'!D4689=0,'Input and Summary Results'!D4689=""),FALSE,'Input and Summary Results'!$D4689)</f>
        <v>1.020730336</v>
      </c>
      <c r="D5107">
        <f>IF(OR(B5107=0,'Input and Summary Results'!E4689=0),FALSE,'Input and Summary Results'!$E4689)</f>
        <v>5.5551791000000003E-2</v>
      </c>
      <c r="E5107">
        <f t="shared" si="269"/>
        <v>8.9110221498215937E-3</v>
      </c>
      <c r="F5107">
        <f t="shared" si="270"/>
        <v>2.3619830276113203E-2</v>
      </c>
      <c r="G5107">
        <f>IF('Input and Summary Results'!$J$4="yes",IF(C5107=FALSE,FALSE,IF('Data Transformation'!E5107&lt;$R$10,E5107,$R$10)),IF(C5107=FALSE,FALSE,IF(C5107&lt;$R$10,C5107,$R$10)))</f>
        <v>1.020730336</v>
      </c>
      <c r="H5107">
        <f>IF('Input and Summary Results'!$J$4="yes",'Data Transformation'!F5107,'Data Transformation'!D5107)</f>
        <v>5.5551791000000003E-2</v>
      </c>
      <c r="I5107">
        <f t="shared" si="268"/>
        <v>277</v>
      </c>
    </row>
    <row r="5108" spans="2:9" x14ac:dyDescent="0.45">
      <c r="B5108">
        <f>IF('Input and Summary Results'!D4690=0,FALSE,'Input and Summary Results'!$B4690)</f>
        <v>277</v>
      </c>
      <c r="C5108">
        <f>IF(OR(B5108=0,'Input and Summary Results'!D4690=0,'Input and Summary Results'!D4690=""),FALSE,'Input and Summary Results'!$D4690)</f>
        <v>0.44358718200000002</v>
      </c>
      <c r="D5108">
        <f>IF(OR(B5108=0,'Input and Summary Results'!E4690=0),FALSE,'Input and Summary Results'!$E4690)</f>
        <v>5.4998848000000003E-2</v>
      </c>
      <c r="E5108">
        <f t="shared" si="269"/>
        <v>-0.3530210118175075</v>
      </c>
      <c r="F5108">
        <f t="shared" si="270"/>
        <v>5.3810166300071315E-2</v>
      </c>
      <c r="G5108">
        <f>IF('Input and Summary Results'!$J$4="yes",IF(C5108=FALSE,FALSE,IF('Data Transformation'!E5108&lt;$R$10,E5108,$R$10)),IF(C5108=FALSE,FALSE,IF(C5108&lt;$R$10,C5108,$R$10)))</f>
        <v>0.44358718200000002</v>
      </c>
      <c r="H5108">
        <f>IF('Input and Summary Results'!$J$4="yes",'Data Transformation'!F5108,'Data Transformation'!D5108)</f>
        <v>5.4998848000000003E-2</v>
      </c>
      <c r="I5108">
        <f t="shared" si="268"/>
        <v>277</v>
      </c>
    </row>
    <row r="5109" spans="2:9" x14ac:dyDescent="0.45">
      <c r="B5109">
        <f>IF('Input and Summary Results'!D4691=0,FALSE,'Input and Summary Results'!$B4691)</f>
        <v>277</v>
      </c>
      <c r="C5109">
        <f>IF(OR(B5109=0,'Input and Summary Results'!D4691=0,'Input and Summary Results'!D4691=""),FALSE,'Input and Summary Results'!$D4691)</f>
        <v>0.68879263800000001</v>
      </c>
      <c r="D5109">
        <f>IF(OR(B5109=0,'Input and Summary Results'!E4691=0),FALSE,'Input and Summary Results'!$E4691)</f>
        <v>5.3985454000000002E-2</v>
      </c>
      <c r="E5109">
        <f t="shared" si="269"/>
        <v>-0.16191150338521229</v>
      </c>
      <c r="F5109">
        <f t="shared" si="270"/>
        <v>3.4015588645127187E-2</v>
      </c>
      <c r="G5109">
        <f>IF('Input and Summary Results'!$J$4="yes",IF(C5109=FALSE,FALSE,IF('Data Transformation'!E5109&lt;$R$10,E5109,$R$10)),IF(C5109=FALSE,FALSE,IF(C5109&lt;$R$10,C5109,$R$10)))</f>
        <v>0.68879263800000001</v>
      </c>
      <c r="H5109">
        <f>IF('Input and Summary Results'!$J$4="yes",'Data Transformation'!F5109,'Data Transformation'!D5109)</f>
        <v>5.3985454000000002E-2</v>
      </c>
      <c r="I5109">
        <f t="shared" si="268"/>
        <v>277</v>
      </c>
    </row>
    <row r="5110" spans="2:9" x14ac:dyDescent="0.45">
      <c r="B5110">
        <f>IF('Input and Summary Results'!D4692=0,FALSE,'Input and Summary Results'!$B4692)</f>
        <v>277</v>
      </c>
      <c r="C5110">
        <f>IF(OR(B5110=0,'Input and Summary Results'!D4692=0,'Input and Summary Results'!D4692=""),FALSE,'Input and Summary Results'!$D4692)</f>
        <v>-1.1367916E-2</v>
      </c>
      <c r="D5110">
        <f>IF(OR(B5110=0,'Input and Summary Results'!E4692=0),FALSE,'Input and Summary Results'!$E4692)</f>
        <v>4.7816040999999997E-2</v>
      </c>
      <c r="E5110" t="e">
        <f t="shared" si="269"/>
        <v>#NUM!</v>
      </c>
      <c r="F5110">
        <f t="shared" si="270"/>
        <v>-1.8255027389364944</v>
      </c>
      <c r="G5110">
        <f>IF('Input and Summary Results'!$J$4="yes",IF(C5110=FALSE,FALSE,IF('Data Transformation'!E5110&lt;$R$10,E5110,$R$10)),IF(C5110=FALSE,FALSE,IF(C5110&lt;$R$10,C5110,$R$10)))</f>
        <v>-1.1367916E-2</v>
      </c>
      <c r="H5110">
        <f>IF('Input and Summary Results'!$J$4="yes",'Data Transformation'!F5110,'Data Transformation'!D5110)</f>
        <v>4.7816040999999997E-2</v>
      </c>
      <c r="I5110">
        <f t="shared" si="268"/>
        <v>277</v>
      </c>
    </row>
    <row r="5111" spans="2:9" x14ac:dyDescent="0.45">
      <c r="B5111">
        <f>IF('Input and Summary Results'!D4693=0,FALSE,'Input and Summary Results'!$B4693)</f>
        <v>277</v>
      </c>
      <c r="C5111">
        <f>IF(OR(B5111=0,'Input and Summary Results'!D4693=0,'Input and Summary Results'!D4693=""),FALSE,'Input and Summary Results'!$D4693)</f>
        <v>0.96867731099999999</v>
      </c>
      <c r="D5111">
        <f>IF(OR(B5111=0,'Input and Summary Results'!E4693=0),FALSE,'Input and Summary Results'!$E4693)</f>
        <v>4.5563100000000002E-2</v>
      </c>
      <c r="E5111">
        <f t="shared" si="269"/>
        <v>-1.3820872476347218E-2</v>
      </c>
      <c r="F5111">
        <f t="shared" si="270"/>
        <v>2.0413800525157549E-2</v>
      </c>
      <c r="G5111">
        <f>IF('Input and Summary Results'!$J$4="yes",IF(C5111=FALSE,FALSE,IF('Data Transformation'!E5111&lt;$R$10,E5111,$R$10)),IF(C5111=FALSE,FALSE,IF(C5111&lt;$R$10,C5111,$R$10)))</f>
        <v>0.96867731099999999</v>
      </c>
      <c r="H5111">
        <f>IF('Input and Summary Results'!$J$4="yes",'Data Transformation'!F5111,'Data Transformation'!D5111)</f>
        <v>4.5563100000000002E-2</v>
      </c>
      <c r="I5111">
        <f t="shared" si="268"/>
        <v>277</v>
      </c>
    </row>
    <row r="5112" spans="2:9" x14ac:dyDescent="0.45">
      <c r="B5112">
        <f>IF('Input and Summary Results'!D4694=0,FALSE,'Input and Summary Results'!$B4694)</f>
        <v>277</v>
      </c>
      <c r="C5112">
        <f>IF(OR(B5112=0,'Input and Summary Results'!D4694=0,'Input and Summary Results'!D4694=""),FALSE,'Input and Summary Results'!$D4694)</f>
        <v>0.90016044699999997</v>
      </c>
      <c r="D5112">
        <f>IF(OR(B5112=0,'Input and Summary Results'!E4694=0),FALSE,'Input and Summary Results'!$E4694)</f>
        <v>4.4412002999999999E-2</v>
      </c>
      <c r="E5112">
        <f t="shared" si="269"/>
        <v>-4.5680073853693742E-2</v>
      </c>
      <c r="F5112">
        <f t="shared" si="270"/>
        <v>2.1412637453953803E-2</v>
      </c>
      <c r="G5112">
        <f>IF('Input and Summary Results'!$J$4="yes",IF(C5112=FALSE,FALSE,IF('Data Transformation'!E5112&lt;$R$10,E5112,$R$10)),IF(C5112=FALSE,FALSE,IF(C5112&lt;$R$10,C5112,$R$10)))</f>
        <v>0.90016044699999997</v>
      </c>
      <c r="H5112">
        <f>IF('Input and Summary Results'!$J$4="yes",'Data Transformation'!F5112,'Data Transformation'!D5112)</f>
        <v>4.4412002999999999E-2</v>
      </c>
      <c r="I5112">
        <f t="shared" si="268"/>
        <v>277</v>
      </c>
    </row>
    <row r="5113" spans="2:9" x14ac:dyDescent="0.45">
      <c r="B5113">
        <f>IF('Input and Summary Results'!D4695=0,FALSE,'Input and Summary Results'!$B4695)</f>
        <v>277</v>
      </c>
      <c r="C5113">
        <f>IF(OR(B5113=0,'Input and Summary Results'!D4695=0,'Input and Summary Results'!D4695=""),FALSE,'Input and Summary Results'!$D4695)</f>
        <v>0.58964838600000002</v>
      </c>
      <c r="D5113">
        <f>IF(OR(B5113=0,'Input and Summary Results'!E4695=0),FALSE,'Input and Summary Results'!$E4695)</f>
        <v>4.1184107999999997E-2</v>
      </c>
      <c r="E5113">
        <f t="shared" si="269"/>
        <v>-0.22940688588409239</v>
      </c>
      <c r="F5113">
        <f t="shared" si="270"/>
        <v>3.0312815732866257E-2</v>
      </c>
      <c r="G5113">
        <f>IF('Input and Summary Results'!$J$4="yes",IF(C5113=FALSE,FALSE,IF('Data Transformation'!E5113&lt;$R$10,E5113,$R$10)),IF(C5113=FALSE,FALSE,IF(C5113&lt;$R$10,C5113,$R$10)))</f>
        <v>0.58964838600000002</v>
      </c>
      <c r="H5113">
        <f>IF('Input and Summary Results'!$J$4="yes",'Data Transformation'!F5113,'Data Transformation'!D5113)</f>
        <v>4.1184107999999997E-2</v>
      </c>
      <c r="I5113">
        <f t="shared" si="268"/>
        <v>277</v>
      </c>
    </row>
    <row r="5114" spans="2:9" x14ac:dyDescent="0.45">
      <c r="B5114">
        <f>IF('Input and Summary Results'!D4696=0,FALSE,'Input and Summary Results'!$B4696)</f>
        <v>278</v>
      </c>
      <c r="C5114">
        <f>IF(OR(B5114=0,'Input and Summary Results'!D4696=0,'Input and Summary Results'!D4696=""),FALSE,'Input and Summary Results'!$D4696)</f>
        <v>0.146160758</v>
      </c>
      <c r="D5114">
        <f>IF(OR(B5114=0,'Input and Summary Results'!E4696=0),FALSE,'Input and Summary Results'!$E4696)</f>
        <v>9.3358498999999998E-2</v>
      </c>
      <c r="E5114">
        <f t="shared" si="269"/>
        <v>-0.83516921336786354</v>
      </c>
      <c r="F5114">
        <f t="shared" si="270"/>
        <v>0.27721249616124732</v>
      </c>
      <c r="G5114">
        <f>IF('Input and Summary Results'!$J$4="yes",IF(C5114=FALSE,FALSE,IF('Data Transformation'!E5114&lt;$R$10,E5114,$R$10)),IF(C5114=FALSE,FALSE,IF(C5114&lt;$R$10,C5114,$R$10)))</f>
        <v>0.146160758</v>
      </c>
      <c r="H5114">
        <f>IF('Input and Summary Results'!$J$4="yes",'Data Transformation'!F5114,'Data Transformation'!D5114)</f>
        <v>9.3358498999999998E-2</v>
      </c>
      <c r="I5114">
        <f t="shared" si="268"/>
        <v>278</v>
      </c>
    </row>
    <row r="5115" spans="2:9" x14ac:dyDescent="0.45">
      <c r="B5115">
        <f>IF('Input and Summary Results'!D4697=0,FALSE,'Input and Summary Results'!$B4697)</f>
        <v>278</v>
      </c>
      <c r="C5115">
        <f>IF(OR(B5115=0,'Input and Summary Results'!D4697=0,'Input and Summary Results'!D4697=""),FALSE,'Input and Summary Results'!$D4697)</f>
        <v>0.96521268900000001</v>
      </c>
      <c r="D5115">
        <f>IF(OR(B5115=0,'Input and Summary Results'!E4697=0),FALSE,'Input and Summary Results'!$E4697)</f>
        <v>9.2889751000000007E-2</v>
      </c>
      <c r="E5115">
        <f t="shared" si="269"/>
        <v>-1.5376977349184671E-2</v>
      </c>
      <c r="F5115">
        <f t="shared" si="270"/>
        <v>4.1767117645093457E-2</v>
      </c>
      <c r="G5115">
        <f>IF('Input and Summary Results'!$J$4="yes",IF(C5115=FALSE,FALSE,IF('Data Transformation'!E5115&lt;$R$10,E5115,$R$10)),IF(C5115=FALSE,FALSE,IF(C5115&lt;$R$10,C5115,$R$10)))</f>
        <v>0.96521268900000001</v>
      </c>
      <c r="H5115">
        <f>IF('Input and Summary Results'!$J$4="yes",'Data Transformation'!F5115,'Data Transformation'!D5115)</f>
        <v>9.2889751000000007E-2</v>
      </c>
      <c r="I5115">
        <f t="shared" si="268"/>
        <v>278</v>
      </c>
    </row>
    <row r="5116" spans="2:9" x14ac:dyDescent="0.45">
      <c r="B5116">
        <f>IF('Input and Summary Results'!D4698=0,FALSE,'Input and Summary Results'!$B4698)</f>
        <v>278</v>
      </c>
      <c r="C5116">
        <f>IF(OR(B5116=0,'Input and Summary Results'!D4698=0,'Input and Summary Results'!D4698=""),FALSE,'Input and Summary Results'!$D4698)</f>
        <v>0.21279680600000001</v>
      </c>
      <c r="D5116">
        <f>IF(OR(B5116=0,'Input and Summary Results'!E4698=0),FALSE,'Input and Summary Results'!$E4698)</f>
        <v>9.0569928999999993E-2</v>
      </c>
      <c r="E5116">
        <f t="shared" si="269"/>
        <v>-0.67203489492485291</v>
      </c>
      <c r="F5116">
        <f t="shared" si="270"/>
        <v>0.18471775927877412</v>
      </c>
      <c r="G5116">
        <f>IF('Input and Summary Results'!$J$4="yes",IF(C5116=FALSE,FALSE,IF('Data Transformation'!E5116&lt;$R$10,E5116,$R$10)),IF(C5116=FALSE,FALSE,IF(C5116&lt;$R$10,C5116,$R$10)))</f>
        <v>0.21279680600000001</v>
      </c>
      <c r="H5116">
        <f>IF('Input and Summary Results'!$J$4="yes",'Data Transformation'!F5116,'Data Transformation'!D5116)</f>
        <v>9.0569928999999993E-2</v>
      </c>
      <c r="I5116">
        <f t="shared" si="268"/>
        <v>278</v>
      </c>
    </row>
    <row r="5117" spans="2:9" x14ac:dyDescent="0.45">
      <c r="B5117">
        <f>IF('Input and Summary Results'!D4699=0,FALSE,'Input and Summary Results'!$B4699)</f>
        <v>278</v>
      </c>
      <c r="C5117">
        <f>IF(OR(B5117=0,'Input and Summary Results'!D4699=0,'Input and Summary Results'!D4699=""),FALSE,'Input and Summary Results'!$D4699)</f>
        <v>0.18097506699999999</v>
      </c>
      <c r="D5117">
        <f>IF(OR(B5117=0,'Input and Summary Results'!E4699=0),FALSE,'Input and Summary Results'!$E4699)</f>
        <v>8.6664139000000001E-2</v>
      </c>
      <c r="E5117">
        <f t="shared" si="269"/>
        <v>-0.74238125391639553</v>
      </c>
      <c r="F5117">
        <f t="shared" si="270"/>
        <v>0.20783103965365571</v>
      </c>
      <c r="G5117">
        <f>IF('Input and Summary Results'!$J$4="yes",IF(C5117=FALSE,FALSE,IF('Data Transformation'!E5117&lt;$R$10,E5117,$R$10)),IF(C5117=FALSE,FALSE,IF(C5117&lt;$R$10,C5117,$R$10)))</f>
        <v>0.18097506699999999</v>
      </c>
      <c r="H5117">
        <f>IF('Input and Summary Results'!$J$4="yes",'Data Transformation'!F5117,'Data Transformation'!D5117)</f>
        <v>8.6664139000000001E-2</v>
      </c>
      <c r="I5117">
        <f t="shared" si="268"/>
        <v>278</v>
      </c>
    </row>
    <row r="5118" spans="2:9" x14ac:dyDescent="0.45">
      <c r="B5118">
        <f>IF('Input and Summary Results'!D4700=0,FALSE,'Input and Summary Results'!$B4700)</f>
        <v>278</v>
      </c>
      <c r="C5118">
        <f>IF(OR(B5118=0,'Input and Summary Results'!D4700=0,'Input and Summary Results'!D4700=""),FALSE,'Input and Summary Results'!$D4700)</f>
        <v>0.428929163</v>
      </c>
      <c r="D5118">
        <f>IF(OR(B5118=0,'Input and Summary Results'!E4700=0),FALSE,'Input and Summary Results'!$E4700)</f>
        <v>7.9539612999999995E-2</v>
      </c>
      <c r="E5118">
        <f t="shared" si="269"/>
        <v>-0.36761442496771968</v>
      </c>
      <c r="F5118">
        <f t="shared" si="270"/>
        <v>8.0479937061309112E-2</v>
      </c>
      <c r="G5118">
        <f>IF('Input and Summary Results'!$J$4="yes",IF(C5118=FALSE,FALSE,IF('Data Transformation'!E5118&lt;$R$10,E5118,$R$10)),IF(C5118=FALSE,FALSE,IF(C5118&lt;$R$10,C5118,$R$10)))</f>
        <v>0.428929163</v>
      </c>
      <c r="H5118">
        <f>IF('Input and Summary Results'!$J$4="yes",'Data Transformation'!F5118,'Data Transformation'!D5118)</f>
        <v>7.9539612999999995E-2</v>
      </c>
      <c r="I5118">
        <f t="shared" si="268"/>
        <v>278</v>
      </c>
    </row>
    <row r="5119" spans="2:9" x14ac:dyDescent="0.45">
      <c r="B5119">
        <f>IF('Input and Summary Results'!D4701=0,FALSE,'Input and Summary Results'!$B4701)</f>
        <v>278</v>
      </c>
      <c r="C5119">
        <f>IF(OR(B5119=0,'Input and Summary Results'!D4701=0,'Input and Summary Results'!D4701=""),FALSE,'Input and Summary Results'!$D4701)</f>
        <v>4.8795077999999999E-2</v>
      </c>
      <c r="D5119">
        <f>IF(OR(B5119=0,'Input and Summary Results'!E4701=0),FALSE,'Input and Summary Results'!$E4701)</f>
        <v>7.4328398000000004E-2</v>
      </c>
      <c r="E5119">
        <f t="shared" si="269"/>
        <v>-1.3116239834326771</v>
      </c>
      <c r="F5119">
        <f t="shared" si="270"/>
        <v>0.66110202205230617</v>
      </c>
      <c r="G5119">
        <f>IF('Input and Summary Results'!$J$4="yes",IF(C5119=FALSE,FALSE,IF('Data Transformation'!E5119&lt;$R$10,E5119,$R$10)),IF(C5119=FALSE,FALSE,IF(C5119&lt;$R$10,C5119,$R$10)))</f>
        <v>4.8795077999999999E-2</v>
      </c>
      <c r="H5119">
        <f>IF('Input and Summary Results'!$J$4="yes",'Data Transformation'!F5119,'Data Transformation'!D5119)</f>
        <v>7.4328398000000004E-2</v>
      </c>
      <c r="I5119">
        <f t="shared" si="268"/>
        <v>278</v>
      </c>
    </row>
    <row r="5120" spans="2:9" x14ac:dyDescent="0.45">
      <c r="B5120">
        <f>IF('Input and Summary Results'!D4702=0,FALSE,'Input and Summary Results'!$B4702)</f>
        <v>278</v>
      </c>
      <c r="C5120">
        <f>IF(OR(B5120=0,'Input and Summary Results'!D4702=0,'Input and Summary Results'!D4702=""),FALSE,'Input and Summary Results'!$D4702)</f>
        <v>0.13886215399999999</v>
      </c>
      <c r="D5120">
        <f>IF(OR(B5120=0,'Input and Summary Results'!E4702=0),FALSE,'Input and Summary Results'!$E4702)</f>
        <v>6.9510632000000003E-2</v>
      </c>
      <c r="E5120">
        <f t="shared" si="269"/>
        <v>-0.85741610234420285</v>
      </c>
      <c r="F5120">
        <f t="shared" si="270"/>
        <v>0.21724864132526711</v>
      </c>
      <c r="G5120">
        <f>IF('Input and Summary Results'!$J$4="yes",IF(C5120=FALSE,FALSE,IF('Data Transformation'!E5120&lt;$R$10,E5120,$R$10)),IF(C5120=FALSE,FALSE,IF(C5120&lt;$R$10,C5120,$R$10)))</f>
        <v>0.13886215399999999</v>
      </c>
      <c r="H5120">
        <f>IF('Input and Summary Results'!$J$4="yes",'Data Transformation'!F5120,'Data Transformation'!D5120)</f>
        <v>6.9510632000000003E-2</v>
      </c>
      <c r="I5120">
        <f t="shared" si="268"/>
        <v>278</v>
      </c>
    </row>
    <row r="5121" spans="2:9" x14ac:dyDescent="0.45">
      <c r="B5121">
        <f>IF('Input and Summary Results'!D4703=0,FALSE,'Input and Summary Results'!$B4703)</f>
        <v>278</v>
      </c>
      <c r="C5121">
        <f>IF(OR(B5121=0,'Input and Summary Results'!D4703=0,'Input and Summary Results'!D4703=""),FALSE,'Input and Summary Results'!$D4703)</f>
        <v>4.5217977999999999E-2</v>
      </c>
      <c r="D5121">
        <f>IF(OR(B5121=0,'Input and Summary Results'!E4703=0),FALSE,'Input and Summary Results'!$E4703)</f>
        <v>6.8770190999999994E-2</v>
      </c>
      <c r="E5121">
        <f t="shared" si="269"/>
        <v>-1.3446888617844663</v>
      </c>
      <c r="F5121">
        <f t="shared" si="270"/>
        <v>0.66005301904477021</v>
      </c>
      <c r="G5121">
        <f>IF('Input and Summary Results'!$J$4="yes",IF(C5121=FALSE,FALSE,IF('Data Transformation'!E5121&lt;$R$10,E5121,$R$10)),IF(C5121=FALSE,FALSE,IF(C5121&lt;$R$10,C5121,$R$10)))</f>
        <v>4.5217977999999999E-2</v>
      </c>
      <c r="H5121">
        <f>IF('Input and Summary Results'!$J$4="yes",'Data Transformation'!F5121,'Data Transformation'!D5121)</f>
        <v>6.8770190999999994E-2</v>
      </c>
      <c r="I5121">
        <f t="shared" si="268"/>
        <v>278</v>
      </c>
    </row>
    <row r="5122" spans="2:9" x14ac:dyDescent="0.45">
      <c r="B5122">
        <f>IF('Input and Summary Results'!D4704=0,FALSE,'Input and Summary Results'!$B4704)</f>
        <v>278</v>
      </c>
      <c r="C5122">
        <f>IF(OR(B5122=0,'Input and Summary Results'!D4704=0,'Input and Summary Results'!D4704=""),FALSE,'Input and Summary Results'!$D4704)</f>
        <v>0.934133985</v>
      </c>
      <c r="D5122">
        <f>IF(OR(B5122=0,'Input and Summary Results'!E4704=0),FALSE,'Input and Summary Results'!$E4704)</f>
        <v>6.5429776999999995E-2</v>
      </c>
      <c r="E5122">
        <f t="shared" si="269"/>
        <v>-2.9590827439210019E-2</v>
      </c>
      <c r="F5122">
        <f t="shared" si="270"/>
        <v>3.0398768992437413E-2</v>
      </c>
      <c r="G5122">
        <f>IF('Input and Summary Results'!$J$4="yes",IF(C5122=FALSE,FALSE,IF('Data Transformation'!E5122&lt;$R$10,E5122,$R$10)),IF(C5122=FALSE,FALSE,IF(C5122&lt;$R$10,C5122,$R$10)))</f>
        <v>0.934133985</v>
      </c>
      <c r="H5122">
        <f>IF('Input and Summary Results'!$J$4="yes",'Data Transformation'!F5122,'Data Transformation'!D5122)</f>
        <v>6.5429776999999995E-2</v>
      </c>
      <c r="I5122">
        <f t="shared" si="268"/>
        <v>278</v>
      </c>
    </row>
    <row r="5123" spans="2:9" x14ac:dyDescent="0.45">
      <c r="B5123">
        <f>IF('Input and Summary Results'!D4705=0,FALSE,'Input and Summary Results'!$B4705)</f>
        <v>278</v>
      </c>
      <c r="C5123">
        <f>IF(OR(B5123=0,'Input and Summary Results'!D4705=0,'Input and Summary Results'!D4705=""),FALSE,'Input and Summary Results'!$D4705)</f>
        <v>1.0329444489999999</v>
      </c>
      <c r="D5123">
        <f>IF(OR(B5123=0,'Input and Summary Results'!E4705=0),FALSE,'Input and Summary Results'!$E4705)</f>
        <v>6.1413176999999999E-2</v>
      </c>
      <c r="E5123">
        <f t="shared" si="269"/>
        <v>1.4076966106766444E-2</v>
      </c>
      <c r="F5123">
        <f t="shared" si="270"/>
        <v>2.5803245124946698E-2</v>
      </c>
      <c r="G5123">
        <f>IF('Input and Summary Results'!$J$4="yes",IF(C5123=FALSE,FALSE,IF('Data Transformation'!E5123&lt;$R$10,E5123,$R$10)),IF(C5123=FALSE,FALSE,IF(C5123&lt;$R$10,C5123,$R$10)))</f>
        <v>1.0329444489999999</v>
      </c>
      <c r="H5123">
        <f>IF('Input and Summary Results'!$J$4="yes",'Data Transformation'!F5123,'Data Transformation'!D5123)</f>
        <v>6.1413176999999999E-2</v>
      </c>
      <c r="I5123">
        <f t="shared" si="268"/>
        <v>278</v>
      </c>
    </row>
    <row r="5124" spans="2:9" x14ac:dyDescent="0.45">
      <c r="B5124">
        <f>IF('Input and Summary Results'!D4706=0,FALSE,'Input and Summary Results'!$B4706)</f>
        <v>278</v>
      </c>
      <c r="C5124">
        <f>IF(OR(B5124=0,'Input and Summary Results'!D4706=0,'Input and Summary Results'!D4706=""),FALSE,'Input and Summary Results'!$D4706)</f>
        <v>-2.3821168E-2</v>
      </c>
      <c r="D5124">
        <f>IF(OR(B5124=0,'Input and Summary Results'!E4706=0),FALSE,'Input and Summary Results'!$E4706)</f>
        <v>5.9941421000000002E-2</v>
      </c>
      <c r="E5124" t="e">
        <f t="shared" si="269"/>
        <v>#NUM!</v>
      </c>
      <c r="F5124">
        <f t="shared" si="270"/>
        <v>-1.0920781346237933</v>
      </c>
      <c r="G5124">
        <f>IF('Input and Summary Results'!$J$4="yes",IF(C5124=FALSE,FALSE,IF('Data Transformation'!E5124&lt;$R$10,E5124,$R$10)),IF(C5124=FALSE,FALSE,IF(C5124&lt;$R$10,C5124,$R$10)))</f>
        <v>-2.3821168E-2</v>
      </c>
      <c r="H5124">
        <f>IF('Input and Summary Results'!$J$4="yes",'Data Transformation'!F5124,'Data Transformation'!D5124)</f>
        <v>5.9941421000000002E-2</v>
      </c>
      <c r="I5124">
        <f t="shared" si="268"/>
        <v>278</v>
      </c>
    </row>
    <row r="5125" spans="2:9" x14ac:dyDescent="0.45">
      <c r="B5125">
        <f>IF('Input and Summary Results'!D4707=0,FALSE,'Input and Summary Results'!$B4707)</f>
        <v>278</v>
      </c>
      <c r="C5125">
        <f>IF(OR(B5125=0,'Input and Summary Results'!D4707=0,'Input and Summary Results'!D4707=""),FALSE,'Input and Summary Results'!$D4707)</f>
        <v>0.49044228400000001</v>
      </c>
      <c r="D5125">
        <f>IF(OR(B5125=0,'Input and Summary Results'!E4707=0),FALSE,'Input and Summary Results'!$E4707)</f>
        <v>5.7252496E-2</v>
      </c>
      <c r="E5125">
        <f t="shared" si="269"/>
        <v>-0.3094120937175639</v>
      </c>
      <c r="F5125">
        <f t="shared" si="270"/>
        <v>5.0663623579405723E-2</v>
      </c>
      <c r="G5125">
        <f>IF('Input and Summary Results'!$J$4="yes",IF(C5125=FALSE,FALSE,IF('Data Transformation'!E5125&lt;$R$10,E5125,$R$10)),IF(C5125=FALSE,FALSE,IF(C5125&lt;$R$10,C5125,$R$10)))</f>
        <v>0.49044228400000001</v>
      </c>
      <c r="H5125">
        <f>IF('Input and Summary Results'!$J$4="yes",'Data Transformation'!F5125,'Data Transformation'!D5125)</f>
        <v>5.7252496E-2</v>
      </c>
      <c r="I5125">
        <f t="shared" ref="I5125:I5188" si="271">IF(G5125=FALSE,"",B5125)</f>
        <v>278</v>
      </c>
    </row>
    <row r="5126" spans="2:9" x14ac:dyDescent="0.45">
      <c r="B5126">
        <f>IF('Input and Summary Results'!D4708=0,FALSE,'Input and Summary Results'!$B4708)</f>
        <v>278</v>
      </c>
      <c r="C5126">
        <f>IF(OR(B5126=0,'Input and Summary Results'!D4708=0,'Input and Summary Results'!D4708=""),FALSE,'Input and Summary Results'!$D4708)</f>
        <v>5.5827754E-2</v>
      </c>
      <c r="D5126">
        <f>IF(OR(B5126=0,'Input and Summary Results'!E4708=0),FALSE,'Input and Summary Results'!$E4708)</f>
        <v>4.8203198000000003E-2</v>
      </c>
      <c r="E5126">
        <f t="shared" si="269"/>
        <v>-1.2531498438498607</v>
      </c>
      <c r="F5126">
        <f t="shared" si="270"/>
        <v>0.37472737900220743</v>
      </c>
      <c r="G5126">
        <f>IF('Input and Summary Results'!$J$4="yes",IF(C5126=FALSE,FALSE,IF('Data Transformation'!E5126&lt;$R$10,E5126,$R$10)),IF(C5126=FALSE,FALSE,IF(C5126&lt;$R$10,C5126,$R$10)))</f>
        <v>5.5827754E-2</v>
      </c>
      <c r="H5126">
        <f>IF('Input and Summary Results'!$J$4="yes",'Data Transformation'!F5126,'Data Transformation'!D5126)</f>
        <v>4.8203198000000003E-2</v>
      </c>
      <c r="I5126">
        <f t="shared" si="271"/>
        <v>278</v>
      </c>
    </row>
    <row r="5127" spans="2:9" x14ac:dyDescent="0.45">
      <c r="B5127">
        <f>IF('Input and Summary Results'!D4709=0,FALSE,'Input and Summary Results'!$B4709)</f>
        <v>278</v>
      </c>
      <c r="C5127">
        <f>IF(OR(B5127=0,'Input and Summary Results'!D4709=0,'Input and Summary Results'!D4709=""),FALSE,'Input and Summary Results'!$D4709)</f>
        <v>0.43033448800000001</v>
      </c>
      <c r="D5127">
        <f>IF(OR(B5127=0,'Input and Summary Results'!E4709=0),FALSE,'Input and Summary Results'!$E4709)</f>
        <v>4.7303829999999998E-2</v>
      </c>
      <c r="E5127">
        <f t="shared" si="269"/>
        <v>-0.36619384715961933</v>
      </c>
      <c r="F5127">
        <f t="shared" si="270"/>
        <v>4.7706755541284895E-2</v>
      </c>
      <c r="G5127">
        <f>IF('Input and Summary Results'!$J$4="yes",IF(C5127=FALSE,FALSE,IF('Data Transformation'!E5127&lt;$R$10,E5127,$R$10)),IF(C5127=FALSE,FALSE,IF(C5127&lt;$R$10,C5127,$R$10)))</f>
        <v>0.43033448800000001</v>
      </c>
      <c r="H5127">
        <f>IF('Input and Summary Results'!$J$4="yes",'Data Transformation'!F5127,'Data Transformation'!D5127)</f>
        <v>4.7303829999999998E-2</v>
      </c>
      <c r="I5127">
        <f t="shared" si="271"/>
        <v>278</v>
      </c>
    </row>
    <row r="5128" spans="2:9" x14ac:dyDescent="0.45">
      <c r="B5128">
        <f>IF('Input and Summary Results'!D4710=0,FALSE,'Input and Summary Results'!$B4710)</f>
        <v>278</v>
      </c>
      <c r="C5128">
        <f>IF(OR(B5128=0,'Input and Summary Results'!D4710=0,'Input and Summary Results'!D4710=""),FALSE,'Input and Summary Results'!$D4710)</f>
        <v>0.66501242299999996</v>
      </c>
      <c r="D5128">
        <f>IF(OR(B5128=0,'Input and Summary Results'!E4710=0),FALSE,'Input and Summary Results'!$E4710)</f>
        <v>4.3322712999999999E-2</v>
      </c>
      <c r="E5128">
        <f t="shared" si="269"/>
        <v>-0.17717024162929465</v>
      </c>
      <c r="F5128">
        <f t="shared" si="270"/>
        <v>2.8273242411292518E-2</v>
      </c>
      <c r="G5128">
        <f>IF('Input and Summary Results'!$J$4="yes",IF(C5128=FALSE,FALSE,IF('Data Transformation'!E5128&lt;$R$10,E5128,$R$10)),IF(C5128=FALSE,FALSE,IF(C5128&lt;$R$10,C5128,$R$10)))</f>
        <v>0.66501242299999996</v>
      </c>
      <c r="H5128">
        <f>IF('Input and Summary Results'!$J$4="yes",'Data Transformation'!F5128,'Data Transformation'!D5128)</f>
        <v>4.3322712999999999E-2</v>
      </c>
      <c r="I5128">
        <f t="shared" si="271"/>
        <v>278</v>
      </c>
    </row>
    <row r="5129" spans="2:9" x14ac:dyDescent="0.45">
      <c r="B5129">
        <f>IF('Input and Summary Results'!D4711=0,FALSE,'Input and Summary Results'!$B4711)</f>
        <v>278</v>
      </c>
      <c r="C5129">
        <f>IF(OR(B5129=0,'Input and Summary Results'!D4711=0,'Input and Summary Results'!D4711=""),FALSE,'Input and Summary Results'!$D4711)</f>
        <v>0.61901427600000003</v>
      </c>
      <c r="D5129">
        <f>IF(OR(B5129=0,'Input and Summary Results'!E4711=0),FALSE,'Input and Summary Results'!$E4711)</f>
        <v>4.2148184999999998E-2</v>
      </c>
      <c r="E5129">
        <f t="shared" si="269"/>
        <v>-0.20829933495964037</v>
      </c>
      <c r="F5129">
        <f t="shared" si="270"/>
        <v>2.9550711508953949E-2</v>
      </c>
      <c r="G5129">
        <f>IF('Input and Summary Results'!$J$4="yes",IF(C5129=FALSE,FALSE,IF('Data Transformation'!E5129&lt;$R$10,E5129,$R$10)),IF(C5129=FALSE,FALSE,IF(C5129&lt;$R$10,C5129,$R$10)))</f>
        <v>0.61901427600000003</v>
      </c>
      <c r="H5129">
        <f>IF('Input and Summary Results'!$J$4="yes",'Data Transformation'!F5129,'Data Transformation'!D5129)</f>
        <v>4.2148184999999998E-2</v>
      </c>
      <c r="I5129">
        <f t="shared" si="271"/>
        <v>278</v>
      </c>
    </row>
    <row r="5130" spans="2:9" x14ac:dyDescent="0.45">
      <c r="B5130">
        <f>IF('Input and Summary Results'!D4712=0,FALSE,'Input and Summary Results'!$B4712)</f>
        <v>278</v>
      </c>
      <c r="C5130">
        <f>IF(OR(B5130=0,'Input and Summary Results'!D4712=0,'Input and Summary Results'!D4712=""),FALSE,'Input and Summary Results'!$D4712)</f>
        <v>1.3827301E-2</v>
      </c>
      <c r="D5130">
        <f>IF(OR(B5130=0,'Input and Summary Results'!E4712=0),FALSE,'Input and Summary Results'!$E4712)</f>
        <v>4.0383552000000003E-2</v>
      </c>
      <c r="E5130">
        <f t="shared" si="269"/>
        <v>-1.8592625831009808</v>
      </c>
      <c r="F5130">
        <f t="shared" si="270"/>
        <v>1.2675258583001847</v>
      </c>
      <c r="G5130">
        <f>IF('Input and Summary Results'!$J$4="yes",IF(C5130=FALSE,FALSE,IF('Data Transformation'!E5130&lt;$R$10,E5130,$R$10)),IF(C5130=FALSE,FALSE,IF(C5130&lt;$R$10,C5130,$R$10)))</f>
        <v>1.3827301E-2</v>
      </c>
      <c r="H5130">
        <f>IF('Input and Summary Results'!$J$4="yes",'Data Transformation'!F5130,'Data Transformation'!D5130)</f>
        <v>4.0383552000000003E-2</v>
      </c>
      <c r="I5130">
        <f t="shared" si="271"/>
        <v>278</v>
      </c>
    </row>
    <row r="5131" spans="2:9" x14ac:dyDescent="0.45">
      <c r="B5131">
        <f>IF('Input and Summary Results'!D4713=0,FALSE,'Input and Summary Results'!$B4713)</f>
        <v>278</v>
      </c>
      <c r="C5131">
        <f>IF(OR(B5131=0,'Input and Summary Results'!D4713=0,'Input and Summary Results'!D4713=""),FALSE,'Input and Summary Results'!$D4713)</f>
        <v>2.4328200000000001E-2</v>
      </c>
      <c r="D5131">
        <f>IF(OR(B5131=0,'Input and Summary Results'!E4713=0),FALSE,'Input and Summary Results'!$E4713)</f>
        <v>3.6900724000000003E-2</v>
      </c>
      <c r="E5131">
        <f t="shared" si="269"/>
        <v>-1.6138900225523758</v>
      </c>
      <c r="F5131">
        <f t="shared" si="270"/>
        <v>0.65828603086130499</v>
      </c>
      <c r="G5131">
        <f>IF('Input and Summary Results'!$J$4="yes",IF(C5131=FALSE,FALSE,IF('Data Transformation'!E5131&lt;$R$10,E5131,$R$10)),IF(C5131=FALSE,FALSE,IF(C5131&lt;$R$10,C5131,$R$10)))</f>
        <v>2.4328200000000001E-2</v>
      </c>
      <c r="H5131">
        <f>IF('Input and Summary Results'!$J$4="yes",'Data Transformation'!F5131,'Data Transformation'!D5131)</f>
        <v>3.6900724000000003E-2</v>
      </c>
      <c r="I5131">
        <f t="shared" si="271"/>
        <v>278</v>
      </c>
    </row>
    <row r="5132" spans="2:9" x14ac:dyDescent="0.45">
      <c r="B5132">
        <f>IF('Input and Summary Results'!D4714=0,FALSE,'Input and Summary Results'!$B4714)</f>
        <v>279</v>
      </c>
      <c r="C5132">
        <f>IF(OR(B5132=0,'Input and Summary Results'!D4714=0,'Input and Summary Results'!D4714=""),FALSE,'Input and Summary Results'!$D4714)</f>
        <v>0.83387629799999996</v>
      </c>
      <c r="D5132">
        <f>IF(OR(B5132=0,'Input and Summary Results'!E4714=0),FALSE,'Input and Summary Results'!$E4714)</f>
        <v>8.0569507999999998E-2</v>
      </c>
      <c r="E5132">
        <f t="shared" si="269"/>
        <v>-7.8898370322212988E-2</v>
      </c>
      <c r="F5132">
        <f t="shared" si="270"/>
        <v>4.1933277820543111E-2</v>
      </c>
      <c r="G5132">
        <f>IF('Input and Summary Results'!$J$4="yes",IF(C5132=FALSE,FALSE,IF('Data Transformation'!E5132&lt;$R$10,E5132,$R$10)),IF(C5132=FALSE,FALSE,IF(C5132&lt;$R$10,C5132,$R$10)))</f>
        <v>0.83387629799999996</v>
      </c>
      <c r="H5132">
        <f>IF('Input and Summary Results'!$J$4="yes",'Data Transformation'!F5132,'Data Transformation'!D5132)</f>
        <v>8.0569507999999998E-2</v>
      </c>
      <c r="I5132">
        <f t="shared" si="271"/>
        <v>279</v>
      </c>
    </row>
    <row r="5133" spans="2:9" x14ac:dyDescent="0.45">
      <c r="B5133">
        <f>IF('Input and Summary Results'!D4715=0,FALSE,'Input and Summary Results'!$B4715)</f>
        <v>279</v>
      </c>
      <c r="C5133">
        <f>IF(OR(B5133=0,'Input and Summary Results'!D4715=0,'Input and Summary Results'!D4715=""),FALSE,'Input and Summary Results'!$D4715)</f>
        <v>0.93129843999999995</v>
      </c>
      <c r="D5133">
        <f>IF(OR(B5133=0,'Input and Summary Results'!E4715=0),FALSE,'Input and Summary Results'!$E4715)</f>
        <v>7.8454888E-2</v>
      </c>
      <c r="E5133">
        <f t="shared" si="269"/>
        <v>-3.0911124522754019E-2</v>
      </c>
      <c r="F5133">
        <f t="shared" si="270"/>
        <v>3.6561235292093909E-2</v>
      </c>
      <c r="G5133">
        <f>IF('Input and Summary Results'!$J$4="yes",IF(C5133=FALSE,FALSE,IF('Data Transformation'!E5133&lt;$R$10,E5133,$R$10)),IF(C5133=FALSE,FALSE,IF(C5133&lt;$R$10,C5133,$R$10)))</f>
        <v>0.93129843999999995</v>
      </c>
      <c r="H5133">
        <f>IF('Input and Summary Results'!$J$4="yes",'Data Transformation'!F5133,'Data Transformation'!D5133)</f>
        <v>7.8454888E-2</v>
      </c>
      <c r="I5133">
        <f t="shared" si="271"/>
        <v>279</v>
      </c>
    </row>
    <row r="5134" spans="2:9" x14ac:dyDescent="0.45">
      <c r="B5134">
        <f>IF('Input and Summary Results'!D4716=0,FALSE,'Input and Summary Results'!$B4716)</f>
        <v>279</v>
      </c>
      <c r="C5134">
        <f>IF(OR(B5134=0,'Input and Summary Results'!D4716=0,'Input and Summary Results'!D4716=""),FALSE,'Input and Summary Results'!$D4716)</f>
        <v>1.0584545480000001</v>
      </c>
      <c r="D5134">
        <f>IF(OR(B5134=0,'Input and Summary Results'!E4716=0),FALSE,'Input and Summary Results'!$E4716)</f>
        <v>7.6737123000000004E-2</v>
      </c>
      <c r="E5134">
        <f t="shared" si="269"/>
        <v>2.4672213345877776E-2</v>
      </c>
      <c r="F5134">
        <f t="shared" si="270"/>
        <v>3.1464658964269476E-2</v>
      </c>
      <c r="G5134">
        <f>IF('Input and Summary Results'!$J$4="yes",IF(C5134=FALSE,FALSE,IF('Data Transformation'!E5134&lt;$R$10,E5134,$R$10)),IF(C5134=FALSE,FALSE,IF(C5134&lt;$R$10,C5134,$R$10)))</f>
        <v>1.0584545480000001</v>
      </c>
      <c r="H5134">
        <f>IF('Input and Summary Results'!$J$4="yes",'Data Transformation'!F5134,'Data Transformation'!D5134)</f>
        <v>7.6737123000000004E-2</v>
      </c>
      <c r="I5134">
        <f t="shared" si="271"/>
        <v>279</v>
      </c>
    </row>
    <row r="5135" spans="2:9" x14ac:dyDescent="0.45">
      <c r="B5135">
        <f>IF('Input and Summary Results'!D4717=0,FALSE,'Input and Summary Results'!$B4717)</f>
        <v>279</v>
      </c>
      <c r="C5135">
        <f>IF(OR(B5135=0,'Input and Summary Results'!D4717=0,'Input and Summary Results'!D4717=""),FALSE,'Input and Summary Results'!$D4717)</f>
        <v>0.82537715899999997</v>
      </c>
      <c r="D5135">
        <f>IF(OR(B5135=0,'Input and Summary Results'!E4717=0),FALSE,'Input and Summary Results'!$E4717)</f>
        <v>6.8944680999999994E-2</v>
      </c>
      <c r="E5135">
        <f t="shared" si="269"/>
        <v>-8.3347553701292612E-2</v>
      </c>
      <c r="F5135">
        <f t="shared" si="270"/>
        <v>3.6252507387353083E-2</v>
      </c>
      <c r="G5135">
        <f>IF('Input and Summary Results'!$J$4="yes",IF(C5135=FALSE,FALSE,IF('Data Transformation'!E5135&lt;$R$10,E5135,$R$10)),IF(C5135=FALSE,FALSE,IF(C5135&lt;$R$10,C5135,$R$10)))</f>
        <v>0.82537715899999997</v>
      </c>
      <c r="H5135">
        <f>IF('Input and Summary Results'!$J$4="yes",'Data Transformation'!F5135,'Data Transformation'!D5135)</f>
        <v>6.8944680999999994E-2</v>
      </c>
      <c r="I5135">
        <f t="shared" si="271"/>
        <v>279</v>
      </c>
    </row>
    <row r="5136" spans="2:9" x14ac:dyDescent="0.45">
      <c r="B5136">
        <f>IF('Input and Summary Results'!D4718=0,FALSE,'Input and Summary Results'!$B4718)</f>
        <v>279</v>
      </c>
      <c r="C5136">
        <f>IF(OR(B5136=0,'Input and Summary Results'!D4718=0,'Input and Summary Results'!D4718=""),FALSE,'Input and Summary Results'!$D4718)</f>
        <v>0.98097859799999998</v>
      </c>
      <c r="D5136">
        <f>IF(OR(B5136=0,'Input and Summary Results'!E4718=0),FALSE,'Input and Summary Results'!$E4718)</f>
        <v>6.7510054999999999E-2</v>
      </c>
      <c r="E5136">
        <f t="shared" si="269"/>
        <v>-8.3404675149474344E-3</v>
      </c>
      <c r="F5136">
        <f t="shared" si="270"/>
        <v>2.9867485314903883E-2</v>
      </c>
      <c r="G5136">
        <f>IF('Input and Summary Results'!$J$4="yes",IF(C5136=FALSE,FALSE,IF('Data Transformation'!E5136&lt;$R$10,E5136,$R$10)),IF(C5136=FALSE,FALSE,IF(C5136&lt;$R$10,C5136,$R$10)))</f>
        <v>0.98097859799999998</v>
      </c>
      <c r="H5136">
        <f>IF('Input and Summary Results'!$J$4="yes",'Data Transformation'!F5136,'Data Transformation'!D5136)</f>
        <v>6.7510054999999999E-2</v>
      </c>
      <c r="I5136">
        <f t="shared" si="271"/>
        <v>279</v>
      </c>
    </row>
    <row r="5137" spans="2:9" x14ac:dyDescent="0.45">
      <c r="B5137">
        <f>IF('Input and Summary Results'!D4719=0,FALSE,'Input and Summary Results'!$B4719)</f>
        <v>279</v>
      </c>
      <c r="C5137">
        <f>IF(OR(B5137=0,'Input and Summary Results'!D4719=0,'Input and Summary Results'!D4719=""),FALSE,'Input and Summary Results'!$D4719)</f>
        <v>0.91317906000000004</v>
      </c>
      <c r="D5137">
        <f>IF(OR(B5137=0,'Input and Summary Results'!E4719=0),FALSE,'Input and Summary Results'!$E4719)</f>
        <v>6.5469922999999999E-2</v>
      </c>
      <c r="E5137">
        <f t="shared" si="269"/>
        <v>-3.9444055822536468E-2</v>
      </c>
      <c r="F5137">
        <f t="shared" si="270"/>
        <v>3.1115416271152777E-2</v>
      </c>
      <c r="G5137">
        <f>IF('Input and Summary Results'!$J$4="yes",IF(C5137=FALSE,FALSE,IF('Data Transformation'!E5137&lt;$R$10,E5137,$R$10)),IF(C5137=FALSE,FALSE,IF(C5137&lt;$R$10,C5137,$R$10)))</f>
        <v>0.91317906000000004</v>
      </c>
      <c r="H5137">
        <f>IF('Input and Summary Results'!$J$4="yes",'Data Transformation'!F5137,'Data Transformation'!D5137)</f>
        <v>6.5469922999999999E-2</v>
      </c>
      <c r="I5137">
        <f t="shared" si="271"/>
        <v>279</v>
      </c>
    </row>
    <row r="5138" spans="2:9" x14ac:dyDescent="0.45">
      <c r="B5138">
        <f>IF('Input and Summary Results'!D4720=0,FALSE,'Input and Summary Results'!$B4720)</f>
        <v>279</v>
      </c>
      <c r="C5138">
        <f>IF(OR(B5138=0,'Input and Summary Results'!D4720=0,'Input and Summary Results'!D4720=""),FALSE,'Input and Summary Results'!$D4720)</f>
        <v>0.80871776900000003</v>
      </c>
      <c r="D5138">
        <f>IF(OR(B5138=0,'Input and Summary Results'!E4720=0),FALSE,'Input and Summary Results'!$E4720)</f>
        <v>5.4727966000000003E-2</v>
      </c>
      <c r="E5138">
        <f t="shared" si="269"/>
        <v>-9.2203014545040679E-2</v>
      </c>
      <c r="F5138">
        <f t="shared" si="270"/>
        <v>2.9369871856988961E-2</v>
      </c>
      <c r="G5138">
        <f>IF('Input and Summary Results'!$J$4="yes",IF(C5138=FALSE,FALSE,IF('Data Transformation'!E5138&lt;$R$10,E5138,$R$10)),IF(C5138=FALSE,FALSE,IF(C5138&lt;$R$10,C5138,$R$10)))</f>
        <v>0.80871776900000003</v>
      </c>
      <c r="H5138">
        <f>IF('Input and Summary Results'!$J$4="yes",'Data Transformation'!F5138,'Data Transformation'!D5138)</f>
        <v>5.4727966000000003E-2</v>
      </c>
      <c r="I5138">
        <f t="shared" si="271"/>
        <v>279</v>
      </c>
    </row>
    <row r="5139" spans="2:9" x14ac:dyDescent="0.45">
      <c r="B5139">
        <f>IF('Input and Summary Results'!D4721=0,FALSE,'Input and Summary Results'!$B4721)</f>
        <v>279</v>
      </c>
      <c r="C5139">
        <f>IF(OR(B5139=0,'Input and Summary Results'!D4721=0,'Input and Summary Results'!D4721=""),FALSE,'Input and Summary Results'!$D4721)</f>
        <v>0.84041023100000001</v>
      </c>
      <c r="D5139">
        <f>IF(OR(B5139=0,'Input and Summary Results'!E4721=0),FALSE,'Input and Summary Results'!$E4721)</f>
        <v>5.2886912000000001E-2</v>
      </c>
      <c r="E5139">
        <f t="shared" si="269"/>
        <v>-7.5508669212540902E-2</v>
      </c>
      <c r="F5139">
        <f t="shared" si="270"/>
        <v>2.7311566377158966E-2</v>
      </c>
      <c r="G5139">
        <f>IF('Input and Summary Results'!$J$4="yes",IF(C5139=FALSE,FALSE,IF('Data Transformation'!E5139&lt;$R$10,E5139,$R$10)),IF(C5139=FALSE,FALSE,IF(C5139&lt;$R$10,C5139,$R$10)))</f>
        <v>0.84041023100000001</v>
      </c>
      <c r="H5139">
        <f>IF('Input and Summary Results'!$J$4="yes",'Data Transformation'!F5139,'Data Transformation'!D5139)</f>
        <v>5.2886912000000001E-2</v>
      </c>
      <c r="I5139">
        <f t="shared" si="271"/>
        <v>279</v>
      </c>
    </row>
    <row r="5140" spans="2:9" x14ac:dyDescent="0.45">
      <c r="B5140">
        <f>IF('Input and Summary Results'!D4722=0,FALSE,'Input and Summary Results'!$B4722)</f>
        <v>279</v>
      </c>
      <c r="C5140">
        <f>IF(OR(B5140=0,'Input and Summary Results'!D4722=0,'Input and Summary Results'!D4722=""),FALSE,'Input and Summary Results'!$D4722)</f>
        <v>0.84299578500000005</v>
      </c>
      <c r="D5140">
        <f>IF(OR(B5140=0,'Input and Summary Results'!E4722=0),FALSE,'Input and Summary Results'!$E4722)</f>
        <v>4.9706113000000003E-2</v>
      </c>
      <c r="E5140">
        <f t="shared" si="269"/>
        <v>-7.4174596853095853E-2</v>
      </c>
      <c r="F5140">
        <f t="shared" si="270"/>
        <v>2.5590226458842853E-2</v>
      </c>
      <c r="G5140">
        <f>IF('Input and Summary Results'!$J$4="yes",IF(C5140=FALSE,FALSE,IF('Data Transformation'!E5140&lt;$R$10,E5140,$R$10)),IF(C5140=FALSE,FALSE,IF(C5140&lt;$R$10,C5140,$R$10)))</f>
        <v>0.84299578500000005</v>
      </c>
      <c r="H5140">
        <f>IF('Input and Summary Results'!$J$4="yes",'Data Transformation'!F5140,'Data Transformation'!D5140)</f>
        <v>4.9706113000000003E-2</v>
      </c>
      <c r="I5140">
        <f t="shared" si="271"/>
        <v>279</v>
      </c>
    </row>
    <row r="5141" spans="2:9" x14ac:dyDescent="0.45">
      <c r="B5141">
        <f>IF('Input and Summary Results'!D4723=0,FALSE,'Input and Summary Results'!$B4723)</f>
        <v>279</v>
      </c>
      <c r="C5141">
        <f>IF(OR(B5141=0,'Input and Summary Results'!D4723=0,'Input and Summary Results'!D4723=""),FALSE,'Input and Summary Results'!$D4723)</f>
        <v>-4.4986679000000002E-2</v>
      </c>
      <c r="D5141">
        <f>IF(OR(B5141=0,'Input and Summary Results'!E4723=0),FALSE,'Input and Summary Results'!$E4723)</f>
        <v>4.9265461000000003E-2</v>
      </c>
      <c r="E5141" t="e">
        <f t="shared" si="269"/>
        <v>#NUM!</v>
      </c>
      <c r="F5141">
        <f t="shared" si="270"/>
        <v>-0.47527869469982437</v>
      </c>
      <c r="G5141">
        <f>IF('Input and Summary Results'!$J$4="yes",IF(C5141=FALSE,FALSE,IF('Data Transformation'!E5141&lt;$R$10,E5141,$R$10)),IF(C5141=FALSE,FALSE,IF(C5141&lt;$R$10,C5141,$R$10)))</f>
        <v>-4.4986679000000002E-2</v>
      </c>
      <c r="H5141">
        <f>IF('Input and Summary Results'!$J$4="yes",'Data Transformation'!F5141,'Data Transformation'!D5141)</f>
        <v>4.9265461000000003E-2</v>
      </c>
      <c r="I5141">
        <f t="shared" si="271"/>
        <v>279</v>
      </c>
    </row>
    <row r="5142" spans="2:9" x14ac:dyDescent="0.45">
      <c r="B5142">
        <f>IF('Input and Summary Results'!D4724=0,FALSE,'Input and Summary Results'!$B4724)</f>
        <v>279</v>
      </c>
      <c r="C5142">
        <f>IF(OR(B5142=0,'Input and Summary Results'!D4724=0,'Input and Summary Results'!D4724=""),FALSE,'Input and Summary Results'!$D4724)</f>
        <v>0.81383587400000001</v>
      </c>
      <c r="D5142">
        <f>IF(OR(B5142=0,'Input and Summary Results'!E4724=0),FALSE,'Input and Summary Results'!$E4724)</f>
        <v>4.7755521000000002E-2</v>
      </c>
      <c r="E5142">
        <f t="shared" si="269"/>
        <v>-8.9463170298834438E-2</v>
      </c>
      <c r="F5142">
        <f t="shared" si="270"/>
        <v>2.5466923708010444E-2</v>
      </c>
      <c r="G5142">
        <f>IF('Input and Summary Results'!$J$4="yes",IF(C5142=FALSE,FALSE,IF('Data Transformation'!E5142&lt;$R$10,E5142,$R$10)),IF(C5142=FALSE,FALSE,IF(C5142&lt;$R$10,C5142,$R$10)))</f>
        <v>0.81383587400000001</v>
      </c>
      <c r="H5142">
        <f>IF('Input and Summary Results'!$J$4="yes",'Data Transformation'!F5142,'Data Transformation'!D5142)</f>
        <v>4.7755521000000002E-2</v>
      </c>
      <c r="I5142">
        <f t="shared" si="271"/>
        <v>279</v>
      </c>
    </row>
    <row r="5143" spans="2:9" x14ac:dyDescent="0.45">
      <c r="B5143">
        <f>IF('Input and Summary Results'!D4725=0,FALSE,'Input and Summary Results'!$B4725)</f>
        <v>279</v>
      </c>
      <c r="C5143">
        <f>IF(OR(B5143=0,'Input and Summary Results'!D4725=0,'Input and Summary Results'!D4725=""),FALSE,'Input and Summary Results'!$D4725)</f>
        <v>0.96640573299999999</v>
      </c>
      <c r="D5143">
        <f>IF(OR(B5143=0,'Input and Summary Results'!E4725=0),FALSE,'Input and Summary Results'!$E4725)</f>
        <v>4.5541960999999999E-2</v>
      </c>
      <c r="E5143">
        <f t="shared" si="269"/>
        <v>-1.4840502354069642E-2</v>
      </c>
      <c r="F5143">
        <f t="shared" si="270"/>
        <v>2.045229079161516E-2</v>
      </c>
      <c r="G5143">
        <f>IF('Input and Summary Results'!$J$4="yes",IF(C5143=FALSE,FALSE,IF('Data Transformation'!E5143&lt;$R$10,E5143,$R$10)),IF(C5143=FALSE,FALSE,IF(C5143&lt;$R$10,C5143,$R$10)))</f>
        <v>0.96640573299999999</v>
      </c>
      <c r="H5143">
        <f>IF('Input and Summary Results'!$J$4="yes",'Data Transformation'!F5143,'Data Transformation'!D5143)</f>
        <v>4.5541960999999999E-2</v>
      </c>
      <c r="I5143">
        <f t="shared" si="271"/>
        <v>279</v>
      </c>
    </row>
    <row r="5144" spans="2:9" x14ac:dyDescent="0.45">
      <c r="B5144">
        <f>IF('Input and Summary Results'!D4726=0,FALSE,'Input and Summary Results'!$B4726)</f>
        <v>279</v>
      </c>
      <c r="C5144">
        <f>IF(OR(B5144=0,'Input and Summary Results'!D4726=0,'Input and Summary Results'!D4726=""),FALSE,'Input and Summary Results'!$D4726)</f>
        <v>0.74797097999999995</v>
      </c>
      <c r="D5144">
        <f>IF(OR(B5144=0,'Input and Summary Results'!E4726=0),FALSE,'Input and Summary Results'!$E4726)</f>
        <v>4.5203281999999997E-2</v>
      </c>
      <c r="E5144">
        <f t="shared" si="269"/>
        <v>-0.12611525169483481</v>
      </c>
      <c r="F5144">
        <f t="shared" si="270"/>
        <v>2.6228590296377544E-2</v>
      </c>
      <c r="G5144">
        <f>IF('Input and Summary Results'!$J$4="yes",IF(C5144=FALSE,FALSE,IF('Data Transformation'!E5144&lt;$R$10,E5144,$R$10)),IF(C5144=FALSE,FALSE,IF(C5144&lt;$R$10,C5144,$R$10)))</f>
        <v>0.74797097999999995</v>
      </c>
      <c r="H5144">
        <f>IF('Input and Summary Results'!$J$4="yes",'Data Transformation'!F5144,'Data Transformation'!D5144)</f>
        <v>4.5203281999999997E-2</v>
      </c>
      <c r="I5144">
        <f t="shared" si="271"/>
        <v>279</v>
      </c>
    </row>
    <row r="5145" spans="2:9" x14ac:dyDescent="0.45">
      <c r="B5145">
        <f>IF('Input and Summary Results'!D4727=0,FALSE,'Input and Summary Results'!$B4727)</f>
        <v>279</v>
      </c>
      <c r="C5145">
        <f>IF(OR(B5145=0,'Input and Summary Results'!D4727=0,'Input and Summary Results'!D4727=""),FALSE,'Input and Summary Results'!$D4727)</f>
        <v>0.99801357499999999</v>
      </c>
      <c r="D5145">
        <f>IF(OR(B5145=0,'Input and Summary Results'!E4727=0),FALSE,'Input and Summary Results'!$E4727)</f>
        <v>4.4868842999999999E-2</v>
      </c>
      <c r="E5145">
        <f t="shared" si="269"/>
        <v>-8.6355139048863757E-4</v>
      </c>
      <c r="F5145">
        <f t="shared" si="270"/>
        <v>1.9511836662141593E-2</v>
      </c>
      <c r="G5145">
        <f>IF('Input and Summary Results'!$J$4="yes",IF(C5145=FALSE,FALSE,IF('Data Transformation'!E5145&lt;$R$10,E5145,$R$10)),IF(C5145=FALSE,FALSE,IF(C5145&lt;$R$10,C5145,$R$10)))</f>
        <v>0.99801357499999999</v>
      </c>
      <c r="H5145">
        <f>IF('Input and Summary Results'!$J$4="yes",'Data Transformation'!F5145,'Data Transformation'!D5145)</f>
        <v>4.4868842999999999E-2</v>
      </c>
      <c r="I5145">
        <f t="shared" si="271"/>
        <v>279</v>
      </c>
    </row>
    <row r="5146" spans="2:9" x14ac:dyDescent="0.45">
      <c r="B5146">
        <f>IF('Input and Summary Results'!D4728=0,FALSE,'Input and Summary Results'!$B4728)</f>
        <v>279</v>
      </c>
      <c r="C5146">
        <f>IF(OR(B5146=0,'Input and Summary Results'!D4728=0,'Input and Summary Results'!D4728=""),FALSE,'Input and Summary Results'!$D4728)</f>
        <v>0.78286774000000003</v>
      </c>
      <c r="D5146">
        <f>IF(OR(B5146=0,'Input and Summary Results'!E4728=0),FALSE,'Input and Summary Results'!$E4728)</f>
        <v>4.4622490000000001E-2</v>
      </c>
      <c r="E5146">
        <f t="shared" si="269"/>
        <v>-0.10631160274400737</v>
      </c>
      <c r="F5146">
        <f t="shared" si="270"/>
        <v>2.4737461604944916E-2</v>
      </c>
      <c r="G5146">
        <f>IF('Input and Summary Results'!$J$4="yes",IF(C5146=FALSE,FALSE,IF('Data Transformation'!E5146&lt;$R$10,E5146,$R$10)),IF(C5146=FALSE,FALSE,IF(C5146&lt;$R$10,C5146,$R$10)))</f>
        <v>0.78286774000000003</v>
      </c>
      <c r="H5146">
        <f>IF('Input and Summary Results'!$J$4="yes",'Data Transformation'!F5146,'Data Transformation'!D5146)</f>
        <v>4.4622490000000001E-2</v>
      </c>
      <c r="I5146">
        <f t="shared" si="271"/>
        <v>279</v>
      </c>
    </row>
    <row r="5147" spans="2:9" x14ac:dyDescent="0.45">
      <c r="B5147">
        <f>IF('Input and Summary Results'!D4729=0,FALSE,'Input and Summary Results'!$B4729)</f>
        <v>279</v>
      </c>
      <c r="C5147">
        <f>IF(OR(B5147=0,'Input and Summary Results'!D4729=0,'Input and Summary Results'!D4729=""),FALSE,'Input and Summary Results'!$D4729)</f>
        <v>0.96105472800000002</v>
      </c>
      <c r="D5147">
        <f>IF(OR(B5147=0,'Input and Summary Results'!E4729=0),FALSE,'Input and Summary Results'!$E4729)</f>
        <v>4.0368316000000001E-2</v>
      </c>
      <c r="E5147">
        <f t="shared" si="269"/>
        <v>-1.7251880394256611E-2</v>
      </c>
      <c r="F5147">
        <f t="shared" si="270"/>
        <v>1.8229814217198253E-2</v>
      </c>
      <c r="G5147">
        <f>IF('Input and Summary Results'!$J$4="yes",IF(C5147=FALSE,FALSE,IF('Data Transformation'!E5147&lt;$R$10,E5147,$R$10)),IF(C5147=FALSE,FALSE,IF(C5147&lt;$R$10,C5147,$R$10)))</f>
        <v>0.96105472800000002</v>
      </c>
      <c r="H5147">
        <f>IF('Input and Summary Results'!$J$4="yes",'Data Transformation'!F5147,'Data Transformation'!D5147)</f>
        <v>4.0368316000000001E-2</v>
      </c>
      <c r="I5147">
        <f t="shared" si="271"/>
        <v>279</v>
      </c>
    </row>
    <row r="5148" spans="2:9" x14ac:dyDescent="0.45">
      <c r="B5148">
        <f>IF('Input and Summary Results'!D4730=0,FALSE,'Input and Summary Results'!$B4730)</f>
        <v>279</v>
      </c>
      <c r="C5148">
        <f>IF(OR(B5148=0,'Input and Summary Results'!D4730=0,'Input and Summary Results'!D4730=""),FALSE,'Input and Summary Results'!$D4730)</f>
        <v>0.95954913500000005</v>
      </c>
      <c r="D5148">
        <f>IF(OR(B5148=0,'Input and Summary Results'!E4730=0),FALSE,'Input and Summary Results'!$E4730)</f>
        <v>3.9001329000000001E-2</v>
      </c>
      <c r="E5148">
        <f t="shared" si="269"/>
        <v>-1.793278172787241E-2</v>
      </c>
      <c r="F5148">
        <f t="shared" si="270"/>
        <v>1.7640135526775291E-2</v>
      </c>
      <c r="G5148">
        <f>IF('Input and Summary Results'!$J$4="yes",IF(C5148=FALSE,FALSE,IF('Data Transformation'!E5148&lt;$R$10,E5148,$R$10)),IF(C5148=FALSE,FALSE,IF(C5148&lt;$R$10,C5148,$R$10)))</f>
        <v>0.95954913500000005</v>
      </c>
      <c r="H5148">
        <f>IF('Input and Summary Results'!$J$4="yes",'Data Transformation'!F5148,'Data Transformation'!D5148)</f>
        <v>3.9001329000000001E-2</v>
      </c>
      <c r="I5148">
        <f t="shared" si="271"/>
        <v>279</v>
      </c>
    </row>
    <row r="5149" spans="2:9" x14ac:dyDescent="0.45">
      <c r="B5149">
        <f>IF('Input and Summary Results'!D4731=0,FALSE,'Input and Summary Results'!$B4731)</f>
        <v>279</v>
      </c>
      <c r="C5149">
        <f>IF(OR(B5149=0,'Input and Summary Results'!D4731=0,'Input and Summary Results'!D4731=""),FALSE,'Input and Summary Results'!$D4731)</f>
        <v>1.06593597</v>
      </c>
      <c r="D5149">
        <f>IF(OR(B5149=0,'Input and Summary Results'!E4731=0),FALSE,'Input and Summary Results'!$E4731)</f>
        <v>3.5680260999999998E-2</v>
      </c>
      <c r="E5149">
        <f t="shared" si="269"/>
        <v>2.7731117719766388E-2</v>
      </c>
      <c r="F5149">
        <f t="shared" si="270"/>
        <v>1.4527357843079448E-2</v>
      </c>
      <c r="G5149">
        <f>IF('Input and Summary Results'!$J$4="yes",IF(C5149=FALSE,FALSE,IF('Data Transformation'!E5149&lt;$R$10,E5149,$R$10)),IF(C5149=FALSE,FALSE,IF(C5149&lt;$R$10,C5149,$R$10)))</f>
        <v>1.06593597</v>
      </c>
      <c r="H5149">
        <f>IF('Input and Summary Results'!$J$4="yes",'Data Transformation'!F5149,'Data Transformation'!D5149)</f>
        <v>3.5680260999999998E-2</v>
      </c>
      <c r="I5149">
        <f t="shared" si="271"/>
        <v>279</v>
      </c>
    </row>
    <row r="5150" spans="2:9" x14ac:dyDescent="0.45">
      <c r="B5150">
        <f>IF('Input and Summary Results'!D4732=0,FALSE,'Input and Summary Results'!$B4732)</f>
        <v>279</v>
      </c>
      <c r="C5150">
        <f>IF(OR(B5150=0,'Input and Summary Results'!D4732=0,'Input and Summary Results'!D4732=""),FALSE,'Input and Summary Results'!$D4732)</f>
        <v>0.88819342400000001</v>
      </c>
      <c r="D5150">
        <f>IF(OR(B5150=0,'Input and Summary Results'!E4732=0),FALSE,'Input and Summary Results'!$E4732)</f>
        <v>3.3966428E-2</v>
      </c>
      <c r="E5150">
        <f t="shared" si="269"/>
        <v>-5.1492446576759984E-2</v>
      </c>
      <c r="F5150">
        <f t="shared" si="270"/>
        <v>1.6597094004154662E-2</v>
      </c>
      <c r="G5150">
        <f>IF('Input and Summary Results'!$J$4="yes",IF(C5150=FALSE,FALSE,IF('Data Transformation'!E5150&lt;$R$10,E5150,$R$10)),IF(C5150=FALSE,FALSE,IF(C5150&lt;$R$10,C5150,$R$10)))</f>
        <v>0.88819342400000001</v>
      </c>
      <c r="H5150">
        <f>IF('Input and Summary Results'!$J$4="yes",'Data Transformation'!F5150,'Data Transformation'!D5150)</f>
        <v>3.3966428E-2</v>
      </c>
      <c r="I5150">
        <f t="shared" si="271"/>
        <v>279</v>
      </c>
    </row>
    <row r="5151" spans="2:9" x14ac:dyDescent="0.45">
      <c r="B5151">
        <f>IF('Input and Summary Results'!D4733=0,FALSE,'Input and Summary Results'!$B4733)</f>
        <v>280</v>
      </c>
      <c r="C5151">
        <f>IF(OR(B5151=0,'Input and Summary Results'!D4733=0,'Input and Summary Results'!D4733=""),FALSE,'Input and Summary Results'!$D4733)</f>
        <v>8.5693559000000002E-2</v>
      </c>
      <c r="D5151">
        <f>IF(OR(B5151=0,'Input and Summary Results'!E4733=0),FALSE,'Input and Summary Results'!$E4733)</f>
        <v>0.10694622199999999</v>
      </c>
      <c r="E5151">
        <f t="shared" si="269"/>
        <v>-1.0670518198023786</v>
      </c>
      <c r="F5151">
        <f t="shared" si="270"/>
        <v>0.54163534447203898</v>
      </c>
      <c r="G5151">
        <f>IF('Input and Summary Results'!$J$4="yes",IF(C5151=FALSE,FALSE,IF('Data Transformation'!E5151&lt;$R$10,E5151,$R$10)),IF(C5151=FALSE,FALSE,IF(C5151&lt;$R$10,C5151,$R$10)))</f>
        <v>8.5693559000000002E-2</v>
      </c>
      <c r="H5151">
        <f>IF('Input and Summary Results'!$J$4="yes",'Data Transformation'!F5151,'Data Transformation'!D5151)</f>
        <v>0.10694622199999999</v>
      </c>
      <c r="I5151">
        <f t="shared" si="271"/>
        <v>280</v>
      </c>
    </row>
    <row r="5152" spans="2:9" x14ac:dyDescent="0.45">
      <c r="B5152">
        <f>IF('Input and Summary Results'!D4734=0,FALSE,'Input and Summary Results'!$B4734)</f>
        <v>280</v>
      </c>
      <c r="C5152">
        <f>IF(OR(B5152=0,'Input and Summary Results'!D4734=0,'Input and Summary Results'!D4734=""),FALSE,'Input and Summary Results'!$D4734)</f>
        <v>6.2573398000000002E-2</v>
      </c>
      <c r="D5152">
        <f>IF(OR(B5152=0,'Input and Summary Results'!E4734=0),FALSE,'Input and Summary Results'!$E4734)</f>
        <v>9.7240422000000007E-2</v>
      </c>
      <c r="E5152">
        <f t="shared" si="269"/>
        <v>-1.2036102603560328</v>
      </c>
      <c r="F5152">
        <f t="shared" si="270"/>
        <v>0.67444544322173461</v>
      </c>
      <c r="G5152">
        <f>IF('Input and Summary Results'!$J$4="yes",IF(C5152=FALSE,FALSE,IF('Data Transformation'!E5152&lt;$R$10,E5152,$R$10)),IF(C5152=FALSE,FALSE,IF(C5152&lt;$R$10,C5152,$R$10)))</f>
        <v>6.2573398000000002E-2</v>
      </c>
      <c r="H5152">
        <f>IF('Input and Summary Results'!$J$4="yes",'Data Transformation'!F5152,'Data Transformation'!D5152)</f>
        <v>9.7240422000000007E-2</v>
      </c>
      <c r="I5152">
        <f t="shared" si="271"/>
        <v>280</v>
      </c>
    </row>
    <row r="5153" spans="2:9" x14ac:dyDescent="0.45">
      <c r="B5153">
        <f>IF('Input and Summary Results'!D4735=0,FALSE,'Input and Summary Results'!$B4735)</f>
        <v>280</v>
      </c>
      <c r="C5153">
        <f>IF(OR(B5153=0,'Input and Summary Results'!D4735=0,'Input and Summary Results'!D4735=""),FALSE,'Input and Summary Results'!$D4735)</f>
        <v>2.2542949E-2</v>
      </c>
      <c r="D5153">
        <f>IF(OR(B5153=0,'Input and Summary Results'!E4735=0),FALSE,'Input and Summary Results'!$E4735)</f>
        <v>8.6604914000000005E-2</v>
      </c>
      <c r="E5153">
        <f t="shared" si="269"/>
        <v>-1.6469892714907735</v>
      </c>
      <c r="F5153">
        <f t="shared" si="270"/>
        <v>1.6673298899802331</v>
      </c>
      <c r="G5153">
        <f>IF('Input and Summary Results'!$J$4="yes",IF(C5153=FALSE,FALSE,IF('Data Transformation'!E5153&lt;$R$10,E5153,$R$10)),IF(C5153=FALSE,FALSE,IF(C5153&lt;$R$10,C5153,$R$10)))</f>
        <v>2.2542949E-2</v>
      </c>
      <c r="H5153">
        <f>IF('Input and Summary Results'!$J$4="yes",'Data Transformation'!F5153,'Data Transformation'!D5153)</f>
        <v>8.6604914000000005E-2</v>
      </c>
      <c r="I5153">
        <f t="shared" si="271"/>
        <v>280</v>
      </c>
    </row>
    <row r="5154" spans="2:9" x14ac:dyDescent="0.45">
      <c r="B5154">
        <f>IF('Input and Summary Results'!D4736=0,FALSE,'Input and Summary Results'!$B4736)</f>
        <v>280</v>
      </c>
      <c r="C5154">
        <f>IF(OR(B5154=0,'Input and Summary Results'!D4736=0,'Input and Summary Results'!D4736=""),FALSE,'Input and Summary Results'!$D4736)</f>
        <v>1.0800550529999999</v>
      </c>
      <c r="D5154">
        <f>IF(OR(B5154=0,'Input and Summary Results'!E4736=0),FALSE,'Input and Summary Results'!$E4736)</f>
        <v>8.4685005999999993E-2</v>
      </c>
      <c r="E5154">
        <f t="shared" si="269"/>
        <v>3.3445893083937486E-2</v>
      </c>
      <c r="F5154">
        <f t="shared" si="270"/>
        <v>3.4029091852228015E-2</v>
      </c>
      <c r="G5154">
        <f>IF('Input and Summary Results'!$J$4="yes",IF(C5154=FALSE,FALSE,IF('Data Transformation'!E5154&lt;$R$10,E5154,$R$10)),IF(C5154=FALSE,FALSE,IF(C5154&lt;$R$10,C5154,$R$10)))</f>
        <v>1.0800550529999999</v>
      </c>
      <c r="H5154">
        <f>IF('Input and Summary Results'!$J$4="yes",'Data Transformation'!F5154,'Data Transformation'!D5154)</f>
        <v>8.4685005999999993E-2</v>
      </c>
      <c r="I5154">
        <f t="shared" si="271"/>
        <v>280</v>
      </c>
    </row>
    <row r="5155" spans="2:9" x14ac:dyDescent="0.45">
      <c r="B5155">
        <f>IF('Input and Summary Results'!D4737=0,FALSE,'Input and Summary Results'!$B4737)</f>
        <v>280</v>
      </c>
      <c r="C5155">
        <f>IF(OR(B5155=0,'Input and Summary Results'!D4737=0,'Input and Summary Results'!D4737=""),FALSE,'Input and Summary Results'!$D4737)</f>
        <v>0.65724965300000004</v>
      </c>
      <c r="D5155">
        <f>IF(OR(B5155=0,'Input and Summary Results'!E4737=0),FALSE,'Input and Summary Results'!$E4737)</f>
        <v>6.7947477000000006E-2</v>
      </c>
      <c r="E5155">
        <f t="shared" si="269"/>
        <v>-0.1822696345106449</v>
      </c>
      <c r="F5155">
        <f t="shared" si="270"/>
        <v>4.4867585526134922E-2</v>
      </c>
      <c r="G5155">
        <f>IF('Input and Summary Results'!$J$4="yes",IF(C5155=FALSE,FALSE,IF('Data Transformation'!E5155&lt;$R$10,E5155,$R$10)),IF(C5155=FALSE,FALSE,IF(C5155&lt;$R$10,C5155,$R$10)))</f>
        <v>0.65724965300000004</v>
      </c>
      <c r="H5155">
        <f>IF('Input and Summary Results'!$J$4="yes",'Data Transformation'!F5155,'Data Transformation'!D5155)</f>
        <v>6.7947477000000006E-2</v>
      </c>
      <c r="I5155">
        <f t="shared" si="271"/>
        <v>280</v>
      </c>
    </row>
    <row r="5156" spans="2:9" x14ac:dyDescent="0.45">
      <c r="B5156">
        <f>IF('Input and Summary Results'!D4738=0,FALSE,'Input and Summary Results'!$B4738)</f>
        <v>280</v>
      </c>
      <c r="C5156">
        <f>IF(OR(B5156=0,'Input and Summary Results'!D4738=0,'Input and Summary Results'!D4738=""),FALSE,'Input and Summary Results'!$D4738)</f>
        <v>0.453730299</v>
      </c>
      <c r="D5156">
        <f>IF(OR(B5156=0,'Input and Summary Results'!E4738=0),FALSE,'Input and Summary Results'!$E4738)</f>
        <v>6.2153303E-2</v>
      </c>
      <c r="E5156">
        <f t="shared" si="269"/>
        <v>-0.34320221864197342</v>
      </c>
      <c r="F5156">
        <f t="shared" si="270"/>
        <v>5.9450588954386756E-2</v>
      </c>
      <c r="G5156">
        <f>IF('Input and Summary Results'!$J$4="yes",IF(C5156=FALSE,FALSE,IF('Data Transformation'!E5156&lt;$R$10,E5156,$R$10)),IF(C5156=FALSE,FALSE,IF(C5156&lt;$R$10,C5156,$R$10)))</f>
        <v>0.453730299</v>
      </c>
      <c r="H5156">
        <f>IF('Input and Summary Results'!$J$4="yes",'Data Transformation'!F5156,'Data Transformation'!D5156)</f>
        <v>6.2153303E-2</v>
      </c>
      <c r="I5156">
        <f t="shared" si="271"/>
        <v>280</v>
      </c>
    </row>
    <row r="5157" spans="2:9" x14ac:dyDescent="0.45">
      <c r="B5157">
        <f>IF('Input and Summary Results'!D4739=0,FALSE,'Input and Summary Results'!$B4739)</f>
        <v>280</v>
      </c>
      <c r="C5157">
        <f>IF(OR(B5157=0,'Input and Summary Results'!D4739=0,'Input and Summary Results'!D4739=""),FALSE,'Input and Summary Results'!$D4739)</f>
        <v>0.615834514</v>
      </c>
      <c r="D5157">
        <f>IF(OR(B5157=0,'Input and Summary Results'!E4739=0),FALSE,'Input and Summary Results'!$E4739)</f>
        <v>5.6488097000000001E-2</v>
      </c>
      <c r="E5157">
        <f t="shared" si="269"/>
        <v>-0.21053597503056345</v>
      </c>
      <c r="F5157">
        <f t="shared" si="270"/>
        <v>3.9809126544018289E-2</v>
      </c>
      <c r="G5157">
        <f>IF('Input and Summary Results'!$J$4="yes",IF(C5157=FALSE,FALSE,IF('Data Transformation'!E5157&lt;$R$10,E5157,$R$10)),IF(C5157=FALSE,FALSE,IF(C5157&lt;$R$10,C5157,$R$10)))</f>
        <v>0.615834514</v>
      </c>
      <c r="H5157">
        <f>IF('Input and Summary Results'!$J$4="yes",'Data Transformation'!F5157,'Data Transformation'!D5157)</f>
        <v>5.6488097000000001E-2</v>
      </c>
      <c r="I5157">
        <f t="shared" si="271"/>
        <v>280</v>
      </c>
    </row>
    <row r="5158" spans="2:9" x14ac:dyDescent="0.45">
      <c r="B5158">
        <f>IF('Input and Summary Results'!D4740=0,FALSE,'Input and Summary Results'!$B4740)</f>
        <v>280</v>
      </c>
      <c r="C5158">
        <f>IF(OR(B5158=0,'Input and Summary Results'!D4740=0,'Input and Summary Results'!D4740=""),FALSE,'Input and Summary Results'!$D4740)</f>
        <v>0.27015462099999998</v>
      </c>
      <c r="D5158">
        <f>IF(OR(B5158=0,'Input and Summary Results'!E4740=0),FALSE,'Input and Summary Results'!$E4740)</f>
        <v>5.5598627999999997E-2</v>
      </c>
      <c r="E5158">
        <f t="shared" si="269"/>
        <v>-0.56838759944576656</v>
      </c>
      <c r="F5158">
        <f t="shared" si="270"/>
        <v>8.9318496432455985E-2</v>
      </c>
      <c r="G5158">
        <f>IF('Input and Summary Results'!$J$4="yes",IF(C5158=FALSE,FALSE,IF('Data Transformation'!E5158&lt;$R$10,E5158,$R$10)),IF(C5158=FALSE,FALSE,IF(C5158&lt;$R$10,C5158,$R$10)))</f>
        <v>0.27015462099999998</v>
      </c>
      <c r="H5158">
        <f>IF('Input and Summary Results'!$J$4="yes",'Data Transformation'!F5158,'Data Transformation'!D5158)</f>
        <v>5.5598627999999997E-2</v>
      </c>
      <c r="I5158">
        <f t="shared" si="271"/>
        <v>280</v>
      </c>
    </row>
    <row r="5159" spans="2:9" x14ac:dyDescent="0.45">
      <c r="B5159">
        <f>IF('Input and Summary Results'!D4741=0,FALSE,'Input and Summary Results'!$B4741)</f>
        <v>280</v>
      </c>
      <c r="C5159">
        <f>IF(OR(B5159=0,'Input and Summary Results'!D4741=0,'Input and Summary Results'!D4741=""),FALSE,'Input and Summary Results'!$D4741)</f>
        <v>0.11377543599999999</v>
      </c>
      <c r="D5159">
        <f>IF(OR(B5159=0,'Input and Summary Results'!E4741=0),FALSE,'Input and Summary Results'!$E4741)</f>
        <v>5.4218387E-2</v>
      </c>
      <c r="E5159">
        <f t="shared" si="269"/>
        <v>-0.94395149155410041</v>
      </c>
      <c r="F5159">
        <f t="shared" si="270"/>
        <v>0.20681775245405346</v>
      </c>
      <c r="G5159">
        <f>IF('Input and Summary Results'!$J$4="yes",IF(C5159=FALSE,FALSE,IF('Data Transformation'!E5159&lt;$R$10,E5159,$R$10)),IF(C5159=FALSE,FALSE,IF(C5159&lt;$R$10,C5159,$R$10)))</f>
        <v>0.11377543599999999</v>
      </c>
      <c r="H5159">
        <f>IF('Input and Summary Results'!$J$4="yes",'Data Transformation'!F5159,'Data Transformation'!D5159)</f>
        <v>5.4218387E-2</v>
      </c>
      <c r="I5159">
        <f t="shared" si="271"/>
        <v>280</v>
      </c>
    </row>
    <row r="5160" spans="2:9" x14ac:dyDescent="0.45">
      <c r="B5160">
        <f>IF('Input and Summary Results'!D4742=0,FALSE,'Input and Summary Results'!$B4742)</f>
        <v>280</v>
      </c>
      <c r="C5160">
        <f>IF(OR(B5160=0,'Input and Summary Results'!D4742=0,'Input and Summary Results'!D4742=""),FALSE,'Input and Summary Results'!$D4742)</f>
        <v>2.0087905E-2</v>
      </c>
      <c r="D5160">
        <f>IF(OR(B5160=0,'Input and Summary Results'!E4742=0),FALSE,'Input and Summary Results'!$E4742)</f>
        <v>5.0594772000000003E-2</v>
      </c>
      <c r="E5160">
        <f t="shared" si="269"/>
        <v>-1.6970653541617877</v>
      </c>
      <c r="F5160">
        <f t="shared" si="270"/>
        <v>1.0931020954151267</v>
      </c>
      <c r="G5160">
        <f>IF('Input and Summary Results'!$J$4="yes",IF(C5160=FALSE,FALSE,IF('Data Transformation'!E5160&lt;$R$10,E5160,$R$10)),IF(C5160=FALSE,FALSE,IF(C5160&lt;$R$10,C5160,$R$10)))</f>
        <v>2.0087905E-2</v>
      </c>
      <c r="H5160">
        <f>IF('Input and Summary Results'!$J$4="yes",'Data Transformation'!F5160,'Data Transformation'!D5160)</f>
        <v>5.0594772000000003E-2</v>
      </c>
      <c r="I5160">
        <f t="shared" si="271"/>
        <v>280</v>
      </c>
    </row>
    <row r="5161" spans="2:9" x14ac:dyDescent="0.45">
      <c r="B5161">
        <f>IF('Input and Summary Results'!D4743=0,FALSE,'Input and Summary Results'!$B4743)</f>
        <v>280</v>
      </c>
      <c r="C5161">
        <f>IF(OR(B5161=0,'Input and Summary Results'!D4743=0,'Input and Summary Results'!D4743=""),FALSE,'Input and Summary Results'!$D4743)</f>
        <v>1.4985151E-2</v>
      </c>
      <c r="D5161">
        <f>IF(OR(B5161=0,'Input and Summary Results'!E4743=0),FALSE,'Input and Summary Results'!$E4743)</f>
        <v>4.8405561999999999E-2</v>
      </c>
      <c r="E5161">
        <f t="shared" si="269"/>
        <v>-1.8243388764663271</v>
      </c>
      <c r="F5161">
        <f t="shared" si="270"/>
        <v>1.4019220699210839</v>
      </c>
      <c r="G5161">
        <f>IF('Input and Summary Results'!$J$4="yes",IF(C5161=FALSE,FALSE,IF('Data Transformation'!E5161&lt;$R$10,E5161,$R$10)),IF(C5161=FALSE,FALSE,IF(C5161&lt;$R$10,C5161,$R$10)))</f>
        <v>1.4985151E-2</v>
      </c>
      <c r="H5161">
        <f>IF('Input and Summary Results'!$J$4="yes",'Data Transformation'!F5161,'Data Transformation'!D5161)</f>
        <v>4.8405561999999999E-2</v>
      </c>
      <c r="I5161">
        <f t="shared" si="271"/>
        <v>280</v>
      </c>
    </row>
    <row r="5162" spans="2:9" x14ac:dyDescent="0.45">
      <c r="B5162">
        <f>IF('Input and Summary Results'!D4744=0,FALSE,'Input and Summary Results'!$B4744)</f>
        <v>280</v>
      </c>
      <c r="C5162">
        <f>IF(OR(B5162=0,'Input and Summary Results'!D4744=0,'Input and Summary Results'!D4744=""),FALSE,'Input and Summary Results'!$D4744)</f>
        <v>0.36147568099999999</v>
      </c>
      <c r="D5162">
        <f>IF(OR(B5162=0,'Input and Summary Results'!E4744=0),FALSE,'Input and Summary Results'!$E4744)</f>
        <v>4.7420001000000003E-2</v>
      </c>
      <c r="E5162">
        <f t="shared" ref="E5162:E5225" si="272">IF(C5162=FALSE,FALSE,LOG10(C5162))</f>
        <v>-0.44192091541723483</v>
      </c>
      <c r="F5162">
        <f t="shared" ref="F5162:F5225" si="273">IF(D5162=FALSE, FALSE,0.434*D5162/C5162)</f>
        <v>5.6934066427555892E-2</v>
      </c>
      <c r="G5162">
        <f>IF('Input and Summary Results'!$J$4="yes",IF(C5162=FALSE,FALSE,IF('Data Transformation'!E5162&lt;$R$10,E5162,$R$10)),IF(C5162=FALSE,FALSE,IF(C5162&lt;$R$10,C5162,$R$10)))</f>
        <v>0.36147568099999999</v>
      </c>
      <c r="H5162">
        <f>IF('Input and Summary Results'!$J$4="yes",'Data Transformation'!F5162,'Data Transformation'!D5162)</f>
        <v>4.7420001000000003E-2</v>
      </c>
      <c r="I5162">
        <f t="shared" si="271"/>
        <v>280</v>
      </c>
    </row>
    <row r="5163" spans="2:9" x14ac:dyDescent="0.45">
      <c r="B5163">
        <f>IF('Input and Summary Results'!D4745=0,FALSE,'Input and Summary Results'!$B4745)</f>
        <v>280</v>
      </c>
      <c r="C5163">
        <f>IF(OR(B5163=0,'Input and Summary Results'!D4745=0,'Input and Summary Results'!D4745=""),FALSE,'Input and Summary Results'!$D4745)</f>
        <v>0.34253366800000001</v>
      </c>
      <c r="D5163">
        <f>IF(OR(B5163=0,'Input and Summary Results'!E4745=0),FALSE,'Input and Summary Results'!$E4745)</f>
        <v>4.7375699E-2</v>
      </c>
      <c r="E5163">
        <f t="shared" si="272"/>
        <v>-0.46529673480514483</v>
      </c>
      <c r="F5163">
        <f t="shared" si="273"/>
        <v>6.0026371965280795E-2</v>
      </c>
      <c r="G5163">
        <f>IF('Input and Summary Results'!$J$4="yes",IF(C5163=FALSE,FALSE,IF('Data Transformation'!E5163&lt;$R$10,E5163,$R$10)),IF(C5163=FALSE,FALSE,IF(C5163&lt;$R$10,C5163,$R$10)))</f>
        <v>0.34253366800000001</v>
      </c>
      <c r="H5163">
        <f>IF('Input and Summary Results'!$J$4="yes",'Data Transformation'!F5163,'Data Transformation'!D5163)</f>
        <v>4.7375699E-2</v>
      </c>
      <c r="I5163">
        <f t="shared" si="271"/>
        <v>280</v>
      </c>
    </row>
    <row r="5164" spans="2:9" x14ac:dyDescent="0.45">
      <c r="B5164">
        <f>IF('Input and Summary Results'!D4746=0,FALSE,'Input and Summary Results'!$B4746)</f>
        <v>280</v>
      </c>
      <c r="C5164">
        <f>IF(OR(B5164=0,'Input and Summary Results'!D4746=0,'Input and Summary Results'!D4746=""),FALSE,'Input and Summary Results'!$D4746)</f>
        <v>0.16234452399999999</v>
      </c>
      <c r="D5164">
        <f>IF(OR(B5164=0,'Input and Summary Results'!E4746=0),FALSE,'Input and Summary Results'!$E4746)</f>
        <v>4.4554820000000002E-2</v>
      </c>
      <c r="E5164">
        <f t="shared" si="272"/>
        <v>-0.78956235586268941</v>
      </c>
      <c r="F5164">
        <f t="shared" si="273"/>
        <v>0.11910960347513787</v>
      </c>
      <c r="G5164">
        <f>IF('Input and Summary Results'!$J$4="yes",IF(C5164=FALSE,FALSE,IF('Data Transformation'!E5164&lt;$R$10,E5164,$R$10)),IF(C5164=FALSE,FALSE,IF(C5164&lt;$R$10,C5164,$R$10)))</f>
        <v>0.16234452399999999</v>
      </c>
      <c r="H5164">
        <f>IF('Input and Summary Results'!$J$4="yes",'Data Transformation'!F5164,'Data Transformation'!D5164)</f>
        <v>4.4554820000000002E-2</v>
      </c>
      <c r="I5164">
        <f t="shared" si="271"/>
        <v>280</v>
      </c>
    </row>
    <row r="5165" spans="2:9" x14ac:dyDescent="0.45">
      <c r="B5165">
        <f>IF('Input and Summary Results'!D4747=0,FALSE,'Input and Summary Results'!$B4747)</f>
        <v>280</v>
      </c>
      <c r="C5165">
        <f>IF(OR(B5165=0,'Input and Summary Results'!D4747=0,'Input and Summary Results'!D4747=""),FALSE,'Input and Summary Results'!$D4747)</f>
        <v>0.110421161</v>
      </c>
      <c r="D5165">
        <f>IF(OR(B5165=0,'Input and Summary Results'!E4747=0),FALSE,'Input and Summary Results'!$E4747)</f>
        <v>3.6723602000000001E-2</v>
      </c>
      <c r="E5165">
        <f t="shared" si="272"/>
        <v>-0.95694769087417486</v>
      </c>
      <c r="F5165">
        <f t="shared" si="273"/>
        <v>0.14433866773054485</v>
      </c>
      <c r="G5165">
        <f>IF('Input and Summary Results'!$J$4="yes",IF(C5165=FALSE,FALSE,IF('Data Transformation'!E5165&lt;$R$10,E5165,$R$10)),IF(C5165=FALSE,FALSE,IF(C5165&lt;$R$10,C5165,$R$10)))</f>
        <v>0.110421161</v>
      </c>
      <c r="H5165">
        <f>IF('Input and Summary Results'!$J$4="yes",'Data Transformation'!F5165,'Data Transformation'!D5165)</f>
        <v>3.6723602000000001E-2</v>
      </c>
      <c r="I5165">
        <f t="shared" si="271"/>
        <v>280</v>
      </c>
    </row>
    <row r="5166" spans="2:9" x14ac:dyDescent="0.45">
      <c r="B5166">
        <f>IF('Input and Summary Results'!D4748=0,FALSE,'Input and Summary Results'!$B4748)</f>
        <v>280</v>
      </c>
      <c r="C5166">
        <f>IF(OR(B5166=0,'Input and Summary Results'!D4748=0,'Input and Summary Results'!D4748=""),FALSE,'Input and Summary Results'!$D4748)</f>
        <v>0.145273351</v>
      </c>
      <c r="D5166">
        <f>IF(OR(B5166=0,'Input and Summary Results'!E4748=0),FALSE,'Input and Summary Results'!$E4748)</f>
        <v>3.5419537000000001E-2</v>
      </c>
      <c r="E5166">
        <f t="shared" si="272"/>
        <v>-0.8378140455444304</v>
      </c>
      <c r="F5166">
        <f t="shared" si="273"/>
        <v>0.10581485834934723</v>
      </c>
      <c r="G5166">
        <f>IF('Input and Summary Results'!$J$4="yes",IF(C5166=FALSE,FALSE,IF('Data Transformation'!E5166&lt;$R$10,E5166,$R$10)),IF(C5166=FALSE,FALSE,IF(C5166&lt;$R$10,C5166,$R$10)))</f>
        <v>0.145273351</v>
      </c>
      <c r="H5166">
        <f>IF('Input and Summary Results'!$J$4="yes",'Data Transformation'!F5166,'Data Transformation'!D5166)</f>
        <v>3.5419537000000001E-2</v>
      </c>
      <c r="I5166">
        <f t="shared" si="271"/>
        <v>280</v>
      </c>
    </row>
    <row r="5167" spans="2:9" x14ac:dyDescent="0.45">
      <c r="B5167">
        <f>IF('Input and Summary Results'!D4749=0,FALSE,'Input and Summary Results'!$B4749)</f>
        <v>280</v>
      </c>
      <c r="C5167">
        <f>IF(OR(B5167=0,'Input and Summary Results'!D4749=0,'Input and Summary Results'!D4749=""),FALSE,'Input and Summary Results'!$D4749)</f>
        <v>0.514570219</v>
      </c>
      <c r="D5167">
        <f>IF(OR(B5167=0,'Input and Summary Results'!E4749=0),FALSE,'Input and Summary Results'!$E4749)</f>
        <v>3.2369983999999997E-2</v>
      </c>
      <c r="E5167">
        <f t="shared" si="272"/>
        <v>-0.28855535240128649</v>
      </c>
      <c r="F5167">
        <f t="shared" si="273"/>
        <v>2.7301566505931036E-2</v>
      </c>
      <c r="G5167">
        <f>IF('Input and Summary Results'!$J$4="yes",IF(C5167=FALSE,FALSE,IF('Data Transformation'!E5167&lt;$R$10,E5167,$R$10)),IF(C5167=FALSE,FALSE,IF(C5167&lt;$R$10,C5167,$R$10)))</f>
        <v>0.514570219</v>
      </c>
      <c r="H5167">
        <f>IF('Input and Summary Results'!$J$4="yes",'Data Transformation'!F5167,'Data Transformation'!D5167)</f>
        <v>3.2369983999999997E-2</v>
      </c>
      <c r="I5167">
        <f t="shared" si="271"/>
        <v>280</v>
      </c>
    </row>
    <row r="5168" spans="2:9" x14ac:dyDescent="0.45">
      <c r="B5168">
        <f>IF('Input and Summary Results'!D4750=0,FALSE,'Input and Summary Results'!$B4750)</f>
        <v>281</v>
      </c>
      <c r="C5168">
        <f>IF(OR(B5168=0,'Input and Summary Results'!D4750=0,'Input and Summary Results'!D4750=""),FALSE,'Input and Summary Results'!$D4750)</f>
        <v>0.91559324499999994</v>
      </c>
      <c r="D5168">
        <f>IF(OR(B5168=0,'Input and Summary Results'!E4750=0),FALSE,'Input and Summary Results'!$E4750)</f>
        <v>6.5554243999999998E-2</v>
      </c>
      <c r="E5168">
        <f t="shared" si="272"/>
        <v>-3.8297420093221145E-2</v>
      </c>
      <c r="F5168">
        <f t="shared" si="273"/>
        <v>3.1073341848431833E-2</v>
      </c>
      <c r="G5168">
        <f>IF('Input and Summary Results'!$J$4="yes",IF(C5168=FALSE,FALSE,IF('Data Transformation'!E5168&lt;$R$10,E5168,$R$10)),IF(C5168=FALSE,FALSE,IF(C5168&lt;$R$10,C5168,$R$10)))</f>
        <v>0.91559324499999994</v>
      </c>
      <c r="H5168">
        <f>IF('Input and Summary Results'!$J$4="yes",'Data Transformation'!F5168,'Data Transformation'!D5168)</f>
        <v>6.5554243999999998E-2</v>
      </c>
      <c r="I5168">
        <f t="shared" si="271"/>
        <v>281</v>
      </c>
    </row>
    <row r="5169" spans="2:9" x14ac:dyDescent="0.45">
      <c r="B5169">
        <f>IF('Input and Summary Results'!D4751=0,FALSE,'Input and Summary Results'!$B4751)</f>
        <v>281</v>
      </c>
      <c r="C5169">
        <f>IF(OR(B5169=0,'Input and Summary Results'!D4751=0,'Input and Summary Results'!D4751=""),FALSE,'Input and Summary Results'!$D4751)</f>
        <v>0.99538607300000004</v>
      </c>
      <c r="D5169">
        <f>IF(OR(B5169=0,'Input and Summary Results'!E4751=0),FALSE,'Input and Summary Results'!$E4751)</f>
        <v>6.1170678999999999E-2</v>
      </c>
      <c r="E5169">
        <f t="shared" si="272"/>
        <v>-2.0084400050584114E-3</v>
      </c>
      <c r="F5169">
        <f t="shared" si="273"/>
        <v>2.667113334827621E-2</v>
      </c>
      <c r="G5169">
        <f>IF('Input and Summary Results'!$J$4="yes",IF(C5169=FALSE,FALSE,IF('Data Transformation'!E5169&lt;$R$10,E5169,$R$10)),IF(C5169=FALSE,FALSE,IF(C5169&lt;$R$10,C5169,$R$10)))</f>
        <v>0.99538607300000004</v>
      </c>
      <c r="H5169">
        <f>IF('Input and Summary Results'!$J$4="yes",'Data Transformation'!F5169,'Data Transformation'!D5169)</f>
        <v>6.1170678999999999E-2</v>
      </c>
      <c r="I5169">
        <f t="shared" si="271"/>
        <v>281</v>
      </c>
    </row>
    <row r="5170" spans="2:9" x14ac:dyDescent="0.45">
      <c r="B5170">
        <f>IF('Input and Summary Results'!D4752=0,FALSE,'Input and Summary Results'!$B4752)</f>
        <v>281</v>
      </c>
      <c r="C5170">
        <f>IF(OR(B5170=0,'Input and Summary Results'!D4752=0,'Input and Summary Results'!D4752=""),FALSE,'Input and Summary Results'!$D4752)</f>
        <v>0.92713194600000004</v>
      </c>
      <c r="D5170">
        <f>IF(OR(B5170=0,'Input and Summary Results'!E4752=0),FALSE,'Input and Summary Results'!$E4752)</f>
        <v>5.9373267E-2</v>
      </c>
      <c r="E5170">
        <f t="shared" si="272"/>
        <v>-3.2858454267681914E-2</v>
      </c>
      <c r="F5170">
        <f t="shared" si="273"/>
        <v>2.7793236970393424E-2</v>
      </c>
      <c r="G5170">
        <f>IF('Input and Summary Results'!$J$4="yes",IF(C5170=FALSE,FALSE,IF('Data Transformation'!E5170&lt;$R$10,E5170,$R$10)),IF(C5170=FALSE,FALSE,IF(C5170&lt;$R$10,C5170,$R$10)))</f>
        <v>0.92713194600000004</v>
      </c>
      <c r="H5170">
        <f>IF('Input and Summary Results'!$J$4="yes",'Data Transformation'!F5170,'Data Transformation'!D5170)</f>
        <v>5.9373267E-2</v>
      </c>
      <c r="I5170">
        <f t="shared" si="271"/>
        <v>281</v>
      </c>
    </row>
    <row r="5171" spans="2:9" x14ac:dyDescent="0.45">
      <c r="B5171">
        <f>IF('Input and Summary Results'!D4753=0,FALSE,'Input and Summary Results'!$B4753)</f>
        <v>281</v>
      </c>
      <c r="C5171">
        <f>IF(OR(B5171=0,'Input and Summary Results'!D4753=0,'Input and Summary Results'!D4753=""),FALSE,'Input and Summary Results'!$D4753)</f>
        <v>0.92930614199999995</v>
      </c>
      <c r="D5171">
        <f>IF(OR(B5171=0,'Input and Summary Results'!E4753=0),FALSE,'Input and Summary Results'!$E4753)</f>
        <v>5.5941278999999997E-2</v>
      </c>
      <c r="E5171">
        <f t="shared" si="272"/>
        <v>-3.1841192487506151E-2</v>
      </c>
      <c r="F5171">
        <f t="shared" si="273"/>
        <v>2.6125421955943556E-2</v>
      </c>
      <c r="G5171">
        <f>IF('Input and Summary Results'!$J$4="yes",IF(C5171=FALSE,FALSE,IF('Data Transformation'!E5171&lt;$R$10,E5171,$R$10)),IF(C5171=FALSE,FALSE,IF(C5171&lt;$R$10,C5171,$R$10)))</f>
        <v>0.92930614199999995</v>
      </c>
      <c r="H5171">
        <f>IF('Input and Summary Results'!$J$4="yes",'Data Transformation'!F5171,'Data Transformation'!D5171)</f>
        <v>5.5941278999999997E-2</v>
      </c>
      <c r="I5171">
        <f t="shared" si="271"/>
        <v>281</v>
      </c>
    </row>
    <row r="5172" spans="2:9" x14ac:dyDescent="0.45">
      <c r="B5172">
        <f>IF('Input and Summary Results'!D4754=0,FALSE,'Input and Summary Results'!$B4754)</f>
        <v>281</v>
      </c>
      <c r="C5172">
        <f>IF(OR(B5172=0,'Input and Summary Results'!D4754=0,'Input and Summary Results'!D4754=""),FALSE,'Input and Summary Results'!$D4754)</f>
        <v>0.96986584799999997</v>
      </c>
      <c r="D5172">
        <f>IF(OR(B5172=0,'Input and Summary Results'!E4754=0),FALSE,'Input and Summary Results'!$E4754)</f>
        <v>5.4323330000000003E-2</v>
      </c>
      <c r="E5172">
        <f t="shared" si="272"/>
        <v>-1.328833326212495E-2</v>
      </c>
      <c r="F5172">
        <f t="shared" si="273"/>
        <v>2.4308851856798239E-2</v>
      </c>
      <c r="G5172">
        <f>IF('Input and Summary Results'!$J$4="yes",IF(C5172=FALSE,FALSE,IF('Data Transformation'!E5172&lt;$R$10,E5172,$R$10)),IF(C5172=FALSE,FALSE,IF(C5172&lt;$R$10,C5172,$R$10)))</f>
        <v>0.96986584799999997</v>
      </c>
      <c r="H5172">
        <f>IF('Input and Summary Results'!$J$4="yes",'Data Transformation'!F5172,'Data Transformation'!D5172)</f>
        <v>5.4323330000000003E-2</v>
      </c>
      <c r="I5172">
        <f t="shared" si="271"/>
        <v>281</v>
      </c>
    </row>
    <row r="5173" spans="2:9" x14ac:dyDescent="0.45">
      <c r="B5173">
        <f>IF('Input and Summary Results'!D4755=0,FALSE,'Input and Summary Results'!$B4755)</f>
        <v>281</v>
      </c>
      <c r="C5173">
        <f>IF(OR(B5173=0,'Input and Summary Results'!D4755=0,'Input and Summary Results'!D4755=""),FALSE,'Input and Summary Results'!$D4755)</f>
        <v>1.0611643040000001</v>
      </c>
      <c r="D5173">
        <f>IF(OR(B5173=0,'Input and Summary Results'!E4755=0),FALSE,'Input and Summary Results'!$E4755)</f>
        <v>5.3209234000000001E-2</v>
      </c>
      <c r="E5173">
        <f t="shared" si="272"/>
        <v>2.5782632531018149E-2</v>
      </c>
      <c r="F5173">
        <f t="shared" si="273"/>
        <v>2.1761764383661363E-2</v>
      </c>
      <c r="G5173">
        <f>IF('Input and Summary Results'!$J$4="yes",IF(C5173=FALSE,FALSE,IF('Data Transformation'!E5173&lt;$R$10,E5173,$R$10)),IF(C5173=FALSE,FALSE,IF(C5173&lt;$R$10,C5173,$R$10)))</f>
        <v>1.0611643040000001</v>
      </c>
      <c r="H5173">
        <f>IF('Input and Summary Results'!$J$4="yes",'Data Transformation'!F5173,'Data Transformation'!D5173)</f>
        <v>5.3209234000000001E-2</v>
      </c>
      <c r="I5173">
        <f t="shared" si="271"/>
        <v>281</v>
      </c>
    </row>
    <row r="5174" spans="2:9" x14ac:dyDescent="0.45">
      <c r="B5174">
        <f>IF('Input and Summary Results'!D4756=0,FALSE,'Input and Summary Results'!$B4756)</f>
        <v>281</v>
      </c>
      <c r="C5174">
        <f>IF(OR(B5174=0,'Input and Summary Results'!D4756=0,'Input and Summary Results'!D4756=""),FALSE,'Input and Summary Results'!$D4756)</f>
        <v>0.92117674500000002</v>
      </c>
      <c r="D5174">
        <f>IF(OR(B5174=0,'Input and Summary Results'!E4756=0),FALSE,'Input and Summary Results'!$E4756)</f>
        <v>5.2619761000000001E-2</v>
      </c>
      <c r="E5174">
        <f t="shared" si="272"/>
        <v>-3.5657034283203964E-2</v>
      </c>
      <c r="F5174">
        <f t="shared" si="273"/>
        <v>2.4791090741223609E-2</v>
      </c>
      <c r="G5174">
        <f>IF('Input and Summary Results'!$J$4="yes",IF(C5174=FALSE,FALSE,IF('Data Transformation'!E5174&lt;$R$10,E5174,$R$10)),IF(C5174=FALSE,FALSE,IF(C5174&lt;$R$10,C5174,$R$10)))</f>
        <v>0.92117674500000002</v>
      </c>
      <c r="H5174">
        <f>IF('Input and Summary Results'!$J$4="yes",'Data Transformation'!F5174,'Data Transformation'!D5174)</f>
        <v>5.2619761000000001E-2</v>
      </c>
      <c r="I5174">
        <f t="shared" si="271"/>
        <v>281</v>
      </c>
    </row>
    <row r="5175" spans="2:9" x14ac:dyDescent="0.45">
      <c r="B5175">
        <f>IF('Input and Summary Results'!D4757=0,FALSE,'Input and Summary Results'!$B4757)</f>
        <v>281</v>
      </c>
      <c r="C5175">
        <f>IF(OR(B5175=0,'Input and Summary Results'!D4757=0,'Input and Summary Results'!D4757=""),FALSE,'Input and Summary Results'!$D4757)</f>
        <v>1.0130327480000001</v>
      </c>
      <c r="D5175">
        <f>IF(OR(B5175=0,'Input and Summary Results'!E4757=0),FALSE,'Input and Summary Results'!$E4757)</f>
        <v>4.8260704000000001E-2</v>
      </c>
      <c r="E5175">
        <f t="shared" si="272"/>
        <v>5.6234848921771236E-3</v>
      </c>
      <c r="F5175">
        <f t="shared" si="273"/>
        <v>2.0675684549538369E-2</v>
      </c>
      <c r="G5175">
        <f>IF('Input and Summary Results'!$J$4="yes",IF(C5175=FALSE,FALSE,IF('Data Transformation'!E5175&lt;$R$10,E5175,$R$10)),IF(C5175=FALSE,FALSE,IF(C5175&lt;$R$10,C5175,$R$10)))</f>
        <v>1.0130327480000001</v>
      </c>
      <c r="H5175">
        <f>IF('Input and Summary Results'!$J$4="yes",'Data Transformation'!F5175,'Data Transformation'!D5175)</f>
        <v>4.8260704000000001E-2</v>
      </c>
      <c r="I5175">
        <f t="shared" si="271"/>
        <v>281</v>
      </c>
    </row>
    <row r="5176" spans="2:9" x14ac:dyDescent="0.45">
      <c r="B5176">
        <f>IF('Input and Summary Results'!D4758=0,FALSE,'Input and Summary Results'!$B4758)</f>
        <v>281</v>
      </c>
      <c r="C5176">
        <f>IF(OR(B5176=0,'Input and Summary Results'!D4758=0,'Input and Summary Results'!D4758=""),FALSE,'Input and Summary Results'!$D4758)</f>
        <v>0.95456733800000004</v>
      </c>
      <c r="D5176">
        <f>IF(OR(B5176=0,'Input and Summary Results'!E4758=0),FALSE,'Input and Summary Results'!$E4758)</f>
        <v>4.5693827999999999E-2</v>
      </c>
      <c r="E5176">
        <f t="shared" si="272"/>
        <v>-2.0193429773928157E-2</v>
      </c>
      <c r="F5176">
        <f t="shared" si="273"/>
        <v>2.0774984186605384E-2</v>
      </c>
      <c r="G5176">
        <f>IF('Input and Summary Results'!$J$4="yes",IF(C5176=FALSE,FALSE,IF('Data Transformation'!E5176&lt;$R$10,E5176,$R$10)),IF(C5176=FALSE,FALSE,IF(C5176&lt;$R$10,C5176,$R$10)))</f>
        <v>0.95456733800000004</v>
      </c>
      <c r="H5176">
        <f>IF('Input and Summary Results'!$J$4="yes",'Data Transformation'!F5176,'Data Transformation'!D5176)</f>
        <v>4.5693827999999999E-2</v>
      </c>
      <c r="I5176">
        <f t="shared" si="271"/>
        <v>281</v>
      </c>
    </row>
    <row r="5177" spans="2:9" x14ac:dyDescent="0.45">
      <c r="B5177">
        <f>IF('Input and Summary Results'!D4759=0,FALSE,'Input and Summary Results'!$B4759)</f>
        <v>281</v>
      </c>
      <c r="C5177">
        <f>IF(OR(B5177=0,'Input and Summary Results'!D4759=0,'Input and Summary Results'!D4759=""),FALSE,'Input and Summary Results'!$D4759)</f>
        <v>0.78661238</v>
      </c>
      <c r="D5177">
        <f>IF(OR(B5177=0,'Input and Summary Results'!E4759=0),FALSE,'Input and Summary Results'!$E4759)</f>
        <v>4.4171621000000001E-2</v>
      </c>
      <c r="E5177">
        <f t="shared" si="272"/>
        <v>-0.10423922278340846</v>
      </c>
      <c r="F5177">
        <f t="shared" si="273"/>
        <v>2.4370940505665573E-2</v>
      </c>
      <c r="G5177">
        <f>IF('Input and Summary Results'!$J$4="yes",IF(C5177=FALSE,FALSE,IF('Data Transformation'!E5177&lt;$R$10,E5177,$R$10)),IF(C5177=FALSE,FALSE,IF(C5177&lt;$R$10,C5177,$R$10)))</f>
        <v>0.78661238</v>
      </c>
      <c r="H5177">
        <f>IF('Input and Summary Results'!$J$4="yes",'Data Transformation'!F5177,'Data Transformation'!D5177)</f>
        <v>4.4171621000000001E-2</v>
      </c>
      <c r="I5177">
        <f t="shared" si="271"/>
        <v>281</v>
      </c>
    </row>
    <row r="5178" spans="2:9" x14ac:dyDescent="0.45">
      <c r="B5178">
        <f>IF('Input and Summary Results'!D4760=0,FALSE,'Input and Summary Results'!$B4760)</f>
        <v>281</v>
      </c>
      <c r="C5178">
        <f>IF(OR(B5178=0,'Input and Summary Results'!D4760=0,'Input and Summary Results'!D4760=""),FALSE,'Input and Summary Results'!$D4760)</f>
        <v>0.84178756799999999</v>
      </c>
      <c r="D5178">
        <f>IF(OR(B5178=0,'Input and Summary Results'!E4760=0),FALSE,'Input and Summary Results'!$E4760)</f>
        <v>4.3509150000000003E-2</v>
      </c>
      <c r="E5178">
        <f t="shared" si="272"/>
        <v>-7.4797492449801745E-2</v>
      </c>
      <c r="F5178">
        <f t="shared" si="273"/>
        <v>2.2431990941448543E-2</v>
      </c>
      <c r="G5178">
        <f>IF('Input and Summary Results'!$J$4="yes",IF(C5178=FALSE,FALSE,IF('Data Transformation'!E5178&lt;$R$10,E5178,$R$10)),IF(C5178=FALSE,FALSE,IF(C5178&lt;$R$10,C5178,$R$10)))</f>
        <v>0.84178756799999999</v>
      </c>
      <c r="H5178">
        <f>IF('Input and Summary Results'!$J$4="yes",'Data Transformation'!F5178,'Data Transformation'!D5178)</f>
        <v>4.3509150000000003E-2</v>
      </c>
      <c r="I5178">
        <f t="shared" si="271"/>
        <v>281</v>
      </c>
    </row>
    <row r="5179" spans="2:9" x14ac:dyDescent="0.45">
      <c r="B5179">
        <f>IF('Input and Summary Results'!D4761=0,FALSE,'Input and Summary Results'!$B4761)</f>
        <v>281</v>
      </c>
      <c r="C5179">
        <f>IF(OR(B5179=0,'Input and Summary Results'!D4761=0,'Input and Summary Results'!D4761=""),FALSE,'Input and Summary Results'!$D4761)</f>
        <v>0.83551929300000005</v>
      </c>
      <c r="D5179">
        <f>IF(OR(B5179=0,'Input and Summary Results'!E4761=0),FALSE,'Input and Summary Results'!$E4761)</f>
        <v>4.2265445999999998E-2</v>
      </c>
      <c r="E5179">
        <f t="shared" si="272"/>
        <v>-7.8043517348446736E-2</v>
      </c>
      <c r="F5179">
        <f t="shared" si="273"/>
        <v>2.1954254937833012E-2</v>
      </c>
      <c r="G5179">
        <f>IF('Input and Summary Results'!$J$4="yes",IF(C5179=FALSE,FALSE,IF('Data Transformation'!E5179&lt;$R$10,E5179,$R$10)),IF(C5179=FALSE,FALSE,IF(C5179&lt;$R$10,C5179,$R$10)))</f>
        <v>0.83551929300000005</v>
      </c>
      <c r="H5179">
        <f>IF('Input and Summary Results'!$J$4="yes",'Data Transformation'!F5179,'Data Transformation'!D5179)</f>
        <v>4.2265445999999998E-2</v>
      </c>
      <c r="I5179">
        <f t="shared" si="271"/>
        <v>281</v>
      </c>
    </row>
    <row r="5180" spans="2:9" x14ac:dyDescent="0.45">
      <c r="B5180">
        <f>IF('Input and Summary Results'!D4762=0,FALSE,'Input and Summary Results'!$B4762)</f>
        <v>281</v>
      </c>
      <c r="C5180">
        <f>IF(OR(B5180=0,'Input and Summary Results'!D4762=0,'Input and Summary Results'!D4762=""),FALSE,'Input and Summary Results'!$D4762)</f>
        <v>1.063726272</v>
      </c>
      <c r="D5180">
        <f>IF(OR(B5180=0,'Input and Summary Results'!E4762=0),FALSE,'Input and Summary Results'!$E4762)</f>
        <v>4.1978055E-2</v>
      </c>
      <c r="E5180">
        <f t="shared" si="272"/>
        <v>2.6829885614948167E-2</v>
      </c>
      <c r="F5180">
        <f t="shared" si="273"/>
        <v>1.7127033852182602E-2</v>
      </c>
      <c r="G5180">
        <f>IF('Input and Summary Results'!$J$4="yes",IF(C5180=FALSE,FALSE,IF('Data Transformation'!E5180&lt;$R$10,E5180,$R$10)),IF(C5180=FALSE,FALSE,IF(C5180&lt;$R$10,C5180,$R$10)))</f>
        <v>1.063726272</v>
      </c>
      <c r="H5180">
        <f>IF('Input and Summary Results'!$J$4="yes",'Data Transformation'!F5180,'Data Transformation'!D5180)</f>
        <v>4.1978055E-2</v>
      </c>
      <c r="I5180">
        <f t="shared" si="271"/>
        <v>281</v>
      </c>
    </row>
    <row r="5181" spans="2:9" x14ac:dyDescent="0.45">
      <c r="B5181">
        <f>IF('Input and Summary Results'!D4763=0,FALSE,'Input and Summary Results'!$B4763)</f>
        <v>281</v>
      </c>
      <c r="C5181">
        <f>IF(OR(B5181=0,'Input and Summary Results'!D4763=0,'Input and Summary Results'!D4763=""),FALSE,'Input and Summary Results'!$D4763)</f>
        <v>0.89938306899999998</v>
      </c>
      <c r="D5181">
        <f>IF(OR(B5181=0,'Input and Summary Results'!E4763=0),FALSE,'Input and Summary Results'!$E4763)</f>
        <v>4.1715273999999997E-2</v>
      </c>
      <c r="E5181">
        <f t="shared" si="272"/>
        <v>-4.6055292339661991E-2</v>
      </c>
      <c r="F5181">
        <f t="shared" si="273"/>
        <v>2.0129830702872612E-2</v>
      </c>
      <c r="G5181">
        <f>IF('Input and Summary Results'!$J$4="yes",IF(C5181=FALSE,FALSE,IF('Data Transformation'!E5181&lt;$R$10,E5181,$R$10)),IF(C5181=FALSE,FALSE,IF(C5181&lt;$R$10,C5181,$R$10)))</f>
        <v>0.89938306899999998</v>
      </c>
      <c r="H5181">
        <f>IF('Input and Summary Results'!$J$4="yes",'Data Transformation'!F5181,'Data Transformation'!D5181)</f>
        <v>4.1715273999999997E-2</v>
      </c>
      <c r="I5181">
        <f t="shared" si="271"/>
        <v>281</v>
      </c>
    </row>
    <row r="5182" spans="2:9" x14ac:dyDescent="0.45">
      <c r="B5182">
        <f>IF('Input and Summary Results'!D4764=0,FALSE,'Input and Summary Results'!$B4764)</f>
        <v>281</v>
      </c>
      <c r="C5182">
        <f>IF(OR(B5182=0,'Input and Summary Results'!D4764=0,'Input and Summary Results'!D4764=""),FALSE,'Input and Summary Results'!$D4764)</f>
        <v>1.0119743400000001</v>
      </c>
      <c r="D5182">
        <f>IF(OR(B5182=0,'Input and Summary Results'!E4764=0),FALSE,'Input and Summary Results'!$E4764)</f>
        <v>4.0453434000000003E-2</v>
      </c>
      <c r="E5182">
        <f t="shared" si="272"/>
        <v>5.1695005100154106E-3</v>
      </c>
      <c r="F5182">
        <f t="shared" si="273"/>
        <v>1.7349046968918206E-2</v>
      </c>
      <c r="G5182">
        <f>IF('Input and Summary Results'!$J$4="yes",IF(C5182=FALSE,FALSE,IF('Data Transformation'!E5182&lt;$R$10,E5182,$R$10)),IF(C5182=FALSE,FALSE,IF(C5182&lt;$R$10,C5182,$R$10)))</f>
        <v>1.0119743400000001</v>
      </c>
      <c r="H5182">
        <f>IF('Input and Summary Results'!$J$4="yes",'Data Transformation'!F5182,'Data Transformation'!D5182)</f>
        <v>4.0453434000000003E-2</v>
      </c>
      <c r="I5182">
        <f t="shared" si="271"/>
        <v>281</v>
      </c>
    </row>
    <row r="5183" spans="2:9" x14ac:dyDescent="0.45">
      <c r="B5183">
        <f>IF('Input and Summary Results'!D4765=0,FALSE,'Input and Summary Results'!$B4765)</f>
        <v>281</v>
      </c>
      <c r="C5183">
        <f>IF(OR(B5183=0,'Input and Summary Results'!D4765=0,'Input and Summary Results'!D4765=""),FALSE,'Input and Summary Results'!$D4765)</f>
        <v>8.1603160000000008E-3</v>
      </c>
      <c r="D5183">
        <f>IF(OR(B5183=0,'Input and Summary Results'!E4765=0),FALSE,'Input and Summary Results'!$E4765)</f>
        <v>3.1502289000000003E-2</v>
      </c>
      <c r="E5183">
        <f t="shared" si="272"/>
        <v>-2.0882930233050772</v>
      </c>
      <c r="F5183">
        <f t="shared" si="273"/>
        <v>1.6754245088057864</v>
      </c>
      <c r="G5183">
        <f>IF('Input and Summary Results'!$J$4="yes",IF(C5183=FALSE,FALSE,IF('Data Transformation'!E5183&lt;$R$10,E5183,$R$10)),IF(C5183=FALSE,FALSE,IF(C5183&lt;$R$10,C5183,$R$10)))</f>
        <v>8.1603160000000008E-3</v>
      </c>
      <c r="H5183">
        <f>IF('Input and Summary Results'!$J$4="yes",'Data Transformation'!F5183,'Data Transformation'!D5183)</f>
        <v>3.1502289000000003E-2</v>
      </c>
      <c r="I5183">
        <f t="shared" si="271"/>
        <v>281</v>
      </c>
    </row>
    <row r="5184" spans="2:9" x14ac:dyDescent="0.45">
      <c r="B5184">
        <f>IF('Input and Summary Results'!D4766=0,FALSE,'Input and Summary Results'!$B4766)</f>
        <v>281</v>
      </c>
      <c r="C5184">
        <f>IF(OR(B5184=0,'Input and Summary Results'!D4766=0,'Input and Summary Results'!D4766=""),FALSE,'Input and Summary Results'!$D4766)</f>
        <v>0.95868712</v>
      </c>
      <c r="D5184">
        <f>IF(OR(B5184=0,'Input and Summary Results'!E4766=0),FALSE,'Input and Summary Results'!$E4766)</f>
        <v>2.7139083000000001E-2</v>
      </c>
      <c r="E5184">
        <f t="shared" si="272"/>
        <v>-1.832310735334446E-2</v>
      </c>
      <c r="F5184">
        <f t="shared" si="273"/>
        <v>1.2285929138173883E-2</v>
      </c>
      <c r="G5184">
        <f>IF('Input and Summary Results'!$J$4="yes",IF(C5184=FALSE,FALSE,IF('Data Transformation'!E5184&lt;$R$10,E5184,$R$10)),IF(C5184=FALSE,FALSE,IF(C5184&lt;$R$10,C5184,$R$10)))</f>
        <v>0.95868712</v>
      </c>
      <c r="H5184">
        <f>IF('Input and Summary Results'!$J$4="yes",'Data Transformation'!F5184,'Data Transformation'!D5184)</f>
        <v>2.7139083000000001E-2</v>
      </c>
      <c r="I5184">
        <f t="shared" si="271"/>
        <v>281</v>
      </c>
    </row>
    <row r="5185" spans="2:9" x14ac:dyDescent="0.45">
      <c r="B5185">
        <f>IF('Input and Summary Results'!D4767=0,FALSE,'Input and Summary Results'!$B4767)</f>
        <v>281</v>
      </c>
      <c r="C5185">
        <f>IF(OR(B5185=0,'Input and Summary Results'!D4767=0,'Input and Summary Results'!D4767=""),FALSE,'Input and Summary Results'!$D4767)</f>
        <v>0.84667653300000001</v>
      </c>
      <c r="D5185">
        <f>IF(OR(B5185=0,'Input and Summary Results'!E4767=0),FALSE,'Input and Summary Results'!$E4767)</f>
        <v>2.6837046999999999E-2</v>
      </c>
      <c r="E5185">
        <f t="shared" si="272"/>
        <v>-7.2282477230641046E-2</v>
      </c>
      <c r="F5185">
        <f t="shared" si="273"/>
        <v>1.3756467722957428E-2</v>
      </c>
      <c r="G5185">
        <f>IF('Input and Summary Results'!$J$4="yes",IF(C5185=FALSE,FALSE,IF('Data Transformation'!E5185&lt;$R$10,E5185,$R$10)),IF(C5185=FALSE,FALSE,IF(C5185&lt;$R$10,C5185,$R$10)))</f>
        <v>0.84667653300000001</v>
      </c>
      <c r="H5185">
        <f>IF('Input and Summary Results'!$J$4="yes",'Data Transformation'!F5185,'Data Transformation'!D5185)</f>
        <v>2.6837046999999999E-2</v>
      </c>
      <c r="I5185">
        <f t="shared" si="271"/>
        <v>281</v>
      </c>
    </row>
    <row r="5186" spans="2:9" x14ac:dyDescent="0.45">
      <c r="B5186">
        <f>IF('Input and Summary Results'!D4768=0,FALSE,'Input and Summary Results'!$B4768)</f>
        <v>282</v>
      </c>
      <c r="C5186">
        <f>IF(OR(B5186=0,'Input and Summary Results'!D4768=0,'Input and Summary Results'!D4768=""),FALSE,'Input and Summary Results'!$D4768)</f>
        <v>7.8469565000000005E-2</v>
      </c>
      <c r="D5186">
        <f>IF(OR(B5186=0,'Input and Summary Results'!E4768=0),FALSE,'Input and Summary Results'!$E4768)</f>
        <v>0.102283376</v>
      </c>
      <c r="E5186">
        <f t="shared" si="272"/>
        <v>-1.1052987549175097</v>
      </c>
      <c r="F5186">
        <f t="shared" si="273"/>
        <v>0.56570958669134963</v>
      </c>
      <c r="G5186">
        <f>IF('Input and Summary Results'!$J$4="yes",IF(C5186=FALSE,FALSE,IF('Data Transformation'!E5186&lt;$R$10,E5186,$R$10)),IF(C5186=FALSE,FALSE,IF(C5186&lt;$R$10,C5186,$R$10)))</f>
        <v>7.8469565000000005E-2</v>
      </c>
      <c r="H5186">
        <f>IF('Input and Summary Results'!$J$4="yes",'Data Transformation'!F5186,'Data Transformation'!D5186)</f>
        <v>0.102283376</v>
      </c>
      <c r="I5186">
        <f t="shared" si="271"/>
        <v>282</v>
      </c>
    </row>
    <row r="5187" spans="2:9" x14ac:dyDescent="0.45">
      <c r="B5187">
        <f>IF('Input and Summary Results'!D4769=0,FALSE,'Input and Summary Results'!$B4769)</f>
        <v>282</v>
      </c>
      <c r="C5187">
        <f>IF(OR(B5187=0,'Input and Summary Results'!D4769=0,'Input and Summary Results'!D4769=""),FALSE,'Input and Summary Results'!$D4769)</f>
        <v>2.5828686E-2</v>
      </c>
      <c r="D5187">
        <f>IF(OR(B5187=0,'Input and Summary Results'!E4769=0),FALSE,'Input and Summary Results'!$E4769)</f>
        <v>6.5834881999999997E-2</v>
      </c>
      <c r="E5187">
        <f t="shared" si="272"/>
        <v>-1.587897687418043</v>
      </c>
      <c r="F5187">
        <f t="shared" si="273"/>
        <v>1.106225023913334</v>
      </c>
      <c r="G5187">
        <f>IF('Input and Summary Results'!$J$4="yes",IF(C5187=FALSE,FALSE,IF('Data Transformation'!E5187&lt;$R$10,E5187,$R$10)),IF(C5187=FALSE,FALSE,IF(C5187&lt;$R$10,C5187,$R$10)))</f>
        <v>2.5828686E-2</v>
      </c>
      <c r="H5187">
        <f>IF('Input and Summary Results'!$J$4="yes",'Data Transformation'!F5187,'Data Transformation'!D5187)</f>
        <v>6.5834881999999997E-2</v>
      </c>
      <c r="I5187">
        <f t="shared" si="271"/>
        <v>282</v>
      </c>
    </row>
    <row r="5188" spans="2:9" x14ac:dyDescent="0.45">
      <c r="B5188">
        <f>IF('Input and Summary Results'!D4770=0,FALSE,'Input and Summary Results'!$B4770)</f>
        <v>282</v>
      </c>
      <c r="C5188">
        <f>IF(OR(B5188=0,'Input and Summary Results'!D4770=0,'Input and Summary Results'!D4770=""),FALSE,'Input and Summary Results'!$D4770)</f>
        <v>7.4310744999999997E-2</v>
      </c>
      <c r="D5188">
        <f>IF(OR(B5188=0,'Input and Summary Results'!E4770=0),FALSE,'Input and Summary Results'!$E4770)</f>
        <v>6.4803722999999994E-2</v>
      </c>
      <c r="E5188">
        <f t="shared" si="272"/>
        <v>-1.128948384667221</v>
      </c>
      <c r="F5188">
        <f t="shared" si="273"/>
        <v>0.37847576123748994</v>
      </c>
      <c r="G5188">
        <f>IF('Input and Summary Results'!$J$4="yes",IF(C5188=FALSE,FALSE,IF('Data Transformation'!E5188&lt;$R$10,E5188,$R$10)),IF(C5188=FALSE,FALSE,IF(C5188&lt;$R$10,C5188,$R$10)))</f>
        <v>7.4310744999999997E-2</v>
      </c>
      <c r="H5188">
        <f>IF('Input and Summary Results'!$J$4="yes",'Data Transformation'!F5188,'Data Transformation'!D5188)</f>
        <v>6.4803722999999994E-2</v>
      </c>
      <c r="I5188">
        <f t="shared" si="271"/>
        <v>282</v>
      </c>
    </row>
    <row r="5189" spans="2:9" x14ac:dyDescent="0.45">
      <c r="B5189">
        <f>IF('Input and Summary Results'!D4771=0,FALSE,'Input and Summary Results'!$B4771)</f>
        <v>282</v>
      </c>
      <c r="C5189">
        <f>IF(OR(B5189=0,'Input and Summary Results'!D4771=0,'Input and Summary Results'!D4771=""),FALSE,'Input and Summary Results'!$D4771)</f>
        <v>0.110934224</v>
      </c>
      <c r="D5189">
        <f>IF(OR(B5189=0,'Input and Summary Results'!E4771=0),FALSE,'Input and Summary Results'!$E4771)</f>
        <v>6.1870187E-2</v>
      </c>
      <c r="E5189">
        <f t="shared" si="272"/>
        <v>-0.95493445023139323</v>
      </c>
      <c r="F5189">
        <f t="shared" si="273"/>
        <v>0.24205029061184943</v>
      </c>
      <c r="G5189">
        <f>IF('Input and Summary Results'!$J$4="yes",IF(C5189=FALSE,FALSE,IF('Data Transformation'!E5189&lt;$R$10,E5189,$R$10)),IF(C5189=FALSE,FALSE,IF(C5189&lt;$R$10,C5189,$R$10)))</f>
        <v>0.110934224</v>
      </c>
      <c r="H5189">
        <f>IF('Input and Summary Results'!$J$4="yes",'Data Transformation'!F5189,'Data Transformation'!D5189)</f>
        <v>6.1870187E-2</v>
      </c>
      <c r="I5189">
        <f t="shared" ref="I5189:I5252" si="274">IF(G5189=FALSE,"",B5189)</f>
        <v>282</v>
      </c>
    </row>
    <row r="5190" spans="2:9" x14ac:dyDescent="0.45">
      <c r="B5190">
        <f>IF('Input and Summary Results'!D4772=0,FALSE,'Input and Summary Results'!$B4772)</f>
        <v>282</v>
      </c>
      <c r="C5190">
        <f>IF(OR(B5190=0,'Input and Summary Results'!D4772=0,'Input and Summary Results'!D4772=""),FALSE,'Input and Summary Results'!$D4772)</f>
        <v>0.73789366300000003</v>
      </c>
      <c r="D5190">
        <f>IF(OR(B5190=0,'Input and Summary Results'!E4772=0),FALSE,'Input and Summary Results'!$E4772)</f>
        <v>6.0934490000000001E-2</v>
      </c>
      <c r="E5190">
        <f t="shared" si="272"/>
        <v>-0.1320062193419296</v>
      </c>
      <c r="F5190">
        <f t="shared" si="273"/>
        <v>3.5839267886489494E-2</v>
      </c>
      <c r="G5190">
        <f>IF('Input and Summary Results'!$J$4="yes",IF(C5190=FALSE,FALSE,IF('Data Transformation'!E5190&lt;$R$10,E5190,$R$10)),IF(C5190=FALSE,FALSE,IF(C5190&lt;$R$10,C5190,$R$10)))</f>
        <v>0.73789366300000003</v>
      </c>
      <c r="H5190">
        <f>IF('Input and Summary Results'!$J$4="yes",'Data Transformation'!F5190,'Data Transformation'!D5190)</f>
        <v>6.0934490000000001E-2</v>
      </c>
      <c r="I5190">
        <f t="shared" si="274"/>
        <v>282</v>
      </c>
    </row>
    <row r="5191" spans="2:9" x14ac:dyDescent="0.45">
      <c r="B5191">
        <f>IF('Input and Summary Results'!D4773=0,FALSE,'Input and Summary Results'!$B4773)</f>
        <v>282</v>
      </c>
      <c r="C5191">
        <f>IF(OR(B5191=0,'Input and Summary Results'!D4773=0,'Input and Summary Results'!D4773=""),FALSE,'Input and Summary Results'!$D4773)</f>
        <v>0.84754077400000005</v>
      </c>
      <c r="D5191">
        <f>IF(OR(B5191=0,'Input and Summary Results'!E4773=0),FALSE,'Input and Summary Results'!$E4773)</f>
        <v>5.9444075999999998E-2</v>
      </c>
      <c r="E5191">
        <f t="shared" si="272"/>
        <v>-7.1839399322819325E-2</v>
      </c>
      <c r="F5191">
        <f t="shared" si="273"/>
        <v>3.0439513679373729E-2</v>
      </c>
      <c r="G5191">
        <f>IF('Input and Summary Results'!$J$4="yes",IF(C5191=FALSE,FALSE,IF('Data Transformation'!E5191&lt;$R$10,E5191,$R$10)),IF(C5191=FALSE,FALSE,IF(C5191&lt;$R$10,C5191,$R$10)))</f>
        <v>0.84754077400000005</v>
      </c>
      <c r="H5191">
        <f>IF('Input and Summary Results'!$J$4="yes",'Data Transformation'!F5191,'Data Transformation'!D5191)</f>
        <v>5.9444075999999998E-2</v>
      </c>
      <c r="I5191">
        <f t="shared" si="274"/>
        <v>282</v>
      </c>
    </row>
    <row r="5192" spans="2:9" x14ac:dyDescent="0.45">
      <c r="B5192">
        <f>IF('Input and Summary Results'!D4774=0,FALSE,'Input and Summary Results'!$B4774)</f>
        <v>282</v>
      </c>
      <c r="C5192">
        <f>IF(OR(B5192=0,'Input and Summary Results'!D4774=0,'Input and Summary Results'!D4774=""),FALSE,'Input and Summary Results'!$D4774)</f>
        <v>0.109910577</v>
      </c>
      <c r="D5192">
        <f>IF(OR(B5192=0,'Input and Summary Results'!E4774=0),FALSE,'Input and Summary Results'!$E4774)</f>
        <v>5.9435294E-2</v>
      </c>
      <c r="E5192">
        <f t="shared" si="272"/>
        <v>-0.95896051220158862</v>
      </c>
      <c r="F5192">
        <f t="shared" si="273"/>
        <v>0.2346900389395645</v>
      </c>
      <c r="G5192">
        <f>IF('Input and Summary Results'!$J$4="yes",IF(C5192=FALSE,FALSE,IF('Data Transformation'!E5192&lt;$R$10,E5192,$R$10)),IF(C5192=FALSE,FALSE,IF(C5192&lt;$R$10,C5192,$R$10)))</f>
        <v>0.109910577</v>
      </c>
      <c r="H5192">
        <f>IF('Input and Summary Results'!$J$4="yes",'Data Transformation'!F5192,'Data Transformation'!D5192)</f>
        <v>5.9435294E-2</v>
      </c>
      <c r="I5192">
        <f t="shared" si="274"/>
        <v>282</v>
      </c>
    </row>
    <row r="5193" spans="2:9" x14ac:dyDescent="0.45">
      <c r="B5193">
        <f>IF('Input and Summary Results'!D4775=0,FALSE,'Input and Summary Results'!$B4775)</f>
        <v>282</v>
      </c>
      <c r="C5193">
        <f>IF(OR(B5193=0,'Input and Summary Results'!D4775=0,'Input and Summary Results'!D4775=""),FALSE,'Input and Summary Results'!$D4775)</f>
        <v>0.92931283200000003</v>
      </c>
      <c r="D5193">
        <f>IF(OR(B5193=0,'Input and Summary Results'!E4775=0),FALSE,'Input and Summary Results'!$E4775)</f>
        <v>5.5567183999999999E-2</v>
      </c>
      <c r="E5193">
        <f t="shared" si="272"/>
        <v>-3.1838066047795134E-2</v>
      </c>
      <c r="F5193">
        <f t="shared" si="273"/>
        <v>2.5950527126693112E-2</v>
      </c>
      <c r="G5193">
        <f>IF('Input and Summary Results'!$J$4="yes",IF(C5193=FALSE,FALSE,IF('Data Transformation'!E5193&lt;$R$10,E5193,$R$10)),IF(C5193=FALSE,FALSE,IF(C5193&lt;$R$10,C5193,$R$10)))</f>
        <v>0.92931283200000003</v>
      </c>
      <c r="H5193">
        <f>IF('Input and Summary Results'!$J$4="yes",'Data Transformation'!F5193,'Data Transformation'!D5193)</f>
        <v>5.5567183999999999E-2</v>
      </c>
      <c r="I5193">
        <f t="shared" si="274"/>
        <v>282</v>
      </c>
    </row>
    <row r="5194" spans="2:9" x14ac:dyDescent="0.45">
      <c r="B5194">
        <f>IF('Input and Summary Results'!D4776=0,FALSE,'Input and Summary Results'!$B4776)</f>
        <v>282</v>
      </c>
      <c r="C5194">
        <f>IF(OR(B5194=0,'Input and Summary Results'!D4776=0,'Input and Summary Results'!D4776=""),FALSE,'Input and Summary Results'!$D4776)</f>
        <v>0.99392932000000001</v>
      </c>
      <c r="D5194">
        <f>IF(OR(B5194=0,'Input and Summary Results'!E4776=0),FALSE,'Input and Summary Results'!$E4776)</f>
        <v>4.9961716000000003E-2</v>
      </c>
      <c r="E5194">
        <f t="shared" si="272"/>
        <v>-2.6444979219774505E-3</v>
      </c>
      <c r="F5194">
        <f t="shared" si="273"/>
        <v>2.1815821615967623E-2</v>
      </c>
      <c r="G5194">
        <f>IF('Input and Summary Results'!$J$4="yes",IF(C5194=FALSE,FALSE,IF('Data Transformation'!E5194&lt;$R$10,E5194,$R$10)),IF(C5194=FALSE,FALSE,IF(C5194&lt;$R$10,C5194,$R$10)))</f>
        <v>0.99392932000000001</v>
      </c>
      <c r="H5194">
        <f>IF('Input and Summary Results'!$J$4="yes",'Data Transformation'!F5194,'Data Transformation'!D5194)</f>
        <v>4.9961716000000003E-2</v>
      </c>
      <c r="I5194">
        <f t="shared" si="274"/>
        <v>282</v>
      </c>
    </row>
    <row r="5195" spans="2:9" x14ac:dyDescent="0.45">
      <c r="B5195">
        <f>IF('Input and Summary Results'!D4777=0,FALSE,'Input and Summary Results'!$B4777)</f>
        <v>282</v>
      </c>
      <c r="C5195">
        <f>IF(OR(B5195=0,'Input and Summary Results'!D4777=0,'Input and Summary Results'!D4777=""),FALSE,'Input and Summary Results'!$D4777)</f>
        <v>0.91722361399999996</v>
      </c>
      <c r="D5195">
        <f>IF(OR(B5195=0,'Input and Summary Results'!E4777=0),FALSE,'Input and Summary Results'!$E4777)</f>
        <v>4.7683224000000003E-2</v>
      </c>
      <c r="E5195">
        <f t="shared" si="272"/>
        <v>-3.7524772849773139E-2</v>
      </c>
      <c r="F5195">
        <f t="shared" si="273"/>
        <v>2.2562130869866595E-2</v>
      </c>
      <c r="G5195">
        <f>IF('Input and Summary Results'!$J$4="yes",IF(C5195=FALSE,FALSE,IF('Data Transformation'!E5195&lt;$R$10,E5195,$R$10)),IF(C5195=FALSE,FALSE,IF(C5195&lt;$R$10,C5195,$R$10)))</f>
        <v>0.91722361399999996</v>
      </c>
      <c r="H5195">
        <f>IF('Input and Summary Results'!$J$4="yes",'Data Transformation'!F5195,'Data Transformation'!D5195)</f>
        <v>4.7683224000000003E-2</v>
      </c>
      <c r="I5195">
        <f t="shared" si="274"/>
        <v>282</v>
      </c>
    </row>
    <row r="5196" spans="2:9" x14ac:dyDescent="0.45">
      <c r="B5196">
        <f>IF('Input and Summary Results'!D4778=0,FALSE,'Input and Summary Results'!$B4778)</f>
        <v>282</v>
      </c>
      <c r="C5196">
        <f>IF(OR(B5196=0,'Input and Summary Results'!D4778=0,'Input and Summary Results'!D4778=""),FALSE,'Input and Summary Results'!$D4778)</f>
        <v>3.0201914E-2</v>
      </c>
      <c r="D5196">
        <f>IF(OR(B5196=0,'Input and Summary Results'!E4778=0),FALSE,'Input and Summary Results'!$E4778)</f>
        <v>4.6208102000000001E-2</v>
      </c>
      <c r="E5196">
        <f t="shared" si="272"/>
        <v>-1.5199655334236926</v>
      </c>
      <c r="F5196">
        <f t="shared" si="273"/>
        <v>0.66400812438575907</v>
      </c>
      <c r="G5196">
        <f>IF('Input and Summary Results'!$J$4="yes",IF(C5196=FALSE,FALSE,IF('Data Transformation'!E5196&lt;$R$10,E5196,$R$10)),IF(C5196=FALSE,FALSE,IF(C5196&lt;$R$10,C5196,$R$10)))</f>
        <v>3.0201914E-2</v>
      </c>
      <c r="H5196">
        <f>IF('Input and Summary Results'!$J$4="yes",'Data Transformation'!F5196,'Data Transformation'!D5196)</f>
        <v>4.6208102000000001E-2</v>
      </c>
      <c r="I5196">
        <f t="shared" si="274"/>
        <v>282</v>
      </c>
    </row>
    <row r="5197" spans="2:9" x14ac:dyDescent="0.45">
      <c r="B5197">
        <f>IF('Input and Summary Results'!D4779=0,FALSE,'Input and Summary Results'!$B4779)</f>
        <v>282</v>
      </c>
      <c r="C5197">
        <f>IF(OR(B5197=0,'Input and Summary Results'!D4779=0,'Input and Summary Results'!D4779=""),FALSE,'Input and Summary Results'!$D4779)</f>
        <v>-1.9277402999999999E-2</v>
      </c>
      <c r="D5197">
        <f>IF(OR(B5197=0,'Input and Summary Results'!E4779=0),FALSE,'Input and Summary Results'!$E4779)</f>
        <v>4.4829572999999998E-2</v>
      </c>
      <c r="E5197" t="e">
        <f t="shared" si="272"/>
        <v>#NUM!</v>
      </c>
      <c r="F5197">
        <f t="shared" si="273"/>
        <v>-1.0092663769077195</v>
      </c>
      <c r="G5197">
        <f>IF('Input and Summary Results'!$J$4="yes",IF(C5197=FALSE,FALSE,IF('Data Transformation'!E5197&lt;$R$10,E5197,$R$10)),IF(C5197=FALSE,FALSE,IF(C5197&lt;$R$10,C5197,$R$10)))</f>
        <v>-1.9277402999999999E-2</v>
      </c>
      <c r="H5197">
        <f>IF('Input and Summary Results'!$J$4="yes",'Data Transformation'!F5197,'Data Transformation'!D5197)</f>
        <v>4.4829572999999998E-2</v>
      </c>
      <c r="I5197">
        <f t="shared" si="274"/>
        <v>282</v>
      </c>
    </row>
    <row r="5198" spans="2:9" x14ac:dyDescent="0.45">
      <c r="B5198">
        <f>IF('Input and Summary Results'!D4780=0,FALSE,'Input and Summary Results'!$B4780)</f>
        <v>282</v>
      </c>
      <c r="C5198">
        <f>IF(OR(B5198=0,'Input and Summary Results'!D4780=0,'Input and Summary Results'!D4780=""),FALSE,'Input and Summary Results'!$D4780)</f>
        <v>2.8819142999999998E-2</v>
      </c>
      <c r="D5198">
        <f>IF(OR(B5198=0,'Input and Summary Results'!E4780=0),FALSE,'Input and Summary Results'!$E4780)</f>
        <v>4.3128172999999999E-2</v>
      </c>
      <c r="E5198">
        <f t="shared" si="272"/>
        <v>-1.5403189380225459</v>
      </c>
      <c r="F5198">
        <f t="shared" si="273"/>
        <v>0.64948590185350064</v>
      </c>
      <c r="G5198">
        <f>IF('Input and Summary Results'!$J$4="yes",IF(C5198=FALSE,FALSE,IF('Data Transformation'!E5198&lt;$R$10,E5198,$R$10)),IF(C5198=FALSE,FALSE,IF(C5198&lt;$R$10,C5198,$R$10)))</f>
        <v>2.8819142999999998E-2</v>
      </c>
      <c r="H5198">
        <f>IF('Input and Summary Results'!$J$4="yes",'Data Transformation'!F5198,'Data Transformation'!D5198)</f>
        <v>4.3128172999999999E-2</v>
      </c>
      <c r="I5198">
        <f t="shared" si="274"/>
        <v>282</v>
      </c>
    </row>
    <row r="5199" spans="2:9" x14ac:dyDescent="0.45">
      <c r="B5199">
        <f>IF('Input and Summary Results'!D4781=0,FALSE,'Input and Summary Results'!$B4781)</f>
        <v>282</v>
      </c>
      <c r="C5199">
        <f>IF(OR(B5199=0,'Input and Summary Results'!D4781=0,'Input and Summary Results'!D4781=""),FALSE,'Input and Summary Results'!$D4781)</f>
        <v>1.5937919999999999E-3</v>
      </c>
      <c r="D5199">
        <f>IF(OR(B5199=0,'Input and Summary Results'!E4781=0),FALSE,'Input and Summary Results'!$E4781)</f>
        <v>4.1368463000000001E-2</v>
      </c>
      <c r="E5199">
        <f t="shared" si="272"/>
        <v>-2.7975683574358361</v>
      </c>
      <c r="F5199">
        <f t="shared" si="273"/>
        <v>11.264903413996308</v>
      </c>
      <c r="G5199">
        <f>IF('Input and Summary Results'!$J$4="yes",IF(C5199=FALSE,FALSE,IF('Data Transformation'!E5199&lt;$R$10,E5199,$R$10)),IF(C5199=FALSE,FALSE,IF(C5199&lt;$R$10,C5199,$R$10)))</f>
        <v>1.5937919999999999E-3</v>
      </c>
      <c r="H5199">
        <f>IF('Input and Summary Results'!$J$4="yes",'Data Transformation'!F5199,'Data Transformation'!D5199)</f>
        <v>4.1368463000000001E-2</v>
      </c>
      <c r="I5199">
        <f t="shared" si="274"/>
        <v>282</v>
      </c>
    </row>
    <row r="5200" spans="2:9" x14ac:dyDescent="0.45">
      <c r="B5200">
        <f>IF('Input and Summary Results'!D4782=0,FALSE,'Input and Summary Results'!$B4782)</f>
        <v>282</v>
      </c>
      <c r="C5200">
        <f>IF(OR(B5200=0,'Input and Summary Results'!D4782=0,'Input and Summary Results'!D4782=""),FALSE,'Input and Summary Results'!$D4782)</f>
        <v>1.5440615E-2</v>
      </c>
      <c r="D5200">
        <f>IF(OR(B5200=0,'Input and Summary Results'!E4782=0),FALSE,'Input and Summary Results'!$E4782)</f>
        <v>3.3027231999999997E-2</v>
      </c>
      <c r="E5200">
        <f t="shared" si="272"/>
        <v>-1.8113354056980042</v>
      </c>
      <c r="F5200">
        <f t="shared" si="273"/>
        <v>0.92831915619941296</v>
      </c>
      <c r="G5200">
        <f>IF('Input and Summary Results'!$J$4="yes",IF(C5200=FALSE,FALSE,IF('Data Transformation'!E5200&lt;$R$10,E5200,$R$10)),IF(C5200=FALSE,FALSE,IF(C5200&lt;$R$10,C5200,$R$10)))</f>
        <v>1.5440615E-2</v>
      </c>
      <c r="H5200">
        <f>IF('Input and Summary Results'!$J$4="yes",'Data Transformation'!F5200,'Data Transformation'!D5200)</f>
        <v>3.3027231999999997E-2</v>
      </c>
      <c r="I5200">
        <f t="shared" si="274"/>
        <v>282</v>
      </c>
    </row>
    <row r="5201" spans="2:9" x14ac:dyDescent="0.45">
      <c r="B5201">
        <f>IF('Input and Summary Results'!D4783=0,FALSE,'Input and Summary Results'!$B4783)</f>
        <v>282</v>
      </c>
      <c r="C5201">
        <f>IF(OR(B5201=0,'Input and Summary Results'!D4783=0,'Input and Summary Results'!D4783=""),FALSE,'Input and Summary Results'!$D4783)</f>
        <v>2.7717258000000002E-2</v>
      </c>
      <c r="D5201">
        <f>IF(OR(B5201=0,'Input and Summary Results'!E4783=0),FALSE,'Input and Summary Results'!$E4783)</f>
        <v>3.2340863999999997E-2</v>
      </c>
      <c r="E5201">
        <f t="shared" si="272"/>
        <v>-1.5572497356176134</v>
      </c>
      <c r="F5201">
        <f t="shared" si="273"/>
        <v>0.50639695225263615</v>
      </c>
      <c r="G5201">
        <f>IF('Input and Summary Results'!$J$4="yes",IF(C5201=FALSE,FALSE,IF('Data Transformation'!E5201&lt;$R$10,E5201,$R$10)),IF(C5201=FALSE,FALSE,IF(C5201&lt;$R$10,C5201,$R$10)))</f>
        <v>2.7717258000000002E-2</v>
      </c>
      <c r="H5201">
        <f>IF('Input and Summary Results'!$J$4="yes",'Data Transformation'!F5201,'Data Transformation'!D5201)</f>
        <v>3.2340863999999997E-2</v>
      </c>
      <c r="I5201">
        <f t="shared" si="274"/>
        <v>282</v>
      </c>
    </row>
    <row r="5202" spans="2:9" x14ac:dyDescent="0.45">
      <c r="B5202">
        <f>IF('Input and Summary Results'!D4784=0,FALSE,'Input and Summary Results'!$B4784)</f>
        <v>282</v>
      </c>
      <c r="C5202">
        <f>IF(OR(B5202=0,'Input and Summary Results'!D4784=0,'Input and Summary Results'!D4784=""),FALSE,'Input and Summary Results'!$D4784)</f>
        <v>1.4041718E-2</v>
      </c>
      <c r="D5202">
        <f>IF(OR(B5202=0,'Input and Summary Results'!E4784=0),FALSE,'Input and Summary Results'!$E4784)</f>
        <v>3.2082612000000003E-2</v>
      </c>
      <c r="E5202">
        <f t="shared" si="272"/>
        <v>-1.8525797531553305</v>
      </c>
      <c r="F5202">
        <f t="shared" si="273"/>
        <v>0.99160612739837117</v>
      </c>
      <c r="G5202">
        <f>IF('Input and Summary Results'!$J$4="yes",IF(C5202=FALSE,FALSE,IF('Data Transformation'!E5202&lt;$R$10,E5202,$R$10)),IF(C5202=FALSE,FALSE,IF(C5202&lt;$R$10,C5202,$R$10)))</f>
        <v>1.4041718E-2</v>
      </c>
      <c r="H5202">
        <f>IF('Input and Summary Results'!$J$4="yes",'Data Transformation'!F5202,'Data Transformation'!D5202)</f>
        <v>3.2082612000000003E-2</v>
      </c>
      <c r="I5202">
        <f t="shared" si="274"/>
        <v>282</v>
      </c>
    </row>
    <row r="5203" spans="2:9" x14ac:dyDescent="0.45">
      <c r="B5203">
        <f>IF('Input and Summary Results'!D4785=0,FALSE,'Input and Summary Results'!$B4785)</f>
        <v>282</v>
      </c>
      <c r="C5203">
        <f>IF(OR(B5203=0,'Input and Summary Results'!D4785=0,'Input and Summary Results'!D4785=""),FALSE,'Input and Summary Results'!$D4785)</f>
        <v>0.41876168699999999</v>
      </c>
      <c r="D5203">
        <f>IF(OR(B5203=0,'Input and Summary Results'!E4785=0),FALSE,'Input and Summary Results'!$E4785)</f>
        <v>2.9989931000000001E-2</v>
      </c>
      <c r="E5203">
        <f t="shared" si="272"/>
        <v>-0.37803305928934738</v>
      </c>
      <c r="F5203">
        <f t="shared" si="273"/>
        <v>3.1081234167441879E-2</v>
      </c>
      <c r="G5203">
        <f>IF('Input and Summary Results'!$J$4="yes",IF(C5203=FALSE,FALSE,IF('Data Transformation'!E5203&lt;$R$10,E5203,$R$10)),IF(C5203=FALSE,FALSE,IF(C5203&lt;$R$10,C5203,$R$10)))</f>
        <v>0.41876168699999999</v>
      </c>
      <c r="H5203">
        <f>IF('Input and Summary Results'!$J$4="yes",'Data Transformation'!F5203,'Data Transformation'!D5203)</f>
        <v>2.9989931000000001E-2</v>
      </c>
      <c r="I5203">
        <f t="shared" si="274"/>
        <v>282</v>
      </c>
    </row>
    <row r="5204" spans="2:9" x14ac:dyDescent="0.45">
      <c r="B5204">
        <f>IF('Input and Summary Results'!D4786=0,FALSE,'Input and Summary Results'!$B4786)</f>
        <v>282</v>
      </c>
      <c r="C5204">
        <f>IF(OR(B5204=0,'Input and Summary Results'!D4786=0,'Input and Summary Results'!D4786=""),FALSE,'Input and Summary Results'!$D4786)</f>
        <v>2.8230318000000001E-2</v>
      </c>
      <c r="D5204">
        <f>IF(OR(B5204=0,'Input and Summary Results'!E4786=0),FALSE,'Input and Summary Results'!$E4786)</f>
        <v>2.8089122000000001E-2</v>
      </c>
      <c r="E5204">
        <f t="shared" si="272"/>
        <v>-1.5492842297217524</v>
      </c>
      <c r="F5204">
        <f t="shared" si="273"/>
        <v>0.4318293172609674</v>
      </c>
      <c r="G5204">
        <f>IF('Input and Summary Results'!$J$4="yes",IF(C5204=FALSE,FALSE,IF('Data Transformation'!E5204&lt;$R$10,E5204,$R$10)),IF(C5204=FALSE,FALSE,IF(C5204&lt;$R$10,C5204,$R$10)))</f>
        <v>2.8230318000000001E-2</v>
      </c>
      <c r="H5204">
        <f>IF('Input and Summary Results'!$J$4="yes",'Data Transformation'!F5204,'Data Transformation'!D5204)</f>
        <v>2.8089122000000001E-2</v>
      </c>
      <c r="I5204">
        <f t="shared" si="274"/>
        <v>282</v>
      </c>
    </row>
    <row r="5205" spans="2:9" x14ac:dyDescent="0.45">
      <c r="B5205">
        <f>IF('Input and Summary Results'!D4787=0,FALSE,'Input and Summary Results'!$B4787)</f>
        <v>283</v>
      </c>
      <c r="C5205">
        <f>IF(OR(B5205=0,'Input and Summary Results'!D4787=0,'Input and Summary Results'!D4787=""),FALSE,'Input and Summary Results'!$D4787)</f>
        <v>0.92942064000000002</v>
      </c>
      <c r="D5205">
        <f>IF(OR(B5205=0,'Input and Summary Results'!E4787=0),FALSE,'Input and Summary Results'!$E4787)</f>
        <v>0.122909569</v>
      </c>
      <c r="E5205">
        <f t="shared" si="272"/>
        <v>-3.1787687206220668E-2</v>
      </c>
      <c r="F5205">
        <f t="shared" si="273"/>
        <v>5.7393553198904643E-2</v>
      </c>
      <c r="G5205">
        <f>IF('Input and Summary Results'!$J$4="yes",IF(C5205=FALSE,FALSE,IF('Data Transformation'!E5205&lt;$R$10,E5205,$R$10)),IF(C5205=FALSE,FALSE,IF(C5205&lt;$R$10,C5205,$R$10)))</f>
        <v>0.92942064000000002</v>
      </c>
      <c r="H5205">
        <f>IF('Input and Summary Results'!$J$4="yes",'Data Transformation'!F5205,'Data Transformation'!D5205)</f>
        <v>0.122909569</v>
      </c>
      <c r="I5205">
        <f t="shared" si="274"/>
        <v>283</v>
      </c>
    </row>
    <row r="5206" spans="2:9" x14ac:dyDescent="0.45">
      <c r="B5206">
        <f>IF('Input and Summary Results'!D4788=0,FALSE,'Input and Summary Results'!$B4788)</f>
        <v>283</v>
      </c>
      <c r="C5206">
        <f>IF(OR(B5206=0,'Input and Summary Results'!D4788=0,'Input and Summary Results'!D4788=""),FALSE,'Input and Summary Results'!$D4788)</f>
        <v>0.73918383300000001</v>
      </c>
      <c r="D5206">
        <f>IF(OR(B5206=0,'Input and Summary Results'!E4788=0),FALSE,'Input and Summary Results'!$E4788)</f>
        <v>0.113071598</v>
      </c>
      <c r="E5206">
        <f t="shared" si="272"/>
        <v>-0.13124754032105387</v>
      </c>
      <c r="F5206">
        <f t="shared" si="273"/>
        <v>6.6388185646370862E-2</v>
      </c>
      <c r="G5206">
        <f>IF('Input and Summary Results'!$J$4="yes",IF(C5206=FALSE,FALSE,IF('Data Transformation'!E5206&lt;$R$10,E5206,$R$10)),IF(C5206=FALSE,FALSE,IF(C5206&lt;$R$10,C5206,$R$10)))</f>
        <v>0.73918383300000001</v>
      </c>
      <c r="H5206">
        <f>IF('Input and Summary Results'!$J$4="yes",'Data Transformation'!F5206,'Data Transformation'!D5206)</f>
        <v>0.113071598</v>
      </c>
      <c r="I5206">
        <f t="shared" si="274"/>
        <v>283</v>
      </c>
    </row>
    <row r="5207" spans="2:9" x14ac:dyDescent="0.45">
      <c r="B5207">
        <f>IF('Input and Summary Results'!D4789=0,FALSE,'Input and Summary Results'!$B4789)</f>
        <v>283</v>
      </c>
      <c r="C5207">
        <f>IF(OR(B5207=0,'Input and Summary Results'!D4789=0,'Input and Summary Results'!D4789=""),FALSE,'Input and Summary Results'!$D4789)</f>
        <v>0.85759465999999995</v>
      </c>
      <c r="D5207">
        <f>IF(OR(B5207=0,'Input and Summary Results'!E4789=0),FALSE,'Input and Summary Results'!$E4789)</f>
        <v>8.8934340000000001E-2</v>
      </c>
      <c r="E5207">
        <f t="shared" si="272"/>
        <v>-6.6717931872100053E-2</v>
      </c>
      <c r="F5207">
        <f t="shared" si="273"/>
        <v>4.5006697639651823E-2</v>
      </c>
      <c r="G5207">
        <f>IF('Input and Summary Results'!$J$4="yes",IF(C5207=FALSE,FALSE,IF('Data Transformation'!E5207&lt;$R$10,E5207,$R$10)),IF(C5207=FALSE,FALSE,IF(C5207&lt;$R$10,C5207,$R$10)))</f>
        <v>0.85759465999999995</v>
      </c>
      <c r="H5207">
        <f>IF('Input and Summary Results'!$J$4="yes",'Data Transformation'!F5207,'Data Transformation'!D5207)</f>
        <v>8.8934340000000001E-2</v>
      </c>
      <c r="I5207">
        <f t="shared" si="274"/>
        <v>283</v>
      </c>
    </row>
    <row r="5208" spans="2:9" x14ac:dyDescent="0.45">
      <c r="B5208">
        <f>IF('Input and Summary Results'!D4790=0,FALSE,'Input and Summary Results'!$B4790)</f>
        <v>283</v>
      </c>
      <c r="C5208">
        <f>IF(OR(B5208=0,'Input and Summary Results'!D4790=0,'Input and Summary Results'!D4790=""),FALSE,'Input and Summary Results'!$D4790)</f>
        <v>0.79979448099999995</v>
      </c>
      <c r="D5208">
        <f>IF(OR(B5208=0,'Input and Summary Results'!E4790=0),FALSE,'Input and Summary Results'!$E4790)</f>
        <v>7.9005185000000006E-2</v>
      </c>
      <c r="E5208">
        <f t="shared" si="272"/>
        <v>-9.7021597051103636E-2</v>
      </c>
      <c r="F5208">
        <f t="shared" si="273"/>
        <v>4.2871326452676543E-2</v>
      </c>
      <c r="G5208">
        <f>IF('Input and Summary Results'!$J$4="yes",IF(C5208=FALSE,FALSE,IF('Data Transformation'!E5208&lt;$R$10,E5208,$R$10)),IF(C5208=FALSE,FALSE,IF(C5208&lt;$R$10,C5208,$R$10)))</f>
        <v>0.79979448099999995</v>
      </c>
      <c r="H5208">
        <f>IF('Input and Summary Results'!$J$4="yes",'Data Transformation'!F5208,'Data Transformation'!D5208)</f>
        <v>7.9005185000000006E-2</v>
      </c>
      <c r="I5208">
        <f t="shared" si="274"/>
        <v>283</v>
      </c>
    </row>
    <row r="5209" spans="2:9" x14ac:dyDescent="0.45">
      <c r="B5209">
        <f>IF('Input and Summary Results'!D4791=0,FALSE,'Input and Summary Results'!$B4791)</f>
        <v>283</v>
      </c>
      <c r="C5209">
        <f>IF(OR(B5209=0,'Input and Summary Results'!D4791=0,'Input and Summary Results'!D4791=""),FALSE,'Input and Summary Results'!$D4791)</f>
        <v>0.94387170799999998</v>
      </c>
      <c r="D5209">
        <f>IF(OR(B5209=0,'Input and Summary Results'!E4791=0),FALSE,'Input and Summary Results'!$E4791)</f>
        <v>7.5608421999999995E-2</v>
      </c>
      <c r="E5209">
        <f t="shared" si="272"/>
        <v>-2.5087031437124797E-2</v>
      </c>
      <c r="F5209">
        <f t="shared" si="273"/>
        <v>3.4765376342862052E-2</v>
      </c>
      <c r="G5209">
        <f>IF('Input and Summary Results'!$J$4="yes",IF(C5209=FALSE,FALSE,IF('Data Transformation'!E5209&lt;$R$10,E5209,$R$10)),IF(C5209=FALSE,FALSE,IF(C5209&lt;$R$10,C5209,$R$10)))</f>
        <v>0.94387170799999998</v>
      </c>
      <c r="H5209">
        <f>IF('Input and Summary Results'!$J$4="yes",'Data Transformation'!F5209,'Data Transformation'!D5209)</f>
        <v>7.5608421999999995E-2</v>
      </c>
      <c r="I5209">
        <f t="shared" si="274"/>
        <v>283</v>
      </c>
    </row>
    <row r="5210" spans="2:9" x14ac:dyDescent="0.45">
      <c r="B5210">
        <f>IF('Input and Summary Results'!D4792=0,FALSE,'Input and Summary Results'!$B4792)</f>
        <v>283</v>
      </c>
      <c r="C5210">
        <f>IF(OR(B5210=0,'Input and Summary Results'!D4792=0,'Input and Summary Results'!D4792=""),FALSE,'Input and Summary Results'!$D4792)</f>
        <v>0.91471772299999998</v>
      </c>
      <c r="D5210">
        <f>IF(OR(B5210=0,'Input and Summary Results'!E4792=0),FALSE,'Input and Summary Results'!$E4792)</f>
        <v>7.0819807999999998E-2</v>
      </c>
      <c r="E5210">
        <f t="shared" si="272"/>
        <v>-3.8712906214469135E-2</v>
      </c>
      <c r="F5210">
        <f t="shared" si="273"/>
        <v>3.3601400627939947E-2</v>
      </c>
      <c r="G5210">
        <f>IF('Input and Summary Results'!$J$4="yes",IF(C5210=FALSE,FALSE,IF('Data Transformation'!E5210&lt;$R$10,E5210,$R$10)),IF(C5210=FALSE,FALSE,IF(C5210&lt;$R$10,C5210,$R$10)))</f>
        <v>0.91471772299999998</v>
      </c>
      <c r="H5210">
        <f>IF('Input and Summary Results'!$J$4="yes",'Data Transformation'!F5210,'Data Transformation'!D5210)</f>
        <v>7.0819807999999998E-2</v>
      </c>
      <c r="I5210">
        <f t="shared" si="274"/>
        <v>283</v>
      </c>
    </row>
    <row r="5211" spans="2:9" x14ac:dyDescent="0.45">
      <c r="B5211">
        <f>IF('Input and Summary Results'!D4793=0,FALSE,'Input and Summary Results'!$B4793)</f>
        <v>283</v>
      </c>
      <c r="C5211">
        <f>IF(OR(B5211=0,'Input and Summary Results'!D4793=0,'Input and Summary Results'!D4793=""),FALSE,'Input and Summary Results'!$D4793)</f>
        <v>0.94322636000000004</v>
      </c>
      <c r="D5211">
        <f>IF(OR(B5211=0,'Input and Summary Results'!E4793=0),FALSE,'Input and Summary Results'!$E4793)</f>
        <v>6.3905482E-2</v>
      </c>
      <c r="E5211">
        <f t="shared" si="272"/>
        <v>-2.5384070675292407E-2</v>
      </c>
      <c r="F5211">
        <f t="shared" si="273"/>
        <v>2.9404372443535186E-2</v>
      </c>
      <c r="G5211">
        <f>IF('Input and Summary Results'!$J$4="yes",IF(C5211=FALSE,FALSE,IF('Data Transformation'!E5211&lt;$R$10,E5211,$R$10)),IF(C5211=FALSE,FALSE,IF(C5211&lt;$R$10,C5211,$R$10)))</f>
        <v>0.94322636000000004</v>
      </c>
      <c r="H5211">
        <f>IF('Input and Summary Results'!$J$4="yes",'Data Transformation'!F5211,'Data Transformation'!D5211)</f>
        <v>6.3905482E-2</v>
      </c>
      <c r="I5211">
        <f t="shared" si="274"/>
        <v>283</v>
      </c>
    </row>
    <row r="5212" spans="2:9" x14ac:dyDescent="0.45">
      <c r="B5212">
        <f>IF('Input and Summary Results'!D4794=0,FALSE,'Input and Summary Results'!$B4794)</f>
        <v>283</v>
      </c>
      <c r="C5212">
        <f>IF(OR(B5212=0,'Input and Summary Results'!D4794=0,'Input and Summary Results'!D4794=""),FALSE,'Input and Summary Results'!$D4794)</f>
        <v>6.1172527999999997E-2</v>
      </c>
      <c r="D5212">
        <f>IF(OR(B5212=0,'Input and Summary Results'!E4794=0),FALSE,'Input and Summary Results'!$E4794)</f>
        <v>6.2774200000000002E-2</v>
      </c>
      <c r="E5212">
        <f t="shared" si="272"/>
        <v>-1.2134435715904066</v>
      </c>
      <c r="F5212">
        <f t="shared" si="273"/>
        <v>0.44536336310966257</v>
      </c>
      <c r="G5212">
        <f>IF('Input and Summary Results'!$J$4="yes",IF(C5212=FALSE,FALSE,IF('Data Transformation'!E5212&lt;$R$10,E5212,$R$10)),IF(C5212=FALSE,FALSE,IF(C5212&lt;$R$10,C5212,$R$10)))</f>
        <v>6.1172527999999997E-2</v>
      </c>
      <c r="H5212">
        <f>IF('Input and Summary Results'!$J$4="yes",'Data Transformation'!F5212,'Data Transformation'!D5212)</f>
        <v>6.2774200000000002E-2</v>
      </c>
      <c r="I5212">
        <f t="shared" si="274"/>
        <v>283</v>
      </c>
    </row>
    <row r="5213" spans="2:9" x14ac:dyDescent="0.45">
      <c r="B5213">
        <f>IF('Input and Summary Results'!D4795=0,FALSE,'Input and Summary Results'!$B4795)</f>
        <v>283</v>
      </c>
      <c r="C5213">
        <f>IF(OR(B5213=0,'Input and Summary Results'!D4795=0,'Input and Summary Results'!D4795=""),FALSE,'Input and Summary Results'!$D4795)</f>
        <v>0.78061140500000004</v>
      </c>
      <c r="D5213">
        <f>IF(OR(B5213=0,'Input and Summary Results'!E4795=0),FALSE,'Input and Summary Results'!$E4795)</f>
        <v>6.1193899000000003E-2</v>
      </c>
      <c r="E5213">
        <f t="shared" si="272"/>
        <v>-0.10756510781728293</v>
      </c>
      <c r="F5213">
        <f t="shared" si="273"/>
        <v>3.4022244609659524E-2</v>
      </c>
      <c r="G5213">
        <f>IF('Input and Summary Results'!$J$4="yes",IF(C5213=FALSE,FALSE,IF('Data Transformation'!E5213&lt;$R$10,E5213,$R$10)),IF(C5213=FALSE,FALSE,IF(C5213&lt;$R$10,C5213,$R$10)))</f>
        <v>0.78061140500000004</v>
      </c>
      <c r="H5213">
        <f>IF('Input and Summary Results'!$J$4="yes",'Data Transformation'!F5213,'Data Transformation'!D5213)</f>
        <v>6.1193899000000003E-2</v>
      </c>
      <c r="I5213">
        <f t="shared" si="274"/>
        <v>283</v>
      </c>
    </row>
    <row r="5214" spans="2:9" x14ac:dyDescent="0.45">
      <c r="B5214">
        <f>IF('Input and Summary Results'!D4796=0,FALSE,'Input and Summary Results'!$B4796)</f>
        <v>283</v>
      </c>
      <c r="C5214">
        <f>IF(OR(B5214=0,'Input and Summary Results'!D4796=0,'Input and Summary Results'!D4796=""),FALSE,'Input and Summary Results'!$D4796)</f>
        <v>0.69209095399999998</v>
      </c>
      <c r="D5214">
        <f>IF(OR(B5214=0,'Input and Summary Results'!E4796=0),FALSE,'Input and Summary Results'!$E4796)</f>
        <v>5.9047706999999998E-2</v>
      </c>
      <c r="E5214">
        <f t="shared" si="272"/>
        <v>-0.15983682718397726</v>
      </c>
      <c r="F5214">
        <f t="shared" si="273"/>
        <v>3.7027943639326918E-2</v>
      </c>
      <c r="G5214">
        <f>IF('Input and Summary Results'!$J$4="yes",IF(C5214=FALSE,FALSE,IF('Data Transformation'!E5214&lt;$R$10,E5214,$R$10)),IF(C5214=FALSE,FALSE,IF(C5214&lt;$R$10,C5214,$R$10)))</f>
        <v>0.69209095399999998</v>
      </c>
      <c r="H5214">
        <f>IF('Input and Summary Results'!$J$4="yes",'Data Transformation'!F5214,'Data Transformation'!D5214)</f>
        <v>5.9047706999999998E-2</v>
      </c>
      <c r="I5214">
        <f t="shared" si="274"/>
        <v>283</v>
      </c>
    </row>
    <row r="5215" spans="2:9" x14ac:dyDescent="0.45">
      <c r="B5215">
        <f>IF('Input and Summary Results'!D4797=0,FALSE,'Input and Summary Results'!$B4797)</f>
        <v>283</v>
      </c>
      <c r="C5215">
        <f>IF(OR(B5215=0,'Input and Summary Results'!D4797=0,'Input and Summary Results'!D4797=""),FALSE,'Input and Summary Results'!$D4797)</f>
        <v>0.909505597</v>
      </c>
      <c r="D5215">
        <f>IF(OR(B5215=0,'Input and Summary Results'!E4797=0),FALSE,'Input and Summary Results'!$E4797)</f>
        <v>4.9042408000000003E-2</v>
      </c>
      <c r="E5215">
        <f t="shared" si="272"/>
        <v>-4.1194623990562583E-2</v>
      </c>
      <c r="F5215">
        <f t="shared" si="273"/>
        <v>2.3402170522321703E-2</v>
      </c>
      <c r="G5215">
        <f>IF('Input and Summary Results'!$J$4="yes",IF(C5215=FALSE,FALSE,IF('Data Transformation'!E5215&lt;$R$10,E5215,$R$10)),IF(C5215=FALSE,FALSE,IF(C5215&lt;$R$10,C5215,$R$10)))</f>
        <v>0.909505597</v>
      </c>
      <c r="H5215">
        <f>IF('Input and Summary Results'!$J$4="yes",'Data Transformation'!F5215,'Data Transformation'!D5215)</f>
        <v>4.9042408000000003E-2</v>
      </c>
      <c r="I5215">
        <f t="shared" si="274"/>
        <v>283</v>
      </c>
    </row>
    <row r="5216" spans="2:9" x14ac:dyDescent="0.45">
      <c r="B5216">
        <f>IF('Input and Summary Results'!D4798=0,FALSE,'Input and Summary Results'!$B4798)</f>
        <v>283</v>
      </c>
      <c r="C5216">
        <f>IF(OR(B5216=0,'Input and Summary Results'!D4798=0,'Input and Summary Results'!D4798=""),FALSE,'Input and Summary Results'!$D4798)</f>
        <v>0.83439166399999998</v>
      </c>
      <c r="D5216">
        <f>IF(OR(B5216=0,'Input and Summary Results'!E4798=0),FALSE,'Input and Summary Results'!$E4798)</f>
        <v>4.8628939000000003E-2</v>
      </c>
      <c r="E5216">
        <f t="shared" si="272"/>
        <v>-7.8630043384120607E-2</v>
      </c>
      <c r="F5216">
        <f t="shared" si="273"/>
        <v>2.5293828350135578E-2</v>
      </c>
      <c r="G5216">
        <f>IF('Input and Summary Results'!$J$4="yes",IF(C5216=FALSE,FALSE,IF('Data Transformation'!E5216&lt;$R$10,E5216,$R$10)),IF(C5216=FALSE,FALSE,IF(C5216&lt;$R$10,C5216,$R$10)))</f>
        <v>0.83439166399999998</v>
      </c>
      <c r="H5216">
        <f>IF('Input and Summary Results'!$J$4="yes",'Data Transformation'!F5216,'Data Transformation'!D5216)</f>
        <v>4.8628939000000003E-2</v>
      </c>
      <c r="I5216">
        <f t="shared" si="274"/>
        <v>283</v>
      </c>
    </row>
    <row r="5217" spans="2:9" x14ac:dyDescent="0.45">
      <c r="B5217">
        <f>IF('Input and Summary Results'!D4799=0,FALSE,'Input and Summary Results'!$B4799)</f>
        <v>283</v>
      </c>
      <c r="C5217">
        <f>IF(OR(B5217=0,'Input and Summary Results'!D4799=0,'Input and Summary Results'!D4799=""),FALSE,'Input and Summary Results'!$D4799)</f>
        <v>0.66669220299999998</v>
      </c>
      <c r="D5217">
        <f>IF(OR(B5217=0,'Input and Summary Results'!E4799=0),FALSE,'Input and Summary Results'!$E4799)</f>
        <v>4.7282465000000003E-2</v>
      </c>
      <c r="E5217">
        <f t="shared" si="272"/>
        <v>-0.17607462394129703</v>
      </c>
      <c r="F5217">
        <f t="shared" si="273"/>
        <v>3.0779705713762488E-2</v>
      </c>
      <c r="G5217">
        <f>IF('Input and Summary Results'!$J$4="yes",IF(C5217=FALSE,FALSE,IF('Data Transformation'!E5217&lt;$R$10,E5217,$R$10)),IF(C5217=FALSE,FALSE,IF(C5217&lt;$R$10,C5217,$R$10)))</f>
        <v>0.66669220299999998</v>
      </c>
      <c r="H5217">
        <f>IF('Input and Summary Results'!$J$4="yes",'Data Transformation'!F5217,'Data Transformation'!D5217)</f>
        <v>4.7282465000000003E-2</v>
      </c>
      <c r="I5217">
        <f t="shared" si="274"/>
        <v>283</v>
      </c>
    </row>
    <row r="5218" spans="2:9" x14ac:dyDescent="0.45">
      <c r="B5218">
        <f>IF('Input and Summary Results'!D4800=0,FALSE,'Input and Summary Results'!$B4800)</f>
        <v>283</v>
      </c>
      <c r="C5218">
        <f>IF(OR(B5218=0,'Input and Summary Results'!D4800=0,'Input and Summary Results'!D4800=""),FALSE,'Input and Summary Results'!$D4800)</f>
        <v>0.97547357099999998</v>
      </c>
      <c r="D5218">
        <f>IF(OR(B5218=0,'Input and Summary Results'!E4800=0),FALSE,'Input and Summary Results'!$E4800)</f>
        <v>4.3764759E-2</v>
      </c>
      <c r="E5218">
        <f t="shared" si="272"/>
        <v>-1.0784492670642049E-2</v>
      </c>
      <c r="F5218">
        <f t="shared" si="273"/>
        <v>1.9471471058440392E-2</v>
      </c>
      <c r="G5218">
        <f>IF('Input and Summary Results'!$J$4="yes",IF(C5218=FALSE,FALSE,IF('Data Transformation'!E5218&lt;$R$10,E5218,$R$10)),IF(C5218=FALSE,FALSE,IF(C5218&lt;$R$10,C5218,$R$10)))</f>
        <v>0.97547357099999998</v>
      </c>
      <c r="H5218">
        <f>IF('Input and Summary Results'!$J$4="yes",'Data Transformation'!F5218,'Data Transformation'!D5218)</f>
        <v>4.3764759E-2</v>
      </c>
      <c r="I5218">
        <f t="shared" si="274"/>
        <v>283</v>
      </c>
    </row>
    <row r="5219" spans="2:9" x14ac:dyDescent="0.45">
      <c r="B5219">
        <f>IF('Input and Summary Results'!D4801=0,FALSE,'Input and Summary Results'!$B4801)</f>
        <v>283</v>
      </c>
      <c r="C5219">
        <f>IF(OR(B5219=0,'Input and Summary Results'!D4801=0,'Input and Summary Results'!D4801=""),FALSE,'Input and Summary Results'!$D4801)</f>
        <v>0.29047077300000002</v>
      </c>
      <c r="D5219">
        <f>IF(OR(B5219=0,'Input and Summary Results'!E4801=0),FALSE,'Input and Summary Results'!$E4801)</f>
        <v>4.3676035000000002E-2</v>
      </c>
      <c r="E5219">
        <f t="shared" si="272"/>
        <v>-0.53689755953316365</v>
      </c>
      <c r="F5219">
        <f t="shared" si="273"/>
        <v>6.5257509367388222E-2</v>
      </c>
      <c r="G5219">
        <f>IF('Input and Summary Results'!$J$4="yes",IF(C5219=FALSE,FALSE,IF('Data Transformation'!E5219&lt;$R$10,E5219,$R$10)),IF(C5219=FALSE,FALSE,IF(C5219&lt;$R$10,C5219,$R$10)))</f>
        <v>0.29047077300000002</v>
      </c>
      <c r="H5219">
        <f>IF('Input and Summary Results'!$J$4="yes",'Data Transformation'!F5219,'Data Transformation'!D5219)</f>
        <v>4.3676035000000002E-2</v>
      </c>
      <c r="I5219">
        <f t="shared" si="274"/>
        <v>283</v>
      </c>
    </row>
    <row r="5220" spans="2:9" x14ac:dyDescent="0.45">
      <c r="B5220">
        <f>IF('Input and Summary Results'!D4802=0,FALSE,'Input and Summary Results'!$B4802)</f>
        <v>283</v>
      </c>
      <c r="C5220">
        <f>IF(OR(B5220=0,'Input and Summary Results'!D4802=0,'Input and Summary Results'!D4802=""),FALSE,'Input and Summary Results'!$D4802)</f>
        <v>0.89085051299999995</v>
      </c>
      <c r="D5220">
        <f>IF(OR(B5220=0,'Input and Summary Results'!E4802=0),FALSE,'Input and Summary Results'!$E4802)</f>
        <v>4.2856568999999997E-2</v>
      </c>
      <c r="E5220">
        <f t="shared" si="272"/>
        <v>-5.0195165576928331E-2</v>
      </c>
      <c r="F5220">
        <f t="shared" si="273"/>
        <v>2.0878644255773134E-2</v>
      </c>
      <c r="G5220">
        <f>IF('Input and Summary Results'!$J$4="yes",IF(C5220=FALSE,FALSE,IF('Data Transformation'!E5220&lt;$R$10,E5220,$R$10)),IF(C5220=FALSE,FALSE,IF(C5220&lt;$R$10,C5220,$R$10)))</f>
        <v>0.89085051299999995</v>
      </c>
      <c r="H5220">
        <f>IF('Input and Summary Results'!$J$4="yes",'Data Transformation'!F5220,'Data Transformation'!D5220)</f>
        <v>4.2856568999999997E-2</v>
      </c>
      <c r="I5220">
        <f t="shared" si="274"/>
        <v>283</v>
      </c>
    </row>
    <row r="5221" spans="2:9" x14ac:dyDescent="0.45">
      <c r="B5221">
        <f>IF('Input and Summary Results'!D4803=0,FALSE,'Input and Summary Results'!$B4803)</f>
        <v>283</v>
      </c>
      <c r="C5221">
        <f>IF(OR(B5221=0,'Input and Summary Results'!D4803=0,'Input and Summary Results'!D4803=""),FALSE,'Input and Summary Results'!$D4803)</f>
        <v>2.8126910000000001E-2</v>
      </c>
      <c r="D5221">
        <f>IF(OR(B5221=0,'Input and Summary Results'!E4803=0),FALSE,'Input and Summary Results'!$E4803)</f>
        <v>4.2044177000000002E-2</v>
      </c>
      <c r="E5221">
        <f t="shared" si="272"/>
        <v>-1.5508779764611857</v>
      </c>
      <c r="F5221">
        <f t="shared" si="273"/>
        <v>0.64874430991530885</v>
      </c>
      <c r="G5221">
        <f>IF('Input and Summary Results'!$J$4="yes",IF(C5221=FALSE,FALSE,IF('Data Transformation'!E5221&lt;$R$10,E5221,$R$10)),IF(C5221=FALSE,FALSE,IF(C5221&lt;$R$10,C5221,$R$10)))</f>
        <v>2.8126910000000001E-2</v>
      </c>
      <c r="H5221">
        <f>IF('Input and Summary Results'!$J$4="yes",'Data Transformation'!F5221,'Data Transformation'!D5221)</f>
        <v>4.2044177000000002E-2</v>
      </c>
      <c r="I5221">
        <f t="shared" si="274"/>
        <v>283</v>
      </c>
    </row>
    <row r="5222" spans="2:9" x14ac:dyDescent="0.45">
      <c r="B5222">
        <f>IF('Input and Summary Results'!D4804=0,FALSE,'Input and Summary Results'!$B4804)</f>
        <v>283</v>
      </c>
      <c r="C5222">
        <f>IF(OR(B5222=0,'Input and Summary Results'!D4804=0,'Input and Summary Results'!D4804=""),FALSE,'Input and Summary Results'!$D4804)</f>
        <v>0.729163318</v>
      </c>
      <c r="D5222">
        <f>IF(OR(B5222=0,'Input and Summary Results'!E4804=0),FALSE,'Input and Summary Results'!$E4804)</f>
        <v>4.1594825000000002E-2</v>
      </c>
      <c r="E5222">
        <f t="shared" si="272"/>
        <v>-0.1371751875086869</v>
      </c>
      <c r="F5222">
        <f t="shared" si="273"/>
        <v>2.4757353537085091E-2</v>
      </c>
      <c r="G5222">
        <f>IF('Input and Summary Results'!$J$4="yes",IF(C5222=FALSE,FALSE,IF('Data Transformation'!E5222&lt;$R$10,E5222,$R$10)),IF(C5222=FALSE,FALSE,IF(C5222&lt;$R$10,C5222,$R$10)))</f>
        <v>0.729163318</v>
      </c>
      <c r="H5222">
        <f>IF('Input and Summary Results'!$J$4="yes",'Data Transformation'!F5222,'Data Transformation'!D5222)</f>
        <v>4.1594825000000002E-2</v>
      </c>
      <c r="I5222">
        <f t="shared" si="274"/>
        <v>283</v>
      </c>
    </row>
    <row r="5223" spans="2:9" x14ac:dyDescent="0.45">
      <c r="B5223">
        <f>IF('Input and Summary Results'!D4805=0,FALSE,'Input and Summary Results'!$B4805)</f>
        <v>283</v>
      </c>
      <c r="C5223">
        <f>IF(OR(B5223=0,'Input and Summary Results'!D4805=0,'Input and Summary Results'!D4805=""),FALSE,'Input and Summary Results'!$D4805)</f>
        <v>3.0436082E-2</v>
      </c>
      <c r="D5223">
        <f>IF(OR(B5223=0,'Input and Summary Results'!E4805=0),FALSE,'Input and Summary Results'!$E4805)</f>
        <v>4.1587097000000003E-2</v>
      </c>
      <c r="E5223">
        <f t="shared" si="272"/>
        <v>-1.5166112545064467</v>
      </c>
      <c r="F5223">
        <f t="shared" si="273"/>
        <v>0.59300668522315059</v>
      </c>
      <c r="G5223">
        <f>IF('Input and Summary Results'!$J$4="yes",IF(C5223=FALSE,FALSE,IF('Data Transformation'!E5223&lt;$R$10,E5223,$R$10)),IF(C5223=FALSE,FALSE,IF(C5223&lt;$R$10,C5223,$R$10)))</f>
        <v>3.0436082E-2</v>
      </c>
      <c r="H5223">
        <f>IF('Input and Summary Results'!$J$4="yes",'Data Transformation'!F5223,'Data Transformation'!D5223)</f>
        <v>4.1587097000000003E-2</v>
      </c>
      <c r="I5223">
        <f t="shared" si="274"/>
        <v>283</v>
      </c>
    </row>
    <row r="5224" spans="2:9" x14ac:dyDescent="0.45">
      <c r="B5224">
        <f>IF('Input and Summary Results'!D4806=0,FALSE,'Input and Summary Results'!$B4806)</f>
        <v>284</v>
      </c>
      <c r="C5224">
        <f>IF(OR(B5224=0,'Input and Summary Results'!D4806=0,'Input and Summary Results'!D4806=""),FALSE,'Input and Summary Results'!$D4806)</f>
        <v>0.25015652100000002</v>
      </c>
      <c r="D5224">
        <f>IF(OR(B5224=0,'Input and Summary Results'!E4806=0),FALSE,'Input and Summary Results'!$E4806)</f>
        <v>0.174026292</v>
      </c>
      <c r="E5224">
        <f t="shared" si="272"/>
        <v>-0.60178817158367459</v>
      </c>
      <c r="F5224">
        <f t="shared" si="273"/>
        <v>0.3019206152455246</v>
      </c>
      <c r="G5224">
        <f>IF('Input and Summary Results'!$J$4="yes",IF(C5224=FALSE,FALSE,IF('Data Transformation'!E5224&lt;$R$10,E5224,$R$10)),IF(C5224=FALSE,FALSE,IF(C5224&lt;$R$10,C5224,$R$10)))</f>
        <v>0.25015652100000002</v>
      </c>
      <c r="H5224">
        <f>IF('Input and Summary Results'!$J$4="yes",'Data Transformation'!F5224,'Data Transformation'!D5224)</f>
        <v>0.174026292</v>
      </c>
      <c r="I5224">
        <f t="shared" si="274"/>
        <v>284</v>
      </c>
    </row>
    <row r="5225" spans="2:9" x14ac:dyDescent="0.45">
      <c r="B5225">
        <f>IF('Input and Summary Results'!D4807=0,FALSE,'Input and Summary Results'!$B4807)</f>
        <v>284</v>
      </c>
      <c r="C5225">
        <f>IF(OR(B5225=0,'Input and Summary Results'!D4807=0,'Input and Summary Results'!D4807=""),FALSE,'Input and Summary Results'!$D4807)</f>
        <v>0.92272212499999995</v>
      </c>
      <c r="D5225">
        <f>IF(OR(B5225=0,'Input and Summary Results'!E4807=0),FALSE,'Input and Summary Results'!$E4807)</f>
        <v>8.1617970999999997E-2</v>
      </c>
      <c r="E5225">
        <f t="shared" si="272"/>
        <v>-3.4929065765509103E-2</v>
      </c>
      <c r="F5225">
        <f t="shared" si="273"/>
        <v>3.8388804662075268E-2</v>
      </c>
      <c r="G5225">
        <f>IF('Input and Summary Results'!$J$4="yes",IF(C5225=FALSE,FALSE,IF('Data Transformation'!E5225&lt;$R$10,E5225,$R$10)),IF(C5225=FALSE,FALSE,IF(C5225&lt;$R$10,C5225,$R$10)))</f>
        <v>0.92272212499999995</v>
      </c>
      <c r="H5225">
        <f>IF('Input and Summary Results'!$J$4="yes",'Data Transformation'!F5225,'Data Transformation'!D5225)</f>
        <v>8.1617970999999997E-2</v>
      </c>
      <c r="I5225">
        <f t="shared" si="274"/>
        <v>284</v>
      </c>
    </row>
    <row r="5226" spans="2:9" x14ac:dyDescent="0.45">
      <c r="B5226">
        <f>IF('Input and Summary Results'!D4808=0,FALSE,'Input and Summary Results'!$B4808)</f>
        <v>284</v>
      </c>
      <c r="C5226">
        <f>IF(OR(B5226=0,'Input and Summary Results'!D4808=0,'Input and Summary Results'!D4808=""),FALSE,'Input and Summary Results'!$D4808)</f>
        <v>0.61616991600000004</v>
      </c>
      <c r="D5226">
        <f>IF(OR(B5226=0,'Input and Summary Results'!E4808=0),FALSE,'Input and Summary Results'!$E4808)</f>
        <v>7.8068789999999999E-2</v>
      </c>
      <c r="E5226">
        <f t="shared" ref="E5226:E5289" si="275">IF(C5226=FALSE,FALSE,LOG10(C5226))</f>
        <v>-0.21029950957983784</v>
      </c>
      <c r="F5226">
        <f t="shared" ref="F5226:F5289" si="276">IF(D5226=FALSE, FALSE,0.434*D5226/C5226)</f>
        <v>5.4987843418178167E-2</v>
      </c>
      <c r="G5226">
        <f>IF('Input and Summary Results'!$J$4="yes",IF(C5226=FALSE,FALSE,IF('Data Transformation'!E5226&lt;$R$10,E5226,$R$10)),IF(C5226=FALSE,FALSE,IF(C5226&lt;$R$10,C5226,$R$10)))</f>
        <v>0.61616991600000004</v>
      </c>
      <c r="H5226">
        <f>IF('Input and Summary Results'!$J$4="yes",'Data Transformation'!F5226,'Data Transformation'!D5226)</f>
        <v>7.8068789999999999E-2</v>
      </c>
      <c r="I5226">
        <f t="shared" si="274"/>
        <v>284</v>
      </c>
    </row>
    <row r="5227" spans="2:9" x14ac:dyDescent="0.45">
      <c r="B5227">
        <f>IF('Input and Summary Results'!D4809=0,FALSE,'Input and Summary Results'!$B4809)</f>
        <v>284</v>
      </c>
      <c r="C5227">
        <f>IF(OR(B5227=0,'Input and Summary Results'!D4809=0,'Input and Summary Results'!D4809=""),FALSE,'Input and Summary Results'!$D4809)</f>
        <v>1.0025650880000001</v>
      </c>
      <c r="D5227">
        <f>IF(OR(B5227=0,'Input and Summary Results'!E4809=0),FALSE,'Input and Summary Results'!$E4809)</f>
        <v>7.5456440999999999E-2</v>
      </c>
      <c r="E5227">
        <f t="shared" si="275"/>
        <v>1.1125772439795562E-3</v>
      </c>
      <c r="F5227">
        <f t="shared" si="276"/>
        <v>3.2664308568063759E-2</v>
      </c>
      <c r="G5227">
        <f>IF('Input and Summary Results'!$J$4="yes",IF(C5227=FALSE,FALSE,IF('Data Transformation'!E5227&lt;$R$10,E5227,$R$10)),IF(C5227=FALSE,FALSE,IF(C5227&lt;$R$10,C5227,$R$10)))</f>
        <v>1.0025650880000001</v>
      </c>
      <c r="H5227">
        <f>IF('Input and Summary Results'!$J$4="yes",'Data Transformation'!F5227,'Data Transformation'!D5227)</f>
        <v>7.5456440999999999E-2</v>
      </c>
      <c r="I5227">
        <f t="shared" si="274"/>
        <v>284</v>
      </c>
    </row>
    <row r="5228" spans="2:9" x14ac:dyDescent="0.45">
      <c r="B5228">
        <f>IF('Input and Summary Results'!D4810=0,FALSE,'Input and Summary Results'!$B4810)</f>
        <v>284</v>
      </c>
      <c r="C5228">
        <f>IF(OR(B5228=0,'Input and Summary Results'!D4810=0,'Input and Summary Results'!D4810=""),FALSE,'Input and Summary Results'!$D4810)</f>
        <v>0.89273053999999996</v>
      </c>
      <c r="D5228">
        <f>IF(OR(B5228=0,'Input and Summary Results'!E4810=0),FALSE,'Input and Summary Results'!$E4810)</f>
        <v>7.3318980000000006E-2</v>
      </c>
      <c r="E5228">
        <f t="shared" si="275"/>
        <v>-4.9279607909450851E-2</v>
      </c>
      <c r="F5228">
        <f t="shared" si="276"/>
        <v>3.5643943938559568E-2</v>
      </c>
      <c r="G5228">
        <f>IF('Input and Summary Results'!$J$4="yes",IF(C5228=FALSE,FALSE,IF('Data Transformation'!E5228&lt;$R$10,E5228,$R$10)),IF(C5228=FALSE,FALSE,IF(C5228&lt;$R$10,C5228,$R$10)))</f>
        <v>0.89273053999999996</v>
      </c>
      <c r="H5228">
        <f>IF('Input and Summary Results'!$J$4="yes",'Data Transformation'!F5228,'Data Transformation'!D5228)</f>
        <v>7.3318980000000006E-2</v>
      </c>
      <c r="I5228">
        <f t="shared" si="274"/>
        <v>284</v>
      </c>
    </row>
    <row r="5229" spans="2:9" x14ac:dyDescent="0.45">
      <c r="B5229">
        <f>IF('Input and Summary Results'!D4811=0,FALSE,'Input and Summary Results'!$B4811)</f>
        <v>284</v>
      </c>
      <c r="C5229">
        <f>IF(OR(B5229=0,'Input and Summary Results'!D4811=0,'Input and Summary Results'!D4811=""),FALSE,'Input and Summary Results'!$D4811)</f>
        <v>0.84675395499999995</v>
      </c>
      <c r="D5229">
        <f>IF(OR(B5229=0,'Input and Summary Results'!E4811=0),FALSE,'Input and Summary Results'!$E4811)</f>
        <v>6.8543644000000001E-2</v>
      </c>
      <c r="E5229">
        <f t="shared" si="275"/>
        <v>-7.2242766185352109E-2</v>
      </c>
      <c r="F5229">
        <f t="shared" si="276"/>
        <v>3.51317420135345E-2</v>
      </c>
      <c r="G5229">
        <f>IF('Input and Summary Results'!$J$4="yes",IF(C5229=FALSE,FALSE,IF('Data Transformation'!E5229&lt;$R$10,E5229,$R$10)),IF(C5229=FALSE,FALSE,IF(C5229&lt;$R$10,C5229,$R$10)))</f>
        <v>0.84675395499999995</v>
      </c>
      <c r="H5229">
        <f>IF('Input and Summary Results'!$J$4="yes",'Data Transformation'!F5229,'Data Transformation'!D5229)</f>
        <v>6.8543644000000001E-2</v>
      </c>
      <c r="I5229">
        <f t="shared" si="274"/>
        <v>284</v>
      </c>
    </row>
    <row r="5230" spans="2:9" x14ac:dyDescent="0.45">
      <c r="B5230">
        <f>IF('Input and Summary Results'!D4812=0,FALSE,'Input and Summary Results'!$B4812)</f>
        <v>284</v>
      </c>
      <c r="C5230">
        <f>IF(OR(B5230=0,'Input and Summary Results'!D4812=0,'Input and Summary Results'!D4812=""),FALSE,'Input and Summary Results'!$D4812)</f>
        <v>0.79793360999999996</v>
      </c>
      <c r="D5230">
        <f>IF(OR(B5230=0,'Input and Summary Results'!E4812=0),FALSE,'Input and Summary Results'!$E4812)</f>
        <v>6.7686304000000003E-2</v>
      </c>
      <c r="E5230">
        <f t="shared" si="275"/>
        <v>-9.8033241494007398E-2</v>
      </c>
      <c r="F5230">
        <f t="shared" si="276"/>
        <v>3.6814912378487233E-2</v>
      </c>
      <c r="G5230">
        <f>IF('Input and Summary Results'!$J$4="yes",IF(C5230=FALSE,FALSE,IF('Data Transformation'!E5230&lt;$R$10,E5230,$R$10)),IF(C5230=FALSE,FALSE,IF(C5230&lt;$R$10,C5230,$R$10)))</f>
        <v>0.79793360999999996</v>
      </c>
      <c r="H5230">
        <f>IF('Input and Summary Results'!$J$4="yes",'Data Transformation'!F5230,'Data Transformation'!D5230)</f>
        <v>6.7686304000000003E-2</v>
      </c>
      <c r="I5230">
        <f t="shared" si="274"/>
        <v>284</v>
      </c>
    </row>
    <row r="5231" spans="2:9" x14ac:dyDescent="0.45">
      <c r="B5231">
        <f>IF('Input and Summary Results'!D4813=0,FALSE,'Input and Summary Results'!$B4813)</f>
        <v>284</v>
      </c>
      <c r="C5231">
        <f>IF(OR(B5231=0,'Input and Summary Results'!D4813=0,'Input and Summary Results'!D4813=""),FALSE,'Input and Summary Results'!$D4813)</f>
        <v>0.71032943599999998</v>
      </c>
      <c r="D5231">
        <f>IF(OR(B5231=0,'Input and Summary Results'!E4813=0),FALSE,'Input and Summary Results'!$E4813)</f>
        <v>6.4024192999999993E-2</v>
      </c>
      <c r="E5231">
        <f t="shared" si="275"/>
        <v>-0.14854018782339215</v>
      </c>
      <c r="F5231">
        <f t="shared" si="276"/>
        <v>3.9117764735291077E-2</v>
      </c>
      <c r="G5231">
        <f>IF('Input and Summary Results'!$J$4="yes",IF(C5231=FALSE,FALSE,IF('Data Transformation'!E5231&lt;$R$10,E5231,$R$10)),IF(C5231=FALSE,FALSE,IF(C5231&lt;$R$10,C5231,$R$10)))</f>
        <v>0.71032943599999998</v>
      </c>
      <c r="H5231">
        <f>IF('Input and Summary Results'!$J$4="yes",'Data Transformation'!F5231,'Data Transformation'!D5231)</f>
        <v>6.4024192999999993E-2</v>
      </c>
      <c r="I5231">
        <f t="shared" si="274"/>
        <v>284</v>
      </c>
    </row>
    <row r="5232" spans="2:9" x14ac:dyDescent="0.45">
      <c r="B5232">
        <f>IF('Input and Summary Results'!D4814=0,FALSE,'Input and Summary Results'!$B4814)</f>
        <v>284</v>
      </c>
      <c r="C5232">
        <f>IF(OR(B5232=0,'Input and Summary Results'!D4814=0,'Input and Summary Results'!D4814=""),FALSE,'Input and Summary Results'!$D4814)</f>
        <v>0.93975561600000002</v>
      </c>
      <c r="D5232">
        <f>IF(OR(B5232=0,'Input and Summary Results'!E4814=0),FALSE,'Input and Summary Results'!$E4814)</f>
        <v>6.0849168000000002E-2</v>
      </c>
      <c r="E5232">
        <f t="shared" si="275"/>
        <v>-2.6985070253125628E-2</v>
      </c>
      <c r="F5232">
        <f t="shared" si="276"/>
        <v>2.8101496242614633E-2</v>
      </c>
      <c r="G5232">
        <f>IF('Input and Summary Results'!$J$4="yes",IF(C5232=FALSE,FALSE,IF('Data Transformation'!E5232&lt;$R$10,E5232,$R$10)),IF(C5232=FALSE,FALSE,IF(C5232&lt;$R$10,C5232,$R$10)))</f>
        <v>0.93975561600000002</v>
      </c>
      <c r="H5232">
        <f>IF('Input and Summary Results'!$J$4="yes",'Data Transformation'!F5232,'Data Transformation'!D5232)</f>
        <v>6.0849168000000002E-2</v>
      </c>
      <c r="I5232">
        <f t="shared" si="274"/>
        <v>284</v>
      </c>
    </row>
    <row r="5233" spans="2:9" x14ac:dyDescent="0.45">
      <c r="B5233">
        <f>IF('Input and Summary Results'!D4815=0,FALSE,'Input and Summary Results'!$B4815)</f>
        <v>284</v>
      </c>
      <c r="C5233">
        <f>IF(OR(B5233=0,'Input and Summary Results'!D4815=0,'Input and Summary Results'!D4815=""),FALSE,'Input and Summary Results'!$D4815)</f>
        <v>1.4282609E-2</v>
      </c>
      <c r="D5233">
        <f>IF(OR(B5233=0,'Input and Summary Results'!E4815=0),FALSE,'Input and Summary Results'!$E4815)</f>
        <v>6.0712091000000003E-2</v>
      </c>
      <c r="E5233">
        <f t="shared" si="275"/>
        <v>-1.8451924528674208</v>
      </c>
      <c r="F5233">
        <f t="shared" si="276"/>
        <v>1.8448343362196642</v>
      </c>
      <c r="G5233">
        <f>IF('Input and Summary Results'!$J$4="yes",IF(C5233=FALSE,FALSE,IF('Data Transformation'!E5233&lt;$R$10,E5233,$R$10)),IF(C5233=FALSE,FALSE,IF(C5233&lt;$R$10,C5233,$R$10)))</f>
        <v>1.4282609E-2</v>
      </c>
      <c r="H5233">
        <f>IF('Input and Summary Results'!$J$4="yes",'Data Transformation'!F5233,'Data Transformation'!D5233)</f>
        <v>6.0712091000000003E-2</v>
      </c>
      <c r="I5233">
        <f t="shared" si="274"/>
        <v>284</v>
      </c>
    </row>
    <row r="5234" spans="2:9" x14ac:dyDescent="0.45">
      <c r="B5234">
        <f>IF('Input and Summary Results'!D4816=0,FALSE,'Input and Summary Results'!$B4816)</f>
        <v>284</v>
      </c>
      <c r="C5234">
        <f>IF(OR(B5234=0,'Input and Summary Results'!D4816=0,'Input and Summary Results'!D4816=""),FALSE,'Input and Summary Results'!$D4816)</f>
        <v>0.23474741700000001</v>
      </c>
      <c r="D5234">
        <f>IF(OR(B5234=0,'Input and Summary Results'!E4816=0),FALSE,'Input and Summary Results'!$E4816)</f>
        <v>5.8244547000000001E-2</v>
      </c>
      <c r="E5234">
        <f t="shared" si="275"/>
        <v>-0.62939917771496501</v>
      </c>
      <c r="F5234">
        <f t="shared" si="276"/>
        <v>0.10768226428663961</v>
      </c>
      <c r="G5234">
        <f>IF('Input and Summary Results'!$J$4="yes",IF(C5234=FALSE,FALSE,IF('Data Transformation'!E5234&lt;$R$10,E5234,$R$10)),IF(C5234=FALSE,FALSE,IF(C5234&lt;$R$10,C5234,$R$10)))</f>
        <v>0.23474741700000001</v>
      </c>
      <c r="H5234">
        <f>IF('Input and Summary Results'!$J$4="yes",'Data Transformation'!F5234,'Data Transformation'!D5234)</f>
        <v>5.8244547000000001E-2</v>
      </c>
      <c r="I5234">
        <f t="shared" si="274"/>
        <v>284</v>
      </c>
    </row>
    <row r="5235" spans="2:9" x14ac:dyDescent="0.45">
      <c r="B5235">
        <f>IF('Input and Summary Results'!D4817=0,FALSE,'Input and Summary Results'!$B4817)</f>
        <v>284</v>
      </c>
      <c r="C5235">
        <f>IF(OR(B5235=0,'Input and Summary Results'!D4817=0,'Input and Summary Results'!D4817=""),FALSE,'Input and Summary Results'!$D4817)</f>
        <v>0.72550328200000003</v>
      </c>
      <c r="D5235">
        <f>IF(OR(B5235=0,'Input and Summary Results'!E4817=0),FALSE,'Input and Summary Results'!$E4817)</f>
        <v>5.7231016000000003E-2</v>
      </c>
      <c r="E5235">
        <f t="shared" si="275"/>
        <v>-0.13936061857942847</v>
      </c>
      <c r="F5235">
        <f t="shared" si="276"/>
        <v>3.4235904316694737E-2</v>
      </c>
      <c r="G5235">
        <f>IF('Input and Summary Results'!$J$4="yes",IF(C5235=FALSE,FALSE,IF('Data Transformation'!E5235&lt;$R$10,E5235,$R$10)),IF(C5235=FALSE,FALSE,IF(C5235&lt;$R$10,C5235,$R$10)))</f>
        <v>0.72550328200000003</v>
      </c>
      <c r="H5235">
        <f>IF('Input and Summary Results'!$J$4="yes",'Data Transformation'!F5235,'Data Transformation'!D5235)</f>
        <v>5.7231016000000003E-2</v>
      </c>
      <c r="I5235">
        <f t="shared" si="274"/>
        <v>284</v>
      </c>
    </row>
    <row r="5236" spans="2:9" x14ac:dyDescent="0.45">
      <c r="B5236">
        <f>IF('Input and Summary Results'!D4818=0,FALSE,'Input and Summary Results'!$B4818)</f>
        <v>284</v>
      </c>
      <c r="C5236">
        <f>IF(OR(B5236=0,'Input and Summary Results'!D4818=0,'Input and Summary Results'!D4818=""),FALSE,'Input and Summary Results'!$D4818)</f>
        <v>0.94412699</v>
      </c>
      <c r="D5236">
        <f>IF(OR(B5236=0,'Input and Summary Results'!E4818=0),FALSE,'Input and Summary Results'!$E4818)</f>
        <v>4.3971248999999997E-2</v>
      </c>
      <c r="E5236">
        <f t="shared" si="275"/>
        <v>-2.4969586902102259E-2</v>
      </c>
      <c r="F5236">
        <f t="shared" si="276"/>
        <v>2.0212876305972356E-2</v>
      </c>
      <c r="G5236">
        <f>IF('Input and Summary Results'!$J$4="yes",IF(C5236=FALSE,FALSE,IF('Data Transformation'!E5236&lt;$R$10,E5236,$R$10)),IF(C5236=FALSE,FALSE,IF(C5236&lt;$R$10,C5236,$R$10)))</f>
        <v>0.94412699</v>
      </c>
      <c r="H5236">
        <f>IF('Input and Summary Results'!$J$4="yes",'Data Transformation'!F5236,'Data Transformation'!D5236)</f>
        <v>4.3971248999999997E-2</v>
      </c>
      <c r="I5236">
        <f t="shared" si="274"/>
        <v>284</v>
      </c>
    </row>
    <row r="5237" spans="2:9" x14ac:dyDescent="0.45">
      <c r="B5237">
        <f>IF('Input and Summary Results'!D4819=0,FALSE,'Input and Summary Results'!$B4819)</f>
        <v>284</v>
      </c>
      <c r="C5237">
        <f>IF(OR(B5237=0,'Input and Summary Results'!D4819=0,'Input and Summary Results'!D4819=""),FALSE,'Input and Summary Results'!$D4819)</f>
        <v>0.98047084100000004</v>
      </c>
      <c r="D5237">
        <f>IF(OR(B5237=0,'Input and Summary Results'!E4819=0),FALSE,'Input and Summary Results'!$E4819)</f>
        <v>4.0496773999999999E-2</v>
      </c>
      <c r="E5237">
        <f t="shared" si="275"/>
        <v>-8.5653176322014867E-3</v>
      </c>
      <c r="F5237">
        <f t="shared" si="276"/>
        <v>1.7925673238863814E-2</v>
      </c>
      <c r="G5237">
        <f>IF('Input and Summary Results'!$J$4="yes",IF(C5237=FALSE,FALSE,IF('Data Transformation'!E5237&lt;$R$10,E5237,$R$10)),IF(C5237=FALSE,FALSE,IF(C5237&lt;$R$10,C5237,$R$10)))</f>
        <v>0.98047084100000004</v>
      </c>
      <c r="H5237">
        <f>IF('Input and Summary Results'!$J$4="yes",'Data Transformation'!F5237,'Data Transformation'!D5237)</f>
        <v>4.0496773999999999E-2</v>
      </c>
      <c r="I5237">
        <f t="shared" si="274"/>
        <v>284</v>
      </c>
    </row>
    <row r="5238" spans="2:9" x14ac:dyDescent="0.45">
      <c r="B5238">
        <f>IF('Input and Summary Results'!D4820=0,FALSE,'Input and Summary Results'!$B4820)</f>
        <v>284</v>
      </c>
      <c r="C5238">
        <f>IF(OR(B5238=0,'Input and Summary Results'!D4820=0,'Input and Summary Results'!D4820=""),FALSE,'Input and Summary Results'!$D4820)</f>
        <v>0.53992825</v>
      </c>
      <c r="D5238">
        <f>IF(OR(B5238=0,'Input and Summary Results'!E4820=0),FALSE,'Input and Summary Results'!$E4820)</f>
        <v>3.6508123000000003E-2</v>
      </c>
      <c r="E5238">
        <f t="shared" si="275"/>
        <v>-0.26766394887966505</v>
      </c>
      <c r="F5238">
        <f t="shared" si="276"/>
        <v>2.9345612832816219E-2</v>
      </c>
      <c r="G5238">
        <f>IF('Input and Summary Results'!$J$4="yes",IF(C5238=FALSE,FALSE,IF('Data Transformation'!E5238&lt;$R$10,E5238,$R$10)),IF(C5238=FALSE,FALSE,IF(C5238&lt;$R$10,C5238,$R$10)))</f>
        <v>0.53992825</v>
      </c>
      <c r="H5238">
        <f>IF('Input and Summary Results'!$J$4="yes",'Data Transformation'!F5238,'Data Transformation'!D5238)</f>
        <v>3.6508123000000003E-2</v>
      </c>
      <c r="I5238">
        <f t="shared" si="274"/>
        <v>284</v>
      </c>
    </row>
    <row r="5239" spans="2:9" x14ac:dyDescent="0.45">
      <c r="B5239">
        <f>IF('Input and Summary Results'!D4821=0,FALSE,'Input and Summary Results'!$B4821)</f>
        <v>285</v>
      </c>
      <c r="C5239">
        <f>IF(OR(B5239=0,'Input and Summary Results'!D4821=0,'Input and Summary Results'!D4821=""),FALSE,'Input and Summary Results'!$D4821)</f>
        <v>-1.4779120999999999E-2</v>
      </c>
      <c r="D5239">
        <f>IF(OR(B5239=0,'Input and Summary Results'!E4821=0),FALSE,'Input and Summary Results'!$E4821)</f>
        <v>0.10417636500000001</v>
      </c>
      <c r="E5239" t="e">
        <f t="shared" si="275"/>
        <v>#NUM!</v>
      </c>
      <c r="F5239">
        <f t="shared" si="276"/>
        <v>-3.0592172843026324</v>
      </c>
      <c r="G5239">
        <f>IF('Input and Summary Results'!$J$4="yes",IF(C5239=FALSE,FALSE,IF('Data Transformation'!E5239&lt;$R$10,E5239,$R$10)),IF(C5239=FALSE,FALSE,IF(C5239&lt;$R$10,C5239,$R$10)))</f>
        <v>-1.4779120999999999E-2</v>
      </c>
      <c r="H5239">
        <f>IF('Input and Summary Results'!$J$4="yes",'Data Transformation'!F5239,'Data Transformation'!D5239)</f>
        <v>0.10417636500000001</v>
      </c>
      <c r="I5239">
        <f t="shared" si="274"/>
        <v>285</v>
      </c>
    </row>
    <row r="5240" spans="2:9" x14ac:dyDescent="0.45">
      <c r="B5240">
        <f>IF('Input and Summary Results'!D4822=0,FALSE,'Input and Summary Results'!$B4822)</f>
        <v>285</v>
      </c>
      <c r="C5240">
        <f>IF(OR(B5240=0,'Input and Summary Results'!D4822=0,'Input and Summary Results'!D4822=""),FALSE,'Input and Summary Results'!$D4822)</f>
        <v>7.8023887E-2</v>
      </c>
      <c r="D5240">
        <f>IF(OR(B5240=0,'Input and Summary Results'!E4822=0),FALSE,'Input and Summary Results'!$E4822)</f>
        <v>9.9605647000000005E-2</v>
      </c>
      <c r="E5240">
        <f t="shared" si="275"/>
        <v>-1.1077724177694024</v>
      </c>
      <c r="F5240">
        <f t="shared" si="276"/>
        <v>0.55404636272478969</v>
      </c>
      <c r="G5240">
        <f>IF('Input and Summary Results'!$J$4="yes",IF(C5240=FALSE,FALSE,IF('Data Transformation'!E5240&lt;$R$10,E5240,$R$10)),IF(C5240=FALSE,FALSE,IF(C5240&lt;$R$10,C5240,$R$10)))</f>
        <v>7.8023887E-2</v>
      </c>
      <c r="H5240">
        <f>IF('Input and Summary Results'!$J$4="yes",'Data Transformation'!F5240,'Data Transformation'!D5240)</f>
        <v>9.9605647000000005E-2</v>
      </c>
      <c r="I5240">
        <f t="shared" si="274"/>
        <v>285</v>
      </c>
    </row>
    <row r="5241" spans="2:9" x14ac:dyDescent="0.45">
      <c r="B5241">
        <f>IF('Input and Summary Results'!D4823=0,FALSE,'Input and Summary Results'!$B4823)</f>
        <v>285</v>
      </c>
      <c r="C5241">
        <f>IF(OR(B5241=0,'Input and Summary Results'!D4823=0,'Input and Summary Results'!D4823=""),FALSE,'Input and Summary Results'!$D4823)</f>
        <v>-0.202867344</v>
      </c>
      <c r="D5241">
        <f>IF(OR(B5241=0,'Input and Summary Results'!E4823=0),FALSE,'Input and Summary Results'!$E4823)</f>
        <v>9.9485522000000007E-2</v>
      </c>
      <c r="E5241" t="e">
        <f t="shared" si="275"/>
        <v>#NUM!</v>
      </c>
      <c r="F5241">
        <f t="shared" si="276"/>
        <v>-0.21283226613347883</v>
      </c>
      <c r="G5241">
        <f>IF('Input and Summary Results'!$J$4="yes",IF(C5241=FALSE,FALSE,IF('Data Transformation'!E5241&lt;$R$10,E5241,$R$10)),IF(C5241=FALSE,FALSE,IF(C5241&lt;$R$10,C5241,$R$10)))</f>
        <v>-0.202867344</v>
      </c>
      <c r="H5241">
        <f>IF('Input and Summary Results'!$J$4="yes",'Data Transformation'!F5241,'Data Transformation'!D5241)</f>
        <v>9.9485522000000007E-2</v>
      </c>
      <c r="I5241">
        <f t="shared" si="274"/>
        <v>285</v>
      </c>
    </row>
    <row r="5242" spans="2:9" x14ac:dyDescent="0.45">
      <c r="B5242">
        <f>IF('Input and Summary Results'!D4824=0,FALSE,'Input and Summary Results'!$B4824)</f>
        <v>285</v>
      </c>
      <c r="C5242">
        <f>IF(OR(B5242=0,'Input and Summary Results'!D4824=0,'Input and Summary Results'!D4824=""),FALSE,'Input and Summary Results'!$D4824)</f>
        <v>0.193769987</v>
      </c>
      <c r="D5242">
        <f>IF(OR(B5242=0,'Input and Summary Results'!E4824=0),FALSE,'Input and Summary Results'!$E4824)</f>
        <v>9.4502796999999999E-2</v>
      </c>
      <c r="E5242">
        <f t="shared" si="275"/>
        <v>-0.71271348987394001</v>
      </c>
      <c r="F5242">
        <f t="shared" si="276"/>
        <v>0.21166443025049075</v>
      </c>
      <c r="G5242">
        <f>IF('Input and Summary Results'!$J$4="yes",IF(C5242=FALSE,FALSE,IF('Data Transformation'!E5242&lt;$R$10,E5242,$R$10)),IF(C5242=FALSE,FALSE,IF(C5242&lt;$R$10,C5242,$R$10)))</f>
        <v>0.193769987</v>
      </c>
      <c r="H5242">
        <f>IF('Input and Summary Results'!$J$4="yes",'Data Transformation'!F5242,'Data Transformation'!D5242)</f>
        <v>9.4502796999999999E-2</v>
      </c>
      <c r="I5242">
        <f t="shared" si="274"/>
        <v>285</v>
      </c>
    </row>
    <row r="5243" spans="2:9" x14ac:dyDescent="0.45">
      <c r="B5243">
        <f>IF('Input and Summary Results'!D4825=0,FALSE,'Input and Summary Results'!$B4825)</f>
        <v>285</v>
      </c>
      <c r="C5243">
        <f>IF(OR(B5243=0,'Input and Summary Results'!D4825=0,'Input and Summary Results'!D4825=""),FALSE,'Input and Summary Results'!$D4825)</f>
        <v>0.31400494400000001</v>
      </c>
      <c r="D5243">
        <f>IF(OR(B5243=0,'Input and Summary Results'!E4825=0),FALSE,'Input and Summary Results'!$E4825)</f>
        <v>9.3599934999999995E-2</v>
      </c>
      <c r="E5243">
        <f t="shared" si="275"/>
        <v>-0.50306351391718307</v>
      </c>
      <c r="F5243">
        <f t="shared" si="276"/>
        <v>0.1293685738591428</v>
      </c>
      <c r="G5243">
        <f>IF('Input and Summary Results'!$J$4="yes",IF(C5243=FALSE,FALSE,IF('Data Transformation'!E5243&lt;$R$10,E5243,$R$10)),IF(C5243=FALSE,FALSE,IF(C5243&lt;$R$10,C5243,$R$10)))</f>
        <v>0.31400494400000001</v>
      </c>
      <c r="H5243">
        <f>IF('Input and Summary Results'!$J$4="yes",'Data Transformation'!F5243,'Data Transformation'!D5243)</f>
        <v>9.3599934999999995E-2</v>
      </c>
      <c r="I5243">
        <f t="shared" si="274"/>
        <v>285</v>
      </c>
    </row>
    <row r="5244" spans="2:9" x14ac:dyDescent="0.45">
      <c r="B5244">
        <f>IF('Input and Summary Results'!D4826=0,FALSE,'Input and Summary Results'!$B4826)</f>
        <v>285</v>
      </c>
      <c r="C5244">
        <f>IF(OR(B5244=0,'Input and Summary Results'!D4826=0,'Input and Summary Results'!D4826=""),FALSE,'Input and Summary Results'!$D4826)</f>
        <v>0.16369899600000001</v>
      </c>
      <c r="D5244">
        <f>IF(OR(B5244=0,'Input and Summary Results'!E4826=0),FALSE,'Input and Summary Results'!$E4826)</f>
        <v>9.2795211000000002E-2</v>
      </c>
      <c r="E5244">
        <f t="shared" si="275"/>
        <v>-0.78595398419830265</v>
      </c>
      <c r="F5244">
        <f t="shared" si="276"/>
        <v>0.24601935600142594</v>
      </c>
      <c r="G5244">
        <f>IF('Input and Summary Results'!$J$4="yes",IF(C5244=FALSE,FALSE,IF('Data Transformation'!E5244&lt;$R$10,E5244,$R$10)),IF(C5244=FALSE,FALSE,IF(C5244&lt;$R$10,C5244,$R$10)))</f>
        <v>0.16369899600000001</v>
      </c>
      <c r="H5244">
        <f>IF('Input and Summary Results'!$J$4="yes",'Data Transformation'!F5244,'Data Transformation'!D5244)</f>
        <v>9.2795211000000002E-2</v>
      </c>
      <c r="I5244">
        <f t="shared" si="274"/>
        <v>285</v>
      </c>
    </row>
    <row r="5245" spans="2:9" x14ac:dyDescent="0.45">
      <c r="B5245">
        <f>IF('Input and Summary Results'!D4827=0,FALSE,'Input and Summary Results'!$B4827)</f>
        <v>285</v>
      </c>
      <c r="C5245">
        <f>IF(OR(B5245=0,'Input and Summary Results'!D4827=0,'Input and Summary Results'!D4827=""),FALSE,'Input and Summary Results'!$D4827)</f>
        <v>-6.1704159999999997E-3</v>
      </c>
      <c r="D5245">
        <f>IF(OR(B5245=0,'Input and Summary Results'!E4827=0),FALSE,'Input and Summary Results'!$E4827)</f>
        <v>8.7218841000000005E-2</v>
      </c>
      <c r="E5245" t="e">
        <f t="shared" si="275"/>
        <v>#NUM!</v>
      </c>
      <c r="F5245">
        <f t="shared" si="276"/>
        <v>-6.1345907624380605</v>
      </c>
      <c r="G5245">
        <f>IF('Input and Summary Results'!$J$4="yes",IF(C5245=FALSE,FALSE,IF('Data Transformation'!E5245&lt;$R$10,E5245,$R$10)),IF(C5245=FALSE,FALSE,IF(C5245&lt;$R$10,C5245,$R$10)))</f>
        <v>-6.1704159999999997E-3</v>
      </c>
      <c r="H5245">
        <f>IF('Input and Summary Results'!$J$4="yes",'Data Transformation'!F5245,'Data Transformation'!D5245)</f>
        <v>8.7218841000000005E-2</v>
      </c>
      <c r="I5245">
        <f t="shared" si="274"/>
        <v>285</v>
      </c>
    </row>
    <row r="5246" spans="2:9" x14ac:dyDescent="0.45">
      <c r="B5246">
        <f>IF('Input and Summary Results'!D4828=0,FALSE,'Input and Summary Results'!$B4828)</f>
        <v>285</v>
      </c>
      <c r="C5246">
        <f>IF(OR(B5246=0,'Input and Summary Results'!D4828=0,'Input and Summary Results'!D4828=""),FALSE,'Input and Summary Results'!$D4828)</f>
        <v>0.70336468600000002</v>
      </c>
      <c r="D5246">
        <f>IF(OR(B5246=0,'Input and Summary Results'!E4828=0),FALSE,'Input and Summary Results'!$E4828)</f>
        <v>7.7865846000000002E-2</v>
      </c>
      <c r="E5246">
        <f t="shared" si="275"/>
        <v>-0.15281944019924903</v>
      </c>
      <c r="F5246">
        <f t="shared" si="276"/>
        <v>4.804588265041216E-2</v>
      </c>
      <c r="G5246">
        <f>IF('Input and Summary Results'!$J$4="yes",IF(C5246=FALSE,FALSE,IF('Data Transformation'!E5246&lt;$R$10,E5246,$R$10)),IF(C5246=FALSE,FALSE,IF(C5246&lt;$R$10,C5246,$R$10)))</f>
        <v>0.70336468600000002</v>
      </c>
      <c r="H5246">
        <f>IF('Input and Summary Results'!$J$4="yes",'Data Transformation'!F5246,'Data Transformation'!D5246)</f>
        <v>7.7865846000000002E-2</v>
      </c>
      <c r="I5246">
        <f t="shared" si="274"/>
        <v>285</v>
      </c>
    </row>
    <row r="5247" spans="2:9" x14ac:dyDescent="0.45">
      <c r="B5247">
        <f>IF('Input and Summary Results'!D4829=0,FALSE,'Input and Summary Results'!$B4829)</f>
        <v>285</v>
      </c>
      <c r="C5247">
        <f>IF(OR(B5247=0,'Input and Summary Results'!D4829=0,'Input and Summary Results'!D4829=""),FALSE,'Input and Summary Results'!$D4829)</f>
        <v>3.0014391000000001E-2</v>
      </c>
      <c r="D5247">
        <f>IF(OR(B5247=0,'Input and Summary Results'!E4829=0),FALSE,'Input and Summary Results'!$E4829)</f>
        <v>7.7847727000000005E-2</v>
      </c>
      <c r="E5247">
        <f t="shared" si="275"/>
        <v>-1.5226704641695998</v>
      </c>
      <c r="F5247">
        <f t="shared" si="276"/>
        <v>1.1256571395368309</v>
      </c>
      <c r="G5247">
        <f>IF('Input and Summary Results'!$J$4="yes",IF(C5247=FALSE,FALSE,IF('Data Transformation'!E5247&lt;$R$10,E5247,$R$10)),IF(C5247=FALSE,FALSE,IF(C5247&lt;$R$10,C5247,$R$10)))</f>
        <v>3.0014391000000001E-2</v>
      </c>
      <c r="H5247">
        <f>IF('Input and Summary Results'!$J$4="yes",'Data Transformation'!F5247,'Data Transformation'!D5247)</f>
        <v>7.7847727000000005E-2</v>
      </c>
      <c r="I5247">
        <f t="shared" si="274"/>
        <v>285</v>
      </c>
    </row>
    <row r="5248" spans="2:9" x14ac:dyDescent="0.45">
      <c r="B5248">
        <f>IF('Input and Summary Results'!D4830=0,FALSE,'Input and Summary Results'!$B4830)</f>
        <v>285</v>
      </c>
      <c r="C5248">
        <f>IF(OR(B5248=0,'Input and Summary Results'!D4830=0,'Input and Summary Results'!D4830=""),FALSE,'Input and Summary Results'!$D4830)</f>
        <v>9.2740292000000002E-2</v>
      </c>
      <c r="D5248">
        <f>IF(OR(B5248=0,'Input and Summary Results'!E4830=0),FALSE,'Input and Summary Results'!$E4830)</f>
        <v>7.2917408000000003E-2</v>
      </c>
      <c r="E5248">
        <f t="shared" si="275"/>
        <v>-1.0327315410282123</v>
      </c>
      <c r="F5248">
        <f t="shared" si="276"/>
        <v>0.34123415388858164</v>
      </c>
      <c r="G5248">
        <f>IF('Input and Summary Results'!$J$4="yes",IF(C5248=FALSE,FALSE,IF('Data Transformation'!E5248&lt;$R$10,E5248,$R$10)),IF(C5248=FALSE,FALSE,IF(C5248&lt;$R$10,C5248,$R$10)))</f>
        <v>9.2740292000000002E-2</v>
      </c>
      <c r="H5248">
        <f>IF('Input and Summary Results'!$J$4="yes",'Data Transformation'!F5248,'Data Transformation'!D5248)</f>
        <v>7.2917408000000003E-2</v>
      </c>
      <c r="I5248">
        <f t="shared" si="274"/>
        <v>285</v>
      </c>
    </row>
    <row r="5249" spans="2:9" x14ac:dyDescent="0.45">
      <c r="B5249">
        <f>IF('Input and Summary Results'!D4831=0,FALSE,'Input and Summary Results'!$B4831)</f>
        <v>285</v>
      </c>
      <c r="C5249">
        <f>IF(OR(B5249=0,'Input and Summary Results'!D4831=0,'Input and Summary Results'!D4831=""),FALSE,'Input and Summary Results'!$D4831)</f>
        <v>5.0822656000000001E-2</v>
      </c>
      <c r="D5249">
        <f>IF(OR(B5249=0,'Input and Summary Results'!E4831=0),FALSE,'Input and Summary Results'!$E4831)</f>
        <v>7.2003791999999997E-2</v>
      </c>
      <c r="E5249">
        <f t="shared" si="275"/>
        <v>-1.2939426423946081</v>
      </c>
      <c r="F5249">
        <f t="shared" si="276"/>
        <v>0.61487628131831595</v>
      </c>
      <c r="G5249">
        <f>IF('Input and Summary Results'!$J$4="yes",IF(C5249=FALSE,FALSE,IF('Data Transformation'!E5249&lt;$R$10,E5249,$R$10)),IF(C5249=FALSE,FALSE,IF(C5249&lt;$R$10,C5249,$R$10)))</f>
        <v>5.0822656000000001E-2</v>
      </c>
      <c r="H5249">
        <f>IF('Input and Summary Results'!$J$4="yes",'Data Transformation'!F5249,'Data Transformation'!D5249)</f>
        <v>7.2003791999999997E-2</v>
      </c>
      <c r="I5249">
        <f t="shared" si="274"/>
        <v>285</v>
      </c>
    </row>
    <row r="5250" spans="2:9" x14ac:dyDescent="0.45">
      <c r="B5250">
        <f>IF('Input and Summary Results'!D4832=0,FALSE,'Input and Summary Results'!$B4832)</f>
        <v>285</v>
      </c>
      <c r="C5250">
        <f>IF(OR(B5250=0,'Input and Summary Results'!D4832=0,'Input and Summary Results'!D4832=""),FALSE,'Input and Summary Results'!$D4832)</f>
        <v>6.0983776000000003E-2</v>
      </c>
      <c r="D5250">
        <f>IF(OR(B5250=0,'Input and Summary Results'!E4832=0),FALSE,'Input and Summary Results'!$E4832)</f>
        <v>6.2692353000000006E-2</v>
      </c>
      <c r="E5250">
        <f t="shared" si="275"/>
        <v>-1.2147856884456629</v>
      </c>
      <c r="F5250">
        <f t="shared" si="276"/>
        <v>0.44615933919867479</v>
      </c>
      <c r="G5250">
        <f>IF('Input and Summary Results'!$J$4="yes",IF(C5250=FALSE,FALSE,IF('Data Transformation'!E5250&lt;$R$10,E5250,$R$10)),IF(C5250=FALSE,FALSE,IF(C5250&lt;$R$10,C5250,$R$10)))</f>
        <v>6.0983776000000003E-2</v>
      </c>
      <c r="H5250">
        <f>IF('Input and Summary Results'!$J$4="yes",'Data Transformation'!F5250,'Data Transformation'!D5250)</f>
        <v>6.2692353000000006E-2</v>
      </c>
      <c r="I5250">
        <f t="shared" si="274"/>
        <v>285</v>
      </c>
    </row>
    <row r="5251" spans="2:9" x14ac:dyDescent="0.45">
      <c r="B5251">
        <f>IF('Input and Summary Results'!D4833=0,FALSE,'Input and Summary Results'!$B4833)</f>
        <v>285</v>
      </c>
      <c r="C5251">
        <f>IF(OR(B5251=0,'Input and Summary Results'!D4833=0,'Input and Summary Results'!D4833=""),FALSE,'Input and Summary Results'!$D4833)</f>
        <v>0.23346045200000001</v>
      </c>
      <c r="D5251">
        <f>IF(OR(B5251=0,'Input and Summary Results'!E4833=0),FALSE,'Input and Summary Results'!$E4833)</f>
        <v>4.7845273000000001E-2</v>
      </c>
      <c r="E5251">
        <f t="shared" si="275"/>
        <v>-0.631786677979427</v>
      </c>
      <c r="F5251">
        <f t="shared" si="276"/>
        <v>8.8943751732306245E-2</v>
      </c>
      <c r="G5251">
        <f>IF('Input and Summary Results'!$J$4="yes",IF(C5251=FALSE,FALSE,IF('Data Transformation'!E5251&lt;$R$10,E5251,$R$10)),IF(C5251=FALSE,FALSE,IF(C5251&lt;$R$10,C5251,$R$10)))</f>
        <v>0.23346045200000001</v>
      </c>
      <c r="H5251">
        <f>IF('Input and Summary Results'!$J$4="yes",'Data Transformation'!F5251,'Data Transformation'!D5251)</f>
        <v>4.7845273000000001E-2</v>
      </c>
      <c r="I5251">
        <f t="shared" si="274"/>
        <v>285</v>
      </c>
    </row>
    <row r="5252" spans="2:9" x14ac:dyDescent="0.45">
      <c r="B5252">
        <f>IF('Input and Summary Results'!D4834=0,FALSE,'Input and Summary Results'!$B4834)</f>
        <v>285</v>
      </c>
      <c r="C5252">
        <f>IF(OR(B5252=0,'Input and Summary Results'!D4834=0,'Input and Summary Results'!D4834=""),FALSE,'Input and Summary Results'!$D4834)</f>
        <v>-2.4203274E-2</v>
      </c>
      <c r="D5252">
        <f>IF(OR(B5252=0,'Input and Summary Results'!E4834=0),FALSE,'Input and Summary Results'!$E4834)</f>
        <v>4.7824950999999997E-2</v>
      </c>
      <c r="E5252" t="e">
        <f t="shared" si="275"/>
        <v>#NUM!</v>
      </c>
      <c r="F5252">
        <f t="shared" si="276"/>
        <v>-0.8575711176099563</v>
      </c>
      <c r="G5252">
        <f>IF('Input and Summary Results'!$J$4="yes",IF(C5252=FALSE,FALSE,IF('Data Transformation'!E5252&lt;$R$10,E5252,$R$10)),IF(C5252=FALSE,FALSE,IF(C5252&lt;$R$10,C5252,$R$10)))</f>
        <v>-2.4203274E-2</v>
      </c>
      <c r="H5252">
        <f>IF('Input and Summary Results'!$J$4="yes",'Data Transformation'!F5252,'Data Transformation'!D5252)</f>
        <v>4.7824950999999997E-2</v>
      </c>
      <c r="I5252">
        <f t="shared" si="274"/>
        <v>285</v>
      </c>
    </row>
    <row r="5253" spans="2:9" x14ac:dyDescent="0.45">
      <c r="B5253">
        <f>IF('Input and Summary Results'!D4835=0,FALSE,'Input and Summary Results'!$B4835)</f>
        <v>285</v>
      </c>
      <c r="C5253">
        <f>IF(OR(B5253=0,'Input and Summary Results'!D4835=0,'Input and Summary Results'!D4835=""),FALSE,'Input and Summary Results'!$D4835)</f>
        <v>-2.8945795999999999E-2</v>
      </c>
      <c r="D5253">
        <f>IF(OR(B5253=0,'Input and Summary Results'!E4835=0),FALSE,'Input and Summary Results'!$E4835)</f>
        <v>4.5934561999999998E-2</v>
      </c>
      <c r="E5253" t="e">
        <f t="shared" si="275"/>
        <v>#NUM!</v>
      </c>
      <c r="F5253">
        <f t="shared" si="276"/>
        <v>-0.6887217718248273</v>
      </c>
      <c r="G5253">
        <f>IF('Input and Summary Results'!$J$4="yes",IF(C5253=FALSE,FALSE,IF('Data Transformation'!E5253&lt;$R$10,E5253,$R$10)),IF(C5253=FALSE,FALSE,IF(C5253&lt;$R$10,C5253,$R$10)))</f>
        <v>-2.8945795999999999E-2</v>
      </c>
      <c r="H5253">
        <f>IF('Input and Summary Results'!$J$4="yes",'Data Transformation'!F5253,'Data Transformation'!D5253)</f>
        <v>4.5934561999999998E-2</v>
      </c>
      <c r="I5253">
        <f t="shared" ref="I5253:I5316" si="277">IF(G5253=FALSE,"",B5253)</f>
        <v>285</v>
      </c>
    </row>
    <row r="5254" spans="2:9" x14ac:dyDescent="0.45">
      <c r="B5254">
        <f>IF('Input and Summary Results'!D4836=0,FALSE,'Input and Summary Results'!$B4836)</f>
        <v>285</v>
      </c>
      <c r="C5254">
        <f>IF(OR(B5254=0,'Input and Summary Results'!D4836=0,'Input and Summary Results'!D4836=""),FALSE,'Input and Summary Results'!$D4836)</f>
        <v>0.75587405100000005</v>
      </c>
      <c r="D5254">
        <f>IF(OR(B5254=0,'Input and Summary Results'!E4836=0),FALSE,'Input and Summary Results'!$E4836)</f>
        <v>4.4282905999999997E-2</v>
      </c>
      <c r="E5254">
        <f t="shared" si="275"/>
        <v>-0.12155056364245569</v>
      </c>
      <c r="F5254">
        <f t="shared" si="276"/>
        <v>2.5425904194718806E-2</v>
      </c>
      <c r="G5254">
        <f>IF('Input and Summary Results'!$J$4="yes",IF(C5254=FALSE,FALSE,IF('Data Transformation'!E5254&lt;$R$10,E5254,$R$10)),IF(C5254=FALSE,FALSE,IF(C5254&lt;$R$10,C5254,$R$10)))</f>
        <v>0.75587405100000005</v>
      </c>
      <c r="H5254">
        <f>IF('Input and Summary Results'!$J$4="yes",'Data Transformation'!F5254,'Data Transformation'!D5254)</f>
        <v>4.4282905999999997E-2</v>
      </c>
      <c r="I5254">
        <f t="shared" si="277"/>
        <v>285</v>
      </c>
    </row>
    <row r="5255" spans="2:9" x14ac:dyDescent="0.45">
      <c r="B5255">
        <f>IF('Input and Summary Results'!D4837=0,FALSE,'Input and Summary Results'!$B4837)</f>
        <v>285</v>
      </c>
      <c r="C5255">
        <f>IF(OR(B5255=0,'Input and Summary Results'!D4837=0,'Input and Summary Results'!D4837=""),FALSE,'Input and Summary Results'!$D4837)</f>
        <v>-3.5560360999999999E-2</v>
      </c>
      <c r="D5255">
        <f>IF(OR(B5255=0,'Input and Summary Results'!E4837=0),FALSE,'Input and Summary Results'!$E4837)</f>
        <v>3.9793124999999999E-2</v>
      </c>
      <c r="E5255" t="e">
        <f t="shared" si="275"/>
        <v>#NUM!</v>
      </c>
      <c r="F5255">
        <f t="shared" si="276"/>
        <v>-0.48565919367353999</v>
      </c>
      <c r="G5255">
        <f>IF('Input and Summary Results'!$J$4="yes",IF(C5255=FALSE,FALSE,IF('Data Transformation'!E5255&lt;$R$10,E5255,$R$10)),IF(C5255=FALSE,FALSE,IF(C5255&lt;$R$10,C5255,$R$10)))</f>
        <v>-3.5560360999999999E-2</v>
      </c>
      <c r="H5255">
        <f>IF('Input and Summary Results'!$J$4="yes",'Data Transformation'!F5255,'Data Transformation'!D5255)</f>
        <v>3.9793124999999999E-2</v>
      </c>
      <c r="I5255">
        <f t="shared" si="277"/>
        <v>285</v>
      </c>
    </row>
    <row r="5256" spans="2:9" x14ac:dyDescent="0.45">
      <c r="B5256">
        <f>IF('Input and Summary Results'!D4838=0,FALSE,'Input and Summary Results'!$B4838)</f>
        <v>286</v>
      </c>
      <c r="C5256">
        <f>IF(OR(B5256=0,'Input and Summary Results'!D4838=0,'Input and Summary Results'!D4838=""),FALSE,'Input and Summary Results'!$D4838)</f>
        <v>-0.116325996</v>
      </c>
      <c r="D5256">
        <f>IF(OR(B5256=0,'Input and Summary Results'!E4838=0),FALSE,'Input and Summary Results'!$E4838)</f>
        <v>0.12490243500000001</v>
      </c>
      <c r="E5256" t="e">
        <f t="shared" si="275"/>
        <v>#NUM!</v>
      </c>
      <c r="F5256">
        <f t="shared" si="276"/>
        <v>-0.46599778771720124</v>
      </c>
      <c r="G5256">
        <f>IF('Input and Summary Results'!$J$4="yes",IF(C5256=FALSE,FALSE,IF('Data Transformation'!E5256&lt;$R$10,E5256,$R$10)),IF(C5256=FALSE,FALSE,IF(C5256&lt;$R$10,C5256,$R$10)))</f>
        <v>-0.116325996</v>
      </c>
      <c r="H5256">
        <f>IF('Input and Summary Results'!$J$4="yes",'Data Transformation'!F5256,'Data Transformation'!D5256)</f>
        <v>0.12490243500000001</v>
      </c>
      <c r="I5256">
        <f t="shared" si="277"/>
        <v>286</v>
      </c>
    </row>
    <row r="5257" spans="2:9" x14ac:dyDescent="0.45">
      <c r="B5257">
        <f>IF('Input and Summary Results'!D4839=0,FALSE,'Input and Summary Results'!$B4839)</f>
        <v>286</v>
      </c>
      <c r="C5257">
        <f>IF(OR(B5257=0,'Input and Summary Results'!D4839=0,'Input and Summary Results'!D4839=""),FALSE,'Input and Summary Results'!$D4839)</f>
        <v>-5.1078812000000001E-2</v>
      </c>
      <c r="D5257">
        <f>IF(OR(B5257=0,'Input and Summary Results'!E4839=0),FALSE,'Input and Summary Results'!$E4839)</f>
        <v>0.12394393500000001</v>
      </c>
      <c r="E5257" t="e">
        <f t="shared" si="275"/>
        <v>#NUM!</v>
      </c>
      <c r="F5257">
        <f t="shared" si="276"/>
        <v>-1.0531111763131844</v>
      </c>
      <c r="G5257">
        <f>IF('Input and Summary Results'!$J$4="yes",IF(C5257=FALSE,FALSE,IF('Data Transformation'!E5257&lt;$R$10,E5257,$R$10)),IF(C5257=FALSE,FALSE,IF(C5257&lt;$R$10,C5257,$R$10)))</f>
        <v>-5.1078812000000001E-2</v>
      </c>
      <c r="H5257">
        <f>IF('Input and Summary Results'!$J$4="yes",'Data Transformation'!F5257,'Data Transformation'!D5257)</f>
        <v>0.12394393500000001</v>
      </c>
      <c r="I5257">
        <f t="shared" si="277"/>
        <v>286</v>
      </c>
    </row>
    <row r="5258" spans="2:9" x14ac:dyDescent="0.45">
      <c r="B5258">
        <f>IF('Input and Summary Results'!D4840=0,FALSE,'Input and Summary Results'!$B4840)</f>
        <v>286</v>
      </c>
      <c r="C5258">
        <f>IF(OR(B5258=0,'Input and Summary Results'!D4840=0,'Input and Summary Results'!D4840=""),FALSE,'Input and Summary Results'!$D4840)</f>
        <v>-9.9212146000000001E-2</v>
      </c>
      <c r="D5258">
        <f>IF(OR(B5258=0,'Input and Summary Results'!E4840=0),FALSE,'Input and Summary Results'!$E4840)</f>
        <v>0.116598295</v>
      </c>
      <c r="E5258" t="e">
        <f t="shared" si="275"/>
        <v>#NUM!</v>
      </c>
      <c r="F5258">
        <f t="shared" si="276"/>
        <v>-0.51005508972661473</v>
      </c>
      <c r="G5258">
        <f>IF('Input and Summary Results'!$J$4="yes",IF(C5258=FALSE,FALSE,IF('Data Transformation'!E5258&lt;$R$10,E5258,$R$10)),IF(C5258=FALSE,FALSE,IF(C5258&lt;$R$10,C5258,$R$10)))</f>
        <v>-9.9212146000000001E-2</v>
      </c>
      <c r="H5258">
        <f>IF('Input and Summary Results'!$J$4="yes",'Data Transformation'!F5258,'Data Transformation'!D5258)</f>
        <v>0.116598295</v>
      </c>
      <c r="I5258">
        <f t="shared" si="277"/>
        <v>286</v>
      </c>
    </row>
    <row r="5259" spans="2:9" x14ac:dyDescent="0.45">
      <c r="B5259">
        <f>IF('Input and Summary Results'!D4841=0,FALSE,'Input and Summary Results'!$B4841)</f>
        <v>286</v>
      </c>
      <c r="C5259">
        <f>IF(OR(B5259=0,'Input and Summary Results'!D4841=0,'Input and Summary Results'!D4841=""),FALSE,'Input and Summary Results'!$D4841)</f>
        <v>3.3898368999999998E-2</v>
      </c>
      <c r="D5259">
        <f>IF(OR(B5259=0,'Input and Summary Results'!E4841=0),FALSE,'Input and Summary Results'!$E4841)</f>
        <v>0.102484511</v>
      </c>
      <c r="E5259">
        <f t="shared" si="275"/>
        <v>-1.4698211971166895</v>
      </c>
      <c r="F5259">
        <f t="shared" si="276"/>
        <v>1.3121067203557788</v>
      </c>
      <c r="G5259">
        <f>IF('Input and Summary Results'!$J$4="yes",IF(C5259=FALSE,FALSE,IF('Data Transformation'!E5259&lt;$R$10,E5259,$R$10)),IF(C5259=FALSE,FALSE,IF(C5259&lt;$R$10,C5259,$R$10)))</f>
        <v>3.3898368999999998E-2</v>
      </c>
      <c r="H5259">
        <f>IF('Input and Summary Results'!$J$4="yes",'Data Transformation'!F5259,'Data Transformation'!D5259)</f>
        <v>0.102484511</v>
      </c>
      <c r="I5259">
        <f t="shared" si="277"/>
        <v>286</v>
      </c>
    </row>
    <row r="5260" spans="2:9" x14ac:dyDescent="0.45">
      <c r="B5260">
        <f>IF('Input and Summary Results'!D4842=0,FALSE,'Input and Summary Results'!$B4842)</f>
        <v>286</v>
      </c>
      <c r="C5260">
        <f>IF(OR(B5260=0,'Input and Summary Results'!D4842=0,'Input and Summary Results'!D4842=""),FALSE,'Input and Summary Results'!$D4842)</f>
        <v>0.28351168999999998</v>
      </c>
      <c r="D5260">
        <f>IF(OR(B5260=0,'Input and Summary Results'!E4842=0),FALSE,'Input and Summary Results'!$E4842)</f>
        <v>9.3285816999999993E-2</v>
      </c>
      <c r="E5260">
        <f t="shared" si="275"/>
        <v>-0.54742902919497449</v>
      </c>
      <c r="F5260">
        <f t="shared" si="276"/>
        <v>0.14280202900275468</v>
      </c>
      <c r="G5260">
        <f>IF('Input and Summary Results'!$J$4="yes",IF(C5260=FALSE,FALSE,IF('Data Transformation'!E5260&lt;$R$10,E5260,$R$10)),IF(C5260=FALSE,FALSE,IF(C5260&lt;$R$10,C5260,$R$10)))</f>
        <v>0.28351168999999998</v>
      </c>
      <c r="H5260">
        <f>IF('Input and Summary Results'!$J$4="yes",'Data Transformation'!F5260,'Data Transformation'!D5260)</f>
        <v>9.3285816999999993E-2</v>
      </c>
      <c r="I5260">
        <f t="shared" si="277"/>
        <v>286</v>
      </c>
    </row>
    <row r="5261" spans="2:9" x14ac:dyDescent="0.45">
      <c r="B5261">
        <f>IF('Input and Summary Results'!D4843=0,FALSE,'Input and Summary Results'!$B4843)</f>
        <v>286</v>
      </c>
      <c r="C5261">
        <f>IF(OR(B5261=0,'Input and Summary Results'!D4843=0,'Input and Summary Results'!D4843=""),FALSE,'Input and Summary Results'!$D4843)</f>
        <v>-1.1651767E-2</v>
      </c>
      <c r="D5261">
        <f>IF(OR(B5261=0,'Input and Summary Results'!E4843=0),FALSE,'Input and Summary Results'!$E4843)</f>
        <v>8.7843097999999994E-2</v>
      </c>
      <c r="E5261" t="e">
        <f t="shared" si="275"/>
        <v>#NUM!</v>
      </c>
      <c r="F5261">
        <f t="shared" si="276"/>
        <v>-3.2719418893288887</v>
      </c>
      <c r="G5261">
        <f>IF('Input and Summary Results'!$J$4="yes",IF(C5261=FALSE,FALSE,IF('Data Transformation'!E5261&lt;$R$10,E5261,$R$10)),IF(C5261=FALSE,FALSE,IF(C5261&lt;$R$10,C5261,$R$10)))</f>
        <v>-1.1651767E-2</v>
      </c>
      <c r="H5261">
        <f>IF('Input and Summary Results'!$J$4="yes",'Data Transformation'!F5261,'Data Transformation'!D5261)</f>
        <v>8.7843097999999994E-2</v>
      </c>
      <c r="I5261">
        <f t="shared" si="277"/>
        <v>286</v>
      </c>
    </row>
    <row r="5262" spans="2:9" x14ac:dyDescent="0.45">
      <c r="B5262">
        <f>IF('Input and Summary Results'!D4844=0,FALSE,'Input and Summary Results'!$B4844)</f>
        <v>286</v>
      </c>
      <c r="C5262">
        <f>IF(OR(B5262=0,'Input and Summary Results'!D4844=0,'Input and Summary Results'!D4844=""),FALSE,'Input and Summary Results'!$D4844)</f>
        <v>-4.3201007E-2</v>
      </c>
      <c r="D5262">
        <f>IF(OR(B5262=0,'Input and Summary Results'!E4844=0),FALSE,'Input and Summary Results'!$E4844)</f>
        <v>8.6127921999999996E-2</v>
      </c>
      <c r="E5262" t="e">
        <f t="shared" si="275"/>
        <v>#NUM!</v>
      </c>
      <c r="F5262">
        <f t="shared" si="276"/>
        <v>-0.86524645474120532</v>
      </c>
      <c r="G5262">
        <f>IF('Input and Summary Results'!$J$4="yes",IF(C5262=FALSE,FALSE,IF('Data Transformation'!E5262&lt;$R$10,E5262,$R$10)),IF(C5262=FALSE,FALSE,IF(C5262&lt;$R$10,C5262,$R$10)))</f>
        <v>-4.3201007E-2</v>
      </c>
      <c r="H5262">
        <f>IF('Input and Summary Results'!$J$4="yes",'Data Transformation'!F5262,'Data Transformation'!D5262)</f>
        <v>8.6127921999999996E-2</v>
      </c>
      <c r="I5262">
        <f t="shared" si="277"/>
        <v>286</v>
      </c>
    </row>
    <row r="5263" spans="2:9" x14ac:dyDescent="0.45">
      <c r="B5263">
        <f>IF('Input and Summary Results'!D4845=0,FALSE,'Input and Summary Results'!$B4845)</f>
        <v>286</v>
      </c>
      <c r="C5263">
        <f>IF(OR(B5263=0,'Input and Summary Results'!D4845=0,'Input and Summary Results'!D4845=""),FALSE,'Input and Summary Results'!$D4845)</f>
        <v>-2.4523379000000001E-2</v>
      </c>
      <c r="D5263">
        <f>IF(OR(B5263=0,'Input and Summary Results'!E4845=0),FALSE,'Input and Summary Results'!$E4845)</f>
        <v>8.4883797999999996E-2</v>
      </c>
      <c r="E5263" t="e">
        <f t="shared" si="275"/>
        <v>#NUM!</v>
      </c>
      <c r="F5263">
        <f t="shared" si="276"/>
        <v>-1.5022223622609265</v>
      </c>
      <c r="G5263">
        <f>IF('Input and Summary Results'!$J$4="yes",IF(C5263=FALSE,FALSE,IF('Data Transformation'!E5263&lt;$R$10,E5263,$R$10)),IF(C5263=FALSE,FALSE,IF(C5263&lt;$R$10,C5263,$R$10)))</f>
        <v>-2.4523379000000001E-2</v>
      </c>
      <c r="H5263">
        <f>IF('Input and Summary Results'!$J$4="yes",'Data Transformation'!F5263,'Data Transformation'!D5263)</f>
        <v>8.4883797999999996E-2</v>
      </c>
      <c r="I5263">
        <f t="shared" si="277"/>
        <v>286</v>
      </c>
    </row>
    <row r="5264" spans="2:9" x14ac:dyDescent="0.45">
      <c r="B5264">
        <f>IF('Input and Summary Results'!D4846=0,FALSE,'Input and Summary Results'!$B4846)</f>
        <v>286</v>
      </c>
      <c r="C5264">
        <f>IF(OR(B5264=0,'Input and Summary Results'!D4846=0,'Input and Summary Results'!D4846=""),FALSE,'Input and Summary Results'!$D4846)</f>
        <v>7.8377459999999996E-2</v>
      </c>
      <c r="D5264">
        <f>IF(OR(B5264=0,'Input and Summary Results'!E4846=0),FALSE,'Input and Summary Results'!$E4846)</f>
        <v>7.8423229999999997E-2</v>
      </c>
      <c r="E5264">
        <f t="shared" si="275"/>
        <v>-1.1058088149311263</v>
      </c>
      <c r="F5264">
        <f t="shared" si="276"/>
        <v>0.43425344250757802</v>
      </c>
      <c r="G5264">
        <f>IF('Input and Summary Results'!$J$4="yes",IF(C5264=FALSE,FALSE,IF('Data Transformation'!E5264&lt;$R$10,E5264,$R$10)),IF(C5264=FALSE,FALSE,IF(C5264&lt;$R$10,C5264,$R$10)))</f>
        <v>7.8377459999999996E-2</v>
      </c>
      <c r="H5264">
        <f>IF('Input and Summary Results'!$J$4="yes",'Data Transformation'!F5264,'Data Transformation'!D5264)</f>
        <v>7.8423229999999997E-2</v>
      </c>
      <c r="I5264">
        <f t="shared" si="277"/>
        <v>286</v>
      </c>
    </row>
    <row r="5265" spans="2:9" x14ac:dyDescent="0.45">
      <c r="B5265">
        <f>IF('Input and Summary Results'!D4847=0,FALSE,'Input and Summary Results'!$B4847)</f>
        <v>286</v>
      </c>
      <c r="C5265">
        <f>IF(OR(B5265=0,'Input and Summary Results'!D4847=0,'Input and Summary Results'!D4847=""),FALSE,'Input and Summary Results'!$D4847)</f>
        <v>-7.9226688000000003E-2</v>
      </c>
      <c r="D5265">
        <f>IF(OR(B5265=0,'Input and Summary Results'!E4847=0),FALSE,'Input and Summary Results'!$E4847)</f>
        <v>6.7538388000000005E-2</v>
      </c>
      <c r="E5265" t="e">
        <f t="shared" si="275"/>
        <v>#NUM!</v>
      </c>
      <c r="F5265">
        <f t="shared" si="276"/>
        <v>-0.36997205275070949</v>
      </c>
      <c r="G5265">
        <f>IF('Input and Summary Results'!$J$4="yes",IF(C5265=FALSE,FALSE,IF('Data Transformation'!E5265&lt;$R$10,E5265,$R$10)),IF(C5265=FALSE,FALSE,IF(C5265&lt;$R$10,C5265,$R$10)))</f>
        <v>-7.9226688000000003E-2</v>
      </c>
      <c r="H5265">
        <f>IF('Input and Summary Results'!$J$4="yes",'Data Transformation'!F5265,'Data Transformation'!D5265)</f>
        <v>6.7538388000000005E-2</v>
      </c>
      <c r="I5265">
        <f t="shared" si="277"/>
        <v>286</v>
      </c>
    </row>
    <row r="5266" spans="2:9" x14ac:dyDescent="0.45">
      <c r="B5266">
        <f>IF('Input and Summary Results'!D4848=0,FALSE,'Input and Summary Results'!$B4848)</f>
        <v>286</v>
      </c>
      <c r="C5266">
        <f>IF(OR(B5266=0,'Input and Summary Results'!D4848=0,'Input and Summary Results'!D4848=""),FALSE,'Input and Summary Results'!$D4848)</f>
        <v>0.12718432499999999</v>
      </c>
      <c r="D5266">
        <f>IF(OR(B5266=0,'Input and Summary Results'!E4848=0),FALSE,'Input and Summary Results'!$E4848)</f>
        <v>6.2611836000000004E-2</v>
      </c>
      <c r="E5266">
        <f t="shared" si="275"/>
        <v>-0.89556641058611386</v>
      </c>
      <c r="F5266">
        <f t="shared" si="276"/>
        <v>0.21365476306926978</v>
      </c>
      <c r="G5266">
        <f>IF('Input and Summary Results'!$J$4="yes",IF(C5266=FALSE,FALSE,IF('Data Transformation'!E5266&lt;$R$10,E5266,$R$10)),IF(C5266=FALSE,FALSE,IF(C5266&lt;$R$10,C5266,$R$10)))</f>
        <v>0.12718432499999999</v>
      </c>
      <c r="H5266">
        <f>IF('Input and Summary Results'!$J$4="yes",'Data Transformation'!F5266,'Data Transformation'!D5266)</f>
        <v>6.2611836000000004E-2</v>
      </c>
      <c r="I5266">
        <f t="shared" si="277"/>
        <v>286</v>
      </c>
    </row>
    <row r="5267" spans="2:9" x14ac:dyDescent="0.45">
      <c r="B5267">
        <f>IF('Input and Summary Results'!D4849=0,FALSE,'Input and Summary Results'!$B4849)</f>
        <v>286</v>
      </c>
      <c r="C5267">
        <f>IF(OR(B5267=0,'Input and Summary Results'!D4849=0,'Input and Summary Results'!D4849=""),FALSE,'Input and Summary Results'!$D4849)</f>
        <v>0.11683790400000001</v>
      </c>
      <c r="D5267">
        <f>IF(OR(B5267=0,'Input and Summary Results'!E4849=0),FALSE,'Input and Summary Results'!$E4849)</f>
        <v>6.2042360999999997E-2</v>
      </c>
      <c r="E5267">
        <f t="shared" si="275"/>
        <v>-0.93241624260399081</v>
      </c>
      <c r="F5267">
        <f t="shared" si="276"/>
        <v>0.23045932657265059</v>
      </c>
      <c r="G5267">
        <f>IF('Input and Summary Results'!$J$4="yes",IF(C5267=FALSE,FALSE,IF('Data Transformation'!E5267&lt;$R$10,E5267,$R$10)),IF(C5267=FALSE,FALSE,IF(C5267&lt;$R$10,C5267,$R$10)))</f>
        <v>0.11683790400000001</v>
      </c>
      <c r="H5267">
        <f>IF('Input and Summary Results'!$J$4="yes",'Data Transformation'!F5267,'Data Transformation'!D5267)</f>
        <v>6.2042360999999997E-2</v>
      </c>
      <c r="I5267">
        <f t="shared" si="277"/>
        <v>286</v>
      </c>
    </row>
    <row r="5268" spans="2:9" x14ac:dyDescent="0.45">
      <c r="B5268">
        <f>IF('Input and Summary Results'!D4850=0,FALSE,'Input and Summary Results'!$B4850)</f>
        <v>286</v>
      </c>
      <c r="C5268">
        <f>IF(OR(B5268=0,'Input and Summary Results'!D4850=0,'Input and Summary Results'!D4850=""),FALSE,'Input and Summary Results'!$D4850)</f>
        <v>-9.8053289999999998E-3</v>
      </c>
      <c r="D5268">
        <f>IF(OR(B5268=0,'Input and Summary Results'!E4850=0),FALSE,'Input and Summary Results'!$E4850)</f>
        <v>6.1148076000000003E-2</v>
      </c>
      <c r="E5268" t="e">
        <f t="shared" si="275"/>
        <v>#NUM!</v>
      </c>
      <c r="F5268">
        <f t="shared" si="276"/>
        <v>-2.7065144865613386</v>
      </c>
      <c r="G5268">
        <f>IF('Input and Summary Results'!$J$4="yes",IF(C5268=FALSE,FALSE,IF('Data Transformation'!E5268&lt;$R$10,E5268,$R$10)),IF(C5268=FALSE,FALSE,IF(C5268&lt;$R$10,C5268,$R$10)))</f>
        <v>-9.8053289999999998E-3</v>
      </c>
      <c r="H5268">
        <f>IF('Input and Summary Results'!$J$4="yes",'Data Transformation'!F5268,'Data Transformation'!D5268)</f>
        <v>6.1148076000000003E-2</v>
      </c>
      <c r="I5268">
        <f t="shared" si="277"/>
        <v>286</v>
      </c>
    </row>
    <row r="5269" spans="2:9" x14ac:dyDescent="0.45">
      <c r="B5269">
        <f>IF('Input and Summary Results'!D4851=0,FALSE,'Input and Summary Results'!$B4851)</f>
        <v>286</v>
      </c>
      <c r="C5269">
        <f>IF(OR(B5269=0,'Input and Summary Results'!D4851=0,'Input and Summary Results'!D4851=""),FALSE,'Input and Summary Results'!$D4851)</f>
        <v>0.144764014</v>
      </c>
      <c r="D5269">
        <f>IF(OR(B5269=0,'Input and Summary Results'!E4851=0),FALSE,'Input and Summary Results'!$E4851)</f>
        <v>5.6047749000000001E-2</v>
      </c>
      <c r="E5269">
        <f t="shared" si="275"/>
        <v>-0.8393393833292313</v>
      </c>
      <c r="F5269">
        <f t="shared" si="276"/>
        <v>0.16803017817673943</v>
      </c>
      <c r="G5269">
        <f>IF('Input and Summary Results'!$J$4="yes",IF(C5269=FALSE,FALSE,IF('Data Transformation'!E5269&lt;$R$10,E5269,$R$10)),IF(C5269=FALSE,FALSE,IF(C5269&lt;$R$10,C5269,$R$10)))</f>
        <v>0.144764014</v>
      </c>
      <c r="H5269">
        <f>IF('Input and Summary Results'!$J$4="yes",'Data Transformation'!F5269,'Data Transformation'!D5269)</f>
        <v>5.6047749000000001E-2</v>
      </c>
      <c r="I5269">
        <f t="shared" si="277"/>
        <v>286</v>
      </c>
    </row>
    <row r="5270" spans="2:9" x14ac:dyDescent="0.45">
      <c r="B5270">
        <f>IF('Input and Summary Results'!D4852=0,FALSE,'Input and Summary Results'!$B4852)</f>
        <v>286</v>
      </c>
      <c r="C5270">
        <f>IF(OR(B5270=0,'Input and Summary Results'!D4852=0,'Input and Summary Results'!D4852=""),FALSE,'Input and Summary Results'!$D4852)</f>
        <v>-1.9881838999999998E-2</v>
      </c>
      <c r="D5270">
        <f>IF(OR(B5270=0,'Input and Summary Results'!E4852=0),FALSE,'Input and Summary Results'!$E4852)</f>
        <v>5.3734463000000003E-2</v>
      </c>
      <c r="E5270" t="e">
        <f t="shared" si="275"/>
        <v>#NUM!</v>
      </c>
      <c r="F5270">
        <f t="shared" si="276"/>
        <v>-1.1729677995078827</v>
      </c>
      <c r="G5270">
        <f>IF('Input and Summary Results'!$J$4="yes",IF(C5270=FALSE,FALSE,IF('Data Transformation'!E5270&lt;$R$10,E5270,$R$10)),IF(C5270=FALSE,FALSE,IF(C5270&lt;$R$10,C5270,$R$10)))</f>
        <v>-1.9881838999999998E-2</v>
      </c>
      <c r="H5270">
        <f>IF('Input and Summary Results'!$J$4="yes",'Data Transformation'!F5270,'Data Transformation'!D5270)</f>
        <v>5.3734463000000003E-2</v>
      </c>
      <c r="I5270">
        <f t="shared" si="277"/>
        <v>286</v>
      </c>
    </row>
    <row r="5271" spans="2:9" x14ac:dyDescent="0.45">
      <c r="B5271">
        <f>IF('Input and Summary Results'!D4853=0,FALSE,'Input and Summary Results'!$B4853)</f>
        <v>287</v>
      </c>
      <c r="C5271">
        <f>IF(OR(B5271=0,'Input and Summary Results'!D4853=0,'Input and Summary Results'!D4853=""),FALSE,'Input and Summary Results'!$D4853)</f>
        <v>0.22645662899999999</v>
      </c>
      <c r="D5271">
        <f>IF(OR(B5271=0,'Input and Summary Results'!E4853=0),FALSE,'Input and Summary Results'!$E4853)</f>
        <v>0.149150703</v>
      </c>
      <c r="E5271">
        <f t="shared" si="275"/>
        <v>-0.64501496181704532</v>
      </c>
      <c r="F5271">
        <f t="shared" si="276"/>
        <v>0.28584460250885391</v>
      </c>
      <c r="G5271">
        <f>IF('Input and Summary Results'!$J$4="yes",IF(C5271=FALSE,FALSE,IF('Data Transformation'!E5271&lt;$R$10,E5271,$R$10)),IF(C5271=FALSE,FALSE,IF(C5271&lt;$R$10,C5271,$R$10)))</f>
        <v>0.22645662899999999</v>
      </c>
      <c r="H5271">
        <f>IF('Input and Summary Results'!$J$4="yes",'Data Transformation'!F5271,'Data Transformation'!D5271)</f>
        <v>0.149150703</v>
      </c>
      <c r="I5271">
        <f t="shared" si="277"/>
        <v>287</v>
      </c>
    </row>
    <row r="5272" spans="2:9" x14ac:dyDescent="0.45">
      <c r="B5272">
        <f>IF('Input and Summary Results'!D4854=0,FALSE,'Input and Summary Results'!$B4854)</f>
        <v>287</v>
      </c>
      <c r="C5272">
        <f>IF(OR(B5272=0,'Input and Summary Results'!D4854=0,'Input and Summary Results'!D4854=""),FALSE,'Input and Summary Results'!$D4854)</f>
        <v>0.116616704</v>
      </c>
      <c r="D5272">
        <f>IF(OR(B5272=0,'Input and Summary Results'!E4854=0),FALSE,'Input and Summary Results'!$E4854)</f>
        <v>0.13103567099999999</v>
      </c>
      <c r="E5272">
        <f t="shared" si="275"/>
        <v>-0.93323923743770509</v>
      </c>
      <c r="F5272">
        <f t="shared" si="276"/>
        <v>0.48766153787025224</v>
      </c>
      <c r="G5272">
        <f>IF('Input and Summary Results'!$J$4="yes",IF(C5272=FALSE,FALSE,IF('Data Transformation'!E5272&lt;$R$10,E5272,$R$10)),IF(C5272=FALSE,FALSE,IF(C5272&lt;$R$10,C5272,$R$10)))</f>
        <v>0.116616704</v>
      </c>
      <c r="H5272">
        <f>IF('Input and Summary Results'!$J$4="yes",'Data Transformation'!F5272,'Data Transformation'!D5272)</f>
        <v>0.13103567099999999</v>
      </c>
      <c r="I5272">
        <f t="shared" si="277"/>
        <v>287</v>
      </c>
    </row>
    <row r="5273" spans="2:9" x14ac:dyDescent="0.45">
      <c r="B5273">
        <f>IF('Input and Summary Results'!D4855=0,FALSE,'Input and Summary Results'!$B4855)</f>
        <v>287</v>
      </c>
      <c r="C5273">
        <f>IF(OR(B5273=0,'Input and Summary Results'!D4855=0,'Input and Summary Results'!D4855=""),FALSE,'Input and Summary Results'!$D4855)</f>
        <v>5.2626692000000003E-2</v>
      </c>
      <c r="D5273">
        <f>IF(OR(B5273=0,'Input and Summary Results'!E4855=0),FALSE,'Input and Summary Results'!$E4855)</f>
        <v>0.11649424899999999</v>
      </c>
      <c r="E5273">
        <f t="shared" si="275"/>
        <v>-1.2787939279363121</v>
      </c>
      <c r="F5273">
        <f t="shared" si="276"/>
        <v>0.960700780242847</v>
      </c>
      <c r="G5273">
        <f>IF('Input and Summary Results'!$J$4="yes",IF(C5273=FALSE,FALSE,IF('Data Transformation'!E5273&lt;$R$10,E5273,$R$10)),IF(C5273=FALSE,FALSE,IF(C5273&lt;$R$10,C5273,$R$10)))</f>
        <v>5.2626692000000003E-2</v>
      </c>
      <c r="H5273">
        <f>IF('Input and Summary Results'!$J$4="yes",'Data Transformation'!F5273,'Data Transformation'!D5273)</f>
        <v>0.11649424899999999</v>
      </c>
      <c r="I5273">
        <f t="shared" si="277"/>
        <v>287</v>
      </c>
    </row>
    <row r="5274" spans="2:9" x14ac:dyDescent="0.45">
      <c r="B5274">
        <f>IF('Input and Summary Results'!D4856=0,FALSE,'Input and Summary Results'!$B4856)</f>
        <v>287</v>
      </c>
      <c r="C5274">
        <f>IF(OR(B5274=0,'Input and Summary Results'!D4856=0,'Input and Summary Results'!D4856=""),FALSE,'Input and Summary Results'!$D4856)</f>
        <v>0.10766202900000001</v>
      </c>
      <c r="D5274">
        <f>IF(OR(B5274=0,'Input and Summary Results'!E4856=0),FALSE,'Input and Summary Results'!$E4856)</f>
        <v>0.103002331</v>
      </c>
      <c r="E5274">
        <f t="shared" si="275"/>
        <v>-0.96793743972374602</v>
      </c>
      <c r="F5274">
        <f t="shared" si="276"/>
        <v>0.41521613580215916</v>
      </c>
      <c r="G5274">
        <f>IF('Input and Summary Results'!$J$4="yes",IF(C5274=FALSE,FALSE,IF('Data Transformation'!E5274&lt;$R$10,E5274,$R$10)),IF(C5274=FALSE,FALSE,IF(C5274&lt;$R$10,C5274,$R$10)))</f>
        <v>0.10766202900000001</v>
      </c>
      <c r="H5274">
        <f>IF('Input and Summary Results'!$J$4="yes",'Data Transformation'!F5274,'Data Transformation'!D5274)</f>
        <v>0.103002331</v>
      </c>
      <c r="I5274">
        <f t="shared" si="277"/>
        <v>287</v>
      </c>
    </row>
    <row r="5275" spans="2:9" x14ac:dyDescent="0.45">
      <c r="B5275">
        <f>IF('Input and Summary Results'!D4857=0,FALSE,'Input and Summary Results'!$B4857)</f>
        <v>287</v>
      </c>
      <c r="C5275">
        <f>IF(OR(B5275=0,'Input and Summary Results'!D4857=0,'Input and Summary Results'!D4857=""),FALSE,'Input and Summary Results'!$D4857)</f>
        <v>1.3987590000000001E-3</v>
      </c>
      <c r="D5275">
        <f>IF(OR(B5275=0,'Input and Summary Results'!E4857=0),FALSE,'Input and Summary Results'!$E4857)</f>
        <v>9.1593939999999999E-2</v>
      </c>
      <c r="E5275">
        <f t="shared" si="275"/>
        <v>-2.8542571060844963</v>
      </c>
      <c r="F5275">
        <f t="shared" si="276"/>
        <v>28.419313091104328</v>
      </c>
      <c r="G5275">
        <f>IF('Input and Summary Results'!$J$4="yes",IF(C5275=FALSE,FALSE,IF('Data Transformation'!E5275&lt;$R$10,E5275,$R$10)),IF(C5275=FALSE,FALSE,IF(C5275&lt;$R$10,C5275,$R$10)))</f>
        <v>1.3987590000000001E-3</v>
      </c>
      <c r="H5275">
        <f>IF('Input and Summary Results'!$J$4="yes",'Data Transformation'!F5275,'Data Transformation'!D5275)</f>
        <v>9.1593939999999999E-2</v>
      </c>
      <c r="I5275">
        <f t="shared" si="277"/>
        <v>287</v>
      </c>
    </row>
    <row r="5276" spans="2:9" x14ac:dyDescent="0.45">
      <c r="B5276">
        <f>IF('Input and Summary Results'!D4858=0,FALSE,'Input and Summary Results'!$B4858)</f>
        <v>287</v>
      </c>
      <c r="C5276">
        <f>IF(OR(B5276=0,'Input and Summary Results'!D4858=0,'Input and Summary Results'!D4858=""),FALSE,'Input and Summary Results'!$D4858)</f>
        <v>2.2318724000000002E-2</v>
      </c>
      <c r="D5276">
        <f>IF(OR(B5276=0,'Input and Summary Results'!E4858=0),FALSE,'Input and Summary Results'!$E4858)</f>
        <v>9.0448269999999997E-2</v>
      </c>
      <c r="E5276">
        <f t="shared" si="275"/>
        <v>-1.6513306383903612</v>
      </c>
      <c r="F5276">
        <f t="shared" si="276"/>
        <v>1.7588169099631321</v>
      </c>
      <c r="G5276">
        <f>IF('Input and Summary Results'!$J$4="yes",IF(C5276=FALSE,FALSE,IF('Data Transformation'!E5276&lt;$R$10,E5276,$R$10)),IF(C5276=FALSE,FALSE,IF(C5276&lt;$R$10,C5276,$R$10)))</f>
        <v>2.2318724000000002E-2</v>
      </c>
      <c r="H5276">
        <f>IF('Input and Summary Results'!$J$4="yes",'Data Transformation'!F5276,'Data Transformation'!D5276)</f>
        <v>9.0448269999999997E-2</v>
      </c>
      <c r="I5276">
        <f t="shared" si="277"/>
        <v>287</v>
      </c>
    </row>
    <row r="5277" spans="2:9" x14ac:dyDescent="0.45">
      <c r="B5277">
        <f>IF('Input and Summary Results'!D4859=0,FALSE,'Input and Summary Results'!$B4859)</f>
        <v>287</v>
      </c>
      <c r="C5277">
        <f>IF(OR(B5277=0,'Input and Summary Results'!D4859=0,'Input and Summary Results'!D4859=""),FALSE,'Input and Summary Results'!$D4859)</f>
        <v>-7.7038076999999996E-2</v>
      </c>
      <c r="D5277">
        <f>IF(OR(B5277=0,'Input and Summary Results'!E4859=0),FALSE,'Input and Summary Results'!$E4859)</f>
        <v>8.7130533999999996E-2</v>
      </c>
      <c r="E5277" t="e">
        <f t="shared" si="275"/>
        <v>#NUM!</v>
      </c>
      <c r="F5277">
        <f t="shared" si="276"/>
        <v>-0.4908566416578648</v>
      </c>
      <c r="G5277">
        <f>IF('Input and Summary Results'!$J$4="yes",IF(C5277=FALSE,FALSE,IF('Data Transformation'!E5277&lt;$R$10,E5277,$R$10)),IF(C5277=FALSE,FALSE,IF(C5277&lt;$R$10,C5277,$R$10)))</f>
        <v>-7.7038076999999996E-2</v>
      </c>
      <c r="H5277">
        <f>IF('Input and Summary Results'!$J$4="yes",'Data Transformation'!F5277,'Data Transformation'!D5277)</f>
        <v>8.7130533999999996E-2</v>
      </c>
      <c r="I5277">
        <f t="shared" si="277"/>
        <v>287</v>
      </c>
    </row>
    <row r="5278" spans="2:9" x14ac:dyDescent="0.45">
      <c r="B5278">
        <f>IF('Input and Summary Results'!D4860=0,FALSE,'Input and Summary Results'!$B4860)</f>
        <v>287</v>
      </c>
      <c r="C5278">
        <f>IF(OR(B5278=0,'Input and Summary Results'!D4860=0,'Input and Summary Results'!D4860=""),FALSE,'Input and Summary Results'!$D4860)</f>
        <v>-2.6775190000000002E-3</v>
      </c>
      <c r="D5278">
        <f>IF(OR(B5278=0,'Input and Summary Results'!E4860=0),FALSE,'Input and Summary Results'!$E4860)</f>
        <v>8.3670405000000003E-2</v>
      </c>
      <c r="E5278" t="e">
        <f t="shared" si="275"/>
        <v>#NUM!</v>
      </c>
      <c r="F5278">
        <f t="shared" si="276"/>
        <v>-13.5621654860339</v>
      </c>
      <c r="G5278">
        <f>IF('Input and Summary Results'!$J$4="yes",IF(C5278=FALSE,FALSE,IF('Data Transformation'!E5278&lt;$R$10,E5278,$R$10)),IF(C5278=FALSE,FALSE,IF(C5278&lt;$R$10,C5278,$R$10)))</f>
        <v>-2.6775190000000002E-3</v>
      </c>
      <c r="H5278">
        <f>IF('Input and Summary Results'!$J$4="yes",'Data Transformation'!F5278,'Data Transformation'!D5278)</f>
        <v>8.3670405000000003E-2</v>
      </c>
      <c r="I5278">
        <f t="shared" si="277"/>
        <v>287</v>
      </c>
    </row>
    <row r="5279" spans="2:9" x14ac:dyDescent="0.45">
      <c r="B5279">
        <f>IF('Input and Summary Results'!D4861=0,FALSE,'Input and Summary Results'!$B4861)</f>
        <v>287</v>
      </c>
      <c r="C5279">
        <f>IF(OR(B5279=0,'Input and Summary Results'!D4861=0,'Input and Summary Results'!D4861=""),FALSE,'Input and Summary Results'!$D4861)</f>
        <v>8.1064473999999997E-2</v>
      </c>
      <c r="D5279">
        <f>IF(OR(B5279=0,'Input and Summary Results'!E4861=0),FALSE,'Input and Summary Results'!$E4861)</f>
        <v>7.9958594999999993E-2</v>
      </c>
      <c r="E5279">
        <f t="shared" si="275"/>
        <v>-1.0911694309435434</v>
      </c>
      <c r="F5279">
        <f t="shared" si="276"/>
        <v>0.42807938567516024</v>
      </c>
      <c r="G5279">
        <f>IF('Input and Summary Results'!$J$4="yes",IF(C5279=FALSE,FALSE,IF('Data Transformation'!E5279&lt;$R$10,E5279,$R$10)),IF(C5279=FALSE,FALSE,IF(C5279&lt;$R$10,C5279,$R$10)))</f>
        <v>8.1064473999999997E-2</v>
      </c>
      <c r="H5279">
        <f>IF('Input and Summary Results'!$J$4="yes",'Data Transformation'!F5279,'Data Transformation'!D5279)</f>
        <v>7.9958594999999993E-2</v>
      </c>
      <c r="I5279">
        <f t="shared" si="277"/>
        <v>287</v>
      </c>
    </row>
    <row r="5280" spans="2:9" x14ac:dyDescent="0.45">
      <c r="B5280">
        <f>IF('Input and Summary Results'!D4862=0,FALSE,'Input and Summary Results'!$B4862)</f>
        <v>287</v>
      </c>
      <c r="C5280">
        <f>IF(OR(B5280=0,'Input and Summary Results'!D4862=0,'Input and Summary Results'!D4862=""),FALSE,'Input and Summary Results'!$D4862)</f>
        <v>-7.8907974000000006E-2</v>
      </c>
      <c r="D5280">
        <f>IF(OR(B5280=0,'Input and Summary Results'!E4862=0),FALSE,'Input and Summary Results'!$E4862)</f>
        <v>7.6392623000000007E-2</v>
      </c>
      <c r="E5280" t="e">
        <f t="shared" si="275"/>
        <v>#NUM!</v>
      </c>
      <c r="F5280">
        <f t="shared" si="276"/>
        <v>-0.42016537367947121</v>
      </c>
      <c r="G5280">
        <f>IF('Input and Summary Results'!$J$4="yes",IF(C5280=FALSE,FALSE,IF('Data Transformation'!E5280&lt;$R$10,E5280,$R$10)),IF(C5280=FALSE,FALSE,IF(C5280&lt;$R$10,C5280,$R$10)))</f>
        <v>-7.8907974000000006E-2</v>
      </c>
      <c r="H5280">
        <f>IF('Input and Summary Results'!$J$4="yes",'Data Transformation'!F5280,'Data Transformation'!D5280)</f>
        <v>7.6392623000000007E-2</v>
      </c>
      <c r="I5280">
        <f t="shared" si="277"/>
        <v>287</v>
      </c>
    </row>
    <row r="5281" spans="2:9" x14ac:dyDescent="0.45">
      <c r="B5281">
        <f>IF('Input and Summary Results'!D4863=0,FALSE,'Input and Summary Results'!$B4863)</f>
        <v>287</v>
      </c>
      <c r="C5281">
        <f>IF(OR(B5281=0,'Input and Summary Results'!D4863=0,'Input and Summary Results'!D4863=""),FALSE,'Input and Summary Results'!$D4863)</f>
        <v>1.2047735E-2</v>
      </c>
      <c r="D5281">
        <f>IF(OR(B5281=0,'Input and Summary Results'!E4863=0),FALSE,'Input and Summary Results'!$E4863)</f>
        <v>6.8863573999999997E-2</v>
      </c>
      <c r="E5281">
        <f t="shared" si="275"/>
        <v>-1.9190945937083999</v>
      </c>
      <c r="F5281">
        <f t="shared" si="276"/>
        <v>2.4806979167453465</v>
      </c>
      <c r="G5281">
        <f>IF('Input and Summary Results'!$J$4="yes",IF(C5281=FALSE,FALSE,IF('Data Transformation'!E5281&lt;$R$10,E5281,$R$10)),IF(C5281=FALSE,FALSE,IF(C5281&lt;$R$10,C5281,$R$10)))</f>
        <v>1.2047735E-2</v>
      </c>
      <c r="H5281">
        <f>IF('Input and Summary Results'!$J$4="yes",'Data Transformation'!F5281,'Data Transformation'!D5281)</f>
        <v>6.8863573999999997E-2</v>
      </c>
      <c r="I5281">
        <f t="shared" si="277"/>
        <v>287</v>
      </c>
    </row>
    <row r="5282" spans="2:9" x14ac:dyDescent="0.45">
      <c r="B5282">
        <f>IF('Input and Summary Results'!D4864=0,FALSE,'Input and Summary Results'!$B4864)</f>
        <v>287</v>
      </c>
      <c r="C5282">
        <f>IF(OR(B5282=0,'Input and Summary Results'!D4864=0,'Input and Summary Results'!D4864=""),FALSE,'Input and Summary Results'!$D4864)</f>
        <v>2.6749875999999999E-2</v>
      </c>
      <c r="D5282">
        <f>IF(OR(B5282=0,'Input and Summary Results'!E4864=0),FALSE,'Input and Summary Results'!$E4864)</f>
        <v>6.0814766999999999E-2</v>
      </c>
      <c r="E5282">
        <f t="shared" si="275"/>
        <v>-1.5726782268255779</v>
      </c>
      <c r="F5282">
        <f t="shared" si="276"/>
        <v>0.98668154117798523</v>
      </c>
      <c r="G5282">
        <f>IF('Input and Summary Results'!$J$4="yes",IF(C5282=FALSE,FALSE,IF('Data Transformation'!E5282&lt;$R$10,E5282,$R$10)),IF(C5282=FALSE,FALSE,IF(C5282&lt;$R$10,C5282,$R$10)))</f>
        <v>2.6749875999999999E-2</v>
      </c>
      <c r="H5282">
        <f>IF('Input and Summary Results'!$J$4="yes",'Data Transformation'!F5282,'Data Transformation'!D5282)</f>
        <v>6.0814766999999999E-2</v>
      </c>
      <c r="I5282">
        <f t="shared" si="277"/>
        <v>287</v>
      </c>
    </row>
    <row r="5283" spans="2:9" x14ac:dyDescent="0.45">
      <c r="B5283">
        <f>IF('Input and Summary Results'!D4865=0,FALSE,'Input and Summary Results'!$B4865)</f>
        <v>287</v>
      </c>
      <c r="C5283">
        <f>IF(OR(B5283=0,'Input and Summary Results'!D4865=0,'Input and Summary Results'!D4865=""),FALSE,'Input and Summary Results'!$D4865)</f>
        <v>7.8305184E-2</v>
      </c>
      <c r="D5283">
        <f>IF(OR(B5283=0,'Input and Summary Results'!E4865=0),FALSE,'Input and Summary Results'!$E4865)</f>
        <v>5.0313399000000002E-2</v>
      </c>
      <c r="E5283">
        <f t="shared" si="275"/>
        <v>-1.1062094856040112</v>
      </c>
      <c r="F5283">
        <f t="shared" si="276"/>
        <v>0.27885784887498638</v>
      </c>
      <c r="G5283">
        <f>IF('Input and Summary Results'!$J$4="yes",IF(C5283=FALSE,FALSE,IF('Data Transformation'!E5283&lt;$R$10,E5283,$R$10)),IF(C5283=FALSE,FALSE,IF(C5283&lt;$R$10,C5283,$R$10)))</f>
        <v>7.8305184E-2</v>
      </c>
      <c r="H5283">
        <f>IF('Input and Summary Results'!$J$4="yes",'Data Transformation'!F5283,'Data Transformation'!D5283)</f>
        <v>5.0313399000000002E-2</v>
      </c>
      <c r="I5283">
        <f t="shared" si="277"/>
        <v>287</v>
      </c>
    </row>
    <row r="5284" spans="2:9" x14ac:dyDescent="0.45">
      <c r="B5284">
        <f>IF('Input and Summary Results'!D4866=0,FALSE,'Input and Summary Results'!$B4866)</f>
        <v>287</v>
      </c>
      <c r="C5284">
        <f>IF(OR(B5284=0,'Input and Summary Results'!D4866=0,'Input and Summary Results'!D4866=""),FALSE,'Input and Summary Results'!$D4866)</f>
        <v>-4.6684810000000004E-3</v>
      </c>
      <c r="D5284">
        <f>IF(OR(B5284=0,'Input and Summary Results'!E4866=0),FALSE,'Input and Summary Results'!$E4866)</f>
        <v>4.7713371999999997E-2</v>
      </c>
      <c r="E5284" t="e">
        <f t="shared" si="275"/>
        <v>#NUM!</v>
      </c>
      <c r="F5284">
        <f t="shared" si="276"/>
        <v>-4.4356190906635362</v>
      </c>
      <c r="G5284">
        <f>IF('Input and Summary Results'!$J$4="yes",IF(C5284=FALSE,FALSE,IF('Data Transformation'!E5284&lt;$R$10,E5284,$R$10)),IF(C5284=FALSE,FALSE,IF(C5284&lt;$R$10,C5284,$R$10)))</f>
        <v>-4.6684810000000004E-3</v>
      </c>
      <c r="H5284">
        <f>IF('Input and Summary Results'!$J$4="yes",'Data Transformation'!F5284,'Data Transformation'!D5284)</f>
        <v>4.7713371999999997E-2</v>
      </c>
      <c r="I5284">
        <f t="shared" si="277"/>
        <v>287</v>
      </c>
    </row>
    <row r="5285" spans="2:9" x14ac:dyDescent="0.45">
      <c r="B5285">
        <f>IF('Input and Summary Results'!D4867=0,FALSE,'Input and Summary Results'!$B4867)</f>
        <v>287</v>
      </c>
      <c r="C5285">
        <f>IF(OR(B5285=0,'Input and Summary Results'!D4867=0,'Input and Summary Results'!D4867=""),FALSE,'Input and Summary Results'!$D4867)</f>
        <v>3.7310863E-2</v>
      </c>
      <c r="D5285">
        <f>IF(OR(B5285=0,'Input and Summary Results'!E4867=0),FALSE,'Input and Summary Results'!$E4867)</f>
        <v>4.2413039E-2</v>
      </c>
      <c r="E5285">
        <f t="shared" si="275"/>
        <v>-1.4281647056146698</v>
      </c>
      <c r="F5285">
        <f t="shared" si="276"/>
        <v>0.49334851691851778</v>
      </c>
      <c r="G5285">
        <f>IF('Input and Summary Results'!$J$4="yes",IF(C5285=FALSE,FALSE,IF('Data Transformation'!E5285&lt;$R$10,E5285,$R$10)),IF(C5285=FALSE,FALSE,IF(C5285&lt;$R$10,C5285,$R$10)))</f>
        <v>3.7310863E-2</v>
      </c>
      <c r="H5285">
        <f>IF('Input and Summary Results'!$J$4="yes",'Data Transformation'!F5285,'Data Transformation'!D5285)</f>
        <v>4.2413039E-2</v>
      </c>
      <c r="I5285">
        <f t="shared" si="277"/>
        <v>287</v>
      </c>
    </row>
    <row r="5286" spans="2:9" x14ac:dyDescent="0.45">
      <c r="B5286">
        <f>IF('Input and Summary Results'!D4868=0,FALSE,'Input and Summary Results'!$B4868)</f>
        <v>287</v>
      </c>
      <c r="C5286">
        <f>IF(OR(B5286=0,'Input and Summary Results'!D4868=0,'Input and Summary Results'!D4868=""),FALSE,'Input and Summary Results'!$D4868)</f>
        <v>2.4139161999999999E-2</v>
      </c>
      <c r="D5286">
        <f>IF(OR(B5286=0,'Input and Summary Results'!E4868=0),FALSE,'Input and Summary Results'!$E4868)</f>
        <v>4.1688319000000001E-2</v>
      </c>
      <c r="E5286">
        <f t="shared" si="275"/>
        <v>-1.6172778106716812</v>
      </c>
      <c r="F5286">
        <f t="shared" si="276"/>
        <v>0.74951775235610929</v>
      </c>
      <c r="G5286">
        <f>IF('Input and Summary Results'!$J$4="yes",IF(C5286=FALSE,FALSE,IF('Data Transformation'!E5286&lt;$R$10,E5286,$R$10)),IF(C5286=FALSE,FALSE,IF(C5286&lt;$R$10,C5286,$R$10)))</f>
        <v>2.4139161999999999E-2</v>
      </c>
      <c r="H5286">
        <f>IF('Input and Summary Results'!$J$4="yes",'Data Transformation'!F5286,'Data Transformation'!D5286)</f>
        <v>4.1688319000000001E-2</v>
      </c>
      <c r="I5286">
        <f t="shared" si="277"/>
        <v>287</v>
      </c>
    </row>
    <row r="5287" spans="2:9" x14ac:dyDescent="0.45">
      <c r="B5287">
        <f>IF('Input and Summary Results'!D4869=0,FALSE,'Input and Summary Results'!$B4869)</f>
        <v>287</v>
      </c>
      <c r="C5287">
        <f>IF(OR(B5287=0,'Input and Summary Results'!D4869=0,'Input and Summary Results'!D4869=""),FALSE,'Input and Summary Results'!$D4869)</f>
        <v>-7.4276749999999999E-3</v>
      </c>
      <c r="D5287">
        <f>IF(OR(B5287=0,'Input and Summary Results'!E4869=0),FALSE,'Input and Summary Results'!$E4869)</f>
        <v>3.4804193999999997E-2</v>
      </c>
      <c r="E5287" t="e">
        <f t="shared" si="275"/>
        <v>#NUM!</v>
      </c>
      <c r="F5287">
        <f t="shared" si="276"/>
        <v>-2.0336135057066982</v>
      </c>
      <c r="G5287">
        <f>IF('Input and Summary Results'!$J$4="yes",IF(C5287=FALSE,FALSE,IF('Data Transformation'!E5287&lt;$R$10,E5287,$R$10)),IF(C5287=FALSE,FALSE,IF(C5287&lt;$R$10,C5287,$R$10)))</f>
        <v>-7.4276749999999999E-3</v>
      </c>
      <c r="H5287">
        <f>IF('Input and Summary Results'!$J$4="yes",'Data Transformation'!F5287,'Data Transformation'!D5287)</f>
        <v>3.4804193999999997E-2</v>
      </c>
      <c r="I5287">
        <f t="shared" si="277"/>
        <v>287</v>
      </c>
    </row>
    <row r="5288" spans="2:9" x14ac:dyDescent="0.45">
      <c r="B5288">
        <f>IF('Input and Summary Results'!D4870=0,FALSE,'Input and Summary Results'!$B4870)</f>
        <v>288</v>
      </c>
      <c r="C5288">
        <f>IF(OR(B5288=0,'Input and Summary Results'!D4870=0,'Input and Summary Results'!D4870=""),FALSE,'Input and Summary Results'!$D4870)</f>
        <v>1.003535979</v>
      </c>
      <c r="D5288">
        <f>IF(OR(B5288=0,'Input and Summary Results'!E4870=0),FALSE,'Input and Summary Results'!$E4870)</f>
        <v>9.4639762000000002E-2</v>
      </c>
      <c r="E5288">
        <f t="shared" si="275"/>
        <v>1.5329475270986811E-3</v>
      </c>
      <c r="F5288">
        <f t="shared" si="276"/>
        <v>4.0928932860911406E-2</v>
      </c>
      <c r="G5288">
        <f>IF('Input and Summary Results'!$J$4="yes",IF(C5288=FALSE,FALSE,IF('Data Transformation'!E5288&lt;$R$10,E5288,$R$10)),IF(C5288=FALSE,FALSE,IF(C5288&lt;$R$10,C5288,$R$10)))</f>
        <v>1.003535979</v>
      </c>
      <c r="H5288">
        <f>IF('Input and Summary Results'!$J$4="yes",'Data Transformation'!F5288,'Data Transformation'!D5288)</f>
        <v>9.4639762000000002E-2</v>
      </c>
      <c r="I5288">
        <f t="shared" si="277"/>
        <v>288</v>
      </c>
    </row>
    <row r="5289" spans="2:9" x14ac:dyDescent="0.45">
      <c r="B5289">
        <f>IF('Input and Summary Results'!D4871=0,FALSE,'Input and Summary Results'!$B4871)</f>
        <v>288</v>
      </c>
      <c r="C5289">
        <f>IF(OR(B5289=0,'Input and Summary Results'!D4871=0,'Input and Summary Results'!D4871=""),FALSE,'Input and Summary Results'!$D4871)</f>
        <v>0.679331197</v>
      </c>
      <c r="D5289">
        <f>IF(OR(B5289=0,'Input and Summary Results'!E4871=0),FALSE,'Input and Summary Results'!$E4871)</f>
        <v>8.7680434000000002E-2</v>
      </c>
      <c r="E5289">
        <f t="shared" si="275"/>
        <v>-0.16791844079886772</v>
      </c>
      <c r="F5289">
        <f t="shared" si="276"/>
        <v>5.6015841056685639E-2</v>
      </c>
      <c r="G5289">
        <f>IF('Input and Summary Results'!$J$4="yes",IF(C5289=FALSE,FALSE,IF('Data Transformation'!E5289&lt;$R$10,E5289,$R$10)),IF(C5289=FALSE,FALSE,IF(C5289&lt;$R$10,C5289,$R$10)))</f>
        <v>0.679331197</v>
      </c>
      <c r="H5289">
        <f>IF('Input and Summary Results'!$J$4="yes",'Data Transformation'!F5289,'Data Transformation'!D5289)</f>
        <v>8.7680434000000002E-2</v>
      </c>
      <c r="I5289">
        <f t="shared" si="277"/>
        <v>288</v>
      </c>
    </row>
    <row r="5290" spans="2:9" x14ac:dyDescent="0.45">
      <c r="B5290">
        <f>IF('Input and Summary Results'!D4872=0,FALSE,'Input and Summary Results'!$B4872)</f>
        <v>288</v>
      </c>
      <c r="C5290">
        <f>IF(OR(B5290=0,'Input and Summary Results'!D4872=0,'Input and Summary Results'!D4872=""),FALSE,'Input and Summary Results'!$D4872)</f>
        <v>0.95790759999999997</v>
      </c>
      <c r="D5290">
        <f>IF(OR(B5290=0,'Input and Summary Results'!E4872=0),FALSE,'Input and Summary Results'!$E4872)</f>
        <v>8.7186562999999995E-2</v>
      </c>
      <c r="E5290">
        <f t="shared" ref="E5290:E5353" si="278">IF(C5290=FALSE,FALSE,LOG10(C5290))</f>
        <v>-1.8676381052439964E-2</v>
      </c>
      <c r="F5290">
        <f t="shared" ref="F5290:F5353" si="279">IF(D5290=FALSE, FALSE,0.434*D5290/C5290)</f>
        <v>3.9501689246436711E-2</v>
      </c>
      <c r="G5290">
        <f>IF('Input and Summary Results'!$J$4="yes",IF(C5290=FALSE,FALSE,IF('Data Transformation'!E5290&lt;$R$10,E5290,$R$10)),IF(C5290=FALSE,FALSE,IF(C5290&lt;$R$10,C5290,$R$10)))</f>
        <v>0.95790759999999997</v>
      </c>
      <c r="H5290">
        <f>IF('Input and Summary Results'!$J$4="yes",'Data Transformation'!F5290,'Data Transformation'!D5290)</f>
        <v>8.7186562999999995E-2</v>
      </c>
      <c r="I5290">
        <f t="shared" si="277"/>
        <v>288</v>
      </c>
    </row>
    <row r="5291" spans="2:9" x14ac:dyDescent="0.45">
      <c r="B5291">
        <f>IF('Input and Summary Results'!D4873=0,FALSE,'Input and Summary Results'!$B4873)</f>
        <v>288</v>
      </c>
      <c r="C5291">
        <f>IF(OR(B5291=0,'Input and Summary Results'!D4873=0,'Input and Summary Results'!D4873=""),FALSE,'Input and Summary Results'!$D4873)</f>
        <v>0.99574889</v>
      </c>
      <c r="D5291">
        <f>IF(OR(B5291=0,'Input and Summary Results'!E4873=0),FALSE,'Input and Summary Results'!$E4873)</f>
        <v>8.4988883000000001E-2</v>
      </c>
      <c r="E5291">
        <f t="shared" si="278"/>
        <v>-1.8501690433078526E-3</v>
      </c>
      <c r="F5291">
        <f t="shared" si="279"/>
        <v>3.7042647591603139E-2</v>
      </c>
      <c r="G5291">
        <f>IF('Input and Summary Results'!$J$4="yes",IF(C5291=FALSE,FALSE,IF('Data Transformation'!E5291&lt;$R$10,E5291,$R$10)),IF(C5291=FALSE,FALSE,IF(C5291&lt;$R$10,C5291,$R$10)))</f>
        <v>0.99574889</v>
      </c>
      <c r="H5291">
        <f>IF('Input and Summary Results'!$J$4="yes",'Data Transformation'!F5291,'Data Transformation'!D5291)</f>
        <v>8.4988883000000001E-2</v>
      </c>
      <c r="I5291">
        <f t="shared" si="277"/>
        <v>288</v>
      </c>
    </row>
    <row r="5292" spans="2:9" x14ac:dyDescent="0.45">
      <c r="B5292">
        <f>IF('Input and Summary Results'!D4874=0,FALSE,'Input and Summary Results'!$B4874)</f>
        <v>288</v>
      </c>
      <c r="C5292">
        <f>IF(OR(B5292=0,'Input and Summary Results'!D4874=0,'Input and Summary Results'!D4874=""),FALSE,'Input and Summary Results'!$D4874)</f>
        <v>0.29832343</v>
      </c>
      <c r="D5292">
        <f>IF(OR(B5292=0,'Input and Summary Results'!E4874=0),FALSE,'Input and Summary Results'!$E4874)</f>
        <v>7.2016515000000003E-2</v>
      </c>
      <c r="E5292">
        <f t="shared" si="278"/>
        <v>-0.52531263627885794</v>
      </c>
      <c r="F5292">
        <f t="shared" si="279"/>
        <v>0.10476940249044468</v>
      </c>
      <c r="G5292">
        <f>IF('Input and Summary Results'!$J$4="yes",IF(C5292=FALSE,FALSE,IF('Data Transformation'!E5292&lt;$R$10,E5292,$R$10)),IF(C5292=FALSE,FALSE,IF(C5292&lt;$R$10,C5292,$R$10)))</f>
        <v>0.29832343</v>
      </c>
      <c r="H5292">
        <f>IF('Input and Summary Results'!$J$4="yes",'Data Transformation'!F5292,'Data Transformation'!D5292)</f>
        <v>7.2016515000000003E-2</v>
      </c>
      <c r="I5292">
        <f t="shared" si="277"/>
        <v>288</v>
      </c>
    </row>
    <row r="5293" spans="2:9" x14ac:dyDescent="0.45">
      <c r="B5293">
        <f>IF('Input and Summary Results'!D4875=0,FALSE,'Input and Summary Results'!$B4875)</f>
        <v>288</v>
      </c>
      <c r="C5293">
        <f>IF(OR(B5293=0,'Input and Summary Results'!D4875=0,'Input and Summary Results'!D4875=""),FALSE,'Input and Summary Results'!$D4875)</f>
        <v>0.55640056800000004</v>
      </c>
      <c r="D5293">
        <f>IF(OR(B5293=0,'Input and Summary Results'!E4875=0),FALSE,'Input and Summary Results'!$E4875)</f>
        <v>6.9276035999999999E-2</v>
      </c>
      <c r="E5293">
        <f t="shared" si="278"/>
        <v>-0.2546124353314293</v>
      </c>
      <c r="F5293">
        <f t="shared" si="279"/>
        <v>5.4036248978092338E-2</v>
      </c>
      <c r="G5293">
        <f>IF('Input and Summary Results'!$J$4="yes",IF(C5293=FALSE,FALSE,IF('Data Transformation'!E5293&lt;$R$10,E5293,$R$10)),IF(C5293=FALSE,FALSE,IF(C5293&lt;$R$10,C5293,$R$10)))</f>
        <v>0.55640056800000004</v>
      </c>
      <c r="H5293">
        <f>IF('Input and Summary Results'!$J$4="yes",'Data Transformation'!F5293,'Data Transformation'!D5293)</f>
        <v>6.9276035999999999E-2</v>
      </c>
      <c r="I5293">
        <f t="shared" si="277"/>
        <v>288</v>
      </c>
    </row>
    <row r="5294" spans="2:9" x14ac:dyDescent="0.45">
      <c r="B5294">
        <f>IF('Input and Summary Results'!D4876=0,FALSE,'Input and Summary Results'!$B4876)</f>
        <v>288</v>
      </c>
      <c r="C5294">
        <f>IF(OR(B5294=0,'Input and Summary Results'!D4876=0,'Input and Summary Results'!D4876=""),FALSE,'Input and Summary Results'!$D4876)</f>
        <v>0.95049318400000005</v>
      </c>
      <c r="D5294">
        <f>IF(OR(B5294=0,'Input and Summary Results'!E4876=0),FALSE,'Input and Summary Results'!$E4876)</f>
        <v>6.1363793E-2</v>
      </c>
      <c r="E5294">
        <f t="shared" si="278"/>
        <v>-2.2050993119213755E-2</v>
      </c>
      <c r="F5294">
        <f t="shared" si="279"/>
        <v>2.8019018558264591E-2</v>
      </c>
      <c r="G5294">
        <f>IF('Input and Summary Results'!$J$4="yes",IF(C5294=FALSE,FALSE,IF('Data Transformation'!E5294&lt;$R$10,E5294,$R$10)),IF(C5294=FALSE,FALSE,IF(C5294&lt;$R$10,C5294,$R$10)))</f>
        <v>0.95049318400000005</v>
      </c>
      <c r="H5294">
        <f>IF('Input and Summary Results'!$J$4="yes",'Data Transformation'!F5294,'Data Transformation'!D5294)</f>
        <v>6.1363793E-2</v>
      </c>
      <c r="I5294">
        <f t="shared" si="277"/>
        <v>288</v>
      </c>
    </row>
    <row r="5295" spans="2:9" x14ac:dyDescent="0.45">
      <c r="B5295">
        <f>IF('Input and Summary Results'!D4877=0,FALSE,'Input and Summary Results'!$B4877)</f>
        <v>288</v>
      </c>
      <c r="C5295">
        <f>IF(OR(B5295=0,'Input and Summary Results'!D4877=0,'Input and Summary Results'!D4877=""),FALSE,'Input and Summary Results'!$D4877)</f>
        <v>1.0157907049999999</v>
      </c>
      <c r="D5295">
        <f>IF(OR(B5295=0,'Input and Summary Results'!E4877=0),FALSE,'Input and Summary Results'!$E4877)</f>
        <v>5.9208847000000002E-2</v>
      </c>
      <c r="E5295">
        <f t="shared" si="278"/>
        <v>6.8042344960455919E-3</v>
      </c>
      <c r="F5295">
        <f t="shared" si="279"/>
        <v>2.5297179302305194E-2</v>
      </c>
      <c r="G5295">
        <f>IF('Input and Summary Results'!$J$4="yes",IF(C5295=FALSE,FALSE,IF('Data Transformation'!E5295&lt;$R$10,E5295,$R$10)),IF(C5295=FALSE,FALSE,IF(C5295&lt;$R$10,C5295,$R$10)))</f>
        <v>1.0157907049999999</v>
      </c>
      <c r="H5295">
        <f>IF('Input and Summary Results'!$J$4="yes",'Data Transformation'!F5295,'Data Transformation'!D5295)</f>
        <v>5.9208847000000002E-2</v>
      </c>
      <c r="I5295">
        <f t="shared" si="277"/>
        <v>288</v>
      </c>
    </row>
    <row r="5296" spans="2:9" x14ac:dyDescent="0.45">
      <c r="B5296">
        <f>IF('Input and Summary Results'!D4878=0,FALSE,'Input and Summary Results'!$B4878)</f>
        <v>288</v>
      </c>
      <c r="C5296">
        <f>IF(OR(B5296=0,'Input and Summary Results'!D4878=0,'Input and Summary Results'!D4878=""),FALSE,'Input and Summary Results'!$D4878)</f>
        <v>0.64736475400000004</v>
      </c>
      <c r="D5296">
        <f>IF(OR(B5296=0,'Input and Summary Results'!E4878=0),FALSE,'Input and Summary Results'!$E4878)</f>
        <v>5.6180784999999997E-2</v>
      </c>
      <c r="E5296">
        <f t="shared" si="278"/>
        <v>-0.18885094960444193</v>
      </c>
      <c r="F5296">
        <f t="shared" si="279"/>
        <v>3.7664177018200774E-2</v>
      </c>
      <c r="G5296">
        <f>IF('Input and Summary Results'!$J$4="yes",IF(C5296=FALSE,FALSE,IF('Data Transformation'!E5296&lt;$R$10,E5296,$R$10)),IF(C5296=FALSE,FALSE,IF(C5296&lt;$R$10,C5296,$R$10)))</f>
        <v>0.64736475400000004</v>
      </c>
      <c r="H5296">
        <f>IF('Input and Summary Results'!$J$4="yes",'Data Transformation'!F5296,'Data Transformation'!D5296)</f>
        <v>5.6180784999999997E-2</v>
      </c>
      <c r="I5296">
        <f t="shared" si="277"/>
        <v>288</v>
      </c>
    </row>
    <row r="5297" spans="2:9" x14ac:dyDescent="0.45">
      <c r="B5297">
        <f>IF('Input and Summary Results'!D4879=0,FALSE,'Input and Summary Results'!$B4879)</f>
        <v>288</v>
      </c>
      <c r="C5297">
        <f>IF(OR(B5297=0,'Input and Summary Results'!D4879=0,'Input and Summary Results'!D4879=""),FALSE,'Input and Summary Results'!$D4879)</f>
        <v>0.40906646699999999</v>
      </c>
      <c r="D5297">
        <f>IF(OR(B5297=0,'Input and Summary Results'!E4879=0),FALSE,'Input and Summary Results'!$E4879)</f>
        <v>5.4608953000000002E-2</v>
      </c>
      <c r="E5297">
        <f t="shared" si="278"/>
        <v>-0.38820612009524735</v>
      </c>
      <c r="F5297">
        <f t="shared" si="279"/>
        <v>5.7937493082267241E-2</v>
      </c>
      <c r="G5297">
        <f>IF('Input and Summary Results'!$J$4="yes",IF(C5297=FALSE,FALSE,IF('Data Transformation'!E5297&lt;$R$10,E5297,$R$10)),IF(C5297=FALSE,FALSE,IF(C5297&lt;$R$10,C5297,$R$10)))</f>
        <v>0.40906646699999999</v>
      </c>
      <c r="H5297">
        <f>IF('Input and Summary Results'!$J$4="yes",'Data Transformation'!F5297,'Data Transformation'!D5297)</f>
        <v>5.4608953000000002E-2</v>
      </c>
      <c r="I5297">
        <f t="shared" si="277"/>
        <v>288</v>
      </c>
    </row>
    <row r="5298" spans="2:9" x14ac:dyDescent="0.45">
      <c r="B5298">
        <f>IF('Input and Summary Results'!D4880=0,FALSE,'Input and Summary Results'!$B4880)</f>
        <v>288</v>
      </c>
      <c r="C5298">
        <f>IF(OR(B5298=0,'Input and Summary Results'!D4880=0,'Input and Summary Results'!D4880=""),FALSE,'Input and Summary Results'!$D4880)</f>
        <v>0.96429785099999998</v>
      </c>
      <c r="D5298">
        <f>IF(OR(B5298=0,'Input and Summary Results'!E4880=0),FALSE,'Input and Summary Results'!$E4880)</f>
        <v>5.2967470000000003E-2</v>
      </c>
      <c r="E5298">
        <f t="shared" si="278"/>
        <v>-1.5788801090771451E-2</v>
      </c>
      <c r="F5298">
        <f t="shared" si="279"/>
        <v>2.3838984973533869E-2</v>
      </c>
      <c r="G5298">
        <f>IF('Input and Summary Results'!$J$4="yes",IF(C5298=FALSE,FALSE,IF('Data Transformation'!E5298&lt;$R$10,E5298,$R$10)),IF(C5298=FALSE,FALSE,IF(C5298&lt;$R$10,C5298,$R$10)))</f>
        <v>0.96429785099999998</v>
      </c>
      <c r="H5298">
        <f>IF('Input and Summary Results'!$J$4="yes",'Data Transformation'!F5298,'Data Transformation'!D5298)</f>
        <v>5.2967470000000003E-2</v>
      </c>
      <c r="I5298">
        <f t="shared" si="277"/>
        <v>288</v>
      </c>
    </row>
    <row r="5299" spans="2:9" x14ac:dyDescent="0.45">
      <c r="B5299">
        <f>IF('Input and Summary Results'!D4881=0,FALSE,'Input and Summary Results'!$B4881)</f>
        <v>288</v>
      </c>
      <c r="C5299">
        <f>IF(OR(B5299=0,'Input and Summary Results'!D4881=0,'Input and Summary Results'!D4881=""),FALSE,'Input and Summary Results'!$D4881)</f>
        <v>0.95103541300000005</v>
      </c>
      <c r="D5299">
        <f>IF(OR(B5299=0,'Input and Summary Results'!E4881=0),FALSE,'Input and Summary Results'!$E4881)</f>
        <v>5.253944E-2</v>
      </c>
      <c r="E5299">
        <f t="shared" si="278"/>
        <v>-2.1803311260121905E-2</v>
      </c>
      <c r="F5299">
        <f t="shared" si="279"/>
        <v>2.3976096629327093E-2</v>
      </c>
      <c r="G5299">
        <f>IF('Input and Summary Results'!$J$4="yes",IF(C5299=FALSE,FALSE,IF('Data Transformation'!E5299&lt;$R$10,E5299,$R$10)),IF(C5299=FALSE,FALSE,IF(C5299&lt;$R$10,C5299,$R$10)))</f>
        <v>0.95103541300000005</v>
      </c>
      <c r="H5299">
        <f>IF('Input and Summary Results'!$J$4="yes",'Data Transformation'!F5299,'Data Transformation'!D5299)</f>
        <v>5.253944E-2</v>
      </c>
      <c r="I5299">
        <f t="shared" si="277"/>
        <v>288</v>
      </c>
    </row>
    <row r="5300" spans="2:9" x14ac:dyDescent="0.45">
      <c r="B5300">
        <f>IF('Input and Summary Results'!D4882=0,FALSE,'Input and Summary Results'!$B4882)</f>
        <v>288</v>
      </c>
      <c r="C5300">
        <f>IF(OR(B5300=0,'Input and Summary Results'!D4882=0,'Input and Summary Results'!D4882=""),FALSE,'Input and Summary Results'!$D4882)</f>
        <v>0.92416461900000002</v>
      </c>
      <c r="D5300">
        <f>IF(OR(B5300=0,'Input and Summary Results'!E4882=0),FALSE,'Input and Summary Results'!$E4882)</f>
        <v>4.9352038000000001E-2</v>
      </c>
      <c r="E5300">
        <f t="shared" si="278"/>
        <v>-3.425066216138916E-2</v>
      </c>
      <c r="F5300">
        <f t="shared" si="279"/>
        <v>2.3176373615315823E-2</v>
      </c>
      <c r="G5300">
        <f>IF('Input and Summary Results'!$J$4="yes",IF(C5300=FALSE,FALSE,IF('Data Transformation'!E5300&lt;$R$10,E5300,$R$10)),IF(C5300=FALSE,FALSE,IF(C5300&lt;$R$10,C5300,$R$10)))</f>
        <v>0.92416461900000002</v>
      </c>
      <c r="H5300">
        <f>IF('Input and Summary Results'!$J$4="yes",'Data Transformation'!F5300,'Data Transformation'!D5300)</f>
        <v>4.9352038000000001E-2</v>
      </c>
      <c r="I5300">
        <f t="shared" si="277"/>
        <v>288</v>
      </c>
    </row>
    <row r="5301" spans="2:9" x14ac:dyDescent="0.45">
      <c r="B5301">
        <f>IF('Input and Summary Results'!D4883=0,FALSE,'Input and Summary Results'!$B4883)</f>
        <v>288</v>
      </c>
      <c r="C5301">
        <f>IF(OR(B5301=0,'Input and Summary Results'!D4883=0,'Input and Summary Results'!D4883=""),FALSE,'Input and Summary Results'!$D4883)</f>
        <v>0.81494220799999995</v>
      </c>
      <c r="D5301">
        <f>IF(OR(B5301=0,'Input and Summary Results'!E4883=0),FALSE,'Input and Summary Results'!$E4883)</f>
        <v>4.6123056000000003E-2</v>
      </c>
      <c r="E5301">
        <f t="shared" si="278"/>
        <v>-8.8873188360172717E-2</v>
      </c>
      <c r="F5301">
        <f t="shared" si="279"/>
        <v>2.4562976500046494E-2</v>
      </c>
      <c r="G5301">
        <f>IF('Input and Summary Results'!$J$4="yes",IF(C5301=FALSE,FALSE,IF('Data Transformation'!E5301&lt;$R$10,E5301,$R$10)),IF(C5301=FALSE,FALSE,IF(C5301&lt;$R$10,C5301,$R$10)))</f>
        <v>0.81494220799999995</v>
      </c>
      <c r="H5301">
        <f>IF('Input and Summary Results'!$J$4="yes",'Data Transformation'!F5301,'Data Transformation'!D5301)</f>
        <v>4.6123056000000003E-2</v>
      </c>
      <c r="I5301">
        <f t="shared" si="277"/>
        <v>288</v>
      </c>
    </row>
    <row r="5302" spans="2:9" x14ac:dyDescent="0.45">
      <c r="B5302">
        <f>IF('Input and Summary Results'!D4884=0,FALSE,'Input and Summary Results'!$B4884)</f>
        <v>288</v>
      </c>
      <c r="C5302">
        <f>IF(OR(B5302=0,'Input and Summary Results'!D4884=0,'Input and Summary Results'!D4884=""),FALSE,'Input and Summary Results'!$D4884)</f>
        <v>0.85608610299999999</v>
      </c>
      <c r="D5302">
        <f>IF(OR(B5302=0,'Input and Summary Results'!E4884=0),FALSE,'Input and Summary Results'!$E4884)</f>
        <v>4.5980278999999999E-2</v>
      </c>
      <c r="E5302">
        <f t="shared" si="278"/>
        <v>-6.7482552872832946E-2</v>
      </c>
      <c r="F5302">
        <f t="shared" si="279"/>
        <v>2.3310086469187783E-2</v>
      </c>
      <c r="G5302">
        <f>IF('Input and Summary Results'!$J$4="yes",IF(C5302=FALSE,FALSE,IF('Data Transformation'!E5302&lt;$R$10,E5302,$R$10)),IF(C5302=FALSE,FALSE,IF(C5302&lt;$R$10,C5302,$R$10)))</f>
        <v>0.85608610299999999</v>
      </c>
      <c r="H5302">
        <f>IF('Input and Summary Results'!$J$4="yes",'Data Transformation'!F5302,'Data Transformation'!D5302)</f>
        <v>4.5980278999999999E-2</v>
      </c>
      <c r="I5302">
        <f t="shared" si="277"/>
        <v>288</v>
      </c>
    </row>
    <row r="5303" spans="2:9" x14ac:dyDescent="0.45">
      <c r="B5303">
        <f>IF('Input and Summary Results'!D4885=0,FALSE,'Input and Summary Results'!$B4885)</f>
        <v>288</v>
      </c>
      <c r="C5303">
        <f>IF(OR(B5303=0,'Input and Summary Results'!D4885=0,'Input and Summary Results'!D4885=""),FALSE,'Input and Summary Results'!$D4885)</f>
        <v>0.57755685800000001</v>
      </c>
      <c r="D5303">
        <f>IF(OR(B5303=0,'Input and Summary Results'!E4885=0),FALSE,'Input and Summary Results'!$E4885)</f>
        <v>3.3762869000000001E-2</v>
      </c>
      <c r="E5303">
        <f t="shared" si="278"/>
        <v>-0.23840525489876802</v>
      </c>
      <c r="F5303">
        <f t="shared" si="279"/>
        <v>2.5370809718616483E-2</v>
      </c>
      <c r="G5303">
        <f>IF('Input and Summary Results'!$J$4="yes",IF(C5303=FALSE,FALSE,IF('Data Transformation'!E5303&lt;$R$10,E5303,$R$10)),IF(C5303=FALSE,FALSE,IF(C5303&lt;$R$10,C5303,$R$10)))</f>
        <v>0.57755685800000001</v>
      </c>
      <c r="H5303">
        <f>IF('Input and Summary Results'!$J$4="yes",'Data Transformation'!F5303,'Data Transformation'!D5303)</f>
        <v>3.3762869000000001E-2</v>
      </c>
      <c r="I5303">
        <f t="shared" si="277"/>
        <v>288</v>
      </c>
    </row>
    <row r="5304" spans="2:9" x14ac:dyDescent="0.45">
      <c r="B5304">
        <f>IF('Input and Summary Results'!D4886=0,FALSE,'Input and Summary Results'!$B4886)</f>
        <v>288</v>
      </c>
      <c r="C5304">
        <f>IF(OR(B5304=0,'Input and Summary Results'!D4886=0,'Input and Summary Results'!D4886=""),FALSE,'Input and Summary Results'!$D4886)</f>
        <v>0.25700041400000001</v>
      </c>
      <c r="D5304">
        <f>IF(OR(B5304=0,'Input and Summary Results'!E4886=0),FALSE,'Input and Summary Results'!$E4886)</f>
        <v>3.1880160999999997E-2</v>
      </c>
      <c r="E5304">
        <f t="shared" si="278"/>
        <v>-0.5900661770664849</v>
      </c>
      <c r="F5304">
        <f t="shared" si="279"/>
        <v>5.3836449749843585E-2</v>
      </c>
      <c r="G5304">
        <f>IF('Input and Summary Results'!$J$4="yes",IF(C5304=FALSE,FALSE,IF('Data Transformation'!E5304&lt;$R$10,E5304,$R$10)),IF(C5304=FALSE,FALSE,IF(C5304&lt;$R$10,C5304,$R$10)))</f>
        <v>0.25700041400000001</v>
      </c>
      <c r="H5304">
        <f>IF('Input and Summary Results'!$J$4="yes",'Data Transformation'!F5304,'Data Transformation'!D5304)</f>
        <v>3.1880160999999997E-2</v>
      </c>
      <c r="I5304">
        <f t="shared" si="277"/>
        <v>288</v>
      </c>
    </row>
    <row r="5305" spans="2:9" x14ac:dyDescent="0.45">
      <c r="B5305">
        <f>IF('Input and Summary Results'!D4887=0,FALSE,'Input and Summary Results'!$B4887)</f>
        <v>289</v>
      </c>
      <c r="C5305">
        <f>IF(OR(B5305=0,'Input and Summary Results'!D4887=0,'Input and Summary Results'!D4887=""),FALSE,'Input and Summary Results'!$D4887)</f>
        <v>0.88957091799999999</v>
      </c>
      <c r="D5305">
        <f>IF(OR(B5305=0,'Input and Summary Results'!E4887=0),FALSE,'Input and Summary Results'!$E4887)</f>
        <v>9.0809053000000001E-2</v>
      </c>
      <c r="E5305">
        <f t="shared" si="278"/>
        <v>-5.0819423557177348E-2</v>
      </c>
      <c r="F5305">
        <f t="shared" si="279"/>
        <v>4.4303526795375747E-2</v>
      </c>
      <c r="G5305">
        <f>IF('Input and Summary Results'!$J$4="yes",IF(C5305=FALSE,FALSE,IF('Data Transformation'!E5305&lt;$R$10,E5305,$R$10)),IF(C5305=FALSE,FALSE,IF(C5305&lt;$R$10,C5305,$R$10)))</f>
        <v>0.88957091799999999</v>
      </c>
      <c r="H5305">
        <f>IF('Input and Summary Results'!$J$4="yes",'Data Transformation'!F5305,'Data Transformation'!D5305)</f>
        <v>9.0809053000000001E-2</v>
      </c>
      <c r="I5305">
        <f t="shared" si="277"/>
        <v>289</v>
      </c>
    </row>
    <row r="5306" spans="2:9" x14ac:dyDescent="0.45">
      <c r="B5306">
        <f>IF('Input and Summary Results'!D4888=0,FALSE,'Input and Summary Results'!$B4888)</f>
        <v>289</v>
      </c>
      <c r="C5306">
        <f>IF(OR(B5306=0,'Input and Summary Results'!D4888=0,'Input and Summary Results'!D4888=""),FALSE,'Input and Summary Results'!$D4888)</f>
        <v>1.023668131</v>
      </c>
      <c r="D5306">
        <f>IF(OR(B5306=0,'Input and Summary Results'!E4888=0),FALSE,'Input and Summary Results'!$E4888)</f>
        <v>8.6447149000000001E-2</v>
      </c>
      <c r="E5306">
        <f t="shared" si="278"/>
        <v>1.0159182971955602E-2</v>
      </c>
      <c r="F5306">
        <f t="shared" si="279"/>
        <v>3.6650611198914038E-2</v>
      </c>
      <c r="G5306">
        <f>IF('Input and Summary Results'!$J$4="yes",IF(C5306=FALSE,FALSE,IF('Data Transformation'!E5306&lt;$R$10,E5306,$R$10)),IF(C5306=FALSE,FALSE,IF(C5306&lt;$R$10,C5306,$R$10)))</f>
        <v>1.023668131</v>
      </c>
      <c r="H5306">
        <f>IF('Input and Summary Results'!$J$4="yes",'Data Transformation'!F5306,'Data Transformation'!D5306)</f>
        <v>8.6447149000000001E-2</v>
      </c>
      <c r="I5306">
        <f t="shared" si="277"/>
        <v>289</v>
      </c>
    </row>
    <row r="5307" spans="2:9" x14ac:dyDescent="0.45">
      <c r="B5307">
        <f>IF('Input and Summary Results'!D4889=0,FALSE,'Input and Summary Results'!$B4889)</f>
        <v>289</v>
      </c>
      <c r="C5307">
        <f>IF(OR(B5307=0,'Input and Summary Results'!D4889=0,'Input and Summary Results'!D4889=""),FALSE,'Input and Summary Results'!$D4889)</f>
        <v>1.134621168</v>
      </c>
      <c r="D5307">
        <f>IF(OR(B5307=0,'Input and Summary Results'!E4889=0),FALSE,'Input and Summary Results'!$E4889)</f>
        <v>8.0863423000000004E-2</v>
      </c>
      <c r="E5307">
        <f t="shared" si="278"/>
        <v>5.4850881696369473E-2</v>
      </c>
      <c r="F5307">
        <f t="shared" si="279"/>
        <v>3.0930786919709578E-2</v>
      </c>
      <c r="G5307">
        <f>IF('Input and Summary Results'!$J$4="yes",IF(C5307=FALSE,FALSE,IF('Data Transformation'!E5307&lt;$R$10,E5307,$R$10)),IF(C5307=FALSE,FALSE,IF(C5307&lt;$R$10,C5307,$R$10)))</f>
        <v>1.134621168</v>
      </c>
      <c r="H5307">
        <f>IF('Input and Summary Results'!$J$4="yes",'Data Transformation'!F5307,'Data Transformation'!D5307)</f>
        <v>8.0863423000000004E-2</v>
      </c>
      <c r="I5307">
        <f t="shared" si="277"/>
        <v>289</v>
      </c>
    </row>
    <row r="5308" spans="2:9" x14ac:dyDescent="0.45">
      <c r="B5308">
        <f>IF('Input and Summary Results'!D4890=0,FALSE,'Input and Summary Results'!$B4890)</f>
        <v>289</v>
      </c>
      <c r="C5308">
        <f>IF(OR(B5308=0,'Input and Summary Results'!D4890=0,'Input and Summary Results'!D4890=""),FALSE,'Input and Summary Results'!$D4890)</f>
        <v>1.09011926</v>
      </c>
      <c r="D5308">
        <f>IF(OR(B5308=0,'Input and Summary Results'!E4890=0),FALSE,'Input and Summary Results'!$E4890)</f>
        <v>7.0369781000000006E-2</v>
      </c>
      <c r="E5308">
        <f t="shared" si="278"/>
        <v>3.7474012735721096E-2</v>
      </c>
      <c r="F5308">
        <f t="shared" si="279"/>
        <v>2.801572825527365E-2</v>
      </c>
      <c r="G5308">
        <f>IF('Input and Summary Results'!$J$4="yes",IF(C5308=FALSE,FALSE,IF('Data Transformation'!E5308&lt;$R$10,E5308,$R$10)),IF(C5308=FALSE,FALSE,IF(C5308&lt;$R$10,C5308,$R$10)))</f>
        <v>1.09011926</v>
      </c>
      <c r="H5308">
        <f>IF('Input and Summary Results'!$J$4="yes",'Data Transformation'!F5308,'Data Transformation'!D5308)</f>
        <v>7.0369781000000006E-2</v>
      </c>
      <c r="I5308">
        <f t="shared" si="277"/>
        <v>289</v>
      </c>
    </row>
    <row r="5309" spans="2:9" x14ac:dyDescent="0.45">
      <c r="B5309">
        <f>IF('Input and Summary Results'!D4891=0,FALSE,'Input and Summary Results'!$B4891)</f>
        <v>289</v>
      </c>
      <c r="C5309">
        <f>IF(OR(B5309=0,'Input and Summary Results'!D4891=0,'Input and Summary Results'!D4891=""),FALSE,'Input and Summary Results'!$D4891)</f>
        <v>1.045903048</v>
      </c>
      <c r="D5309">
        <f>IF(OR(B5309=0,'Input and Summary Results'!E4891=0),FALSE,'Input and Summary Results'!$E4891)</f>
        <v>7.0339789999999999E-2</v>
      </c>
      <c r="E5309">
        <f t="shared" si="278"/>
        <v>1.9491428632513009E-2</v>
      </c>
      <c r="F5309">
        <f t="shared" si="279"/>
        <v>2.9187666025426863E-2</v>
      </c>
      <c r="G5309">
        <f>IF('Input and Summary Results'!$J$4="yes",IF(C5309=FALSE,FALSE,IF('Data Transformation'!E5309&lt;$R$10,E5309,$R$10)),IF(C5309=FALSE,FALSE,IF(C5309&lt;$R$10,C5309,$R$10)))</f>
        <v>1.045903048</v>
      </c>
      <c r="H5309">
        <f>IF('Input and Summary Results'!$J$4="yes",'Data Transformation'!F5309,'Data Transformation'!D5309)</f>
        <v>7.0339789999999999E-2</v>
      </c>
      <c r="I5309">
        <f t="shared" si="277"/>
        <v>289</v>
      </c>
    </row>
    <row r="5310" spans="2:9" x14ac:dyDescent="0.45">
      <c r="B5310">
        <f>IF('Input and Summary Results'!D4892=0,FALSE,'Input and Summary Results'!$B4892)</f>
        <v>289</v>
      </c>
      <c r="C5310">
        <f>IF(OR(B5310=0,'Input and Summary Results'!D4892=0,'Input and Summary Results'!D4892=""),FALSE,'Input and Summary Results'!$D4892)</f>
        <v>1.0223840479999999</v>
      </c>
      <c r="D5310">
        <f>IF(OR(B5310=0,'Input and Summary Results'!E4892=0),FALSE,'Input and Summary Results'!$E4892)</f>
        <v>6.9196591000000002E-2</v>
      </c>
      <c r="E5310">
        <f t="shared" si="278"/>
        <v>9.6140646801094326E-3</v>
      </c>
      <c r="F5310">
        <f t="shared" si="279"/>
        <v>2.9373815595761334E-2</v>
      </c>
      <c r="G5310">
        <f>IF('Input and Summary Results'!$J$4="yes",IF(C5310=FALSE,FALSE,IF('Data Transformation'!E5310&lt;$R$10,E5310,$R$10)),IF(C5310=FALSE,FALSE,IF(C5310&lt;$R$10,C5310,$R$10)))</f>
        <v>1.0223840479999999</v>
      </c>
      <c r="H5310">
        <f>IF('Input and Summary Results'!$J$4="yes",'Data Transformation'!F5310,'Data Transformation'!D5310)</f>
        <v>6.9196591000000002E-2</v>
      </c>
      <c r="I5310">
        <f t="shared" si="277"/>
        <v>289</v>
      </c>
    </row>
    <row r="5311" spans="2:9" x14ac:dyDescent="0.45">
      <c r="B5311">
        <f>IF('Input and Summary Results'!D4893=0,FALSE,'Input and Summary Results'!$B4893)</f>
        <v>289</v>
      </c>
      <c r="C5311">
        <f>IF(OR(B5311=0,'Input and Summary Results'!D4893=0,'Input and Summary Results'!D4893=""),FALSE,'Input and Summary Results'!$D4893)</f>
        <v>1.03760545</v>
      </c>
      <c r="D5311">
        <f>IF(OR(B5311=0,'Input and Summary Results'!E4893=0),FALSE,'Input and Summary Results'!$E4893)</f>
        <v>6.847673E-2</v>
      </c>
      <c r="E5311">
        <f t="shared" si="278"/>
        <v>1.6032244204310406E-2</v>
      </c>
      <c r="F5311">
        <f t="shared" si="279"/>
        <v>2.8641812569507992E-2</v>
      </c>
      <c r="G5311">
        <f>IF('Input and Summary Results'!$J$4="yes",IF(C5311=FALSE,FALSE,IF('Data Transformation'!E5311&lt;$R$10,E5311,$R$10)),IF(C5311=FALSE,FALSE,IF(C5311&lt;$R$10,C5311,$R$10)))</f>
        <v>1.03760545</v>
      </c>
      <c r="H5311">
        <f>IF('Input and Summary Results'!$J$4="yes",'Data Transformation'!F5311,'Data Transformation'!D5311)</f>
        <v>6.847673E-2</v>
      </c>
      <c r="I5311">
        <f t="shared" si="277"/>
        <v>289</v>
      </c>
    </row>
    <row r="5312" spans="2:9" x14ac:dyDescent="0.45">
      <c r="B5312">
        <f>IF('Input and Summary Results'!D4894=0,FALSE,'Input and Summary Results'!$B4894)</f>
        <v>289</v>
      </c>
      <c r="C5312">
        <f>IF(OR(B5312=0,'Input and Summary Results'!D4894=0,'Input and Summary Results'!D4894=""),FALSE,'Input and Summary Results'!$D4894)</f>
        <v>0.77913497499999995</v>
      </c>
      <c r="D5312">
        <f>IF(OR(B5312=0,'Input and Summary Results'!E4894=0),FALSE,'Input and Summary Results'!$E4894)</f>
        <v>6.6045802000000001E-2</v>
      </c>
      <c r="E5312">
        <f t="shared" si="278"/>
        <v>-0.10838729993986063</v>
      </c>
      <c r="F5312">
        <f t="shared" si="279"/>
        <v>3.678936126311106E-2</v>
      </c>
      <c r="G5312">
        <f>IF('Input and Summary Results'!$J$4="yes",IF(C5312=FALSE,FALSE,IF('Data Transformation'!E5312&lt;$R$10,E5312,$R$10)),IF(C5312=FALSE,FALSE,IF(C5312&lt;$R$10,C5312,$R$10)))</f>
        <v>0.77913497499999995</v>
      </c>
      <c r="H5312">
        <f>IF('Input and Summary Results'!$J$4="yes",'Data Transformation'!F5312,'Data Transformation'!D5312)</f>
        <v>6.6045802000000001E-2</v>
      </c>
      <c r="I5312">
        <f t="shared" si="277"/>
        <v>289</v>
      </c>
    </row>
    <row r="5313" spans="2:9" x14ac:dyDescent="0.45">
      <c r="B5313">
        <f>IF('Input and Summary Results'!D4895=0,FALSE,'Input and Summary Results'!$B4895)</f>
        <v>289</v>
      </c>
      <c r="C5313">
        <f>IF(OR(B5313=0,'Input and Summary Results'!D4895=0,'Input and Summary Results'!D4895=""),FALSE,'Input and Summary Results'!$D4895)</f>
        <v>1.035992018</v>
      </c>
      <c r="D5313">
        <f>IF(OR(B5313=0,'Input and Summary Results'!E4895=0),FALSE,'Input and Summary Results'!$E4895)</f>
        <v>6.1792273000000002E-2</v>
      </c>
      <c r="E5313">
        <f t="shared" si="278"/>
        <v>1.5356409316638115E-2</v>
      </c>
      <c r="F5313">
        <f t="shared" si="279"/>
        <v>2.5886151646006217E-2</v>
      </c>
      <c r="G5313">
        <f>IF('Input and Summary Results'!$J$4="yes",IF(C5313=FALSE,FALSE,IF('Data Transformation'!E5313&lt;$R$10,E5313,$R$10)),IF(C5313=FALSE,FALSE,IF(C5313&lt;$R$10,C5313,$R$10)))</f>
        <v>1.035992018</v>
      </c>
      <c r="H5313">
        <f>IF('Input and Summary Results'!$J$4="yes",'Data Transformation'!F5313,'Data Transformation'!D5313)</f>
        <v>6.1792273000000002E-2</v>
      </c>
      <c r="I5313">
        <f t="shared" si="277"/>
        <v>289</v>
      </c>
    </row>
    <row r="5314" spans="2:9" x14ac:dyDescent="0.45">
      <c r="B5314">
        <f>IF('Input and Summary Results'!D4896=0,FALSE,'Input and Summary Results'!$B4896)</f>
        <v>289</v>
      </c>
      <c r="C5314">
        <f>IF(OR(B5314=0,'Input and Summary Results'!D4896=0,'Input and Summary Results'!D4896=""),FALSE,'Input and Summary Results'!$D4896)</f>
        <v>0.95319050999999999</v>
      </c>
      <c r="D5314">
        <f>IF(OR(B5314=0,'Input and Summary Results'!E4896=0),FALSE,'Input and Summary Results'!$E4896)</f>
        <v>6.0877304E-2</v>
      </c>
      <c r="E5314">
        <f t="shared" si="278"/>
        <v>-2.0820290155994712E-2</v>
      </c>
      <c r="F5314">
        <f t="shared" si="279"/>
        <v>2.7718225956739749E-2</v>
      </c>
      <c r="G5314">
        <f>IF('Input and Summary Results'!$J$4="yes",IF(C5314=FALSE,FALSE,IF('Data Transformation'!E5314&lt;$R$10,E5314,$R$10)),IF(C5314=FALSE,FALSE,IF(C5314&lt;$R$10,C5314,$R$10)))</f>
        <v>0.95319050999999999</v>
      </c>
      <c r="H5314">
        <f>IF('Input and Summary Results'!$J$4="yes",'Data Transformation'!F5314,'Data Transformation'!D5314)</f>
        <v>6.0877304E-2</v>
      </c>
      <c r="I5314">
        <f t="shared" si="277"/>
        <v>289</v>
      </c>
    </row>
    <row r="5315" spans="2:9" x14ac:dyDescent="0.45">
      <c r="B5315">
        <f>IF('Input and Summary Results'!D4897=0,FALSE,'Input and Summary Results'!$B4897)</f>
        <v>289</v>
      </c>
      <c r="C5315">
        <f>IF(OR(B5315=0,'Input and Summary Results'!D4897=0,'Input and Summary Results'!D4897=""),FALSE,'Input and Summary Results'!$D4897)</f>
        <v>1.0067885649999999</v>
      </c>
      <c r="D5315">
        <f>IF(OR(B5315=0,'Input and Summary Results'!E4897=0),FALSE,'Input and Summary Results'!$E4897)</f>
        <v>5.3085614000000003E-2</v>
      </c>
      <c r="E5315">
        <f t="shared" si="278"/>
        <v>2.9382742326987173E-3</v>
      </c>
      <c r="F5315">
        <f t="shared" si="279"/>
        <v>2.2883808256205219E-2</v>
      </c>
      <c r="G5315">
        <f>IF('Input and Summary Results'!$J$4="yes",IF(C5315=FALSE,FALSE,IF('Data Transformation'!E5315&lt;$R$10,E5315,$R$10)),IF(C5315=FALSE,FALSE,IF(C5315&lt;$R$10,C5315,$R$10)))</f>
        <v>1.0067885649999999</v>
      </c>
      <c r="H5315">
        <f>IF('Input and Summary Results'!$J$4="yes",'Data Transformation'!F5315,'Data Transformation'!D5315)</f>
        <v>5.3085614000000003E-2</v>
      </c>
      <c r="I5315">
        <f t="shared" si="277"/>
        <v>289</v>
      </c>
    </row>
    <row r="5316" spans="2:9" x14ac:dyDescent="0.45">
      <c r="B5316">
        <f>IF('Input and Summary Results'!D4898=0,FALSE,'Input and Summary Results'!$B4898)</f>
        <v>289</v>
      </c>
      <c r="C5316">
        <f>IF(OR(B5316=0,'Input and Summary Results'!D4898=0,'Input and Summary Results'!D4898=""),FALSE,'Input and Summary Results'!$D4898)</f>
        <v>0.93232618199999995</v>
      </c>
      <c r="D5316">
        <f>IF(OR(B5316=0,'Input and Summary Results'!E4898=0),FALSE,'Input and Summary Results'!$E4898)</f>
        <v>4.8631410999999999E-2</v>
      </c>
      <c r="E5316">
        <f t="shared" si="278"/>
        <v>-3.043211955641147E-2</v>
      </c>
      <c r="F5316">
        <f t="shared" si="279"/>
        <v>2.2638034607935099E-2</v>
      </c>
      <c r="G5316">
        <f>IF('Input and Summary Results'!$J$4="yes",IF(C5316=FALSE,FALSE,IF('Data Transformation'!E5316&lt;$R$10,E5316,$R$10)),IF(C5316=FALSE,FALSE,IF(C5316&lt;$R$10,C5316,$R$10)))</f>
        <v>0.93232618199999995</v>
      </c>
      <c r="H5316">
        <f>IF('Input and Summary Results'!$J$4="yes",'Data Transformation'!F5316,'Data Transformation'!D5316)</f>
        <v>4.8631410999999999E-2</v>
      </c>
      <c r="I5316">
        <f t="shared" si="277"/>
        <v>289</v>
      </c>
    </row>
    <row r="5317" spans="2:9" x14ac:dyDescent="0.45">
      <c r="B5317">
        <f>IF('Input and Summary Results'!D4899=0,FALSE,'Input and Summary Results'!$B4899)</f>
        <v>289</v>
      </c>
      <c r="C5317">
        <f>IF(OR(B5317=0,'Input and Summary Results'!D4899=0,'Input and Summary Results'!D4899=""),FALSE,'Input and Summary Results'!$D4899)</f>
        <v>1.0777198109999999</v>
      </c>
      <c r="D5317">
        <f>IF(OR(B5317=0,'Input and Summary Results'!E4899=0),FALSE,'Input and Summary Results'!$E4899)</f>
        <v>4.7452389999999997E-2</v>
      </c>
      <c r="E5317">
        <f t="shared" si="278"/>
        <v>3.2505866274481994E-2</v>
      </c>
      <c r="F5317">
        <f t="shared" si="279"/>
        <v>1.9109175733617464E-2</v>
      </c>
      <c r="G5317">
        <f>IF('Input and Summary Results'!$J$4="yes",IF(C5317=FALSE,FALSE,IF('Data Transformation'!E5317&lt;$R$10,E5317,$R$10)),IF(C5317=FALSE,FALSE,IF(C5317&lt;$R$10,C5317,$R$10)))</f>
        <v>1.0777198109999999</v>
      </c>
      <c r="H5317">
        <f>IF('Input and Summary Results'!$J$4="yes",'Data Transformation'!F5317,'Data Transformation'!D5317)</f>
        <v>4.7452389999999997E-2</v>
      </c>
      <c r="I5317">
        <f t="shared" ref="I5317:I5380" si="280">IF(G5317=FALSE,"",B5317)</f>
        <v>289</v>
      </c>
    </row>
    <row r="5318" spans="2:9" x14ac:dyDescent="0.45">
      <c r="B5318">
        <f>IF('Input and Summary Results'!D4900=0,FALSE,'Input and Summary Results'!$B4900)</f>
        <v>289</v>
      </c>
      <c r="C5318">
        <f>IF(OR(B5318=0,'Input and Summary Results'!D4900=0,'Input and Summary Results'!D4900=""),FALSE,'Input and Summary Results'!$D4900)</f>
        <v>1.0192465369999999</v>
      </c>
      <c r="D5318">
        <f>IF(OR(B5318=0,'Input and Summary Results'!E4900=0),FALSE,'Input and Summary Results'!$E4900)</f>
        <v>4.7293210000000002E-2</v>
      </c>
      <c r="E5318">
        <f t="shared" si="278"/>
        <v>8.2792445643750708E-3</v>
      </c>
      <c r="F5318">
        <f t="shared" si="279"/>
        <v>2.0137672677714484E-2</v>
      </c>
      <c r="G5318">
        <f>IF('Input and Summary Results'!$J$4="yes",IF(C5318=FALSE,FALSE,IF('Data Transformation'!E5318&lt;$R$10,E5318,$R$10)),IF(C5318=FALSE,FALSE,IF(C5318&lt;$R$10,C5318,$R$10)))</f>
        <v>1.0192465369999999</v>
      </c>
      <c r="H5318">
        <f>IF('Input and Summary Results'!$J$4="yes",'Data Transformation'!F5318,'Data Transformation'!D5318)</f>
        <v>4.7293210000000002E-2</v>
      </c>
      <c r="I5318">
        <f t="shared" si="280"/>
        <v>289</v>
      </c>
    </row>
    <row r="5319" spans="2:9" x14ac:dyDescent="0.45">
      <c r="B5319">
        <f>IF('Input and Summary Results'!D4901=0,FALSE,'Input and Summary Results'!$B4901)</f>
        <v>289</v>
      </c>
      <c r="C5319">
        <f>IF(OR(B5319=0,'Input and Summary Results'!D4901=0,'Input and Summary Results'!D4901=""),FALSE,'Input and Summary Results'!$D4901)</f>
        <v>1.0956255399999999</v>
      </c>
      <c r="D5319">
        <f>IF(OR(B5319=0,'Input and Summary Results'!E4901=0),FALSE,'Input and Summary Results'!$E4901)</f>
        <v>4.6427030000000001E-2</v>
      </c>
      <c r="E5319">
        <f t="shared" si="278"/>
        <v>3.966214748826366E-2</v>
      </c>
      <c r="F5319">
        <f t="shared" si="279"/>
        <v>1.8390709493683401E-2</v>
      </c>
      <c r="G5319">
        <f>IF('Input and Summary Results'!$J$4="yes",IF(C5319=FALSE,FALSE,IF('Data Transformation'!E5319&lt;$R$10,E5319,$R$10)),IF(C5319=FALSE,FALSE,IF(C5319&lt;$R$10,C5319,$R$10)))</f>
        <v>1.0956255399999999</v>
      </c>
      <c r="H5319">
        <f>IF('Input and Summary Results'!$J$4="yes",'Data Transformation'!F5319,'Data Transformation'!D5319)</f>
        <v>4.6427030000000001E-2</v>
      </c>
      <c r="I5319">
        <f t="shared" si="280"/>
        <v>289</v>
      </c>
    </row>
    <row r="5320" spans="2:9" x14ac:dyDescent="0.45">
      <c r="B5320">
        <f>IF('Input and Summary Results'!D4902=0,FALSE,'Input and Summary Results'!$B4902)</f>
        <v>289</v>
      </c>
      <c r="C5320">
        <f>IF(OR(B5320=0,'Input and Summary Results'!D4902=0,'Input and Summary Results'!D4902=""),FALSE,'Input and Summary Results'!$D4902)</f>
        <v>-5.8100364000000002E-2</v>
      </c>
      <c r="D5320">
        <f>IF(OR(B5320=0,'Input and Summary Results'!E4902=0),FALSE,'Input and Summary Results'!$E4902)</f>
        <v>4.3376642999999999E-2</v>
      </c>
      <c r="E5320" t="e">
        <f t="shared" si="278"/>
        <v>#NUM!</v>
      </c>
      <c r="F5320">
        <f t="shared" si="279"/>
        <v>-0.3240162671270011</v>
      </c>
      <c r="G5320">
        <f>IF('Input and Summary Results'!$J$4="yes",IF(C5320=FALSE,FALSE,IF('Data Transformation'!E5320&lt;$R$10,E5320,$R$10)),IF(C5320=FALSE,FALSE,IF(C5320&lt;$R$10,C5320,$R$10)))</f>
        <v>-5.8100364000000002E-2</v>
      </c>
      <c r="H5320">
        <f>IF('Input and Summary Results'!$J$4="yes",'Data Transformation'!F5320,'Data Transformation'!D5320)</f>
        <v>4.3376642999999999E-2</v>
      </c>
      <c r="I5320">
        <f t="shared" si="280"/>
        <v>289</v>
      </c>
    </row>
    <row r="5321" spans="2:9" x14ac:dyDescent="0.45">
      <c r="B5321">
        <f>IF('Input and Summary Results'!D4903=0,FALSE,'Input and Summary Results'!$B4903)</f>
        <v>289</v>
      </c>
      <c r="C5321">
        <f>IF(OR(B5321=0,'Input and Summary Results'!D4903=0,'Input and Summary Results'!D4903=""),FALSE,'Input and Summary Results'!$D4903)</f>
        <v>1.011234722</v>
      </c>
      <c r="D5321">
        <f>IF(OR(B5321=0,'Input and Summary Results'!E4903=0),FALSE,'Input and Summary Results'!$E4903)</f>
        <v>4.1718508000000001E-2</v>
      </c>
      <c r="E5321">
        <f t="shared" si="278"/>
        <v>4.8519732346999625E-3</v>
      </c>
      <c r="F5321">
        <f t="shared" si="279"/>
        <v>1.7904678387813507E-2</v>
      </c>
      <c r="G5321">
        <f>IF('Input and Summary Results'!$J$4="yes",IF(C5321=FALSE,FALSE,IF('Data Transformation'!E5321&lt;$R$10,E5321,$R$10)),IF(C5321=FALSE,FALSE,IF(C5321&lt;$R$10,C5321,$R$10)))</f>
        <v>1.011234722</v>
      </c>
      <c r="H5321">
        <f>IF('Input and Summary Results'!$J$4="yes",'Data Transformation'!F5321,'Data Transformation'!D5321)</f>
        <v>4.1718508000000001E-2</v>
      </c>
      <c r="I5321">
        <f t="shared" si="280"/>
        <v>289</v>
      </c>
    </row>
    <row r="5322" spans="2:9" x14ac:dyDescent="0.45">
      <c r="B5322">
        <f>IF('Input and Summary Results'!D4904=0,FALSE,'Input and Summary Results'!$B4904)</f>
        <v>289</v>
      </c>
      <c r="C5322">
        <f>IF(OR(B5322=0,'Input and Summary Results'!D4904=0,'Input and Summary Results'!D4904=""),FALSE,'Input and Summary Results'!$D4904)</f>
        <v>0.93491300099999997</v>
      </c>
      <c r="D5322">
        <f>IF(OR(B5322=0,'Input and Summary Results'!E4904=0),FALSE,'Input and Summary Results'!$E4904)</f>
        <v>3.9504172999999997E-2</v>
      </c>
      <c r="E5322">
        <f t="shared" si="278"/>
        <v>-2.9228800831810901E-2</v>
      </c>
      <c r="F5322">
        <f t="shared" si="279"/>
        <v>1.8338402678817811E-2</v>
      </c>
      <c r="G5322">
        <f>IF('Input and Summary Results'!$J$4="yes",IF(C5322=FALSE,FALSE,IF('Data Transformation'!E5322&lt;$R$10,E5322,$R$10)),IF(C5322=FALSE,FALSE,IF(C5322&lt;$R$10,C5322,$R$10)))</f>
        <v>0.93491300099999997</v>
      </c>
      <c r="H5322">
        <f>IF('Input and Summary Results'!$J$4="yes",'Data Transformation'!F5322,'Data Transformation'!D5322)</f>
        <v>3.9504172999999997E-2</v>
      </c>
      <c r="I5322">
        <f t="shared" si="280"/>
        <v>289</v>
      </c>
    </row>
    <row r="5323" spans="2:9" x14ac:dyDescent="0.45">
      <c r="B5323">
        <f>IF('Input and Summary Results'!D4905=0,FALSE,'Input and Summary Results'!$B4905)</f>
        <v>289</v>
      </c>
      <c r="C5323">
        <f>IF(OR(B5323=0,'Input and Summary Results'!D4905=0,'Input and Summary Results'!D4905=""),FALSE,'Input and Summary Results'!$D4905)</f>
        <v>0.89626673099999998</v>
      </c>
      <c r="D5323">
        <f>IF(OR(B5323=0,'Input and Summary Results'!E4905=0),FALSE,'Input and Summary Results'!$E4905)</f>
        <v>3.5542479000000002E-2</v>
      </c>
      <c r="E5323">
        <f t="shared" si="278"/>
        <v>-4.7562724084918004E-2</v>
      </c>
      <c r="F5323">
        <f t="shared" si="279"/>
        <v>1.7210764778459686E-2</v>
      </c>
      <c r="G5323">
        <f>IF('Input and Summary Results'!$J$4="yes",IF(C5323=FALSE,FALSE,IF('Data Transformation'!E5323&lt;$R$10,E5323,$R$10)),IF(C5323=FALSE,FALSE,IF(C5323&lt;$R$10,C5323,$R$10)))</f>
        <v>0.89626673099999998</v>
      </c>
      <c r="H5323">
        <f>IF('Input and Summary Results'!$J$4="yes",'Data Transformation'!F5323,'Data Transformation'!D5323)</f>
        <v>3.5542479000000002E-2</v>
      </c>
      <c r="I5323">
        <f t="shared" si="280"/>
        <v>289</v>
      </c>
    </row>
    <row r="5324" spans="2:9" x14ac:dyDescent="0.45">
      <c r="B5324">
        <f>IF('Input and Summary Results'!D4906=0,FALSE,'Input and Summary Results'!$B4906)</f>
        <v>290</v>
      </c>
      <c r="C5324">
        <f>IF(OR(B5324=0,'Input and Summary Results'!D4906=0,'Input and Summary Results'!D4906=""),FALSE,'Input and Summary Results'!$D4906)</f>
        <v>0.84068141699999999</v>
      </c>
      <c r="D5324">
        <f>IF(OR(B5324=0,'Input and Summary Results'!E4906=0),FALSE,'Input and Summary Results'!$E4906)</f>
        <v>0.124045822</v>
      </c>
      <c r="E5324">
        <f t="shared" si="278"/>
        <v>-7.536855242053718E-2</v>
      </c>
      <c r="F5324">
        <f t="shared" si="279"/>
        <v>6.4038392736353297E-2</v>
      </c>
      <c r="G5324">
        <f>IF('Input and Summary Results'!$J$4="yes",IF(C5324=FALSE,FALSE,IF('Data Transformation'!E5324&lt;$R$10,E5324,$R$10)),IF(C5324=FALSE,FALSE,IF(C5324&lt;$R$10,C5324,$R$10)))</f>
        <v>0.84068141699999999</v>
      </c>
      <c r="H5324">
        <f>IF('Input and Summary Results'!$J$4="yes",'Data Transformation'!F5324,'Data Transformation'!D5324)</f>
        <v>0.124045822</v>
      </c>
      <c r="I5324">
        <f t="shared" si="280"/>
        <v>290</v>
      </c>
    </row>
    <row r="5325" spans="2:9" x14ac:dyDescent="0.45">
      <c r="B5325">
        <f>IF('Input and Summary Results'!D4907=0,FALSE,'Input and Summary Results'!$B4907)</f>
        <v>290</v>
      </c>
      <c r="C5325">
        <f>IF(OR(B5325=0,'Input and Summary Results'!D4907=0,'Input and Summary Results'!D4907=""),FALSE,'Input and Summary Results'!$D4907)</f>
        <v>0.81098796900000003</v>
      </c>
      <c r="D5325">
        <f>IF(OR(B5325=0,'Input and Summary Results'!E4907=0),FALSE,'Input and Summary Results'!$E4907)</f>
        <v>0.10651440600000001</v>
      </c>
      <c r="E5325">
        <f t="shared" si="278"/>
        <v>-9.0985588496202738E-2</v>
      </c>
      <c r="F5325">
        <f t="shared" si="279"/>
        <v>5.7001156578193331E-2</v>
      </c>
      <c r="G5325">
        <f>IF('Input and Summary Results'!$J$4="yes",IF(C5325=FALSE,FALSE,IF('Data Transformation'!E5325&lt;$R$10,E5325,$R$10)),IF(C5325=FALSE,FALSE,IF(C5325&lt;$R$10,C5325,$R$10)))</f>
        <v>0.81098796900000003</v>
      </c>
      <c r="H5325">
        <f>IF('Input and Summary Results'!$J$4="yes",'Data Transformation'!F5325,'Data Transformation'!D5325)</f>
        <v>0.10651440600000001</v>
      </c>
      <c r="I5325">
        <f t="shared" si="280"/>
        <v>290</v>
      </c>
    </row>
    <row r="5326" spans="2:9" x14ac:dyDescent="0.45">
      <c r="B5326">
        <f>IF('Input and Summary Results'!D4908=0,FALSE,'Input and Summary Results'!$B4908)</f>
        <v>290</v>
      </c>
      <c r="C5326">
        <f>IF(OR(B5326=0,'Input and Summary Results'!D4908=0,'Input and Summary Results'!D4908=""),FALSE,'Input and Summary Results'!$D4908)</f>
        <v>0.60983514800000005</v>
      </c>
      <c r="D5326">
        <f>IF(OR(B5326=0,'Input and Summary Results'!E4908=0),FALSE,'Input and Summary Results'!$E4908)</f>
        <v>0.102122963</v>
      </c>
      <c r="E5326">
        <f t="shared" si="278"/>
        <v>-0.2147875485791122</v>
      </c>
      <c r="F5326">
        <f t="shared" si="279"/>
        <v>7.2677618020796655E-2</v>
      </c>
      <c r="G5326">
        <f>IF('Input and Summary Results'!$J$4="yes",IF(C5326=FALSE,FALSE,IF('Data Transformation'!E5326&lt;$R$10,E5326,$R$10)),IF(C5326=FALSE,FALSE,IF(C5326&lt;$R$10,C5326,$R$10)))</f>
        <v>0.60983514800000005</v>
      </c>
      <c r="H5326">
        <f>IF('Input and Summary Results'!$J$4="yes",'Data Transformation'!F5326,'Data Transformation'!D5326)</f>
        <v>0.102122963</v>
      </c>
      <c r="I5326">
        <f t="shared" si="280"/>
        <v>290</v>
      </c>
    </row>
    <row r="5327" spans="2:9" x14ac:dyDescent="0.45">
      <c r="B5327">
        <f>IF('Input and Summary Results'!D4909=0,FALSE,'Input and Summary Results'!$B4909)</f>
        <v>290</v>
      </c>
      <c r="C5327">
        <f>IF(OR(B5327=0,'Input and Summary Results'!D4909=0,'Input and Summary Results'!D4909=""),FALSE,'Input and Summary Results'!$D4909)</f>
        <v>0.99638419600000006</v>
      </c>
      <c r="D5327">
        <f>IF(OR(B5327=0,'Input and Summary Results'!E4909=0),FALSE,'Input and Summary Results'!$E4909)</f>
        <v>9.0100129000000001E-2</v>
      </c>
      <c r="E5327">
        <f t="shared" si="278"/>
        <v>-1.573169578349841E-3</v>
      </c>
      <c r="F5327">
        <f t="shared" si="279"/>
        <v>3.9245359513911837E-2</v>
      </c>
      <c r="G5327">
        <f>IF('Input and Summary Results'!$J$4="yes",IF(C5327=FALSE,FALSE,IF('Data Transformation'!E5327&lt;$R$10,E5327,$R$10)),IF(C5327=FALSE,FALSE,IF(C5327&lt;$R$10,C5327,$R$10)))</f>
        <v>0.99638419600000006</v>
      </c>
      <c r="H5327">
        <f>IF('Input and Summary Results'!$J$4="yes",'Data Transformation'!F5327,'Data Transformation'!D5327)</f>
        <v>9.0100129000000001E-2</v>
      </c>
      <c r="I5327">
        <f t="shared" si="280"/>
        <v>290</v>
      </c>
    </row>
    <row r="5328" spans="2:9" x14ac:dyDescent="0.45">
      <c r="B5328">
        <f>IF('Input and Summary Results'!D4910=0,FALSE,'Input and Summary Results'!$B4910)</f>
        <v>290</v>
      </c>
      <c r="C5328">
        <f>IF(OR(B5328=0,'Input and Summary Results'!D4910=0,'Input and Summary Results'!D4910=""),FALSE,'Input and Summary Results'!$D4910)</f>
        <v>0.933836208</v>
      </c>
      <c r="D5328">
        <f>IF(OR(B5328=0,'Input and Summary Results'!E4910=0),FALSE,'Input and Summary Results'!$E4910)</f>
        <v>8.1016453000000002E-2</v>
      </c>
      <c r="E5328">
        <f t="shared" si="278"/>
        <v>-2.9729291007330953E-2</v>
      </c>
      <c r="F5328">
        <f t="shared" si="279"/>
        <v>3.7652363766558943E-2</v>
      </c>
      <c r="G5328">
        <f>IF('Input and Summary Results'!$J$4="yes",IF(C5328=FALSE,FALSE,IF('Data Transformation'!E5328&lt;$R$10,E5328,$R$10)),IF(C5328=FALSE,FALSE,IF(C5328&lt;$R$10,C5328,$R$10)))</f>
        <v>0.933836208</v>
      </c>
      <c r="H5328">
        <f>IF('Input and Summary Results'!$J$4="yes",'Data Transformation'!F5328,'Data Transformation'!D5328)</f>
        <v>8.1016453000000002E-2</v>
      </c>
      <c r="I5328">
        <f t="shared" si="280"/>
        <v>290</v>
      </c>
    </row>
    <row r="5329" spans="2:9" x14ac:dyDescent="0.45">
      <c r="B5329">
        <f>IF('Input and Summary Results'!D4911=0,FALSE,'Input and Summary Results'!$B4911)</f>
        <v>290</v>
      </c>
      <c r="C5329">
        <f>IF(OR(B5329=0,'Input and Summary Results'!D4911=0,'Input and Summary Results'!D4911=""),FALSE,'Input and Summary Results'!$D4911)</f>
        <v>0.87736039499999996</v>
      </c>
      <c r="D5329">
        <f>IF(OR(B5329=0,'Input and Summary Results'!E4911=0),FALSE,'Input and Summary Results'!$E4911)</f>
        <v>8.0767580000000005E-2</v>
      </c>
      <c r="E5329">
        <f t="shared" si="278"/>
        <v>-5.6821974012642558E-2</v>
      </c>
      <c r="F5329">
        <f t="shared" si="279"/>
        <v>3.9952942849671255E-2</v>
      </c>
      <c r="G5329">
        <f>IF('Input and Summary Results'!$J$4="yes",IF(C5329=FALSE,FALSE,IF('Data Transformation'!E5329&lt;$R$10,E5329,$R$10)),IF(C5329=FALSE,FALSE,IF(C5329&lt;$R$10,C5329,$R$10)))</f>
        <v>0.87736039499999996</v>
      </c>
      <c r="H5329">
        <f>IF('Input and Summary Results'!$J$4="yes",'Data Transformation'!F5329,'Data Transformation'!D5329)</f>
        <v>8.0767580000000005E-2</v>
      </c>
      <c r="I5329">
        <f t="shared" si="280"/>
        <v>290</v>
      </c>
    </row>
    <row r="5330" spans="2:9" x14ac:dyDescent="0.45">
      <c r="B5330">
        <f>IF('Input and Summary Results'!D4912=0,FALSE,'Input and Summary Results'!$B4912)</f>
        <v>290</v>
      </c>
      <c r="C5330">
        <f>IF(OR(B5330=0,'Input and Summary Results'!D4912=0,'Input and Summary Results'!D4912=""),FALSE,'Input and Summary Results'!$D4912)</f>
        <v>0.98457528800000005</v>
      </c>
      <c r="D5330">
        <f>IF(OR(B5330=0,'Input and Summary Results'!E4912=0),FALSE,'Input and Summary Results'!$E4912)</f>
        <v>8.0337372000000004E-2</v>
      </c>
      <c r="E5330">
        <f t="shared" si="278"/>
        <v>-6.7510688475626163E-3</v>
      </c>
      <c r="F5330">
        <f t="shared" si="279"/>
        <v>3.5412649365621697E-2</v>
      </c>
      <c r="G5330">
        <f>IF('Input and Summary Results'!$J$4="yes",IF(C5330=FALSE,FALSE,IF('Data Transformation'!E5330&lt;$R$10,E5330,$R$10)),IF(C5330=FALSE,FALSE,IF(C5330&lt;$R$10,C5330,$R$10)))</f>
        <v>0.98457528800000005</v>
      </c>
      <c r="H5330">
        <f>IF('Input and Summary Results'!$J$4="yes",'Data Transformation'!F5330,'Data Transformation'!D5330)</f>
        <v>8.0337372000000004E-2</v>
      </c>
      <c r="I5330">
        <f t="shared" si="280"/>
        <v>290</v>
      </c>
    </row>
    <row r="5331" spans="2:9" x14ac:dyDescent="0.45">
      <c r="B5331">
        <f>IF('Input and Summary Results'!D4913=0,FALSE,'Input and Summary Results'!$B4913)</f>
        <v>290</v>
      </c>
      <c r="C5331">
        <f>IF(OR(B5331=0,'Input and Summary Results'!D4913=0,'Input and Summary Results'!D4913=""),FALSE,'Input and Summary Results'!$D4913)</f>
        <v>0.59584899499999999</v>
      </c>
      <c r="D5331">
        <f>IF(OR(B5331=0,'Input and Summary Results'!E4913=0),FALSE,'Input and Summary Results'!$E4913)</f>
        <v>7.3795594000000006E-2</v>
      </c>
      <c r="E5331">
        <f t="shared" si="278"/>
        <v>-0.22486378882944955</v>
      </c>
      <c r="F5331">
        <f t="shared" si="279"/>
        <v>5.3750678552373837E-2</v>
      </c>
      <c r="G5331">
        <f>IF('Input and Summary Results'!$J$4="yes",IF(C5331=FALSE,FALSE,IF('Data Transformation'!E5331&lt;$R$10,E5331,$R$10)),IF(C5331=FALSE,FALSE,IF(C5331&lt;$R$10,C5331,$R$10)))</f>
        <v>0.59584899499999999</v>
      </c>
      <c r="H5331">
        <f>IF('Input and Summary Results'!$J$4="yes",'Data Transformation'!F5331,'Data Transformation'!D5331)</f>
        <v>7.3795594000000006E-2</v>
      </c>
      <c r="I5331">
        <f t="shared" si="280"/>
        <v>290</v>
      </c>
    </row>
    <row r="5332" spans="2:9" x14ac:dyDescent="0.45">
      <c r="B5332">
        <f>IF('Input and Summary Results'!D4914=0,FALSE,'Input and Summary Results'!$B4914)</f>
        <v>290</v>
      </c>
      <c r="C5332">
        <f>IF(OR(B5332=0,'Input and Summary Results'!D4914=0,'Input and Summary Results'!D4914=""),FALSE,'Input and Summary Results'!$D4914)</f>
        <v>1.0159806339999999</v>
      </c>
      <c r="D5332">
        <f>IF(OR(B5332=0,'Input and Summary Results'!E4914=0),FALSE,'Input and Summary Results'!$E4914)</f>
        <v>7.2007740000000001E-2</v>
      </c>
      <c r="E5332">
        <f t="shared" si="278"/>
        <v>6.8854297716264331E-3</v>
      </c>
      <c r="F5332">
        <f t="shared" si="279"/>
        <v>3.0759798084891449E-2</v>
      </c>
      <c r="G5332">
        <f>IF('Input and Summary Results'!$J$4="yes",IF(C5332=FALSE,FALSE,IF('Data Transformation'!E5332&lt;$R$10,E5332,$R$10)),IF(C5332=FALSE,FALSE,IF(C5332&lt;$R$10,C5332,$R$10)))</f>
        <v>1.0159806339999999</v>
      </c>
      <c r="H5332">
        <f>IF('Input and Summary Results'!$J$4="yes",'Data Transformation'!F5332,'Data Transformation'!D5332)</f>
        <v>7.2007740000000001E-2</v>
      </c>
      <c r="I5332">
        <f t="shared" si="280"/>
        <v>290</v>
      </c>
    </row>
    <row r="5333" spans="2:9" x14ac:dyDescent="0.45">
      <c r="B5333">
        <f>IF('Input and Summary Results'!D4915=0,FALSE,'Input and Summary Results'!$B4915)</f>
        <v>290</v>
      </c>
      <c r="C5333">
        <f>IF(OR(B5333=0,'Input and Summary Results'!D4915=0,'Input and Summary Results'!D4915=""),FALSE,'Input and Summary Results'!$D4915)</f>
        <v>1.0000128509999999</v>
      </c>
      <c r="D5333">
        <f>IF(OR(B5333=0,'Input and Summary Results'!E4915=0),FALSE,'Input and Summary Results'!$E4915)</f>
        <v>6.8835118000000001E-2</v>
      </c>
      <c r="E5333">
        <f t="shared" si="278"/>
        <v>5.5810825257371108E-6</v>
      </c>
      <c r="F5333">
        <f t="shared" si="279"/>
        <v>2.9874057300489632E-2</v>
      </c>
      <c r="G5333">
        <f>IF('Input and Summary Results'!$J$4="yes",IF(C5333=FALSE,FALSE,IF('Data Transformation'!E5333&lt;$R$10,E5333,$R$10)),IF(C5333=FALSE,FALSE,IF(C5333&lt;$R$10,C5333,$R$10)))</f>
        <v>1.0000128509999999</v>
      </c>
      <c r="H5333">
        <f>IF('Input and Summary Results'!$J$4="yes",'Data Transformation'!F5333,'Data Transformation'!D5333)</f>
        <v>6.8835118000000001E-2</v>
      </c>
      <c r="I5333">
        <f t="shared" si="280"/>
        <v>290</v>
      </c>
    </row>
    <row r="5334" spans="2:9" x14ac:dyDescent="0.45">
      <c r="B5334">
        <f>IF('Input and Summary Results'!D4916=0,FALSE,'Input and Summary Results'!$B4916)</f>
        <v>290</v>
      </c>
      <c r="C5334">
        <f>IF(OR(B5334=0,'Input and Summary Results'!D4916=0,'Input and Summary Results'!D4916=""),FALSE,'Input and Summary Results'!$D4916)</f>
        <v>1.013128692</v>
      </c>
      <c r="D5334">
        <f>IF(OR(B5334=0,'Input and Summary Results'!E4916=0),FALSE,'Input and Summary Results'!$E4916)</f>
        <v>6.8258630000000001E-2</v>
      </c>
      <c r="E5334">
        <f t="shared" si="278"/>
        <v>5.6646148327437812E-3</v>
      </c>
      <c r="F5334">
        <f t="shared" si="279"/>
        <v>2.9240357768882536E-2</v>
      </c>
      <c r="G5334">
        <f>IF('Input and Summary Results'!$J$4="yes",IF(C5334=FALSE,FALSE,IF('Data Transformation'!E5334&lt;$R$10,E5334,$R$10)),IF(C5334=FALSE,FALSE,IF(C5334&lt;$R$10,C5334,$R$10)))</f>
        <v>1.013128692</v>
      </c>
      <c r="H5334">
        <f>IF('Input and Summary Results'!$J$4="yes",'Data Transformation'!F5334,'Data Transformation'!D5334)</f>
        <v>6.8258630000000001E-2</v>
      </c>
      <c r="I5334">
        <f t="shared" si="280"/>
        <v>290</v>
      </c>
    </row>
    <row r="5335" spans="2:9" x14ac:dyDescent="0.45">
      <c r="B5335">
        <f>IF('Input and Summary Results'!D4917=0,FALSE,'Input and Summary Results'!$B4917)</f>
        <v>290</v>
      </c>
      <c r="C5335">
        <f>IF(OR(B5335=0,'Input and Summary Results'!D4917=0,'Input and Summary Results'!D4917=""),FALSE,'Input and Summary Results'!$D4917)</f>
        <v>0.95600049899999995</v>
      </c>
      <c r="D5335">
        <f>IF(OR(B5335=0,'Input and Summary Results'!E4917=0),FALSE,'Input and Summary Results'!$E4917)</f>
        <v>6.7261224999999994E-2</v>
      </c>
      <c r="E5335">
        <f t="shared" si="278"/>
        <v>-1.954188103677661E-2</v>
      </c>
      <c r="F5335">
        <f t="shared" si="279"/>
        <v>3.0534891645490655E-2</v>
      </c>
      <c r="G5335">
        <f>IF('Input and Summary Results'!$J$4="yes",IF(C5335=FALSE,FALSE,IF('Data Transformation'!E5335&lt;$R$10,E5335,$R$10)),IF(C5335=FALSE,FALSE,IF(C5335&lt;$R$10,C5335,$R$10)))</f>
        <v>0.95600049899999995</v>
      </c>
      <c r="H5335">
        <f>IF('Input and Summary Results'!$J$4="yes",'Data Transformation'!F5335,'Data Transformation'!D5335)</f>
        <v>6.7261224999999994E-2</v>
      </c>
      <c r="I5335">
        <f t="shared" si="280"/>
        <v>290</v>
      </c>
    </row>
    <row r="5336" spans="2:9" x14ac:dyDescent="0.45">
      <c r="B5336">
        <f>IF('Input and Summary Results'!D4918=0,FALSE,'Input and Summary Results'!$B4918)</f>
        <v>290</v>
      </c>
      <c r="C5336">
        <f>IF(OR(B5336=0,'Input and Summary Results'!D4918=0,'Input and Summary Results'!D4918=""),FALSE,'Input and Summary Results'!$D4918)</f>
        <v>0.93801506199999996</v>
      </c>
      <c r="D5336">
        <f>IF(OR(B5336=0,'Input and Summary Results'!E4918=0),FALSE,'Input and Summary Results'!$E4918)</f>
        <v>6.5091669000000005E-2</v>
      </c>
      <c r="E5336">
        <f t="shared" si="278"/>
        <v>-2.7790187963187211E-2</v>
      </c>
      <c r="F5336">
        <f t="shared" si="279"/>
        <v>3.0116557281891498E-2</v>
      </c>
      <c r="G5336">
        <f>IF('Input and Summary Results'!$J$4="yes",IF(C5336=FALSE,FALSE,IF('Data Transformation'!E5336&lt;$R$10,E5336,$R$10)),IF(C5336=FALSE,FALSE,IF(C5336&lt;$R$10,C5336,$R$10)))</f>
        <v>0.93801506199999996</v>
      </c>
      <c r="H5336">
        <f>IF('Input and Summary Results'!$J$4="yes",'Data Transformation'!F5336,'Data Transformation'!D5336)</f>
        <v>6.5091669000000005E-2</v>
      </c>
      <c r="I5336">
        <f t="shared" si="280"/>
        <v>290</v>
      </c>
    </row>
    <row r="5337" spans="2:9" x14ac:dyDescent="0.45">
      <c r="B5337">
        <f>IF('Input and Summary Results'!D4919=0,FALSE,'Input and Summary Results'!$B4919)</f>
        <v>290</v>
      </c>
      <c r="C5337">
        <f>IF(OR(B5337=0,'Input and Summary Results'!D4919=0,'Input and Summary Results'!D4919=""),FALSE,'Input and Summary Results'!$D4919)</f>
        <v>0.53306368599999998</v>
      </c>
      <c r="D5337">
        <f>IF(OR(B5337=0,'Input and Summary Results'!E4919=0),FALSE,'Input and Summary Results'!$E4919)</f>
        <v>6.0166654E-2</v>
      </c>
      <c r="E5337">
        <f t="shared" si="278"/>
        <v>-0.27322090199386562</v>
      </c>
      <c r="F5337">
        <f t="shared" si="279"/>
        <v>4.8985381150123963E-2</v>
      </c>
      <c r="G5337">
        <f>IF('Input and Summary Results'!$J$4="yes",IF(C5337=FALSE,FALSE,IF('Data Transformation'!E5337&lt;$R$10,E5337,$R$10)),IF(C5337=FALSE,FALSE,IF(C5337&lt;$R$10,C5337,$R$10)))</f>
        <v>0.53306368599999998</v>
      </c>
      <c r="H5337">
        <f>IF('Input and Summary Results'!$J$4="yes",'Data Transformation'!F5337,'Data Transformation'!D5337)</f>
        <v>6.0166654E-2</v>
      </c>
      <c r="I5337">
        <f t="shared" si="280"/>
        <v>290</v>
      </c>
    </row>
    <row r="5338" spans="2:9" x14ac:dyDescent="0.45">
      <c r="B5338">
        <f>IF('Input and Summary Results'!D4920=0,FALSE,'Input and Summary Results'!$B4920)</f>
        <v>290</v>
      </c>
      <c r="C5338">
        <f>IF(OR(B5338=0,'Input and Summary Results'!D4920=0,'Input and Summary Results'!D4920=""),FALSE,'Input and Summary Results'!$D4920)</f>
        <v>0.82105735099999999</v>
      </c>
      <c r="D5338">
        <f>IF(OR(B5338=0,'Input and Summary Results'!E4920=0),FALSE,'Input and Summary Results'!$E4920)</f>
        <v>5.7595344E-2</v>
      </c>
      <c r="E5338">
        <f t="shared" si="278"/>
        <v>-8.5626506275291947E-2</v>
      </c>
      <c r="F5338">
        <f t="shared" si="279"/>
        <v>3.0444133123655574E-2</v>
      </c>
      <c r="G5338">
        <f>IF('Input and Summary Results'!$J$4="yes",IF(C5338=FALSE,FALSE,IF('Data Transformation'!E5338&lt;$R$10,E5338,$R$10)),IF(C5338=FALSE,FALSE,IF(C5338&lt;$R$10,C5338,$R$10)))</f>
        <v>0.82105735099999999</v>
      </c>
      <c r="H5338">
        <f>IF('Input and Summary Results'!$J$4="yes",'Data Transformation'!F5338,'Data Transformation'!D5338)</f>
        <v>5.7595344E-2</v>
      </c>
      <c r="I5338">
        <f t="shared" si="280"/>
        <v>290</v>
      </c>
    </row>
    <row r="5339" spans="2:9" x14ac:dyDescent="0.45">
      <c r="B5339">
        <f>IF('Input and Summary Results'!D4921=0,FALSE,'Input and Summary Results'!$B4921)</f>
        <v>290</v>
      </c>
      <c r="C5339">
        <f>IF(OR(B5339=0,'Input and Summary Results'!D4921=0,'Input and Summary Results'!D4921=""),FALSE,'Input and Summary Results'!$D4921)</f>
        <v>0.78236220899999998</v>
      </c>
      <c r="D5339">
        <f>IF(OR(B5339=0,'Input and Summary Results'!E4921=0),FALSE,'Input and Summary Results'!$E4921)</f>
        <v>5.6080709999999999E-2</v>
      </c>
      <c r="E5339">
        <f t="shared" si="278"/>
        <v>-0.10659213575004306</v>
      </c>
      <c r="F5339">
        <f t="shared" si="279"/>
        <v>3.1109667440493666E-2</v>
      </c>
      <c r="G5339">
        <f>IF('Input and Summary Results'!$J$4="yes",IF(C5339=FALSE,FALSE,IF('Data Transformation'!E5339&lt;$R$10,E5339,$R$10)),IF(C5339=FALSE,FALSE,IF(C5339&lt;$R$10,C5339,$R$10)))</f>
        <v>0.78236220899999998</v>
      </c>
      <c r="H5339">
        <f>IF('Input and Summary Results'!$J$4="yes",'Data Transformation'!F5339,'Data Transformation'!D5339)</f>
        <v>5.6080709999999999E-2</v>
      </c>
      <c r="I5339">
        <f t="shared" si="280"/>
        <v>290</v>
      </c>
    </row>
    <row r="5340" spans="2:9" x14ac:dyDescent="0.45">
      <c r="B5340">
        <f>IF('Input and Summary Results'!D4922=0,FALSE,'Input and Summary Results'!$B4922)</f>
        <v>290</v>
      </c>
      <c r="C5340">
        <f>IF(OR(B5340=0,'Input and Summary Results'!D4922=0,'Input and Summary Results'!D4922=""),FALSE,'Input and Summary Results'!$D4922)</f>
        <v>0.61452444500000003</v>
      </c>
      <c r="D5340">
        <f>IF(OR(B5340=0,'Input and Summary Results'!E4922=0),FALSE,'Input and Summary Results'!$E4922)</f>
        <v>4.8160940999999999E-2</v>
      </c>
      <c r="E5340">
        <f t="shared" si="278"/>
        <v>-0.21146083675237606</v>
      </c>
      <c r="F5340">
        <f t="shared" si="279"/>
        <v>3.4013046289802187E-2</v>
      </c>
      <c r="G5340">
        <f>IF('Input and Summary Results'!$J$4="yes",IF(C5340=FALSE,FALSE,IF('Data Transformation'!E5340&lt;$R$10,E5340,$R$10)),IF(C5340=FALSE,FALSE,IF(C5340&lt;$R$10,C5340,$R$10)))</f>
        <v>0.61452444500000003</v>
      </c>
      <c r="H5340">
        <f>IF('Input and Summary Results'!$J$4="yes",'Data Transformation'!F5340,'Data Transformation'!D5340)</f>
        <v>4.8160940999999999E-2</v>
      </c>
      <c r="I5340">
        <f t="shared" si="280"/>
        <v>290</v>
      </c>
    </row>
    <row r="5341" spans="2:9" x14ac:dyDescent="0.45">
      <c r="B5341">
        <f>IF('Input and Summary Results'!D4923=0,FALSE,'Input and Summary Results'!$B4923)</f>
        <v>290</v>
      </c>
      <c r="C5341">
        <f>IF(OR(B5341=0,'Input and Summary Results'!D4923=0,'Input and Summary Results'!D4923=""),FALSE,'Input and Summary Results'!$D4923)</f>
        <v>0.288067927</v>
      </c>
      <c r="D5341">
        <f>IF(OR(B5341=0,'Input and Summary Results'!E4923=0),FALSE,'Input and Summary Results'!$E4923)</f>
        <v>4.4313094999999997E-2</v>
      </c>
      <c r="E5341">
        <f t="shared" si="278"/>
        <v>-0.54050509264743196</v>
      </c>
      <c r="F5341">
        <f t="shared" si="279"/>
        <v>6.6761626086891651E-2</v>
      </c>
      <c r="G5341">
        <f>IF('Input and Summary Results'!$J$4="yes",IF(C5341=FALSE,FALSE,IF('Data Transformation'!E5341&lt;$R$10,E5341,$R$10)),IF(C5341=FALSE,FALSE,IF(C5341&lt;$R$10,C5341,$R$10)))</f>
        <v>0.288067927</v>
      </c>
      <c r="H5341">
        <f>IF('Input and Summary Results'!$J$4="yes",'Data Transformation'!F5341,'Data Transformation'!D5341)</f>
        <v>4.4313094999999997E-2</v>
      </c>
      <c r="I5341">
        <f t="shared" si="280"/>
        <v>290</v>
      </c>
    </row>
    <row r="5342" spans="2:9" x14ac:dyDescent="0.45">
      <c r="B5342">
        <f>IF('Input and Summary Results'!D4924=0,FALSE,'Input and Summary Results'!$B4924)</f>
        <v>291</v>
      </c>
      <c r="C5342">
        <f>IF(OR(B5342=0,'Input and Summary Results'!D4924=0,'Input and Summary Results'!D4924=""),FALSE,'Input and Summary Results'!$D4924)</f>
        <v>0.729263255</v>
      </c>
      <c r="D5342">
        <f>IF(OR(B5342=0,'Input and Summary Results'!E4924=0),FALSE,'Input and Summary Results'!$E4924)</f>
        <v>8.7741957999999995E-2</v>
      </c>
      <c r="E5342">
        <f t="shared" si="278"/>
        <v>-0.13711566845094425</v>
      </c>
      <c r="F5342">
        <f t="shared" si="279"/>
        <v>5.2217096516127083E-2</v>
      </c>
      <c r="G5342">
        <f>IF('Input and Summary Results'!$J$4="yes",IF(C5342=FALSE,FALSE,IF('Data Transformation'!E5342&lt;$R$10,E5342,$R$10)),IF(C5342=FALSE,FALSE,IF(C5342&lt;$R$10,C5342,$R$10)))</f>
        <v>0.729263255</v>
      </c>
      <c r="H5342">
        <f>IF('Input and Summary Results'!$J$4="yes",'Data Transformation'!F5342,'Data Transformation'!D5342)</f>
        <v>8.7741957999999995E-2</v>
      </c>
      <c r="I5342">
        <f t="shared" si="280"/>
        <v>291</v>
      </c>
    </row>
    <row r="5343" spans="2:9" x14ac:dyDescent="0.45">
      <c r="B5343">
        <f>IF('Input and Summary Results'!D4925=0,FALSE,'Input and Summary Results'!$B4925)</f>
        <v>291</v>
      </c>
      <c r="C5343">
        <f>IF(OR(B5343=0,'Input and Summary Results'!D4925=0,'Input and Summary Results'!D4925=""),FALSE,'Input and Summary Results'!$D4925)</f>
        <v>1.0300743379999999</v>
      </c>
      <c r="D5343">
        <f>IF(OR(B5343=0,'Input and Summary Results'!E4925=0),FALSE,'Input and Summary Results'!$E4925)</f>
        <v>8.2844687E-2</v>
      </c>
      <c r="E5343">
        <f t="shared" si="278"/>
        <v>1.2868567829654835E-2</v>
      </c>
      <c r="F5343">
        <f t="shared" si="279"/>
        <v>3.4904853787358407E-2</v>
      </c>
      <c r="G5343">
        <f>IF('Input and Summary Results'!$J$4="yes",IF(C5343=FALSE,FALSE,IF('Data Transformation'!E5343&lt;$R$10,E5343,$R$10)),IF(C5343=FALSE,FALSE,IF(C5343&lt;$R$10,C5343,$R$10)))</f>
        <v>1.0300743379999999</v>
      </c>
      <c r="H5343">
        <f>IF('Input and Summary Results'!$J$4="yes",'Data Transformation'!F5343,'Data Transformation'!D5343)</f>
        <v>8.2844687E-2</v>
      </c>
      <c r="I5343">
        <f t="shared" si="280"/>
        <v>291</v>
      </c>
    </row>
    <row r="5344" spans="2:9" x14ac:dyDescent="0.45">
      <c r="B5344">
        <f>IF('Input and Summary Results'!D4926=0,FALSE,'Input and Summary Results'!$B4926)</f>
        <v>291</v>
      </c>
      <c r="C5344">
        <f>IF(OR(B5344=0,'Input and Summary Results'!D4926=0,'Input and Summary Results'!D4926=""),FALSE,'Input and Summary Results'!$D4926)</f>
        <v>0.56637801499999996</v>
      </c>
      <c r="D5344">
        <f>IF(OR(B5344=0,'Input and Summary Results'!E4926=0),FALSE,'Input and Summary Results'!$E4926)</f>
        <v>8.2412384000000005E-2</v>
      </c>
      <c r="E5344">
        <f t="shared" si="278"/>
        <v>-0.24689361292685577</v>
      </c>
      <c r="F5344">
        <f t="shared" si="279"/>
        <v>6.315035843331597E-2</v>
      </c>
      <c r="G5344">
        <f>IF('Input and Summary Results'!$J$4="yes",IF(C5344=FALSE,FALSE,IF('Data Transformation'!E5344&lt;$R$10,E5344,$R$10)),IF(C5344=FALSE,FALSE,IF(C5344&lt;$R$10,C5344,$R$10)))</f>
        <v>0.56637801499999996</v>
      </c>
      <c r="H5344">
        <f>IF('Input and Summary Results'!$J$4="yes",'Data Transformation'!F5344,'Data Transformation'!D5344)</f>
        <v>8.2412384000000005E-2</v>
      </c>
      <c r="I5344">
        <f t="shared" si="280"/>
        <v>291</v>
      </c>
    </row>
    <row r="5345" spans="2:9" x14ac:dyDescent="0.45">
      <c r="B5345">
        <f>IF('Input and Summary Results'!D4927=0,FALSE,'Input and Summary Results'!$B4927)</f>
        <v>291</v>
      </c>
      <c r="C5345">
        <f>IF(OR(B5345=0,'Input and Summary Results'!D4927=0,'Input and Summary Results'!D4927=""),FALSE,'Input and Summary Results'!$D4927)</f>
        <v>1.0041538679999999</v>
      </c>
      <c r="D5345">
        <f>IF(OR(B5345=0,'Input and Summary Results'!E4927=0),FALSE,'Input and Summary Results'!$E4927)</f>
        <v>7.7739612E-2</v>
      </c>
      <c r="E5345">
        <f t="shared" si="278"/>
        <v>1.8002655015377726E-3</v>
      </c>
      <c r="F5345">
        <f t="shared" si="279"/>
        <v>3.359942403567976E-2</v>
      </c>
      <c r="G5345">
        <f>IF('Input and Summary Results'!$J$4="yes",IF(C5345=FALSE,FALSE,IF('Data Transformation'!E5345&lt;$R$10,E5345,$R$10)),IF(C5345=FALSE,FALSE,IF(C5345&lt;$R$10,C5345,$R$10)))</f>
        <v>1.0041538679999999</v>
      </c>
      <c r="H5345">
        <f>IF('Input and Summary Results'!$J$4="yes",'Data Transformation'!F5345,'Data Transformation'!D5345)</f>
        <v>7.7739612E-2</v>
      </c>
      <c r="I5345">
        <f t="shared" si="280"/>
        <v>291</v>
      </c>
    </row>
    <row r="5346" spans="2:9" x14ac:dyDescent="0.45">
      <c r="B5346">
        <f>IF('Input and Summary Results'!D4928=0,FALSE,'Input and Summary Results'!$B4928)</f>
        <v>291</v>
      </c>
      <c r="C5346">
        <f>IF(OR(B5346=0,'Input and Summary Results'!D4928=0,'Input and Summary Results'!D4928=""),FALSE,'Input and Summary Results'!$D4928)</f>
        <v>0.77589248899999996</v>
      </c>
      <c r="D5346">
        <f>IF(OR(B5346=0,'Input and Summary Results'!E4928=0),FALSE,'Input and Summary Results'!$E4928)</f>
        <v>6.7141343000000006E-2</v>
      </c>
      <c r="E5346">
        <f t="shared" si="278"/>
        <v>-0.11019845228405056</v>
      </c>
      <c r="F5346">
        <f t="shared" si="279"/>
        <v>3.7555902750851355E-2</v>
      </c>
      <c r="G5346">
        <f>IF('Input and Summary Results'!$J$4="yes",IF(C5346=FALSE,FALSE,IF('Data Transformation'!E5346&lt;$R$10,E5346,$R$10)),IF(C5346=FALSE,FALSE,IF(C5346&lt;$R$10,C5346,$R$10)))</f>
        <v>0.77589248899999996</v>
      </c>
      <c r="H5346">
        <f>IF('Input and Summary Results'!$J$4="yes",'Data Transformation'!F5346,'Data Transformation'!D5346)</f>
        <v>6.7141343000000006E-2</v>
      </c>
      <c r="I5346">
        <f t="shared" si="280"/>
        <v>291</v>
      </c>
    </row>
    <row r="5347" spans="2:9" x14ac:dyDescent="0.45">
      <c r="B5347">
        <f>IF('Input and Summary Results'!D4929=0,FALSE,'Input and Summary Results'!$B4929)</f>
        <v>291</v>
      </c>
      <c r="C5347">
        <f>IF(OR(B5347=0,'Input and Summary Results'!D4929=0,'Input and Summary Results'!D4929=""),FALSE,'Input and Summary Results'!$D4929)</f>
        <v>0.83375147000000005</v>
      </c>
      <c r="D5347">
        <f>IF(OR(B5347=0,'Input and Summary Results'!E4929=0),FALSE,'Input and Summary Results'!$E4929)</f>
        <v>6.6581324999999997E-2</v>
      </c>
      <c r="E5347">
        <f t="shared" si="278"/>
        <v>-7.8963387363459842E-2</v>
      </c>
      <c r="F5347">
        <f t="shared" si="279"/>
        <v>3.4658163841078442E-2</v>
      </c>
      <c r="G5347">
        <f>IF('Input and Summary Results'!$J$4="yes",IF(C5347=FALSE,FALSE,IF('Data Transformation'!E5347&lt;$R$10,E5347,$R$10)),IF(C5347=FALSE,FALSE,IF(C5347&lt;$R$10,C5347,$R$10)))</f>
        <v>0.83375147000000005</v>
      </c>
      <c r="H5347">
        <f>IF('Input and Summary Results'!$J$4="yes",'Data Transformation'!F5347,'Data Transformation'!D5347)</f>
        <v>6.6581324999999997E-2</v>
      </c>
      <c r="I5347">
        <f t="shared" si="280"/>
        <v>291</v>
      </c>
    </row>
    <row r="5348" spans="2:9" x14ac:dyDescent="0.45">
      <c r="B5348">
        <f>IF('Input and Summary Results'!D4930=0,FALSE,'Input and Summary Results'!$B4930)</f>
        <v>291</v>
      </c>
      <c r="C5348">
        <f>IF(OR(B5348=0,'Input and Summary Results'!D4930=0,'Input and Summary Results'!D4930=""),FALSE,'Input and Summary Results'!$D4930)</f>
        <v>0.80980800500000005</v>
      </c>
      <c r="D5348">
        <f>IF(OR(B5348=0,'Input and Summary Results'!E4930=0),FALSE,'Input and Summary Results'!$E4930)</f>
        <v>6.6289206000000003E-2</v>
      </c>
      <c r="E5348">
        <f t="shared" si="278"/>
        <v>-9.1617934519760552E-2</v>
      </c>
      <c r="F5348">
        <f t="shared" si="279"/>
        <v>3.5526341091182474E-2</v>
      </c>
      <c r="G5348">
        <f>IF('Input and Summary Results'!$J$4="yes",IF(C5348=FALSE,FALSE,IF('Data Transformation'!E5348&lt;$R$10,E5348,$R$10)),IF(C5348=FALSE,FALSE,IF(C5348&lt;$R$10,C5348,$R$10)))</f>
        <v>0.80980800500000005</v>
      </c>
      <c r="H5348">
        <f>IF('Input and Summary Results'!$J$4="yes",'Data Transformation'!F5348,'Data Transformation'!D5348)</f>
        <v>6.6289206000000003E-2</v>
      </c>
      <c r="I5348">
        <f t="shared" si="280"/>
        <v>291</v>
      </c>
    </row>
    <row r="5349" spans="2:9" x14ac:dyDescent="0.45">
      <c r="B5349">
        <f>IF('Input and Summary Results'!D4931=0,FALSE,'Input and Summary Results'!$B4931)</f>
        <v>291</v>
      </c>
      <c r="C5349">
        <f>IF(OR(B5349=0,'Input and Summary Results'!D4931=0,'Input and Summary Results'!D4931=""),FALSE,'Input and Summary Results'!$D4931)</f>
        <v>0.77608507800000004</v>
      </c>
      <c r="D5349">
        <f>IF(OR(B5349=0,'Input and Summary Results'!E4931=0),FALSE,'Input and Summary Results'!$E4931)</f>
        <v>6.5696061E-2</v>
      </c>
      <c r="E5349">
        <f t="shared" si="278"/>
        <v>-0.11009066678227131</v>
      </c>
      <c r="F5349">
        <f t="shared" si="279"/>
        <v>3.6738356762993966E-2</v>
      </c>
      <c r="G5349">
        <f>IF('Input and Summary Results'!$J$4="yes",IF(C5349=FALSE,FALSE,IF('Data Transformation'!E5349&lt;$R$10,E5349,$R$10)),IF(C5349=FALSE,FALSE,IF(C5349&lt;$R$10,C5349,$R$10)))</f>
        <v>0.77608507800000004</v>
      </c>
      <c r="H5349">
        <f>IF('Input and Summary Results'!$J$4="yes",'Data Transformation'!F5349,'Data Transformation'!D5349)</f>
        <v>6.5696061E-2</v>
      </c>
      <c r="I5349">
        <f t="shared" si="280"/>
        <v>291</v>
      </c>
    </row>
    <row r="5350" spans="2:9" x14ac:dyDescent="0.45">
      <c r="B5350">
        <f>IF('Input and Summary Results'!D4932=0,FALSE,'Input and Summary Results'!$B4932)</f>
        <v>291</v>
      </c>
      <c r="C5350">
        <f>IF(OR(B5350=0,'Input and Summary Results'!D4932=0,'Input and Summary Results'!D4932=""),FALSE,'Input and Summary Results'!$D4932)</f>
        <v>0.957045641</v>
      </c>
      <c r="D5350">
        <f>IF(OR(B5350=0,'Input and Summary Results'!E4932=0),FALSE,'Input and Summary Results'!$E4932)</f>
        <v>6.3052585999999994E-2</v>
      </c>
      <c r="E5350">
        <f t="shared" si="278"/>
        <v>-1.9067350455340963E-2</v>
      </c>
      <c r="F5350">
        <f t="shared" si="279"/>
        <v>2.8593017042956258E-2</v>
      </c>
      <c r="G5350">
        <f>IF('Input and Summary Results'!$J$4="yes",IF(C5350=FALSE,FALSE,IF('Data Transformation'!E5350&lt;$R$10,E5350,$R$10)),IF(C5350=FALSE,FALSE,IF(C5350&lt;$R$10,C5350,$R$10)))</f>
        <v>0.957045641</v>
      </c>
      <c r="H5350">
        <f>IF('Input and Summary Results'!$J$4="yes",'Data Transformation'!F5350,'Data Transformation'!D5350)</f>
        <v>6.3052585999999994E-2</v>
      </c>
      <c r="I5350">
        <f t="shared" si="280"/>
        <v>291</v>
      </c>
    </row>
    <row r="5351" spans="2:9" x14ac:dyDescent="0.45">
      <c r="B5351">
        <f>IF('Input and Summary Results'!D4933=0,FALSE,'Input and Summary Results'!$B4933)</f>
        <v>291</v>
      </c>
      <c r="C5351">
        <f>IF(OR(B5351=0,'Input and Summary Results'!D4933=0,'Input and Summary Results'!D4933=""),FALSE,'Input and Summary Results'!$D4933)</f>
        <v>0.89870556099999999</v>
      </c>
      <c r="D5351">
        <f>IF(OR(B5351=0,'Input and Summary Results'!E4933=0),FALSE,'Input and Summary Results'!$E4933)</f>
        <v>6.1211700000000001E-2</v>
      </c>
      <c r="E5351">
        <f t="shared" si="278"/>
        <v>-4.6382570978613126E-2</v>
      </c>
      <c r="F5351">
        <f t="shared" si="279"/>
        <v>2.9560157356142144E-2</v>
      </c>
      <c r="G5351">
        <f>IF('Input and Summary Results'!$J$4="yes",IF(C5351=FALSE,FALSE,IF('Data Transformation'!E5351&lt;$R$10,E5351,$R$10)),IF(C5351=FALSE,FALSE,IF(C5351&lt;$R$10,C5351,$R$10)))</f>
        <v>0.89870556099999999</v>
      </c>
      <c r="H5351">
        <f>IF('Input and Summary Results'!$J$4="yes",'Data Transformation'!F5351,'Data Transformation'!D5351)</f>
        <v>6.1211700000000001E-2</v>
      </c>
      <c r="I5351">
        <f t="shared" si="280"/>
        <v>291</v>
      </c>
    </row>
    <row r="5352" spans="2:9" x14ac:dyDescent="0.45">
      <c r="B5352">
        <f>IF('Input and Summary Results'!D4934=0,FALSE,'Input and Summary Results'!$B4934)</f>
        <v>291</v>
      </c>
      <c r="C5352">
        <f>IF(OR(B5352=0,'Input and Summary Results'!D4934=0,'Input and Summary Results'!D4934=""),FALSE,'Input and Summary Results'!$D4934)</f>
        <v>0.84482947500000005</v>
      </c>
      <c r="D5352">
        <f>IF(OR(B5352=0,'Input and Summary Results'!E4934=0),FALSE,'Input and Summary Results'!$E4934)</f>
        <v>6.0125878000000001E-2</v>
      </c>
      <c r="E5352">
        <f t="shared" si="278"/>
        <v>-7.3230942577131586E-2</v>
      </c>
      <c r="F5352">
        <f t="shared" si="279"/>
        <v>3.0887453414193439E-2</v>
      </c>
      <c r="G5352">
        <f>IF('Input and Summary Results'!$J$4="yes",IF(C5352=FALSE,FALSE,IF('Data Transformation'!E5352&lt;$R$10,E5352,$R$10)),IF(C5352=FALSE,FALSE,IF(C5352&lt;$R$10,C5352,$R$10)))</f>
        <v>0.84482947500000005</v>
      </c>
      <c r="H5352">
        <f>IF('Input and Summary Results'!$J$4="yes",'Data Transformation'!F5352,'Data Transformation'!D5352)</f>
        <v>6.0125878000000001E-2</v>
      </c>
      <c r="I5352">
        <f t="shared" si="280"/>
        <v>291</v>
      </c>
    </row>
    <row r="5353" spans="2:9" x14ac:dyDescent="0.45">
      <c r="B5353">
        <f>IF('Input and Summary Results'!D4935=0,FALSE,'Input and Summary Results'!$B4935)</f>
        <v>291</v>
      </c>
      <c r="C5353">
        <f>IF(OR(B5353=0,'Input and Summary Results'!D4935=0,'Input and Summary Results'!D4935=""),FALSE,'Input and Summary Results'!$D4935)</f>
        <v>0.90233076499999998</v>
      </c>
      <c r="D5353">
        <f>IF(OR(B5353=0,'Input and Summary Results'!E4935=0),FALSE,'Input and Summary Results'!$E4935)</f>
        <v>5.9876948999999999E-2</v>
      </c>
      <c r="E5353">
        <f t="shared" si="278"/>
        <v>-4.4634235093871696E-2</v>
      </c>
      <c r="F5353">
        <f t="shared" si="279"/>
        <v>2.8799412448272225E-2</v>
      </c>
      <c r="G5353">
        <f>IF('Input and Summary Results'!$J$4="yes",IF(C5353=FALSE,FALSE,IF('Data Transformation'!E5353&lt;$R$10,E5353,$R$10)),IF(C5353=FALSE,FALSE,IF(C5353&lt;$R$10,C5353,$R$10)))</f>
        <v>0.90233076499999998</v>
      </c>
      <c r="H5353">
        <f>IF('Input and Summary Results'!$J$4="yes",'Data Transformation'!F5353,'Data Transformation'!D5353)</f>
        <v>5.9876948999999999E-2</v>
      </c>
      <c r="I5353">
        <f t="shared" si="280"/>
        <v>291</v>
      </c>
    </row>
    <row r="5354" spans="2:9" x14ac:dyDescent="0.45">
      <c r="B5354">
        <f>IF('Input and Summary Results'!D4936=0,FALSE,'Input and Summary Results'!$B4936)</f>
        <v>291</v>
      </c>
      <c r="C5354">
        <f>IF(OR(B5354=0,'Input and Summary Results'!D4936=0,'Input and Summary Results'!D4936=""),FALSE,'Input and Summary Results'!$D4936)</f>
        <v>0.64632644100000003</v>
      </c>
      <c r="D5354">
        <f>IF(OR(B5354=0,'Input and Summary Results'!E4936=0),FALSE,'Input and Summary Results'!$E4936)</f>
        <v>5.4936863000000002E-2</v>
      </c>
      <c r="E5354">
        <f t="shared" ref="E5354:E5417" si="281">IF(C5354=FALSE,FALSE,LOG10(C5354))</f>
        <v>-0.18954807687091185</v>
      </c>
      <c r="F5354">
        <f t="shared" ref="F5354:F5417" si="282">IF(D5354=FALSE, FALSE,0.434*D5354/C5354)</f>
        <v>3.688940607955106E-2</v>
      </c>
      <c r="G5354">
        <f>IF('Input and Summary Results'!$J$4="yes",IF(C5354=FALSE,FALSE,IF('Data Transformation'!E5354&lt;$R$10,E5354,$R$10)),IF(C5354=FALSE,FALSE,IF(C5354&lt;$R$10,C5354,$R$10)))</f>
        <v>0.64632644100000003</v>
      </c>
      <c r="H5354">
        <f>IF('Input and Summary Results'!$J$4="yes",'Data Transformation'!F5354,'Data Transformation'!D5354)</f>
        <v>5.4936863000000002E-2</v>
      </c>
      <c r="I5354">
        <f t="shared" si="280"/>
        <v>291</v>
      </c>
    </row>
    <row r="5355" spans="2:9" x14ac:dyDescent="0.45">
      <c r="B5355">
        <f>IF('Input and Summary Results'!D4937=0,FALSE,'Input and Summary Results'!$B4937)</f>
        <v>291</v>
      </c>
      <c r="C5355">
        <f>IF(OR(B5355=0,'Input and Summary Results'!D4937=0,'Input and Summary Results'!D4937=""),FALSE,'Input and Summary Results'!$D4937)</f>
        <v>1.0118707309999999</v>
      </c>
      <c r="D5355">
        <f>IF(OR(B5355=0,'Input and Summary Results'!E4937=0),FALSE,'Input and Summary Results'!$E4937)</f>
        <v>5.1829922E-2</v>
      </c>
      <c r="E5355">
        <f t="shared" si="281"/>
        <v>5.125033848352752E-3</v>
      </c>
      <c r="F5355">
        <f t="shared" si="282"/>
        <v>2.2230296280800321E-2</v>
      </c>
      <c r="G5355">
        <f>IF('Input and Summary Results'!$J$4="yes",IF(C5355=FALSE,FALSE,IF('Data Transformation'!E5355&lt;$R$10,E5355,$R$10)),IF(C5355=FALSE,FALSE,IF(C5355&lt;$R$10,C5355,$R$10)))</f>
        <v>1.0118707309999999</v>
      </c>
      <c r="H5355">
        <f>IF('Input and Summary Results'!$J$4="yes",'Data Transformation'!F5355,'Data Transformation'!D5355)</f>
        <v>5.1829922E-2</v>
      </c>
      <c r="I5355">
        <f t="shared" si="280"/>
        <v>291</v>
      </c>
    </row>
    <row r="5356" spans="2:9" x14ac:dyDescent="0.45">
      <c r="B5356">
        <f>IF('Input and Summary Results'!D4938=0,FALSE,'Input and Summary Results'!$B4938)</f>
        <v>291</v>
      </c>
      <c r="C5356">
        <f>IF(OR(B5356=0,'Input and Summary Results'!D4938=0,'Input and Summary Results'!D4938=""),FALSE,'Input and Summary Results'!$D4938)</f>
        <v>-0.11355628800000001</v>
      </c>
      <c r="D5356">
        <f>IF(OR(B5356=0,'Input and Summary Results'!E4938=0),FALSE,'Input and Summary Results'!$E4938)</f>
        <v>5.0016465000000003E-2</v>
      </c>
      <c r="E5356" t="e">
        <f t="shared" si="281"/>
        <v>#NUM!</v>
      </c>
      <c r="F5356">
        <f t="shared" si="282"/>
        <v>-0.19115758530254176</v>
      </c>
      <c r="G5356">
        <f>IF('Input and Summary Results'!$J$4="yes",IF(C5356=FALSE,FALSE,IF('Data Transformation'!E5356&lt;$R$10,E5356,$R$10)),IF(C5356=FALSE,FALSE,IF(C5356&lt;$R$10,C5356,$R$10)))</f>
        <v>-0.11355628800000001</v>
      </c>
      <c r="H5356">
        <f>IF('Input and Summary Results'!$J$4="yes",'Data Transformation'!F5356,'Data Transformation'!D5356)</f>
        <v>5.0016465000000003E-2</v>
      </c>
      <c r="I5356">
        <f t="shared" si="280"/>
        <v>291</v>
      </c>
    </row>
    <row r="5357" spans="2:9" x14ac:dyDescent="0.45">
      <c r="B5357">
        <f>IF('Input and Summary Results'!D4939=0,FALSE,'Input and Summary Results'!$B4939)</f>
        <v>291</v>
      </c>
      <c r="C5357">
        <f>IF(OR(B5357=0,'Input and Summary Results'!D4939=0,'Input and Summary Results'!D4939=""),FALSE,'Input and Summary Results'!$D4939)</f>
        <v>0.92535405800000003</v>
      </c>
      <c r="D5357">
        <f>IF(OR(B5357=0,'Input and Summary Results'!E4939=0),FALSE,'Input and Summary Results'!$E4939)</f>
        <v>4.6379124000000001E-2</v>
      </c>
      <c r="E5357">
        <f t="shared" si="281"/>
        <v>-3.3692066163522792E-2</v>
      </c>
      <c r="F5357">
        <f t="shared" si="282"/>
        <v>2.1752257573176385E-2</v>
      </c>
      <c r="G5357">
        <f>IF('Input and Summary Results'!$J$4="yes",IF(C5357=FALSE,FALSE,IF('Data Transformation'!E5357&lt;$R$10,E5357,$R$10)),IF(C5357=FALSE,FALSE,IF(C5357&lt;$R$10,C5357,$R$10)))</f>
        <v>0.92535405800000003</v>
      </c>
      <c r="H5357">
        <f>IF('Input and Summary Results'!$J$4="yes",'Data Transformation'!F5357,'Data Transformation'!D5357)</f>
        <v>4.6379124000000001E-2</v>
      </c>
      <c r="I5357">
        <f t="shared" si="280"/>
        <v>291</v>
      </c>
    </row>
    <row r="5358" spans="2:9" x14ac:dyDescent="0.45">
      <c r="B5358">
        <f>IF('Input and Summary Results'!D4940=0,FALSE,'Input and Summary Results'!$B4940)</f>
        <v>291</v>
      </c>
      <c r="C5358">
        <f>IF(OR(B5358=0,'Input and Summary Results'!D4940=0,'Input and Summary Results'!D4940=""),FALSE,'Input and Summary Results'!$D4940)</f>
        <v>0.65533012199999996</v>
      </c>
      <c r="D5358">
        <f>IF(OR(B5358=0,'Input and Summary Results'!E4940=0),FALSE,'Input and Summary Results'!$E4940)</f>
        <v>4.5804543000000003E-2</v>
      </c>
      <c r="E5358">
        <f t="shared" si="281"/>
        <v>-0.1835398694042629</v>
      </c>
      <c r="F5358">
        <f t="shared" si="282"/>
        <v>3.0334591673172016E-2</v>
      </c>
      <c r="G5358">
        <f>IF('Input and Summary Results'!$J$4="yes",IF(C5358=FALSE,FALSE,IF('Data Transformation'!E5358&lt;$R$10,E5358,$R$10)),IF(C5358=FALSE,FALSE,IF(C5358&lt;$R$10,C5358,$R$10)))</f>
        <v>0.65533012199999996</v>
      </c>
      <c r="H5358">
        <f>IF('Input and Summary Results'!$J$4="yes",'Data Transformation'!F5358,'Data Transformation'!D5358)</f>
        <v>4.5804543000000003E-2</v>
      </c>
      <c r="I5358">
        <f t="shared" si="280"/>
        <v>291</v>
      </c>
    </row>
    <row r="5359" spans="2:9" x14ac:dyDescent="0.45">
      <c r="B5359">
        <f>IF('Input and Summary Results'!D4941=0,FALSE,'Input and Summary Results'!$B4941)</f>
        <v>291</v>
      </c>
      <c r="C5359">
        <f>IF(OR(B5359=0,'Input and Summary Results'!D4941=0,'Input and Summary Results'!D4941=""),FALSE,'Input and Summary Results'!$D4941)</f>
        <v>0.83408757700000002</v>
      </c>
      <c r="D5359">
        <f>IF(OR(B5359=0,'Input and Summary Results'!E4941=0),FALSE,'Input and Summary Results'!$E4941)</f>
        <v>3.1146508E-2</v>
      </c>
      <c r="E5359">
        <f t="shared" si="281"/>
        <v>-7.8788347190767383E-2</v>
      </c>
      <c r="F5359">
        <f t="shared" si="282"/>
        <v>1.6206433047018035E-2</v>
      </c>
      <c r="G5359">
        <f>IF('Input and Summary Results'!$J$4="yes",IF(C5359=FALSE,FALSE,IF('Data Transformation'!E5359&lt;$R$10,E5359,$R$10)),IF(C5359=FALSE,FALSE,IF(C5359&lt;$R$10,C5359,$R$10)))</f>
        <v>0.83408757700000002</v>
      </c>
      <c r="H5359">
        <f>IF('Input and Summary Results'!$J$4="yes",'Data Transformation'!F5359,'Data Transformation'!D5359)</f>
        <v>3.1146508E-2</v>
      </c>
      <c r="I5359">
        <f t="shared" si="280"/>
        <v>291</v>
      </c>
    </row>
    <row r="5360" spans="2:9" x14ac:dyDescent="0.45">
      <c r="B5360">
        <f>IF('Input and Summary Results'!D4942=0,FALSE,'Input and Summary Results'!$B4942)</f>
        <v>292</v>
      </c>
      <c r="C5360">
        <f>IF(OR(B5360=0,'Input and Summary Results'!D4942=0,'Input and Summary Results'!D4942=""),FALSE,'Input and Summary Results'!$D4942)</f>
        <v>0.648373176</v>
      </c>
      <c r="D5360">
        <f>IF(OR(B5360=0,'Input and Summary Results'!E4942=0),FALSE,'Input and Summary Results'!$E4942)</f>
        <v>0.16111936299999999</v>
      </c>
      <c r="E5360">
        <f t="shared" si="281"/>
        <v>-0.18817496075158663</v>
      </c>
      <c r="F5360">
        <f t="shared" si="282"/>
        <v>0.10784808213904271</v>
      </c>
      <c r="G5360">
        <f>IF('Input and Summary Results'!$J$4="yes",IF(C5360=FALSE,FALSE,IF('Data Transformation'!E5360&lt;$R$10,E5360,$R$10)),IF(C5360=FALSE,FALSE,IF(C5360&lt;$R$10,C5360,$R$10)))</f>
        <v>0.648373176</v>
      </c>
      <c r="H5360">
        <f>IF('Input and Summary Results'!$J$4="yes",'Data Transformation'!F5360,'Data Transformation'!D5360)</f>
        <v>0.16111936299999999</v>
      </c>
      <c r="I5360">
        <f t="shared" si="280"/>
        <v>292</v>
      </c>
    </row>
    <row r="5361" spans="2:9" x14ac:dyDescent="0.45">
      <c r="B5361">
        <f>IF('Input and Summary Results'!D4943=0,FALSE,'Input and Summary Results'!$B4943)</f>
        <v>292</v>
      </c>
      <c r="C5361">
        <f>IF(OR(B5361=0,'Input and Summary Results'!D4943=0,'Input and Summary Results'!D4943=""),FALSE,'Input and Summary Results'!$D4943)</f>
        <v>0.73451529000000004</v>
      </c>
      <c r="D5361">
        <f>IF(OR(B5361=0,'Input and Summary Results'!E4943=0),FALSE,'Input and Summary Results'!$E4943)</f>
        <v>0.107775393</v>
      </c>
      <c r="E5361">
        <f t="shared" si="281"/>
        <v>-0.13399915931073839</v>
      </c>
      <c r="F5361">
        <f t="shared" si="282"/>
        <v>6.3680799023257906E-2</v>
      </c>
      <c r="G5361">
        <f>IF('Input and Summary Results'!$J$4="yes",IF(C5361=FALSE,FALSE,IF('Data Transformation'!E5361&lt;$R$10,E5361,$R$10)),IF(C5361=FALSE,FALSE,IF(C5361&lt;$R$10,C5361,$R$10)))</f>
        <v>0.73451529000000004</v>
      </c>
      <c r="H5361">
        <f>IF('Input and Summary Results'!$J$4="yes",'Data Transformation'!F5361,'Data Transformation'!D5361)</f>
        <v>0.107775393</v>
      </c>
      <c r="I5361">
        <f t="shared" si="280"/>
        <v>292</v>
      </c>
    </row>
    <row r="5362" spans="2:9" x14ac:dyDescent="0.45">
      <c r="B5362">
        <f>IF('Input and Summary Results'!D4944=0,FALSE,'Input and Summary Results'!$B4944)</f>
        <v>292</v>
      </c>
      <c r="C5362">
        <f>IF(OR(B5362=0,'Input and Summary Results'!D4944=0,'Input and Summary Results'!D4944=""),FALSE,'Input and Summary Results'!$D4944)</f>
        <v>0.97775233500000003</v>
      </c>
      <c r="D5362">
        <f>IF(OR(B5362=0,'Input and Summary Results'!E4944=0),FALSE,'Input and Summary Results'!$E4944)</f>
        <v>0.100501678</v>
      </c>
      <c r="E5362">
        <f t="shared" si="281"/>
        <v>-9.771138222771732E-3</v>
      </c>
      <c r="F5362">
        <f t="shared" si="282"/>
        <v>4.4610201060782943E-2</v>
      </c>
      <c r="G5362">
        <f>IF('Input and Summary Results'!$J$4="yes",IF(C5362=FALSE,FALSE,IF('Data Transformation'!E5362&lt;$R$10,E5362,$R$10)),IF(C5362=FALSE,FALSE,IF(C5362&lt;$R$10,C5362,$R$10)))</f>
        <v>0.97775233500000003</v>
      </c>
      <c r="H5362">
        <f>IF('Input and Summary Results'!$J$4="yes",'Data Transformation'!F5362,'Data Transformation'!D5362)</f>
        <v>0.100501678</v>
      </c>
      <c r="I5362">
        <f t="shared" si="280"/>
        <v>292</v>
      </c>
    </row>
    <row r="5363" spans="2:9" x14ac:dyDescent="0.45">
      <c r="B5363">
        <f>IF('Input and Summary Results'!D4945=0,FALSE,'Input and Summary Results'!$B4945)</f>
        <v>292</v>
      </c>
      <c r="C5363">
        <f>IF(OR(B5363=0,'Input and Summary Results'!D4945=0,'Input and Summary Results'!D4945=""),FALSE,'Input and Summary Results'!$D4945)</f>
        <v>0.84869245100000001</v>
      </c>
      <c r="D5363">
        <f>IF(OR(B5363=0,'Input and Summary Results'!E4945=0),FALSE,'Input and Summary Results'!$E4945)</f>
        <v>9.2896609000000005E-2</v>
      </c>
      <c r="E5363">
        <f t="shared" si="281"/>
        <v>-7.124966079450816E-2</v>
      </c>
      <c r="F5363">
        <f t="shared" si="282"/>
        <v>4.750499224836395E-2</v>
      </c>
      <c r="G5363">
        <f>IF('Input and Summary Results'!$J$4="yes",IF(C5363=FALSE,FALSE,IF('Data Transformation'!E5363&lt;$R$10,E5363,$R$10)),IF(C5363=FALSE,FALSE,IF(C5363&lt;$R$10,C5363,$R$10)))</f>
        <v>0.84869245100000001</v>
      </c>
      <c r="H5363">
        <f>IF('Input and Summary Results'!$J$4="yes",'Data Transformation'!F5363,'Data Transformation'!D5363)</f>
        <v>9.2896609000000005E-2</v>
      </c>
      <c r="I5363">
        <f t="shared" si="280"/>
        <v>292</v>
      </c>
    </row>
    <row r="5364" spans="2:9" x14ac:dyDescent="0.45">
      <c r="B5364">
        <f>IF('Input and Summary Results'!D4946=0,FALSE,'Input and Summary Results'!$B4946)</f>
        <v>292</v>
      </c>
      <c r="C5364">
        <f>IF(OR(B5364=0,'Input and Summary Results'!D4946=0,'Input and Summary Results'!D4946=""),FALSE,'Input and Summary Results'!$D4946)</f>
        <v>0.94885800899999995</v>
      </c>
      <c r="D5364">
        <f>IF(OR(B5364=0,'Input and Summary Results'!E4946=0),FALSE,'Input and Summary Results'!$E4946)</f>
        <v>9.0566602999999996E-2</v>
      </c>
      <c r="E5364">
        <f t="shared" si="281"/>
        <v>-2.2798772316141847E-2</v>
      </c>
      <c r="F5364">
        <f t="shared" si="282"/>
        <v>4.1424433718406858E-2</v>
      </c>
      <c r="G5364">
        <f>IF('Input and Summary Results'!$J$4="yes",IF(C5364=FALSE,FALSE,IF('Data Transformation'!E5364&lt;$R$10,E5364,$R$10)),IF(C5364=FALSE,FALSE,IF(C5364&lt;$R$10,C5364,$R$10)))</f>
        <v>0.94885800899999995</v>
      </c>
      <c r="H5364">
        <f>IF('Input and Summary Results'!$J$4="yes",'Data Transformation'!F5364,'Data Transformation'!D5364)</f>
        <v>9.0566602999999996E-2</v>
      </c>
      <c r="I5364">
        <f t="shared" si="280"/>
        <v>292</v>
      </c>
    </row>
    <row r="5365" spans="2:9" x14ac:dyDescent="0.45">
      <c r="B5365">
        <f>IF('Input and Summary Results'!D4947=0,FALSE,'Input and Summary Results'!$B4947)</f>
        <v>292</v>
      </c>
      <c r="C5365">
        <f>IF(OR(B5365=0,'Input and Summary Results'!D4947=0,'Input and Summary Results'!D4947=""),FALSE,'Input and Summary Results'!$D4947)</f>
        <v>0.97982825699999998</v>
      </c>
      <c r="D5365">
        <f>IF(OR(B5365=0,'Input and Summary Results'!E4947=0),FALSE,'Input and Summary Results'!$E4947)</f>
        <v>8.4767059000000006E-2</v>
      </c>
      <c r="E5365">
        <f t="shared" si="281"/>
        <v>-8.8500401989155646E-3</v>
      </c>
      <c r="F5365">
        <f t="shared" si="282"/>
        <v>3.7546277465643658E-2</v>
      </c>
      <c r="G5365">
        <f>IF('Input and Summary Results'!$J$4="yes",IF(C5365=FALSE,FALSE,IF('Data Transformation'!E5365&lt;$R$10,E5365,$R$10)),IF(C5365=FALSE,FALSE,IF(C5365&lt;$R$10,C5365,$R$10)))</f>
        <v>0.97982825699999998</v>
      </c>
      <c r="H5365">
        <f>IF('Input and Summary Results'!$J$4="yes",'Data Transformation'!F5365,'Data Transformation'!D5365)</f>
        <v>8.4767059000000006E-2</v>
      </c>
      <c r="I5365">
        <f t="shared" si="280"/>
        <v>292</v>
      </c>
    </row>
    <row r="5366" spans="2:9" x14ac:dyDescent="0.45">
      <c r="B5366">
        <f>IF('Input and Summary Results'!D4948=0,FALSE,'Input and Summary Results'!$B4948)</f>
        <v>292</v>
      </c>
      <c r="C5366">
        <f>IF(OR(B5366=0,'Input and Summary Results'!D4948=0,'Input and Summary Results'!D4948=""),FALSE,'Input and Summary Results'!$D4948)</f>
        <v>0.99028266399999998</v>
      </c>
      <c r="D5366">
        <f>IF(OR(B5366=0,'Input and Summary Results'!E4948=0),FALSE,'Input and Summary Results'!$E4948)</f>
        <v>8.0970366000000002E-2</v>
      </c>
      <c r="E5366">
        <f t="shared" si="281"/>
        <v>-4.240823691658911E-3</v>
      </c>
      <c r="F5366">
        <f t="shared" si="282"/>
        <v>3.5485967917539954E-2</v>
      </c>
      <c r="G5366">
        <f>IF('Input and Summary Results'!$J$4="yes",IF(C5366=FALSE,FALSE,IF('Data Transformation'!E5366&lt;$R$10,E5366,$R$10)),IF(C5366=FALSE,FALSE,IF(C5366&lt;$R$10,C5366,$R$10)))</f>
        <v>0.99028266399999998</v>
      </c>
      <c r="H5366">
        <f>IF('Input and Summary Results'!$J$4="yes",'Data Transformation'!F5366,'Data Transformation'!D5366)</f>
        <v>8.0970366000000002E-2</v>
      </c>
      <c r="I5366">
        <f t="shared" si="280"/>
        <v>292</v>
      </c>
    </row>
    <row r="5367" spans="2:9" x14ac:dyDescent="0.45">
      <c r="B5367">
        <f>IF('Input and Summary Results'!D4949=0,FALSE,'Input and Summary Results'!$B4949)</f>
        <v>292</v>
      </c>
      <c r="C5367">
        <f>IF(OR(B5367=0,'Input and Summary Results'!D4949=0,'Input and Summary Results'!D4949=""),FALSE,'Input and Summary Results'!$D4949)</f>
        <v>1.0385697739999999</v>
      </c>
      <c r="D5367">
        <f>IF(OR(B5367=0,'Input and Summary Results'!E4949=0),FALSE,'Input and Summary Results'!$E4949)</f>
        <v>7.9052960000000005E-2</v>
      </c>
      <c r="E5367">
        <f t="shared" si="281"/>
        <v>1.6435678959953456E-2</v>
      </c>
      <c r="F5367">
        <f t="shared" si="282"/>
        <v>3.3034838389201966E-2</v>
      </c>
      <c r="G5367">
        <f>IF('Input and Summary Results'!$J$4="yes",IF(C5367=FALSE,FALSE,IF('Data Transformation'!E5367&lt;$R$10,E5367,$R$10)),IF(C5367=FALSE,FALSE,IF(C5367&lt;$R$10,C5367,$R$10)))</f>
        <v>1.0385697739999999</v>
      </c>
      <c r="H5367">
        <f>IF('Input and Summary Results'!$J$4="yes",'Data Transformation'!F5367,'Data Transformation'!D5367)</f>
        <v>7.9052960000000005E-2</v>
      </c>
      <c r="I5367">
        <f t="shared" si="280"/>
        <v>292</v>
      </c>
    </row>
    <row r="5368" spans="2:9" x14ac:dyDescent="0.45">
      <c r="B5368">
        <f>IF('Input and Summary Results'!D4950=0,FALSE,'Input and Summary Results'!$B4950)</f>
        <v>292</v>
      </c>
      <c r="C5368">
        <f>IF(OR(B5368=0,'Input and Summary Results'!D4950=0,'Input and Summary Results'!D4950=""),FALSE,'Input and Summary Results'!$D4950)</f>
        <v>0.92294127400000003</v>
      </c>
      <c r="D5368">
        <f>IF(OR(B5368=0,'Input and Summary Results'!E4950=0),FALSE,'Input and Summary Results'!$E4950)</f>
        <v>6.6007107999999995E-2</v>
      </c>
      <c r="E5368">
        <f t="shared" si="281"/>
        <v>-3.4825931898398235E-2</v>
      </c>
      <c r="F5368">
        <f t="shared" si="282"/>
        <v>3.1038903209783201E-2</v>
      </c>
      <c r="G5368">
        <f>IF('Input and Summary Results'!$J$4="yes",IF(C5368=FALSE,FALSE,IF('Data Transformation'!E5368&lt;$R$10,E5368,$R$10)),IF(C5368=FALSE,FALSE,IF(C5368&lt;$R$10,C5368,$R$10)))</f>
        <v>0.92294127400000003</v>
      </c>
      <c r="H5368">
        <f>IF('Input and Summary Results'!$J$4="yes",'Data Transformation'!F5368,'Data Transformation'!D5368)</f>
        <v>6.6007107999999995E-2</v>
      </c>
      <c r="I5368">
        <f t="shared" si="280"/>
        <v>292</v>
      </c>
    </row>
    <row r="5369" spans="2:9" x14ac:dyDescent="0.45">
      <c r="B5369">
        <f>IF('Input and Summary Results'!D4951=0,FALSE,'Input and Summary Results'!$B4951)</f>
        <v>292</v>
      </c>
      <c r="C5369">
        <f>IF(OR(B5369=0,'Input and Summary Results'!D4951=0,'Input and Summary Results'!D4951=""),FALSE,'Input and Summary Results'!$D4951)</f>
        <v>0.884506181</v>
      </c>
      <c r="D5369">
        <f>IF(OR(B5369=0,'Input and Summary Results'!E4951=0),FALSE,'Input and Summary Results'!$E4951)</f>
        <v>6.3917581000000001E-2</v>
      </c>
      <c r="E5369">
        <f t="shared" si="281"/>
        <v>-5.3299127859048001E-2</v>
      </c>
      <c r="F5369">
        <f t="shared" si="282"/>
        <v>3.1362392654664784E-2</v>
      </c>
      <c r="G5369">
        <f>IF('Input and Summary Results'!$J$4="yes",IF(C5369=FALSE,FALSE,IF('Data Transformation'!E5369&lt;$R$10,E5369,$R$10)),IF(C5369=FALSE,FALSE,IF(C5369&lt;$R$10,C5369,$R$10)))</f>
        <v>0.884506181</v>
      </c>
      <c r="H5369">
        <f>IF('Input and Summary Results'!$J$4="yes",'Data Transformation'!F5369,'Data Transformation'!D5369)</f>
        <v>6.3917581000000001E-2</v>
      </c>
      <c r="I5369">
        <f t="shared" si="280"/>
        <v>292</v>
      </c>
    </row>
    <row r="5370" spans="2:9" x14ac:dyDescent="0.45">
      <c r="B5370">
        <f>IF('Input and Summary Results'!D4952=0,FALSE,'Input and Summary Results'!$B4952)</f>
        <v>292</v>
      </c>
      <c r="C5370">
        <f>IF(OR(B5370=0,'Input and Summary Results'!D4952=0,'Input and Summary Results'!D4952=""),FALSE,'Input and Summary Results'!$D4952)</f>
        <v>0.89947097600000003</v>
      </c>
      <c r="D5370">
        <f>IF(OR(B5370=0,'Input and Summary Results'!E4952=0),FALSE,'Input and Summary Results'!$E4952)</f>
        <v>6.1208216000000003E-2</v>
      </c>
      <c r="E5370">
        <f t="shared" si="281"/>
        <v>-4.6012845844175379E-2</v>
      </c>
      <c r="F5370">
        <f t="shared" si="282"/>
        <v>2.9533321755564907E-2</v>
      </c>
      <c r="G5370">
        <f>IF('Input and Summary Results'!$J$4="yes",IF(C5370=FALSE,FALSE,IF('Data Transformation'!E5370&lt;$R$10,E5370,$R$10)),IF(C5370=FALSE,FALSE,IF(C5370&lt;$R$10,C5370,$R$10)))</f>
        <v>0.89947097600000003</v>
      </c>
      <c r="H5370">
        <f>IF('Input and Summary Results'!$J$4="yes",'Data Transformation'!F5370,'Data Transformation'!D5370)</f>
        <v>6.1208216000000003E-2</v>
      </c>
      <c r="I5370">
        <f t="shared" si="280"/>
        <v>292</v>
      </c>
    </row>
    <row r="5371" spans="2:9" x14ac:dyDescent="0.45">
      <c r="B5371">
        <f>IF('Input and Summary Results'!D4953=0,FALSE,'Input and Summary Results'!$B4953)</f>
        <v>292</v>
      </c>
      <c r="C5371">
        <f>IF(OR(B5371=0,'Input and Summary Results'!D4953=0,'Input and Summary Results'!D4953=""),FALSE,'Input and Summary Results'!$D4953)</f>
        <v>0.99728599500000004</v>
      </c>
      <c r="D5371">
        <f>IF(OR(B5371=0,'Input and Summary Results'!E4953=0),FALSE,'Input and Summary Results'!$E4953)</f>
        <v>6.0278656999999999E-2</v>
      </c>
      <c r="E5371">
        <f t="shared" si="281"/>
        <v>-1.1802797634099431E-3</v>
      </c>
      <c r="F5371">
        <f t="shared" si="282"/>
        <v>2.6232131273436762E-2</v>
      </c>
      <c r="G5371">
        <f>IF('Input and Summary Results'!$J$4="yes",IF(C5371=FALSE,FALSE,IF('Data Transformation'!E5371&lt;$R$10,E5371,$R$10)),IF(C5371=FALSE,FALSE,IF(C5371&lt;$R$10,C5371,$R$10)))</f>
        <v>0.99728599500000004</v>
      </c>
      <c r="H5371">
        <f>IF('Input and Summary Results'!$J$4="yes",'Data Transformation'!F5371,'Data Transformation'!D5371)</f>
        <v>6.0278656999999999E-2</v>
      </c>
      <c r="I5371">
        <f t="shared" si="280"/>
        <v>292</v>
      </c>
    </row>
    <row r="5372" spans="2:9" x14ac:dyDescent="0.45">
      <c r="B5372">
        <f>IF('Input and Summary Results'!D4954=0,FALSE,'Input and Summary Results'!$B4954)</f>
        <v>292</v>
      </c>
      <c r="C5372">
        <f>IF(OR(B5372=0,'Input and Summary Results'!D4954=0,'Input and Summary Results'!D4954=""),FALSE,'Input and Summary Results'!$D4954)</f>
        <v>0.93126878599999996</v>
      </c>
      <c r="D5372">
        <f>IF(OR(B5372=0,'Input and Summary Results'!E4954=0),FALSE,'Input and Summary Results'!$E4954)</f>
        <v>5.5672133999999998E-2</v>
      </c>
      <c r="E5372">
        <f t="shared" si="281"/>
        <v>-3.092495335898357E-2</v>
      </c>
      <c r="F5372">
        <f t="shared" si="282"/>
        <v>2.5944932890728283E-2</v>
      </c>
      <c r="G5372">
        <f>IF('Input and Summary Results'!$J$4="yes",IF(C5372=FALSE,FALSE,IF('Data Transformation'!E5372&lt;$R$10,E5372,$R$10)),IF(C5372=FALSE,FALSE,IF(C5372&lt;$R$10,C5372,$R$10)))</f>
        <v>0.93126878599999996</v>
      </c>
      <c r="H5372">
        <f>IF('Input and Summary Results'!$J$4="yes",'Data Transformation'!F5372,'Data Transformation'!D5372)</f>
        <v>5.5672133999999998E-2</v>
      </c>
      <c r="I5372">
        <f t="shared" si="280"/>
        <v>292</v>
      </c>
    </row>
    <row r="5373" spans="2:9" x14ac:dyDescent="0.45">
      <c r="B5373">
        <f>IF('Input and Summary Results'!D4955=0,FALSE,'Input and Summary Results'!$B4955)</f>
        <v>292</v>
      </c>
      <c r="C5373">
        <f>IF(OR(B5373=0,'Input and Summary Results'!D4955=0,'Input and Summary Results'!D4955=""),FALSE,'Input and Summary Results'!$D4955)</f>
        <v>0.76751729700000004</v>
      </c>
      <c r="D5373">
        <f>IF(OR(B5373=0,'Input and Summary Results'!E4955=0),FALSE,'Input and Summary Results'!$E4955)</f>
        <v>4.9958597E-2</v>
      </c>
      <c r="E5373">
        <f t="shared" si="281"/>
        <v>-0.11491182834979009</v>
      </c>
      <c r="F5373">
        <f t="shared" si="282"/>
        <v>2.8249566729959964E-2</v>
      </c>
      <c r="G5373">
        <f>IF('Input and Summary Results'!$J$4="yes",IF(C5373=FALSE,FALSE,IF('Data Transformation'!E5373&lt;$R$10,E5373,$R$10)),IF(C5373=FALSE,FALSE,IF(C5373&lt;$R$10,C5373,$R$10)))</f>
        <v>0.76751729700000004</v>
      </c>
      <c r="H5373">
        <f>IF('Input and Summary Results'!$J$4="yes",'Data Transformation'!F5373,'Data Transformation'!D5373)</f>
        <v>4.9958597E-2</v>
      </c>
      <c r="I5373">
        <f t="shared" si="280"/>
        <v>292</v>
      </c>
    </row>
    <row r="5374" spans="2:9" x14ac:dyDescent="0.45">
      <c r="B5374">
        <f>IF('Input and Summary Results'!D4956=0,FALSE,'Input and Summary Results'!$B4956)</f>
        <v>292</v>
      </c>
      <c r="C5374">
        <f>IF(OR(B5374=0,'Input and Summary Results'!D4956=0,'Input and Summary Results'!D4956=""),FALSE,'Input and Summary Results'!$D4956)</f>
        <v>0.98684875999999999</v>
      </c>
      <c r="D5374">
        <f>IF(OR(B5374=0,'Input and Summary Results'!E4956=0),FALSE,'Input and Summary Results'!$E4956)</f>
        <v>4.6607860000000001E-2</v>
      </c>
      <c r="E5374">
        <f t="shared" si="281"/>
        <v>-5.7494002486036602E-3</v>
      </c>
      <c r="F5374">
        <f t="shared" si="282"/>
        <v>2.0497377166486992E-2</v>
      </c>
      <c r="G5374">
        <f>IF('Input and Summary Results'!$J$4="yes",IF(C5374=FALSE,FALSE,IF('Data Transformation'!E5374&lt;$R$10,E5374,$R$10)),IF(C5374=FALSE,FALSE,IF(C5374&lt;$R$10,C5374,$R$10)))</f>
        <v>0.98684875999999999</v>
      </c>
      <c r="H5374">
        <f>IF('Input and Summary Results'!$J$4="yes",'Data Transformation'!F5374,'Data Transformation'!D5374)</f>
        <v>4.6607860000000001E-2</v>
      </c>
      <c r="I5374">
        <f t="shared" si="280"/>
        <v>292</v>
      </c>
    </row>
    <row r="5375" spans="2:9" x14ac:dyDescent="0.45">
      <c r="B5375">
        <f>IF('Input and Summary Results'!D4957=0,FALSE,'Input and Summary Results'!$B4957)</f>
        <v>292</v>
      </c>
      <c r="C5375">
        <f>IF(OR(B5375=0,'Input and Summary Results'!D4957=0,'Input and Summary Results'!D4957=""),FALSE,'Input and Summary Results'!$D4957)</f>
        <v>1.039889149</v>
      </c>
      <c r="D5375">
        <f>IF(OR(B5375=0,'Input and Summary Results'!E4957=0),FALSE,'Input and Summary Results'!$E4957)</f>
        <v>4.6258305999999999E-2</v>
      </c>
      <c r="E5375">
        <f t="shared" si="281"/>
        <v>1.6987046468528121E-2</v>
      </c>
      <c r="F5375">
        <f t="shared" si="282"/>
        <v>1.9306004705699646E-2</v>
      </c>
      <c r="G5375">
        <f>IF('Input and Summary Results'!$J$4="yes",IF(C5375=FALSE,FALSE,IF('Data Transformation'!E5375&lt;$R$10,E5375,$R$10)),IF(C5375=FALSE,FALSE,IF(C5375&lt;$R$10,C5375,$R$10)))</f>
        <v>1.039889149</v>
      </c>
      <c r="H5375">
        <f>IF('Input and Summary Results'!$J$4="yes",'Data Transformation'!F5375,'Data Transformation'!D5375)</f>
        <v>4.6258305999999999E-2</v>
      </c>
      <c r="I5375">
        <f t="shared" si="280"/>
        <v>292</v>
      </c>
    </row>
    <row r="5376" spans="2:9" x14ac:dyDescent="0.45">
      <c r="B5376">
        <f>IF('Input and Summary Results'!D4958=0,FALSE,'Input and Summary Results'!$B4958)</f>
        <v>292</v>
      </c>
      <c r="C5376">
        <f>IF(OR(B5376=0,'Input and Summary Results'!D4958=0,'Input and Summary Results'!D4958=""),FALSE,'Input and Summary Results'!$D4958)</f>
        <v>1.0030879239999999</v>
      </c>
      <c r="D5376">
        <f>IF(OR(B5376=0,'Input and Summary Results'!E4958=0),FALSE,'Input and Summary Results'!$E4958)</f>
        <v>4.2017288E-2</v>
      </c>
      <c r="E5376">
        <f t="shared" si="281"/>
        <v>1.3390020477966737E-3</v>
      </c>
      <c r="F5376">
        <f t="shared" si="282"/>
        <v>1.817936648991101E-2</v>
      </c>
      <c r="G5376">
        <f>IF('Input and Summary Results'!$J$4="yes",IF(C5376=FALSE,FALSE,IF('Data Transformation'!E5376&lt;$R$10,E5376,$R$10)),IF(C5376=FALSE,FALSE,IF(C5376&lt;$R$10,C5376,$R$10)))</f>
        <v>1.0030879239999999</v>
      </c>
      <c r="H5376">
        <f>IF('Input and Summary Results'!$J$4="yes",'Data Transformation'!F5376,'Data Transformation'!D5376)</f>
        <v>4.2017288E-2</v>
      </c>
      <c r="I5376">
        <f t="shared" si="280"/>
        <v>292</v>
      </c>
    </row>
    <row r="5377" spans="2:9" x14ac:dyDescent="0.45">
      <c r="B5377">
        <f>IF('Input and Summary Results'!D4959=0,FALSE,'Input and Summary Results'!$B4959)</f>
        <v>292</v>
      </c>
      <c r="C5377">
        <f>IF(OR(B5377=0,'Input and Summary Results'!D4959=0,'Input and Summary Results'!D4959=""),FALSE,'Input and Summary Results'!$D4959)</f>
        <v>0.90691749499999996</v>
      </c>
      <c r="D5377">
        <f>IF(OR(B5377=0,'Input and Summary Results'!E4959=0),FALSE,'Input and Summary Results'!$E4959)</f>
        <v>4.1077196000000003E-2</v>
      </c>
      <c r="E5377">
        <f t="shared" si="281"/>
        <v>-4.2432220212261861E-2</v>
      </c>
      <c r="F5377">
        <f t="shared" si="282"/>
        <v>1.9657249046673205E-2</v>
      </c>
      <c r="G5377">
        <f>IF('Input and Summary Results'!$J$4="yes",IF(C5377=FALSE,FALSE,IF('Data Transformation'!E5377&lt;$R$10,E5377,$R$10)),IF(C5377=FALSE,FALSE,IF(C5377&lt;$R$10,C5377,$R$10)))</f>
        <v>0.90691749499999996</v>
      </c>
      <c r="H5377">
        <f>IF('Input and Summary Results'!$J$4="yes",'Data Transformation'!F5377,'Data Transformation'!D5377)</f>
        <v>4.1077196000000003E-2</v>
      </c>
      <c r="I5377">
        <f t="shared" si="280"/>
        <v>292</v>
      </c>
    </row>
    <row r="5378" spans="2:9" x14ac:dyDescent="0.45">
      <c r="B5378">
        <f>IF('Input and Summary Results'!D4960=0,FALSE,'Input and Summary Results'!$B4960)</f>
        <v>293</v>
      </c>
      <c r="C5378">
        <f>IF(OR(B5378=0,'Input and Summary Results'!D4960=0,'Input and Summary Results'!D4960=""),FALSE,'Input and Summary Results'!$D4960)</f>
        <v>0.80342633399999996</v>
      </c>
      <c r="D5378">
        <f>IF(OR(B5378=0,'Input and Summary Results'!E4960=0),FALSE,'Input and Summary Results'!$E4960)</f>
        <v>0.11771226799999999</v>
      </c>
      <c r="E5378">
        <f t="shared" si="281"/>
        <v>-9.5053937449439296E-2</v>
      </c>
      <c r="F5378">
        <f t="shared" si="282"/>
        <v>6.3586569359325981E-2</v>
      </c>
      <c r="G5378">
        <f>IF('Input and Summary Results'!$J$4="yes",IF(C5378=FALSE,FALSE,IF('Data Transformation'!E5378&lt;$R$10,E5378,$R$10)),IF(C5378=FALSE,FALSE,IF(C5378&lt;$R$10,C5378,$R$10)))</f>
        <v>0.80342633399999996</v>
      </c>
      <c r="H5378">
        <f>IF('Input and Summary Results'!$J$4="yes",'Data Transformation'!F5378,'Data Transformation'!D5378)</f>
        <v>0.11771226799999999</v>
      </c>
      <c r="I5378">
        <f t="shared" si="280"/>
        <v>293</v>
      </c>
    </row>
    <row r="5379" spans="2:9" x14ac:dyDescent="0.45">
      <c r="B5379">
        <f>IF('Input and Summary Results'!D4961=0,FALSE,'Input and Summary Results'!$B4961)</f>
        <v>293</v>
      </c>
      <c r="C5379">
        <f>IF(OR(B5379=0,'Input and Summary Results'!D4961=0,'Input and Summary Results'!D4961=""),FALSE,'Input and Summary Results'!$D4961)</f>
        <v>1.0225175799999999</v>
      </c>
      <c r="D5379">
        <f>IF(OR(B5379=0,'Input and Summary Results'!E4961=0),FALSE,'Input and Summary Results'!$E4961)</f>
        <v>0.11294684000000001</v>
      </c>
      <c r="E5379">
        <f t="shared" si="281"/>
        <v>9.670783507113985E-3</v>
      </c>
      <c r="F5379">
        <f t="shared" si="282"/>
        <v>4.7939448200000637E-2</v>
      </c>
      <c r="G5379">
        <f>IF('Input and Summary Results'!$J$4="yes",IF(C5379=FALSE,FALSE,IF('Data Transformation'!E5379&lt;$R$10,E5379,$R$10)),IF(C5379=FALSE,FALSE,IF(C5379&lt;$R$10,C5379,$R$10)))</f>
        <v>1.0225175799999999</v>
      </c>
      <c r="H5379">
        <f>IF('Input and Summary Results'!$J$4="yes",'Data Transformation'!F5379,'Data Transformation'!D5379)</f>
        <v>0.11294684000000001</v>
      </c>
      <c r="I5379">
        <f t="shared" si="280"/>
        <v>293</v>
      </c>
    </row>
    <row r="5380" spans="2:9" x14ac:dyDescent="0.45">
      <c r="B5380">
        <f>IF('Input and Summary Results'!D4962=0,FALSE,'Input and Summary Results'!$B4962)</f>
        <v>293</v>
      </c>
      <c r="C5380">
        <f>IF(OR(B5380=0,'Input and Summary Results'!D4962=0,'Input and Summary Results'!D4962=""),FALSE,'Input and Summary Results'!$D4962)</f>
        <v>0.99207126300000004</v>
      </c>
      <c r="D5380">
        <f>IF(OR(B5380=0,'Input and Summary Results'!E4962=0),FALSE,'Input and Summary Results'!$E4962)</f>
        <v>0.103747111</v>
      </c>
      <c r="E5380">
        <f t="shared" si="281"/>
        <v>-3.4571302489866422E-3</v>
      </c>
      <c r="F5380">
        <f t="shared" si="282"/>
        <v>4.5386100629345616E-2</v>
      </c>
      <c r="G5380">
        <f>IF('Input and Summary Results'!$J$4="yes",IF(C5380=FALSE,FALSE,IF('Data Transformation'!E5380&lt;$R$10,E5380,$R$10)),IF(C5380=FALSE,FALSE,IF(C5380&lt;$R$10,C5380,$R$10)))</f>
        <v>0.99207126300000004</v>
      </c>
      <c r="H5380">
        <f>IF('Input and Summary Results'!$J$4="yes",'Data Transformation'!F5380,'Data Transformation'!D5380)</f>
        <v>0.103747111</v>
      </c>
      <c r="I5380">
        <f t="shared" si="280"/>
        <v>293</v>
      </c>
    </row>
    <row r="5381" spans="2:9" x14ac:dyDescent="0.45">
      <c r="B5381">
        <f>IF('Input and Summary Results'!D4963=0,FALSE,'Input and Summary Results'!$B4963)</f>
        <v>293</v>
      </c>
      <c r="C5381">
        <f>IF(OR(B5381=0,'Input and Summary Results'!D4963=0,'Input and Summary Results'!D4963=""),FALSE,'Input and Summary Results'!$D4963)</f>
        <v>0.95642276400000004</v>
      </c>
      <c r="D5381">
        <f>IF(OR(B5381=0,'Input and Summary Results'!E4963=0),FALSE,'Input and Summary Results'!$E4963)</f>
        <v>9.5096305000000006E-2</v>
      </c>
      <c r="E5381">
        <f t="shared" si="281"/>
        <v>-1.9350095707734469E-2</v>
      </c>
      <c r="F5381">
        <f t="shared" si="282"/>
        <v>4.3152252250240254E-2</v>
      </c>
      <c r="G5381">
        <f>IF('Input and Summary Results'!$J$4="yes",IF(C5381=FALSE,FALSE,IF('Data Transformation'!E5381&lt;$R$10,E5381,$R$10)),IF(C5381=FALSE,FALSE,IF(C5381&lt;$R$10,C5381,$R$10)))</f>
        <v>0.95642276400000004</v>
      </c>
      <c r="H5381">
        <f>IF('Input and Summary Results'!$J$4="yes",'Data Transformation'!F5381,'Data Transformation'!D5381)</f>
        <v>9.5096305000000006E-2</v>
      </c>
      <c r="I5381">
        <f t="shared" ref="I5381:I5444" si="283">IF(G5381=FALSE,"",B5381)</f>
        <v>293</v>
      </c>
    </row>
    <row r="5382" spans="2:9" x14ac:dyDescent="0.45">
      <c r="B5382">
        <f>IF('Input and Summary Results'!D4964=0,FALSE,'Input and Summary Results'!$B4964)</f>
        <v>293</v>
      </c>
      <c r="C5382">
        <f>IF(OR(B5382=0,'Input and Summary Results'!D4964=0,'Input and Summary Results'!D4964=""),FALSE,'Input and Summary Results'!$D4964)</f>
        <v>1.0211766</v>
      </c>
      <c r="D5382">
        <f>IF(OR(B5382=0,'Input and Summary Results'!E4964=0),FALSE,'Input and Summary Results'!$E4964)</f>
        <v>8.4725456000000005E-2</v>
      </c>
      <c r="E5382">
        <f t="shared" si="281"/>
        <v>9.1008544995148117E-3</v>
      </c>
      <c r="F5382">
        <f t="shared" si="282"/>
        <v>3.6008314236734375E-2</v>
      </c>
      <c r="G5382">
        <f>IF('Input and Summary Results'!$J$4="yes",IF(C5382=FALSE,FALSE,IF('Data Transformation'!E5382&lt;$R$10,E5382,$R$10)),IF(C5382=FALSE,FALSE,IF(C5382&lt;$R$10,C5382,$R$10)))</f>
        <v>1.0211766</v>
      </c>
      <c r="H5382">
        <f>IF('Input and Summary Results'!$J$4="yes",'Data Transformation'!F5382,'Data Transformation'!D5382)</f>
        <v>8.4725456000000005E-2</v>
      </c>
      <c r="I5382">
        <f t="shared" si="283"/>
        <v>293</v>
      </c>
    </row>
    <row r="5383" spans="2:9" x14ac:dyDescent="0.45">
      <c r="B5383">
        <f>IF('Input and Summary Results'!D4965=0,FALSE,'Input and Summary Results'!$B4965)</f>
        <v>293</v>
      </c>
      <c r="C5383">
        <f>IF(OR(B5383=0,'Input and Summary Results'!D4965=0,'Input and Summary Results'!D4965=""),FALSE,'Input and Summary Results'!$D4965)</f>
        <v>0.96588444200000001</v>
      </c>
      <c r="D5383">
        <f>IF(OR(B5383=0,'Input and Summary Results'!E4965=0),FALSE,'Input and Summary Results'!$E4965)</f>
        <v>7.8090335999999996E-2</v>
      </c>
      <c r="E5383">
        <f t="shared" si="281"/>
        <v>-1.5074829281968221E-2</v>
      </c>
      <c r="F5383">
        <f t="shared" si="282"/>
        <v>3.5088261442355856E-2</v>
      </c>
      <c r="G5383">
        <f>IF('Input and Summary Results'!$J$4="yes",IF(C5383=FALSE,FALSE,IF('Data Transformation'!E5383&lt;$R$10,E5383,$R$10)),IF(C5383=FALSE,FALSE,IF(C5383&lt;$R$10,C5383,$R$10)))</f>
        <v>0.96588444200000001</v>
      </c>
      <c r="H5383">
        <f>IF('Input and Summary Results'!$J$4="yes",'Data Transformation'!F5383,'Data Transformation'!D5383)</f>
        <v>7.8090335999999996E-2</v>
      </c>
      <c r="I5383">
        <f t="shared" si="283"/>
        <v>293</v>
      </c>
    </row>
    <row r="5384" spans="2:9" x14ac:dyDescent="0.45">
      <c r="B5384">
        <f>IF('Input and Summary Results'!D4966=0,FALSE,'Input and Summary Results'!$B4966)</f>
        <v>293</v>
      </c>
      <c r="C5384">
        <f>IF(OR(B5384=0,'Input and Summary Results'!D4966=0,'Input and Summary Results'!D4966=""),FALSE,'Input and Summary Results'!$D4966)</f>
        <v>1.000255197</v>
      </c>
      <c r="D5384">
        <f>IF(OR(B5384=0,'Input and Summary Results'!E4966=0),FALSE,'Input and Summary Results'!$E4966)</f>
        <v>7.5512194000000005E-2</v>
      </c>
      <c r="E5384">
        <f t="shared" si="281"/>
        <v>1.1081650947921117E-4</v>
      </c>
      <c r="F5384">
        <f t="shared" si="282"/>
        <v>3.2763930939116136E-2</v>
      </c>
      <c r="G5384">
        <f>IF('Input and Summary Results'!$J$4="yes",IF(C5384=FALSE,FALSE,IF('Data Transformation'!E5384&lt;$R$10,E5384,$R$10)),IF(C5384=FALSE,FALSE,IF(C5384&lt;$R$10,C5384,$R$10)))</f>
        <v>1.000255197</v>
      </c>
      <c r="H5384">
        <f>IF('Input and Summary Results'!$J$4="yes",'Data Transformation'!F5384,'Data Transformation'!D5384)</f>
        <v>7.5512194000000005E-2</v>
      </c>
      <c r="I5384">
        <f t="shared" si="283"/>
        <v>293</v>
      </c>
    </row>
    <row r="5385" spans="2:9" x14ac:dyDescent="0.45">
      <c r="B5385">
        <f>IF('Input and Summary Results'!D4967=0,FALSE,'Input and Summary Results'!$B4967)</f>
        <v>293</v>
      </c>
      <c r="C5385">
        <f>IF(OR(B5385=0,'Input and Summary Results'!D4967=0,'Input and Summary Results'!D4967=""),FALSE,'Input and Summary Results'!$D4967)</f>
        <v>1.036636195</v>
      </c>
      <c r="D5385">
        <f>IF(OR(B5385=0,'Input and Summary Results'!E4967=0),FALSE,'Input and Summary Results'!$E4967)</f>
        <v>7.2033146000000006E-2</v>
      </c>
      <c r="E5385">
        <f t="shared" si="281"/>
        <v>1.562636851503409E-2</v>
      </c>
      <c r="F5385">
        <f t="shared" si="282"/>
        <v>3.0157528277314299E-2</v>
      </c>
      <c r="G5385">
        <f>IF('Input and Summary Results'!$J$4="yes",IF(C5385=FALSE,FALSE,IF('Data Transformation'!E5385&lt;$R$10,E5385,$R$10)),IF(C5385=FALSE,FALSE,IF(C5385&lt;$R$10,C5385,$R$10)))</f>
        <v>1.036636195</v>
      </c>
      <c r="H5385">
        <f>IF('Input and Summary Results'!$J$4="yes",'Data Transformation'!F5385,'Data Transformation'!D5385)</f>
        <v>7.2033146000000006E-2</v>
      </c>
      <c r="I5385">
        <f t="shared" si="283"/>
        <v>293</v>
      </c>
    </row>
    <row r="5386" spans="2:9" x14ac:dyDescent="0.45">
      <c r="B5386">
        <f>IF('Input and Summary Results'!D4968=0,FALSE,'Input and Summary Results'!$B4968)</f>
        <v>293</v>
      </c>
      <c r="C5386">
        <f>IF(OR(B5386=0,'Input and Summary Results'!D4968=0,'Input and Summary Results'!D4968=""),FALSE,'Input and Summary Results'!$D4968)</f>
        <v>0.98746237299999995</v>
      </c>
      <c r="D5386">
        <f>IF(OR(B5386=0,'Input and Summary Results'!E4968=0),FALSE,'Input and Summary Results'!$E4968)</f>
        <v>7.0183284999999998E-2</v>
      </c>
      <c r="E5386">
        <f t="shared" si="281"/>
        <v>-5.4794440658618802E-3</v>
      </c>
      <c r="F5386">
        <f t="shared" si="282"/>
        <v>3.084628490446795E-2</v>
      </c>
      <c r="G5386">
        <f>IF('Input and Summary Results'!$J$4="yes",IF(C5386=FALSE,FALSE,IF('Data Transformation'!E5386&lt;$R$10,E5386,$R$10)),IF(C5386=FALSE,FALSE,IF(C5386&lt;$R$10,C5386,$R$10)))</f>
        <v>0.98746237299999995</v>
      </c>
      <c r="H5386">
        <f>IF('Input and Summary Results'!$J$4="yes",'Data Transformation'!F5386,'Data Transformation'!D5386)</f>
        <v>7.0183284999999998E-2</v>
      </c>
      <c r="I5386">
        <f t="shared" si="283"/>
        <v>293</v>
      </c>
    </row>
    <row r="5387" spans="2:9" x14ac:dyDescent="0.45">
      <c r="B5387">
        <f>IF('Input and Summary Results'!D4969=0,FALSE,'Input and Summary Results'!$B4969)</f>
        <v>293</v>
      </c>
      <c r="C5387">
        <f>IF(OR(B5387=0,'Input and Summary Results'!D4969=0,'Input and Summary Results'!D4969=""),FALSE,'Input and Summary Results'!$D4969)</f>
        <v>0.98706112000000001</v>
      </c>
      <c r="D5387">
        <f>IF(OR(B5387=0,'Input and Summary Results'!E4969=0),FALSE,'Input and Summary Results'!$E4969)</f>
        <v>6.8406379000000003E-2</v>
      </c>
      <c r="E5387">
        <f t="shared" si="281"/>
        <v>-5.6559544662330881E-3</v>
      </c>
      <c r="F5387">
        <f t="shared" si="282"/>
        <v>3.0077538142724132E-2</v>
      </c>
      <c r="G5387">
        <f>IF('Input and Summary Results'!$J$4="yes",IF(C5387=FALSE,FALSE,IF('Data Transformation'!E5387&lt;$R$10,E5387,$R$10)),IF(C5387=FALSE,FALSE,IF(C5387&lt;$R$10,C5387,$R$10)))</f>
        <v>0.98706112000000001</v>
      </c>
      <c r="H5387">
        <f>IF('Input and Summary Results'!$J$4="yes",'Data Transformation'!F5387,'Data Transformation'!D5387)</f>
        <v>6.8406379000000003E-2</v>
      </c>
      <c r="I5387">
        <f t="shared" si="283"/>
        <v>293</v>
      </c>
    </row>
    <row r="5388" spans="2:9" x14ac:dyDescent="0.45">
      <c r="B5388">
        <f>IF('Input and Summary Results'!D4970=0,FALSE,'Input and Summary Results'!$B4970)</f>
        <v>293</v>
      </c>
      <c r="C5388">
        <f>IF(OR(B5388=0,'Input and Summary Results'!D4970=0,'Input and Summary Results'!D4970=""),FALSE,'Input and Summary Results'!$D4970)</f>
        <v>0.91418038700000004</v>
      </c>
      <c r="D5388">
        <f>IF(OR(B5388=0,'Input and Summary Results'!E4970=0),FALSE,'Input and Summary Results'!$E4970)</f>
        <v>6.7733512999999995E-2</v>
      </c>
      <c r="E5388">
        <f t="shared" si="281"/>
        <v>-3.8968100383205598E-2</v>
      </c>
      <c r="F5388">
        <f t="shared" si="282"/>
        <v>3.2155956373629786E-2</v>
      </c>
      <c r="G5388">
        <f>IF('Input and Summary Results'!$J$4="yes",IF(C5388=FALSE,FALSE,IF('Data Transformation'!E5388&lt;$R$10,E5388,$R$10)),IF(C5388=FALSE,FALSE,IF(C5388&lt;$R$10,C5388,$R$10)))</f>
        <v>0.91418038700000004</v>
      </c>
      <c r="H5388">
        <f>IF('Input and Summary Results'!$J$4="yes",'Data Transformation'!F5388,'Data Transformation'!D5388)</f>
        <v>6.7733512999999995E-2</v>
      </c>
      <c r="I5388">
        <f t="shared" si="283"/>
        <v>293</v>
      </c>
    </row>
    <row r="5389" spans="2:9" x14ac:dyDescent="0.45">
      <c r="B5389">
        <f>IF('Input and Summary Results'!D4971=0,FALSE,'Input and Summary Results'!$B4971)</f>
        <v>293</v>
      </c>
      <c r="C5389">
        <f>IF(OR(B5389=0,'Input and Summary Results'!D4971=0,'Input and Summary Results'!D4971=""),FALSE,'Input and Summary Results'!$D4971)</f>
        <v>0.98102995000000004</v>
      </c>
      <c r="D5389">
        <f>IF(OR(B5389=0,'Input and Summary Results'!E4971=0),FALSE,'Input and Summary Results'!$E4971)</f>
        <v>6.2214854E-2</v>
      </c>
      <c r="E5389">
        <f t="shared" si="281"/>
        <v>-8.317733780925176E-3</v>
      </c>
      <c r="F5389">
        <f t="shared" si="282"/>
        <v>2.7523366270316211E-2</v>
      </c>
      <c r="G5389">
        <f>IF('Input and Summary Results'!$J$4="yes",IF(C5389=FALSE,FALSE,IF('Data Transformation'!E5389&lt;$R$10,E5389,$R$10)),IF(C5389=FALSE,FALSE,IF(C5389&lt;$R$10,C5389,$R$10)))</f>
        <v>0.98102995000000004</v>
      </c>
      <c r="H5389">
        <f>IF('Input and Summary Results'!$J$4="yes",'Data Transformation'!F5389,'Data Transformation'!D5389)</f>
        <v>6.2214854E-2</v>
      </c>
      <c r="I5389">
        <f t="shared" si="283"/>
        <v>293</v>
      </c>
    </row>
    <row r="5390" spans="2:9" x14ac:dyDescent="0.45">
      <c r="B5390">
        <f>IF('Input and Summary Results'!D4972=0,FALSE,'Input and Summary Results'!$B4972)</f>
        <v>293</v>
      </c>
      <c r="C5390">
        <f>IF(OR(B5390=0,'Input and Summary Results'!D4972=0,'Input and Summary Results'!D4972=""),FALSE,'Input and Summary Results'!$D4972)</f>
        <v>0.99643884100000002</v>
      </c>
      <c r="D5390">
        <f>IF(OR(B5390=0,'Input and Summary Results'!E4972=0),FALSE,'Input and Summary Results'!$E4972)</f>
        <v>5.8448717999999997E-2</v>
      </c>
      <c r="E5390">
        <f t="shared" si="281"/>
        <v>-1.5493520877559327E-3</v>
      </c>
      <c r="F5390">
        <f t="shared" si="282"/>
        <v>2.5457401466348499E-2</v>
      </c>
      <c r="G5390">
        <f>IF('Input and Summary Results'!$J$4="yes",IF(C5390=FALSE,FALSE,IF('Data Transformation'!E5390&lt;$R$10,E5390,$R$10)),IF(C5390=FALSE,FALSE,IF(C5390&lt;$R$10,C5390,$R$10)))</f>
        <v>0.99643884100000002</v>
      </c>
      <c r="H5390">
        <f>IF('Input and Summary Results'!$J$4="yes",'Data Transformation'!F5390,'Data Transformation'!D5390)</f>
        <v>5.8448717999999997E-2</v>
      </c>
      <c r="I5390">
        <f t="shared" si="283"/>
        <v>293</v>
      </c>
    </row>
    <row r="5391" spans="2:9" x14ac:dyDescent="0.45">
      <c r="B5391">
        <f>IF('Input and Summary Results'!D4973=0,FALSE,'Input and Summary Results'!$B4973)</f>
        <v>293</v>
      </c>
      <c r="C5391">
        <f>IF(OR(B5391=0,'Input and Summary Results'!D4973=0,'Input and Summary Results'!D4973=""),FALSE,'Input and Summary Results'!$D4973)</f>
        <v>1.0597699119999999</v>
      </c>
      <c r="D5391">
        <f>IF(OR(B5391=0,'Input and Summary Results'!E4973=0),FALSE,'Input and Summary Results'!$E4973)</f>
        <v>5.7222644000000003E-2</v>
      </c>
      <c r="E5391">
        <f t="shared" si="281"/>
        <v>2.5211585269022643E-2</v>
      </c>
      <c r="F5391">
        <f t="shared" si="282"/>
        <v>2.3433980541240355E-2</v>
      </c>
      <c r="G5391">
        <f>IF('Input and Summary Results'!$J$4="yes",IF(C5391=FALSE,FALSE,IF('Data Transformation'!E5391&lt;$R$10,E5391,$R$10)),IF(C5391=FALSE,FALSE,IF(C5391&lt;$R$10,C5391,$R$10)))</f>
        <v>1.0597699119999999</v>
      </c>
      <c r="H5391">
        <f>IF('Input and Summary Results'!$J$4="yes",'Data Transformation'!F5391,'Data Transformation'!D5391)</f>
        <v>5.7222644000000003E-2</v>
      </c>
      <c r="I5391">
        <f t="shared" si="283"/>
        <v>293</v>
      </c>
    </row>
    <row r="5392" spans="2:9" x14ac:dyDescent="0.45">
      <c r="B5392">
        <f>IF('Input and Summary Results'!D4974=0,FALSE,'Input and Summary Results'!$B4974)</f>
        <v>293</v>
      </c>
      <c r="C5392">
        <f>IF(OR(B5392=0,'Input and Summary Results'!D4974=0,'Input and Summary Results'!D4974=""),FALSE,'Input and Summary Results'!$D4974)</f>
        <v>1.0228144509999999</v>
      </c>
      <c r="D5392">
        <f>IF(OR(B5392=0,'Input and Summary Results'!E4974=0),FALSE,'Input and Summary Results'!$E4974)</f>
        <v>5.7152289000000002E-2</v>
      </c>
      <c r="E5392">
        <f t="shared" si="281"/>
        <v>9.7968553977296619E-3</v>
      </c>
      <c r="F5392">
        <f t="shared" si="282"/>
        <v>2.4250824185901149E-2</v>
      </c>
      <c r="G5392">
        <f>IF('Input and Summary Results'!$J$4="yes",IF(C5392=FALSE,FALSE,IF('Data Transformation'!E5392&lt;$R$10,E5392,$R$10)),IF(C5392=FALSE,FALSE,IF(C5392&lt;$R$10,C5392,$R$10)))</f>
        <v>1.0228144509999999</v>
      </c>
      <c r="H5392">
        <f>IF('Input and Summary Results'!$J$4="yes",'Data Transformation'!F5392,'Data Transformation'!D5392)</f>
        <v>5.7152289000000002E-2</v>
      </c>
      <c r="I5392">
        <f t="shared" si="283"/>
        <v>293</v>
      </c>
    </row>
    <row r="5393" spans="2:9" x14ac:dyDescent="0.45">
      <c r="B5393">
        <f>IF('Input and Summary Results'!D4975=0,FALSE,'Input and Summary Results'!$B4975)</f>
        <v>293</v>
      </c>
      <c r="C5393">
        <f>IF(OR(B5393=0,'Input and Summary Results'!D4975=0,'Input and Summary Results'!D4975=""),FALSE,'Input and Summary Results'!$D4975)</f>
        <v>1.0513366820000001</v>
      </c>
      <c r="D5393">
        <f>IF(OR(B5393=0,'Input and Summary Results'!E4975=0),FALSE,'Input and Summary Results'!$E4975)</f>
        <v>5.3447417999999997E-2</v>
      </c>
      <c r="E5393">
        <f t="shared" si="281"/>
        <v>2.1741817569168678E-2</v>
      </c>
      <c r="F5393">
        <f t="shared" si="282"/>
        <v>2.2063511916917966E-2</v>
      </c>
      <c r="G5393">
        <f>IF('Input and Summary Results'!$J$4="yes",IF(C5393=FALSE,FALSE,IF('Data Transformation'!E5393&lt;$R$10,E5393,$R$10)),IF(C5393=FALSE,FALSE,IF(C5393&lt;$R$10,C5393,$R$10)))</f>
        <v>1.0513366820000001</v>
      </c>
      <c r="H5393">
        <f>IF('Input and Summary Results'!$J$4="yes",'Data Transformation'!F5393,'Data Transformation'!D5393)</f>
        <v>5.3447417999999997E-2</v>
      </c>
      <c r="I5393">
        <f t="shared" si="283"/>
        <v>293</v>
      </c>
    </row>
    <row r="5394" spans="2:9" x14ac:dyDescent="0.45">
      <c r="B5394">
        <f>IF('Input and Summary Results'!D4976=0,FALSE,'Input and Summary Results'!$B4976)</f>
        <v>293</v>
      </c>
      <c r="C5394">
        <f>IF(OR(B5394=0,'Input and Summary Results'!D4976=0,'Input and Summary Results'!D4976=""),FALSE,'Input and Summary Results'!$D4976)</f>
        <v>0.98542962000000001</v>
      </c>
      <c r="D5394">
        <f>IF(OR(B5394=0,'Input and Summary Results'!E4976=0),FALSE,'Input and Summary Results'!$E4976)</f>
        <v>5.0248299000000003E-2</v>
      </c>
      <c r="E5394">
        <f t="shared" si="281"/>
        <v>-6.3743878605594245E-3</v>
      </c>
      <c r="F5394">
        <f t="shared" si="282"/>
        <v>2.2130207295778262E-2</v>
      </c>
      <c r="G5394">
        <f>IF('Input and Summary Results'!$J$4="yes",IF(C5394=FALSE,FALSE,IF('Data Transformation'!E5394&lt;$R$10,E5394,$R$10)),IF(C5394=FALSE,FALSE,IF(C5394&lt;$R$10,C5394,$R$10)))</f>
        <v>0.98542962000000001</v>
      </c>
      <c r="H5394">
        <f>IF('Input and Summary Results'!$J$4="yes",'Data Transformation'!F5394,'Data Transformation'!D5394)</f>
        <v>5.0248299000000003E-2</v>
      </c>
      <c r="I5394">
        <f t="shared" si="283"/>
        <v>293</v>
      </c>
    </row>
    <row r="5395" spans="2:9" x14ac:dyDescent="0.45">
      <c r="B5395">
        <f>IF('Input and Summary Results'!D4977=0,FALSE,'Input and Summary Results'!$B4977)</f>
        <v>293</v>
      </c>
      <c r="C5395">
        <f>IF(OR(B5395=0,'Input and Summary Results'!D4977=0,'Input and Summary Results'!D4977=""),FALSE,'Input and Summary Results'!$D4977)</f>
        <v>0.97448349400000001</v>
      </c>
      <c r="D5395">
        <f>IF(OR(B5395=0,'Input and Summary Results'!E4977=0),FALSE,'Input and Summary Results'!$E4977)</f>
        <v>4.6669620000000002E-2</v>
      </c>
      <c r="E5395">
        <f t="shared" si="281"/>
        <v>-1.1225512652494607E-2</v>
      </c>
      <c r="F5395">
        <f t="shared" si="282"/>
        <v>2.0784975019802643E-2</v>
      </c>
      <c r="G5395">
        <f>IF('Input and Summary Results'!$J$4="yes",IF(C5395=FALSE,FALSE,IF('Data Transformation'!E5395&lt;$R$10,E5395,$R$10)),IF(C5395=FALSE,FALSE,IF(C5395&lt;$R$10,C5395,$R$10)))</f>
        <v>0.97448349400000001</v>
      </c>
      <c r="H5395">
        <f>IF('Input and Summary Results'!$J$4="yes",'Data Transformation'!F5395,'Data Transformation'!D5395)</f>
        <v>4.6669620000000002E-2</v>
      </c>
      <c r="I5395">
        <f t="shared" si="283"/>
        <v>293</v>
      </c>
    </row>
    <row r="5396" spans="2:9" x14ac:dyDescent="0.45">
      <c r="B5396">
        <f>IF('Input and Summary Results'!D4978=0,FALSE,'Input and Summary Results'!$B4978)</f>
        <v>293</v>
      </c>
      <c r="C5396">
        <f>IF(OR(B5396=0,'Input and Summary Results'!D4978=0,'Input and Summary Results'!D4978=""),FALSE,'Input and Summary Results'!$D4978)</f>
        <v>0.84425103800000001</v>
      </c>
      <c r="D5396">
        <f>IF(OR(B5396=0,'Input and Summary Results'!E4978=0),FALSE,'Input and Summary Results'!$E4978)</f>
        <v>4.6460267999999999E-2</v>
      </c>
      <c r="E5396">
        <f t="shared" si="281"/>
        <v>-7.3528396730578593E-2</v>
      </c>
      <c r="F5396">
        <f t="shared" si="282"/>
        <v>2.3883602630524688E-2</v>
      </c>
      <c r="G5396">
        <f>IF('Input and Summary Results'!$J$4="yes",IF(C5396=FALSE,FALSE,IF('Data Transformation'!E5396&lt;$R$10,E5396,$R$10)),IF(C5396=FALSE,FALSE,IF(C5396&lt;$R$10,C5396,$R$10)))</f>
        <v>0.84425103800000001</v>
      </c>
      <c r="H5396">
        <f>IF('Input and Summary Results'!$J$4="yes",'Data Transformation'!F5396,'Data Transformation'!D5396)</f>
        <v>4.6460267999999999E-2</v>
      </c>
      <c r="I5396">
        <f t="shared" si="283"/>
        <v>293</v>
      </c>
    </row>
    <row r="5397" spans="2:9" x14ac:dyDescent="0.45">
      <c r="B5397">
        <f>IF('Input and Summary Results'!D4979=0,FALSE,'Input and Summary Results'!$B4979)</f>
        <v>294</v>
      </c>
      <c r="C5397">
        <f>IF(OR(B5397=0,'Input and Summary Results'!D4979=0,'Input and Summary Results'!D4979=""),FALSE,'Input and Summary Results'!$D4979)</f>
        <v>0.85498305399999996</v>
      </c>
      <c r="D5397">
        <f>IF(OR(B5397=0,'Input and Summary Results'!E4979=0),FALSE,'Input and Summary Results'!$E4979)</f>
        <v>0.138959622</v>
      </c>
      <c r="E5397">
        <f t="shared" si="281"/>
        <v>-6.804249302296661E-2</v>
      </c>
      <c r="F5397">
        <f t="shared" si="282"/>
        <v>7.0537627226468988E-2</v>
      </c>
      <c r="G5397">
        <f>IF('Input and Summary Results'!$J$4="yes",IF(C5397=FALSE,FALSE,IF('Data Transformation'!E5397&lt;$R$10,E5397,$R$10)),IF(C5397=FALSE,FALSE,IF(C5397&lt;$R$10,C5397,$R$10)))</f>
        <v>0.85498305399999996</v>
      </c>
      <c r="H5397">
        <f>IF('Input and Summary Results'!$J$4="yes",'Data Transformation'!F5397,'Data Transformation'!D5397)</f>
        <v>0.138959622</v>
      </c>
      <c r="I5397">
        <f t="shared" si="283"/>
        <v>294</v>
      </c>
    </row>
    <row r="5398" spans="2:9" x14ac:dyDescent="0.45">
      <c r="B5398">
        <f>IF('Input and Summary Results'!D4980=0,FALSE,'Input and Summary Results'!$B4980)</f>
        <v>294</v>
      </c>
      <c r="C5398">
        <f>IF(OR(B5398=0,'Input and Summary Results'!D4980=0,'Input and Summary Results'!D4980=""),FALSE,'Input and Summary Results'!$D4980)</f>
        <v>1.134540192</v>
      </c>
      <c r="D5398">
        <f>IF(OR(B5398=0,'Input and Summary Results'!E4980=0),FALSE,'Input and Summary Results'!$E4980)</f>
        <v>0.11997545499999999</v>
      </c>
      <c r="E5398">
        <f t="shared" si="281"/>
        <v>5.4819885725257464E-2</v>
      </c>
      <c r="F5398">
        <f t="shared" si="282"/>
        <v>4.5894669785308054E-2</v>
      </c>
      <c r="G5398">
        <f>IF('Input and Summary Results'!$J$4="yes",IF(C5398=FALSE,FALSE,IF('Data Transformation'!E5398&lt;$R$10,E5398,$R$10)),IF(C5398=FALSE,FALSE,IF(C5398&lt;$R$10,C5398,$R$10)))</f>
        <v>1.134540192</v>
      </c>
      <c r="H5398">
        <f>IF('Input and Summary Results'!$J$4="yes",'Data Transformation'!F5398,'Data Transformation'!D5398)</f>
        <v>0.11997545499999999</v>
      </c>
      <c r="I5398">
        <f t="shared" si="283"/>
        <v>294</v>
      </c>
    </row>
    <row r="5399" spans="2:9" x14ac:dyDescent="0.45">
      <c r="B5399">
        <f>IF('Input and Summary Results'!D4981=0,FALSE,'Input and Summary Results'!$B4981)</f>
        <v>294</v>
      </c>
      <c r="C5399">
        <f>IF(OR(B5399=0,'Input and Summary Results'!D4981=0,'Input and Summary Results'!D4981=""),FALSE,'Input and Summary Results'!$D4981)</f>
        <v>0.90960970399999996</v>
      </c>
      <c r="D5399">
        <f>IF(OR(B5399=0,'Input and Summary Results'!E4981=0),FALSE,'Input and Summary Results'!$E4981)</f>
        <v>0.11017394599999999</v>
      </c>
      <c r="E5399">
        <f t="shared" si="281"/>
        <v>-4.1144915106632034E-2</v>
      </c>
      <c r="F5399">
        <f t="shared" si="282"/>
        <v>5.2567043154587982E-2</v>
      </c>
      <c r="G5399">
        <f>IF('Input and Summary Results'!$J$4="yes",IF(C5399=FALSE,FALSE,IF('Data Transformation'!E5399&lt;$R$10,E5399,$R$10)),IF(C5399=FALSE,FALSE,IF(C5399&lt;$R$10,C5399,$R$10)))</f>
        <v>0.90960970399999996</v>
      </c>
      <c r="H5399">
        <f>IF('Input and Summary Results'!$J$4="yes",'Data Transformation'!F5399,'Data Transformation'!D5399)</f>
        <v>0.11017394599999999</v>
      </c>
      <c r="I5399">
        <f t="shared" si="283"/>
        <v>294</v>
      </c>
    </row>
    <row r="5400" spans="2:9" x14ac:dyDescent="0.45">
      <c r="B5400">
        <f>IF('Input and Summary Results'!D4982=0,FALSE,'Input and Summary Results'!$B4982)</f>
        <v>294</v>
      </c>
      <c r="C5400">
        <f>IF(OR(B5400=0,'Input and Summary Results'!D4982=0,'Input and Summary Results'!D4982=""),FALSE,'Input and Summary Results'!$D4982)</f>
        <v>0.80301056400000004</v>
      </c>
      <c r="D5400">
        <f>IF(OR(B5400=0,'Input and Summary Results'!E4982=0),FALSE,'Input and Summary Results'!$E4982)</f>
        <v>0.104141711</v>
      </c>
      <c r="E5400">
        <f t="shared" si="281"/>
        <v>-9.5278741325641902E-2</v>
      </c>
      <c r="F5400">
        <f t="shared" si="282"/>
        <v>5.6285065975794558E-2</v>
      </c>
      <c r="G5400">
        <f>IF('Input and Summary Results'!$J$4="yes",IF(C5400=FALSE,FALSE,IF('Data Transformation'!E5400&lt;$R$10,E5400,$R$10)),IF(C5400=FALSE,FALSE,IF(C5400&lt;$R$10,C5400,$R$10)))</f>
        <v>0.80301056400000004</v>
      </c>
      <c r="H5400">
        <f>IF('Input and Summary Results'!$J$4="yes",'Data Transformation'!F5400,'Data Transformation'!D5400)</f>
        <v>0.104141711</v>
      </c>
      <c r="I5400">
        <f t="shared" si="283"/>
        <v>294</v>
      </c>
    </row>
    <row r="5401" spans="2:9" x14ac:dyDescent="0.45">
      <c r="B5401">
        <f>IF('Input and Summary Results'!D4983=0,FALSE,'Input and Summary Results'!$B4983)</f>
        <v>294</v>
      </c>
      <c r="C5401">
        <f>IF(OR(B5401=0,'Input and Summary Results'!D4983=0,'Input and Summary Results'!D4983=""),FALSE,'Input and Summary Results'!$D4983)</f>
        <v>0.93878836899999996</v>
      </c>
      <c r="D5401">
        <f>IF(OR(B5401=0,'Input and Summary Results'!E4983=0),FALSE,'Input and Summary Results'!$E4983)</f>
        <v>8.6473620000000001E-2</v>
      </c>
      <c r="E5401">
        <f t="shared" si="281"/>
        <v>-2.7432299676779077E-2</v>
      </c>
      <c r="F5401">
        <f t="shared" si="282"/>
        <v>3.9976582922492516E-2</v>
      </c>
      <c r="G5401">
        <f>IF('Input and Summary Results'!$J$4="yes",IF(C5401=FALSE,FALSE,IF('Data Transformation'!E5401&lt;$R$10,E5401,$R$10)),IF(C5401=FALSE,FALSE,IF(C5401&lt;$R$10,C5401,$R$10)))</f>
        <v>0.93878836899999996</v>
      </c>
      <c r="H5401">
        <f>IF('Input and Summary Results'!$J$4="yes",'Data Transformation'!F5401,'Data Transformation'!D5401)</f>
        <v>8.6473620000000001E-2</v>
      </c>
      <c r="I5401">
        <f t="shared" si="283"/>
        <v>294</v>
      </c>
    </row>
    <row r="5402" spans="2:9" x14ac:dyDescent="0.45">
      <c r="B5402">
        <f>IF('Input and Summary Results'!D4984=0,FALSE,'Input and Summary Results'!$B4984)</f>
        <v>294</v>
      </c>
      <c r="C5402">
        <f>IF(OR(B5402=0,'Input and Summary Results'!D4984=0,'Input and Summary Results'!D4984=""),FALSE,'Input and Summary Results'!$D4984)</f>
        <v>1.0239002100000001</v>
      </c>
      <c r="D5402">
        <f>IF(OR(B5402=0,'Input and Summary Results'!E4984=0),FALSE,'Input and Summary Results'!$E4984)</f>
        <v>8.4162717999999997E-2</v>
      </c>
      <c r="E5402">
        <f t="shared" si="281"/>
        <v>1.0257632071288774E-2</v>
      </c>
      <c r="F5402">
        <f t="shared" si="282"/>
        <v>3.5674003438284273E-2</v>
      </c>
      <c r="G5402">
        <f>IF('Input and Summary Results'!$J$4="yes",IF(C5402=FALSE,FALSE,IF('Data Transformation'!E5402&lt;$R$10,E5402,$R$10)),IF(C5402=FALSE,FALSE,IF(C5402&lt;$R$10,C5402,$R$10)))</f>
        <v>1.0239002100000001</v>
      </c>
      <c r="H5402">
        <f>IF('Input and Summary Results'!$J$4="yes",'Data Transformation'!F5402,'Data Transformation'!D5402)</f>
        <v>8.4162717999999997E-2</v>
      </c>
      <c r="I5402">
        <f t="shared" si="283"/>
        <v>294</v>
      </c>
    </row>
    <row r="5403" spans="2:9" x14ac:dyDescent="0.45">
      <c r="B5403">
        <f>IF('Input and Summary Results'!D4985=0,FALSE,'Input and Summary Results'!$B4985)</f>
        <v>294</v>
      </c>
      <c r="C5403">
        <f>IF(OR(B5403=0,'Input and Summary Results'!D4985=0,'Input and Summary Results'!D4985=""),FALSE,'Input and Summary Results'!$D4985)</f>
        <v>0.88627195299999995</v>
      </c>
      <c r="D5403">
        <f>IF(OR(B5403=0,'Input and Summary Results'!E4985=0),FALSE,'Input and Summary Results'!$E4985)</f>
        <v>8.2565780000000005E-2</v>
      </c>
      <c r="E5403">
        <f t="shared" si="281"/>
        <v>-5.2432994179900376E-2</v>
      </c>
      <c r="F5403">
        <f t="shared" si="282"/>
        <v>4.0431775369517989E-2</v>
      </c>
      <c r="G5403">
        <f>IF('Input and Summary Results'!$J$4="yes",IF(C5403=FALSE,FALSE,IF('Data Transformation'!E5403&lt;$R$10,E5403,$R$10)),IF(C5403=FALSE,FALSE,IF(C5403&lt;$R$10,C5403,$R$10)))</f>
        <v>0.88627195299999995</v>
      </c>
      <c r="H5403">
        <f>IF('Input and Summary Results'!$J$4="yes",'Data Transformation'!F5403,'Data Transformation'!D5403)</f>
        <v>8.2565780000000005E-2</v>
      </c>
      <c r="I5403">
        <f t="shared" si="283"/>
        <v>294</v>
      </c>
    </row>
    <row r="5404" spans="2:9" x14ac:dyDescent="0.45">
      <c r="B5404">
        <f>IF('Input and Summary Results'!D4986=0,FALSE,'Input and Summary Results'!$B4986)</f>
        <v>294</v>
      </c>
      <c r="C5404">
        <f>IF(OR(B5404=0,'Input and Summary Results'!D4986=0,'Input and Summary Results'!D4986=""),FALSE,'Input and Summary Results'!$D4986)</f>
        <v>0.85072337499999995</v>
      </c>
      <c r="D5404">
        <f>IF(OR(B5404=0,'Input and Summary Results'!E4986=0),FALSE,'Input and Summary Results'!$E4986)</f>
        <v>7.8102067999999997E-2</v>
      </c>
      <c r="E5404">
        <f t="shared" si="281"/>
        <v>-7.0211634088189687E-2</v>
      </c>
      <c r="F5404">
        <f t="shared" si="282"/>
        <v>3.9844088581673216E-2</v>
      </c>
      <c r="G5404">
        <f>IF('Input and Summary Results'!$J$4="yes",IF(C5404=FALSE,FALSE,IF('Data Transformation'!E5404&lt;$R$10,E5404,$R$10)),IF(C5404=FALSE,FALSE,IF(C5404&lt;$R$10,C5404,$R$10)))</f>
        <v>0.85072337499999995</v>
      </c>
      <c r="H5404">
        <f>IF('Input and Summary Results'!$J$4="yes",'Data Transformation'!F5404,'Data Transformation'!D5404)</f>
        <v>7.8102067999999997E-2</v>
      </c>
      <c r="I5404">
        <f t="shared" si="283"/>
        <v>294</v>
      </c>
    </row>
    <row r="5405" spans="2:9" x14ac:dyDescent="0.45">
      <c r="B5405">
        <f>IF('Input and Summary Results'!D4987=0,FALSE,'Input and Summary Results'!$B4987)</f>
        <v>294</v>
      </c>
      <c r="C5405">
        <f>IF(OR(B5405=0,'Input and Summary Results'!D4987=0,'Input and Summary Results'!D4987=""),FALSE,'Input and Summary Results'!$D4987)</f>
        <v>0.95888446100000002</v>
      </c>
      <c r="D5405">
        <f>IF(OR(B5405=0,'Input and Summary Results'!E4987=0),FALSE,'Input and Summary Results'!$E4987)</f>
        <v>7.7341004000000005E-2</v>
      </c>
      <c r="E5405">
        <f t="shared" si="281"/>
        <v>-1.8233719182905322E-2</v>
      </c>
      <c r="F5405">
        <f t="shared" si="282"/>
        <v>3.5005255691592657E-2</v>
      </c>
      <c r="G5405">
        <f>IF('Input and Summary Results'!$J$4="yes",IF(C5405=FALSE,FALSE,IF('Data Transformation'!E5405&lt;$R$10,E5405,$R$10)),IF(C5405=FALSE,FALSE,IF(C5405&lt;$R$10,C5405,$R$10)))</f>
        <v>0.95888446100000002</v>
      </c>
      <c r="H5405">
        <f>IF('Input and Summary Results'!$J$4="yes",'Data Transformation'!F5405,'Data Transformation'!D5405)</f>
        <v>7.7341004000000005E-2</v>
      </c>
      <c r="I5405">
        <f t="shared" si="283"/>
        <v>294</v>
      </c>
    </row>
    <row r="5406" spans="2:9" x14ac:dyDescent="0.45">
      <c r="B5406">
        <f>IF('Input and Summary Results'!D4988=0,FALSE,'Input and Summary Results'!$B4988)</f>
        <v>294</v>
      </c>
      <c r="C5406">
        <f>IF(OR(B5406=0,'Input and Summary Results'!D4988=0,'Input and Summary Results'!D4988=""),FALSE,'Input and Summary Results'!$D4988)</f>
        <v>0.96251122300000003</v>
      </c>
      <c r="D5406">
        <f>IF(OR(B5406=0,'Input and Summary Results'!E4988=0),FALSE,'Input and Summary Results'!$E4988)</f>
        <v>7.2203870000000003E-2</v>
      </c>
      <c r="E5406">
        <f t="shared" si="281"/>
        <v>-1.659419786252242E-2</v>
      </c>
      <c r="F5406">
        <f t="shared" si="282"/>
        <v>3.255700175872131E-2</v>
      </c>
      <c r="G5406">
        <f>IF('Input and Summary Results'!$J$4="yes",IF(C5406=FALSE,FALSE,IF('Data Transformation'!E5406&lt;$R$10,E5406,$R$10)),IF(C5406=FALSE,FALSE,IF(C5406&lt;$R$10,C5406,$R$10)))</f>
        <v>0.96251122300000003</v>
      </c>
      <c r="H5406">
        <f>IF('Input and Summary Results'!$J$4="yes",'Data Transformation'!F5406,'Data Transformation'!D5406)</f>
        <v>7.2203870000000003E-2</v>
      </c>
      <c r="I5406">
        <f t="shared" si="283"/>
        <v>294</v>
      </c>
    </row>
    <row r="5407" spans="2:9" x14ac:dyDescent="0.45">
      <c r="B5407">
        <f>IF('Input and Summary Results'!D4989=0,FALSE,'Input and Summary Results'!$B4989)</f>
        <v>294</v>
      </c>
      <c r="C5407">
        <f>IF(OR(B5407=0,'Input and Summary Results'!D4989=0,'Input and Summary Results'!D4989=""),FALSE,'Input and Summary Results'!$D4989)</f>
        <v>1.0784838830000001</v>
      </c>
      <c r="D5407">
        <f>IF(OR(B5407=0,'Input and Summary Results'!E4989=0),FALSE,'Input and Summary Results'!$E4989)</f>
        <v>6.9623609000000003E-2</v>
      </c>
      <c r="E5407">
        <f t="shared" si="281"/>
        <v>3.2813659335211576E-2</v>
      </c>
      <c r="F5407">
        <f t="shared" si="282"/>
        <v>2.8017707804725716E-2</v>
      </c>
      <c r="G5407">
        <f>IF('Input and Summary Results'!$J$4="yes",IF(C5407=FALSE,FALSE,IF('Data Transformation'!E5407&lt;$R$10,E5407,$R$10)),IF(C5407=FALSE,FALSE,IF(C5407&lt;$R$10,C5407,$R$10)))</f>
        <v>1.0784838830000001</v>
      </c>
      <c r="H5407">
        <f>IF('Input and Summary Results'!$J$4="yes",'Data Transformation'!F5407,'Data Transformation'!D5407)</f>
        <v>6.9623609000000003E-2</v>
      </c>
      <c r="I5407">
        <f t="shared" si="283"/>
        <v>294</v>
      </c>
    </row>
    <row r="5408" spans="2:9" x14ac:dyDescent="0.45">
      <c r="B5408">
        <f>IF('Input and Summary Results'!D4990=0,FALSE,'Input and Summary Results'!$B4990)</f>
        <v>294</v>
      </c>
      <c r="C5408">
        <f>IF(OR(B5408=0,'Input and Summary Results'!D4990=0,'Input and Summary Results'!D4990=""),FALSE,'Input and Summary Results'!$D4990)</f>
        <v>0.94861483300000005</v>
      </c>
      <c r="D5408">
        <f>IF(OR(B5408=0,'Input and Summary Results'!E4990=0),FALSE,'Input and Summary Results'!$E4990)</f>
        <v>6.3045104000000005E-2</v>
      </c>
      <c r="E5408">
        <f t="shared" si="281"/>
        <v>-2.2910088792638176E-2</v>
      </c>
      <c r="F5408">
        <f t="shared" si="282"/>
        <v>2.8843714207450098E-2</v>
      </c>
      <c r="G5408">
        <f>IF('Input and Summary Results'!$J$4="yes",IF(C5408=FALSE,FALSE,IF('Data Transformation'!E5408&lt;$R$10,E5408,$R$10)),IF(C5408=FALSE,FALSE,IF(C5408&lt;$R$10,C5408,$R$10)))</f>
        <v>0.94861483300000005</v>
      </c>
      <c r="H5408">
        <f>IF('Input and Summary Results'!$J$4="yes",'Data Transformation'!F5408,'Data Transformation'!D5408)</f>
        <v>6.3045104000000005E-2</v>
      </c>
      <c r="I5408">
        <f t="shared" si="283"/>
        <v>294</v>
      </c>
    </row>
    <row r="5409" spans="2:9" x14ac:dyDescent="0.45">
      <c r="B5409">
        <f>IF('Input and Summary Results'!D4991=0,FALSE,'Input and Summary Results'!$B4991)</f>
        <v>294</v>
      </c>
      <c r="C5409">
        <f>IF(OR(B5409=0,'Input and Summary Results'!D4991=0,'Input and Summary Results'!D4991=""),FALSE,'Input and Summary Results'!$D4991)</f>
        <v>1.0905386399999999</v>
      </c>
      <c r="D5409">
        <f>IF(OR(B5409=0,'Input and Summary Results'!E4991=0),FALSE,'Input and Summary Results'!$E4991)</f>
        <v>6.2165625000000002E-2</v>
      </c>
      <c r="E5409">
        <f t="shared" si="281"/>
        <v>3.7641058123322711E-2</v>
      </c>
      <c r="F5409">
        <f t="shared" si="282"/>
        <v>2.4739959007779866E-2</v>
      </c>
      <c r="G5409">
        <f>IF('Input and Summary Results'!$J$4="yes",IF(C5409=FALSE,FALSE,IF('Data Transformation'!E5409&lt;$R$10,E5409,$R$10)),IF(C5409=FALSE,FALSE,IF(C5409&lt;$R$10,C5409,$R$10)))</f>
        <v>1.0905386399999999</v>
      </c>
      <c r="H5409">
        <f>IF('Input and Summary Results'!$J$4="yes",'Data Transformation'!F5409,'Data Transformation'!D5409)</f>
        <v>6.2165625000000002E-2</v>
      </c>
      <c r="I5409">
        <f t="shared" si="283"/>
        <v>294</v>
      </c>
    </row>
    <row r="5410" spans="2:9" x14ac:dyDescent="0.45">
      <c r="B5410">
        <f>IF('Input and Summary Results'!D4992=0,FALSE,'Input and Summary Results'!$B4992)</f>
        <v>294</v>
      </c>
      <c r="C5410">
        <f>IF(OR(B5410=0,'Input and Summary Results'!D4992=0,'Input and Summary Results'!D4992=""),FALSE,'Input and Summary Results'!$D4992)</f>
        <v>1.1147541459999999</v>
      </c>
      <c r="D5410">
        <f>IF(OR(B5410=0,'Input and Summary Results'!E4992=0),FALSE,'Input and Summary Results'!$E4992)</f>
        <v>5.4216379000000002E-2</v>
      </c>
      <c r="E5410">
        <f t="shared" si="281"/>
        <v>4.7179096255171263E-2</v>
      </c>
      <c r="F5410">
        <f t="shared" si="282"/>
        <v>2.110771112216164E-2</v>
      </c>
      <c r="G5410">
        <f>IF('Input and Summary Results'!$J$4="yes",IF(C5410=FALSE,FALSE,IF('Data Transformation'!E5410&lt;$R$10,E5410,$R$10)),IF(C5410=FALSE,FALSE,IF(C5410&lt;$R$10,C5410,$R$10)))</f>
        <v>1.1147541459999999</v>
      </c>
      <c r="H5410">
        <f>IF('Input and Summary Results'!$J$4="yes",'Data Transformation'!F5410,'Data Transformation'!D5410)</f>
        <v>5.4216379000000002E-2</v>
      </c>
      <c r="I5410">
        <f t="shared" si="283"/>
        <v>294</v>
      </c>
    </row>
    <row r="5411" spans="2:9" x14ac:dyDescent="0.45">
      <c r="B5411">
        <f>IF('Input and Summary Results'!D4993=0,FALSE,'Input and Summary Results'!$B4993)</f>
        <v>294</v>
      </c>
      <c r="C5411">
        <f>IF(OR(B5411=0,'Input and Summary Results'!D4993=0,'Input and Summary Results'!D4993=""),FALSE,'Input and Summary Results'!$D4993)</f>
        <v>0.95422629000000003</v>
      </c>
      <c r="D5411">
        <f>IF(OR(B5411=0,'Input and Summary Results'!E4993=0),FALSE,'Input and Summary Results'!$E4993)</f>
        <v>5.2142018999999998E-2</v>
      </c>
      <c r="E5411">
        <f t="shared" si="281"/>
        <v>-2.0348622314250563E-2</v>
      </c>
      <c r="F5411">
        <f t="shared" si="282"/>
        <v>2.3715167443143909E-2</v>
      </c>
      <c r="G5411">
        <f>IF('Input and Summary Results'!$J$4="yes",IF(C5411=FALSE,FALSE,IF('Data Transformation'!E5411&lt;$R$10,E5411,$R$10)),IF(C5411=FALSE,FALSE,IF(C5411&lt;$R$10,C5411,$R$10)))</f>
        <v>0.95422629000000003</v>
      </c>
      <c r="H5411">
        <f>IF('Input and Summary Results'!$J$4="yes",'Data Transformation'!F5411,'Data Transformation'!D5411)</f>
        <v>5.2142018999999998E-2</v>
      </c>
      <c r="I5411">
        <f t="shared" si="283"/>
        <v>294</v>
      </c>
    </row>
    <row r="5412" spans="2:9" x14ac:dyDescent="0.45">
      <c r="B5412">
        <f>IF('Input and Summary Results'!D4994=0,FALSE,'Input and Summary Results'!$B4994)</f>
        <v>294</v>
      </c>
      <c r="C5412">
        <f>IF(OR(B5412=0,'Input and Summary Results'!D4994=0,'Input and Summary Results'!D4994=""),FALSE,'Input and Summary Results'!$D4994)</f>
        <v>0.91080901400000003</v>
      </c>
      <c r="D5412">
        <f>IF(OR(B5412=0,'Input and Summary Results'!E4994=0),FALSE,'Input and Summary Results'!$E4994)</f>
        <v>4.8362859000000001E-2</v>
      </c>
      <c r="E5412">
        <f t="shared" si="281"/>
        <v>-4.0572679955128921E-2</v>
      </c>
      <c r="F5412">
        <f t="shared" si="282"/>
        <v>2.3044876020517732E-2</v>
      </c>
      <c r="G5412">
        <f>IF('Input and Summary Results'!$J$4="yes",IF(C5412=FALSE,FALSE,IF('Data Transformation'!E5412&lt;$R$10,E5412,$R$10)),IF(C5412=FALSE,FALSE,IF(C5412&lt;$R$10,C5412,$R$10)))</f>
        <v>0.91080901400000003</v>
      </c>
      <c r="H5412">
        <f>IF('Input and Summary Results'!$J$4="yes",'Data Transformation'!F5412,'Data Transformation'!D5412)</f>
        <v>4.8362859000000001E-2</v>
      </c>
      <c r="I5412">
        <f t="shared" si="283"/>
        <v>294</v>
      </c>
    </row>
    <row r="5413" spans="2:9" x14ac:dyDescent="0.45">
      <c r="B5413">
        <f>IF('Input and Summary Results'!D4995=0,FALSE,'Input and Summary Results'!$B4995)</f>
        <v>295</v>
      </c>
      <c r="C5413">
        <f>IF(OR(B5413=0,'Input and Summary Results'!D4995=0,'Input and Summary Results'!D4995=""),FALSE,'Input and Summary Results'!$D4995)</f>
        <v>0.574666766</v>
      </c>
      <c r="D5413">
        <f>IF(OR(B5413=0,'Input and Summary Results'!E4995=0),FALSE,'Input and Summary Results'!$E4995)</f>
        <v>0.157481381</v>
      </c>
      <c r="E5413">
        <f t="shared" si="281"/>
        <v>-0.24058391816151112</v>
      </c>
      <c r="F5413">
        <f t="shared" si="282"/>
        <v>0.11893313377025878</v>
      </c>
      <c r="G5413">
        <f>IF('Input and Summary Results'!$J$4="yes",IF(C5413=FALSE,FALSE,IF('Data Transformation'!E5413&lt;$R$10,E5413,$R$10)),IF(C5413=FALSE,FALSE,IF(C5413&lt;$R$10,C5413,$R$10)))</f>
        <v>0.574666766</v>
      </c>
      <c r="H5413">
        <f>IF('Input and Summary Results'!$J$4="yes",'Data Transformation'!F5413,'Data Transformation'!D5413)</f>
        <v>0.157481381</v>
      </c>
      <c r="I5413">
        <f t="shared" si="283"/>
        <v>295</v>
      </c>
    </row>
    <row r="5414" spans="2:9" x14ac:dyDescent="0.45">
      <c r="B5414">
        <f>IF('Input and Summary Results'!D4996=0,FALSE,'Input and Summary Results'!$B4996)</f>
        <v>295</v>
      </c>
      <c r="C5414">
        <f>IF(OR(B5414=0,'Input and Summary Results'!D4996=0,'Input and Summary Results'!D4996=""),FALSE,'Input and Summary Results'!$D4996)</f>
        <v>0.87234995299999996</v>
      </c>
      <c r="D5414">
        <f>IF(OR(B5414=0,'Input and Summary Results'!E4996=0),FALSE,'Input and Summary Results'!$E4996)</f>
        <v>0.14121753500000001</v>
      </c>
      <c r="E5414">
        <f t="shared" si="281"/>
        <v>-5.9309257994070726E-2</v>
      </c>
      <c r="F5414">
        <f t="shared" si="282"/>
        <v>7.0256678502967726E-2</v>
      </c>
      <c r="G5414">
        <f>IF('Input and Summary Results'!$J$4="yes",IF(C5414=FALSE,FALSE,IF('Data Transformation'!E5414&lt;$R$10,E5414,$R$10)),IF(C5414=FALSE,FALSE,IF(C5414&lt;$R$10,C5414,$R$10)))</f>
        <v>0.87234995299999996</v>
      </c>
      <c r="H5414">
        <f>IF('Input and Summary Results'!$J$4="yes",'Data Transformation'!F5414,'Data Transformation'!D5414)</f>
        <v>0.14121753500000001</v>
      </c>
      <c r="I5414">
        <f t="shared" si="283"/>
        <v>295</v>
      </c>
    </row>
    <row r="5415" spans="2:9" x14ac:dyDescent="0.45">
      <c r="B5415">
        <f>IF('Input and Summary Results'!D4997=0,FALSE,'Input and Summary Results'!$B4997)</f>
        <v>295</v>
      </c>
      <c r="C5415">
        <f>IF(OR(B5415=0,'Input and Summary Results'!D4997=0,'Input and Summary Results'!D4997=""),FALSE,'Input and Summary Results'!$D4997)</f>
        <v>0.99001155200000002</v>
      </c>
      <c r="D5415">
        <f>IF(OR(B5415=0,'Input and Summary Results'!E4997=0),FALSE,'Input and Summary Results'!$E4997)</f>
        <v>9.0622283999999997E-2</v>
      </c>
      <c r="E5415">
        <f t="shared" si="281"/>
        <v>-4.3597377856981088E-3</v>
      </c>
      <c r="F5415">
        <f t="shared" si="282"/>
        <v>3.9726881142493981E-2</v>
      </c>
      <c r="G5415">
        <f>IF('Input and Summary Results'!$J$4="yes",IF(C5415=FALSE,FALSE,IF('Data Transformation'!E5415&lt;$R$10,E5415,$R$10)),IF(C5415=FALSE,FALSE,IF(C5415&lt;$R$10,C5415,$R$10)))</f>
        <v>0.99001155200000002</v>
      </c>
      <c r="H5415">
        <f>IF('Input and Summary Results'!$J$4="yes",'Data Transformation'!F5415,'Data Transformation'!D5415)</f>
        <v>9.0622283999999997E-2</v>
      </c>
      <c r="I5415">
        <f t="shared" si="283"/>
        <v>295</v>
      </c>
    </row>
    <row r="5416" spans="2:9" x14ac:dyDescent="0.45">
      <c r="B5416">
        <f>IF('Input and Summary Results'!D4998=0,FALSE,'Input and Summary Results'!$B4998)</f>
        <v>295</v>
      </c>
      <c r="C5416">
        <f>IF(OR(B5416=0,'Input and Summary Results'!D4998=0,'Input and Summary Results'!D4998=""),FALSE,'Input and Summary Results'!$D4998)</f>
        <v>1.0281228579999999</v>
      </c>
      <c r="D5416">
        <f>IF(OR(B5416=0,'Input and Summary Results'!E4998=0),FALSE,'Input and Summary Results'!$E4998)</f>
        <v>7.8144343000000005E-2</v>
      </c>
      <c r="E5416">
        <f t="shared" si="281"/>
        <v>1.2045014818154081E-2</v>
      </c>
      <c r="F5416">
        <f t="shared" si="282"/>
        <v>3.2986957344741774E-2</v>
      </c>
      <c r="G5416">
        <f>IF('Input and Summary Results'!$J$4="yes",IF(C5416=FALSE,FALSE,IF('Data Transformation'!E5416&lt;$R$10,E5416,$R$10)),IF(C5416=FALSE,FALSE,IF(C5416&lt;$R$10,C5416,$R$10)))</f>
        <v>1.0281228579999999</v>
      </c>
      <c r="H5416">
        <f>IF('Input and Summary Results'!$J$4="yes",'Data Transformation'!F5416,'Data Transformation'!D5416)</f>
        <v>7.8144343000000005E-2</v>
      </c>
      <c r="I5416">
        <f t="shared" si="283"/>
        <v>295</v>
      </c>
    </row>
    <row r="5417" spans="2:9" x14ac:dyDescent="0.45">
      <c r="B5417">
        <f>IF('Input and Summary Results'!D4999=0,FALSE,'Input and Summary Results'!$B4999)</f>
        <v>295</v>
      </c>
      <c r="C5417">
        <f>IF(OR(B5417=0,'Input and Summary Results'!D4999=0,'Input and Summary Results'!D4999=""),FALSE,'Input and Summary Results'!$D4999)</f>
        <v>1.121593514</v>
      </c>
      <c r="D5417">
        <f>IF(OR(B5417=0,'Input and Summary Results'!E4999=0),FALSE,'Input and Summary Results'!$E4999)</f>
        <v>7.6322741E-2</v>
      </c>
      <c r="E5417">
        <f t="shared" si="281"/>
        <v>4.9835489172731187E-2</v>
      </c>
      <c r="F5417">
        <f t="shared" si="282"/>
        <v>2.9533043103885142E-2</v>
      </c>
      <c r="G5417">
        <f>IF('Input and Summary Results'!$J$4="yes",IF(C5417=FALSE,FALSE,IF('Data Transformation'!E5417&lt;$R$10,E5417,$R$10)),IF(C5417=FALSE,FALSE,IF(C5417&lt;$R$10,C5417,$R$10)))</f>
        <v>1.121593514</v>
      </c>
      <c r="H5417">
        <f>IF('Input and Summary Results'!$J$4="yes",'Data Transformation'!F5417,'Data Transformation'!D5417)</f>
        <v>7.6322741E-2</v>
      </c>
      <c r="I5417">
        <f t="shared" si="283"/>
        <v>295</v>
      </c>
    </row>
    <row r="5418" spans="2:9" x14ac:dyDescent="0.45">
      <c r="B5418">
        <f>IF('Input and Summary Results'!D5000=0,FALSE,'Input and Summary Results'!$B5000)</f>
        <v>295</v>
      </c>
      <c r="C5418">
        <f>IF(OR(B5418=0,'Input and Summary Results'!D5000=0,'Input and Summary Results'!D5000=""),FALSE,'Input and Summary Results'!$D5000)</f>
        <v>0.91825252599999996</v>
      </c>
      <c r="D5418">
        <f>IF(OR(B5418=0,'Input and Summary Results'!E5000=0),FALSE,'Input and Summary Results'!$E5000)</f>
        <v>6.3302481999999993E-2</v>
      </c>
      <c r="E5418">
        <f t="shared" ref="E5418:E5481" si="284">IF(C5418=FALSE,FALSE,LOG10(C5418))</f>
        <v>-3.7037868290207561E-2</v>
      </c>
      <c r="F5418">
        <f t="shared" ref="F5418:F5481" si="285">IF(D5418=FALSE, FALSE,0.434*D5418/C5418)</f>
        <v>2.9919086972378228E-2</v>
      </c>
      <c r="G5418">
        <f>IF('Input and Summary Results'!$J$4="yes",IF(C5418=FALSE,FALSE,IF('Data Transformation'!E5418&lt;$R$10,E5418,$R$10)),IF(C5418=FALSE,FALSE,IF(C5418&lt;$R$10,C5418,$R$10)))</f>
        <v>0.91825252599999996</v>
      </c>
      <c r="H5418">
        <f>IF('Input and Summary Results'!$J$4="yes",'Data Transformation'!F5418,'Data Transformation'!D5418)</f>
        <v>6.3302481999999993E-2</v>
      </c>
      <c r="I5418">
        <f t="shared" si="283"/>
        <v>295</v>
      </c>
    </row>
    <row r="5419" spans="2:9" x14ac:dyDescent="0.45">
      <c r="B5419">
        <f>IF('Input and Summary Results'!D5001=0,FALSE,'Input and Summary Results'!$B5001)</f>
        <v>295</v>
      </c>
      <c r="C5419">
        <f>IF(OR(B5419=0,'Input and Summary Results'!D5001=0,'Input and Summary Results'!D5001=""),FALSE,'Input and Summary Results'!$D5001)</f>
        <v>0.96454431600000001</v>
      </c>
      <c r="D5419">
        <f>IF(OR(B5419=0,'Input and Summary Results'!E5001=0),FALSE,'Input and Summary Results'!$E5001)</f>
        <v>6.1328951999999999E-2</v>
      </c>
      <c r="E5419">
        <f t="shared" si="284"/>
        <v>-1.5677813896592334E-2</v>
      </c>
      <c r="F5419">
        <f t="shared" si="285"/>
        <v>2.7595170824686089E-2</v>
      </c>
      <c r="G5419">
        <f>IF('Input and Summary Results'!$J$4="yes",IF(C5419=FALSE,FALSE,IF('Data Transformation'!E5419&lt;$R$10,E5419,$R$10)),IF(C5419=FALSE,FALSE,IF(C5419&lt;$R$10,C5419,$R$10)))</f>
        <v>0.96454431600000001</v>
      </c>
      <c r="H5419">
        <f>IF('Input and Summary Results'!$J$4="yes",'Data Transformation'!F5419,'Data Transformation'!D5419)</f>
        <v>6.1328951999999999E-2</v>
      </c>
      <c r="I5419">
        <f t="shared" si="283"/>
        <v>295</v>
      </c>
    </row>
    <row r="5420" spans="2:9" x14ac:dyDescent="0.45">
      <c r="B5420">
        <f>IF('Input and Summary Results'!D5002=0,FALSE,'Input and Summary Results'!$B5002)</f>
        <v>295</v>
      </c>
      <c r="C5420">
        <f>IF(OR(B5420=0,'Input and Summary Results'!D5002=0,'Input and Summary Results'!D5002=""),FALSE,'Input and Summary Results'!$D5002)</f>
        <v>1.008507115</v>
      </c>
      <c r="D5420">
        <f>IF(OR(B5420=0,'Input and Summary Results'!E5002=0),FALSE,'Input and Summary Results'!$E5002)</f>
        <v>6.0886663000000001E-2</v>
      </c>
      <c r="E5420">
        <f t="shared" si="284"/>
        <v>3.6789664995415575E-3</v>
      </c>
      <c r="F5420">
        <f t="shared" si="285"/>
        <v>2.6201909088167413E-2</v>
      </c>
      <c r="G5420">
        <f>IF('Input and Summary Results'!$J$4="yes",IF(C5420=FALSE,FALSE,IF('Data Transformation'!E5420&lt;$R$10,E5420,$R$10)),IF(C5420=FALSE,FALSE,IF(C5420&lt;$R$10,C5420,$R$10)))</f>
        <v>1.008507115</v>
      </c>
      <c r="H5420">
        <f>IF('Input and Summary Results'!$J$4="yes",'Data Transformation'!F5420,'Data Transformation'!D5420)</f>
        <v>6.0886663000000001E-2</v>
      </c>
      <c r="I5420">
        <f t="shared" si="283"/>
        <v>295</v>
      </c>
    </row>
    <row r="5421" spans="2:9" x14ac:dyDescent="0.45">
      <c r="B5421">
        <f>IF('Input and Summary Results'!D5003=0,FALSE,'Input and Summary Results'!$B5003)</f>
        <v>295</v>
      </c>
      <c r="C5421">
        <f>IF(OR(B5421=0,'Input and Summary Results'!D5003=0,'Input and Summary Results'!D5003=""),FALSE,'Input and Summary Results'!$D5003)</f>
        <v>0.91257752000000003</v>
      </c>
      <c r="D5421">
        <f>IF(OR(B5421=0,'Input and Summary Results'!E5003=0),FALSE,'Input and Summary Results'!$E5003)</f>
        <v>6.0599073000000003E-2</v>
      </c>
      <c r="E5421">
        <f t="shared" si="284"/>
        <v>-3.9730233635021324E-2</v>
      </c>
      <c r="F5421">
        <f t="shared" si="285"/>
        <v>2.8819466955530528E-2</v>
      </c>
      <c r="G5421">
        <f>IF('Input and Summary Results'!$J$4="yes",IF(C5421=FALSE,FALSE,IF('Data Transformation'!E5421&lt;$R$10,E5421,$R$10)),IF(C5421=FALSE,FALSE,IF(C5421&lt;$R$10,C5421,$R$10)))</f>
        <v>0.91257752000000003</v>
      </c>
      <c r="H5421">
        <f>IF('Input and Summary Results'!$J$4="yes",'Data Transformation'!F5421,'Data Transformation'!D5421)</f>
        <v>6.0599073000000003E-2</v>
      </c>
      <c r="I5421">
        <f t="shared" si="283"/>
        <v>295</v>
      </c>
    </row>
    <row r="5422" spans="2:9" x14ac:dyDescent="0.45">
      <c r="B5422">
        <f>IF('Input and Summary Results'!D5004=0,FALSE,'Input and Summary Results'!$B5004)</f>
        <v>295</v>
      </c>
      <c r="C5422">
        <f>IF(OR(B5422=0,'Input and Summary Results'!D5004=0,'Input and Summary Results'!D5004=""),FALSE,'Input and Summary Results'!$D5004)</f>
        <v>0.76986857500000005</v>
      </c>
      <c r="D5422">
        <f>IF(OR(B5422=0,'Input and Summary Results'!E5004=0),FALSE,'Input and Summary Results'!$E5004)</f>
        <v>5.1600198E-2</v>
      </c>
      <c r="E5422">
        <f t="shared" si="284"/>
        <v>-0.11358340732603048</v>
      </c>
      <c r="F5422">
        <f t="shared" si="285"/>
        <v>2.9088712878038953E-2</v>
      </c>
      <c r="G5422">
        <f>IF('Input and Summary Results'!$J$4="yes",IF(C5422=FALSE,FALSE,IF('Data Transformation'!E5422&lt;$R$10,E5422,$R$10)),IF(C5422=FALSE,FALSE,IF(C5422&lt;$R$10,C5422,$R$10)))</f>
        <v>0.76986857500000005</v>
      </c>
      <c r="H5422">
        <f>IF('Input and Summary Results'!$J$4="yes",'Data Transformation'!F5422,'Data Transformation'!D5422)</f>
        <v>5.1600198E-2</v>
      </c>
      <c r="I5422">
        <f t="shared" si="283"/>
        <v>295</v>
      </c>
    </row>
    <row r="5423" spans="2:9" x14ac:dyDescent="0.45">
      <c r="B5423">
        <f>IF('Input and Summary Results'!D5005=0,FALSE,'Input and Summary Results'!$B5005)</f>
        <v>295</v>
      </c>
      <c r="C5423">
        <f>IF(OR(B5423=0,'Input and Summary Results'!D5005=0,'Input and Summary Results'!D5005=""),FALSE,'Input and Summary Results'!$D5005)</f>
        <v>0.95025713999999994</v>
      </c>
      <c r="D5423">
        <f>IF(OR(B5423=0,'Input and Summary Results'!E5005=0),FALSE,'Input and Summary Results'!$E5005)</f>
        <v>5.0799977000000003E-2</v>
      </c>
      <c r="E5423">
        <f t="shared" si="284"/>
        <v>-2.2158858529961297E-2</v>
      </c>
      <c r="F5423">
        <f t="shared" si="285"/>
        <v>2.3201288461773623E-2</v>
      </c>
      <c r="G5423">
        <f>IF('Input and Summary Results'!$J$4="yes",IF(C5423=FALSE,FALSE,IF('Data Transformation'!E5423&lt;$R$10,E5423,$R$10)),IF(C5423=FALSE,FALSE,IF(C5423&lt;$R$10,C5423,$R$10)))</f>
        <v>0.95025713999999994</v>
      </c>
      <c r="H5423">
        <f>IF('Input and Summary Results'!$J$4="yes",'Data Transformation'!F5423,'Data Transformation'!D5423)</f>
        <v>5.0799977000000003E-2</v>
      </c>
      <c r="I5423">
        <f t="shared" si="283"/>
        <v>295</v>
      </c>
    </row>
    <row r="5424" spans="2:9" x14ac:dyDescent="0.45">
      <c r="B5424">
        <f>IF('Input and Summary Results'!D5006=0,FALSE,'Input and Summary Results'!$B5006)</f>
        <v>295</v>
      </c>
      <c r="C5424">
        <f>IF(OR(B5424=0,'Input and Summary Results'!D5006=0,'Input and Summary Results'!D5006=""),FALSE,'Input and Summary Results'!$D5006)</f>
        <v>0.99735631700000005</v>
      </c>
      <c r="D5424">
        <f>IF(OR(B5424=0,'Input and Summary Results'!E5006=0),FALSE,'Input and Summary Results'!$E5006)</f>
        <v>5.0277580000000002E-2</v>
      </c>
      <c r="E5424">
        <f t="shared" si="284"/>
        <v>-1.1496572739687798E-3</v>
      </c>
      <c r="F5424">
        <f t="shared" si="285"/>
        <v>2.1878309033661034E-2</v>
      </c>
      <c r="G5424">
        <f>IF('Input and Summary Results'!$J$4="yes",IF(C5424=FALSE,FALSE,IF('Data Transformation'!E5424&lt;$R$10,E5424,$R$10)),IF(C5424=FALSE,FALSE,IF(C5424&lt;$R$10,C5424,$R$10)))</f>
        <v>0.99735631700000005</v>
      </c>
      <c r="H5424">
        <f>IF('Input and Summary Results'!$J$4="yes",'Data Transformation'!F5424,'Data Transformation'!D5424)</f>
        <v>5.0277580000000002E-2</v>
      </c>
      <c r="I5424">
        <f t="shared" si="283"/>
        <v>295</v>
      </c>
    </row>
    <row r="5425" spans="2:9" x14ac:dyDescent="0.45">
      <c r="B5425">
        <f>IF('Input and Summary Results'!D5007=0,FALSE,'Input and Summary Results'!$B5007)</f>
        <v>295</v>
      </c>
      <c r="C5425">
        <f>IF(OR(B5425=0,'Input and Summary Results'!D5007=0,'Input and Summary Results'!D5007=""),FALSE,'Input and Summary Results'!$D5007)</f>
        <v>0.983673087</v>
      </c>
      <c r="D5425">
        <f>IF(OR(B5425=0,'Input and Summary Results'!E5007=0),FALSE,'Input and Summary Results'!$E5007)</f>
        <v>5.0102263000000001E-2</v>
      </c>
      <c r="E5425">
        <f t="shared" si="284"/>
        <v>-7.1492106149190415E-3</v>
      </c>
      <c r="F5425">
        <f t="shared" si="285"/>
        <v>2.2105293343254801E-2</v>
      </c>
      <c r="G5425">
        <f>IF('Input and Summary Results'!$J$4="yes",IF(C5425=FALSE,FALSE,IF('Data Transformation'!E5425&lt;$R$10,E5425,$R$10)),IF(C5425=FALSE,FALSE,IF(C5425&lt;$R$10,C5425,$R$10)))</f>
        <v>0.983673087</v>
      </c>
      <c r="H5425">
        <f>IF('Input and Summary Results'!$J$4="yes",'Data Transformation'!F5425,'Data Transformation'!D5425)</f>
        <v>5.0102263000000001E-2</v>
      </c>
      <c r="I5425">
        <f t="shared" si="283"/>
        <v>295</v>
      </c>
    </row>
    <row r="5426" spans="2:9" x14ac:dyDescent="0.45">
      <c r="B5426">
        <f>IF('Input and Summary Results'!D5008=0,FALSE,'Input and Summary Results'!$B5008)</f>
        <v>295</v>
      </c>
      <c r="C5426">
        <f>IF(OR(B5426=0,'Input and Summary Results'!D5008=0,'Input and Summary Results'!D5008=""),FALSE,'Input and Summary Results'!$D5008)</f>
        <v>0.96866634399999996</v>
      </c>
      <c r="D5426">
        <f>IF(OR(B5426=0,'Input and Summary Results'!E5008=0),FALSE,'Input and Summary Results'!$E5008)</f>
        <v>4.8984013999999999E-2</v>
      </c>
      <c r="E5426">
        <f t="shared" si="284"/>
        <v>-1.382578942287945E-2</v>
      </c>
      <c r="F5426">
        <f t="shared" si="285"/>
        <v>2.194673347296559E-2</v>
      </c>
      <c r="G5426">
        <f>IF('Input and Summary Results'!$J$4="yes",IF(C5426=FALSE,FALSE,IF('Data Transformation'!E5426&lt;$R$10,E5426,$R$10)),IF(C5426=FALSE,FALSE,IF(C5426&lt;$R$10,C5426,$R$10)))</f>
        <v>0.96866634399999996</v>
      </c>
      <c r="H5426">
        <f>IF('Input and Summary Results'!$J$4="yes",'Data Transformation'!F5426,'Data Transformation'!D5426)</f>
        <v>4.8984013999999999E-2</v>
      </c>
      <c r="I5426">
        <f t="shared" si="283"/>
        <v>295</v>
      </c>
    </row>
    <row r="5427" spans="2:9" x14ac:dyDescent="0.45">
      <c r="B5427">
        <f>IF('Input and Summary Results'!D5009=0,FALSE,'Input and Summary Results'!$B5009)</f>
        <v>295</v>
      </c>
      <c r="C5427">
        <f>IF(OR(B5427=0,'Input and Summary Results'!D5009=0,'Input and Summary Results'!D5009=""),FALSE,'Input and Summary Results'!$D5009)</f>
        <v>0.97058772100000001</v>
      </c>
      <c r="D5427">
        <f>IF(OR(B5427=0,'Input and Summary Results'!E5009=0),FALSE,'Input and Summary Results'!$E5009)</f>
        <v>4.4924640000000002E-2</v>
      </c>
      <c r="E5427">
        <f t="shared" si="284"/>
        <v>-1.2965207287862261E-2</v>
      </c>
      <c r="F5427">
        <f t="shared" si="285"/>
        <v>2.0088131487911127E-2</v>
      </c>
      <c r="G5427">
        <f>IF('Input and Summary Results'!$J$4="yes",IF(C5427=FALSE,FALSE,IF('Data Transformation'!E5427&lt;$R$10,E5427,$R$10)),IF(C5427=FALSE,FALSE,IF(C5427&lt;$R$10,C5427,$R$10)))</f>
        <v>0.97058772100000001</v>
      </c>
      <c r="H5427">
        <f>IF('Input and Summary Results'!$J$4="yes",'Data Transformation'!F5427,'Data Transformation'!D5427)</f>
        <v>4.4924640000000002E-2</v>
      </c>
      <c r="I5427">
        <f t="shared" si="283"/>
        <v>295</v>
      </c>
    </row>
    <row r="5428" spans="2:9" x14ac:dyDescent="0.45">
      <c r="B5428">
        <f>IF('Input and Summary Results'!D5010=0,FALSE,'Input and Summary Results'!$B5010)</f>
        <v>295</v>
      </c>
      <c r="C5428">
        <f>IF(OR(B5428=0,'Input and Summary Results'!D5010=0,'Input and Summary Results'!D5010=""),FALSE,'Input and Summary Results'!$D5010)</f>
        <v>0.999736611</v>
      </c>
      <c r="D5428">
        <f>IF(OR(B5428=0,'Input and Summary Results'!E5010=0),FALSE,'Input and Summary Results'!$E5010)</f>
        <v>3.8619940999999998E-2</v>
      </c>
      <c r="E5428">
        <f t="shared" si="284"/>
        <v>-1.1440345626145774E-4</v>
      </c>
      <c r="F5428">
        <f t="shared" si="285"/>
        <v>1.676547023443958E-2</v>
      </c>
      <c r="G5428">
        <f>IF('Input and Summary Results'!$J$4="yes",IF(C5428=FALSE,FALSE,IF('Data Transformation'!E5428&lt;$R$10,E5428,$R$10)),IF(C5428=FALSE,FALSE,IF(C5428&lt;$R$10,C5428,$R$10)))</f>
        <v>0.999736611</v>
      </c>
      <c r="H5428">
        <f>IF('Input and Summary Results'!$J$4="yes",'Data Transformation'!F5428,'Data Transformation'!D5428)</f>
        <v>3.8619940999999998E-2</v>
      </c>
      <c r="I5428">
        <f t="shared" si="283"/>
        <v>295</v>
      </c>
    </row>
    <row r="5429" spans="2:9" x14ac:dyDescent="0.45">
      <c r="B5429">
        <f>IF('Input and Summary Results'!D5011=0,FALSE,'Input and Summary Results'!$B5011)</f>
        <v>295</v>
      </c>
      <c r="C5429">
        <f>IF(OR(B5429=0,'Input and Summary Results'!D5011=0,'Input and Summary Results'!D5011=""),FALSE,'Input and Summary Results'!$D5011)</f>
        <v>0.97327854800000002</v>
      </c>
      <c r="D5429">
        <f>IF(OR(B5429=0,'Input and Summary Results'!E5011=0),FALSE,'Input and Summary Results'!$E5011)</f>
        <v>3.8513577E-2</v>
      </c>
      <c r="E5429">
        <f t="shared" si="284"/>
        <v>-1.1762848789316164E-2</v>
      </c>
      <c r="F5429">
        <f t="shared" si="285"/>
        <v>1.7173801325784489E-2</v>
      </c>
      <c r="G5429">
        <f>IF('Input and Summary Results'!$J$4="yes",IF(C5429=FALSE,FALSE,IF('Data Transformation'!E5429&lt;$R$10,E5429,$R$10)),IF(C5429=FALSE,FALSE,IF(C5429&lt;$R$10,C5429,$R$10)))</f>
        <v>0.97327854800000002</v>
      </c>
      <c r="H5429">
        <f>IF('Input and Summary Results'!$J$4="yes",'Data Transformation'!F5429,'Data Transformation'!D5429)</f>
        <v>3.8513577E-2</v>
      </c>
      <c r="I5429">
        <f t="shared" si="283"/>
        <v>295</v>
      </c>
    </row>
    <row r="5430" spans="2:9" x14ac:dyDescent="0.45">
      <c r="B5430">
        <f>IF('Input and Summary Results'!D5012=0,FALSE,'Input and Summary Results'!$B5012)</f>
        <v>296</v>
      </c>
      <c r="C5430">
        <f>IF(OR(B5430=0,'Input and Summary Results'!D5012=0,'Input and Summary Results'!D5012=""),FALSE,'Input and Summary Results'!$D5012)</f>
        <v>0.14698467600000001</v>
      </c>
      <c r="D5430">
        <f>IF(OR(B5430=0,'Input and Summary Results'!E5012=0),FALSE,'Input and Summary Results'!$E5012)</f>
        <v>0.112913291</v>
      </c>
      <c r="E5430">
        <f t="shared" si="284"/>
        <v>-0.8327279405956769</v>
      </c>
      <c r="F5430">
        <f t="shared" si="285"/>
        <v>0.33339780463917201</v>
      </c>
      <c r="G5430">
        <f>IF('Input and Summary Results'!$J$4="yes",IF(C5430=FALSE,FALSE,IF('Data Transformation'!E5430&lt;$R$10,E5430,$R$10)),IF(C5430=FALSE,FALSE,IF(C5430&lt;$R$10,C5430,$R$10)))</f>
        <v>0.14698467600000001</v>
      </c>
      <c r="H5430">
        <f>IF('Input and Summary Results'!$J$4="yes",'Data Transformation'!F5430,'Data Transformation'!D5430)</f>
        <v>0.112913291</v>
      </c>
      <c r="I5430">
        <f t="shared" si="283"/>
        <v>296</v>
      </c>
    </row>
    <row r="5431" spans="2:9" x14ac:dyDescent="0.45">
      <c r="B5431">
        <f>IF('Input and Summary Results'!D5013=0,FALSE,'Input and Summary Results'!$B5013)</f>
        <v>296</v>
      </c>
      <c r="C5431">
        <f>IF(OR(B5431=0,'Input and Summary Results'!D5013=0,'Input and Summary Results'!D5013=""),FALSE,'Input and Summary Results'!$D5013)</f>
        <v>0.88206317499999998</v>
      </c>
      <c r="D5431">
        <f>IF(OR(B5431=0,'Input and Summary Results'!E5013=0),FALSE,'Input and Summary Results'!$E5013)</f>
        <v>0.104429261</v>
      </c>
      <c r="E5431">
        <f t="shared" si="284"/>
        <v>-5.4500308778222969E-2</v>
      </c>
      <c r="F5431">
        <f t="shared" si="285"/>
        <v>5.1382146493078575E-2</v>
      </c>
      <c r="G5431">
        <f>IF('Input and Summary Results'!$J$4="yes",IF(C5431=FALSE,FALSE,IF('Data Transformation'!E5431&lt;$R$10,E5431,$R$10)),IF(C5431=FALSE,FALSE,IF(C5431&lt;$R$10,C5431,$R$10)))</f>
        <v>0.88206317499999998</v>
      </c>
      <c r="H5431">
        <f>IF('Input and Summary Results'!$J$4="yes",'Data Transformation'!F5431,'Data Transformation'!D5431)</f>
        <v>0.104429261</v>
      </c>
      <c r="I5431">
        <f t="shared" si="283"/>
        <v>296</v>
      </c>
    </row>
    <row r="5432" spans="2:9" x14ac:dyDescent="0.45">
      <c r="B5432">
        <f>IF('Input and Summary Results'!D5014=0,FALSE,'Input and Summary Results'!$B5014)</f>
        <v>296</v>
      </c>
      <c r="C5432">
        <f>IF(OR(B5432=0,'Input and Summary Results'!D5014=0,'Input and Summary Results'!D5014=""),FALSE,'Input and Summary Results'!$D5014)</f>
        <v>0.31182594699999999</v>
      </c>
      <c r="D5432">
        <f>IF(OR(B5432=0,'Input and Summary Results'!E5014=0),FALSE,'Input and Summary Results'!$E5014)</f>
        <v>0.103389674</v>
      </c>
      <c r="E5432">
        <f t="shared" si="284"/>
        <v>-0.5060877500513532</v>
      </c>
      <c r="F5432">
        <f t="shared" si="285"/>
        <v>0.14389796278242362</v>
      </c>
      <c r="G5432">
        <f>IF('Input and Summary Results'!$J$4="yes",IF(C5432=FALSE,FALSE,IF('Data Transformation'!E5432&lt;$R$10,E5432,$R$10)),IF(C5432=FALSE,FALSE,IF(C5432&lt;$R$10,C5432,$R$10)))</f>
        <v>0.31182594699999999</v>
      </c>
      <c r="H5432">
        <f>IF('Input and Summary Results'!$J$4="yes",'Data Transformation'!F5432,'Data Transformation'!D5432)</f>
        <v>0.103389674</v>
      </c>
      <c r="I5432">
        <f t="shared" si="283"/>
        <v>296</v>
      </c>
    </row>
    <row r="5433" spans="2:9" x14ac:dyDescent="0.45">
      <c r="B5433">
        <f>IF('Input and Summary Results'!D5015=0,FALSE,'Input and Summary Results'!$B5015)</f>
        <v>296</v>
      </c>
      <c r="C5433">
        <f>IF(OR(B5433=0,'Input and Summary Results'!D5015=0,'Input and Summary Results'!D5015=""),FALSE,'Input and Summary Results'!$D5015)</f>
        <v>-2.9261413E-2</v>
      </c>
      <c r="D5433">
        <f>IF(OR(B5433=0,'Input and Summary Results'!E5015=0),FALSE,'Input and Summary Results'!$E5015)</f>
        <v>9.0421646999999994E-2</v>
      </c>
      <c r="E5433" t="e">
        <f t="shared" si="284"/>
        <v>#NUM!</v>
      </c>
      <c r="F5433">
        <f t="shared" si="285"/>
        <v>-1.3411175597706098</v>
      </c>
      <c r="G5433">
        <f>IF('Input and Summary Results'!$J$4="yes",IF(C5433=FALSE,FALSE,IF('Data Transformation'!E5433&lt;$R$10,E5433,$R$10)),IF(C5433=FALSE,FALSE,IF(C5433&lt;$R$10,C5433,$R$10)))</f>
        <v>-2.9261413E-2</v>
      </c>
      <c r="H5433">
        <f>IF('Input and Summary Results'!$J$4="yes",'Data Transformation'!F5433,'Data Transformation'!D5433)</f>
        <v>9.0421646999999994E-2</v>
      </c>
      <c r="I5433">
        <f t="shared" si="283"/>
        <v>296</v>
      </c>
    </row>
    <row r="5434" spans="2:9" x14ac:dyDescent="0.45">
      <c r="B5434">
        <f>IF('Input and Summary Results'!D5016=0,FALSE,'Input and Summary Results'!$B5016)</f>
        <v>296</v>
      </c>
      <c r="C5434">
        <f>IF(OR(B5434=0,'Input and Summary Results'!D5016=0,'Input and Summary Results'!D5016=""),FALSE,'Input and Summary Results'!$D5016)</f>
        <v>8.4738420999999994E-2</v>
      </c>
      <c r="D5434">
        <f>IF(OR(B5434=0,'Input and Summary Results'!E5016=0),FALSE,'Input and Summary Results'!$E5016)</f>
        <v>8.9479943000000006E-2</v>
      </c>
      <c r="E5434">
        <f t="shared" si="284"/>
        <v>-1.0719196328223548</v>
      </c>
      <c r="F5434">
        <f t="shared" si="285"/>
        <v>0.45828438627620882</v>
      </c>
      <c r="G5434">
        <f>IF('Input and Summary Results'!$J$4="yes",IF(C5434=FALSE,FALSE,IF('Data Transformation'!E5434&lt;$R$10,E5434,$R$10)),IF(C5434=FALSE,FALSE,IF(C5434&lt;$R$10,C5434,$R$10)))</f>
        <v>8.4738420999999994E-2</v>
      </c>
      <c r="H5434">
        <f>IF('Input and Summary Results'!$J$4="yes",'Data Transformation'!F5434,'Data Transformation'!D5434)</f>
        <v>8.9479943000000006E-2</v>
      </c>
      <c r="I5434">
        <f t="shared" si="283"/>
        <v>296</v>
      </c>
    </row>
    <row r="5435" spans="2:9" x14ac:dyDescent="0.45">
      <c r="B5435">
        <f>IF('Input and Summary Results'!D5017=0,FALSE,'Input and Summary Results'!$B5017)</f>
        <v>296</v>
      </c>
      <c r="C5435">
        <f>IF(OR(B5435=0,'Input and Summary Results'!D5017=0,'Input and Summary Results'!D5017=""),FALSE,'Input and Summary Results'!$D5017)</f>
        <v>0.63086795600000001</v>
      </c>
      <c r="D5435">
        <f>IF(OR(B5435=0,'Input and Summary Results'!E5017=0),FALSE,'Input and Summary Results'!$E5017)</f>
        <v>8.4555539999999998E-2</v>
      </c>
      <c r="E5435">
        <f t="shared" si="284"/>
        <v>-0.20006153137640181</v>
      </c>
      <c r="F5435">
        <f t="shared" si="285"/>
        <v>5.81692317877055E-2</v>
      </c>
      <c r="G5435">
        <f>IF('Input and Summary Results'!$J$4="yes",IF(C5435=FALSE,FALSE,IF('Data Transformation'!E5435&lt;$R$10,E5435,$R$10)),IF(C5435=FALSE,FALSE,IF(C5435&lt;$R$10,C5435,$R$10)))</f>
        <v>0.63086795600000001</v>
      </c>
      <c r="H5435">
        <f>IF('Input and Summary Results'!$J$4="yes",'Data Transformation'!F5435,'Data Transformation'!D5435)</f>
        <v>8.4555539999999998E-2</v>
      </c>
      <c r="I5435">
        <f t="shared" si="283"/>
        <v>296</v>
      </c>
    </row>
    <row r="5436" spans="2:9" x14ac:dyDescent="0.45">
      <c r="B5436">
        <f>IF('Input and Summary Results'!D5018=0,FALSE,'Input and Summary Results'!$B5018)</f>
        <v>296</v>
      </c>
      <c r="C5436">
        <f>IF(OR(B5436=0,'Input and Summary Results'!D5018=0,'Input and Summary Results'!D5018=""),FALSE,'Input and Summary Results'!$D5018)</f>
        <v>0.167002754</v>
      </c>
      <c r="D5436">
        <f>IF(OR(B5436=0,'Input and Summary Results'!E5018=0),FALSE,'Input and Summary Results'!$E5018)</f>
        <v>7.9810690000000004E-2</v>
      </c>
      <c r="E5436">
        <f t="shared" si="284"/>
        <v>-0.77727636695336733</v>
      </c>
      <c r="F5436">
        <f t="shared" si="285"/>
        <v>0.20740879195321532</v>
      </c>
      <c r="G5436">
        <f>IF('Input and Summary Results'!$J$4="yes",IF(C5436=FALSE,FALSE,IF('Data Transformation'!E5436&lt;$R$10,E5436,$R$10)),IF(C5436=FALSE,FALSE,IF(C5436&lt;$R$10,C5436,$R$10)))</f>
        <v>0.167002754</v>
      </c>
      <c r="H5436">
        <f>IF('Input and Summary Results'!$J$4="yes",'Data Transformation'!F5436,'Data Transformation'!D5436)</f>
        <v>7.9810690000000004E-2</v>
      </c>
      <c r="I5436">
        <f t="shared" si="283"/>
        <v>296</v>
      </c>
    </row>
    <row r="5437" spans="2:9" x14ac:dyDescent="0.45">
      <c r="B5437">
        <f>IF('Input and Summary Results'!D5019=0,FALSE,'Input and Summary Results'!$B5019)</f>
        <v>296</v>
      </c>
      <c r="C5437">
        <f>IF(OR(B5437=0,'Input and Summary Results'!D5019=0,'Input and Summary Results'!D5019=""),FALSE,'Input and Summary Results'!$D5019)</f>
        <v>0.307965716</v>
      </c>
      <c r="D5437">
        <f>IF(OR(B5437=0,'Input and Summary Results'!E5019=0),FALSE,'Input and Summary Results'!$E5019)</f>
        <v>7.8866278999999997E-2</v>
      </c>
      <c r="E5437">
        <f t="shared" si="284"/>
        <v>-0.51149762824227818</v>
      </c>
      <c r="F5437">
        <f t="shared" si="285"/>
        <v>0.11114212819065872</v>
      </c>
      <c r="G5437">
        <f>IF('Input and Summary Results'!$J$4="yes",IF(C5437=FALSE,FALSE,IF('Data Transformation'!E5437&lt;$R$10,E5437,$R$10)),IF(C5437=FALSE,FALSE,IF(C5437&lt;$R$10,C5437,$R$10)))</f>
        <v>0.307965716</v>
      </c>
      <c r="H5437">
        <f>IF('Input and Summary Results'!$J$4="yes",'Data Transformation'!F5437,'Data Transformation'!D5437)</f>
        <v>7.8866278999999997E-2</v>
      </c>
      <c r="I5437">
        <f t="shared" si="283"/>
        <v>296</v>
      </c>
    </row>
    <row r="5438" spans="2:9" x14ac:dyDescent="0.45">
      <c r="B5438">
        <f>IF('Input and Summary Results'!D5020=0,FALSE,'Input and Summary Results'!$B5020)</f>
        <v>296</v>
      </c>
      <c r="C5438">
        <f>IF(OR(B5438=0,'Input and Summary Results'!D5020=0,'Input and Summary Results'!D5020=""),FALSE,'Input and Summary Results'!$D5020)</f>
        <v>1.030679804</v>
      </c>
      <c r="D5438">
        <f>IF(OR(B5438=0,'Input and Summary Results'!E5020=0),FALSE,'Input and Summary Results'!$E5020)</f>
        <v>7.4199842000000002E-2</v>
      </c>
      <c r="E5438">
        <f t="shared" si="284"/>
        <v>1.3123766200957026E-2</v>
      </c>
      <c r="F5438">
        <f t="shared" si="285"/>
        <v>3.1244166522933055E-2</v>
      </c>
      <c r="G5438">
        <f>IF('Input and Summary Results'!$J$4="yes",IF(C5438=FALSE,FALSE,IF('Data Transformation'!E5438&lt;$R$10,E5438,$R$10)),IF(C5438=FALSE,FALSE,IF(C5438&lt;$R$10,C5438,$R$10)))</f>
        <v>1.030679804</v>
      </c>
      <c r="H5438">
        <f>IF('Input and Summary Results'!$J$4="yes",'Data Transformation'!F5438,'Data Transformation'!D5438)</f>
        <v>7.4199842000000002E-2</v>
      </c>
      <c r="I5438">
        <f t="shared" si="283"/>
        <v>296</v>
      </c>
    </row>
    <row r="5439" spans="2:9" x14ac:dyDescent="0.45">
      <c r="B5439">
        <f>IF('Input and Summary Results'!D5021=0,FALSE,'Input and Summary Results'!$B5021)</f>
        <v>296</v>
      </c>
      <c r="C5439">
        <f>IF(OR(B5439=0,'Input and Summary Results'!D5021=0,'Input and Summary Results'!D5021=""),FALSE,'Input and Summary Results'!$D5021)</f>
        <v>2.9185994999999999E-2</v>
      </c>
      <c r="D5439">
        <f>IF(OR(B5439=0,'Input and Summary Results'!E5021=0),FALSE,'Input and Summary Results'!$E5021)</f>
        <v>7.3627628000000001E-2</v>
      </c>
      <c r="E5439">
        <f t="shared" si="284"/>
        <v>-1.5348254962670127</v>
      </c>
      <c r="F5439">
        <f t="shared" si="285"/>
        <v>1.0948535608260057</v>
      </c>
      <c r="G5439">
        <f>IF('Input and Summary Results'!$J$4="yes",IF(C5439=FALSE,FALSE,IF('Data Transformation'!E5439&lt;$R$10,E5439,$R$10)),IF(C5439=FALSE,FALSE,IF(C5439&lt;$R$10,C5439,$R$10)))</f>
        <v>2.9185994999999999E-2</v>
      </c>
      <c r="H5439">
        <f>IF('Input and Summary Results'!$J$4="yes",'Data Transformation'!F5439,'Data Transformation'!D5439)</f>
        <v>7.3627628000000001E-2</v>
      </c>
      <c r="I5439">
        <f t="shared" si="283"/>
        <v>296</v>
      </c>
    </row>
    <row r="5440" spans="2:9" x14ac:dyDescent="0.45">
      <c r="B5440">
        <f>IF('Input and Summary Results'!D5022=0,FALSE,'Input and Summary Results'!$B5022)</f>
        <v>296</v>
      </c>
      <c r="C5440">
        <f>IF(OR(B5440=0,'Input and Summary Results'!D5022=0,'Input and Summary Results'!D5022=""),FALSE,'Input and Summary Results'!$D5022)</f>
        <v>0.13435293300000001</v>
      </c>
      <c r="D5440">
        <f>IF(OR(B5440=0,'Input and Summary Results'!E5022=0),FALSE,'Input and Summary Results'!$E5022)</f>
        <v>6.9438147000000006E-2</v>
      </c>
      <c r="E5440">
        <f t="shared" si="284"/>
        <v>-0.87175284823482024</v>
      </c>
      <c r="F5440">
        <f t="shared" si="285"/>
        <v>0.22430590181458859</v>
      </c>
      <c r="G5440">
        <f>IF('Input and Summary Results'!$J$4="yes",IF(C5440=FALSE,FALSE,IF('Data Transformation'!E5440&lt;$R$10,E5440,$R$10)),IF(C5440=FALSE,FALSE,IF(C5440&lt;$R$10,C5440,$R$10)))</f>
        <v>0.13435293300000001</v>
      </c>
      <c r="H5440">
        <f>IF('Input and Summary Results'!$J$4="yes",'Data Transformation'!F5440,'Data Transformation'!D5440)</f>
        <v>6.9438147000000006E-2</v>
      </c>
      <c r="I5440">
        <f t="shared" si="283"/>
        <v>296</v>
      </c>
    </row>
    <row r="5441" spans="2:9" x14ac:dyDescent="0.45">
      <c r="B5441">
        <f>IF('Input and Summary Results'!D5023=0,FALSE,'Input and Summary Results'!$B5023)</f>
        <v>296</v>
      </c>
      <c r="C5441">
        <f>IF(OR(B5441=0,'Input and Summary Results'!D5023=0,'Input and Summary Results'!D5023=""),FALSE,'Input and Summary Results'!$D5023)</f>
        <v>0.13965029000000001</v>
      </c>
      <c r="D5441">
        <f>IF(OR(B5441=0,'Input and Summary Results'!E5023=0),FALSE,'Input and Summary Results'!$E5023)</f>
        <v>6.7774303999999994E-2</v>
      </c>
      <c r="E5441">
        <f t="shared" si="284"/>
        <v>-0.85495815809925269</v>
      </c>
      <c r="F5441">
        <f t="shared" si="285"/>
        <v>0.21062647228301493</v>
      </c>
      <c r="G5441">
        <f>IF('Input and Summary Results'!$J$4="yes",IF(C5441=FALSE,FALSE,IF('Data Transformation'!E5441&lt;$R$10,E5441,$R$10)),IF(C5441=FALSE,FALSE,IF(C5441&lt;$R$10,C5441,$R$10)))</f>
        <v>0.13965029000000001</v>
      </c>
      <c r="H5441">
        <f>IF('Input and Summary Results'!$J$4="yes",'Data Transformation'!F5441,'Data Transformation'!D5441)</f>
        <v>6.7774303999999994E-2</v>
      </c>
      <c r="I5441">
        <f t="shared" si="283"/>
        <v>296</v>
      </c>
    </row>
    <row r="5442" spans="2:9" x14ac:dyDescent="0.45">
      <c r="B5442">
        <f>IF('Input and Summary Results'!D5024=0,FALSE,'Input and Summary Results'!$B5024)</f>
        <v>296</v>
      </c>
      <c r="C5442">
        <f>IF(OR(B5442=0,'Input and Summary Results'!D5024=0,'Input and Summary Results'!D5024=""),FALSE,'Input and Summary Results'!$D5024)</f>
        <v>0.120218696</v>
      </c>
      <c r="D5442">
        <f>IF(OR(B5442=0,'Input and Summary Results'!E5024=0),FALSE,'Input and Summary Results'!$E5024)</f>
        <v>6.7373054000000002E-2</v>
      </c>
      <c r="E5442">
        <f t="shared" si="284"/>
        <v>-0.92002798709004219</v>
      </c>
      <c r="F5442">
        <f t="shared" si="285"/>
        <v>0.24322261352759975</v>
      </c>
      <c r="G5442">
        <f>IF('Input and Summary Results'!$J$4="yes",IF(C5442=FALSE,FALSE,IF('Data Transformation'!E5442&lt;$R$10,E5442,$R$10)),IF(C5442=FALSE,FALSE,IF(C5442&lt;$R$10,C5442,$R$10)))</f>
        <v>0.120218696</v>
      </c>
      <c r="H5442">
        <f>IF('Input and Summary Results'!$J$4="yes",'Data Transformation'!F5442,'Data Transformation'!D5442)</f>
        <v>6.7373054000000002E-2</v>
      </c>
      <c r="I5442">
        <f t="shared" si="283"/>
        <v>296</v>
      </c>
    </row>
    <row r="5443" spans="2:9" x14ac:dyDescent="0.45">
      <c r="B5443">
        <f>IF('Input and Summary Results'!D5025=0,FALSE,'Input and Summary Results'!$B5025)</f>
        <v>296</v>
      </c>
      <c r="C5443">
        <f>IF(OR(B5443=0,'Input and Summary Results'!D5025=0,'Input and Summary Results'!D5025=""),FALSE,'Input and Summary Results'!$D5025)</f>
        <v>4.3408533999999999E-2</v>
      </c>
      <c r="D5443">
        <f>IF(OR(B5443=0,'Input and Summary Results'!E5025=0),FALSE,'Input and Summary Results'!$E5025)</f>
        <v>6.5611322999999999E-2</v>
      </c>
      <c r="E5443">
        <f t="shared" si="284"/>
        <v>-1.3624248809768105</v>
      </c>
      <c r="F5443">
        <f t="shared" si="285"/>
        <v>0.6559842399192749</v>
      </c>
      <c r="G5443">
        <f>IF('Input and Summary Results'!$J$4="yes",IF(C5443=FALSE,FALSE,IF('Data Transformation'!E5443&lt;$R$10,E5443,$R$10)),IF(C5443=FALSE,FALSE,IF(C5443&lt;$R$10,C5443,$R$10)))</f>
        <v>4.3408533999999999E-2</v>
      </c>
      <c r="H5443">
        <f>IF('Input and Summary Results'!$J$4="yes",'Data Transformation'!F5443,'Data Transformation'!D5443)</f>
        <v>6.5611322999999999E-2</v>
      </c>
      <c r="I5443">
        <f t="shared" si="283"/>
        <v>296</v>
      </c>
    </row>
    <row r="5444" spans="2:9" x14ac:dyDescent="0.45">
      <c r="B5444">
        <f>IF('Input and Summary Results'!D5026=0,FALSE,'Input and Summary Results'!$B5026)</f>
        <v>296</v>
      </c>
      <c r="C5444">
        <f>IF(OR(B5444=0,'Input and Summary Results'!D5026=0,'Input and Summary Results'!D5026=""),FALSE,'Input and Summary Results'!$D5026)</f>
        <v>-4.7023616999999997E-2</v>
      </c>
      <c r="D5444">
        <f>IF(OR(B5444=0,'Input and Summary Results'!E5026=0),FALSE,'Input and Summary Results'!$E5026)</f>
        <v>6.0805895999999998E-2</v>
      </c>
      <c r="E5444" t="e">
        <f t="shared" si="284"/>
        <v>#NUM!</v>
      </c>
      <c r="F5444">
        <f t="shared" si="285"/>
        <v>-0.56120223299709171</v>
      </c>
      <c r="G5444">
        <f>IF('Input and Summary Results'!$J$4="yes",IF(C5444=FALSE,FALSE,IF('Data Transformation'!E5444&lt;$R$10,E5444,$R$10)),IF(C5444=FALSE,FALSE,IF(C5444&lt;$R$10,C5444,$R$10)))</f>
        <v>-4.7023616999999997E-2</v>
      </c>
      <c r="H5444">
        <f>IF('Input and Summary Results'!$J$4="yes",'Data Transformation'!F5444,'Data Transformation'!D5444)</f>
        <v>6.0805895999999998E-2</v>
      </c>
      <c r="I5444">
        <f t="shared" si="283"/>
        <v>296</v>
      </c>
    </row>
    <row r="5445" spans="2:9" x14ac:dyDescent="0.45">
      <c r="B5445">
        <f>IF('Input and Summary Results'!D5027=0,FALSE,'Input and Summary Results'!$B5027)</f>
        <v>296</v>
      </c>
      <c r="C5445">
        <f>IF(OR(B5445=0,'Input and Summary Results'!D5027=0,'Input and Summary Results'!D5027=""),FALSE,'Input and Summary Results'!$D5027)</f>
        <v>-6.9316407999999996E-2</v>
      </c>
      <c r="D5445">
        <f>IF(OR(B5445=0,'Input and Summary Results'!E5027=0),FALSE,'Input and Summary Results'!$E5027)</f>
        <v>5.7203577999999998E-2</v>
      </c>
      <c r="E5445" t="e">
        <f t="shared" si="284"/>
        <v>#NUM!</v>
      </c>
      <c r="F5445">
        <f t="shared" si="285"/>
        <v>-0.35815982922831197</v>
      </c>
      <c r="G5445">
        <f>IF('Input and Summary Results'!$J$4="yes",IF(C5445=FALSE,FALSE,IF('Data Transformation'!E5445&lt;$R$10,E5445,$R$10)),IF(C5445=FALSE,FALSE,IF(C5445&lt;$R$10,C5445,$R$10)))</f>
        <v>-6.9316407999999996E-2</v>
      </c>
      <c r="H5445">
        <f>IF('Input and Summary Results'!$J$4="yes",'Data Transformation'!F5445,'Data Transformation'!D5445)</f>
        <v>5.7203577999999998E-2</v>
      </c>
      <c r="I5445">
        <f t="shared" ref="I5445:I5508" si="286">IF(G5445=FALSE,"",B5445)</f>
        <v>296</v>
      </c>
    </row>
    <row r="5446" spans="2:9" x14ac:dyDescent="0.45">
      <c r="B5446">
        <f>IF('Input and Summary Results'!D5028=0,FALSE,'Input and Summary Results'!$B5028)</f>
        <v>296</v>
      </c>
      <c r="C5446">
        <f>IF(OR(B5446=0,'Input and Summary Results'!D5028=0,'Input and Summary Results'!D5028=""),FALSE,'Input and Summary Results'!$D5028)</f>
        <v>0.20867253699999999</v>
      </c>
      <c r="D5446">
        <f>IF(OR(B5446=0,'Input and Summary Results'!E5028=0),FALSE,'Input and Summary Results'!$E5028)</f>
        <v>5.2917064E-2</v>
      </c>
      <c r="E5446">
        <f t="shared" si="284"/>
        <v>-0.68053470385342008</v>
      </c>
      <c r="F5446">
        <f t="shared" si="285"/>
        <v>0.11005763434984259</v>
      </c>
      <c r="G5446">
        <f>IF('Input and Summary Results'!$J$4="yes",IF(C5446=FALSE,FALSE,IF('Data Transformation'!E5446&lt;$R$10,E5446,$R$10)),IF(C5446=FALSE,FALSE,IF(C5446&lt;$R$10,C5446,$R$10)))</f>
        <v>0.20867253699999999</v>
      </c>
      <c r="H5446">
        <f>IF('Input and Summary Results'!$J$4="yes",'Data Transformation'!F5446,'Data Transformation'!D5446)</f>
        <v>5.2917064E-2</v>
      </c>
      <c r="I5446">
        <f t="shared" si="286"/>
        <v>296</v>
      </c>
    </row>
    <row r="5447" spans="2:9" x14ac:dyDescent="0.45">
      <c r="B5447">
        <f>IF('Input and Summary Results'!D5029=0,FALSE,'Input and Summary Results'!$B5029)</f>
        <v>296</v>
      </c>
      <c r="C5447">
        <f>IF(OR(B5447=0,'Input and Summary Results'!D5029=0,'Input and Summary Results'!D5029=""),FALSE,'Input and Summary Results'!$D5029)</f>
        <v>5.9419820000000002E-3</v>
      </c>
      <c r="D5447">
        <f>IF(OR(B5447=0,'Input and Summary Results'!E5029=0),FALSE,'Input and Summary Results'!$E5029)</f>
        <v>4.4324730999999999E-2</v>
      </c>
      <c r="E5447">
        <f t="shared" si="284"/>
        <v>-2.2260686681352686</v>
      </c>
      <c r="F5447">
        <f t="shared" si="285"/>
        <v>3.2374607082283315</v>
      </c>
      <c r="G5447">
        <f>IF('Input and Summary Results'!$J$4="yes",IF(C5447=FALSE,FALSE,IF('Data Transformation'!E5447&lt;$R$10,E5447,$R$10)),IF(C5447=FALSE,FALSE,IF(C5447&lt;$R$10,C5447,$R$10)))</f>
        <v>5.9419820000000002E-3</v>
      </c>
      <c r="H5447">
        <f>IF('Input and Summary Results'!$J$4="yes",'Data Transformation'!F5447,'Data Transformation'!D5447)</f>
        <v>4.4324730999999999E-2</v>
      </c>
      <c r="I5447">
        <f t="shared" si="286"/>
        <v>296</v>
      </c>
    </row>
    <row r="5448" spans="2:9" x14ac:dyDescent="0.45">
      <c r="B5448">
        <f>IF('Input and Summary Results'!D5030=0,FALSE,'Input and Summary Results'!$B5030)</f>
        <v>296</v>
      </c>
      <c r="C5448">
        <f>IF(OR(B5448=0,'Input and Summary Results'!D5030=0,'Input and Summary Results'!D5030=""),FALSE,'Input and Summary Results'!$D5030)</f>
        <v>3.8041785000000002E-2</v>
      </c>
      <c r="D5448">
        <f>IF(OR(B5448=0,'Input and Summary Results'!E5030=0),FALSE,'Input and Summary Results'!$E5030)</f>
        <v>4.0317472E-2</v>
      </c>
      <c r="E5448">
        <f t="shared" si="284"/>
        <v>-1.4197391132524326</v>
      </c>
      <c r="F5448">
        <f t="shared" si="285"/>
        <v>0.45996219283611428</v>
      </c>
      <c r="G5448">
        <f>IF('Input and Summary Results'!$J$4="yes",IF(C5448=FALSE,FALSE,IF('Data Transformation'!E5448&lt;$R$10,E5448,$R$10)),IF(C5448=FALSE,FALSE,IF(C5448&lt;$R$10,C5448,$R$10)))</f>
        <v>3.8041785000000002E-2</v>
      </c>
      <c r="H5448">
        <f>IF('Input and Summary Results'!$J$4="yes",'Data Transformation'!F5448,'Data Transformation'!D5448)</f>
        <v>4.0317472E-2</v>
      </c>
      <c r="I5448">
        <f t="shared" si="286"/>
        <v>296</v>
      </c>
    </row>
    <row r="5449" spans="2:9" x14ac:dyDescent="0.45">
      <c r="B5449">
        <f>IF('Input and Summary Results'!D5031=0,FALSE,'Input and Summary Results'!$B5031)</f>
        <v>297</v>
      </c>
      <c r="C5449">
        <f>IF(OR(B5449=0,'Input and Summary Results'!D5031=0,'Input and Summary Results'!D5031=""),FALSE,'Input and Summary Results'!$D5031)</f>
        <v>0.85794463700000001</v>
      </c>
      <c r="D5449">
        <f>IF(OR(B5449=0,'Input and Summary Results'!E5031=0),FALSE,'Input and Summary Results'!$E5031)</f>
        <v>0.13374678700000001</v>
      </c>
      <c r="E5449">
        <f t="shared" si="284"/>
        <v>-6.6540736185277366E-2</v>
      </c>
      <c r="F5449">
        <f t="shared" si="285"/>
        <v>6.7657169302871925E-2</v>
      </c>
      <c r="G5449">
        <f>IF('Input and Summary Results'!$J$4="yes",IF(C5449=FALSE,FALSE,IF('Data Transformation'!E5449&lt;$R$10,E5449,$R$10)),IF(C5449=FALSE,FALSE,IF(C5449&lt;$R$10,C5449,$R$10)))</f>
        <v>0.85794463700000001</v>
      </c>
      <c r="H5449">
        <f>IF('Input and Summary Results'!$J$4="yes",'Data Transformation'!F5449,'Data Transformation'!D5449)</f>
        <v>0.13374678700000001</v>
      </c>
      <c r="I5449">
        <f t="shared" si="286"/>
        <v>297</v>
      </c>
    </row>
    <row r="5450" spans="2:9" x14ac:dyDescent="0.45">
      <c r="B5450">
        <f>IF('Input and Summary Results'!D5032=0,FALSE,'Input and Summary Results'!$B5032)</f>
        <v>297</v>
      </c>
      <c r="C5450">
        <f>IF(OR(B5450=0,'Input and Summary Results'!D5032=0,'Input and Summary Results'!D5032=""),FALSE,'Input and Summary Results'!$D5032)</f>
        <v>0.95251786999999999</v>
      </c>
      <c r="D5450">
        <f>IF(OR(B5450=0,'Input and Summary Results'!E5032=0),FALSE,'Input and Summary Results'!$E5032)</f>
        <v>0.124473626</v>
      </c>
      <c r="E5450">
        <f t="shared" si="284"/>
        <v>-2.1126867862745889E-2</v>
      </c>
      <c r="F5450">
        <f t="shared" si="285"/>
        <v>5.6714477896356953E-2</v>
      </c>
      <c r="G5450">
        <f>IF('Input and Summary Results'!$J$4="yes",IF(C5450=FALSE,FALSE,IF('Data Transformation'!E5450&lt;$R$10,E5450,$R$10)),IF(C5450=FALSE,FALSE,IF(C5450&lt;$R$10,C5450,$R$10)))</f>
        <v>0.95251786999999999</v>
      </c>
      <c r="H5450">
        <f>IF('Input and Summary Results'!$J$4="yes",'Data Transformation'!F5450,'Data Transformation'!D5450)</f>
        <v>0.124473626</v>
      </c>
      <c r="I5450">
        <f t="shared" si="286"/>
        <v>297</v>
      </c>
    </row>
    <row r="5451" spans="2:9" x14ac:dyDescent="0.45">
      <c r="B5451">
        <f>IF('Input and Summary Results'!D5033=0,FALSE,'Input and Summary Results'!$B5033)</f>
        <v>297</v>
      </c>
      <c r="C5451">
        <f>IF(OR(B5451=0,'Input and Summary Results'!D5033=0,'Input and Summary Results'!D5033=""),FALSE,'Input and Summary Results'!$D5033)</f>
        <v>1.077670637</v>
      </c>
      <c r="D5451">
        <f>IF(OR(B5451=0,'Input and Summary Results'!E5033=0),FALSE,'Input and Summary Results'!$E5033)</f>
        <v>0.115579484</v>
      </c>
      <c r="E5451">
        <f t="shared" si="284"/>
        <v>3.2486049914177903E-2</v>
      </c>
      <c r="F5451">
        <f t="shared" si="285"/>
        <v>4.6546221390645535E-2</v>
      </c>
      <c r="G5451">
        <f>IF('Input and Summary Results'!$J$4="yes",IF(C5451=FALSE,FALSE,IF('Data Transformation'!E5451&lt;$R$10,E5451,$R$10)),IF(C5451=FALSE,FALSE,IF(C5451&lt;$R$10,C5451,$R$10)))</f>
        <v>1.077670637</v>
      </c>
      <c r="H5451">
        <f>IF('Input and Summary Results'!$J$4="yes",'Data Transformation'!F5451,'Data Transformation'!D5451)</f>
        <v>0.115579484</v>
      </c>
      <c r="I5451">
        <f t="shared" si="286"/>
        <v>297</v>
      </c>
    </row>
    <row r="5452" spans="2:9" x14ac:dyDescent="0.45">
      <c r="B5452">
        <f>IF('Input and Summary Results'!D5034=0,FALSE,'Input and Summary Results'!$B5034)</f>
        <v>297</v>
      </c>
      <c r="C5452">
        <f>IF(OR(B5452=0,'Input and Summary Results'!D5034=0,'Input and Summary Results'!D5034=""),FALSE,'Input and Summary Results'!$D5034)</f>
        <v>0.88285128499999999</v>
      </c>
      <c r="D5452">
        <f>IF(OR(B5452=0,'Input and Summary Results'!E5034=0),FALSE,'Input and Summary Results'!$E5034)</f>
        <v>9.4743944999999996E-2</v>
      </c>
      <c r="E5452">
        <f t="shared" si="284"/>
        <v>-5.4112446528080248E-2</v>
      </c>
      <c r="F5452">
        <f t="shared" si="285"/>
        <v>4.6575083288234662E-2</v>
      </c>
      <c r="G5452">
        <f>IF('Input and Summary Results'!$J$4="yes",IF(C5452=FALSE,FALSE,IF('Data Transformation'!E5452&lt;$R$10,E5452,$R$10)),IF(C5452=FALSE,FALSE,IF(C5452&lt;$R$10,C5452,$R$10)))</f>
        <v>0.88285128499999999</v>
      </c>
      <c r="H5452">
        <f>IF('Input and Summary Results'!$J$4="yes",'Data Transformation'!F5452,'Data Transformation'!D5452)</f>
        <v>9.4743944999999996E-2</v>
      </c>
      <c r="I5452">
        <f t="shared" si="286"/>
        <v>297</v>
      </c>
    </row>
    <row r="5453" spans="2:9" x14ac:dyDescent="0.45">
      <c r="B5453">
        <f>IF('Input and Summary Results'!D5035=0,FALSE,'Input and Summary Results'!$B5035)</f>
        <v>297</v>
      </c>
      <c r="C5453">
        <f>IF(OR(B5453=0,'Input and Summary Results'!D5035=0,'Input and Summary Results'!D5035=""),FALSE,'Input and Summary Results'!$D5035)</f>
        <v>0.88498116299999996</v>
      </c>
      <c r="D5453">
        <f>IF(OR(B5453=0,'Input and Summary Results'!E5035=0),FALSE,'Input and Summary Results'!$E5035)</f>
        <v>9.2947495000000005E-2</v>
      </c>
      <c r="E5453">
        <f t="shared" si="284"/>
        <v>-5.3065973248185919E-2</v>
      </c>
      <c r="F5453">
        <f t="shared" si="285"/>
        <v>4.5582001647644109E-2</v>
      </c>
      <c r="G5453">
        <f>IF('Input and Summary Results'!$J$4="yes",IF(C5453=FALSE,FALSE,IF('Data Transformation'!E5453&lt;$R$10,E5453,$R$10)),IF(C5453=FALSE,FALSE,IF(C5453&lt;$R$10,C5453,$R$10)))</f>
        <v>0.88498116299999996</v>
      </c>
      <c r="H5453">
        <f>IF('Input and Summary Results'!$J$4="yes",'Data Transformation'!F5453,'Data Transformation'!D5453)</f>
        <v>9.2947495000000005E-2</v>
      </c>
      <c r="I5453">
        <f t="shared" si="286"/>
        <v>297</v>
      </c>
    </row>
    <row r="5454" spans="2:9" x14ac:dyDescent="0.45">
      <c r="B5454">
        <f>IF('Input and Summary Results'!D5036=0,FALSE,'Input and Summary Results'!$B5036)</f>
        <v>297</v>
      </c>
      <c r="C5454">
        <f>IF(OR(B5454=0,'Input and Summary Results'!D5036=0,'Input and Summary Results'!D5036=""),FALSE,'Input and Summary Results'!$D5036)</f>
        <v>0.80572352899999999</v>
      </c>
      <c r="D5454">
        <f>IF(OR(B5454=0,'Input and Summary Results'!E5036=0),FALSE,'Input and Summary Results'!$E5036)</f>
        <v>8.6527192000000003E-2</v>
      </c>
      <c r="E5454">
        <f t="shared" si="284"/>
        <v>-9.3813953762354435E-2</v>
      </c>
      <c r="F5454">
        <f t="shared" si="285"/>
        <v>4.6607552065169984E-2</v>
      </c>
      <c r="G5454">
        <f>IF('Input and Summary Results'!$J$4="yes",IF(C5454=FALSE,FALSE,IF('Data Transformation'!E5454&lt;$R$10,E5454,$R$10)),IF(C5454=FALSE,FALSE,IF(C5454&lt;$R$10,C5454,$R$10)))</f>
        <v>0.80572352899999999</v>
      </c>
      <c r="H5454">
        <f>IF('Input and Summary Results'!$J$4="yes",'Data Transformation'!F5454,'Data Transformation'!D5454)</f>
        <v>8.6527192000000003E-2</v>
      </c>
      <c r="I5454">
        <f t="shared" si="286"/>
        <v>297</v>
      </c>
    </row>
    <row r="5455" spans="2:9" x14ac:dyDescent="0.45">
      <c r="B5455">
        <f>IF('Input and Summary Results'!D5037=0,FALSE,'Input and Summary Results'!$B5037)</f>
        <v>297</v>
      </c>
      <c r="C5455">
        <f>IF(OR(B5455=0,'Input and Summary Results'!D5037=0,'Input and Summary Results'!D5037=""),FALSE,'Input and Summary Results'!$D5037)</f>
        <v>0.244933293</v>
      </c>
      <c r="D5455">
        <f>IF(OR(B5455=0,'Input and Summary Results'!E5037=0),FALSE,'Input and Summary Results'!$E5037)</f>
        <v>8.1269266000000007E-2</v>
      </c>
      <c r="E5455">
        <f t="shared" si="284"/>
        <v>-0.61095217860145601</v>
      </c>
      <c r="F5455">
        <f t="shared" si="285"/>
        <v>0.14400190767042848</v>
      </c>
      <c r="G5455">
        <f>IF('Input and Summary Results'!$J$4="yes",IF(C5455=FALSE,FALSE,IF('Data Transformation'!E5455&lt;$R$10,E5455,$R$10)),IF(C5455=FALSE,FALSE,IF(C5455&lt;$R$10,C5455,$R$10)))</f>
        <v>0.244933293</v>
      </c>
      <c r="H5455">
        <f>IF('Input and Summary Results'!$J$4="yes",'Data Transformation'!F5455,'Data Transformation'!D5455)</f>
        <v>8.1269266000000007E-2</v>
      </c>
      <c r="I5455">
        <f t="shared" si="286"/>
        <v>297</v>
      </c>
    </row>
    <row r="5456" spans="2:9" x14ac:dyDescent="0.45">
      <c r="B5456">
        <f>IF('Input and Summary Results'!D5038=0,FALSE,'Input and Summary Results'!$B5038)</f>
        <v>297</v>
      </c>
      <c r="C5456">
        <f>IF(OR(B5456=0,'Input and Summary Results'!D5038=0,'Input and Summary Results'!D5038=""),FALSE,'Input and Summary Results'!$D5038)</f>
        <v>1.0924405800000001</v>
      </c>
      <c r="D5456">
        <f>IF(OR(B5456=0,'Input and Summary Results'!E5038=0),FALSE,'Input and Summary Results'!$E5038)</f>
        <v>8.0220032999999996E-2</v>
      </c>
      <c r="E5456">
        <f t="shared" si="284"/>
        <v>3.839782415054592E-2</v>
      </c>
      <c r="F5456">
        <f t="shared" si="285"/>
        <v>3.1869462705239306E-2</v>
      </c>
      <c r="G5456">
        <f>IF('Input and Summary Results'!$J$4="yes",IF(C5456=FALSE,FALSE,IF('Data Transformation'!E5456&lt;$R$10,E5456,$R$10)),IF(C5456=FALSE,FALSE,IF(C5456&lt;$R$10,C5456,$R$10)))</f>
        <v>1.0924405800000001</v>
      </c>
      <c r="H5456">
        <f>IF('Input and Summary Results'!$J$4="yes",'Data Transformation'!F5456,'Data Transformation'!D5456)</f>
        <v>8.0220032999999996E-2</v>
      </c>
      <c r="I5456">
        <f t="shared" si="286"/>
        <v>297</v>
      </c>
    </row>
    <row r="5457" spans="2:9" x14ac:dyDescent="0.45">
      <c r="B5457">
        <f>IF('Input and Summary Results'!D5039=0,FALSE,'Input and Summary Results'!$B5039)</f>
        <v>297</v>
      </c>
      <c r="C5457">
        <f>IF(OR(B5457=0,'Input and Summary Results'!D5039=0,'Input and Summary Results'!D5039=""),FALSE,'Input and Summary Results'!$D5039)</f>
        <v>0.92417277099999995</v>
      </c>
      <c r="D5457">
        <f>IF(OR(B5457=0,'Input and Summary Results'!E5039=0),FALSE,'Input and Summary Results'!$E5039)</f>
        <v>7.5527240999999995E-2</v>
      </c>
      <c r="E5457">
        <f t="shared" si="284"/>
        <v>-3.4246831293025387E-2</v>
      </c>
      <c r="F5457">
        <f t="shared" si="285"/>
        <v>3.5468284310661645E-2</v>
      </c>
      <c r="G5457">
        <f>IF('Input and Summary Results'!$J$4="yes",IF(C5457=FALSE,FALSE,IF('Data Transformation'!E5457&lt;$R$10,E5457,$R$10)),IF(C5457=FALSE,FALSE,IF(C5457&lt;$R$10,C5457,$R$10)))</f>
        <v>0.92417277099999995</v>
      </c>
      <c r="H5457">
        <f>IF('Input and Summary Results'!$J$4="yes",'Data Transformation'!F5457,'Data Transformation'!D5457)</f>
        <v>7.5527240999999995E-2</v>
      </c>
      <c r="I5457">
        <f t="shared" si="286"/>
        <v>297</v>
      </c>
    </row>
    <row r="5458" spans="2:9" x14ac:dyDescent="0.45">
      <c r="B5458">
        <f>IF('Input and Summary Results'!D5040=0,FALSE,'Input and Summary Results'!$B5040)</f>
        <v>297</v>
      </c>
      <c r="C5458">
        <f>IF(OR(B5458=0,'Input and Summary Results'!D5040=0,'Input and Summary Results'!D5040=""),FALSE,'Input and Summary Results'!$D5040)</f>
        <v>0.92264064099999998</v>
      </c>
      <c r="D5458">
        <f>IF(OR(B5458=0,'Input and Summary Results'!E5040=0),FALSE,'Input and Summary Results'!$E5040)</f>
        <v>7.4080379000000002E-2</v>
      </c>
      <c r="E5458">
        <f t="shared" si="284"/>
        <v>-3.4967419255932122E-2</v>
      </c>
      <c r="F5458">
        <f t="shared" si="285"/>
        <v>3.4846594716609718E-2</v>
      </c>
      <c r="G5458">
        <f>IF('Input and Summary Results'!$J$4="yes",IF(C5458=FALSE,FALSE,IF('Data Transformation'!E5458&lt;$R$10,E5458,$R$10)),IF(C5458=FALSE,FALSE,IF(C5458&lt;$R$10,C5458,$R$10)))</f>
        <v>0.92264064099999998</v>
      </c>
      <c r="H5458">
        <f>IF('Input and Summary Results'!$J$4="yes",'Data Transformation'!F5458,'Data Transformation'!D5458)</f>
        <v>7.4080379000000002E-2</v>
      </c>
      <c r="I5458">
        <f t="shared" si="286"/>
        <v>297</v>
      </c>
    </row>
    <row r="5459" spans="2:9" x14ac:dyDescent="0.45">
      <c r="B5459">
        <f>IF('Input and Summary Results'!D5041=0,FALSE,'Input and Summary Results'!$B5041)</f>
        <v>297</v>
      </c>
      <c r="C5459">
        <f>IF(OR(B5459=0,'Input and Summary Results'!D5041=0,'Input and Summary Results'!D5041=""),FALSE,'Input and Summary Results'!$D5041)</f>
        <v>1.0257422519999999</v>
      </c>
      <c r="D5459">
        <f>IF(OR(B5459=0,'Input and Summary Results'!E5041=0),FALSE,'Input and Summary Results'!$E5041)</f>
        <v>7.3769913000000006E-2</v>
      </c>
      <c r="E5459">
        <f t="shared" si="284"/>
        <v>1.1038245184303097E-2</v>
      </c>
      <c r="F5459">
        <f t="shared" si="285"/>
        <v>3.1212658130806922E-2</v>
      </c>
      <c r="G5459">
        <f>IF('Input and Summary Results'!$J$4="yes",IF(C5459=FALSE,FALSE,IF('Data Transformation'!E5459&lt;$R$10,E5459,$R$10)),IF(C5459=FALSE,FALSE,IF(C5459&lt;$R$10,C5459,$R$10)))</f>
        <v>1.0257422519999999</v>
      </c>
      <c r="H5459">
        <f>IF('Input and Summary Results'!$J$4="yes",'Data Transformation'!F5459,'Data Transformation'!D5459)</f>
        <v>7.3769913000000006E-2</v>
      </c>
      <c r="I5459">
        <f t="shared" si="286"/>
        <v>297</v>
      </c>
    </row>
    <row r="5460" spans="2:9" x14ac:dyDescent="0.45">
      <c r="B5460">
        <f>IF('Input and Summary Results'!D5042=0,FALSE,'Input and Summary Results'!$B5042)</f>
        <v>297</v>
      </c>
      <c r="C5460">
        <f>IF(OR(B5460=0,'Input and Summary Results'!D5042=0,'Input and Summary Results'!D5042=""),FALSE,'Input and Summary Results'!$D5042)</f>
        <v>1.040265808</v>
      </c>
      <c r="D5460">
        <f>IF(OR(B5460=0,'Input and Summary Results'!E5042=0),FALSE,'Input and Summary Results'!$E5042)</f>
        <v>7.3268536999999995E-2</v>
      </c>
      <c r="E5460">
        <f t="shared" si="284"/>
        <v>1.7144324104500903E-2</v>
      </c>
      <c r="F5460">
        <f t="shared" si="285"/>
        <v>3.0567711457454724E-2</v>
      </c>
      <c r="G5460">
        <f>IF('Input and Summary Results'!$J$4="yes",IF(C5460=FALSE,FALSE,IF('Data Transformation'!E5460&lt;$R$10,E5460,$R$10)),IF(C5460=FALSE,FALSE,IF(C5460&lt;$R$10,C5460,$R$10)))</f>
        <v>1.040265808</v>
      </c>
      <c r="H5460">
        <f>IF('Input and Summary Results'!$J$4="yes",'Data Transformation'!F5460,'Data Transformation'!D5460)</f>
        <v>7.3268536999999995E-2</v>
      </c>
      <c r="I5460">
        <f t="shared" si="286"/>
        <v>297</v>
      </c>
    </row>
    <row r="5461" spans="2:9" x14ac:dyDescent="0.45">
      <c r="B5461">
        <f>IF('Input and Summary Results'!D5043=0,FALSE,'Input and Summary Results'!$B5043)</f>
        <v>297</v>
      </c>
      <c r="C5461">
        <f>IF(OR(B5461=0,'Input and Summary Results'!D5043=0,'Input and Summary Results'!D5043=""),FALSE,'Input and Summary Results'!$D5043)</f>
        <v>0.95654856499999996</v>
      </c>
      <c r="D5461">
        <f>IF(OR(B5461=0,'Input and Summary Results'!E5043=0),FALSE,'Input and Summary Results'!$E5043)</f>
        <v>7.1872468999999994E-2</v>
      </c>
      <c r="E5461">
        <f t="shared" si="284"/>
        <v>-1.9292975478729053E-2</v>
      </c>
      <c r="F5461">
        <f t="shared" si="285"/>
        <v>3.260958480032846E-2</v>
      </c>
      <c r="G5461">
        <f>IF('Input and Summary Results'!$J$4="yes",IF(C5461=FALSE,FALSE,IF('Data Transformation'!E5461&lt;$R$10,E5461,$R$10)),IF(C5461=FALSE,FALSE,IF(C5461&lt;$R$10,C5461,$R$10)))</f>
        <v>0.95654856499999996</v>
      </c>
      <c r="H5461">
        <f>IF('Input and Summary Results'!$J$4="yes",'Data Transformation'!F5461,'Data Transformation'!D5461)</f>
        <v>7.1872468999999994E-2</v>
      </c>
      <c r="I5461">
        <f t="shared" si="286"/>
        <v>297</v>
      </c>
    </row>
    <row r="5462" spans="2:9" x14ac:dyDescent="0.45">
      <c r="B5462">
        <f>IF('Input and Summary Results'!D5044=0,FALSE,'Input and Summary Results'!$B5044)</f>
        <v>297</v>
      </c>
      <c r="C5462">
        <f>IF(OR(B5462=0,'Input and Summary Results'!D5044=0,'Input and Summary Results'!D5044=""),FALSE,'Input and Summary Results'!$D5044)</f>
        <v>0.94880397800000005</v>
      </c>
      <c r="D5462">
        <f>IF(OR(B5462=0,'Input and Summary Results'!E5044=0),FALSE,'Input and Summary Results'!$E5044)</f>
        <v>6.8408917E-2</v>
      </c>
      <c r="E5462">
        <f t="shared" si="284"/>
        <v>-2.2823503132608388E-2</v>
      </c>
      <c r="F5462">
        <f t="shared" si="285"/>
        <v>3.1291468697868377E-2</v>
      </c>
      <c r="G5462">
        <f>IF('Input and Summary Results'!$J$4="yes",IF(C5462=FALSE,FALSE,IF('Data Transformation'!E5462&lt;$R$10,E5462,$R$10)),IF(C5462=FALSE,FALSE,IF(C5462&lt;$R$10,C5462,$R$10)))</f>
        <v>0.94880397800000005</v>
      </c>
      <c r="H5462">
        <f>IF('Input and Summary Results'!$J$4="yes",'Data Transformation'!F5462,'Data Transformation'!D5462)</f>
        <v>6.8408917E-2</v>
      </c>
      <c r="I5462">
        <f t="shared" si="286"/>
        <v>297</v>
      </c>
    </row>
    <row r="5463" spans="2:9" x14ac:dyDescent="0.45">
      <c r="B5463">
        <f>IF('Input and Summary Results'!D5045=0,FALSE,'Input and Summary Results'!$B5045)</f>
        <v>297</v>
      </c>
      <c r="C5463">
        <f>IF(OR(B5463=0,'Input and Summary Results'!D5045=0,'Input and Summary Results'!D5045=""),FALSE,'Input and Summary Results'!$D5045)</f>
        <v>0.61971768400000005</v>
      </c>
      <c r="D5463">
        <f>IF(OR(B5463=0,'Input and Summary Results'!E5045=0),FALSE,'Input and Summary Results'!$E5045)</f>
        <v>6.4046098999999995E-2</v>
      </c>
      <c r="E5463">
        <f t="shared" si="284"/>
        <v>-0.20780611083105471</v>
      </c>
      <c r="F5463">
        <f t="shared" si="285"/>
        <v>4.4852692901369576E-2</v>
      </c>
      <c r="G5463">
        <f>IF('Input and Summary Results'!$J$4="yes",IF(C5463=FALSE,FALSE,IF('Data Transformation'!E5463&lt;$R$10,E5463,$R$10)),IF(C5463=FALSE,FALSE,IF(C5463&lt;$R$10,C5463,$R$10)))</f>
        <v>0.61971768400000005</v>
      </c>
      <c r="H5463">
        <f>IF('Input and Summary Results'!$J$4="yes",'Data Transformation'!F5463,'Data Transformation'!D5463)</f>
        <v>6.4046098999999995E-2</v>
      </c>
      <c r="I5463">
        <f t="shared" si="286"/>
        <v>297</v>
      </c>
    </row>
    <row r="5464" spans="2:9" x14ac:dyDescent="0.45">
      <c r="B5464">
        <f>IF('Input and Summary Results'!D5046=0,FALSE,'Input and Summary Results'!$B5046)</f>
        <v>297</v>
      </c>
      <c r="C5464">
        <f>IF(OR(B5464=0,'Input and Summary Results'!D5046=0,'Input and Summary Results'!D5046=""),FALSE,'Input and Summary Results'!$D5046)</f>
        <v>1.0058766219999999</v>
      </c>
      <c r="D5464">
        <f>IF(OR(B5464=0,'Input and Summary Results'!E5046=0),FALSE,'Input and Summary Results'!$E5046)</f>
        <v>6.0394679999999999E-2</v>
      </c>
      <c r="E5464">
        <f t="shared" si="284"/>
        <v>2.5447146457671394E-3</v>
      </c>
      <c r="F5464">
        <f t="shared" si="285"/>
        <v>2.6058157180235172E-2</v>
      </c>
      <c r="G5464">
        <f>IF('Input and Summary Results'!$J$4="yes",IF(C5464=FALSE,FALSE,IF('Data Transformation'!E5464&lt;$R$10,E5464,$R$10)),IF(C5464=FALSE,FALSE,IF(C5464&lt;$R$10,C5464,$R$10)))</f>
        <v>1.0058766219999999</v>
      </c>
      <c r="H5464">
        <f>IF('Input and Summary Results'!$J$4="yes",'Data Transformation'!F5464,'Data Transformation'!D5464)</f>
        <v>6.0394679999999999E-2</v>
      </c>
      <c r="I5464">
        <f t="shared" si="286"/>
        <v>297</v>
      </c>
    </row>
    <row r="5465" spans="2:9" x14ac:dyDescent="0.45">
      <c r="B5465">
        <f>IF('Input and Summary Results'!D5047=0,FALSE,'Input and Summary Results'!$B5047)</f>
        <v>297</v>
      </c>
      <c r="C5465">
        <f>IF(OR(B5465=0,'Input and Summary Results'!D5047=0,'Input and Summary Results'!D5047=""),FALSE,'Input and Summary Results'!$D5047)</f>
        <v>0.98275705099999999</v>
      </c>
      <c r="D5465">
        <f>IF(OR(B5465=0,'Input and Summary Results'!E5047=0),FALSE,'Input and Summary Results'!$E5047)</f>
        <v>5.2307876000000003E-2</v>
      </c>
      <c r="E5465">
        <f t="shared" si="284"/>
        <v>-7.5538315583370784E-3</v>
      </c>
      <c r="F5465">
        <f t="shared" si="285"/>
        <v>2.3099929083083223E-2</v>
      </c>
      <c r="G5465">
        <f>IF('Input and Summary Results'!$J$4="yes",IF(C5465=FALSE,FALSE,IF('Data Transformation'!E5465&lt;$R$10,E5465,$R$10)),IF(C5465=FALSE,FALSE,IF(C5465&lt;$R$10,C5465,$R$10)))</f>
        <v>0.98275705099999999</v>
      </c>
      <c r="H5465">
        <f>IF('Input and Summary Results'!$J$4="yes",'Data Transformation'!F5465,'Data Transformation'!D5465)</f>
        <v>5.2307876000000003E-2</v>
      </c>
      <c r="I5465">
        <f t="shared" si="286"/>
        <v>297</v>
      </c>
    </row>
    <row r="5466" spans="2:9" x14ac:dyDescent="0.45">
      <c r="B5466">
        <f>IF('Input and Summary Results'!D5048=0,FALSE,'Input and Summary Results'!$B5048)</f>
        <v>297</v>
      </c>
      <c r="C5466">
        <f>IF(OR(B5466=0,'Input and Summary Results'!D5048=0,'Input and Summary Results'!D5048=""),FALSE,'Input and Summary Results'!$D5048)</f>
        <v>0.84196968900000002</v>
      </c>
      <c r="D5466">
        <f>IF(OR(B5466=0,'Input and Summary Results'!E5048=0),FALSE,'Input and Summary Results'!$E5048)</f>
        <v>4.2513984999999997E-2</v>
      </c>
      <c r="E5466">
        <f t="shared" si="284"/>
        <v>-7.4703542867320838E-2</v>
      </c>
      <c r="F5466">
        <f t="shared" si="285"/>
        <v>2.1914173076603472E-2</v>
      </c>
      <c r="G5466">
        <f>IF('Input and Summary Results'!$J$4="yes",IF(C5466=FALSE,FALSE,IF('Data Transformation'!E5466&lt;$R$10,E5466,$R$10)),IF(C5466=FALSE,FALSE,IF(C5466&lt;$R$10,C5466,$R$10)))</f>
        <v>0.84196968900000002</v>
      </c>
      <c r="H5466">
        <f>IF('Input and Summary Results'!$J$4="yes",'Data Transformation'!F5466,'Data Transformation'!D5466)</f>
        <v>4.2513984999999997E-2</v>
      </c>
      <c r="I5466">
        <f t="shared" si="286"/>
        <v>297</v>
      </c>
    </row>
    <row r="5467" spans="2:9" x14ac:dyDescent="0.45">
      <c r="B5467">
        <f>IF('Input and Summary Results'!D5049=0,FALSE,'Input and Summary Results'!$B5049)</f>
        <v>298</v>
      </c>
      <c r="C5467">
        <f>IF(OR(B5467=0,'Input and Summary Results'!D5049=0,'Input and Summary Results'!D5049=""),FALSE,'Input and Summary Results'!$D5049)</f>
        <v>-7.0149541999999995E-2</v>
      </c>
      <c r="D5467">
        <f>IF(OR(B5467=0,'Input and Summary Results'!E5049=0),FALSE,'Input and Summary Results'!$E5049)</f>
        <v>0.109168905</v>
      </c>
      <c r="E5467" t="e">
        <f t="shared" si="284"/>
        <v>#NUM!</v>
      </c>
      <c r="F5467">
        <f t="shared" si="285"/>
        <v>-0.67540433507035591</v>
      </c>
      <c r="G5467">
        <f>IF('Input and Summary Results'!$J$4="yes",IF(C5467=FALSE,FALSE,IF('Data Transformation'!E5467&lt;$R$10,E5467,$R$10)),IF(C5467=FALSE,FALSE,IF(C5467&lt;$R$10,C5467,$R$10)))</f>
        <v>-7.0149541999999995E-2</v>
      </c>
      <c r="H5467">
        <f>IF('Input and Summary Results'!$J$4="yes",'Data Transformation'!F5467,'Data Transformation'!D5467)</f>
        <v>0.109168905</v>
      </c>
      <c r="I5467">
        <f t="shared" si="286"/>
        <v>298</v>
      </c>
    </row>
    <row r="5468" spans="2:9" x14ac:dyDescent="0.45">
      <c r="B5468">
        <f>IF('Input and Summary Results'!D5050=0,FALSE,'Input and Summary Results'!$B5050)</f>
        <v>298</v>
      </c>
      <c r="C5468">
        <f>IF(OR(B5468=0,'Input and Summary Results'!D5050=0,'Input and Summary Results'!D5050=""),FALSE,'Input and Summary Results'!$D5050)</f>
        <v>5.0093398999999997E-2</v>
      </c>
      <c r="D5468">
        <f>IF(OR(B5468=0,'Input and Summary Results'!E5050=0),FALSE,'Input and Summary Results'!$E5050)</f>
        <v>9.4247736999999998E-2</v>
      </c>
      <c r="E5468">
        <f t="shared" si="284"/>
        <v>-1.3002194990179823</v>
      </c>
      <c r="F5468">
        <f t="shared" si="285"/>
        <v>0.81654506730517529</v>
      </c>
      <c r="G5468">
        <f>IF('Input and Summary Results'!$J$4="yes",IF(C5468=FALSE,FALSE,IF('Data Transformation'!E5468&lt;$R$10,E5468,$R$10)),IF(C5468=FALSE,FALSE,IF(C5468&lt;$R$10,C5468,$R$10)))</f>
        <v>5.0093398999999997E-2</v>
      </c>
      <c r="H5468">
        <f>IF('Input and Summary Results'!$J$4="yes",'Data Transformation'!F5468,'Data Transformation'!D5468)</f>
        <v>9.4247736999999998E-2</v>
      </c>
      <c r="I5468">
        <f t="shared" si="286"/>
        <v>298</v>
      </c>
    </row>
    <row r="5469" spans="2:9" x14ac:dyDescent="0.45">
      <c r="B5469">
        <f>IF('Input and Summary Results'!D5051=0,FALSE,'Input and Summary Results'!$B5051)</f>
        <v>298</v>
      </c>
      <c r="C5469">
        <f>IF(OR(B5469=0,'Input and Summary Results'!D5051=0,'Input and Summary Results'!D5051=""),FALSE,'Input and Summary Results'!$D5051)</f>
        <v>3.2236986000000002E-2</v>
      </c>
      <c r="D5469">
        <f>IF(OR(B5469=0,'Input and Summary Results'!E5051=0),FALSE,'Input and Summary Results'!$E5051)</f>
        <v>9.3151726000000004E-2</v>
      </c>
      <c r="E5469">
        <f t="shared" si="284"/>
        <v>-1.4916455693718287</v>
      </c>
      <c r="F5469">
        <f t="shared" si="285"/>
        <v>1.2540827819325293</v>
      </c>
      <c r="G5469">
        <f>IF('Input and Summary Results'!$J$4="yes",IF(C5469=FALSE,FALSE,IF('Data Transformation'!E5469&lt;$R$10,E5469,$R$10)),IF(C5469=FALSE,FALSE,IF(C5469&lt;$R$10,C5469,$R$10)))</f>
        <v>3.2236986000000002E-2</v>
      </c>
      <c r="H5469">
        <f>IF('Input and Summary Results'!$J$4="yes",'Data Transformation'!F5469,'Data Transformation'!D5469)</f>
        <v>9.3151726000000004E-2</v>
      </c>
      <c r="I5469">
        <f t="shared" si="286"/>
        <v>298</v>
      </c>
    </row>
    <row r="5470" spans="2:9" x14ac:dyDescent="0.45">
      <c r="B5470">
        <f>IF('Input and Summary Results'!D5052=0,FALSE,'Input and Summary Results'!$B5052)</f>
        <v>298</v>
      </c>
      <c r="C5470">
        <f>IF(OR(B5470=0,'Input and Summary Results'!D5052=0,'Input and Summary Results'!D5052=""),FALSE,'Input and Summary Results'!$D5052)</f>
        <v>8.4605140999999995E-2</v>
      </c>
      <c r="D5470">
        <f>IF(OR(B5470=0,'Input and Summary Results'!E5052=0),FALSE,'Input and Summary Results'!$E5052)</f>
        <v>9.2945024000000001E-2</v>
      </c>
      <c r="E5470">
        <f t="shared" si="284"/>
        <v>-1.0726032464161153</v>
      </c>
      <c r="F5470">
        <f t="shared" si="285"/>
        <v>0.47678119720880796</v>
      </c>
      <c r="G5470">
        <f>IF('Input and Summary Results'!$J$4="yes",IF(C5470=FALSE,FALSE,IF('Data Transformation'!E5470&lt;$R$10,E5470,$R$10)),IF(C5470=FALSE,FALSE,IF(C5470&lt;$R$10,C5470,$R$10)))</f>
        <v>8.4605140999999995E-2</v>
      </c>
      <c r="H5470">
        <f>IF('Input and Summary Results'!$J$4="yes",'Data Transformation'!F5470,'Data Transformation'!D5470)</f>
        <v>9.2945024000000001E-2</v>
      </c>
      <c r="I5470">
        <f t="shared" si="286"/>
        <v>298</v>
      </c>
    </row>
    <row r="5471" spans="2:9" x14ac:dyDescent="0.45">
      <c r="B5471">
        <f>IF('Input and Summary Results'!D5053=0,FALSE,'Input and Summary Results'!$B5053)</f>
        <v>298</v>
      </c>
      <c r="C5471">
        <f>IF(OR(B5471=0,'Input and Summary Results'!D5053=0,'Input and Summary Results'!D5053=""),FALSE,'Input and Summary Results'!$D5053)</f>
        <v>-5.0198878000000002E-2</v>
      </c>
      <c r="D5471">
        <f>IF(OR(B5471=0,'Input and Summary Results'!E5053=0),FALSE,'Input and Summary Results'!$E5053)</f>
        <v>9.2203304999999999E-2</v>
      </c>
      <c r="E5471" t="e">
        <f t="shared" si="284"/>
        <v>#NUM!</v>
      </c>
      <c r="F5471">
        <f t="shared" si="285"/>
        <v>-0.79715395969607128</v>
      </c>
      <c r="G5471">
        <f>IF('Input and Summary Results'!$J$4="yes",IF(C5471=FALSE,FALSE,IF('Data Transformation'!E5471&lt;$R$10,E5471,$R$10)),IF(C5471=FALSE,FALSE,IF(C5471&lt;$R$10,C5471,$R$10)))</f>
        <v>-5.0198878000000002E-2</v>
      </c>
      <c r="H5471">
        <f>IF('Input and Summary Results'!$J$4="yes",'Data Transformation'!F5471,'Data Transformation'!D5471)</f>
        <v>9.2203304999999999E-2</v>
      </c>
      <c r="I5471">
        <f t="shared" si="286"/>
        <v>298</v>
      </c>
    </row>
    <row r="5472" spans="2:9" x14ac:dyDescent="0.45">
      <c r="B5472">
        <f>IF('Input and Summary Results'!D5054=0,FALSE,'Input and Summary Results'!$B5054)</f>
        <v>298</v>
      </c>
      <c r="C5472">
        <f>IF(OR(B5472=0,'Input and Summary Results'!D5054=0,'Input and Summary Results'!D5054=""),FALSE,'Input and Summary Results'!$D5054)</f>
        <v>0.180170303</v>
      </c>
      <c r="D5472">
        <f>IF(OR(B5472=0,'Input and Summary Results'!E5054=0),FALSE,'Input and Summary Results'!$E5054)</f>
        <v>8.8304557000000006E-2</v>
      </c>
      <c r="E5472">
        <f t="shared" si="284"/>
        <v>-0.74431679108215076</v>
      </c>
      <c r="F5472">
        <f t="shared" si="285"/>
        <v>0.21271084690355435</v>
      </c>
      <c r="G5472">
        <f>IF('Input and Summary Results'!$J$4="yes",IF(C5472=FALSE,FALSE,IF('Data Transformation'!E5472&lt;$R$10,E5472,$R$10)),IF(C5472=FALSE,FALSE,IF(C5472&lt;$R$10,C5472,$R$10)))</f>
        <v>0.180170303</v>
      </c>
      <c r="H5472">
        <f>IF('Input and Summary Results'!$J$4="yes",'Data Transformation'!F5472,'Data Transformation'!D5472)</f>
        <v>8.8304557000000006E-2</v>
      </c>
      <c r="I5472">
        <f t="shared" si="286"/>
        <v>298</v>
      </c>
    </row>
    <row r="5473" spans="2:9" x14ac:dyDescent="0.45">
      <c r="B5473">
        <f>IF('Input and Summary Results'!D5055=0,FALSE,'Input and Summary Results'!$B5055)</f>
        <v>298</v>
      </c>
      <c r="C5473">
        <f>IF(OR(B5473=0,'Input and Summary Results'!D5055=0,'Input and Summary Results'!D5055=""),FALSE,'Input and Summary Results'!$D5055)</f>
        <v>4.4219725000000001E-2</v>
      </c>
      <c r="D5473">
        <f>IF(OR(B5473=0,'Input and Summary Results'!E5055=0),FALSE,'Input and Summary Results'!$E5055)</f>
        <v>8.4455867000000004E-2</v>
      </c>
      <c r="E5473">
        <f t="shared" si="284"/>
        <v>-1.3543839626020333</v>
      </c>
      <c r="F5473">
        <f t="shared" si="285"/>
        <v>0.82890262836324746</v>
      </c>
      <c r="G5473">
        <f>IF('Input and Summary Results'!$J$4="yes",IF(C5473=FALSE,FALSE,IF('Data Transformation'!E5473&lt;$R$10,E5473,$R$10)),IF(C5473=FALSE,FALSE,IF(C5473&lt;$R$10,C5473,$R$10)))</f>
        <v>4.4219725000000001E-2</v>
      </c>
      <c r="H5473">
        <f>IF('Input and Summary Results'!$J$4="yes",'Data Transformation'!F5473,'Data Transformation'!D5473)</f>
        <v>8.4455867000000004E-2</v>
      </c>
      <c r="I5473">
        <f t="shared" si="286"/>
        <v>298</v>
      </c>
    </row>
    <row r="5474" spans="2:9" x14ac:dyDescent="0.45">
      <c r="B5474">
        <f>IF('Input and Summary Results'!D5056=0,FALSE,'Input and Summary Results'!$B5056)</f>
        <v>298</v>
      </c>
      <c r="C5474">
        <f>IF(OR(B5474=0,'Input and Summary Results'!D5056=0,'Input and Summary Results'!D5056=""),FALSE,'Input and Summary Results'!$D5056)</f>
        <v>4.7961995E-2</v>
      </c>
      <c r="D5474">
        <f>IF(OR(B5474=0,'Input and Summary Results'!E5056=0),FALSE,'Input and Summary Results'!$E5056)</f>
        <v>8.3327941000000003E-2</v>
      </c>
      <c r="E5474">
        <f t="shared" si="284"/>
        <v>-1.3191027605299936</v>
      </c>
      <c r="F5474">
        <f t="shared" si="285"/>
        <v>0.75402047796385452</v>
      </c>
      <c r="G5474">
        <f>IF('Input and Summary Results'!$J$4="yes",IF(C5474=FALSE,FALSE,IF('Data Transformation'!E5474&lt;$R$10,E5474,$R$10)),IF(C5474=FALSE,FALSE,IF(C5474&lt;$R$10,C5474,$R$10)))</f>
        <v>4.7961995E-2</v>
      </c>
      <c r="H5474">
        <f>IF('Input and Summary Results'!$J$4="yes",'Data Transformation'!F5474,'Data Transformation'!D5474)</f>
        <v>8.3327941000000003E-2</v>
      </c>
      <c r="I5474">
        <f t="shared" si="286"/>
        <v>298</v>
      </c>
    </row>
    <row r="5475" spans="2:9" x14ac:dyDescent="0.45">
      <c r="B5475">
        <f>IF('Input and Summary Results'!D5057=0,FALSE,'Input and Summary Results'!$B5057)</f>
        <v>298</v>
      </c>
      <c r="C5475">
        <f>IF(OR(B5475=0,'Input and Summary Results'!D5057=0,'Input and Summary Results'!D5057=""),FALSE,'Input and Summary Results'!$D5057)</f>
        <v>0.33712145900000001</v>
      </c>
      <c r="D5475">
        <f>IF(OR(B5475=0,'Input and Summary Results'!E5057=0),FALSE,'Input and Summary Results'!$E5057)</f>
        <v>8.1652510999999997E-2</v>
      </c>
      <c r="E5475">
        <f t="shared" si="284"/>
        <v>-0.47221360218484199</v>
      </c>
      <c r="F5475">
        <f t="shared" si="285"/>
        <v>0.10511698032844595</v>
      </c>
      <c r="G5475">
        <f>IF('Input and Summary Results'!$J$4="yes",IF(C5475=FALSE,FALSE,IF('Data Transformation'!E5475&lt;$R$10,E5475,$R$10)),IF(C5475=FALSE,FALSE,IF(C5475&lt;$R$10,C5475,$R$10)))</f>
        <v>0.33712145900000001</v>
      </c>
      <c r="H5475">
        <f>IF('Input and Summary Results'!$J$4="yes",'Data Transformation'!F5475,'Data Transformation'!D5475)</f>
        <v>8.1652510999999997E-2</v>
      </c>
      <c r="I5475">
        <f t="shared" si="286"/>
        <v>298</v>
      </c>
    </row>
    <row r="5476" spans="2:9" x14ac:dyDescent="0.45">
      <c r="B5476">
        <f>IF('Input and Summary Results'!D5058=0,FALSE,'Input and Summary Results'!$B5058)</f>
        <v>298</v>
      </c>
      <c r="C5476">
        <f>IF(OR(B5476=0,'Input and Summary Results'!D5058=0,'Input and Summary Results'!D5058=""),FALSE,'Input and Summary Results'!$D5058)</f>
        <v>5.6481198000000003E-2</v>
      </c>
      <c r="D5476">
        <f>IF(OR(B5476=0,'Input and Summary Results'!E5058=0),FALSE,'Input and Summary Results'!$E5058)</f>
        <v>8.0942954999999997E-2</v>
      </c>
      <c r="E5476">
        <f t="shared" si="284"/>
        <v>-1.2480961002127771</v>
      </c>
      <c r="F5476">
        <f t="shared" si="285"/>
        <v>0.62196348013014868</v>
      </c>
      <c r="G5476">
        <f>IF('Input and Summary Results'!$J$4="yes",IF(C5476=FALSE,FALSE,IF('Data Transformation'!E5476&lt;$R$10,E5476,$R$10)),IF(C5476=FALSE,FALSE,IF(C5476&lt;$R$10,C5476,$R$10)))</f>
        <v>5.6481198000000003E-2</v>
      </c>
      <c r="H5476">
        <f>IF('Input and Summary Results'!$J$4="yes",'Data Transformation'!F5476,'Data Transformation'!D5476)</f>
        <v>8.0942954999999997E-2</v>
      </c>
      <c r="I5476">
        <f t="shared" si="286"/>
        <v>298</v>
      </c>
    </row>
    <row r="5477" spans="2:9" x14ac:dyDescent="0.45">
      <c r="B5477">
        <f>IF('Input and Summary Results'!D5059=0,FALSE,'Input and Summary Results'!$B5059)</f>
        <v>298</v>
      </c>
      <c r="C5477">
        <f>IF(OR(B5477=0,'Input and Summary Results'!D5059=0,'Input and Summary Results'!D5059=""),FALSE,'Input and Summary Results'!$D5059)</f>
        <v>-1.9428080000000001E-3</v>
      </c>
      <c r="D5477">
        <f>IF(OR(B5477=0,'Input and Summary Results'!E5059=0),FALSE,'Input and Summary Results'!$E5059)</f>
        <v>7.8744729999999999E-2</v>
      </c>
      <c r="E5477" t="e">
        <f t="shared" si="284"/>
        <v>#NUM!</v>
      </c>
      <c r="F5477">
        <f t="shared" si="285"/>
        <v>-17.590628008531979</v>
      </c>
      <c r="G5477">
        <f>IF('Input and Summary Results'!$J$4="yes",IF(C5477=FALSE,FALSE,IF('Data Transformation'!E5477&lt;$R$10,E5477,$R$10)),IF(C5477=FALSE,FALSE,IF(C5477&lt;$R$10,C5477,$R$10)))</f>
        <v>-1.9428080000000001E-3</v>
      </c>
      <c r="H5477">
        <f>IF('Input and Summary Results'!$J$4="yes",'Data Transformation'!F5477,'Data Transformation'!D5477)</f>
        <v>7.8744729999999999E-2</v>
      </c>
      <c r="I5477">
        <f t="shared" si="286"/>
        <v>298</v>
      </c>
    </row>
    <row r="5478" spans="2:9" x14ac:dyDescent="0.45">
      <c r="B5478">
        <f>IF('Input and Summary Results'!D5060=0,FALSE,'Input and Summary Results'!$B5060)</f>
        <v>298</v>
      </c>
      <c r="C5478">
        <f>IF(OR(B5478=0,'Input and Summary Results'!D5060=0,'Input and Summary Results'!D5060=""),FALSE,'Input and Summary Results'!$D5060)</f>
        <v>1.6493613000000001E-2</v>
      </c>
      <c r="D5478">
        <f>IF(OR(B5478=0,'Input and Summary Results'!E5060=0),FALSE,'Input and Summary Results'!$E5060)</f>
        <v>7.8181269999999997E-2</v>
      </c>
      <c r="E5478">
        <f t="shared" si="284"/>
        <v>-1.782684199777512</v>
      </c>
      <c r="F5478">
        <f t="shared" si="285"/>
        <v>2.0572006376043865</v>
      </c>
      <c r="G5478">
        <f>IF('Input and Summary Results'!$J$4="yes",IF(C5478=FALSE,FALSE,IF('Data Transformation'!E5478&lt;$R$10,E5478,$R$10)),IF(C5478=FALSE,FALSE,IF(C5478&lt;$R$10,C5478,$R$10)))</f>
        <v>1.6493613000000001E-2</v>
      </c>
      <c r="H5478">
        <f>IF('Input and Summary Results'!$J$4="yes",'Data Transformation'!F5478,'Data Transformation'!D5478)</f>
        <v>7.8181269999999997E-2</v>
      </c>
      <c r="I5478">
        <f t="shared" si="286"/>
        <v>298</v>
      </c>
    </row>
    <row r="5479" spans="2:9" x14ac:dyDescent="0.45">
      <c r="B5479">
        <f>IF('Input and Summary Results'!D5061=0,FALSE,'Input and Summary Results'!$B5061)</f>
        <v>298</v>
      </c>
      <c r="C5479">
        <f>IF(OR(B5479=0,'Input and Summary Results'!D5061=0,'Input and Summary Results'!D5061=""),FALSE,'Input and Summary Results'!$D5061)</f>
        <v>-9.1507205999999994E-2</v>
      </c>
      <c r="D5479">
        <f>IF(OR(B5479=0,'Input and Summary Results'!E5061=0),FALSE,'Input and Summary Results'!$E5061)</f>
        <v>7.6221157999999997E-2</v>
      </c>
      <c r="E5479" t="e">
        <f t="shared" si="284"/>
        <v>#NUM!</v>
      </c>
      <c r="F5479">
        <f t="shared" si="285"/>
        <v>-0.36150139445848667</v>
      </c>
      <c r="G5479">
        <f>IF('Input and Summary Results'!$J$4="yes",IF(C5479=FALSE,FALSE,IF('Data Transformation'!E5479&lt;$R$10,E5479,$R$10)),IF(C5479=FALSE,FALSE,IF(C5479&lt;$R$10,C5479,$R$10)))</f>
        <v>-9.1507205999999994E-2</v>
      </c>
      <c r="H5479">
        <f>IF('Input and Summary Results'!$J$4="yes",'Data Transformation'!F5479,'Data Transformation'!D5479)</f>
        <v>7.6221157999999997E-2</v>
      </c>
      <c r="I5479">
        <f t="shared" si="286"/>
        <v>298</v>
      </c>
    </row>
    <row r="5480" spans="2:9" x14ac:dyDescent="0.45">
      <c r="B5480">
        <f>IF('Input and Summary Results'!D5062=0,FALSE,'Input and Summary Results'!$B5062)</f>
        <v>298</v>
      </c>
      <c r="C5480">
        <f>IF(OR(B5480=0,'Input and Summary Results'!D5062=0,'Input and Summary Results'!D5062=""),FALSE,'Input and Summary Results'!$D5062)</f>
        <v>-8.1914810000000005E-3</v>
      </c>
      <c r="D5480">
        <f>IF(OR(B5480=0,'Input and Summary Results'!E5062=0),FALSE,'Input and Summary Results'!$E5062)</f>
        <v>7.4491961999999995E-2</v>
      </c>
      <c r="E5480" t="e">
        <f t="shared" si="284"/>
        <v>#NUM!</v>
      </c>
      <c r="F5480">
        <f t="shared" si="285"/>
        <v>-3.9467236154243648</v>
      </c>
      <c r="G5480">
        <f>IF('Input and Summary Results'!$J$4="yes",IF(C5480=FALSE,FALSE,IF('Data Transformation'!E5480&lt;$R$10,E5480,$R$10)),IF(C5480=FALSE,FALSE,IF(C5480&lt;$R$10,C5480,$R$10)))</f>
        <v>-8.1914810000000005E-3</v>
      </c>
      <c r="H5480">
        <f>IF('Input and Summary Results'!$J$4="yes",'Data Transformation'!F5480,'Data Transformation'!D5480)</f>
        <v>7.4491961999999995E-2</v>
      </c>
      <c r="I5480">
        <f t="shared" si="286"/>
        <v>298</v>
      </c>
    </row>
    <row r="5481" spans="2:9" x14ac:dyDescent="0.45">
      <c r="B5481">
        <f>IF('Input and Summary Results'!D5063=0,FALSE,'Input and Summary Results'!$B5063)</f>
        <v>298</v>
      </c>
      <c r="C5481">
        <f>IF(OR(B5481=0,'Input and Summary Results'!D5063=0,'Input and Summary Results'!D5063=""),FALSE,'Input and Summary Results'!$D5063)</f>
        <v>0.10667929600000001</v>
      </c>
      <c r="D5481">
        <f>IF(OR(B5481=0,'Input and Summary Results'!E5063=0),FALSE,'Input and Summary Results'!$E5063)</f>
        <v>7.1875313999999996E-2</v>
      </c>
      <c r="E5481">
        <f t="shared" si="284"/>
        <v>-0.97191985897695043</v>
      </c>
      <c r="F5481">
        <f t="shared" si="285"/>
        <v>0.29240806272287356</v>
      </c>
      <c r="G5481">
        <f>IF('Input and Summary Results'!$J$4="yes",IF(C5481=FALSE,FALSE,IF('Data Transformation'!E5481&lt;$R$10,E5481,$R$10)),IF(C5481=FALSE,FALSE,IF(C5481&lt;$R$10,C5481,$R$10)))</f>
        <v>0.10667929600000001</v>
      </c>
      <c r="H5481">
        <f>IF('Input and Summary Results'!$J$4="yes",'Data Transformation'!F5481,'Data Transformation'!D5481)</f>
        <v>7.1875313999999996E-2</v>
      </c>
      <c r="I5481">
        <f t="shared" si="286"/>
        <v>298</v>
      </c>
    </row>
    <row r="5482" spans="2:9" x14ac:dyDescent="0.45">
      <c r="B5482">
        <f>IF('Input and Summary Results'!D5064=0,FALSE,'Input and Summary Results'!$B5064)</f>
        <v>298</v>
      </c>
      <c r="C5482">
        <f>IF(OR(B5482=0,'Input and Summary Results'!D5064=0,'Input and Summary Results'!D5064=""),FALSE,'Input and Summary Results'!$D5064)</f>
        <v>0.60314607499999995</v>
      </c>
      <c r="D5482">
        <f>IF(OR(B5482=0,'Input and Summary Results'!E5064=0),FALSE,'Input and Summary Results'!$E5064)</f>
        <v>6.3522472999999996E-2</v>
      </c>
      <c r="E5482">
        <f t="shared" ref="E5482:E5545" si="287">IF(C5482=FALSE,FALSE,LOG10(C5482))</f>
        <v>-0.21957749402293444</v>
      </c>
      <c r="F5482">
        <f t="shared" ref="F5482:F5545" si="288">IF(D5482=FALSE, FALSE,0.434*D5482/C5482)</f>
        <v>4.5708252817528487E-2</v>
      </c>
      <c r="G5482">
        <f>IF('Input and Summary Results'!$J$4="yes",IF(C5482=FALSE,FALSE,IF('Data Transformation'!E5482&lt;$R$10,E5482,$R$10)),IF(C5482=FALSE,FALSE,IF(C5482&lt;$R$10,C5482,$R$10)))</f>
        <v>0.60314607499999995</v>
      </c>
      <c r="H5482">
        <f>IF('Input and Summary Results'!$J$4="yes",'Data Transformation'!F5482,'Data Transformation'!D5482)</f>
        <v>6.3522472999999996E-2</v>
      </c>
      <c r="I5482">
        <f t="shared" si="286"/>
        <v>298</v>
      </c>
    </row>
    <row r="5483" spans="2:9" x14ac:dyDescent="0.45">
      <c r="B5483">
        <f>IF('Input and Summary Results'!D5065=0,FALSE,'Input and Summary Results'!$B5065)</f>
        <v>298</v>
      </c>
      <c r="C5483">
        <f>IF(OR(B5483=0,'Input and Summary Results'!D5065=0,'Input and Summary Results'!D5065=""),FALSE,'Input and Summary Results'!$D5065)</f>
        <v>0.14880001400000001</v>
      </c>
      <c r="D5483">
        <f>IF(OR(B5483=0,'Input and Summary Results'!E5065=0),FALSE,'Input and Summary Results'!$E5065)</f>
        <v>6.1152765999999997E-2</v>
      </c>
      <c r="E5483">
        <f t="shared" si="287"/>
        <v>-0.82739702792910208</v>
      </c>
      <c r="F5483">
        <f t="shared" si="288"/>
        <v>0.17836221738527522</v>
      </c>
      <c r="G5483">
        <f>IF('Input and Summary Results'!$J$4="yes",IF(C5483=FALSE,FALSE,IF('Data Transformation'!E5483&lt;$R$10,E5483,$R$10)),IF(C5483=FALSE,FALSE,IF(C5483&lt;$R$10,C5483,$R$10)))</f>
        <v>0.14880001400000001</v>
      </c>
      <c r="H5483">
        <f>IF('Input and Summary Results'!$J$4="yes",'Data Transformation'!F5483,'Data Transformation'!D5483)</f>
        <v>6.1152765999999997E-2</v>
      </c>
      <c r="I5483">
        <f t="shared" si="286"/>
        <v>298</v>
      </c>
    </row>
    <row r="5484" spans="2:9" x14ac:dyDescent="0.45">
      <c r="B5484">
        <f>IF('Input and Summary Results'!D5066=0,FALSE,'Input and Summary Results'!$B5066)</f>
        <v>298</v>
      </c>
      <c r="C5484">
        <f>IF(OR(B5484=0,'Input and Summary Results'!D5066=0,'Input and Summary Results'!D5066=""),FALSE,'Input and Summary Results'!$D5066)</f>
        <v>7.2614093000000005E-2</v>
      </c>
      <c r="D5484">
        <f>IF(OR(B5484=0,'Input and Summary Results'!E5066=0),FALSE,'Input and Summary Results'!$E5066)</f>
        <v>5.2524321999999998E-2</v>
      </c>
      <c r="E5484">
        <f t="shared" si="287"/>
        <v>-1.1389790829065434</v>
      </c>
      <c r="F5484">
        <f t="shared" si="288"/>
        <v>0.31392743207575419</v>
      </c>
      <c r="G5484">
        <f>IF('Input and Summary Results'!$J$4="yes",IF(C5484=FALSE,FALSE,IF('Data Transformation'!E5484&lt;$R$10,E5484,$R$10)),IF(C5484=FALSE,FALSE,IF(C5484&lt;$R$10,C5484,$R$10)))</f>
        <v>7.2614093000000005E-2</v>
      </c>
      <c r="H5484">
        <f>IF('Input and Summary Results'!$J$4="yes",'Data Transformation'!F5484,'Data Transformation'!D5484)</f>
        <v>5.2524321999999998E-2</v>
      </c>
      <c r="I5484">
        <f t="shared" si="286"/>
        <v>298</v>
      </c>
    </row>
    <row r="5485" spans="2:9" x14ac:dyDescent="0.45">
      <c r="B5485">
        <f>IF('Input and Summary Results'!D5067=0,FALSE,'Input and Summary Results'!$B5067)</f>
        <v>298</v>
      </c>
      <c r="C5485">
        <f>IF(OR(B5485=0,'Input and Summary Results'!D5067=0,'Input and Summary Results'!D5067=""),FALSE,'Input and Summary Results'!$D5067)</f>
        <v>-4.0942599999999997E-3</v>
      </c>
      <c r="D5485">
        <f>IF(OR(B5485=0,'Input and Summary Results'!E5067=0),FALSE,'Input and Summary Results'!$E5067)</f>
        <v>4.3936355000000003E-2</v>
      </c>
      <c r="E5485" t="e">
        <f t="shared" si="287"/>
        <v>#NUM!</v>
      </c>
      <c r="F5485">
        <f t="shared" si="288"/>
        <v>-4.6573442013941477</v>
      </c>
      <c r="G5485">
        <f>IF('Input and Summary Results'!$J$4="yes",IF(C5485=FALSE,FALSE,IF('Data Transformation'!E5485&lt;$R$10,E5485,$R$10)),IF(C5485=FALSE,FALSE,IF(C5485&lt;$R$10,C5485,$R$10)))</f>
        <v>-4.0942599999999997E-3</v>
      </c>
      <c r="H5485">
        <f>IF('Input and Summary Results'!$J$4="yes",'Data Transformation'!F5485,'Data Transformation'!D5485)</f>
        <v>4.3936355000000003E-2</v>
      </c>
      <c r="I5485">
        <f t="shared" si="286"/>
        <v>298</v>
      </c>
    </row>
    <row r="5486" spans="2:9" x14ac:dyDescent="0.45">
      <c r="B5486">
        <f>IF('Input and Summary Results'!D5068=0,FALSE,'Input and Summary Results'!$B5068)</f>
        <v>299</v>
      </c>
      <c r="C5486">
        <f>IF(OR(B5486=0,'Input and Summary Results'!D5068=0,'Input and Summary Results'!D5068=""),FALSE,'Input and Summary Results'!$D5068)</f>
        <v>0.72827716499999995</v>
      </c>
      <c r="D5486">
        <f>IF(OR(B5486=0,'Input and Summary Results'!E5068=0),FALSE,'Input and Summary Results'!$E5068)</f>
        <v>0.10836097</v>
      </c>
      <c r="E5486">
        <f t="shared" si="287"/>
        <v>-0.13770330705790498</v>
      </c>
      <c r="F5486">
        <f t="shared" si="288"/>
        <v>6.4575223884714275E-2</v>
      </c>
      <c r="G5486">
        <f>IF('Input and Summary Results'!$J$4="yes",IF(C5486=FALSE,FALSE,IF('Data Transformation'!E5486&lt;$R$10,E5486,$R$10)),IF(C5486=FALSE,FALSE,IF(C5486&lt;$R$10,C5486,$R$10)))</f>
        <v>0.72827716499999995</v>
      </c>
      <c r="H5486">
        <f>IF('Input and Summary Results'!$J$4="yes",'Data Transformation'!F5486,'Data Transformation'!D5486)</f>
        <v>0.10836097</v>
      </c>
      <c r="I5486">
        <f t="shared" si="286"/>
        <v>299</v>
      </c>
    </row>
    <row r="5487" spans="2:9" x14ac:dyDescent="0.45">
      <c r="B5487">
        <f>IF('Input and Summary Results'!D5069=0,FALSE,'Input and Summary Results'!$B5069)</f>
        <v>299</v>
      </c>
      <c r="C5487">
        <f>IF(OR(B5487=0,'Input and Summary Results'!D5069=0,'Input and Summary Results'!D5069=""),FALSE,'Input and Summary Results'!$D5069)</f>
        <v>1.173462496</v>
      </c>
      <c r="D5487">
        <f>IF(OR(B5487=0,'Input and Summary Results'!E5069=0),FALSE,'Input and Summary Results'!$E5069)</f>
        <v>0.100676118</v>
      </c>
      <c r="E5487">
        <f t="shared" si="287"/>
        <v>6.9469214053464179E-2</v>
      </c>
      <c r="F5487">
        <f t="shared" si="288"/>
        <v>3.7234624336899128E-2</v>
      </c>
      <c r="G5487">
        <f>IF('Input and Summary Results'!$J$4="yes",IF(C5487=FALSE,FALSE,IF('Data Transformation'!E5487&lt;$R$10,E5487,$R$10)),IF(C5487=FALSE,FALSE,IF(C5487&lt;$R$10,C5487,$R$10)))</f>
        <v>1.173462496</v>
      </c>
      <c r="H5487">
        <f>IF('Input and Summary Results'!$J$4="yes",'Data Transformation'!F5487,'Data Transformation'!D5487)</f>
        <v>0.100676118</v>
      </c>
      <c r="I5487">
        <f t="shared" si="286"/>
        <v>299</v>
      </c>
    </row>
    <row r="5488" spans="2:9" x14ac:dyDescent="0.45">
      <c r="B5488">
        <f>IF('Input and Summary Results'!D5070=0,FALSE,'Input and Summary Results'!$B5070)</f>
        <v>299</v>
      </c>
      <c r="C5488">
        <f>IF(OR(B5488=0,'Input and Summary Results'!D5070=0,'Input and Summary Results'!D5070=""),FALSE,'Input and Summary Results'!$D5070)</f>
        <v>1.0278191219999999</v>
      </c>
      <c r="D5488">
        <f>IF(OR(B5488=0,'Input and Summary Results'!E5070=0),FALSE,'Input and Summary Results'!$E5070)</f>
        <v>9.6511130000000001E-2</v>
      </c>
      <c r="E5488">
        <f t="shared" si="287"/>
        <v>1.1916693230289958E-2</v>
      </c>
      <c r="F5488">
        <f t="shared" si="288"/>
        <v>4.0752141620498089E-2</v>
      </c>
      <c r="G5488">
        <f>IF('Input and Summary Results'!$J$4="yes",IF(C5488=FALSE,FALSE,IF('Data Transformation'!E5488&lt;$R$10,E5488,$R$10)),IF(C5488=FALSE,FALSE,IF(C5488&lt;$R$10,C5488,$R$10)))</f>
        <v>1.0278191219999999</v>
      </c>
      <c r="H5488">
        <f>IF('Input and Summary Results'!$J$4="yes",'Data Transformation'!F5488,'Data Transformation'!D5488)</f>
        <v>9.6511130000000001E-2</v>
      </c>
      <c r="I5488">
        <f t="shared" si="286"/>
        <v>299</v>
      </c>
    </row>
    <row r="5489" spans="2:9" x14ac:dyDescent="0.45">
      <c r="B5489">
        <f>IF('Input and Summary Results'!D5071=0,FALSE,'Input and Summary Results'!$B5071)</f>
        <v>299</v>
      </c>
      <c r="C5489">
        <f>IF(OR(B5489=0,'Input and Summary Results'!D5071=0,'Input and Summary Results'!D5071=""),FALSE,'Input and Summary Results'!$D5071)</f>
        <v>1.0260646470000001</v>
      </c>
      <c r="D5489">
        <f>IF(OR(B5489=0,'Input and Summary Results'!E5071=0),FALSE,'Input and Summary Results'!$E5071)</f>
        <v>9.4233753000000003E-2</v>
      </c>
      <c r="E5489">
        <f t="shared" si="287"/>
        <v>1.1174724275696928E-2</v>
      </c>
      <c r="F5489">
        <f t="shared" si="288"/>
        <v>3.9858549772254261E-2</v>
      </c>
      <c r="G5489">
        <f>IF('Input and Summary Results'!$J$4="yes",IF(C5489=FALSE,FALSE,IF('Data Transformation'!E5489&lt;$R$10,E5489,$R$10)),IF(C5489=FALSE,FALSE,IF(C5489&lt;$R$10,C5489,$R$10)))</f>
        <v>1.0260646470000001</v>
      </c>
      <c r="H5489">
        <f>IF('Input and Summary Results'!$J$4="yes",'Data Transformation'!F5489,'Data Transformation'!D5489)</f>
        <v>9.4233753000000003E-2</v>
      </c>
      <c r="I5489">
        <f t="shared" si="286"/>
        <v>299</v>
      </c>
    </row>
    <row r="5490" spans="2:9" x14ac:dyDescent="0.45">
      <c r="B5490">
        <f>IF('Input and Summary Results'!D5072=0,FALSE,'Input and Summary Results'!$B5072)</f>
        <v>299</v>
      </c>
      <c r="C5490">
        <f>IF(OR(B5490=0,'Input and Summary Results'!D5072=0,'Input and Summary Results'!D5072=""),FALSE,'Input and Summary Results'!$D5072)</f>
        <v>1.056295489</v>
      </c>
      <c r="D5490">
        <f>IF(OR(B5490=0,'Input and Summary Results'!E5072=0),FALSE,'Input and Summary Results'!$E5072)</f>
        <v>9.3646132000000007E-2</v>
      </c>
      <c r="E5490">
        <f t="shared" si="287"/>
        <v>2.3785425102171666E-2</v>
      </c>
      <c r="F5490">
        <f t="shared" si="288"/>
        <v>3.847637494549596E-2</v>
      </c>
      <c r="G5490">
        <f>IF('Input and Summary Results'!$J$4="yes",IF(C5490=FALSE,FALSE,IF('Data Transformation'!E5490&lt;$R$10,E5490,$R$10)),IF(C5490=FALSE,FALSE,IF(C5490&lt;$R$10,C5490,$R$10)))</f>
        <v>1.056295489</v>
      </c>
      <c r="H5490">
        <f>IF('Input and Summary Results'!$J$4="yes",'Data Transformation'!F5490,'Data Transformation'!D5490)</f>
        <v>9.3646132000000007E-2</v>
      </c>
      <c r="I5490">
        <f t="shared" si="286"/>
        <v>299</v>
      </c>
    </row>
    <row r="5491" spans="2:9" x14ac:dyDescent="0.45">
      <c r="B5491">
        <f>IF('Input and Summary Results'!D5073=0,FALSE,'Input and Summary Results'!$B5073)</f>
        <v>299</v>
      </c>
      <c r="C5491">
        <f>IF(OR(B5491=0,'Input and Summary Results'!D5073=0,'Input and Summary Results'!D5073=""),FALSE,'Input and Summary Results'!$D5073)</f>
        <v>1.037851444</v>
      </c>
      <c r="D5491">
        <f>IF(OR(B5491=0,'Input and Summary Results'!E5073=0),FALSE,'Input and Summary Results'!$E5073)</f>
        <v>9.1762617000000005E-2</v>
      </c>
      <c r="E5491">
        <f t="shared" si="287"/>
        <v>1.613519390911073E-2</v>
      </c>
      <c r="F5491">
        <f t="shared" si="288"/>
        <v>3.837252046835328E-2</v>
      </c>
      <c r="G5491">
        <f>IF('Input and Summary Results'!$J$4="yes",IF(C5491=FALSE,FALSE,IF('Data Transformation'!E5491&lt;$R$10,E5491,$R$10)),IF(C5491=FALSE,FALSE,IF(C5491&lt;$R$10,C5491,$R$10)))</f>
        <v>1.037851444</v>
      </c>
      <c r="H5491">
        <f>IF('Input and Summary Results'!$J$4="yes",'Data Transformation'!F5491,'Data Transformation'!D5491)</f>
        <v>9.1762617000000005E-2</v>
      </c>
      <c r="I5491">
        <f t="shared" si="286"/>
        <v>299</v>
      </c>
    </row>
    <row r="5492" spans="2:9" x14ac:dyDescent="0.45">
      <c r="B5492">
        <f>IF('Input and Summary Results'!D5074=0,FALSE,'Input and Summary Results'!$B5074)</f>
        <v>299</v>
      </c>
      <c r="C5492">
        <f>IF(OR(B5492=0,'Input and Summary Results'!D5074=0,'Input and Summary Results'!D5074=""),FALSE,'Input and Summary Results'!$D5074)</f>
        <v>0.91491978600000001</v>
      </c>
      <c r="D5492">
        <f>IF(OR(B5492=0,'Input and Summary Results'!E5074=0),FALSE,'Input and Summary Results'!$E5074)</f>
        <v>8.8510841000000007E-2</v>
      </c>
      <c r="E5492">
        <f t="shared" si="287"/>
        <v>-3.8616980277422108E-2</v>
      </c>
      <c r="F5492">
        <f t="shared" si="288"/>
        <v>4.1985871965829362E-2</v>
      </c>
      <c r="G5492">
        <f>IF('Input and Summary Results'!$J$4="yes",IF(C5492=FALSE,FALSE,IF('Data Transformation'!E5492&lt;$R$10,E5492,$R$10)),IF(C5492=FALSE,FALSE,IF(C5492&lt;$R$10,C5492,$R$10)))</f>
        <v>0.91491978600000001</v>
      </c>
      <c r="H5492">
        <f>IF('Input and Summary Results'!$J$4="yes",'Data Transformation'!F5492,'Data Transformation'!D5492)</f>
        <v>8.8510841000000007E-2</v>
      </c>
      <c r="I5492">
        <f t="shared" si="286"/>
        <v>299</v>
      </c>
    </row>
    <row r="5493" spans="2:9" x14ac:dyDescent="0.45">
      <c r="B5493">
        <f>IF('Input and Summary Results'!D5075=0,FALSE,'Input and Summary Results'!$B5075)</f>
        <v>299</v>
      </c>
      <c r="C5493">
        <f>IF(OR(B5493=0,'Input and Summary Results'!D5075=0,'Input and Summary Results'!D5075=""),FALSE,'Input and Summary Results'!$D5075)</f>
        <v>1.0041987569999999</v>
      </c>
      <c r="D5493">
        <f>IF(OR(B5493=0,'Input and Summary Results'!E5075=0),FALSE,'Input and Summary Results'!$E5075)</f>
        <v>8.5980544000000006E-2</v>
      </c>
      <c r="E5493">
        <f t="shared" si="287"/>
        <v>1.8196794677494065E-3</v>
      </c>
      <c r="F5493">
        <f t="shared" si="288"/>
        <v>3.715953224984922E-2</v>
      </c>
      <c r="G5493">
        <f>IF('Input and Summary Results'!$J$4="yes",IF(C5493=FALSE,FALSE,IF('Data Transformation'!E5493&lt;$R$10,E5493,$R$10)),IF(C5493=FALSE,FALSE,IF(C5493&lt;$R$10,C5493,$R$10)))</f>
        <v>1.0041987569999999</v>
      </c>
      <c r="H5493">
        <f>IF('Input and Summary Results'!$J$4="yes",'Data Transformation'!F5493,'Data Transformation'!D5493)</f>
        <v>8.5980544000000006E-2</v>
      </c>
      <c r="I5493">
        <f t="shared" si="286"/>
        <v>299</v>
      </c>
    </row>
    <row r="5494" spans="2:9" x14ac:dyDescent="0.45">
      <c r="B5494">
        <f>IF('Input and Summary Results'!D5076=0,FALSE,'Input and Summary Results'!$B5076)</f>
        <v>299</v>
      </c>
      <c r="C5494">
        <f>IF(OR(B5494=0,'Input and Summary Results'!D5076=0,'Input and Summary Results'!D5076=""),FALSE,'Input and Summary Results'!$D5076)</f>
        <v>0.43106330900000001</v>
      </c>
      <c r="D5494">
        <f>IF(OR(B5494=0,'Input and Summary Results'!E5076=0),FALSE,'Input and Summary Results'!$E5076)</f>
        <v>8.4177903999999998E-2</v>
      </c>
      <c r="E5494">
        <f t="shared" si="287"/>
        <v>-0.36545894160210018</v>
      </c>
      <c r="F5494">
        <f t="shared" si="288"/>
        <v>8.4751380071645122E-2</v>
      </c>
      <c r="G5494">
        <f>IF('Input and Summary Results'!$J$4="yes",IF(C5494=FALSE,FALSE,IF('Data Transformation'!E5494&lt;$R$10,E5494,$R$10)),IF(C5494=FALSE,FALSE,IF(C5494&lt;$R$10,C5494,$R$10)))</f>
        <v>0.43106330900000001</v>
      </c>
      <c r="H5494">
        <f>IF('Input and Summary Results'!$J$4="yes",'Data Transformation'!F5494,'Data Transformation'!D5494)</f>
        <v>8.4177903999999998E-2</v>
      </c>
      <c r="I5494">
        <f t="shared" si="286"/>
        <v>299</v>
      </c>
    </row>
    <row r="5495" spans="2:9" x14ac:dyDescent="0.45">
      <c r="B5495">
        <f>IF('Input and Summary Results'!D5077=0,FALSE,'Input and Summary Results'!$B5077)</f>
        <v>299</v>
      </c>
      <c r="C5495">
        <f>IF(OR(B5495=0,'Input and Summary Results'!D5077=0,'Input and Summary Results'!D5077=""),FALSE,'Input and Summary Results'!$D5077)</f>
        <v>0.90775892199999997</v>
      </c>
      <c r="D5495">
        <f>IF(OR(B5495=0,'Input and Summary Results'!E5077=0),FALSE,'Input and Summary Results'!$E5077)</f>
        <v>7.4094394999999993E-2</v>
      </c>
      <c r="E5495">
        <f t="shared" si="287"/>
        <v>-4.2029473887033E-2</v>
      </c>
      <c r="F5495">
        <f t="shared" si="288"/>
        <v>3.5424567746633502E-2</v>
      </c>
      <c r="G5495">
        <f>IF('Input and Summary Results'!$J$4="yes",IF(C5495=FALSE,FALSE,IF('Data Transformation'!E5495&lt;$R$10,E5495,$R$10)),IF(C5495=FALSE,FALSE,IF(C5495&lt;$R$10,C5495,$R$10)))</f>
        <v>0.90775892199999997</v>
      </c>
      <c r="H5495">
        <f>IF('Input and Summary Results'!$J$4="yes",'Data Transformation'!F5495,'Data Transformation'!D5495)</f>
        <v>7.4094394999999993E-2</v>
      </c>
      <c r="I5495">
        <f t="shared" si="286"/>
        <v>299</v>
      </c>
    </row>
    <row r="5496" spans="2:9" x14ac:dyDescent="0.45">
      <c r="B5496">
        <f>IF('Input and Summary Results'!D5078=0,FALSE,'Input and Summary Results'!$B5078)</f>
        <v>299</v>
      </c>
      <c r="C5496">
        <f>IF(OR(B5496=0,'Input and Summary Results'!D5078=0,'Input and Summary Results'!D5078=""),FALSE,'Input and Summary Results'!$D5078)</f>
        <v>0.84006743699999997</v>
      </c>
      <c r="D5496">
        <f>IF(OR(B5496=0,'Input and Summary Results'!E5078=0),FALSE,'Input and Summary Results'!$E5078)</f>
        <v>7.2311124000000004E-2</v>
      </c>
      <c r="E5496">
        <f t="shared" si="287"/>
        <v>-7.568584924596751E-2</v>
      </c>
      <c r="F5496">
        <f t="shared" si="288"/>
        <v>3.7357748239918991E-2</v>
      </c>
      <c r="G5496">
        <f>IF('Input and Summary Results'!$J$4="yes",IF(C5496=FALSE,FALSE,IF('Data Transformation'!E5496&lt;$R$10,E5496,$R$10)),IF(C5496=FALSE,FALSE,IF(C5496&lt;$R$10,C5496,$R$10)))</f>
        <v>0.84006743699999997</v>
      </c>
      <c r="H5496">
        <f>IF('Input and Summary Results'!$J$4="yes",'Data Transformation'!F5496,'Data Transformation'!D5496)</f>
        <v>7.2311124000000004E-2</v>
      </c>
      <c r="I5496">
        <f t="shared" si="286"/>
        <v>299</v>
      </c>
    </row>
    <row r="5497" spans="2:9" x14ac:dyDescent="0.45">
      <c r="B5497">
        <f>IF('Input and Summary Results'!D5079=0,FALSE,'Input and Summary Results'!$B5079)</f>
        <v>299</v>
      </c>
      <c r="C5497">
        <f>IF(OR(B5497=0,'Input and Summary Results'!D5079=0,'Input and Summary Results'!D5079=""),FALSE,'Input and Summary Results'!$D5079)</f>
        <v>1.0697683339999999</v>
      </c>
      <c r="D5497">
        <f>IF(OR(B5497=0,'Input and Summary Results'!E5079=0),FALSE,'Input and Summary Results'!$E5079)</f>
        <v>7.1717873000000001E-2</v>
      </c>
      <c r="E5497">
        <f t="shared" si="287"/>
        <v>2.9289738284552037E-2</v>
      </c>
      <c r="F5497">
        <f t="shared" si="288"/>
        <v>2.9095604994791333E-2</v>
      </c>
      <c r="G5497">
        <f>IF('Input and Summary Results'!$J$4="yes",IF(C5497=FALSE,FALSE,IF('Data Transformation'!E5497&lt;$R$10,E5497,$R$10)),IF(C5497=FALSE,FALSE,IF(C5497&lt;$R$10,C5497,$R$10)))</f>
        <v>1.0697683339999999</v>
      </c>
      <c r="H5497">
        <f>IF('Input and Summary Results'!$J$4="yes",'Data Transformation'!F5497,'Data Transformation'!D5497)</f>
        <v>7.1717873000000001E-2</v>
      </c>
      <c r="I5497">
        <f t="shared" si="286"/>
        <v>299</v>
      </c>
    </row>
    <row r="5498" spans="2:9" x14ac:dyDescent="0.45">
      <c r="B5498">
        <f>IF('Input and Summary Results'!D5080=0,FALSE,'Input and Summary Results'!$B5080)</f>
        <v>299</v>
      </c>
      <c r="C5498">
        <f>IF(OR(B5498=0,'Input and Summary Results'!D5080=0,'Input and Summary Results'!D5080=""),FALSE,'Input and Summary Results'!$D5080)</f>
        <v>0.84216072500000005</v>
      </c>
      <c r="D5498">
        <f>IF(OR(B5498=0,'Input and Summary Results'!E5080=0),FALSE,'Input and Summary Results'!$E5080)</f>
        <v>7.1423800999999995E-2</v>
      </c>
      <c r="E5498">
        <f t="shared" si="287"/>
        <v>-7.460501619704514E-2</v>
      </c>
      <c r="F5498">
        <f t="shared" si="288"/>
        <v>3.6807617256195364E-2</v>
      </c>
      <c r="G5498">
        <f>IF('Input and Summary Results'!$J$4="yes",IF(C5498=FALSE,FALSE,IF('Data Transformation'!E5498&lt;$R$10,E5498,$R$10)),IF(C5498=FALSE,FALSE,IF(C5498&lt;$R$10,C5498,$R$10)))</f>
        <v>0.84216072500000005</v>
      </c>
      <c r="H5498">
        <f>IF('Input and Summary Results'!$J$4="yes",'Data Transformation'!F5498,'Data Transformation'!D5498)</f>
        <v>7.1423800999999995E-2</v>
      </c>
      <c r="I5498">
        <f t="shared" si="286"/>
        <v>299</v>
      </c>
    </row>
    <row r="5499" spans="2:9" x14ac:dyDescent="0.45">
      <c r="B5499">
        <f>IF('Input and Summary Results'!D5081=0,FALSE,'Input and Summary Results'!$B5081)</f>
        <v>299</v>
      </c>
      <c r="C5499">
        <f>IF(OR(B5499=0,'Input and Summary Results'!D5081=0,'Input and Summary Results'!D5081=""),FALSE,'Input and Summary Results'!$D5081)</f>
        <v>0.92269921899999996</v>
      </c>
      <c r="D5499">
        <f>IF(OR(B5499=0,'Input and Summary Results'!E5081=0),FALSE,'Input and Summary Results'!$E5081)</f>
        <v>6.7444432999999998E-2</v>
      </c>
      <c r="E5499">
        <f t="shared" si="287"/>
        <v>-3.4939846988383025E-2</v>
      </c>
      <c r="F5499">
        <f t="shared" si="288"/>
        <v>3.172310469030537E-2</v>
      </c>
      <c r="G5499">
        <f>IF('Input and Summary Results'!$J$4="yes",IF(C5499=FALSE,FALSE,IF('Data Transformation'!E5499&lt;$R$10,E5499,$R$10)),IF(C5499=FALSE,FALSE,IF(C5499&lt;$R$10,C5499,$R$10)))</f>
        <v>0.92269921899999996</v>
      </c>
      <c r="H5499">
        <f>IF('Input and Summary Results'!$J$4="yes",'Data Transformation'!F5499,'Data Transformation'!D5499)</f>
        <v>6.7444432999999998E-2</v>
      </c>
      <c r="I5499">
        <f t="shared" si="286"/>
        <v>299</v>
      </c>
    </row>
    <row r="5500" spans="2:9" x14ac:dyDescent="0.45">
      <c r="B5500">
        <f>IF('Input and Summary Results'!D5082=0,FALSE,'Input and Summary Results'!$B5082)</f>
        <v>299</v>
      </c>
      <c r="C5500">
        <f>IF(OR(B5500=0,'Input and Summary Results'!D5082=0,'Input and Summary Results'!D5082=""),FALSE,'Input and Summary Results'!$D5082)</f>
        <v>0.70418567399999998</v>
      </c>
      <c r="D5500">
        <f>IF(OR(B5500=0,'Input and Summary Results'!E5082=0),FALSE,'Input and Summary Results'!$E5082)</f>
        <v>5.8846278000000002E-2</v>
      </c>
      <c r="E5500">
        <f t="shared" si="287"/>
        <v>-0.15231281449167197</v>
      </c>
      <c r="F5500">
        <f t="shared" si="288"/>
        <v>3.6267827641151364E-2</v>
      </c>
      <c r="G5500">
        <f>IF('Input and Summary Results'!$J$4="yes",IF(C5500=FALSE,FALSE,IF('Data Transformation'!E5500&lt;$R$10,E5500,$R$10)),IF(C5500=FALSE,FALSE,IF(C5500&lt;$R$10,C5500,$R$10)))</f>
        <v>0.70418567399999998</v>
      </c>
      <c r="H5500">
        <f>IF('Input and Summary Results'!$J$4="yes",'Data Transformation'!F5500,'Data Transformation'!D5500)</f>
        <v>5.8846278000000002E-2</v>
      </c>
      <c r="I5500">
        <f t="shared" si="286"/>
        <v>299</v>
      </c>
    </row>
    <row r="5501" spans="2:9" x14ac:dyDescent="0.45">
      <c r="B5501">
        <f>IF('Input and Summary Results'!D5083=0,FALSE,'Input and Summary Results'!$B5083)</f>
        <v>299</v>
      </c>
      <c r="C5501">
        <f>IF(OR(B5501=0,'Input and Summary Results'!D5083=0,'Input and Summary Results'!D5083=""),FALSE,'Input and Summary Results'!$D5083)</f>
        <v>1.063509219</v>
      </c>
      <c r="D5501">
        <f>IF(OR(B5501=0,'Input and Summary Results'!E5083=0),FALSE,'Input and Summary Results'!$E5083)</f>
        <v>5.3665562999999999E-2</v>
      </c>
      <c r="E5501">
        <f t="shared" si="287"/>
        <v>2.6741258924667249E-2</v>
      </c>
      <c r="F5501">
        <f t="shared" si="288"/>
        <v>2.1900002299839023E-2</v>
      </c>
      <c r="G5501">
        <f>IF('Input and Summary Results'!$J$4="yes",IF(C5501=FALSE,FALSE,IF('Data Transformation'!E5501&lt;$R$10,E5501,$R$10)),IF(C5501=FALSE,FALSE,IF(C5501&lt;$R$10,C5501,$R$10)))</f>
        <v>1.063509219</v>
      </c>
      <c r="H5501">
        <f>IF('Input and Summary Results'!$J$4="yes",'Data Transformation'!F5501,'Data Transformation'!D5501)</f>
        <v>5.3665562999999999E-2</v>
      </c>
      <c r="I5501">
        <f t="shared" si="286"/>
        <v>299</v>
      </c>
    </row>
    <row r="5502" spans="2:9" x14ac:dyDescent="0.45">
      <c r="B5502">
        <f>IF('Input and Summary Results'!D5084=0,FALSE,'Input and Summary Results'!$B5084)</f>
        <v>300</v>
      </c>
      <c r="C5502">
        <f>IF(OR(B5502=0,'Input and Summary Results'!D5084=0,'Input and Summary Results'!D5084=""),FALSE,'Input and Summary Results'!$D5084)</f>
        <v>0.22293423800000001</v>
      </c>
      <c r="D5502">
        <f>IF(OR(B5502=0,'Input and Summary Results'!E5084=0),FALSE,'Input and Summary Results'!$E5084)</f>
        <v>0.119266872</v>
      </c>
      <c r="E5502">
        <f t="shared" si="287"/>
        <v>-0.6518232279190368</v>
      </c>
      <c r="F5502">
        <f t="shared" si="288"/>
        <v>0.23218426614219748</v>
      </c>
      <c r="G5502">
        <f>IF('Input and Summary Results'!$J$4="yes",IF(C5502=FALSE,FALSE,IF('Data Transformation'!E5502&lt;$R$10,E5502,$R$10)),IF(C5502=FALSE,FALSE,IF(C5502&lt;$R$10,C5502,$R$10)))</f>
        <v>0.22293423800000001</v>
      </c>
      <c r="H5502">
        <f>IF('Input and Summary Results'!$J$4="yes",'Data Transformation'!F5502,'Data Transformation'!D5502)</f>
        <v>0.119266872</v>
      </c>
      <c r="I5502">
        <f t="shared" si="286"/>
        <v>300</v>
      </c>
    </row>
    <row r="5503" spans="2:9" x14ac:dyDescent="0.45">
      <c r="B5503">
        <f>IF('Input and Summary Results'!D5085=0,FALSE,'Input and Summary Results'!$B5085)</f>
        <v>300</v>
      </c>
      <c r="C5503">
        <f>IF(OR(B5503=0,'Input and Summary Results'!D5085=0,'Input and Summary Results'!D5085=""),FALSE,'Input and Summary Results'!$D5085)</f>
        <v>-0.18711047</v>
      </c>
      <c r="D5503">
        <f>IF(OR(B5503=0,'Input and Summary Results'!E5085=0),FALSE,'Input and Summary Results'!$E5085)</f>
        <v>0.110993989</v>
      </c>
      <c r="E5503" t="e">
        <f t="shared" si="287"/>
        <v>#NUM!</v>
      </c>
      <c r="F5503">
        <f t="shared" si="288"/>
        <v>-0.25744893498477128</v>
      </c>
      <c r="G5503">
        <f>IF('Input and Summary Results'!$J$4="yes",IF(C5503=FALSE,FALSE,IF('Data Transformation'!E5503&lt;$R$10,E5503,$R$10)),IF(C5503=FALSE,FALSE,IF(C5503&lt;$R$10,C5503,$R$10)))</f>
        <v>-0.18711047</v>
      </c>
      <c r="H5503">
        <f>IF('Input and Summary Results'!$J$4="yes",'Data Transformation'!F5503,'Data Transformation'!D5503)</f>
        <v>0.110993989</v>
      </c>
      <c r="I5503">
        <f t="shared" si="286"/>
        <v>300</v>
      </c>
    </row>
    <row r="5504" spans="2:9" x14ac:dyDescent="0.45">
      <c r="B5504">
        <f>IF('Input and Summary Results'!D5086=0,FALSE,'Input and Summary Results'!$B5086)</f>
        <v>300</v>
      </c>
      <c r="C5504">
        <f>IF(OR(B5504=0,'Input and Summary Results'!D5086=0,'Input and Summary Results'!D5086=""),FALSE,'Input and Summary Results'!$D5086)</f>
        <v>-0.14860274900000001</v>
      </c>
      <c r="D5504">
        <f>IF(OR(B5504=0,'Input and Summary Results'!E5086=0),FALSE,'Input and Summary Results'!$E5086)</f>
        <v>9.8055042999999995E-2</v>
      </c>
      <c r="E5504" t="e">
        <f t="shared" si="287"/>
        <v>#NUM!</v>
      </c>
      <c r="F5504">
        <f t="shared" si="288"/>
        <v>-0.28637349543244311</v>
      </c>
      <c r="G5504">
        <f>IF('Input and Summary Results'!$J$4="yes",IF(C5504=FALSE,FALSE,IF('Data Transformation'!E5504&lt;$R$10,E5504,$R$10)),IF(C5504=FALSE,FALSE,IF(C5504&lt;$R$10,C5504,$R$10)))</f>
        <v>-0.14860274900000001</v>
      </c>
      <c r="H5504">
        <f>IF('Input and Summary Results'!$J$4="yes",'Data Transformation'!F5504,'Data Transformation'!D5504)</f>
        <v>9.8055042999999995E-2</v>
      </c>
      <c r="I5504">
        <f t="shared" si="286"/>
        <v>300</v>
      </c>
    </row>
    <row r="5505" spans="2:9" x14ac:dyDescent="0.45">
      <c r="B5505">
        <f>IF('Input and Summary Results'!D5087=0,FALSE,'Input and Summary Results'!$B5087)</f>
        <v>300</v>
      </c>
      <c r="C5505">
        <f>IF(OR(B5505=0,'Input and Summary Results'!D5087=0,'Input and Summary Results'!D5087=""),FALSE,'Input and Summary Results'!$D5087)</f>
        <v>8.5140958000000003E-2</v>
      </c>
      <c r="D5505">
        <f>IF(OR(B5505=0,'Input and Summary Results'!E5087=0),FALSE,'Input and Summary Results'!$E5087)</f>
        <v>9.1638342999999997E-2</v>
      </c>
      <c r="E5505">
        <f t="shared" si="287"/>
        <v>-1.069861467480788</v>
      </c>
      <c r="F5505">
        <f t="shared" si="288"/>
        <v>0.46711995960862923</v>
      </c>
      <c r="G5505">
        <f>IF('Input and Summary Results'!$J$4="yes",IF(C5505=FALSE,FALSE,IF('Data Transformation'!E5505&lt;$R$10,E5505,$R$10)),IF(C5505=FALSE,FALSE,IF(C5505&lt;$R$10,C5505,$R$10)))</f>
        <v>8.5140958000000003E-2</v>
      </c>
      <c r="H5505">
        <f>IF('Input and Summary Results'!$J$4="yes",'Data Transformation'!F5505,'Data Transformation'!D5505)</f>
        <v>9.1638342999999997E-2</v>
      </c>
      <c r="I5505">
        <f t="shared" si="286"/>
        <v>300</v>
      </c>
    </row>
    <row r="5506" spans="2:9" x14ac:dyDescent="0.45">
      <c r="B5506">
        <f>IF('Input and Summary Results'!D5088=0,FALSE,'Input and Summary Results'!$B5088)</f>
        <v>300</v>
      </c>
      <c r="C5506">
        <f>IF(OR(B5506=0,'Input and Summary Results'!D5088=0,'Input and Summary Results'!D5088=""),FALSE,'Input and Summary Results'!$D5088)</f>
        <v>-0.110464806</v>
      </c>
      <c r="D5506">
        <f>IF(OR(B5506=0,'Input and Summary Results'!E5088=0),FALSE,'Input and Summary Results'!$E5088)</f>
        <v>9.1308168999999995E-2</v>
      </c>
      <c r="E5506" t="e">
        <f t="shared" si="287"/>
        <v>#NUM!</v>
      </c>
      <c r="F5506">
        <f t="shared" si="288"/>
        <v>-0.35873638655555146</v>
      </c>
      <c r="G5506">
        <f>IF('Input and Summary Results'!$J$4="yes",IF(C5506=FALSE,FALSE,IF('Data Transformation'!E5506&lt;$R$10,E5506,$R$10)),IF(C5506=FALSE,FALSE,IF(C5506&lt;$R$10,C5506,$R$10)))</f>
        <v>-0.110464806</v>
      </c>
      <c r="H5506">
        <f>IF('Input and Summary Results'!$J$4="yes",'Data Transformation'!F5506,'Data Transformation'!D5506)</f>
        <v>9.1308168999999995E-2</v>
      </c>
      <c r="I5506">
        <f t="shared" si="286"/>
        <v>300</v>
      </c>
    </row>
    <row r="5507" spans="2:9" x14ac:dyDescent="0.45">
      <c r="B5507">
        <f>IF('Input and Summary Results'!D5089=0,FALSE,'Input and Summary Results'!$B5089)</f>
        <v>300</v>
      </c>
      <c r="C5507">
        <f>IF(OR(B5507=0,'Input and Summary Results'!D5089=0,'Input and Summary Results'!D5089=""),FALSE,'Input and Summary Results'!$D5089)</f>
        <v>0.82761396700000001</v>
      </c>
      <c r="D5507">
        <f>IF(OR(B5507=0,'Input and Summary Results'!E5089=0),FALSE,'Input and Summary Results'!$E5089)</f>
        <v>8.6847105999999993E-2</v>
      </c>
      <c r="E5507">
        <f t="shared" si="287"/>
        <v>-8.2172188692812648E-2</v>
      </c>
      <c r="F5507">
        <f t="shared" si="288"/>
        <v>4.5542542183800529E-2</v>
      </c>
      <c r="G5507">
        <f>IF('Input and Summary Results'!$J$4="yes",IF(C5507=FALSE,FALSE,IF('Data Transformation'!E5507&lt;$R$10,E5507,$R$10)),IF(C5507=FALSE,FALSE,IF(C5507&lt;$R$10,C5507,$R$10)))</f>
        <v>0.82761396700000001</v>
      </c>
      <c r="H5507">
        <f>IF('Input and Summary Results'!$J$4="yes",'Data Transformation'!F5507,'Data Transformation'!D5507)</f>
        <v>8.6847105999999993E-2</v>
      </c>
      <c r="I5507">
        <f t="shared" si="286"/>
        <v>300</v>
      </c>
    </row>
    <row r="5508" spans="2:9" x14ac:dyDescent="0.45">
      <c r="B5508">
        <f>IF('Input and Summary Results'!D5090=0,FALSE,'Input and Summary Results'!$B5090)</f>
        <v>300</v>
      </c>
      <c r="C5508">
        <f>IF(OR(B5508=0,'Input and Summary Results'!D5090=0,'Input and Summary Results'!D5090=""),FALSE,'Input and Summary Results'!$D5090)</f>
        <v>-0.106331515</v>
      </c>
      <c r="D5508">
        <f>IF(OR(B5508=0,'Input and Summary Results'!E5090=0),FALSE,'Input and Summary Results'!$E5090)</f>
        <v>7.8200211000000006E-2</v>
      </c>
      <c r="E5508" t="e">
        <f t="shared" si="287"/>
        <v>#NUM!</v>
      </c>
      <c r="F5508">
        <f t="shared" si="288"/>
        <v>-0.31917998698692479</v>
      </c>
      <c r="G5508">
        <f>IF('Input and Summary Results'!$J$4="yes",IF(C5508=FALSE,FALSE,IF('Data Transformation'!E5508&lt;$R$10,E5508,$R$10)),IF(C5508=FALSE,FALSE,IF(C5508&lt;$R$10,C5508,$R$10)))</f>
        <v>-0.106331515</v>
      </c>
      <c r="H5508">
        <f>IF('Input and Summary Results'!$J$4="yes",'Data Transformation'!F5508,'Data Transformation'!D5508)</f>
        <v>7.8200211000000006E-2</v>
      </c>
      <c r="I5508">
        <f t="shared" si="286"/>
        <v>300</v>
      </c>
    </row>
    <row r="5509" spans="2:9" x14ac:dyDescent="0.45">
      <c r="B5509">
        <f>IF('Input and Summary Results'!D5091=0,FALSE,'Input and Summary Results'!$B5091)</f>
        <v>300</v>
      </c>
      <c r="C5509">
        <f>IF(OR(B5509=0,'Input and Summary Results'!D5091=0,'Input and Summary Results'!D5091=""),FALSE,'Input and Summary Results'!$D5091)</f>
        <v>0.194835645</v>
      </c>
      <c r="D5509">
        <f>IF(OR(B5509=0,'Input and Summary Results'!E5091=0),FALSE,'Input and Summary Results'!$E5091)</f>
        <v>7.8051299000000005E-2</v>
      </c>
      <c r="E5509">
        <f t="shared" si="287"/>
        <v>-0.7103315864170735</v>
      </c>
      <c r="F5509">
        <f t="shared" si="288"/>
        <v>0.17386071099053771</v>
      </c>
      <c r="G5509">
        <f>IF('Input and Summary Results'!$J$4="yes",IF(C5509=FALSE,FALSE,IF('Data Transformation'!E5509&lt;$R$10,E5509,$R$10)),IF(C5509=FALSE,FALSE,IF(C5509&lt;$R$10,C5509,$R$10)))</f>
        <v>0.194835645</v>
      </c>
      <c r="H5509">
        <f>IF('Input and Summary Results'!$J$4="yes",'Data Transformation'!F5509,'Data Transformation'!D5509)</f>
        <v>7.8051299000000005E-2</v>
      </c>
      <c r="I5509">
        <f t="shared" ref="I5509:I5572" si="289">IF(G5509=FALSE,"",B5509)</f>
        <v>300</v>
      </c>
    </row>
    <row r="5510" spans="2:9" x14ac:dyDescent="0.45">
      <c r="B5510">
        <f>IF('Input and Summary Results'!D5092=0,FALSE,'Input and Summary Results'!$B5092)</f>
        <v>300</v>
      </c>
      <c r="C5510">
        <f>IF(OR(B5510=0,'Input and Summary Results'!D5092=0,'Input and Summary Results'!D5092=""),FALSE,'Input and Summary Results'!$D5092)</f>
        <v>-2.4293899000000001E-2</v>
      </c>
      <c r="D5510">
        <f>IF(OR(B5510=0,'Input and Summary Results'!E5092=0),FALSE,'Input and Summary Results'!$E5092)</f>
        <v>7.7819180000000002E-2</v>
      </c>
      <c r="E5510" t="e">
        <f t="shared" si="287"/>
        <v>#NUM!</v>
      </c>
      <c r="F5510">
        <f t="shared" si="288"/>
        <v>-1.3902059986336488</v>
      </c>
      <c r="G5510">
        <f>IF('Input and Summary Results'!$J$4="yes",IF(C5510=FALSE,FALSE,IF('Data Transformation'!E5510&lt;$R$10,E5510,$R$10)),IF(C5510=FALSE,FALSE,IF(C5510&lt;$R$10,C5510,$R$10)))</f>
        <v>-2.4293899000000001E-2</v>
      </c>
      <c r="H5510">
        <f>IF('Input and Summary Results'!$J$4="yes",'Data Transformation'!F5510,'Data Transformation'!D5510)</f>
        <v>7.7819180000000002E-2</v>
      </c>
      <c r="I5510">
        <f t="shared" si="289"/>
        <v>300</v>
      </c>
    </row>
    <row r="5511" spans="2:9" x14ac:dyDescent="0.45">
      <c r="B5511">
        <f>IF('Input and Summary Results'!D5093=0,FALSE,'Input and Summary Results'!$B5093)</f>
        <v>300</v>
      </c>
      <c r="C5511">
        <f>IF(OR(B5511=0,'Input and Summary Results'!D5093=0,'Input and Summary Results'!D5093=""),FALSE,'Input and Summary Results'!$D5093)</f>
        <v>-9.5241908E-2</v>
      </c>
      <c r="D5511">
        <f>IF(OR(B5511=0,'Input and Summary Results'!E5093=0),FALSE,'Input and Summary Results'!$E5093)</f>
        <v>7.5651336999999999E-2</v>
      </c>
      <c r="E5511" t="e">
        <f t="shared" si="287"/>
        <v>#NUM!</v>
      </c>
      <c r="F5511">
        <f t="shared" si="288"/>
        <v>-0.3447293418145298</v>
      </c>
      <c r="G5511">
        <f>IF('Input and Summary Results'!$J$4="yes",IF(C5511=FALSE,FALSE,IF('Data Transformation'!E5511&lt;$R$10,E5511,$R$10)),IF(C5511=FALSE,FALSE,IF(C5511&lt;$R$10,C5511,$R$10)))</f>
        <v>-9.5241908E-2</v>
      </c>
      <c r="H5511">
        <f>IF('Input and Summary Results'!$J$4="yes",'Data Transformation'!F5511,'Data Transformation'!D5511)</f>
        <v>7.5651336999999999E-2</v>
      </c>
      <c r="I5511">
        <f t="shared" si="289"/>
        <v>300</v>
      </c>
    </row>
    <row r="5512" spans="2:9" x14ac:dyDescent="0.45">
      <c r="B5512">
        <f>IF('Input and Summary Results'!D5094=0,FALSE,'Input and Summary Results'!$B5094)</f>
        <v>300</v>
      </c>
      <c r="C5512">
        <f>IF(OR(B5512=0,'Input and Summary Results'!D5094=0,'Input and Summary Results'!D5094=""),FALSE,'Input and Summary Results'!$D5094)</f>
        <v>6.1193920000000004E-3</v>
      </c>
      <c r="D5512">
        <f>IF(OR(B5512=0,'Input and Summary Results'!E5094=0),FALSE,'Input and Summary Results'!$E5094)</f>
        <v>7.3123103999999994E-2</v>
      </c>
      <c r="E5512">
        <f t="shared" si="287"/>
        <v>-2.2132917255933484</v>
      </c>
      <c r="F5512">
        <f t="shared" si="288"/>
        <v>5.1860425244860924</v>
      </c>
      <c r="G5512">
        <f>IF('Input and Summary Results'!$J$4="yes",IF(C5512=FALSE,FALSE,IF('Data Transformation'!E5512&lt;$R$10,E5512,$R$10)),IF(C5512=FALSE,FALSE,IF(C5512&lt;$R$10,C5512,$R$10)))</f>
        <v>6.1193920000000004E-3</v>
      </c>
      <c r="H5512">
        <f>IF('Input and Summary Results'!$J$4="yes",'Data Transformation'!F5512,'Data Transformation'!D5512)</f>
        <v>7.3123103999999994E-2</v>
      </c>
      <c r="I5512">
        <f t="shared" si="289"/>
        <v>300</v>
      </c>
    </row>
    <row r="5513" spans="2:9" x14ac:dyDescent="0.45">
      <c r="B5513">
        <f>IF('Input and Summary Results'!D5095=0,FALSE,'Input and Summary Results'!$B5095)</f>
        <v>300</v>
      </c>
      <c r="C5513">
        <f>IF(OR(B5513=0,'Input and Summary Results'!D5095=0,'Input and Summary Results'!D5095=""),FALSE,'Input and Summary Results'!$D5095)</f>
        <v>0.43594523899999998</v>
      </c>
      <c r="D5513">
        <f>IF(OR(B5513=0,'Input and Summary Results'!E5095=0),FALSE,'Input and Summary Results'!$E5095)</f>
        <v>7.1789728999999997E-2</v>
      </c>
      <c r="E5513">
        <f t="shared" si="287"/>
        <v>-0.36056806094647575</v>
      </c>
      <c r="F5513">
        <f t="shared" si="288"/>
        <v>7.1469394774145018E-2</v>
      </c>
      <c r="G5513">
        <f>IF('Input and Summary Results'!$J$4="yes",IF(C5513=FALSE,FALSE,IF('Data Transformation'!E5513&lt;$R$10,E5513,$R$10)),IF(C5513=FALSE,FALSE,IF(C5513&lt;$R$10,C5513,$R$10)))</f>
        <v>0.43594523899999998</v>
      </c>
      <c r="H5513">
        <f>IF('Input and Summary Results'!$J$4="yes",'Data Transformation'!F5513,'Data Transformation'!D5513)</f>
        <v>7.1789728999999997E-2</v>
      </c>
      <c r="I5513">
        <f t="shared" si="289"/>
        <v>300</v>
      </c>
    </row>
    <row r="5514" spans="2:9" x14ac:dyDescent="0.45">
      <c r="B5514">
        <f>IF('Input and Summary Results'!D5096=0,FALSE,'Input and Summary Results'!$B5096)</f>
        <v>300</v>
      </c>
      <c r="C5514">
        <f>IF(OR(B5514=0,'Input and Summary Results'!D5096=0,'Input and Summary Results'!D5096=""),FALSE,'Input and Summary Results'!$D5096)</f>
        <v>5.2031056999999999E-2</v>
      </c>
      <c r="D5514">
        <f>IF(OR(B5514=0,'Input and Summary Results'!E5096=0),FALSE,'Input and Summary Results'!$E5096)</f>
        <v>6.5309599999999995E-2</v>
      </c>
      <c r="E5514">
        <f t="shared" si="287"/>
        <v>-1.2837373514131198</v>
      </c>
      <c r="F5514">
        <f t="shared" si="288"/>
        <v>0.54475861214966281</v>
      </c>
      <c r="G5514">
        <f>IF('Input and Summary Results'!$J$4="yes",IF(C5514=FALSE,FALSE,IF('Data Transformation'!E5514&lt;$R$10,E5514,$R$10)),IF(C5514=FALSE,FALSE,IF(C5514&lt;$R$10,C5514,$R$10)))</f>
        <v>5.2031056999999999E-2</v>
      </c>
      <c r="H5514">
        <f>IF('Input and Summary Results'!$J$4="yes",'Data Transformation'!F5514,'Data Transformation'!D5514)</f>
        <v>6.5309599999999995E-2</v>
      </c>
      <c r="I5514">
        <f t="shared" si="289"/>
        <v>300</v>
      </c>
    </row>
    <row r="5515" spans="2:9" x14ac:dyDescent="0.45">
      <c r="B5515">
        <f>IF('Input and Summary Results'!D5097=0,FALSE,'Input and Summary Results'!$B5097)</f>
        <v>300</v>
      </c>
      <c r="C5515">
        <f>IF(OR(B5515=0,'Input and Summary Results'!D5097=0,'Input and Summary Results'!D5097=""),FALSE,'Input and Summary Results'!$D5097)</f>
        <v>-1.4611591E-2</v>
      </c>
      <c r="D5515">
        <f>IF(OR(B5515=0,'Input and Summary Results'!E5097=0),FALSE,'Input and Summary Results'!$E5097)</f>
        <v>5.9767714E-2</v>
      </c>
      <c r="E5515" t="e">
        <f t="shared" si="287"/>
        <v>#NUM!</v>
      </c>
      <c r="F5515">
        <f t="shared" si="288"/>
        <v>-1.7752473276866292</v>
      </c>
      <c r="G5515">
        <f>IF('Input and Summary Results'!$J$4="yes",IF(C5515=FALSE,FALSE,IF('Data Transformation'!E5515&lt;$R$10,E5515,$R$10)),IF(C5515=FALSE,FALSE,IF(C5515&lt;$R$10,C5515,$R$10)))</f>
        <v>-1.4611591E-2</v>
      </c>
      <c r="H5515">
        <f>IF('Input and Summary Results'!$J$4="yes",'Data Transformation'!F5515,'Data Transformation'!D5515)</f>
        <v>5.9767714E-2</v>
      </c>
      <c r="I5515">
        <f t="shared" si="289"/>
        <v>300</v>
      </c>
    </row>
    <row r="5516" spans="2:9" x14ac:dyDescent="0.45">
      <c r="B5516">
        <f>IF('Input and Summary Results'!D5098=0,FALSE,'Input and Summary Results'!$B5098)</f>
        <v>300</v>
      </c>
      <c r="C5516">
        <f>IF(OR(B5516=0,'Input and Summary Results'!D5098=0,'Input and Summary Results'!D5098=""),FALSE,'Input and Summary Results'!$D5098)</f>
        <v>2.7902275000000001E-2</v>
      </c>
      <c r="D5516">
        <f>IF(OR(B5516=0,'Input and Summary Results'!E5098=0),FALSE,'Input and Summary Results'!$E5098)</f>
        <v>5.9485877E-2</v>
      </c>
      <c r="E5516">
        <f t="shared" si="287"/>
        <v>-1.5543603852688275</v>
      </c>
      <c r="F5516">
        <f t="shared" si="288"/>
        <v>0.92526041758243727</v>
      </c>
      <c r="G5516">
        <f>IF('Input and Summary Results'!$J$4="yes",IF(C5516=FALSE,FALSE,IF('Data Transformation'!E5516&lt;$R$10,E5516,$R$10)),IF(C5516=FALSE,FALSE,IF(C5516&lt;$R$10,C5516,$R$10)))</f>
        <v>2.7902275000000001E-2</v>
      </c>
      <c r="H5516">
        <f>IF('Input and Summary Results'!$J$4="yes",'Data Transformation'!F5516,'Data Transformation'!D5516)</f>
        <v>5.9485877E-2</v>
      </c>
      <c r="I5516">
        <f t="shared" si="289"/>
        <v>300</v>
      </c>
    </row>
    <row r="5517" spans="2:9" x14ac:dyDescent="0.45">
      <c r="B5517">
        <f>IF('Input and Summary Results'!D5099=0,FALSE,'Input and Summary Results'!$B5099)</f>
        <v>300</v>
      </c>
      <c r="C5517">
        <f>IF(OR(B5517=0,'Input and Summary Results'!D5099=0,'Input and Summary Results'!D5099=""),FALSE,'Input and Summary Results'!$D5099)</f>
        <v>6.6117676E-2</v>
      </c>
      <c r="D5517">
        <f>IF(OR(B5517=0,'Input and Summary Results'!E5099=0),FALSE,'Input and Summary Results'!$E5099)</f>
        <v>5.0261301000000001E-2</v>
      </c>
      <c r="E5517">
        <f t="shared" si="287"/>
        <v>-1.1796824200448417</v>
      </c>
      <c r="F5517">
        <f t="shared" si="288"/>
        <v>0.32991789720497738</v>
      </c>
      <c r="G5517">
        <f>IF('Input and Summary Results'!$J$4="yes",IF(C5517=FALSE,FALSE,IF('Data Transformation'!E5517&lt;$R$10,E5517,$R$10)),IF(C5517=FALSE,FALSE,IF(C5517&lt;$R$10,C5517,$R$10)))</f>
        <v>6.6117676E-2</v>
      </c>
      <c r="H5517">
        <f>IF('Input and Summary Results'!$J$4="yes",'Data Transformation'!F5517,'Data Transformation'!D5517)</f>
        <v>5.0261301000000001E-2</v>
      </c>
      <c r="I5517">
        <f t="shared" si="289"/>
        <v>300</v>
      </c>
    </row>
    <row r="5518" spans="2:9" x14ac:dyDescent="0.45">
      <c r="B5518">
        <f>IF('Input and Summary Results'!D5100=0,FALSE,'Input and Summary Results'!$B5100)</f>
        <v>300</v>
      </c>
      <c r="C5518">
        <f>IF(OR(B5518=0,'Input and Summary Results'!D5100=0,'Input and Summary Results'!D5100=""),FALSE,'Input and Summary Results'!$D5100)</f>
        <v>3.2543309999999999E-2</v>
      </c>
      <c r="D5518">
        <f>IF(OR(B5518=0,'Input and Summary Results'!E5100=0),FALSE,'Input and Summary Results'!$E5100)</f>
        <v>4.8689886000000002E-2</v>
      </c>
      <c r="E5518">
        <f t="shared" si="287"/>
        <v>-1.487538276794754</v>
      </c>
      <c r="F5518">
        <f t="shared" si="288"/>
        <v>0.64933193716312199</v>
      </c>
      <c r="G5518">
        <f>IF('Input and Summary Results'!$J$4="yes",IF(C5518=FALSE,FALSE,IF('Data Transformation'!E5518&lt;$R$10,E5518,$R$10)),IF(C5518=FALSE,FALSE,IF(C5518&lt;$R$10,C5518,$R$10)))</f>
        <v>3.2543309999999999E-2</v>
      </c>
      <c r="H5518">
        <f>IF('Input and Summary Results'!$J$4="yes",'Data Transformation'!F5518,'Data Transformation'!D5518)</f>
        <v>4.8689886000000002E-2</v>
      </c>
      <c r="I5518">
        <f t="shared" si="289"/>
        <v>300</v>
      </c>
    </row>
    <row r="5519" spans="2:9" x14ac:dyDescent="0.45">
      <c r="B5519">
        <f>IF('Input and Summary Results'!D5101=0,FALSE,'Input and Summary Results'!$B5101)</f>
        <v>300</v>
      </c>
      <c r="C5519">
        <f>IF(OR(B5519=0,'Input and Summary Results'!D5101=0,'Input and Summary Results'!D5101=""),FALSE,'Input and Summary Results'!$D5101)</f>
        <v>-5.9448241999999998E-2</v>
      </c>
      <c r="D5519">
        <f>IF(OR(B5519=0,'Input and Summary Results'!E5101=0),FALSE,'Input and Summary Results'!$E5101)</f>
        <v>4.5711779000000001E-2</v>
      </c>
      <c r="E5519" t="e">
        <f t="shared" si="287"/>
        <v>#NUM!</v>
      </c>
      <c r="F5519">
        <f t="shared" si="288"/>
        <v>-0.33371738874969592</v>
      </c>
      <c r="G5519">
        <f>IF('Input and Summary Results'!$J$4="yes",IF(C5519=FALSE,FALSE,IF('Data Transformation'!E5519&lt;$R$10,E5519,$R$10)),IF(C5519=FALSE,FALSE,IF(C5519&lt;$R$10,C5519,$R$10)))</f>
        <v>-5.9448241999999998E-2</v>
      </c>
      <c r="H5519">
        <f>IF('Input and Summary Results'!$J$4="yes",'Data Transformation'!F5519,'Data Transformation'!D5519)</f>
        <v>4.5711779000000001E-2</v>
      </c>
      <c r="I5519">
        <f t="shared" si="289"/>
        <v>300</v>
      </c>
    </row>
    <row r="5520" spans="2:9" x14ac:dyDescent="0.45">
      <c r="B5520">
        <f>IF('Input and Summary Results'!D5102=0,FALSE,'Input and Summary Results'!$B5102)</f>
        <v>301</v>
      </c>
      <c r="C5520">
        <f>IF(OR(B5520=0,'Input and Summary Results'!D5102=0,'Input and Summary Results'!D5102=""),FALSE,'Input and Summary Results'!$D5102)</f>
        <v>-0.13268287500000001</v>
      </c>
      <c r="D5520">
        <f>IF(OR(B5520=0,'Input and Summary Results'!E5102=0),FALSE,'Input and Summary Results'!$E5102)</f>
        <v>0.13200858800000001</v>
      </c>
      <c r="E5520" t="e">
        <f t="shared" si="287"/>
        <v>#NUM!</v>
      </c>
      <c r="F5520">
        <f t="shared" si="288"/>
        <v>-0.43179443610940754</v>
      </c>
      <c r="G5520">
        <f>IF('Input and Summary Results'!$J$4="yes",IF(C5520=FALSE,FALSE,IF('Data Transformation'!E5520&lt;$R$10,E5520,$R$10)),IF(C5520=FALSE,FALSE,IF(C5520&lt;$R$10,C5520,$R$10)))</f>
        <v>-0.13268287500000001</v>
      </c>
      <c r="H5520">
        <f>IF('Input and Summary Results'!$J$4="yes",'Data Transformation'!F5520,'Data Transformation'!D5520)</f>
        <v>0.13200858800000001</v>
      </c>
      <c r="I5520">
        <f t="shared" si="289"/>
        <v>301</v>
      </c>
    </row>
    <row r="5521" spans="2:9" x14ac:dyDescent="0.45">
      <c r="B5521">
        <f>IF('Input and Summary Results'!D5103=0,FALSE,'Input and Summary Results'!$B5103)</f>
        <v>301</v>
      </c>
      <c r="C5521">
        <f>IF(OR(B5521=0,'Input and Summary Results'!D5103=0,'Input and Summary Results'!D5103=""),FALSE,'Input and Summary Results'!$D5103)</f>
        <v>-6.8837884000000002E-2</v>
      </c>
      <c r="D5521">
        <f>IF(OR(B5521=0,'Input and Summary Results'!E5103=0),FALSE,'Input and Summary Results'!$E5103)</f>
        <v>0.10404114</v>
      </c>
      <c r="E5521" t="e">
        <f t="shared" si="287"/>
        <v>#NUM!</v>
      </c>
      <c r="F5521">
        <f t="shared" si="288"/>
        <v>-0.65594483932713565</v>
      </c>
      <c r="G5521">
        <f>IF('Input and Summary Results'!$J$4="yes",IF(C5521=FALSE,FALSE,IF('Data Transformation'!E5521&lt;$R$10,E5521,$R$10)),IF(C5521=FALSE,FALSE,IF(C5521&lt;$R$10,C5521,$R$10)))</f>
        <v>-6.8837884000000002E-2</v>
      </c>
      <c r="H5521">
        <f>IF('Input and Summary Results'!$J$4="yes",'Data Transformation'!F5521,'Data Transformation'!D5521)</f>
        <v>0.10404114</v>
      </c>
      <c r="I5521">
        <f t="shared" si="289"/>
        <v>301</v>
      </c>
    </row>
    <row r="5522" spans="2:9" x14ac:dyDescent="0.45">
      <c r="B5522">
        <f>IF('Input and Summary Results'!D5104=0,FALSE,'Input and Summary Results'!$B5104)</f>
        <v>301</v>
      </c>
      <c r="C5522">
        <f>IF(OR(B5522=0,'Input and Summary Results'!D5104=0,'Input and Summary Results'!D5104=""),FALSE,'Input and Summary Results'!$D5104)</f>
        <v>-1.7957654E-2</v>
      </c>
      <c r="D5522">
        <f>IF(OR(B5522=0,'Input and Summary Results'!E5104=0),FALSE,'Input and Summary Results'!$E5104)</f>
        <v>0.10078031899999999</v>
      </c>
      <c r="E5522" t="e">
        <f t="shared" si="287"/>
        <v>#NUM!</v>
      </c>
      <c r="F5522">
        <f t="shared" si="288"/>
        <v>-2.4356554840626727</v>
      </c>
      <c r="G5522">
        <f>IF('Input and Summary Results'!$J$4="yes",IF(C5522=FALSE,FALSE,IF('Data Transformation'!E5522&lt;$R$10,E5522,$R$10)),IF(C5522=FALSE,FALSE,IF(C5522&lt;$R$10,C5522,$R$10)))</f>
        <v>-1.7957654E-2</v>
      </c>
      <c r="H5522">
        <f>IF('Input and Summary Results'!$J$4="yes",'Data Transformation'!F5522,'Data Transformation'!D5522)</f>
        <v>0.10078031899999999</v>
      </c>
      <c r="I5522">
        <f t="shared" si="289"/>
        <v>301</v>
      </c>
    </row>
    <row r="5523" spans="2:9" x14ac:dyDescent="0.45">
      <c r="B5523">
        <f>IF('Input and Summary Results'!D5105=0,FALSE,'Input and Summary Results'!$B5105)</f>
        <v>301</v>
      </c>
      <c r="C5523">
        <f>IF(OR(B5523=0,'Input and Summary Results'!D5105=0,'Input and Summary Results'!D5105=""),FALSE,'Input and Summary Results'!$D5105)</f>
        <v>-2.1132925E-2</v>
      </c>
      <c r="D5523">
        <f>IF(OR(B5523=0,'Input and Summary Results'!E5105=0),FALSE,'Input and Summary Results'!$E5105)</f>
        <v>9.918913E-2</v>
      </c>
      <c r="E5523" t="e">
        <f t="shared" si="287"/>
        <v>#NUM!</v>
      </c>
      <c r="F5523">
        <f t="shared" si="288"/>
        <v>-2.0370148675585611</v>
      </c>
      <c r="G5523">
        <f>IF('Input and Summary Results'!$J$4="yes",IF(C5523=FALSE,FALSE,IF('Data Transformation'!E5523&lt;$R$10,E5523,$R$10)),IF(C5523=FALSE,FALSE,IF(C5523&lt;$R$10,C5523,$R$10)))</f>
        <v>-2.1132925E-2</v>
      </c>
      <c r="H5523">
        <f>IF('Input and Summary Results'!$J$4="yes",'Data Transformation'!F5523,'Data Transformation'!D5523)</f>
        <v>9.918913E-2</v>
      </c>
      <c r="I5523">
        <f t="shared" si="289"/>
        <v>301</v>
      </c>
    </row>
    <row r="5524" spans="2:9" x14ac:dyDescent="0.45">
      <c r="B5524">
        <f>IF('Input and Summary Results'!D5106=0,FALSE,'Input and Summary Results'!$B5106)</f>
        <v>301</v>
      </c>
      <c r="C5524">
        <f>IF(OR(B5524=0,'Input and Summary Results'!D5106=0,'Input and Summary Results'!D5106=""),FALSE,'Input and Summary Results'!$D5106)</f>
        <v>0.709212332</v>
      </c>
      <c r="D5524">
        <f>IF(OR(B5524=0,'Input and Summary Results'!E5106=0),FALSE,'Input and Summary Results'!$E5106)</f>
        <v>8.3959064999999999E-2</v>
      </c>
      <c r="E5524">
        <f t="shared" si="287"/>
        <v>-0.14922372136076006</v>
      </c>
      <c r="F5524">
        <f t="shared" si="288"/>
        <v>5.1378455458103899E-2</v>
      </c>
      <c r="G5524">
        <f>IF('Input and Summary Results'!$J$4="yes",IF(C5524=FALSE,FALSE,IF('Data Transformation'!E5524&lt;$R$10,E5524,$R$10)),IF(C5524=FALSE,FALSE,IF(C5524&lt;$R$10,C5524,$R$10)))</f>
        <v>0.709212332</v>
      </c>
      <c r="H5524">
        <f>IF('Input and Summary Results'!$J$4="yes",'Data Transformation'!F5524,'Data Transformation'!D5524)</f>
        <v>8.3959064999999999E-2</v>
      </c>
      <c r="I5524">
        <f t="shared" si="289"/>
        <v>301</v>
      </c>
    </row>
    <row r="5525" spans="2:9" x14ac:dyDescent="0.45">
      <c r="B5525">
        <f>IF('Input and Summary Results'!D5107=0,FALSE,'Input and Summary Results'!$B5107)</f>
        <v>301</v>
      </c>
      <c r="C5525">
        <f>IF(OR(B5525=0,'Input and Summary Results'!D5107=0,'Input and Summary Results'!D5107=""),FALSE,'Input and Summary Results'!$D5107)</f>
        <v>2.2957060000000001E-2</v>
      </c>
      <c r="D5525">
        <f>IF(OR(B5525=0,'Input and Summary Results'!E5107=0),FALSE,'Input and Summary Results'!$E5107)</f>
        <v>8.1934471999999994E-2</v>
      </c>
      <c r="E5525">
        <f t="shared" si="287"/>
        <v>-1.639083730713601</v>
      </c>
      <c r="F5525">
        <f t="shared" si="288"/>
        <v>1.5489597033766518</v>
      </c>
      <c r="G5525">
        <f>IF('Input and Summary Results'!$J$4="yes",IF(C5525=FALSE,FALSE,IF('Data Transformation'!E5525&lt;$R$10,E5525,$R$10)),IF(C5525=FALSE,FALSE,IF(C5525&lt;$R$10,C5525,$R$10)))</f>
        <v>2.2957060000000001E-2</v>
      </c>
      <c r="H5525">
        <f>IF('Input and Summary Results'!$J$4="yes",'Data Transformation'!F5525,'Data Transformation'!D5525)</f>
        <v>8.1934471999999994E-2</v>
      </c>
      <c r="I5525">
        <f t="shared" si="289"/>
        <v>301</v>
      </c>
    </row>
    <row r="5526" spans="2:9" x14ac:dyDescent="0.45">
      <c r="B5526">
        <f>IF('Input and Summary Results'!D5108=0,FALSE,'Input and Summary Results'!$B5108)</f>
        <v>301</v>
      </c>
      <c r="C5526">
        <f>IF(OR(B5526=0,'Input and Summary Results'!D5108=0,'Input and Summary Results'!D5108=""),FALSE,'Input and Summary Results'!$D5108)</f>
        <v>0.60286947800000001</v>
      </c>
      <c r="D5526">
        <f>IF(OR(B5526=0,'Input and Summary Results'!E5108=0),FALSE,'Input and Summary Results'!$E5108)</f>
        <v>8.1796904000000004E-2</v>
      </c>
      <c r="E5526">
        <f t="shared" si="287"/>
        <v>-0.21977670298440818</v>
      </c>
      <c r="F5526">
        <f t="shared" si="288"/>
        <v>5.8884812768710111E-2</v>
      </c>
      <c r="G5526">
        <f>IF('Input and Summary Results'!$J$4="yes",IF(C5526=FALSE,FALSE,IF('Data Transformation'!E5526&lt;$R$10,E5526,$R$10)),IF(C5526=FALSE,FALSE,IF(C5526&lt;$R$10,C5526,$R$10)))</f>
        <v>0.60286947800000001</v>
      </c>
      <c r="H5526">
        <f>IF('Input and Summary Results'!$J$4="yes",'Data Transformation'!F5526,'Data Transformation'!D5526)</f>
        <v>8.1796904000000004E-2</v>
      </c>
      <c r="I5526">
        <f t="shared" si="289"/>
        <v>301</v>
      </c>
    </row>
    <row r="5527" spans="2:9" x14ac:dyDescent="0.45">
      <c r="B5527">
        <f>IF('Input and Summary Results'!D5109=0,FALSE,'Input and Summary Results'!$B5109)</f>
        <v>301</v>
      </c>
      <c r="C5527">
        <f>IF(OR(B5527=0,'Input and Summary Results'!D5109=0,'Input and Summary Results'!D5109=""),FALSE,'Input and Summary Results'!$D5109)</f>
        <v>4.2206200000000001E-4</v>
      </c>
      <c r="D5527">
        <f>IF(OR(B5527=0,'Input and Summary Results'!E5109=0),FALSE,'Input and Summary Results'!$E5109)</f>
        <v>8.0341210999999996E-2</v>
      </c>
      <c r="E5527">
        <f t="shared" si="287"/>
        <v>-3.3746237474267704</v>
      </c>
      <c r="F5527">
        <f t="shared" si="288"/>
        <v>82.613657647454644</v>
      </c>
      <c r="G5527">
        <f>IF('Input and Summary Results'!$J$4="yes",IF(C5527=FALSE,FALSE,IF('Data Transformation'!E5527&lt;$R$10,E5527,$R$10)),IF(C5527=FALSE,FALSE,IF(C5527&lt;$R$10,C5527,$R$10)))</f>
        <v>4.2206200000000001E-4</v>
      </c>
      <c r="H5527">
        <f>IF('Input and Summary Results'!$J$4="yes",'Data Transformation'!F5527,'Data Transformation'!D5527)</f>
        <v>8.0341210999999996E-2</v>
      </c>
      <c r="I5527">
        <f t="shared" si="289"/>
        <v>301</v>
      </c>
    </row>
    <row r="5528" spans="2:9" x14ac:dyDescent="0.45">
      <c r="B5528">
        <f>IF('Input and Summary Results'!D5110=0,FALSE,'Input and Summary Results'!$B5110)</f>
        <v>301</v>
      </c>
      <c r="C5528">
        <f>IF(OR(B5528=0,'Input and Summary Results'!D5110=0,'Input and Summary Results'!D5110=""),FALSE,'Input and Summary Results'!$D5110)</f>
        <v>-7.8249156E-2</v>
      </c>
      <c r="D5528">
        <f>IF(OR(B5528=0,'Input and Summary Results'!E5110=0),FALSE,'Input and Summary Results'!$E5110)</f>
        <v>7.5729776999999998E-2</v>
      </c>
      <c r="E5528" t="e">
        <f t="shared" si="287"/>
        <v>#NUM!</v>
      </c>
      <c r="F5528">
        <f t="shared" si="288"/>
        <v>-0.42002655233751018</v>
      </c>
      <c r="G5528">
        <f>IF('Input and Summary Results'!$J$4="yes",IF(C5528=FALSE,FALSE,IF('Data Transformation'!E5528&lt;$R$10,E5528,$R$10)),IF(C5528=FALSE,FALSE,IF(C5528&lt;$R$10,C5528,$R$10)))</f>
        <v>-7.8249156E-2</v>
      </c>
      <c r="H5528">
        <f>IF('Input and Summary Results'!$J$4="yes",'Data Transformation'!F5528,'Data Transformation'!D5528)</f>
        <v>7.5729776999999998E-2</v>
      </c>
      <c r="I5528">
        <f t="shared" si="289"/>
        <v>301</v>
      </c>
    </row>
    <row r="5529" spans="2:9" x14ac:dyDescent="0.45">
      <c r="B5529">
        <f>IF('Input and Summary Results'!D5111=0,FALSE,'Input and Summary Results'!$B5111)</f>
        <v>301</v>
      </c>
      <c r="C5529">
        <f>IF(OR(B5529=0,'Input and Summary Results'!D5111=0,'Input and Summary Results'!D5111=""),FALSE,'Input and Summary Results'!$D5111)</f>
        <v>-1.715535E-2</v>
      </c>
      <c r="D5529">
        <f>IF(OR(B5529=0,'Input and Summary Results'!E5111=0),FALSE,'Input and Summary Results'!$E5111)</f>
        <v>7.5563328999999999E-2</v>
      </c>
      <c r="E5529" t="e">
        <f t="shared" si="287"/>
        <v>#NUM!</v>
      </c>
      <c r="F5529">
        <f t="shared" si="288"/>
        <v>-1.9116185205198379</v>
      </c>
      <c r="G5529">
        <f>IF('Input and Summary Results'!$J$4="yes",IF(C5529=FALSE,FALSE,IF('Data Transformation'!E5529&lt;$R$10,E5529,$R$10)),IF(C5529=FALSE,FALSE,IF(C5529&lt;$R$10,C5529,$R$10)))</f>
        <v>-1.715535E-2</v>
      </c>
      <c r="H5529">
        <f>IF('Input and Summary Results'!$J$4="yes",'Data Transformation'!F5529,'Data Transformation'!D5529)</f>
        <v>7.5563328999999999E-2</v>
      </c>
      <c r="I5529">
        <f t="shared" si="289"/>
        <v>301</v>
      </c>
    </row>
    <row r="5530" spans="2:9" x14ac:dyDescent="0.45">
      <c r="B5530">
        <f>IF('Input and Summary Results'!D5112=0,FALSE,'Input and Summary Results'!$B5112)</f>
        <v>301</v>
      </c>
      <c r="C5530">
        <f>IF(OR(B5530=0,'Input and Summary Results'!D5112=0,'Input and Summary Results'!D5112=""),FALSE,'Input and Summary Results'!$D5112)</f>
        <v>-3.2144036000000001E-2</v>
      </c>
      <c r="D5530">
        <f>IF(OR(B5530=0,'Input and Summary Results'!E5112=0),FALSE,'Input and Summary Results'!$E5112)</f>
        <v>7.4458530999999994E-2</v>
      </c>
      <c r="E5530" t="e">
        <f t="shared" si="287"/>
        <v>#NUM!</v>
      </c>
      <c r="F5530">
        <f t="shared" si="288"/>
        <v>-1.0053187612781418</v>
      </c>
      <c r="G5530">
        <f>IF('Input and Summary Results'!$J$4="yes",IF(C5530=FALSE,FALSE,IF('Data Transformation'!E5530&lt;$R$10,E5530,$R$10)),IF(C5530=FALSE,FALSE,IF(C5530&lt;$R$10,C5530,$R$10)))</f>
        <v>-3.2144036000000001E-2</v>
      </c>
      <c r="H5530">
        <f>IF('Input and Summary Results'!$J$4="yes",'Data Transformation'!F5530,'Data Transformation'!D5530)</f>
        <v>7.4458530999999994E-2</v>
      </c>
      <c r="I5530">
        <f t="shared" si="289"/>
        <v>301</v>
      </c>
    </row>
    <row r="5531" spans="2:9" x14ac:dyDescent="0.45">
      <c r="B5531">
        <f>IF('Input and Summary Results'!D5113=0,FALSE,'Input and Summary Results'!$B5113)</f>
        <v>301</v>
      </c>
      <c r="C5531">
        <f>IF(OR(B5531=0,'Input and Summary Results'!D5113=0,'Input and Summary Results'!D5113=""),FALSE,'Input and Summary Results'!$D5113)</f>
        <v>-0.17635320099999999</v>
      </c>
      <c r="D5531">
        <f>IF(OR(B5531=0,'Input and Summary Results'!E5113=0),FALSE,'Input and Summary Results'!$E5113)</f>
        <v>7.3635480000000003E-2</v>
      </c>
      <c r="E5531" t="e">
        <f t="shared" si="287"/>
        <v>#NUM!</v>
      </c>
      <c r="F5531">
        <f t="shared" si="288"/>
        <v>-0.18121473349383663</v>
      </c>
      <c r="G5531">
        <f>IF('Input and Summary Results'!$J$4="yes",IF(C5531=FALSE,FALSE,IF('Data Transformation'!E5531&lt;$R$10,E5531,$R$10)),IF(C5531=FALSE,FALSE,IF(C5531&lt;$R$10,C5531,$R$10)))</f>
        <v>-0.17635320099999999</v>
      </c>
      <c r="H5531">
        <f>IF('Input and Summary Results'!$J$4="yes",'Data Transformation'!F5531,'Data Transformation'!D5531)</f>
        <v>7.3635480000000003E-2</v>
      </c>
      <c r="I5531">
        <f t="shared" si="289"/>
        <v>301</v>
      </c>
    </row>
    <row r="5532" spans="2:9" x14ac:dyDescent="0.45">
      <c r="B5532">
        <f>IF('Input and Summary Results'!D5114=0,FALSE,'Input and Summary Results'!$B5114)</f>
        <v>301</v>
      </c>
      <c r="C5532">
        <f>IF(OR(B5532=0,'Input and Summary Results'!D5114=0,'Input and Summary Results'!D5114=""),FALSE,'Input and Summary Results'!$D5114)</f>
        <v>7.7048823000000002E-2</v>
      </c>
      <c r="D5532">
        <f>IF(OR(B5532=0,'Input and Summary Results'!E5114=0),FALSE,'Input and Summary Results'!$E5114)</f>
        <v>7.0603596000000005E-2</v>
      </c>
      <c r="E5532">
        <f t="shared" si="287"/>
        <v>-1.113233991189682</v>
      </c>
      <c r="F5532">
        <f t="shared" si="288"/>
        <v>0.3976953763978977</v>
      </c>
      <c r="G5532">
        <f>IF('Input and Summary Results'!$J$4="yes",IF(C5532=FALSE,FALSE,IF('Data Transformation'!E5532&lt;$R$10,E5532,$R$10)),IF(C5532=FALSE,FALSE,IF(C5532&lt;$R$10,C5532,$R$10)))</f>
        <v>7.7048823000000002E-2</v>
      </c>
      <c r="H5532">
        <f>IF('Input and Summary Results'!$J$4="yes",'Data Transformation'!F5532,'Data Transformation'!D5532)</f>
        <v>7.0603596000000005E-2</v>
      </c>
      <c r="I5532">
        <f t="shared" si="289"/>
        <v>301</v>
      </c>
    </row>
    <row r="5533" spans="2:9" x14ac:dyDescent="0.45">
      <c r="B5533">
        <f>IF('Input and Summary Results'!D5115=0,FALSE,'Input and Summary Results'!$B5115)</f>
        <v>301</v>
      </c>
      <c r="C5533">
        <f>IF(OR(B5533=0,'Input and Summary Results'!D5115=0,'Input and Summary Results'!D5115=""),FALSE,'Input and Summary Results'!$D5115)</f>
        <v>0.77134975299999997</v>
      </c>
      <c r="D5533">
        <f>IF(OR(B5533=0,'Input and Summary Results'!E5115=0),FALSE,'Input and Summary Results'!$E5115)</f>
        <v>6.7728980999999994E-2</v>
      </c>
      <c r="E5533">
        <f t="shared" si="287"/>
        <v>-0.11274865521015998</v>
      </c>
      <c r="F5533">
        <f t="shared" si="288"/>
        <v>3.810771655747195E-2</v>
      </c>
      <c r="G5533">
        <f>IF('Input and Summary Results'!$J$4="yes",IF(C5533=FALSE,FALSE,IF('Data Transformation'!E5533&lt;$R$10,E5533,$R$10)),IF(C5533=FALSE,FALSE,IF(C5533&lt;$R$10,C5533,$R$10)))</f>
        <v>0.77134975299999997</v>
      </c>
      <c r="H5533">
        <f>IF('Input and Summary Results'!$J$4="yes",'Data Transformation'!F5533,'Data Transformation'!D5533)</f>
        <v>6.7728980999999994E-2</v>
      </c>
      <c r="I5533">
        <f t="shared" si="289"/>
        <v>301</v>
      </c>
    </row>
    <row r="5534" spans="2:9" x14ac:dyDescent="0.45">
      <c r="B5534">
        <f>IF('Input and Summary Results'!D5116=0,FALSE,'Input and Summary Results'!$B5116)</f>
        <v>301</v>
      </c>
      <c r="C5534">
        <f>IF(OR(B5534=0,'Input and Summary Results'!D5116=0,'Input and Summary Results'!D5116=""),FALSE,'Input and Summary Results'!$D5116)</f>
        <v>-5.0689564999999999E-2</v>
      </c>
      <c r="D5534">
        <f>IF(OR(B5534=0,'Input and Summary Results'!E5116=0),FALSE,'Input and Summary Results'!$E5116)</f>
        <v>6.5156247E-2</v>
      </c>
      <c r="E5534" t="e">
        <f t="shared" si="287"/>
        <v>#NUM!</v>
      </c>
      <c r="F5534">
        <f t="shared" si="288"/>
        <v>-0.557862573845327</v>
      </c>
      <c r="G5534">
        <f>IF('Input and Summary Results'!$J$4="yes",IF(C5534=FALSE,FALSE,IF('Data Transformation'!E5534&lt;$R$10,E5534,$R$10)),IF(C5534=FALSE,FALSE,IF(C5534&lt;$R$10,C5534,$R$10)))</f>
        <v>-5.0689564999999999E-2</v>
      </c>
      <c r="H5534">
        <f>IF('Input and Summary Results'!$J$4="yes",'Data Transformation'!F5534,'Data Transformation'!D5534)</f>
        <v>6.5156247E-2</v>
      </c>
      <c r="I5534">
        <f t="shared" si="289"/>
        <v>301</v>
      </c>
    </row>
    <row r="5535" spans="2:9" x14ac:dyDescent="0.45">
      <c r="B5535">
        <f>IF('Input and Summary Results'!D5117=0,FALSE,'Input and Summary Results'!$B5117)</f>
        <v>301</v>
      </c>
      <c r="C5535">
        <f>IF(OR(B5535=0,'Input and Summary Results'!D5117=0,'Input and Summary Results'!D5117=""),FALSE,'Input and Summary Results'!$D5117)</f>
        <v>-1.3708283999999999E-2</v>
      </c>
      <c r="D5535">
        <f>IF(OR(B5535=0,'Input and Summary Results'!E5117=0),FALSE,'Input and Summary Results'!$E5117)</f>
        <v>4.6390072999999997E-2</v>
      </c>
      <c r="E5535" t="e">
        <f t="shared" si="287"/>
        <v>#NUM!</v>
      </c>
      <c r="F5535">
        <f t="shared" si="288"/>
        <v>-1.468695256240679</v>
      </c>
      <c r="G5535">
        <f>IF('Input and Summary Results'!$J$4="yes",IF(C5535=FALSE,FALSE,IF('Data Transformation'!E5535&lt;$R$10,E5535,$R$10)),IF(C5535=FALSE,FALSE,IF(C5535&lt;$R$10,C5535,$R$10)))</f>
        <v>-1.3708283999999999E-2</v>
      </c>
      <c r="H5535">
        <f>IF('Input and Summary Results'!$J$4="yes",'Data Transformation'!F5535,'Data Transformation'!D5535)</f>
        <v>4.6390072999999997E-2</v>
      </c>
      <c r="I5535">
        <f t="shared" si="289"/>
        <v>301</v>
      </c>
    </row>
    <row r="5536" spans="2:9" x14ac:dyDescent="0.45">
      <c r="B5536">
        <f>IF('Input and Summary Results'!D5118=0,FALSE,'Input and Summary Results'!$B5118)</f>
        <v>301</v>
      </c>
      <c r="C5536">
        <f>IF(OR(B5536=0,'Input and Summary Results'!D5118=0,'Input and Summary Results'!D5118=""),FALSE,'Input and Summary Results'!$D5118)</f>
        <v>-5.0402489000000002E-2</v>
      </c>
      <c r="D5536">
        <f>IF(OR(B5536=0,'Input and Summary Results'!E5118=0),FALSE,'Input and Summary Results'!$E5118)</f>
        <v>4.4586285000000003E-2</v>
      </c>
      <c r="E5536" t="e">
        <f t="shared" si="287"/>
        <v>#NUM!</v>
      </c>
      <c r="F5536">
        <f t="shared" si="288"/>
        <v>-0.38391849438229131</v>
      </c>
      <c r="G5536">
        <f>IF('Input and Summary Results'!$J$4="yes",IF(C5536=FALSE,FALSE,IF('Data Transformation'!E5536&lt;$R$10,E5536,$R$10)),IF(C5536=FALSE,FALSE,IF(C5536&lt;$R$10,C5536,$R$10)))</f>
        <v>-5.0402489000000002E-2</v>
      </c>
      <c r="H5536">
        <f>IF('Input and Summary Results'!$J$4="yes",'Data Transformation'!F5536,'Data Transformation'!D5536)</f>
        <v>4.4586285000000003E-2</v>
      </c>
      <c r="I5536">
        <f t="shared" si="289"/>
        <v>301</v>
      </c>
    </row>
    <row r="5537" spans="2:9" x14ac:dyDescent="0.45">
      <c r="B5537">
        <f>IF('Input and Summary Results'!D5119=0,FALSE,'Input and Summary Results'!$B5119)</f>
        <v>301</v>
      </c>
      <c r="C5537">
        <f>IF(OR(B5537=0,'Input and Summary Results'!D5119=0,'Input and Summary Results'!D5119=""),FALSE,'Input and Summary Results'!$D5119)</f>
        <v>-2.0446012999999999E-2</v>
      </c>
      <c r="D5537">
        <f>IF(OR(B5537=0,'Input and Summary Results'!E5119=0),FALSE,'Input and Summary Results'!$E5119)</f>
        <v>4.3636385E-2</v>
      </c>
      <c r="E5537" t="e">
        <f t="shared" si="287"/>
        <v>#NUM!</v>
      </c>
      <c r="F5537">
        <f t="shared" si="288"/>
        <v>-0.92625349939863588</v>
      </c>
      <c r="G5537">
        <f>IF('Input and Summary Results'!$J$4="yes",IF(C5537=FALSE,FALSE,IF('Data Transformation'!E5537&lt;$R$10,E5537,$R$10)),IF(C5537=FALSE,FALSE,IF(C5537&lt;$R$10,C5537,$R$10)))</f>
        <v>-2.0446012999999999E-2</v>
      </c>
      <c r="H5537">
        <f>IF('Input and Summary Results'!$J$4="yes",'Data Transformation'!F5537,'Data Transformation'!D5537)</f>
        <v>4.3636385E-2</v>
      </c>
      <c r="I5537">
        <f t="shared" si="289"/>
        <v>301</v>
      </c>
    </row>
    <row r="5538" spans="2:9" x14ac:dyDescent="0.45">
      <c r="B5538">
        <f>IF('Input and Summary Results'!D5120=0,FALSE,'Input and Summary Results'!$B5120)</f>
        <v>301</v>
      </c>
      <c r="C5538">
        <f>IF(OR(B5538=0,'Input and Summary Results'!D5120=0,'Input and Summary Results'!D5120=""),FALSE,'Input and Summary Results'!$D5120)</f>
        <v>0.84734225200000002</v>
      </c>
      <c r="D5538">
        <f>IF(OR(B5538=0,'Input and Summary Results'!E5120=0),FALSE,'Input and Summary Results'!$E5120)</f>
        <v>3.7277981000000002E-2</v>
      </c>
      <c r="E5538">
        <f t="shared" si="287"/>
        <v>-7.1941137328579138E-2</v>
      </c>
      <c r="F5538">
        <f t="shared" si="288"/>
        <v>1.9093399055473987E-2</v>
      </c>
      <c r="G5538">
        <f>IF('Input and Summary Results'!$J$4="yes",IF(C5538=FALSE,FALSE,IF('Data Transformation'!E5538&lt;$R$10,E5538,$R$10)),IF(C5538=FALSE,FALSE,IF(C5538&lt;$R$10,C5538,$R$10)))</f>
        <v>0.84734225200000002</v>
      </c>
      <c r="H5538">
        <f>IF('Input and Summary Results'!$J$4="yes",'Data Transformation'!F5538,'Data Transformation'!D5538)</f>
        <v>3.7277981000000002E-2</v>
      </c>
      <c r="I5538">
        <f t="shared" si="289"/>
        <v>301</v>
      </c>
    </row>
    <row r="5539" spans="2:9" x14ac:dyDescent="0.45">
      <c r="B5539">
        <f>IF('Input and Summary Results'!D5121=0,FALSE,'Input and Summary Results'!$B5121)</f>
        <v>302</v>
      </c>
      <c r="C5539">
        <f>IF(OR(B5539=0,'Input and Summary Results'!D5121=0,'Input and Summary Results'!D5121=""),FALSE,'Input and Summary Results'!$D5121)</f>
        <v>-7.1992075000000003E-2</v>
      </c>
      <c r="D5539">
        <f>IF(OR(B5539=0,'Input and Summary Results'!E5121=0),FALSE,'Input and Summary Results'!$E5121)</f>
        <v>0.15143227500000001</v>
      </c>
      <c r="E5539" t="e">
        <f t="shared" si="287"/>
        <v>#NUM!</v>
      </c>
      <c r="F5539">
        <f t="shared" si="288"/>
        <v>-0.91290058454350709</v>
      </c>
      <c r="G5539">
        <f>IF('Input and Summary Results'!$J$4="yes",IF(C5539=FALSE,FALSE,IF('Data Transformation'!E5539&lt;$R$10,E5539,$R$10)),IF(C5539=FALSE,FALSE,IF(C5539&lt;$R$10,C5539,$R$10)))</f>
        <v>-7.1992075000000003E-2</v>
      </c>
      <c r="H5539">
        <f>IF('Input and Summary Results'!$J$4="yes",'Data Transformation'!F5539,'Data Transformation'!D5539)</f>
        <v>0.15143227500000001</v>
      </c>
      <c r="I5539">
        <f t="shared" si="289"/>
        <v>302</v>
      </c>
    </row>
    <row r="5540" spans="2:9" x14ac:dyDescent="0.45">
      <c r="B5540">
        <f>IF('Input and Summary Results'!D5122=0,FALSE,'Input and Summary Results'!$B5122)</f>
        <v>302</v>
      </c>
      <c r="C5540">
        <f>IF(OR(B5540=0,'Input and Summary Results'!D5122=0,'Input and Summary Results'!D5122=""),FALSE,'Input and Summary Results'!$D5122)</f>
        <v>0.19217235199999999</v>
      </c>
      <c r="D5540">
        <f>IF(OR(B5540=0,'Input and Summary Results'!E5122=0),FALSE,'Input and Summary Results'!$E5122)</f>
        <v>0.10413681</v>
      </c>
      <c r="E5540">
        <f t="shared" si="287"/>
        <v>-0.71630909449031321</v>
      </c>
      <c r="F5540">
        <f t="shared" si="288"/>
        <v>0.23518146637451781</v>
      </c>
      <c r="G5540">
        <f>IF('Input and Summary Results'!$J$4="yes",IF(C5540=FALSE,FALSE,IF('Data Transformation'!E5540&lt;$R$10,E5540,$R$10)),IF(C5540=FALSE,FALSE,IF(C5540&lt;$R$10,C5540,$R$10)))</f>
        <v>0.19217235199999999</v>
      </c>
      <c r="H5540">
        <f>IF('Input and Summary Results'!$J$4="yes",'Data Transformation'!F5540,'Data Transformation'!D5540)</f>
        <v>0.10413681</v>
      </c>
      <c r="I5540">
        <f t="shared" si="289"/>
        <v>302</v>
      </c>
    </row>
    <row r="5541" spans="2:9" x14ac:dyDescent="0.45">
      <c r="B5541">
        <f>IF('Input and Summary Results'!D5123=0,FALSE,'Input and Summary Results'!$B5123)</f>
        <v>302</v>
      </c>
      <c r="C5541">
        <f>IF(OR(B5541=0,'Input and Summary Results'!D5123=0,'Input and Summary Results'!D5123=""),FALSE,'Input and Summary Results'!$D5123)</f>
        <v>-0.18396565300000001</v>
      </c>
      <c r="D5541">
        <f>IF(OR(B5541=0,'Input and Summary Results'!E5123=0),FALSE,'Input and Summary Results'!$E5123)</f>
        <v>0.102573543</v>
      </c>
      <c r="E5541" t="e">
        <f t="shared" si="287"/>
        <v>#NUM!</v>
      </c>
      <c r="F5541">
        <f t="shared" si="288"/>
        <v>-0.2419849408628468</v>
      </c>
      <c r="G5541">
        <f>IF('Input and Summary Results'!$J$4="yes",IF(C5541=FALSE,FALSE,IF('Data Transformation'!E5541&lt;$R$10,E5541,$R$10)),IF(C5541=FALSE,FALSE,IF(C5541&lt;$R$10,C5541,$R$10)))</f>
        <v>-0.18396565300000001</v>
      </c>
      <c r="H5541">
        <f>IF('Input and Summary Results'!$J$4="yes",'Data Transformation'!F5541,'Data Transformation'!D5541)</f>
        <v>0.102573543</v>
      </c>
      <c r="I5541">
        <f t="shared" si="289"/>
        <v>302</v>
      </c>
    </row>
    <row r="5542" spans="2:9" x14ac:dyDescent="0.45">
      <c r="B5542">
        <f>IF('Input and Summary Results'!D5124=0,FALSE,'Input and Summary Results'!$B5124)</f>
        <v>302</v>
      </c>
      <c r="C5542">
        <f>IF(OR(B5542=0,'Input and Summary Results'!D5124=0,'Input and Summary Results'!D5124=""),FALSE,'Input and Summary Results'!$D5124)</f>
        <v>-3.5672518E-2</v>
      </c>
      <c r="D5542">
        <f>IF(OR(B5542=0,'Input and Summary Results'!E5124=0),FALSE,'Input and Summary Results'!$E5124)</f>
        <v>9.9867924999999996E-2</v>
      </c>
      <c r="E5542" t="e">
        <f t="shared" si="287"/>
        <v>#NUM!</v>
      </c>
      <c r="F5542">
        <f t="shared" si="288"/>
        <v>-1.2150159809296333</v>
      </c>
      <c r="G5542">
        <f>IF('Input and Summary Results'!$J$4="yes",IF(C5542=FALSE,FALSE,IF('Data Transformation'!E5542&lt;$R$10,E5542,$R$10)),IF(C5542=FALSE,FALSE,IF(C5542&lt;$R$10,C5542,$R$10)))</f>
        <v>-3.5672518E-2</v>
      </c>
      <c r="H5542">
        <f>IF('Input and Summary Results'!$J$4="yes",'Data Transformation'!F5542,'Data Transformation'!D5542)</f>
        <v>9.9867924999999996E-2</v>
      </c>
      <c r="I5542">
        <f t="shared" si="289"/>
        <v>302</v>
      </c>
    </row>
    <row r="5543" spans="2:9" x14ac:dyDescent="0.45">
      <c r="B5543">
        <f>IF('Input and Summary Results'!D5125=0,FALSE,'Input and Summary Results'!$B5125)</f>
        <v>302</v>
      </c>
      <c r="C5543">
        <f>IF(OR(B5543=0,'Input and Summary Results'!D5125=0,'Input and Summary Results'!D5125=""),FALSE,'Input and Summary Results'!$D5125)</f>
        <v>-2.7384268E-2</v>
      </c>
      <c r="D5543">
        <f>IF(OR(B5543=0,'Input and Summary Results'!E5125=0),FALSE,'Input and Summary Results'!$E5125)</f>
        <v>8.8798141999999997E-2</v>
      </c>
      <c r="E5543" t="e">
        <f t="shared" si="287"/>
        <v>#NUM!</v>
      </c>
      <c r="F5543">
        <f t="shared" si="288"/>
        <v>-1.4073187433018111</v>
      </c>
      <c r="G5543">
        <f>IF('Input and Summary Results'!$J$4="yes",IF(C5543=FALSE,FALSE,IF('Data Transformation'!E5543&lt;$R$10,E5543,$R$10)),IF(C5543=FALSE,FALSE,IF(C5543&lt;$R$10,C5543,$R$10)))</f>
        <v>-2.7384268E-2</v>
      </c>
      <c r="H5543">
        <f>IF('Input and Summary Results'!$J$4="yes",'Data Transformation'!F5543,'Data Transformation'!D5543)</f>
        <v>8.8798141999999997E-2</v>
      </c>
      <c r="I5543">
        <f t="shared" si="289"/>
        <v>302</v>
      </c>
    </row>
    <row r="5544" spans="2:9" x14ac:dyDescent="0.45">
      <c r="B5544">
        <f>IF('Input and Summary Results'!D5126=0,FALSE,'Input and Summary Results'!$B5126)</f>
        <v>302</v>
      </c>
      <c r="C5544">
        <f>IF(OR(B5544=0,'Input and Summary Results'!D5126=0,'Input and Summary Results'!D5126=""),FALSE,'Input and Summary Results'!$D5126)</f>
        <v>8.2274540000000004E-3</v>
      </c>
      <c r="D5544">
        <f>IF(OR(B5544=0,'Input and Summary Results'!E5126=0),FALSE,'Input and Summary Results'!$E5126)</f>
        <v>8.4169601999999996E-2</v>
      </c>
      <c r="E5544">
        <f t="shared" si="287"/>
        <v>-2.0847345371833326</v>
      </c>
      <c r="F5544">
        <f t="shared" si="288"/>
        <v>4.4399649354466151</v>
      </c>
      <c r="G5544">
        <f>IF('Input and Summary Results'!$J$4="yes",IF(C5544=FALSE,FALSE,IF('Data Transformation'!E5544&lt;$R$10,E5544,$R$10)),IF(C5544=FALSE,FALSE,IF(C5544&lt;$R$10,C5544,$R$10)))</f>
        <v>8.2274540000000004E-3</v>
      </c>
      <c r="H5544">
        <f>IF('Input and Summary Results'!$J$4="yes",'Data Transformation'!F5544,'Data Transformation'!D5544)</f>
        <v>8.4169601999999996E-2</v>
      </c>
      <c r="I5544">
        <f t="shared" si="289"/>
        <v>302</v>
      </c>
    </row>
    <row r="5545" spans="2:9" x14ac:dyDescent="0.45">
      <c r="B5545">
        <f>IF('Input and Summary Results'!D5127=0,FALSE,'Input and Summary Results'!$B5127)</f>
        <v>302</v>
      </c>
      <c r="C5545">
        <f>IF(OR(B5545=0,'Input and Summary Results'!D5127=0,'Input and Summary Results'!D5127=""),FALSE,'Input and Summary Results'!$D5127)</f>
        <v>7.5309996000000004E-2</v>
      </c>
      <c r="D5545">
        <f>IF(OR(B5545=0,'Input and Summary Results'!E5127=0),FALSE,'Input and Summary Results'!$E5127)</f>
        <v>7.9445865000000004E-2</v>
      </c>
      <c r="E5545">
        <f t="shared" si="287"/>
        <v>-1.1231473754656858</v>
      </c>
      <c r="F5545">
        <f t="shared" si="288"/>
        <v>0.45783438110924873</v>
      </c>
      <c r="G5545">
        <f>IF('Input and Summary Results'!$J$4="yes",IF(C5545=FALSE,FALSE,IF('Data Transformation'!E5545&lt;$R$10,E5545,$R$10)),IF(C5545=FALSE,FALSE,IF(C5545&lt;$R$10,C5545,$R$10)))</f>
        <v>7.5309996000000004E-2</v>
      </c>
      <c r="H5545">
        <f>IF('Input and Summary Results'!$J$4="yes",'Data Transformation'!F5545,'Data Transformation'!D5545)</f>
        <v>7.9445865000000004E-2</v>
      </c>
      <c r="I5545">
        <f t="shared" si="289"/>
        <v>302</v>
      </c>
    </row>
    <row r="5546" spans="2:9" x14ac:dyDescent="0.45">
      <c r="B5546">
        <f>IF('Input and Summary Results'!D5128=0,FALSE,'Input and Summary Results'!$B5128)</f>
        <v>302</v>
      </c>
      <c r="C5546">
        <f>IF(OR(B5546=0,'Input and Summary Results'!D5128=0,'Input and Summary Results'!D5128=""),FALSE,'Input and Summary Results'!$D5128)</f>
        <v>1.0305923999999999E-2</v>
      </c>
      <c r="D5546">
        <f>IF(OR(B5546=0,'Input and Summary Results'!E5128=0),FALSE,'Input and Summary Results'!$E5128)</f>
        <v>7.9280122999999994E-2</v>
      </c>
      <c r="E5546">
        <f t="shared" ref="E5546:E5609" si="290">IF(C5546=FALSE,FALSE,LOG10(C5546))</f>
        <v>-1.986913064524112</v>
      </c>
      <c r="F5546">
        <f t="shared" ref="F5546:F5609" si="291">IF(D5546=FALSE, FALSE,0.434*D5546/C5546)</f>
        <v>3.33862091181732</v>
      </c>
      <c r="G5546">
        <f>IF('Input and Summary Results'!$J$4="yes",IF(C5546=FALSE,FALSE,IF('Data Transformation'!E5546&lt;$R$10,E5546,$R$10)),IF(C5546=FALSE,FALSE,IF(C5546&lt;$R$10,C5546,$R$10)))</f>
        <v>1.0305923999999999E-2</v>
      </c>
      <c r="H5546">
        <f>IF('Input and Summary Results'!$J$4="yes",'Data Transformation'!F5546,'Data Transformation'!D5546)</f>
        <v>7.9280122999999994E-2</v>
      </c>
      <c r="I5546">
        <f t="shared" si="289"/>
        <v>302</v>
      </c>
    </row>
    <row r="5547" spans="2:9" x14ac:dyDescent="0.45">
      <c r="B5547">
        <f>IF('Input and Summary Results'!D5129=0,FALSE,'Input and Summary Results'!$B5129)</f>
        <v>302</v>
      </c>
      <c r="C5547">
        <f>IF(OR(B5547=0,'Input and Summary Results'!D5129=0,'Input and Summary Results'!D5129=""),FALSE,'Input and Summary Results'!$D5129)</f>
        <v>5.7572357999999997E-2</v>
      </c>
      <c r="D5547">
        <f>IF(OR(B5547=0,'Input and Summary Results'!E5129=0),FALSE,'Input and Summary Results'!$E5129)</f>
        <v>7.8995386000000001E-2</v>
      </c>
      <c r="E5547">
        <f t="shared" si="290"/>
        <v>-1.2397859827141102</v>
      </c>
      <c r="F5547">
        <f t="shared" si="291"/>
        <v>0.59549406546801509</v>
      </c>
      <c r="G5547">
        <f>IF('Input and Summary Results'!$J$4="yes",IF(C5547=FALSE,FALSE,IF('Data Transformation'!E5547&lt;$R$10,E5547,$R$10)),IF(C5547=FALSE,FALSE,IF(C5547&lt;$R$10,C5547,$R$10)))</f>
        <v>5.7572357999999997E-2</v>
      </c>
      <c r="H5547">
        <f>IF('Input and Summary Results'!$J$4="yes",'Data Transformation'!F5547,'Data Transformation'!D5547)</f>
        <v>7.8995386000000001E-2</v>
      </c>
      <c r="I5547">
        <f t="shared" si="289"/>
        <v>302</v>
      </c>
    </row>
    <row r="5548" spans="2:9" x14ac:dyDescent="0.45">
      <c r="B5548">
        <f>IF('Input and Summary Results'!D5130=0,FALSE,'Input and Summary Results'!$B5130)</f>
        <v>302</v>
      </c>
      <c r="C5548">
        <f>IF(OR(B5548=0,'Input and Summary Results'!D5130=0,'Input and Summary Results'!D5130=""),FALSE,'Input and Summary Results'!$D5130)</f>
        <v>-2.8927550999999999E-2</v>
      </c>
      <c r="D5548">
        <f>IF(OR(B5548=0,'Input and Summary Results'!E5130=0),FALSE,'Input and Summary Results'!$E5130)</f>
        <v>7.7810447000000005E-2</v>
      </c>
      <c r="E5548" t="e">
        <f t="shared" si="290"/>
        <v>#NUM!</v>
      </c>
      <c r="F5548">
        <f t="shared" si="291"/>
        <v>-1.1673900081621154</v>
      </c>
      <c r="G5548">
        <f>IF('Input and Summary Results'!$J$4="yes",IF(C5548=FALSE,FALSE,IF('Data Transformation'!E5548&lt;$R$10,E5548,$R$10)),IF(C5548=FALSE,FALSE,IF(C5548&lt;$R$10,C5548,$R$10)))</f>
        <v>-2.8927550999999999E-2</v>
      </c>
      <c r="H5548">
        <f>IF('Input and Summary Results'!$J$4="yes",'Data Transformation'!F5548,'Data Transformation'!D5548)</f>
        <v>7.7810447000000005E-2</v>
      </c>
      <c r="I5548">
        <f t="shared" si="289"/>
        <v>302</v>
      </c>
    </row>
    <row r="5549" spans="2:9" x14ac:dyDescent="0.45">
      <c r="B5549">
        <f>IF('Input and Summary Results'!D5131=0,FALSE,'Input and Summary Results'!$B5131)</f>
        <v>302</v>
      </c>
      <c r="C5549">
        <f>IF(OR(B5549=0,'Input and Summary Results'!D5131=0,'Input and Summary Results'!D5131=""),FALSE,'Input and Summary Results'!$D5131)</f>
        <v>7.6243768000000003E-2</v>
      </c>
      <c r="D5549">
        <f>IF(OR(B5549=0,'Input and Summary Results'!E5131=0),FALSE,'Input and Summary Results'!$E5131)</f>
        <v>7.7677788999999997E-2</v>
      </c>
      <c r="E5549">
        <f t="shared" si="290"/>
        <v>-1.1177956488181715</v>
      </c>
      <c r="F5549">
        <f t="shared" si="291"/>
        <v>0.4421628325871827</v>
      </c>
      <c r="G5549">
        <f>IF('Input and Summary Results'!$J$4="yes",IF(C5549=FALSE,FALSE,IF('Data Transformation'!E5549&lt;$R$10,E5549,$R$10)),IF(C5549=FALSE,FALSE,IF(C5549&lt;$R$10,C5549,$R$10)))</f>
        <v>7.6243768000000003E-2</v>
      </c>
      <c r="H5549">
        <f>IF('Input and Summary Results'!$J$4="yes",'Data Transformation'!F5549,'Data Transformation'!D5549)</f>
        <v>7.7677788999999997E-2</v>
      </c>
      <c r="I5549">
        <f t="shared" si="289"/>
        <v>302</v>
      </c>
    </row>
    <row r="5550" spans="2:9" x14ac:dyDescent="0.45">
      <c r="B5550">
        <f>IF('Input and Summary Results'!D5132=0,FALSE,'Input and Summary Results'!$B5132)</f>
        <v>302</v>
      </c>
      <c r="C5550">
        <f>IF(OR(B5550=0,'Input and Summary Results'!D5132=0,'Input and Summary Results'!D5132=""),FALSE,'Input and Summary Results'!$D5132)</f>
        <v>9.1013090000000005E-2</v>
      </c>
      <c r="D5550">
        <f>IF(OR(B5550=0,'Input and Summary Results'!E5132=0),FALSE,'Input and Summary Results'!$E5132)</f>
        <v>7.7047850000000001E-2</v>
      </c>
      <c r="E5550">
        <f t="shared" si="290"/>
        <v>-1.0408961405807662</v>
      </c>
      <c r="F5550">
        <f t="shared" si="291"/>
        <v>0.36740612696481351</v>
      </c>
      <c r="G5550">
        <f>IF('Input and Summary Results'!$J$4="yes",IF(C5550=FALSE,FALSE,IF('Data Transformation'!E5550&lt;$R$10,E5550,$R$10)),IF(C5550=FALSE,FALSE,IF(C5550&lt;$R$10,C5550,$R$10)))</f>
        <v>9.1013090000000005E-2</v>
      </c>
      <c r="H5550">
        <f>IF('Input and Summary Results'!$J$4="yes",'Data Transformation'!F5550,'Data Transformation'!D5550)</f>
        <v>7.7047850000000001E-2</v>
      </c>
      <c r="I5550">
        <f t="shared" si="289"/>
        <v>302</v>
      </c>
    </row>
    <row r="5551" spans="2:9" x14ac:dyDescent="0.45">
      <c r="B5551">
        <f>IF('Input and Summary Results'!D5133=0,FALSE,'Input and Summary Results'!$B5133)</f>
        <v>302</v>
      </c>
      <c r="C5551">
        <f>IF(OR(B5551=0,'Input and Summary Results'!D5133=0,'Input and Summary Results'!D5133=""),FALSE,'Input and Summary Results'!$D5133)</f>
        <v>0.315564389</v>
      </c>
      <c r="D5551">
        <f>IF(OR(B5551=0,'Input and Summary Results'!E5133=0),FALSE,'Input and Summary Results'!$E5133)</f>
        <v>6.9280413999999998E-2</v>
      </c>
      <c r="E5551">
        <f t="shared" si="290"/>
        <v>-0.50091201222244408</v>
      </c>
      <c r="F5551">
        <f t="shared" si="291"/>
        <v>9.5282296495121946E-2</v>
      </c>
      <c r="G5551">
        <f>IF('Input and Summary Results'!$J$4="yes",IF(C5551=FALSE,FALSE,IF('Data Transformation'!E5551&lt;$R$10,E5551,$R$10)),IF(C5551=FALSE,FALSE,IF(C5551&lt;$R$10,C5551,$R$10)))</f>
        <v>0.315564389</v>
      </c>
      <c r="H5551">
        <f>IF('Input and Summary Results'!$J$4="yes",'Data Transformation'!F5551,'Data Transformation'!D5551)</f>
        <v>6.9280413999999998E-2</v>
      </c>
      <c r="I5551">
        <f t="shared" si="289"/>
        <v>302</v>
      </c>
    </row>
    <row r="5552" spans="2:9" x14ac:dyDescent="0.45">
      <c r="B5552">
        <f>IF('Input and Summary Results'!D5134=0,FALSE,'Input and Summary Results'!$B5134)</f>
        <v>302</v>
      </c>
      <c r="C5552">
        <f>IF(OR(B5552=0,'Input and Summary Results'!D5134=0,'Input and Summary Results'!D5134=""),FALSE,'Input and Summary Results'!$D5134)</f>
        <v>8.4274232000000004E-2</v>
      </c>
      <c r="D5552">
        <f>IF(OR(B5552=0,'Input and Summary Results'!E5134=0),FALSE,'Input and Summary Results'!$E5134)</f>
        <v>6.9148303999999994E-2</v>
      </c>
      <c r="E5552">
        <f t="shared" si="290"/>
        <v>-1.0743051965605577</v>
      </c>
      <c r="F5552">
        <f t="shared" si="291"/>
        <v>0.35610367752743205</v>
      </c>
      <c r="G5552">
        <f>IF('Input and Summary Results'!$J$4="yes",IF(C5552=FALSE,FALSE,IF('Data Transformation'!E5552&lt;$R$10,E5552,$R$10)),IF(C5552=FALSE,FALSE,IF(C5552&lt;$R$10,C5552,$R$10)))</f>
        <v>8.4274232000000004E-2</v>
      </c>
      <c r="H5552">
        <f>IF('Input and Summary Results'!$J$4="yes",'Data Transformation'!F5552,'Data Transformation'!D5552)</f>
        <v>6.9148303999999994E-2</v>
      </c>
      <c r="I5552">
        <f t="shared" si="289"/>
        <v>302</v>
      </c>
    </row>
    <row r="5553" spans="2:9" x14ac:dyDescent="0.45">
      <c r="B5553">
        <f>IF('Input and Summary Results'!D5135=0,FALSE,'Input and Summary Results'!$B5135)</f>
        <v>302</v>
      </c>
      <c r="C5553">
        <f>IF(OR(B5553=0,'Input and Summary Results'!D5135=0,'Input and Summary Results'!D5135=""),FALSE,'Input and Summary Results'!$D5135)</f>
        <v>1.7966009000000002E-2</v>
      </c>
      <c r="D5553">
        <f>IF(OR(B5553=0,'Input and Summary Results'!E5135=0),FALSE,'Input and Summary Results'!$E5135)</f>
        <v>6.4620443999999999E-2</v>
      </c>
      <c r="E5553">
        <f t="shared" si="290"/>
        <v>-1.745548387096854</v>
      </c>
      <c r="F5553">
        <f t="shared" si="291"/>
        <v>1.5610185153530758</v>
      </c>
      <c r="G5553">
        <f>IF('Input and Summary Results'!$J$4="yes",IF(C5553=FALSE,FALSE,IF('Data Transformation'!E5553&lt;$R$10,E5553,$R$10)),IF(C5553=FALSE,FALSE,IF(C5553&lt;$R$10,C5553,$R$10)))</f>
        <v>1.7966009000000002E-2</v>
      </c>
      <c r="H5553">
        <f>IF('Input and Summary Results'!$J$4="yes",'Data Transformation'!F5553,'Data Transformation'!D5553)</f>
        <v>6.4620443999999999E-2</v>
      </c>
      <c r="I5553">
        <f t="shared" si="289"/>
        <v>302</v>
      </c>
    </row>
    <row r="5554" spans="2:9" x14ac:dyDescent="0.45">
      <c r="B5554">
        <f>IF('Input and Summary Results'!D5136=0,FALSE,'Input and Summary Results'!$B5136)</f>
        <v>302</v>
      </c>
      <c r="C5554">
        <f>IF(OR(B5554=0,'Input and Summary Results'!D5136=0,'Input and Summary Results'!D5136=""),FALSE,'Input and Summary Results'!$D5136)</f>
        <v>-2.0972906999999999E-2</v>
      </c>
      <c r="D5554">
        <f>IF(OR(B5554=0,'Input and Summary Results'!E5136=0),FALSE,'Input and Summary Results'!$E5136)</f>
        <v>5.6708098999999998E-2</v>
      </c>
      <c r="E5554" t="e">
        <f t="shared" si="290"/>
        <v>#NUM!</v>
      </c>
      <c r="F5554">
        <f t="shared" si="291"/>
        <v>-1.1734813378994147</v>
      </c>
      <c r="G5554">
        <f>IF('Input and Summary Results'!$J$4="yes",IF(C5554=FALSE,FALSE,IF('Data Transformation'!E5554&lt;$R$10,E5554,$R$10)),IF(C5554=FALSE,FALSE,IF(C5554&lt;$R$10,C5554,$R$10)))</f>
        <v>-2.0972906999999999E-2</v>
      </c>
      <c r="H5554">
        <f>IF('Input and Summary Results'!$J$4="yes",'Data Transformation'!F5554,'Data Transformation'!D5554)</f>
        <v>5.6708098999999998E-2</v>
      </c>
      <c r="I5554">
        <f t="shared" si="289"/>
        <v>302</v>
      </c>
    </row>
    <row r="5555" spans="2:9" x14ac:dyDescent="0.45">
      <c r="B5555">
        <f>IF('Input and Summary Results'!D5137=0,FALSE,'Input and Summary Results'!$B5137)</f>
        <v>302</v>
      </c>
      <c r="C5555">
        <f>IF(OR(B5555=0,'Input and Summary Results'!D5137=0,'Input and Summary Results'!D5137=""),FALSE,'Input and Summary Results'!$D5137)</f>
        <v>2.5877457E-2</v>
      </c>
      <c r="D5555">
        <f>IF(OR(B5555=0,'Input and Summary Results'!E5137=0),FALSE,'Input and Summary Results'!$E5137)</f>
        <v>5.5442286E-2</v>
      </c>
      <c r="E5555">
        <f t="shared" si="290"/>
        <v>-1.5870784043994504</v>
      </c>
      <c r="F5555">
        <f t="shared" si="291"/>
        <v>0.9298422222863707</v>
      </c>
      <c r="G5555">
        <f>IF('Input and Summary Results'!$J$4="yes",IF(C5555=FALSE,FALSE,IF('Data Transformation'!E5555&lt;$R$10,E5555,$R$10)),IF(C5555=FALSE,FALSE,IF(C5555&lt;$R$10,C5555,$R$10)))</f>
        <v>2.5877457E-2</v>
      </c>
      <c r="H5555">
        <f>IF('Input and Summary Results'!$J$4="yes",'Data Transformation'!F5555,'Data Transformation'!D5555)</f>
        <v>5.5442286E-2</v>
      </c>
      <c r="I5555">
        <f t="shared" si="289"/>
        <v>302</v>
      </c>
    </row>
    <row r="5556" spans="2:9" x14ac:dyDescent="0.45">
      <c r="B5556">
        <f>IF('Input and Summary Results'!D5138=0,FALSE,'Input and Summary Results'!$B5138)</f>
        <v>302</v>
      </c>
      <c r="C5556">
        <f>IF(OR(B5556=0,'Input and Summary Results'!D5138=0,'Input and Summary Results'!D5138=""),FALSE,'Input and Summary Results'!$D5138)</f>
        <v>7.5455385E-2</v>
      </c>
      <c r="D5556">
        <f>IF(OR(B5556=0,'Input and Summary Results'!E5138=0),FALSE,'Input and Summary Results'!$E5138)</f>
        <v>4.4984076999999997E-2</v>
      </c>
      <c r="E5556">
        <f t="shared" si="290"/>
        <v>-1.1223097606288646</v>
      </c>
      <c r="F5556">
        <f t="shared" si="291"/>
        <v>0.25873686043746247</v>
      </c>
      <c r="G5556">
        <f>IF('Input and Summary Results'!$J$4="yes",IF(C5556=FALSE,FALSE,IF('Data Transformation'!E5556&lt;$R$10,E5556,$R$10)),IF(C5556=FALSE,FALSE,IF(C5556&lt;$R$10,C5556,$R$10)))</f>
        <v>7.5455385E-2</v>
      </c>
      <c r="H5556">
        <f>IF('Input and Summary Results'!$J$4="yes",'Data Transformation'!F5556,'Data Transformation'!D5556)</f>
        <v>4.4984076999999997E-2</v>
      </c>
      <c r="I5556">
        <f t="shared" si="289"/>
        <v>302</v>
      </c>
    </row>
    <row r="5557" spans="2:9" x14ac:dyDescent="0.45">
      <c r="B5557">
        <f>IF('Input and Summary Results'!D5139=0,FALSE,'Input and Summary Results'!$B5139)</f>
        <v>303</v>
      </c>
      <c r="C5557">
        <f>IF(OR(B5557=0,'Input and Summary Results'!D5139=0,'Input and Summary Results'!D5139=""),FALSE,'Input and Summary Results'!$D5139)</f>
        <v>0.14788894399999999</v>
      </c>
      <c r="D5557">
        <f>IF(OR(B5557=0,'Input and Summary Results'!E5139=0),FALSE,'Input and Summary Results'!$E5139)</f>
        <v>0.127928178</v>
      </c>
      <c r="E5557">
        <f t="shared" si="290"/>
        <v>-0.83006429212391131</v>
      </c>
      <c r="F5557">
        <f t="shared" si="291"/>
        <v>0.37542244707623312</v>
      </c>
      <c r="G5557">
        <f>IF('Input and Summary Results'!$J$4="yes",IF(C5557=FALSE,FALSE,IF('Data Transformation'!E5557&lt;$R$10,E5557,$R$10)),IF(C5557=FALSE,FALSE,IF(C5557&lt;$R$10,C5557,$R$10)))</f>
        <v>0.14788894399999999</v>
      </c>
      <c r="H5557">
        <f>IF('Input and Summary Results'!$J$4="yes",'Data Transformation'!F5557,'Data Transformation'!D5557)</f>
        <v>0.127928178</v>
      </c>
      <c r="I5557">
        <f t="shared" si="289"/>
        <v>303</v>
      </c>
    </row>
    <row r="5558" spans="2:9" x14ac:dyDescent="0.45">
      <c r="B5558">
        <f>IF('Input and Summary Results'!D5140=0,FALSE,'Input and Summary Results'!$B5140)</f>
        <v>303</v>
      </c>
      <c r="C5558">
        <f>IF(OR(B5558=0,'Input and Summary Results'!D5140=0,'Input and Summary Results'!D5140=""),FALSE,'Input and Summary Results'!$D5140)</f>
        <v>0.38616204300000001</v>
      </c>
      <c r="D5558">
        <f>IF(OR(B5558=0,'Input and Summary Results'!E5140=0),FALSE,'Input and Summary Results'!$E5140)</f>
        <v>0.12752553999999999</v>
      </c>
      <c r="E5558">
        <f t="shared" si="290"/>
        <v>-0.41323041653740805</v>
      </c>
      <c r="F5558">
        <f t="shared" si="291"/>
        <v>0.14332347097096748</v>
      </c>
      <c r="G5558">
        <f>IF('Input and Summary Results'!$J$4="yes",IF(C5558=FALSE,FALSE,IF('Data Transformation'!E5558&lt;$R$10,E5558,$R$10)),IF(C5558=FALSE,FALSE,IF(C5558&lt;$R$10,C5558,$R$10)))</f>
        <v>0.38616204300000001</v>
      </c>
      <c r="H5558">
        <f>IF('Input and Summary Results'!$J$4="yes",'Data Transformation'!F5558,'Data Transformation'!D5558)</f>
        <v>0.12752553999999999</v>
      </c>
      <c r="I5558">
        <f t="shared" si="289"/>
        <v>303</v>
      </c>
    </row>
    <row r="5559" spans="2:9" x14ac:dyDescent="0.45">
      <c r="B5559">
        <f>IF('Input and Summary Results'!D5141=0,FALSE,'Input and Summary Results'!$B5141)</f>
        <v>303</v>
      </c>
      <c r="C5559">
        <f>IF(OR(B5559=0,'Input and Summary Results'!D5141=0,'Input and Summary Results'!D5141=""),FALSE,'Input and Summary Results'!$D5141)</f>
        <v>-6.0969713000000002E-2</v>
      </c>
      <c r="D5559">
        <f>IF(OR(B5559=0,'Input and Summary Results'!E5141=0),FALSE,'Input and Summary Results'!$E5141)</f>
        <v>0.12542376399999999</v>
      </c>
      <c r="E5559" t="e">
        <f t="shared" si="290"/>
        <v>#NUM!</v>
      </c>
      <c r="F5559">
        <f t="shared" si="291"/>
        <v>-0.89280252272140426</v>
      </c>
      <c r="G5559">
        <f>IF('Input and Summary Results'!$J$4="yes",IF(C5559=FALSE,FALSE,IF('Data Transformation'!E5559&lt;$R$10,E5559,$R$10)),IF(C5559=FALSE,FALSE,IF(C5559&lt;$R$10,C5559,$R$10)))</f>
        <v>-6.0969713000000002E-2</v>
      </c>
      <c r="H5559">
        <f>IF('Input and Summary Results'!$J$4="yes",'Data Transformation'!F5559,'Data Transformation'!D5559)</f>
        <v>0.12542376399999999</v>
      </c>
      <c r="I5559">
        <f t="shared" si="289"/>
        <v>303</v>
      </c>
    </row>
    <row r="5560" spans="2:9" x14ac:dyDescent="0.45">
      <c r="B5560">
        <f>IF('Input and Summary Results'!D5142=0,FALSE,'Input and Summary Results'!$B5142)</f>
        <v>303</v>
      </c>
      <c r="C5560">
        <f>IF(OR(B5560=0,'Input and Summary Results'!D5142=0,'Input and Summary Results'!D5142=""),FALSE,'Input and Summary Results'!$D5142)</f>
        <v>0.35295968100000003</v>
      </c>
      <c r="D5560">
        <f>IF(OR(B5560=0,'Input and Summary Results'!E5142=0),FALSE,'Input and Summary Results'!$E5142)</f>
        <v>0.102153457</v>
      </c>
      <c r="E5560">
        <f t="shared" si="290"/>
        <v>-0.45227490174897617</v>
      </c>
      <c r="F5560">
        <f t="shared" si="291"/>
        <v>0.12560811538698097</v>
      </c>
      <c r="G5560">
        <f>IF('Input and Summary Results'!$J$4="yes",IF(C5560=FALSE,FALSE,IF('Data Transformation'!E5560&lt;$R$10,E5560,$R$10)),IF(C5560=FALSE,FALSE,IF(C5560&lt;$R$10,C5560,$R$10)))</f>
        <v>0.35295968100000003</v>
      </c>
      <c r="H5560">
        <f>IF('Input and Summary Results'!$J$4="yes",'Data Transformation'!F5560,'Data Transformation'!D5560)</f>
        <v>0.102153457</v>
      </c>
      <c r="I5560">
        <f t="shared" si="289"/>
        <v>303</v>
      </c>
    </row>
    <row r="5561" spans="2:9" x14ac:dyDescent="0.45">
      <c r="B5561">
        <f>IF('Input and Summary Results'!D5143=0,FALSE,'Input and Summary Results'!$B5143)</f>
        <v>303</v>
      </c>
      <c r="C5561">
        <f>IF(OR(B5561=0,'Input and Summary Results'!D5143=0,'Input and Summary Results'!D5143=""),FALSE,'Input and Summary Results'!$D5143)</f>
        <v>2.1742053000000001E-2</v>
      </c>
      <c r="D5561">
        <f>IF(OR(B5561=0,'Input and Summary Results'!E5143=0),FALSE,'Input and Summary Results'!$E5143)</f>
        <v>9.5767061000000001E-2</v>
      </c>
      <c r="E5561">
        <f t="shared" si="290"/>
        <v>-1.6626994499242913</v>
      </c>
      <c r="F5561">
        <f t="shared" si="291"/>
        <v>1.911636609201532</v>
      </c>
      <c r="G5561">
        <f>IF('Input and Summary Results'!$J$4="yes",IF(C5561=FALSE,FALSE,IF('Data Transformation'!E5561&lt;$R$10,E5561,$R$10)),IF(C5561=FALSE,FALSE,IF(C5561&lt;$R$10,C5561,$R$10)))</f>
        <v>2.1742053000000001E-2</v>
      </c>
      <c r="H5561">
        <f>IF('Input and Summary Results'!$J$4="yes",'Data Transformation'!F5561,'Data Transformation'!D5561)</f>
        <v>9.5767061000000001E-2</v>
      </c>
      <c r="I5561">
        <f t="shared" si="289"/>
        <v>303</v>
      </c>
    </row>
    <row r="5562" spans="2:9" x14ac:dyDescent="0.45">
      <c r="B5562">
        <f>IF('Input and Summary Results'!D5144=0,FALSE,'Input and Summary Results'!$B5144)</f>
        <v>303</v>
      </c>
      <c r="C5562">
        <f>IF(OR(B5562=0,'Input and Summary Results'!D5144=0,'Input and Summary Results'!D5144=""),FALSE,'Input and Summary Results'!$D5144)</f>
        <v>1.0942051E-2</v>
      </c>
      <c r="D5562">
        <f>IF(OR(B5562=0,'Input and Summary Results'!E5144=0),FALSE,'Input and Summary Results'!$E5144)</f>
        <v>8.9586415000000003E-2</v>
      </c>
      <c r="E5562">
        <f t="shared" si="290"/>
        <v>-1.9609012653429621</v>
      </c>
      <c r="F5562">
        <f t="shared" si="291"/>
        <v>3.5533104451807072</v>
      </c>
      <c r="G5562">
        <f>IF('Input and Summary Results'!$J$4="yes",IF(C5562=FALSE,FALSE,IF('Data Transformation'!E5562&lt;$R$10,E5562,$R$10)),IF(C5562=FALSE,FALSE,IF(C5562&lt;$R$10,C5562,$R$10)))</f>
        <v>1.0942051E-2</v>
      </c>
      <c r="H5562">
        <f>IF('Input and Summary Results'!$J$4="yes",'Data Transformation'!F5562,'Data Transformation'!D5562)</f>
        <v>8.9586415000000003E-2</v>
      </c>
      <c r="I5562">
        <f t="shared" si="289"/>
        <v>303</v>
      </c>
    </row>
    <row r="5563" spans="2:9" x14ac:dyDescent="0.45">
      <c r="B5563">
        <f>IF('Input and Summary Results'!D5145=0,FALSE,'Input and Summary Results'!$B5145)</f>
        <v>303</v>
      </c>
      <c r="C5563">
        <f>IF(OR(B5563=0,'Input and Summary Results'!D5145=0,'Input and Summary Results'!D5145=""),FALSE,'Input and Summary Results'!$D5145)</f>
        <v>0.112958694</v>
      </c>
      <c r="D5563">
        <f>IF(OR(B5563=0,'Input and Summary Results'!E5145=0),FALSE,'Input and Summary Results'!$E5145)</f>
        <v>8.9490185E-2</v>
      </c>
      <c r="E5563">
        <f t="shared" si="290"/>
        <v>-0.94708033746677744</v>
      </c>
      <c r="F5563">
        <f t="shared" si="291"/>
        <v>0.34383135033413187</v>
      </c>
      <c r="G5563">
        <f>IF('Input and Summary Results'!$J$4="yes",IF(C5563=FALSE,FALSE,IF('Data Transformation'!E5563&lt;$R$10,E5563,$R$10)),IF(C5563=FALSE,FALSE,IF(C5563&lt;$R$10,C5563,$R$10)))</f>
        <v>0.112958694</v>
      </c>
      <c r="H5563">
        <f>IF('Input and Summary Results'!$J$4="yes",'Data Transformation'!F5563,'Data Transformation'!D5563)</f>
        <v>8.9490185E-2</v>
      </c>
      <c r="I5563">
        <f t="shared" si="289"/>
        <v>303</v>
      </c>
    </row>
    <row r="5564" spans="2:9" x14ac:dyDescent="0.45">
      <c r="B5564">
        <f>IF('Input and Summary Results'!D5146=0,FALSE,'Input and Summary Results'!$B5146)</f>
        <v>303</v>
      </c>
      <c r="C5564">
        <f>IF(OR(B5564=0,'Input and Summary Results'!D5146=0,'Input and Summary Results'!D5146=""),FALSE,'Input and Summary Results'!$D5146)</f>
        <v>7.1953313000000005E-2</v>
      </c>
      <c r="D5564">
        <f>IF(OR(B5564=0,'Input and Summary Results'!E5146=0),FALSE,'Input and Summary Results'!$E5146)</f>
        <v>8.9386018999999997E-2</v>
      </c>
      <c r="E5564">
        <f t="shared" si="290"/>
        <v>-1.1429492047225982</v>
      </c>
      <c r="F5564">
        <f t="shared" si="291"/>
        <v>0.53914865943698786</v>
      </c>
      <c r="G5564">
        <f>IF('Input and Summary Results'!$J$4="yes",IF(C5564=FALSE,FALSE,IF('Data Transformation'!E5564&lt;$R$10,E5564,$R$10)),IF(C5564=FALSE,FALSE,IF(C5564&lt;$R$10,C5564,$R$10)))</f>
        <v>7.1953313000000005E-2</v>
      </c>
      <c r="H5564">
        <f>IF('Input and Summary Results'!$J$4="yes",'Data Transformation'!F5564,'Data Transformation'!D5564)</f>
        <v>8.9386018999999997E-2</v>
      </c>
      <c r="I5564">
        <f t="shared" si="289"/>
        <v>303</v>
      </c>
    </row>
    <row r="5565" spans="2:9" x14ac:dyDescent="0.45">
      <c r="B5565">
        <f>IF('Input and Summary Results'!D5147=0,FALSE,'Input and Summary Results'!$B5147)</f>
        <v>303</v>
      </c>
      <c r="C5565">
        <f>IF(OR(B5565=0,'Input and Summary Results'!D5147=0,'Input and Summary Results'!D5147=""),FALSE,'Input and Summary Results'!$D5147)</f>
        <v>1.4988263E-2</v>
      </c>
      <c r="D5565">
        <f>IF(OR(B5565=0,'Input and Summary Results'!E5147=0),FALSE,'Input and Summary Results'!$E5147)</f>
        <v>8.4405721000000003E-2</v>
      </c>
      <c r="E5565">
        <f t="shared" si="290"/>
        <v>-1.8242486949186034</v>
      </c>
      <c r="F5565">
        <f t="shared" si="291"/>
        <v>2.4440512495677456</v>
      </c>
      <c r="G5565">
        <f>IF('Input and Summary Results'!$J$4="yes",IF(C5565=FALSE,FALSE,IF('Data Transformation'!E5565&lt;$R$10,E5565,$R$10)),IF(C5565=FALSE,FALSE,IF(C5565&lt;$R$10,C5565,$R$10)))</f>
        <v>1.4988263E-2</v>
      </c>
      <c r="H5565">
        <f>IF('Input and Summary Results'!$J$4="yes",'Data Transformation'!F5565,'Data Transformation'!D5565)</f>
        <v>8.4405721000000003E-2</v>
      </c>
      <c r="I5565">
        <f t="shared" si="289"/>
        <v>303</v>
      </c>
    </row>
    <row r="5566" spans="2:9" x14ac:dyDescent="0.45">
      <c r="B5566">
        <f>IF('Input and Summary Results'!D5148=0,FALSE,'Input and Summary Results'!$B5148)</f>
        <v>303</v>
      </c>
      <c r="C5566">
        <f>IF(OR(B5566=0,'Input and Summary Results'!D5148=0,'Input and Summary Results'!D5148=""),FALSE,'Input and Summary Results'!$D5148)</f>
        <v>-6.5929471000000003E-2</v>
      </c>
      <c r="D5566">
        <f>IF(OR(B5566=0,'Input and Summary Results'!E5148=0),FALSE,'Input and Summary Results'!$E5148)</f>
        <v>8.0547005000000005E-2</v>
      </c>
      <c r="E5566" t="e">
        <f t="shared" si="290"/>
        <v>#NUM!</v>
      </c>
      <c r="F5566">
        <f t="shared" si="291"/>
        <v>-0.53022418714689823</v>
      </c>
      <c r="G5566">
        <f>IF('Input and Summary Results'!$J$4="yes",IF(C5566=FALSE,FALSE,IF('Data Transformation'!E5566&lt;$R$10,E5566,$R$10)),IF(C5566=FALSE,FALSE,IF(C5566&lt;$R$10,C5566,$R$10)))</f>
        <v>-6.5929471000000003E-2</v>
      </c>
      <c r="H5566">
        <f>IF('Input and Summary Results'!$J$4="yes",'Data Transformation'!F5566,'Data Transformation'!D5566)</f>
        <v>8.0547005000000005E-2</v>
      </c>
      <c r="I5566">
        <f t="shared" si="289"/>
        <v>303</v>
      </c>
    </row>
    <row r="5567" spans="2:9" x14ac:dyDescent="0.45">
      <c r="B5567">
        <f>IF('Input and Summary Results'!D5149=0,FALSE,'Input and Summary Results'!$B5149)</f>
        <v>303</v>
      </c>
      <c r="C5567">
        <f>IF(OR(B5567=0,'Input and Summary Results'!D5149=0,'Input and Summary Results'!D5149=""),FALSE,'Input and Summary Results'!$D5149)</f>
        <v>1.113639651</v>
      </c>
      <c r="D5567">
        <f>IF(OR(B5567=0,'Input and Summary Results'!E5149=0),FALSE,'Input and Summary Results'!$E5149)</f>
        <v>7.8688125999999997E-2</v>
      </c>
      <c r="E5567">
        <f t="shared" si="290"/>
        <v>4.6744685542292004E-2</v>
      </c>
      <c r="F5567">
        <f t="shared" si="291"/>
        <v>3.0665796295358379E-2</v>
      </c>
      <c r="G5567">
        <f>IF('Input and Summary Results'!$J$4="yes",IF(C5567=FALSE,FALSE,IF('Data Transformation'!E5567&lt;$R$10,E5567,$R$10)),IF(C5567=FALSE,FALSE,IF(C5567&lt;$R$10,C5567,$R$10)))</f>
        <v>1.113639651</v>
      </c>
      <c r="H5567">
        <f>IF('Input and Summary Results'!$J$4="yes",'Data Transformation'!F5567,'Data Transformation'!D5567)</f>
        <v>7.8688125999999997E-2</v>
      </c>
      <c r="I5567">
        <f t="shared" si="289"/>
        <v>303</v>
      </c>
    </row>
    <row r="5568" spans="2:9" x14ac:dyDescent="0.45">
      <c r="B5568">
        <f>IF('Input and Summary Results'!D5150=0,FALSE,'Input and Summary Results'!$B5150)</f>
        <v>303</v>
      </c>
      <c r="C5568">
        <f>IF(OR(B5568=0,'Input and Summary Results'!D5150=0,'Input and Summary Results'!D5150=""),FALSE,'Input and Summary Results'!$D5150)</f>
        <v>-0.10822786099999999</v>
      </c>
      <c r="D5568">
        <f>IF(OR(B5568=0,'Input and Summary Results'!E5150=0),FALSE,'Input and Summary Results'!$E5150)</f>
        <v>7.7421728999999995E-2</v>
      </c>
      <c r="E5568" t="e">
        <f t="shared" si="290"/>
        <v>#NUM!</v>
      </c>
      <c r="F5568">
        <f t="shared" si="291"/>
        <v>-0.31046562387479876</v>
      </c>
      <c r="G5568">
        <f>IF('Input and Summary Results'!$J$4="yes",IF(C5568=FALSE,FALSE,IF('Data Transformation'!E5568&lt;$R$10,E5568,$R$10)),IF(C5568=FALSE,FALSE,IF(C5568&lt;$R$10,C5568,$R$10)))</f>
        <v>-0.10822786099999999</v>
      </c>
      <c r="H5568">
        <f>IF('Input and Summary Results'!$J$4="yes",'Data Transformation'!F5568,'Data Transformation'!D5568)</f>
        <v>7.7421728999999995E-2</v>
      </c>
      <c r="I5568">
        <f t="shared" si="289"/>
        <v>303</v>
      </c>
    </row>
    <row r="5569" spans="2:9" x14ac:dyDescent="0.45">
      <c r="B5569">
        <f>IF('Input and Summary Results'!D5151=0,FALSE,'Input and Summary Results'!$B5151)</f>
        <v>303</v>
      </c>
      <c r="C5569">
        <f>IF(OR(B5569=0,'Input and Summary Results'!D5151=0,'Input and Summary Results'!D5151=""),FALSE,'Input and Summary Results'!$D5151)</f>
        <v>2.0241774000000001E-2</v>
      </c>
      <c r="D5569">
        <f>IF(OR(B5569=0,'Input and Summary Results'!E5151=0),FALSE,'Input and Summary Results'!$E5151)</f>
        <v>7.3037020999999994E-2</v>
      </c>
      <c r="E5569">
        <f t="shared" si="290"/>
        <v>-1.6937514283614337</v>
      </c>
      <c r="F5569">
        <f t="shared" si="291"/>
        <v>1.5659727805477919</v>
      </c>
      <c r="G5569">
        <f>IF('Input and Summary Results'!$J$4="yes",IF(C5569=FALSE,FALSE,IF('Data Transformation'!E5569&lt;$R$10,E5569,$R$10)),IF(C5569=FALSE,FALSE,IF(C5569&lt;$R$10,C5569,$R$10)))</f>
        <v>2.0241774000000001E-2</v>
      </c>
      <c r="H5569">
        <f>IF('Input and Summary Results'!$J$4="yes",'Data Transformation'!F5569,'Data Transformation'!D5569)</f>
        <v>7.3037020999999994E-2</v>
      </c>
      <c r="I5569">
        <f t="shared" si="289"/>
        <v>303</v>
      </c>
    </row>
    <row r="5570" spans="2:9" x14ac:dyDescent="0.45">
      <c r="B5570">
        <f>IF('Input and Summary Results'!D5152=0,FALSE,'Input and Summary Results'!$B5152)</f>
        <v>303</v>
      </c>
      <c r="C5570">
        <f>IF(OR(B5570=0,'Input and Summary Results'!D5152=0,'Input and Summary Results'!D5152=""),FALSE,'Input and Summary Results'!$D5152)</f>
        <v>-4.9286552999999997E-2</v>
      </c>
      <c r="D5570">
        <f>IF(OR(B5570=0,'Input and Summary Results'!E5152=0),FALSE,'Input and Summary Results'!$E5152)</f>
        <v>7.1512157000000007E-2</v>
      </c>
      <c r="E5570" t="e">
        <f t="shared" si="290"/>
        <v>#NUM!</v>
      </c>
      <c r="F5570">
        <f t="shared" si="291"/>
        <v>-0.62971082879340345</v>
      </c>
      <c r="G5570">
        <f>IF('Input and Summary Results'!$J$4="yes",IF(C5570=FALSE,FALSE,IF('Data Transformation'!E5570&lt;$R$10,E5570,$R$10)),IF(C5570=FALSE,FALSE,IF(C5570&lt;$R$10,C5570,$R$10)))</f>
        <v>-4.9286552999999997E-2</v>
      </c>
      <c r="H5570">
        <f>IF('Input and Summary Results'!$J$4="yes",'Data Transformation'!F5570,'Data Transformation'!D5570)</f>
        <v>7.1512157000000007E-2</v>
      </c>
      <c r="I5570">
        <f t="shared" si="289"/>
        <v>303</v>
      </c>
    </row>
    <row r="5571" spans="2:9" x14ac:dyDescent="0.45">
      <c r="B5571">
        <f>IF('Input and Summary Results'!D5153=0,FALSE,'Input and Summary Results'!$B5153)</f>
        <v>303</v>
      </c>
      <c r="C5571">
        <f>IF(OR(B5571=0,'Input and Summary Results'!D5153=0,'Input and Summary Results'!D5153=""),FALSE,'Input and Summary Results'!$D5153)</f>
        <v>9.6741500000000001E-4</v>
      </c>
      <c r="D5571">
        <f>IF(OR(B5571=0,'Input and Summary Results'!E5153=0),FALSE,'Input and Summary Results'!$E5153)</f>
        <v>6.9907493000000001E-2</v>
      </c>
      <c r="E5571">
        <f t="shared" si="290"/>
        <v>-3.0143871830559732</v>
      </c>
      <c r="F5571">
        <f t="shared" si="291"/>
        <v>31.361775413860652</v>
      </c>
      <c r="G5571">
        <f>IF('Input and Summary Results'!$J$4="yes",IF(C5571=FALSE,FALSE,IF('Data Transformation'!E5571&lt;$R$10,E5571,$R$10)),IF(C5571=FALSE,FALSE,IF(C5571&lt;$R$10,C5571,$R$10)))</f>
        <v>9.6741500000000001E-4</v>
      </c>
      <c r="H5571">
        <f>IF('Input and Summary Results'!$J$4="yes",'Data Transformation'!F5571,'Data Transformation'!D5571)</f>
        <v>6.9907493000000001E-2</v>
      </c>
      <c r="I5571">
        <f t="shared" si="289"/>
        <v>303</v>
      </c>
    </row>
    <row r="5572" spans="2:9" x14ac:dyDescent="0.45">
      <c r="B5572">
        <f>IF('Input and Summary Results'!D5154=0,FALSE,'Input and Summary Results'!$B5154)</f>
        <v>303</v>
      </c>
      <c r="C5572">
        <f>IF(OR(B5572=0,'Input and Summary Results'!D5154=0,'Input and Summary Results'!D5154=""),FALSE,'Input and Summary Results'!$D5154)</f>
        <v>-6.4011006999999995E-2</v>
      </c>
      <c r="D5572">
        <f>IF(OR(B5572=0,'Input and Summary Results'!E5154=0),FALSE,'Input and Summary Results'!$E5154)</f>
        <v>6.7115645000000002E-2</v>
      </c>
      <c r="E5572" t="e">
        <f t="shared" si="290"/>
        <v>#NUM!</v>
      </c>
      <c r="F5572">
        <f t="shared" si="291"/>
        <v>-0.45504970621693236</v>
      </c>
      <c r="G5572">
        <f>IF('Input and Summary Results'!$J$4="yes",IF(C5572=FALSE,FALSE,IF('Data Transformation'!E5572&lt;$R$10,E5572,$R$10)),IF(C5572=FALSE,FALSE,IF(C5572&lt;$R$10,C5572,$R$10)))</f>
        <v>-6.4011006999999995E-2</v>
      </c>
      <c r="H5572">
        <f>IF('Input and Summary Results'!$J$4="yes",'Data Transformation'!F5572,'Data Transformation'!D5572)</f>
        <v>6.7115645000000002E-2</v>
      </c>
      <c r="I5572">
        <f t="shared" si="289"/>
        <v>303</v>
      </c>
    </row>
    <row r="5573" spans="2:9" x14ac:dyDescent="0.45">
      <c r="B5573">
        <f>IF('Input and Summary Results'!D5155=0,FALSE,'Input and Summary Results'!$B5155)</f>
        <v>303</v>
      </c>
      <c r="C5573">
        <f>IF(OR(B5573=0,'Input and Summary Results'!D5155=0,'Input and Summary Results'!D5155=""),FALSE,'Input and Summary Results'!$D5155)</f>
        <v>9.7794005000000003E-2</v>
      </c>
      <c r="D5573">
        <f>IF(OR(B5573=0,'Input and Summary Results'!E5155=0),FALSE,'Input and Summary Results'!$E5155)</f>
        <v>6.3356777000000003E-2</v>
      </c>
      <c r="E5573">
        <f t="shared" si="290"/>
        <v>-1.0096877676584171</v>
      </c>
      <c r="F5573">
        <f t="shared" si="291"/>
        <v>0.28117103106678165</v>
      </c>
      <c r="G5573">
        <f>IF('Input and Summary Results'!$J$4="yes",IF(C5573=FALSE,FALSE,IF('Data Transformation'!E5573&lt;$R$10,E5573,$R$10)),IF(C5573=FALSE,FALSE,IF(C5573&lt;$R$10,C5573,$R$10)))</f>
        <v>9.7794005000000003E-2</v>
      </c>
      <c r="H5573">
        <f>IF('Input and Summary Results'!$J$4="yes",'Data Transformation'!F5573,'Data Transformation'!D5573)</f>
        <v>6.3356777000000003E-2</v>
      </c>
      <c r="I5573">
        <f t="shared" ref="I5573:I5636" si="292">IF(G5573=FALSE,"",B5573)</f>
        <v>303</v>
      </c>
    </row>
    <row r="5574" spans="2:9" x14ac:dyDescent="0.45">
      <c r="B5574">
        <f>IF('Input and Summary Results'!D5156=0,FALSE,'Input and Summary Results'!$B5156)</f>
        <v>303</v>
      </c>
      <c r="C5574">
        <f>IF(OR(B5574=0,'Input and Summary Results'!D5156=0,'Input and Summary Results'!D5156=""),FALSE,'Input and Summary Results'!$D5156)</f>
        <v>-2.1999195999999999E-2</v>
      </c>
      <c r="D5574">
        <f>IF(OR(B5574=0,'Input and Summary Results'!E5156=0),FALSE,'Input and Summary Results'!$E5156)</f>
        <v>5.8308306999999997E-2</v>
      </c>
      <c r="E5574" t="e">
        <f t="shared" si="290"/>
        <v>#NUM!</v>
      </c>
      <c r="F5574">
        <f t="shared" si="291"/>
        <v>-1.150305912906999</v>
      </c>
      <c r="G5574">
        <f>IF('Input and Summary Results'!$J$4="yes",IF(C5574=FALSE,FALSE,IF('Data Transformation'!E5574&lt;$R$10,E5574,$R$10)),IF(C5574=FALSE,FALSE,IF(C5574&lt;$R$10,C5574,$R$10)))</f>
        <v>-2.1999195999999999E-2</v>
      </c>
      <c r="H5574">
        <f>IF('Input and Summary Results'!$J$4="yes",'Data Transformation'!F5574,'Data Transformation'!D5574)</f>
        <v>5.8308306999999997E-2</v>
      </c>
      <c r="I5574">
        <f t="shared" si="292"/>
        <v>303</v>
      </c>
    </row>
    <row r="5575" spans="2:9" x14ac:dyDescent="0.45">
      <c r="B5575">
        <f>IF('Input and Summary Results'!D5157=0,FALSE,'Input and Summary Results'!$B5157)</f>
        <v>303</v>
      </c>
      <c r="C5575">
        <f>IF(OR(B5575=0,'Input and Summary Results'!D5157=0,'Input and Summary Results'!D5157=""),FALSE,'Input and Summary Results'!$D5157)</f>
        <v>-3.1111630000000001E-2</v>
      </c>
      <c r="D5575">
        <f>IF(OR(B5575=0,'Input and Summary Results'!E5157=0),FALSE,'Input and Summary Results'!$E5157)</f>
        <v>5.2720204999999999E-2</v>
      </c>
      <c r="E5575" t="e">
        <f t="shared" si="290"/>
        <v>#NUM!</v>
      </c>
      <c r="F5575">
        <f t="shared" si="291"/>
        <v>-0.73543459375159703</v>
      </c>
      <c r="G5575">
        <f>IF('Input and Summary Results'!$J$4="yes",IF(C5575=FALSE,FALSE,IF('Data Transformation'!E5575&lt;$R$10,E5575,$R$10)),IF(C5575=FALSE,FALSE,IF(C5575&lt;$R$10,C5575,$R$10)))</f>
        <v>-3.1111630000000001E-2</v>
      </c>
      <c r="H5575">
        <f>IF('Input and Summary Results'!$J$4="yes",'Data Transformation'!F5575,'Data Transformation'!D5575)</f>
        <v>5.2720204999999999E-2</v>
      </c>
      <c r="I5575">
        <f t="shared" si="292"/>
        <v>303</v>
      </c>
    </row>
    <row r="5576" spans="2:9" x14ac:dyDescent="0.45">
      <c r="B5576">
        <f>IF('Input and Summary Results'!D5158=0,FALSE,'Input and Summary Results'!$B5158)</f>
        <v>304</v>
      </c>
      <c r="C5576">
        <f>IF(OR(B5576=0,'Input and Summary Results'!D5158=0,'Input and Summary Results'!D5158=""),FALSE,'Input and Summary Results'!$D5158)</f>
        <v>0.47803406700000001</v>
      </c>
      <c r="D5576">
        <f>IF(OR(B5576=0,'Input and Summary Results'!E5158=0),FALSE,'Input and Summary Results'!$E5158)</f>
        <v>0.12174511</v>
      </c>
      <c r="E5576">
        <f t="shared" si="290"/>
        <v>-0.32054115237759401</v>
      </c>
      <c r="F5576">
        <f t="shared" si="291"/>
        <v>0.11053056965498655</v>
      </c>
      <c r="G5576">
        <f>IF('Input and Summary Results'!$J$4="yes",IF(C5576=FALSE,FALSE,IF('Data Transformation'!E5576&lt;$R$10,E5576,$R$10)),IF(C5576=FALSE,FALSE,IF(C5576&lt;$R$10,C5576,$R$10)))</f>
        <v>0.47803406700000001</v>
      </c>
      <c r="H5576">
        <f>IF('Input and Summary Results'!$J$4="yes",'Data Transformation'!F5576,'Data Transformation'!D5576)</f>
        <v>0.12174511</v>
      </c>
      <c r="I5576">
        <f t="shared" si="292"/>
        <v>304</v>
      </c>
    </row>
    <row r="5577" spans="2:9" x14ac:dyDescent="0.45">
      <c r="B5577">
        <f>IF('Input and Summary Results'!D5159=0,FALSE,'Input and Summary Results'!$B5159)</f>
        <v>304</v>
      </c>
      <c r="C5577">
        <f>IF(OR(B5577=0,'Input and Summary Results'!D5159=0,'Input and Summary Results'!D5159=""),FALSE,'Input and Summary Results'!$D5159)</f>
        <v>-4.3539144000000002E-2</v>
      </c>
      <c r="D5577">
        <f>IF(OR(B5577=0,'Input and Summary Results'!E5159=0),FALSE,'Input and Summary Results'!$E5159)</f>
        <v>0.110352124</v>
      </c>
      <c r="E5577" t="e">
        <f t="shared" si="290"/>
        <v>#NUM!</v>
      </c>
      <c r="F5577">
        <f t="shared" si="291"/>
        <v>-1.0999945661770474</v>
      </c>
      <c r="G5577">
        <f>IF('Input and Summary Results'!$J$4="yes",IF(C5577=FALSE,FALSE,IF('Data Transformation'!E5577&lt;$R$10,E5577,$R$10)),IF(C5577=FALSE,FALSE,IF(C5577&lt;$R$10,C5577,$R$10)))</f>
        <v>-4.3539144000000002E-2</v>
      </c>
      <c r="H5577">
        <f>IF('Input and Summary Results'!$J$4="yes",'Data Transformation'!F5577,'Data Transformation'!D5577)</f>
        <v>0.110352124</v>
      </c>
      <c r="I5577">
        <f t="shared" si="292"/>
        <v>304</v>
      </c>
    </row>
    <row r="5578" spans="2:9" x14ac:dyDescent="0.45">
      <c r="B5578">
        <f>IF('Input and Summary Results'!D5160=0,FALSE,'Input and Summary Results'!$B5160)</f>
        <v>304</v>
      </c>
      <c r="C5578">
        <f>IF(OR(B5578=0,'Input and Summary Results'!D5160=0,'Input and Summary Results'!D5160=""),FALSE,'Input and Summary Results'!$D5160)</f>
        <v>-0.105416522</v>
      </c>
      <c r="D5578">
        <f>IF(OR(B5578=0,'Input and Summary Results'!E5160=0),FALSE,'Input and Summary Results'!$E5160)</f>
        <v>0.103324056</v>
      </c>
      <c r="E5578" t="e">
        <f t="shared" si="290"/>
        <v>#NUM!</v>
      </c>
      <c r="F5578">
        <f t="shared" si="291"/>
        <v>-0.4253853139264071</v>
      </c>
      <c r="G5578">
        <f>IF('Input and Summary Results'!$J$4="yes",IF(C5578=FALSE,FALSE,IF('Data Transformation'!E5578&lt;$R$10,E5578,$R$10)),IF(C5578=FALSE,FALSE,IF(C5578&lt;$R$10,C5578,$R$10)))</f>
        <v>-0.105416522</v>
      </c>
      <c r="H5578">
        <f>IF('Input and Summary Results'!$J$4="yes",'Data Transformation'!F5578,'Data Transformation'!D5578)</f>
        <v>0.103324056</v>
      </c>
      <c r="I5578">
        <f t="shared" si="292"/>
        <v>304</v>
      </c>
    </row>
    <row r="5579" spans="2:9" x14ac:dyDescent="0.45">
      <c r="B5579">
        <f>IF('Input and Summary Results'!D5161=0,FALSE,'Input and Summary Results'!$B5161)</f>
        <v>304</v>
      </c>
      <c r="C5579">
        <f>IF(OR(B5579=0,'Input and Summary Results'!D5161=0,'Input and Summary Results'!D5161=""),FALSE,'Input and Summary Results'!$D5161)</f>
        <v>0.96425675799999999</v>
      </c>
      <c r="D5579">
        <f>IF(OR(B5579=0,'Input and Summary Results'!E5161=0),FALSE,'Input and Summary Results'!$E5161)</f>
        <v>0.102089456</v>
      </c>
      <c r="E5579">
        <f t="shared" si="290"/>
        <v>-1.5807308695445194E-2</v>
      </c>
      <c r="F5579">
        <f t="shared" si="291"/>
        <v>4.5949197178455241E-2</v>
      </c>
      <c r="G5579">
        <f>IF('Input and Summary Results'!$J$4="yes",IF(C5579=FALSE,FALSE,IF('Data Transformation'!E5579&lt;$R$10,E5579,$R$10)),IF(C5579=FALSE,FALSE,IF(C5579&lt;$R$10,C5579,$R$10)))</f>
        <v>0.96425675799999999</v>
      </c>
      <c r="H5579">
        <f>IF('Input and Summary Results'!$J$4="yes",'Data Transformation'!F5579,'Data Transformation'!D5579)</f>
        <v>0.102089456</v>
      </c>
      <c r="I5579">
        <f t="shared" si="292"/>
        <v>304</v>
      </c>
    </row>
    <row r="5580" spans="2:9" x14ac:dyDescent="0.45">
      <c r="B5580">
        <f>IF('Input and Summary Results'!D5162=0,FALSE,'Input and Summary Results'!$B5162)</f>
        <v>304</v>
      </c>
      <c r="C5580">
        <f>IF(OR(B5580=0,'Input and Summary Results'!D5162=0,'Input and Summary Results'!D5162=""),FALSE,'Input and Summary Results'!$D5162)</f>
        <v>0.17556761200000001</v>
      </c>
      <c r="D5580">
        <f>IF(OR(B5580=0,'Input and Summary Results'!E5162=0),FALSE,'Input and Summary Results'!$E5162)</f>
        <v>0.10099203299999999</v>
      </c>
      <c r="E5580">
        <f t="shared" si="290"/>
        <v>-0.75555559792315596</v>
      </c>
      <c r="F5580">
        <f t="shared" si="291"/>
        <v>0.24965050115279802</v>
      </c>
      <c r="G5580">
        <f>IF('Input and Summary Results'!$J$4="yes",IF(C5580=FALSE,FALSE,IF('Data Transformation'!E5580&lt;$R$10,E5580,$R$10)),IF(C5580=FALSE,FALSE,IF(C5580&lt;$R$10,C5580,$R$10)))</f>
        <v>0.17556761200000001</v>
      </c>
      <c r="H5580">
        <f>IF('Input and Summary Results'!$J$4="yes",'Data Transformation'!F5580,'Data Transformation'!D5580)</f>
        <v>0.10099203299999999</v>
      </c>
      <c r="I5580">
        <f t="shared" si="292"/>
        <v>304</v>
      </c>
    </row>
    <row r="5581" spans="2:9" x14ac:dyDescent="0.45">
      <c r="B5581">
        <f>IF('Input and Summary Results'!D5163=0,FALSE,'Input and Summary Results'!$B5163)</f>
        <v>304</v>
      </c>
      <c r="C5581">
        <f>IF(OR(B5581=0,'Input and Summary Results'!D5163=0,'Input and Summary Results'!D5163=""),FALSE,'Input and Summary Results'!$D5163)</f>
        <v>4.4373389999999999E-2</v>
      </c>
      <c r="D5581">
        <f>IF(OR(B5581=0,'Input and Summary Results'!E5163=0),FALSE,'Input and Summary Results'!$E5163)</f>
        <v>8.8425846000000002E-2</v>
      </c>
      <c r="E5581">
        <f t="shared" si="290"/>
        <v>-1.352877391160523</v>
      </c>
      <c r="F5581">
        <f t="shared" si="291"/>
        <v>0.86486106119005113</v>
      </c>
      <c r="G5581">
        <f>IF('Input and Summary Results'!$J$4="yes",IF(C5581=FALSE,FALSE,IF('Data Transformation'!E5581&lt;$R$10,E5581,$R$10)),IF(C5581=FALSE,FALSE,IF(C5581&lt;$R$10,C5581,$R$10)))</f>
        <v>4.4373389999999999E-2</v>
      </c>
      <c r="H5581">
        <f>IF('Input and Summary Results'!$J$4="yes",'Data Transformation'!F5581,'Data Transformation'!D5581)</f>
        <v>8.8425846000000002E-2</v>
      </c>
      <c r="I5581">
        <f t="shared" si="292"/>
        <v>304</v>
      </c>
    </row>
    <row r="5582" spans="2:9" x14ac:dyDescent="0.45">
      <c r="B5582">
        <f>IF('Input and Summary Results'!D5164=0,FALSE,'Input and Summary Results'!$B5164)</f>
        <v>304</v>
      </c>
      <c r="C5582">
        <f>IF(OR(B5582=0,'Input and Summary Results'!D5164=0,'Input and Summary Results'!D5164=""),FALSE,'Input and Summary Results'!$D5164)</f>
        <v>-4.9941995000000003E-2</v>
      </c>
      <c r="D5582">
        <f>IF(OR(B5582=0,'Input and Summary Results'!E5164=0),FALSE,'Input and Summary Results'!$E5164)</f>
        <v>8.5015683999999994E-2</v>
      </c>
      <c r="E5582" t="e">
        <f t="shared" si="290"/>
        <v>#NUM!</v>
      </c>
      <c r="F5582">
        <f t="shared" si="291"/>
        <v>-0.73879321112422514</v>
      </c>
      <c r="G5582">
        <f>IF('Input and Summary Results'!$J$4="yes",IF(C5582=FALSE,FALSE,IF('Data Transformation'!E5582&lt;$R$10,E5582,$R$10)),IF(C5582=FALSE,FALSE,IF(C5582&lt;$R$10,C5582,$R$10)))</f>
        <v>-4.9941995000000003E-2</v>
      </c>
      <c r="H5582">
        <f>IF('Input and Summary Results'!$J$4="yes",'Data Transformation'!F5582,'Data Transformation'!D5582)</f>
        <v>8.5015683999999994E-2</v>
      </c>
      <c r="I5582">
        <f t="shared" si="292"/>
        <v>304</v>
      </c>
    </row>
    <row r="5583" spans="2:9" x14ac:dyDescent="0.45">
      <c r="B5583">
        <f>IF('Input and Summary Results'!D5165=0,FALSE,'Input and Summary Results'!$B5165)</f>
        <v>304</v>
      </c>
      <c r="C5583">
        <f>IF(OR(B5583=0,'Input and Summary Results'!D5165=0,'Input and Summary Results'!D5165=""),FALSE,'Input and Summary Results'!$D5165)</f>
        <v>-3.8815190999999999E-2</v>
      </c>
      <c r="D5583">
        <f>IF(OR(B5583=0,'Input and Summary Results'!E5165=0),FALSE,'Input and Summary Results'!$E5165)</f>
        <v>8.3838617000000004E-2</v>
      </c>
      <c r="E5583" t="e">
        <f t="shared" si="290"/>
        <v>#NUM!</v>
      </c>
      <c r="F5583">
        <f t="shared" si="291"/>
        <v>-0.93741545102792356</v>
      </c>
      <c r="G5583">
        <f>IF('Input and Summary Results'!$J$4="yes",IF(C5583=FALSE,FALSE,IF('Data Transformation'!E5583&lt;$R$10,E5583,$R$10)),IF(C5583=FALSE,FALSE,IF(C5583&lt;$R$10,C5583,$R$10)))</f>
        <v>-3.8815190999999999E-2</v>
      </c>
      <c r="H5583">
        <f>IF('Input and Summary Results'!$J$4="yes",'Data Transformation'!F5583,'Data Transformation'!D5583)</f>
        <v>8.3838617000000004E-2</v>
      </c>
      <c r="I5583">
        <f t="shared" si="292"/>
        <v>304</v>
      </c>
    </row>
    <row r="5584" spans="2:9" x14ac:dyDescent="0.45">
      <c r="B5584">
        <f>IF('Input and Summary Results'!D5166=0,FALSE,'Input and Summary Results'!$B5166)</f>
        <v>304</v>
      </c>
      <c r="C5584">
        <f>IF(OR(B5584=0,'Input and Summary Results'!D5166=0,'Input and Summary Results'!D5166=""),FALSE,'Input and Summary Results'!$D5166)</f>
        <v>0.23926438899999999</v>
      </c>
      <c r="D5584">
        <f>IF(OR(B5584=0,'Input and Summary Results'!E5166=0),FALSE,'Input and Summary Results'!$E5166)</f>
        <v>8.1787852999999994E-2</v>
      </c>
      <c r="E5584">
        <f t="shared" si="290"/>
        <v>-0.62112193494969059</v>
      </c>
      <c r="F5584">
        <f t="shared" si="291"/>
        <v>0.14835441391990847</v>
      </c>
      <c r="G5584">
        <f>IF('Input and Summary Results'!$J$4="yes",IF(C5584=FALSE,FALSE,IF('Data Transformation'!E5584&lt;$R$10,E5584,$R$10)),IF(C5584=FALSE,FALSE,IF(C5584&lt;$R$10,C5584,$R$10)))</f>
        <v>0.23926438899999999</v>
      </c>
      <c r="H5584">
        <f>IF('Input and Summary Results'!$J$4="yes",'Data Transformation'!F5584,'Data Transformation'!D5584)</f>
        <v>8.1787852999999994E-2</v>
      </c>
      <c r="I5584">
        <f t="shared" si="292"/>
        <v>304</v>
      </c>
    </row>
    <row r="5585" spans="2:9" x14ac:dyDescent="0.45">
      <c r="B5585">
        <f>IF('Input and Summary Results'!D5167=0,FALSE,'Input and Summary Results'!$B5167)</f>
        <v>304</v>
      </c>
      <c r="C5585">
        <f>IF(OR(B5585=0,'Input and Summary Results'!D5167=0,'Input and Summary Results'!D5167=""),FALSE,'Input and Summary Results'!$D5167)</f>
        <v>0.88436591099999995</v>
      </c>
      <c r="D5585">
        <f>IF(OR(B5585=0,'Input and Summary Results'!E5167=0),FALSE,'Input and Summary Results'!$E5167)</f>
        <v>7.8384498999999996E-2</v>
      </c>
      <c r="E5585">
        <f t="shared" si="290"/>
        <v>-5.3368006199522471E-2</v>
      </c>
      <c r="F5585">
        <f t="shared" si="291"/>
        <v>3.8466965023033317E-2</v>
      </c>
      <c r="G5585">
        <f>IF('Input and Summary Results'!$J$4="yes",IF(C5585=FALSE,FALSE,IF('Data Transformation'!E5585&lt;$R$10,E5585,$R$10)),IF(C5585=FALSE,FALSE,IF(C5585&lt;$R$10,C5585,$R$10)))</f>
        <v>0.88436591099999995</v>
      </c>
      <c r="H5585">
        <f>IF('Input and Summary Results'!$J$4="yes",'Data Transformation'!F5585,'Data Transformation'!D5585)</f>
        <v>7.8384498999999996E-2</v>
      </c>
      <c r="I5585">
        <f t="shared" si="292"/>
        <v>304</v>
      </c>
    </row>
    <row r="5586" spans="2:9" x14ac:dyDescent="0.45">
      <c r="B5586">
        <f>IF('Input and Summary Results'!D5168=0,FALSE,'Input and Summary Results'!$B5168)</f>
        <v>304</v>
      </c>
      <c r="C5586">
        <f>IF(OR(B5586=0,'Input and Summary Results'!D5168=0,'Input and Summary Results'!D5168=""),FALSE,'Input and Summary Results'!$D5168)</f>
        <v>0.31082785000000002</v>
      </c>
      <c r="D5586">
        <f>IF(OR(B5586=0,'Input and Summary Results'!E5168=0),FALSE,'Input and Summary Results'!$E5168)</f>
        <v>7.6632451000000004E-2</v>
      </c>
      <c r="E5586">
        <f t="shared" si="290"/>
        <v>-0.50748007558718611</v>
      </c>
      <c r="F5586">
        <f t="shared" si="291"/>
        <v>0.10699969045244821</v>
      </c>
      <c r="G5586">
        <f>IF('Input and Summary Results'!$J$4="yes",IF(C5586=FALSE,FALSE,IF('Data Transformation'!E5586&lt;$R$10,E5586,$R$10)),IF(C5586=FALSE,FALSE,IF(C5586&lt;$R$10,C5586,$R$10)))</f>
        <v>0.31082785000000002</v>
      </c>
      <c r="H5586">
        <f>IF('Input and Summary Results'!$J$4="yes",'Data Transformation'!F5586,'Data Transformation'!D5586)</f>
        <v>7.6632451000000004E-2</v>
      </c>
      <c r="I5586">
        <f t="shared" si="292"/>
        <v>304</v>
      </c>
    </row>
    <row r="5587" spans="2:9" x14ac:dyDescent="0.45">
      <c r="B5587">
        <f>IF('Input and Summary Results'!D5169=0,FALSE,'Input and Summary Results'!$B5169)</f>
        <v>304</v>
      </c>
      <c r="C5587">
        <f>IF(OR(B5587=0,'Input and Summary Results'!D5169=0,'Input and Summary Results'!D5169=""),FALSE,'Input and Summary Results'!$D5169)</f>
        <v>-4.9908266999999999E-2</v>
      </c>
      <c r="D5587">
        <f>IF(OR(B5587=0,'Input and Summary Results'!E5169=0),FALSE,'Input and Summary Results'!$E5169)</f>
        <v>6.5623180000000003E-2</v>
      </c>
      <c r="E5587" t="e">
        <f t="shared" si="290"/>
        <v>#NUM!</v>
      </c>
      <c r="F5587">
        <f t="shared" si="291"/>
        <v>-0.57065616243497297</v>
      </c>
      <c r="G5587">
        <f>IF('Input and Summary Results'!$J$4="yes",IF(C5587=FALSE,FALSE,IF('Data Transformation'!E5587&lt;$R$10,E5587,$R$10)),IF(C5587=FALSE,FALSE,IF(C5587&lt;$R$10,C5587,$R$10)))</f>
        <v>-4.9908266999999999E-2</v>
      </c>
      <c r="H5587">
        <f>IF('Input and Summary Results'!$J$4="yes",'Data Transformation'!F5587,'Data Transformation'!D5587)</f>
        <v>6.5623180000000003E-2</v>
      </c>
      <c r="I5587">
        <f t="shared" si="292"/>
        <v>304</v>
      </c>
    </row>
    <row r="5588" spans="2:9" x14ac:dyDescent="0.45">
      <c r="B5588">
        <f>IF('Input and Summary Results'!D5170=0,FALSE,'Input and Summary Results'!$B5170)</f>
        <v>304</v>
      </c>
      <c r="C5588">
        <f>IF(OR(B5588=0,'Input and Summary Results'!D5170=0,'Input and Summary Results'!D5170=""),FALSE,'Input and Summary Results'!$D5170)</f>
        <v>-9.9935534000000006E-2</v>
      </c>
      <c r="D5588">
        <f>IF(OR(B5588=0,'Input and Summary Results'!E5170=0),FALSE,'Input and Summary Results'!$E5170)</f>
        <v>6.318385E-2</v>
      </c>
      <c r="E5588" t="e">
        <f t="shared" si="290"/>
        <v>#NUM!</v>
      </c>
      <c r="F5588">
        <f t="shared" si="291"/>
        <v>-0.27439480035199487</v>
      </c>
      <c r="G5588">
        <f>IF('Input and Summary Results'!$J$4="yes",IF(C5588=FALSE,FALSE,IF('Data Transformation'!E5588&lt;$R$10,E5588,$R$10)),IF(C5588=FALSE,FALSE,IF(C5588&lt;$R$10,C5588,$R$10)))</f>
        <v>-9.9935534000000006E-2</v>
      </c>
      <c r="H5588">
        <f>IF('Input and Summary Results'!$J$4="yes",'Data Transformation'!F5588,'Data Transformation'!D5588)</f>
        <v>6.318385E-2</v>
      </c>
      <c r="I5588">
        <f t="shared" si="292"/>
        <v>304</v>
      </c>
    </row>
    <row r="5589" spans="2:9" x14ac:dyDescent="0.45">
      <c r="B5589">
        <f>IF('Input and Summary Results'!D5171=0,FALSE,'Input and Summary Results'!$B5171)</f>
        <v>304</v>
      </c>
      <c r="C5589">
        <f>IF(OR(B5589=0,'Input and Summary Results'!D5171=0,'Input and Summary Results'!D5171=""),FALSE,'Input and Summary Results'!$D5171)</f>
        <v>3.5073504999999998E-2</v>
      </c>
      <c r="D5589">
        <f>IF(OR(B5589=0,'Input and Summary Results'!E5171=0),FALSE,'Input and Summary Results'!$E5171)</f>
        <v>5.8988548000000002E-2</v>
      </c>
      <c r="E5589">
        <f t="shared" si="290"/>
        <v>-1.4550208316064519</v>
      </c>
      <c r="F5589">
        <f t="shared" si="291"/>
        <v>0.72992504832351379</v>
      </c>
      <c r="G5589">
        <f>IF('Input and Summary Results'!$J$4="yes",IF(C5589=FALSE,FALSE,IF('Data Transformation'!E5589&lt;$R$10,E5589,$R$10)),IF(C5589=FALSE,FALSE,IF(C5589&lt;$R$10,C5589,$R$10)))</f>
        <v>3.5073504999999998E-2</v>
      </c>
      <c r="H5589">
        <f>IF('Input and Summary Results'!$J$4="yes",'Data Transformation'!F5589,'Data Transformation'!D5589)</f>
        <v>5.8988548000000002E-2</v>
      </c>
      <c r="I5589">
        <f t="shared" si="292"/>
        <v>304</v>
      </c>
    </row>
    <row r="5590" spans="2:9" x14ac:dyDescent="0.45">
      <c r="B5590">
        <f>IF('Input and Summary Results'!D5172=0,FALSE,'Input and Summary Results'!$B5172)</f>
        <v>304</v>
      </c>
      <c r="C5590">
        <f>IF(OR(B5590=0,'Input and Summary Results'!D5172=0,'Input and Summary Results'!D5172=""),FALSE,'Input and Summary Results'!$D5172)</f>
        <v>5.47599E-3</v>
      </c>
      <c r="D5590">
        <f>IF(OR(B5590=0,'Input and Summary Results'!E5172=0),FALSE,'Input and Summary Results'!$E5172)</f>
        <v>5.8067374999999997E-2</v>
      </c>
      <c r="E5590">
        <f t="shared" si="290"/>
        <v>-2.2615373536258461</v>
      </c>
      <c r="F5590">
        <f t="shared" si="291"/>
        <v>4.6021341803034703</v>
      </c>
      <c r="G5590">
        <f>IF('Input and Summary Results'!$J$4="yes",IF(C5590=FALSE,FALSE,IF('Data Transformation'!E5590&lt;$R$10,E5590,$R$10)),IF(C5590=FALSE,FALSE,IF(C5590&lt;$R$10,C5590,$R$10)))</f>
        <v>5.47599E-3</v>
      </c>
      <c r="H5590">
        <f>IF('Input and Summary Results'!$J$4="yes",'Data Transformation'!F5590,'Data Transformation'!D5590)</f>
        <v>5.8067374999999997E-2</v>
      </c>
      <c r="I5590">
        <f t="shared" si="292"/>
        <v>304</v>
      </c>
    </row>
    <row r="5591" spans="2:9" x14ac:dyDescent="0.45">
      <c r="B5591">
        <f>IF('Input and Summary Results'!D5173=0,FALSE,'Input and Summary Results'!$B5173)</f>
        <v>304</v>
      </c>
      <c r="C5591">
        <f>IF(OR(B5591=0,'Input and Summary Results'!D5173=0,'Input and Summary Results'!D5173=""),FALSE,'Input and Summary Results'!$D5173)</f>
        <v>-2.0970055000000001E-2</v>
      </c>
      <c r="D5591">
        <f>IF(OR(B5591=0,'Input and Summary Results'!E5173=0),FALSE,'Input and Summary Results'!$E5173)</f>
        <v>4.7033335000000003E-2</v>
      </c>
      <c r="E5591" t="e">
        <f t="shared" si="290"/>
        <v>#NUM!</v>
      </c>
      <c r="F5591">
        <f t="shared" si="291"/>
        <v>-0.97341029339217278</v>
      </c>
      <c r="G5591">
        <f>IF('Input and Summary Results'!$J$4="yes",IF(C5591=FALSE,FALSE,IF('Data Transformation'!E5591&lt;$R$10,E5591,$R$10)),IF(C5591=FALSE,FALSE,IF(C5591&lt;$R$10,C5591,$R$10)))</f>
        <v>-2.0970055000000001E-2</v>
      </c>
      <c r="H5591">
        <f>IF('Input and Summary Results'!$J$4="yes",'Data Transformation'!F5591,'Data Transformation'!D5591)</f>
        <v>4.7033335000000003E-2</v>
      </c>
      <c r="I5591">
        <f t="shared" si="292"/>
        <v>304</v>
      </c>
    </row>
    <row r="5592" spans="2:9" x14ac:dyDescent="0.45">
      <c r="B5592">
        <f>IF('Input and Summary Results'!D5174=0,FALSE,'Input and Summary Results'!$B5174)</f>
        <v>304</v>
      </c>
      <c r="C5592">
        <f>IF(OR(B5592=0,'Input and Summary Results'!D5174=0,'Input and Summary Results'!D5174=""),FALSE,'Input and Summary Results'!$D5174)</f>
        <v>1.0257825519999999</v>
      </c>
      <c r="D5592">
        <f>IF(OR(B5592=0,'Input and Summary Results'!E5174=0),FALSE,'Input and Summary Results'!$E5174)</f>
        <v>4.0743570999999999E-2</v>
      </c>
      <c r="E5592">
        <f t="shared" si="290"/>
        <v>1.1055307681026338E-2</v>
      </c>
      <c r="F5592">
        <f t="shared" si="291"/>
        <v>1.7238263391713454E-2</v>
      </c>
      <c r="G5592">
        <f>IF('Input and Summary Results'!$J$4="yes",IF(C5592=FALSE,FALSE,IF('Data Transformation'!E5592&lt;$R$10,E5592,$R$10)),IF(C5592=FALSE,FALSE,IF(C5592&lt;$R$10,C5592,$R$10)))</f>
        <v>1.0257825519999999</v>
      </c>
      <c r="H5592">
        <f>IF('Input and Summary Results'!$J$4="yes",'Data Transformation'!F5592,'Data Transformation'!D5592)</f>
        <v>4.0743570999999999E-2</v>
      </c>
      <c r="I5592">
        <f t="shared" si="292"/>
        <v>304</v>
      </c>
    </row>
    <row r="5593" spans="2:9" x14ac:dyDescent="0.45">
      <c r="B5593">
        <f>IF('Input and Summary Results'!D5175=0,FALSE,'Input and Summary Results'!$B5175)</f>
        <v>305</v>
      </c>
      <c r="C5593">
        <f>IF(OR(B5593=0,'Input and Summary Results'!D5175=0,'Input and Summary Results'!D5175=""),FALSE,'Input and Summary Results'!$D5175)</f>
        <v>-8.4965016000000004E-2</v>
      </c>
      <c r="D5593">
        <f>IF(OR(B5593=0,'Input and Summary Results'!E5175=0),FALSE,'Input and Summary Results'!$E5175)</f>
        <v>0.18828798899999999</v>
      </c>
      <c r="E5593" t="e">
        <f t="shared" si="290"/>
        <v>#NUM!</v>
      </c>
      <c r="F5593">
        <f t="shared" si="291"/>
        <v>-0.96177216309828029</v>
      </c>
      <c r="G5593">
        <f>IF('Input and Summary Results'!$J$4="yes",IF(C5593=FALSE,FALSE,IF('Data Transformation'!E5593&lt;$R$10,E5593,$R$10)),IF(C5593=FALSE,FALSE,IF(C5593&lt;$R$10,C5593,$R$10)))</f>
        <v>-8.4965016000000004E-2</v>
      </c>
      <c r="H5593">
        <f>IF('Input and Summary Results'!$J$4="yes",'Data Transformation'!F5593,'Data Transformation'!D5593)</f>
        <v>0.18828798899999999</v>
      </c>
      <c r="I5593">
        <f t="shared" si="292"/>
        <v>305</v>
      </c>
    </row>
    <row r="5594" spans="2:9" x14ac:dyDescent="0.45">
      <c r="B5594">
        <f>IF('Input and Summary Results'!D5176=0,FALSE,'Input and Summary Results'!$B5176)</f>
        <v>305</v>
      </c>
      <c r="C5594">
        <f>IF(OR(B5594=0,'Input and Summary Results'!D5176=0,'Input and Summary Results'!D5176=""),FALSE,'Input and Summary Results'!$D5176)</f>
        <v>0.15264997199999999</v>
      </c>
      <c r="D5594">
        <f>IF(OR(B5594=0,'Input and Summary Results'!E5176=0),FALSE,'Input and Summary Results'!$E5176)</f>
        <v>0.12878677999999999</v>
      </c>
      <c r="E5594">
        <f t="shared" si="290"/>
        <v>-0.81630327102628641</v>
      </c>
      <c r="F5594">
        <f t="shared" si="291"/>
        <v>0.3661544236640934</v>
      </c>
      <c r="G5594">
        <f>IF('Input and Summary Results'!$J$4="yes",IF(C5594=FALSE,FALSE,IF('Data Transformation'!E5594&lt;$R$10,E5594,$R$10)),IF(C5594=FALSE,FALSE,IF(C5594&lt;$R$10,C5594,$R$10)))</f>
        <v>0.15264997199999999</v>
      </c>
      <c r="H5594">
        <f>IF('Input and Summary Results'!$J$4="yes",'Data Transformation'!F5594,'Data Transformation'!D5594)</f>
        <v>0.12878677999999999</v>
      </c>
      <c r="I5594">
        <f t="shared" si="292"/>
        <v>305</v>
      </c>
    </row>
    <row r="5595" spans="2:9" x14ac:dyDescent="0.45">
      <c r="B5595">
        <f>IF('Input and Summary Results'!D5177=0,FALSE,'Input and Summary Results'!$B5177)</f>
        <v>305</v>
      </c>
      <c r="C5595">
        <f>IF(OR(B5595=0,'Input and Summary Results'!D5177=0,'Input and Summary Results'!D5177=""),FALSE,'Input and Summary Results'!$D5177)</f>
        <v>-0.126596245</v>
      </c>
      <c r="D5595">
        <f>IF(OR(B5595=0,'Input and Summary Results'!E5177=0),FALSE,'Input and Summary Results'!$E5177)</f>
        <v>0.104878107</v>
      </c>
      <c r="E5595" t="e">
        <f t="shared" si="290"/>
        <v>#NUM!</v>
      </c>
      <c r="F5595">
        <f t="shared" si="291"/>
        <v>-0.35954540703794174</v>
      </c>
      <c r="G5595">
        <f>IF('Input and Summary Results'!$J$4="yes",IF(C5595=FALSE,FALSE,IF('Data Transformation'!E5595&lt;$R$10,E5595,$R$10)),IF(C5595=FALSE,FALSE,IF(C5595&lt;$R$10,C5595,$R$10)))</f>
        <v>-0.126596245</v>
      </c>
      <c r="H5595">
        <f>IF('Input and Summary Results'!$J$4="yes",'Data Transformation'!F5595,'Data Transformation'!D5595)</f>
        <v>0.104878107</v>
      </c>
      <c r="I5595">
        <f t="shared" si="292"/>
        <v>305</v>
      </c>
    </row>
    <row r="5596" spans="2:9" x14ac:dyDescent="0.45">
      <c r="B5596">
        <f>IF('Input and Summary Results'!D5178=0,FALSE,'Input and Summary Results'!$B5178)</f>
        <v>305</v>
      </c>
      <c r="C5596">
        <f>IF(OR(B5596=0,'Input and Summary Results'!D5178=0,'Input and Summary Results'!D5178=""),FALSE,'Input and Summary Results'!$D5178)</f>
        <v>-0.20380933700000001</v>
      </c>
      <c r="D5596">
        <f>IF(OR(B5596=0,'Input and Summary Results'!E5178=0),FALSE,'Input and Summary Results'!$E5178)</f>
        <v>9.9440456999999996E-2</v>
      </c>
      <c r="E5596" t="e">
        <f t="shared" si="290"/>
        <v>#NUM!</v>
      </c>
      <c r="F5596">
        <f t="shared" si="291"/>
        <v>-0.21175260649613906</v>
      </c>
      <c r="G5596">
        <f>IF('Input and Summary Results'!$J$4="yes",IF(C5596=FALSE,FALSE,IF('Data Transformation'!E5596&lt;$R$10,E5596,$R$10)),IF(C5596=FALSE,FALSE,IF(C5596&lt;$R$10,C5596,$R$10)))</f>
        <v>-0.20380933700000001</v>
      </c>
      <c r="H5596">
        <f>IF('Input and Summary Results'!$J$4="yes",'Data Transformation'!F5596,'Data Transformation'!D5596)</f>
        <v>9.9440456999999996E-2</v>
      </c>
      <c r="I5596">
        <f t="shared" si="292"/>
        <v>305</v>
      </c>
    </row>
    <row r="5597" spans="2:9" x14ac:dyDescent="0.45">
      <c r="B5597">
        <f>IF('Input and Summary Results'!D5179=0,FALSE,'Input and Summary Results'!$B5179)</f>
        <v>305</v>
      </c>
      <c r="C5597">
        <f>IF(OR(B5597=0,'Input and Summary Results'!D5179=0,'Input and Summary Results'!D5179=""),FALSE,'Input and Summary Results'!$D5179)</f>
        <v>0.28194438300000002</v>
      </c>
      <c r="D5597">
        <f>IF(OR(B5597=0,'Input and Summary Results'!E5179=0),FALSE,'Input and Summary Results'!$E5179)</f>
        <v>8.7952860999999993E-2</v>
      </c>
      <c r="E5597">
        <f t="shared" si="290"/>
        <v>-0.54983655316431157</v>
      </c>
      <c r="F5597">
        <f t="shared" si="291"/>
        <v>0.13538677829946338</v>
      </c>
      <c r="G5597">
        <f>IF('Input and Summary Results'!$J$4="yes",IF(C5597=FALSE,FALSE,IF('Data Transformation'!E5597&lt;$R$10,E5597,$R$10)),IF(C5597=FALSE,FALSE,IF(C5597&lt;$R$10,C5597,$R$10)))</f>
        <v>0.28194438300000002</v>
      </c>
      <c r="H5597">
        <f>IF('Input and Summary Results'!$J$4="yes",'Data Transformation'!F5597,'Data Transformation'!D5597)</f>
        <v>8.7952860999999993E-2</v>
      </c>
      <c r="I5597">
        <f t="shared" si="292"/>
        <v>305</v>
      </c>
    </row>
    <row r="5598" spans="2:9" x14ac:dyDescent="0.45">
      <c r="B5598">
        <f>IF('Input and Summary Results'!D5180=0,FALSE,'Input and Summary Results'!$B5180)</f>
        <v>305</v>
      </c>
      <c r="C5598">
        <f>IF(OR(B5598=0,'Input and Summary Results'!D5180=0,'Input and Summary Results'!D5180=""),FALSE,'Input and Summary Results'!$D5180)</f>
        <v>6.9318437999999996E-2</v>
      </c>
      <c r="D5598">
        <f>IF(OR(B5598=0,'Input and Summary Results'!E5180=0),FALSE,'Input and Summary Results'!$E5180)</f>
        <v>7.7605749000000002E-2</v>
      </c>
      <c r="E5598">
        <f t="shared" si="290"/>
        <v>-1.1591512321038757</v>
      </c>
      <c r="F5598">
        <f t="shared" si="291"/>
        <v>0.48588652655445008</v>
      </c>
      <c r="G5598">
        <f>IF('Input and Summary Results'!$J$4="yes",IF(C5598=FALSE,FALSE,IF('Data Transformation'!E5598&lt;$R$10,E5598,$R$10)),IF(C5598=FALSE,FALSE,IF(C5598&lt;$R$10,C5598,$R$10)))</f>
        <v>6.9318437999999996E-2</v>
      </c>
      <c r="H5598">
        <f>IF('Input and Summary Results'!$J$4="yes",'Data Transformation'!F5598,'Data Transformation'!D5598)</f>
        <v>7.7605749000000002E-2</v>
      </c>
      <c r="I5598">
        <f t="shared" si="292"/>
        <v>305</v>
      </c>
    </row>
    <row r="5599" spans="2:9" x14ac:dyDescent="0.45">
      <c r="B5599">
        <f>IF('Input and Summary Results'!D5181=0,FALSE,'Input and Summary Results'!$B5181)</f>
        <v>305</v>
      </c>
      <c r="C5599">
        <f>IF(OR(B5599=0,'Input and Summary Results'!D5181=0,'Input and Summary Results'!D5181=""),FALSE,'Input and Summary Results'!$D5181)</f>
        <v>4.1880191999999997E-2</v>
      </c>
      <c r="D5599">
        <f>IF(OR(B5599=0,'Input and Summary Results'!E5181=0),FALSE,'Input and Summary Results'!$E5181)</f>
        <v>7.7156813000000005E-2</v>
      </c>
      <c r="E5599">
        <f t="shared" si="290"/>
        <v>-1.3779913359628853</v>
      </c>
      <c r="F5599">
        <f t="shared" si="291"/>
        <v>0.79956789219113433</v>
      </c>
      <c r="G5599">
        <f>IF('Input and Summary Results'!$J$4="yes",IF(C5599=FALSE,FALSE,IF('Data Transformation'!E5599&lt;$R$10,E5599,$R$10)),IF(C5599=FALSE,FALSE,IF(C5599&lt;$R$10,C5599,$R$10)))</f>
        <v>4.1880191999999997E-2</v>
      </c>
      <c r="H5599">
        <f>IF('Input and Summary Results'!$J$4="yes",'Data Transformation'!F5599,'Data Transformation'!D5599)</f>
        <v>7.7156813000000005E-2</v>
      </c>
      <c r="I5599">
        <f t="shared" si="292"/>
        <v>305</v>
      </c>
    </row>
    <row r="5600" spans="2:9" x14ac:dyDescent="0.45">
      <c r="B5600">
        <f>IF('Input and Summary Results'!D5182=0,FALSE,'Input and Summary Results'!$B5182)</f>
        <v>305</v>
      </c>
      <c r="C5600">
        <f>IF(OR(B5600=0,'Input and Summary Results'!D5182=0,'Input and Summary Results'!D5182=""),FALSE,'Input and Summary Results'!$D5182)</f>
        <v>8.456145E-3</v>
      </c>
      <c r="D5600">
        <f>IF(OR(B5600=0,'Input and Summary Results'!E5182=0),FALSE,'Input and Summary Results'!$E5182)</f>
        <v>6.9803991999999995E-2</v>
      </c>
      <c r="E5600">
        <f t="shared" si="290"/>
        <v>-2.0728275786618449</v>
      </c>
      <c r="F5600">
        <f t="shared" si="291"/>
        <v>3.5825937857025867</v>
      </c>
      <c r="G5600">
        <f>IF('Input and Summary Results'!$J$4="yes",IF(C5600=FALSE,FALSE,IF('Data Transformation'!E5600&lt;$R$10,E5600,$R$10)),IF(C5600=FALSE,FALSE,IF(C5600&lt;$R$10,C5600,$R$10)))</f>
        <v>8.456145E-3</v>
      </c>
      <c r="H5600">
        <f>IF('Input and Summary Results'!$J$4="yes",'Data Transformation'!F5600,'Data Transformation'!D5600)</f>
        <v>6.9803991999999995E-2</v>
      </c>
      <c r="I5600">
        <f t="shared" si="292"/>
        <v>305</v>
      </c>
    </row>
    <row r="5601" spans="2:9" x14ac:dyDescent="0.45">
      <c r="B5601">
        <f>IF('Input and Summary Results'!D5183=0,FALSE,'Input and Summary Results'!$B5183)</f>
        <v>305</v>
      </c>
      <c r="C5601">
        <f>IF(OR(B5601=0,'Input and Summary Results'!D5183=0,'Input and Summary Results'!D5183=""),FALSE,'Input and Summary Results'!$D5183)</f>
        <v>6.6475337999999995E-2</v>
      </c>
      <c r="D5601">
        <f>IF(OR(B5601=0,'Input and Summary Results'!E5183=0),FALSE,'Input and Summary Results'!$E5183)</f>
        <v>5.9968976E-2</v>
      </c>
      <c r="E5601">
        <f t="shared" si="290"/>
        <v>-1.1773394457803488</v>
      </c>
      <c r="F5601">
        <f t="shared" si="291"/>
        <v>0.39152167355659029</v>
      </c>
      <c r="G5601">
        <f>IF('Input and Summary Results'!$J$4="yes",IF(C5601=FALSE,FALSE,IF('Data Transformation'!E5601&lt;$R$10,E5601,$R$10)),IF(C5601=FALSE,FALSE,IF(C5601&lt;$R$10,C5601,$R$10)))</f>
        <v>6.6475337999999995E-2</v>
      </c>
      <c r="H5601">
        <f>IF('Input and Summary Results'!$J$4="yes",'Data Transformation'!F5601,'Data Transformation'!D5601)</f>
        <v>5.9968976E-2</v>
      </c>
      <c r="I5601">
        <f t="shared" si="292"/>
        <v>305</v>
      </c>
    </row>
    <row r="5602" spans="2:9" x14ac:dyDescent="0.45">
      <c r="B5602">
        <f>IF('Input and Summary Results'!D5184=0,FALSE,'Input and Summary Results'!$B5184)</f>
        <v>305</v>
      </c>
      <c r="C5602">
        <f>IF(OR(B5602=0,'Input and Summary Results'!D5184=0,'Input and Summary Results'!D5184=""),FALSE,'Input and Summary Results'!$D5184)</f>
        <v>-7.0514100000000001E-3</v>
      </c>
      <c r="D5602">
        <f>IF(OR(B5602=0,'Input and Summary Results'!E5184=0),FALSE,'Input and Summary Results'!$E5184)</f>
        <v>5.8121780999999997E-2</v>
      </c>
      <c r="E5602" t="e">
        <f t="shared" si="290"/>
        <v>#NUM!</v>
      </c>
      <c r="F5602">
        <f t="shared" si="291"/>
        <v>-3.5772778712342634</v>
      </c>
      <c r="G5602">
        <f>IF('Input and Summary Results'!$J$4="yes",IF(C5602=FALSE,FALSE,IF('Data Transformation'!E5602&lt;$R$10,E5602,$R$10)),IF(C5602=FALSE,FALSE,IF(C5602&lt;$R$10,C5602,$R$10)))</f>
        <v>-7.0514100000000001E-3</v>
      </c>
      <c r="H5602">
        <f>IF('Input and Summary Results'!$J$4="yes",'Data Transformation'!F5602,'Data Transformation'!D5602)</f>
        <v>5.8121780999999997E-2</v>
      </c>
      <c r="I5602">
        <f t="shared" si="292"/>
        <v>305</v>
      </c>
    </row>
    <row r="5603" spans="2:9" x14ac:dyDescent="0.45">
      <c r="B5603">
        <f>IF('Input and Summary Results'!D5185=0,FALSE,'Input and Summary Results'!$B5185)</f>
        <v>305</v>
      </c>
      <c r="C5603">
        <f>IF(OR(B5603=0,'Input and Summary Results'!D5185=0,'Input and Summary Results'!D5185=""),FALSE,'Input and Summary Results'!$D5185)</f>
        <v>9.4416383000000006E-2</v>
      </c>
      <c r="D5603">
        <f>IF(OR(B5603=0,'Input and Summary Results'!E5185=0),FALSE,'Input and Summary Results'!$E5185)</f>
        <v>5.7961338000000001E-2</v>
      </c>
      <c r="E5603">
        <f t="shared" si="290"/>
        <v>-1.0249526409862022</v>
      </c>
      <c r="F5603">
        <f t="shared" si="291"/>
        <v>0.2664285571286924</v>
      </c>
      <c r="G5603">
        <f>IF('Input and Summary Results'!$J$4="yes",IF(C5603=FALSE,FALSE,IF('Data Transformation'!E5603&lt;$R$10,E5603,$R$10)),IF(C5603=FALSE,FALSE,IF(C5603&lt;$R$10,C5603,$R$10)))</f>
        <v>9.4416383000000006E-2</v>
      </c>
      <c r="H5603">
        <f>IF('Input and Summary Results'!$J$4="yes",'Data Transformation'!F5603,'Data Transformation'!D5603)</f>
        <v>5.7961338000000001E-2</v>
      </c>
      <c r="I5603">
        <f t="shared" si="292"/>
        <v>305</v>
      </c>
    </row>
    <row r="5604" spans="2:9" x14ac:dyDescent="0.45">
      <c r="B5604">
        <f>IF('Input and Summary Results'!D5186=0,FALSE,'Input and Summary Results'!$B5186)</f>
        <v>305</v>
      </c>
      <c r="C5604">
        <f>IF(OR(B5604=0,'Input and Summary Results'!D5186=0,'Input and Summary Results'!D5186=""),FALSE,'Input and Summary Results'!$D5186)</f>
        <v>-1.434685E-2</v>
      </c>
      <c r="D5604">
        <f>IF(OR(B5604=0,'Input and Summary Results'!E5186=0),FALSE,'Input and Summary Results'!$E5186)</f>
        <v>5.7187647000000001E-2</v>
      </c>
      <c r="E5604" t="e">
        <f t="shared" si="290"/>
        <v>#NUM!</v>
      </c>
      <c r="F5604">
        <f t="shared" si="291"/>
        <v>-1.7299573633236565</v>
      </c>
      <c r="G5604">
        <f>IF('Input and Summary Results'!$J$4="yes",IF(C5604=FALSE,FALSE,IF('Data Transformation'!E5604&lt;$R$10,E5604,$R$10)),IF(C5604=FALSE,FALSE,IF(C5604&lt;$R$10,C5604,$R$10)))</f>
        <v>-1.434685E-2</v>
      </c>
      <c r="H5604">
        <f>IF('Input and Summary Results'!$J$4="yes",'Data Transformation'!F5604,'Data Transformation'!D5604)</f>
        <v>5.7187647000000001E-2</v>
      </c>
      <c r="I5604">
        <f t="shared" si="292"/>
        <v>305</v>
      </c>
    </row>
    <row r="5605" spans="2:9" x14ac:dyDescent="0.45">
      <c r="B5605">
        <f>IF('Input and Summary Results'!D5187=0,FALSE,'Input and Summary Results'!$B5187)</f>
        <v>305</v>
      </c>
      <c r="C5605">
        <f>IF(OR(B5605=0,'Input and Summary Results'!D5187=0,'Input and Summary Results'!D5187=""),FALSE,'Input and Summary Results'!$D5187)</f>
        <v>1.5660919999999998E-2</v>
      </c>
      <c r="D5605">
        <f>IF(OR(B5605=0,'Input and Summary Results'!E5187=0),FALSE,'Input and Summary Results'!$E5187)</f>
        <v>5.6310967000000003E-2</v>
      </c>
      <c r="E5605">
        <f t="shared" si="290"/>
        <v>-1.8051827289200089</v>
      </c>
      <c r="F5605">
        <f t="shared" si="291"/>
        <v>1.5605060033510167</v>
      </c>
      <c r="G5605">
        <f>IF('Input and Summary Results'!$J$4="yes",IF(C5605=FALSE,FALSE,IF('Data Transformation'!E5605&lt;$R$10,E5605,$R$10)),IF(C5605=FALSE,FALSE,IF(C5605&lt;$R$10,C5605,$R$10)))</f>
        <v>1.5660919999999998E-2</v>
      </c>
      <c r="H5605">
        <f>IF('Input and Summary Results'!$J$4="yes",'Data Transformation'!F5605,'Data Transformation'!D5605)</f>
        <v>5.6310967000000003E-2</v>
      </c>
      <c r="I5605">
        <f t="shared" si="292"/>
        <v>305</v>
      </c>
    </row>
    <row r="5606" spans="2:9" x14ac:dyDescent="0.45">
      <c r="B5606">
        <f>IF('Input and Summary Results'!D5188=0,FALSE,'Input and Summary Results'!$B5188)</f>
        <v>305</v>
      </c>
      <c r="C5606">
        <f>IF(OR(B5606=0,'Input and Summary Results'!D5188=0,'Input and Summary Results'!D5188=""),FALSE,'Input and Summary Results'!$D5188)</f>
        <v>-3.2594234999999999E-2</v>
      </c>
      <c r="D5606">
        <f>IF(OR(B5606=0,'Input and Summary Results'!E5188=0),FALSE,'Input and Summary Results'!$E5188)</f>
        <v>5.5043764000000002E-2</v>
      </c>
      <c r="E5606" t="e">
        <f t="shared" si="290"/>
        <v>#NUM!</v>
      </c>
      <c r="F5606">
        <f t="shared" si="291"/>
        <v>-0.7329208240659737</v>
      </c>
      <c r="G5606">
        <f>IF('Input and Summary Results'!$J$4="yes",IF(C5606=FALSE,FALSE,IF('Data Transformation'!E5606&lt;$R$10,E5606,$R$10)),IF(C5606=FALSE,FALSE,IF(C5606&lt;$R$10,C5606,$R$10)))</f>
        <v>-3.2594234999999999E-2</v>
      </c>
      <c r="H5606">
        <f>IF('Input and Summary Results'!$J$4="yes",'Data Transformation'!F5606,'Data Transformation'!D5606)</f>
        <v>5.5043764000000002E-2</v>
      </c>
      <c r="I5606">
        <f t="shared" si="292"/>
        <v>305</v>
      </c>
    </row>
    <row r="5607" spans="2:9" x14ac:dyDescent="0.45">
      <c r="B5607">
        <f>IF('Input and Summary Results'!D5189=0,FALSE,'Input and Summary Results'!$B5189)</f>
        <v>305</v>
      </c>
      <c r="C5607">
        <f>IF(OR(B5607=0,'Input and Summary Results'!D5189=0,'Input and Summary Results'!D5189=""),FALSE,'Input and Summary Results'!$D5189)</f>
        <v>6.0615395000000002E-2</v>
      </c>
      <c r="D5607">
        <f>IF(OR(B5607=0,'Input and Summary Results'!E5189=0),FALSE,'Input and Summary Results'!$E5189)</f>
        <v>5.2964028000000003E-2</v>
      </c>
      <c r="E5607">
        <f t="shared" si="290"/>
        <v>-1.2174170604140453</v>
      </c>
      <c r="F5607">
        <f t="shared" si="291"/>
        <v>0.37921699845394063</v>
      </c>
      <c r="G5607">
        <f>IF('Input and Summary Results'!$J$4="yes",IF(C5607=FALSE,FALSE,IF('Data Transformation'!E5607&lt;$R$10,E5607,$R$10)),IF(C5607=FALSE,FALSE,IF(C5607&lt;$R$10,C5607,$R$10)))</f>
        <v>6.0615395000000002E-2</v>
      </c>
      <c r="H5607">
        <f>IF('Input and Summary Results'!$J$4="yes",'Data Transformation'!F5607,'Data Transformation'!D5607)</f>
        <v>5.2964028000000003E-2</v>
      </c>
      <c r="I5607">
        <f t="shared" si="292"/>
        <v>305</v>
      </c>
    </row>
    <row r="5608" spans="2:9" x14ac:dyDescent="0.45">
      <c r="B5608">
        <f>IF('Input and Summary Results'!D5190=0,FALSE,'Input and Summary Results'!$B5190)</f>
        <v>305</v>
      </c>
      <c r="C5608">
        <f>IF(OR(B5608=0,'Input and Summary Results'!D5190=0,'Input and Summary Results'!D5190=""),FALSE,'Input and Summary Results'!$D5190)</f>
        <v>-7.8055765999999999E-2</v>
      </c>
      <c r="D5608">
        <f>IF(OR(B5608=0,'Input and Summary Results'!E5190=0),FALSE,'Input and Summary Results'!$E5190)</f>
        <v>4.4769019E-2</v>
      </c>
      <c r="E5608" t="e">
        <f t="shared" si="290"/>
        <v>#NUM!</v>
      </c>
      <c r="F5608">
        <f t="shared" si="291"/>
        <v>-0.24892144734061028</v>
      </c>
      <c r="G5608">
        <f>IF('Input and Summary Results'!$J$4="yes",IF(C5608=FALSE,FALSE,IF('Data Transformation'!E5608&lt;$R$10,E5608,$R$10)),IF(C5608=FALSE,FALSE,IF(C5608&lt;$R$10,C5608,$R$10)))</f>
        <v>-7.8055765999999999E-2</v>
      </c>
      <c r="H5608">
        <f>IF('Input and Summary Results'!$J$4="yes",'Data Transformation'!F5608,'Data Transformation'!D5608)</f>
        <v>4.4769019E-2</v>
      </c>
      <c r="I5608">
        <f t="shared" si="292"/>
        <v>305</v>
      </c>
    </row>
    <row r="5609" spans="2:9" x14ac:dyDescent="0.45">
      <c r="B5609">
        <f>IF('Input and Summary Results'!D5191=0,FALSE,'Input and Summary Results'!$B5191)</f>
        <v>305</v>
      </c>
      <c r="C5609">
        <f>IF(OR(B5609=0,'Input and Summary Results'!D5191=0,'Input and Summary Results'!D5191=""),FALSE,'Input and Summary Results'!$D5191)</f>
        <v>-7.1595714000000005E-2</v>
      </c>
      <c r="D5609">
        <f>IF(OR(B5609=0,'Input and Summary Results'!E5191=0),FALSE,'Input and Summary Results'!$E5191)</f>
        <v>4.4731851000000003E-2</v>
      </c>
      <c r="E5609" t="e">
        <f t="shared" si="290"/>
        <v>#NUM!</v>
      </c>
      <c r="F5609">
        <f t="shared" si="291"/>
        <v>-0.27115622220067531</v>
      </c>
      <c r="G5609">
        <f>IF('Input and Summary Results'!$J$4="yes",IF(C5609=FALSE,FALSE,IF('Data Transformation'!E5609&lt;$R$10,E5609,$R$10)),IF(C5609=FALSE,FALSE,IF(C5609&lt;$R$10,C5609,$R$10)))</f>
        <v>-7.1595714000000005E-2</v>
      </c>
      <c r="H5609">
        <f>IF('Input and Summary Results'!$J$4="yes",'Data Transformation'!F5609,'Data Transformation'!D5609)</f>
        <v>4.4731851000000003E-2</v>
      </c>
      <c r="I5609">
        <f t="shared" si="292"/>
        <v>305</v>
      </c>
    </row>
    <row r="5610" spans="2:9" x14ac:dyDescent="0.45">
      <c r="B5610">
        <f>IF('Input and Summary Results'!D5192=0,FALSE,'Input and Summary Results'!$B5192)</f>
        <v>306</v>
      </c>
      <c r="C5610">
        <f>IF(OR(B5610=0,'Input and Summary Results'!D5192=0,'Input and Summary Results'!D5192=""),FALSE,'Input and Summary Results'!$D5192)</f>
        <v>0.82902230700000001</v>
      </c>
      <c r="D5610">
        <f>IF(OR(B5610=0,'Input and Summary Results'!E5192=0),FALSE,'Input and Summary Results'!$E5192)</f>
        <v>0.13489007</v>
      </c>
      <c r="E5610">
        <f t="shared" ref="E5610:E5673" si="293">IF(C5610=FALSE,FALSE,LOG10(C5610))</f>
        <v>-8.1433783470632556E-2</v>
      </c>
      <c r="F5610">
        <f t="shared" ref="F5610:F5673" si="294">IF(D5610=FALSE, FALSE,0.434*D5610/C5610)</f>
        <v>7.0616061697842833E-2</v>
      </c>
      <c r="G5610">
        <f>IF('Input and Summary Results'!$J$4="yes",IF(C5610=FALSE,FALSE,IF('Data Transformation'!E5610&lt;$R$10,E5610,$R$10)),IF(C5610=FALSE,FALSE,IF(C5610&lt;$R$10,C5610,$R$10)))</f>
        <v>0.82902230700000001</v>
      </c>
      <c r="H5610">
        <f>IF('Input and Summary Results'!$J$4="yes",'Data Transformation'!F5610,'Data Transformation'!D5610)</f>
        <v>0.13489007</v>
      </c>
      <c r="I5610">
        <f t="shared" si="292"/>
        <v>306</v>
      </c>
    </row>
    <row r="5611" spans="2:9" x14ac:dyDescent="0.45">
      <c r="B5611">
        <f>IF('Input and Summary Results'!D5193=0,FALSE,'Input and Summary Results'!$B5193)</f>
        <v>306</v>
      </c>
      <c r="C5611">
        <f>IF(OR(B5611=0,'Input and Summary Results'!D5193=0,'Input and Summary Results'!D5193=""),FALSE,'Input and Summary Results'!$D5193)</f>
        <v>1.0742444959999999</v>
      </c>
      <c r="D5611">
        <f>IF(OR(B5611=0,'Input and Summary Results'!E5193=0),FALSE,'Input and Summary Results'!$E5193)</f>
        <v>0.124383884</v>
      </c>
      <c r="E5611">
        <f t="shared" si="293"/>
        <v>3.1103137210069701E-2</v>
      </c>
      <c r="F5611">
        <f t="shared" si="294"/>
        <v>5.025169396446226E-2</v>
      </c>
      <c r="G5611">
        <f>IF('Input and Summary Results'!$J$4="yes",IF(C5611=FALSE,FALSE,IF('Data Transformation'!E5611&lt;$R$10,E5611,$R$10)),IF(C5611=FALSE,FALSE,IF(C5611&lt;$R$10,C5611,$R$10)))</f>
        <v>1.0742444959999999</v>
      </c>
      <c r="H5611">
        <f>IF('Input and Summary Results'!$J$4="yes",'Data Transformation'!F5611,'Data Transformation'!D5611)</f>
        <v>0.124383884</v>
      </c>
      <c r="I5611">
        <f t="shared" si="292"/>
        <v>306</v>
      </c>
    </row>
    <row r="5612" spans="2:9" x14ac:dyDescent="0.45">
      <c r="B5612">
        <f>IF('Input and Summary Results'!D5194=0,FALSE,'Input and Summary Results'!$B5194)</f>
        <v>306</v>
      </c>
      <c r="C5612">
        <f>IF(OR(B5612=0,'Input and Summary Results'!D5194=0,'Input and Summary Results'!D5194=""),FALSE,'Input and Summary Results'!$D5194)</f>
        <v>0.91055321700000003</v>
      </c>
      <c r="D5612">
        <f>IF(OR(B5612=0,'Input and Summary Results'!E5194=0),FALSE,'Input and Summary Results'!$E5194)</f>
        <v>0.108024882</v>
      </c>
      <c r="E5612">
        <f t="shared" si="293"/>
        <v>-4.0694666921177743E-2</v>
      </c>
      <c r="F5612">
        <f t="shared" si="294"/>
        <v>5.1488257811514601E-2</v>
      </c>
      <c r="G5612">
        <f>IF('Input and Summary Results'!$J$4="yes",IF(C5612=FALSE,FALSE,IF('Data Transformation'!E5612&lt;$R$10,E5612,$R$10)),IF(C5612=FALSE,FALSE,IF(C5612&lt;$R$10,C5612,$R$10)))</f>
        <v>0.91055321700000003</v>
      </c>
      <c r="H5612">
        <f>IF('Input and Summary Results'!$J$4="yes",'Data Transformation'!F5612,'Data Transformation'!D5612)</f>
        <v>0.108024882</v>
      </c>
      <c r="I5612">
        <f t="shared" si="292"/>
        <v>306</v>
      </c>
    </row>
    <row r="5613" spans="2:9" x14ac:dyDescent="0.45">
      <c r="B5613">
        <f>IF('Input and Summary Results'!D5195=0,FALSE,'Input and Summary Results'!$B5195)</f>
        <v>306</v>
      </c>
      <c r="C5613">
        <f>IF(OR(B5613=0,'Input and Summary Results'!D5195=0,'Input and Summary Results'!D5195=""),FALSE,'Input and Summary Results'!$D5195)</f>
        <v>1.129308263</v>
      </c>
      <c r="D5613">
        <f>IF(OR(B5613=0,'Input and Summary Results'!E5195=0),FALSE,'Input and Summary Results'!$E5195)</f>
        <v>9.5547669000000002E-2</v>
      </c>
      <c r="E5613">
        <f t="shared" si="293"/>
        <v>5.2812505827779417E-2</v>
      </c>
      <c r="F5613">
        <f t="shared" si="294"/>
        <v>3.6719547447427121E-2</v>
      </c>
      <c r="G5613">
        <f>IF('Input and Summary Results'!$J$4="yes",IF(C5613=FALSE,FALSE,IF('Data Transformation'!E5613&lt;$R$10,E5613,$R$10)),IF(C5613=FALSE,FALSE,IF(C5613&lt;$R$10,C5613,$R$10)))</f>
        <v>1.129308263</v>
      </c>
      <c r="H5613">
        <f>IF('Input and Summary Results'!$J$4="yes",'Data Transformation'!F5613,'Data Transformation'!D5613)</f>
        <v>9.5547669000000002E-2</v>
      </c>
      <c r="I5613">
        <f t="shared" si="292"/>
        <v>306</v>
      </c>
    </row>
    <row r="5614" spans="2:9" x14ac:dyDescent="0.45">
      <c r="B5614">
        <f>IF('Input and Summary Results'!D5196=0,FALSE,'Input and Summary Results'!$B5196)</f>
        <v>306</v>
      </c>
      <c r="C5614">
        <f>IF(OR(B5614=0,'Input and Summary Results'!D5196=0,'Input and Summary Results'!D5196=""),FALSE,'Input and Summary Results'!$D5196)</f>
        <v>0.937533862</v>
      </c>
      <c r="D5614">
        <f>IF(OR(B5614=0,'Input and Summary Results'!E5196=0),FALSE,'Input and Summary Results'!$E5196)</f>
        <v>8.7140509000000005E-2</v>
      </c>
      <c r="E5614">
        <f t="shared" si="293"/>
        <v>-2.8013037398467836E-2</v>
      </c>
      <c r="F5614">
        <f t="shared" si="294"/>
        <v>4.033878928417841E-2</v>
      </c>
      <c r="G5614">
        <f>IF('Input and Summary Results'!$J$4="yes",IF(C5614=FALSE,FALSE,IF('Data Transformation'!E5614&lt;$R$10,E5614,$R$10)),IF(C5614=FALSE,FALSE,IF(C5614&lt;$R$10,C5614,$R$10)))</f>
        <v>0.937533862</v>
      </c>
      <c r="H5614">
        <f>IF('Input and Summary Results'!$J$4="yes",'Data Transformation'!F5614,'Data Transformation'!D5614)</f>
        <v>8.7140509000000005E-2</v>
      </c>
      <c r="I5614">
        <f t="shared" si="292"/>
        <v>306</v>
      </c>
    </row>
    <row r="5615" spans="2:9" x14ac:dyDescent="0.45">
      <c r="B5615">
        <f>IF('Input and Summary Results'!D5197=0,FALSE,'Input and Summary Results'!$B5197)</f>
        <v>306</v>
      </c>
      <c r="C5615">
        <f>IF(OR(B5615=0,'Input and Summary Results'!D5197=0,'Input and Summary Results'!D5197=""),FALSE,'Input and Summary Results'!$D5197)</f>
        <v>0.72632686400000002</v>
      </c>
      <c r="D5615">
        <f>IF(OR(B5615=0,'Input and Summary Results'!E5197=0),FALSE,'Input and Summary Results'!$E5197)</f>
        <v>8.6171389000000001E-2</v>
      </c>
      <c r="E5615">
        <f t="shared" si="293"/>
        <v>-0.13886789268122779</v>
      </c>
      <c r="F5615">
        <f t="shared" si="294"/>
        <v>5.1489741987568831E-2</v>
      </c>
      <c r="G5615">
        <f>IF('Input and Summary Results'!$J$4="yes",IF(C5615=FALSE,FALSE,IF('Data Transformation'!E5615&lt;$R$10,E5615,$R$10)),IF(C5615=FALSE,FALSE,IF(C5615&lt;$R$10,C5615,$R$10)))</f>
        <v>0.72632686400000002</v>
      </c>
      <c r="H5615">
        <f>IF('Input and Summary Results'!$J$4="yes",'Data Transformation'!F5615,'Data Transformation'!D5615)</f>
        <v>8.6171389000000001E-2</v>
      </c>
      <c r="I5615">
        <f t="shared" si="292"/>
        <v>306</v>
      </c>
    </row>
    <row r="5616" spans="2:9" x14ac:dyDescent="0.45">
      <c r="B5616">
        <f>IF('Input and Summary Results'!D5198=0,FALSE,'Input and Summary Results'!$B5198)</f>
        <v>306</v>
      </c>
      <c r="C5616">
        <f>IF(OR(B5616=0,'Input and Summary Results'!D5198=0,'Input and Summary Results'!D5198=""),FALSE,'Input and Summary Results'!$D5198)</f>
        <v>0.74533044400000004</v>
      </c>
      <c r="D5616">
        <f>IF(OR(B5616=0,'Input and Summary Results'!E5198=0),FALSE,'Input and Summary Results'!$E5198)</f>
        <v>7.8975840000000005E-2</v>
      </c>
      <c r="E5616">
        <f t="shared" si="293"/>
        <v>-0.12765113907945641</v>
      </c>
      <c r="F5616">
        <f t="shared" si="294"/>
        <v>4.5987004604363113E-2</v>
      </c>
      <c r="G5616">
        <f>IF('Input and Summary Results'!$J$4="yes",IF(C5616=FALSE,FALSE,IF('Data Transformation'!E5616&lt;$R$10,E5616,$R$10)),IF(C5616=FALSE,FALSE,IF(C5616&lt;$R$10,C5616,$R$10)))</f>
        <v>0.74533044400000004</v>
      </c>
      <c r="H5616">
        <f>IF('Input and Summary Results'!$J$4="yes",'Data Transformation'!F5616,'Data Transformation'!D5616)</f>
        <v>7.8975840000000005E-2</v>
      </c>
      <c r="I5616">
        <f t="shared" si="292"/>
        <v>306</v>
      </c>
    </row>
    <row r="5617" spans="2:9" x14ac:dyDescent="0.45">
      <c r="B5617">
        <f>IF('Input and Summary Results'!D5199=0,FALSE,'Input and Summary Results'!$B5199)</f>
        <v>306</v>
      </c>
      <c r="C5617">
        <f>IF(OR(B5617=0,'Input and Summary Results'!D5199=0,'Input and Summary Results'!D5199=""),FALSE,'Input and Summary Results'!$D5199)</f>
        <v>0.568688254</v>
      </c>
      <c r="D5617">
        <f>IF(OR(B5617=0,'Input and Summary Results'!E5199=0),FALSE,'Input and Summary Results'!$E5199)</f>
        <v>7.5892993000000006E-2</v>
      </c>
      <c r="E5617">
        <f t="shared" si="293"/>
        <v>-0.24512574181230548</v>
      </c>
      <c r="F5617">
        <f t="shared" si="294"/>
        <v>5.7918479466256043E-2</v>
      </c>
      <c r="G5617">
        <f>IF('Input and Summary Results'!$J$4="yes",IF(C5617=FALSE,FALSE,IF('Data Transformation'!E5617&lt;$R$10,E5617,$R$10)),IF(C5617=FALSE,FALSE,IF(C5617&lt;$R$10,C5617,$R$10)))</f>
        <v>0.568688254</v>
      </c>
      <c r="H5617">
        <f>IF('Input and Summary Results'!$J$4="yes",'Data Transformation'!F5617,'Data Transformation'!D5617)</f>
        <v>7.5892993000000006E-2</v>
      </c>
      <c r="I5617">
        <f t="shared" si="292"/>
        <v>306</v>
      </c>
    </row>
    <row r="5618" spans="2:9" x14ac:dyDescent="0.45">
      <c r="B5618">
        <f>IF('Input and Summary Results'!D5200=0,FALSE,'Input and Summary Results'!$B5200)</f>
        <v>306</v>
      </c>
      <c r="C5618">
        <f>IF(OR(B5618=0,'Input and Summary Results'!D5200=0,'Input and Summary Results'!D5200=""),FALSE,'Input and Summary Results'!$D5200)</f>
        <v>1.002842606</v>
      </c>
      <c r="D5618">
        <f>IF(OR(B5618=0,'Input and Summary Results'!E5200=0),FALSE,'Input and Summary Results'!$E5200)</f>
        <v>6.8331886999999994E-2</v>
      </c>
      <c r="E5618">
        <f t="shared" si="293"/>
        <v>1.2327767796238339E-3</v>
      </c>
      <c r="F5618">
        <f t="shared" si="294"/>
        <v>2.9571977477390904E-2</v>
      </c>
      <c r="G5618">
        <f>IF('Input and Summary Results'!$J$4="yes",IF(C5618=FALSE,FALSE,IF('Data Transformation'!E5618&lt;$R$10,E5618,$R$10)),IF(C5618=FALSE,FALSE,IF(C5618&lt;$R$10,C5618,$R$10)))</f>
        <v>1.002842606</v>
      </c>
      <c r="H5618">
        <f>IF('Input and Summary Results'!$J$4="yes",'Data Transformation'!F5618,'Data Transformation'!D5618)</f>
        <v>6.8331886999999994E-2</v>
      </c>
      <c r="I5618">
        <f t="shared" si="292"/>
        <v>306</v>
      </c>
    </row>
    <row r="5619" spans="2:9" x14ac:dyDescent="0.45">
      <c r="B5619">
        <f>IF('Input and Summary Results'!D5201=0,FALSE,'Input and Summary Results'!$B5201)</f>
        <v>306</v>
      </c>
      <c r="C5619">
        <f>IF(OR(B5619=0,'Input and Summary Results'!D5201=0,'Input and Summary Results'!D5201=""),FALSE,'Input and Summary Results'!$D5201)</f>
        <v>0.99070265800000001</v>
      </c>
      <c r="D5619">
        <f>IF(OR(B5619=0,'Input and Summary Results'!E5201=0),FALSE,'Input and Summary Results'!$E5201)</f>
        <v>6.6924844999999997E-2</v>
      </c>
      <c r="E5619">
        <f t="shared" si="293"/>
        <v>-4.0566718180031526E-3</v>
      </c>
      <c r="F5619">
        <f t="shared" si="294"/>
        <v>2.9317961848044218E-2</v>
      </c>
      <c r="G5619">
        <f>IF('Input and Summary Results'!$J$4="yes",IF(C5619=FALSE,FALSE,IF('Data Transformation'!E5619&lt;$R$10,E5619,$R$10)),IF(C5619=FALSE,FALSE,IF(C5619&lt;$R$10,C5619,$R$10)))</f>
        <v>0.99070265800000001</v>
      </c>
      <c r="H5619">
        <f>IF('Input and Summary Results'!$J$4="yes",'Data Transformation'!F5619,'Data Transformation'!D5619)</f>
        <v>6.6924844999999997E-2</v>
      </c>
      <c r="I5619">
        <f t="shared" si="292"/>
        <v>306</v>
      </c>
    </row>
    <row r="5620" spans="2:9" x14ac:dyDescent="0.45">
      <c r="B5620">
        <f>IF('Input and Summary Results'!D5202=0,FALSE,'Input and Summary Results'!$B5202)</f>
        <v>306</v>
      </c>
      <c r="C5620">
        <f>IF(OR(B5620=0,'Input and Summary Results'!D5202=0,'Input and Summary Results'!D5202=""),FALSE,'Input and Summary Results'!$D5202)</f>
        <v>1.0714807260000001</v>
      </c>
      <c r="D5620">
        <f>IF(OR(B5620=0,'Input and Summary Results'!E5202=0),FALSE,'Input and Summary Results'!$E5202)</f>
        <v>6.4637974000000001E-2</v>
      </c>
      <c r="E5620">
        <f t="shared" si="293"/>
        <v>2.9984363275999962E-2</v>
      </c>
      <c r="F5620">
        <f t="shared" si="294"/>
        <v>2.6181414219857837E-2</v>
      </c>
      <c r="G5620">
        <f>IF('Input and Summary Results'!$J$4="yes",IF(C5620=FALSE,FALSE,IF('Data Transformation'!E5620&lt;$R$10,E5620,$R$10)),IF(C5620=FALSE,FALSE,IF(C5620&lt;$R$10,C5620,$R$10)))</f>
        <v>1.0714807260000001</v>
      </c>
      <c r="H5620">
        <f>IF('Input and Summary Results'!$J$4="yes",'Data Transformation'!F5620,'Data Transformation'!D5620)</f>
        <v>6.4637974000000001E-2</v>
      </c>
      <c r="I5620">
        <f t="shared" si="292"/>
        <v>306</v>
      </c>
    </row>
    <row r="5621" spans="2:9" x14ac:dyDescent="0.45">
      <c r="B5621">
        <f>IF('Input and Summary Results'!D5203=0,FALSE,'Input and Summary Results'!$B5203)</f>
        <v>306</v>
      </c>
      <c r="C5621">
        <f>IF(OR(B5621=0,'Input and Summary Results'!D5203=0,'Input and Summary Results'!D5203=""),FALSE,'Input and Summary Results'!$D5203)</f>
        <v>1.0244212130000001</v>
      </c>
      <c r="D5621">
        <f>IF(OR(B5621=0,'Input and Summary Results'!E5203=0),FALSE,'Input and Summary Results'!$E5203)</f>
        <v>6.4341395999999995E-2</v>
      </c>
      <c r="E5621">
        <f t="shared" si="293"/>
        <v>1.0478562956738666E-2</v>
      </c>
      <c r="F5621">
        <f t="shared" si="294"/>
        <v>2.7258480700750574E-2</v>
      </c>
      <c r="G5621">
        <f>IF('Input and Summary Results'!$J$4="yes",IF(C5621=FALSE,FALSE,IF('Data Transformation'!E5621&lt;$R$10,E5621,$R$10)),IF(C5621=FALSE,FALSE,IF(C5621&lt;$R$10,C5621,$R$10)))</f>
        <v>1.0244212130000001</v>
      </c>
      <c r="H5621">
        <f>IF('Input and Summary Results'!$J$4="yes",'Data Transformation'!F5621,'Data Transformation'!D5621)</f>
        <v>6.4341395999999995E-2</v>
      </c>
      <c r="I5621">
        <f t="shared" si="292"/>
        <v>306</v>
      </c>
    </row>
    <row r="5622" spans="2:9" x14ac:dyDescent="0.45">
      <c r="B5622">
        <f>IF('Input and Summary Results'!D5204=0,FALSE,'Input and Summary Results'!$B5204)</f>
        <v>306</v>
      </c>
      <c r="C5622">
        <f>IF(OR(B5622=0,'Input and Summary Results'!D5204=0,'Input and Summary Results'!D5204=""),FALSE,'Input and Summary Results'!$D5204)</f>
        <v>0.88767306599999996</v>
      </c>
      <c r="D5622">
        <f>IF(OR(B5622=0,'Input and Summary Results'!E5204=0),FALSE,'Input and Summary Results'!$E5204)</f>
        <v>6.3296182000000006E-2</v>
      </c>
      <c r="E5622">
        <f t="shared" si="293"/>
        <v>-5.1746957392471052E-2</v>
      </c>
      <c r="F5622">
        <f t="shared" si="294"/>
        <v>3.0946689766973286E-2</v>
      </c>
      <c r="G5622">
        <f>IF('Input and Summary Results'!$J$4="yes",IF(C5622=FALSE,FALSE,IF('Data Transformation'!E5622&lt;$R$10,E5622,$R$10)),IF(C5622=FALSE,FALSE,IF(C5622&lt;$R$10,C5622,$R$10)))</f>
        <v>0.88767306599999996</v>
      </c>
      <c r="H5622">
        <f>IF('Input and Summary Results'!$J$4="yes",'Data Transformation'!F5622,'Data Transformation'!D5622)</f>
        <v>6.3296182000000006E-2</v>
      </c>
      <c r="I5622">
        <f t="shared" si="292"/>
        <v>306</v>
      </c>
    </row>
    <row r="5623" spans="2:9" x14ac:dyDescent="0.45">
      <c r="B5623">
        <f>IF('Input and Summary Results'!D5205=0,FALSE,'Input and Summary Results'!$B5205)</f>
        <v>306</v>
      </c>
      <c r="C5623">
        <f>IF(OR(B5623=0,'Input and Summary Results'!D5205=0,'Input and Summary Results'!D5205=""),FALSE,'Input and Summary Results'!$D5205)</f>
        <v>0.96633720999999995</v>
      </c>
      <c r="D5623">
        <f>IF(OR(B5623=0,'Input and Summary Results'!E5205=0),FALSE,'Input and Summary Results'!$E5205)</f>
        <v>6.0834144999999999E-2</v>
      </c>
      <c r="E5623">
        <f t="shared" si="293"/>
        <v>-1.4871297096747373E-2</v>
      </c>
      <c r="F5623">
        <f t="shared" si="294"/>
        <v>2.7321745097655923E-2</v>
      </c>
      <c r="G5623">
        <f>IF('Input and Summary Results'!$J$4="yes",IF(C5623=FALSE,FALSE,IF('Data Transformation'!E5623&lt;$R$10,E5623,$R$10)),IF(C5623=FALSE,FALSE,IF(C5623&lt;$R$10,C5623,$R$10)))</f>
        <v>0.96633720999999995</v>
      </c>
      <c r="H5623">
        <f>IF('Input and Summary Results'!$J$4="yes",'Data Transformation'!F5623,'Data Transformation'!D5623)</f>
        <v>6.0834144999999999E-2</v>
      </c>
      <c r="I5623">
        <f t="shared" si="292"/>
        <v>306</v>
      </c>
    </row>
    <row r="5624" spans="2:9" x14ac:dyDescent="0.45">
      <c r="B5624">
        <f>IF('Input and Summary Results'!D5206=0,FALSE,'Input and Summary Results'!$B5206)</f>
        <v>306</v>
      </c>
      <c r="C5624">
        <f>IF(OR(B5624=0,'Input and Summary Results'!D5206=0,'Input and Summary Results'!D5206=""),FALSE,'Input and Summary Results'!$D5206)</f>
        <v>0.86825571800000001</v>
      </c>
      <c r="D5624">
        <f>IF(OR(B5624=0,'Input and Summary Results'!E5206=0),FALSE,'Input and Summary Results'!$E5206)</f>
        <v>5.7506641999999997E-2</v>
      </c>
      <c r="E5624">
        <f t="shared" si="293"/>
        <v>-6.1352347910467578E-2</v>
      </c>
      <c r="F5624">
        <f t="shared" si="294"/>
        <v>2.8744852594221555E-2</v>
      </c>
      <c r="G5624">
        <f>IF('Input and Summary Results'!$J$4="yes",IF(C5624=FALSE,FALSE,IF('Data Transformation'!E5624&lt;$R$10,E5624,$R$10)),IF(C5624=FALSE,FALSE,IF(C5624&lt;$R$10,C5624,$R$10)))</f>
        <v>0.86825571800000001</v>
      </c>
      <c r="H5624">
        <f>IF('Input and Summary Results'!$J$4="yes",'Data Transformation'!F5624,'Data Transformation'!D5624)</f>
        <v>5.7506641999999997E-2</v>
      </c>
      <c r="I5624">
        <f t="shared" si="292"/>
        <v>306</v>
      </c>
    </row>
    <row r="5625" spans="2:9" x14ac:dyDescent="0.45">
      <c r="B5625">
        <f>IF('Input and Summary Results'!D5207=0,FALSE,'Input and Summary Results'!$B5207)</f>
        <v>306</v>
      </c>
      <c r="C5625">
        <f>IF(OR(B5625=0,'Input and Summary Results'!D5207=0,'Input and Summary Results'!D5207=""),FALSE,'Input and Summary Results'!$D5207)</f>
        <v>0.84962429699999997</v>
      </c>
      <c r="D5625">
        <f>IF(OR(B5625=0,'Input and Summary Results'!E5207=0),FALSE,'Input and Summary Results'!$E5207)</f>
        <v>5.7295011E-2</v>
      </c>
      <c r="E5625">
        <f t="shared" si="293"/>
        <v>-7.0773076415448666E-2</v>
      </c>
      <c r="F5625">
        <f t="shared" si="294"/>
        <v>2.9267094716807517E-2</v>
      </c>
      <c r="G5625">
        <f>IF('Input and Summary Results'!$J$4="yes",IF(C5625=FALSE,FALSE,IF('Data Transformation'!E5625&lt;$R$10,E5625,$R$10)),IF(C5625=FALSE,FALSE,IF(C5625&lt;$R$10,C5625,$R$10)))</f>
        <v>0.84962429699999997</v>
      </c>
      <c r="H5625">
        <f>IF('Input and Summary Results'!$J$4="yes",'Data Transformation'!F5625,'Data Transformation'!D5625)</f>
        <v>5.7295011E-2</v>
      </c>
      <c r="I5625">
        <f t="shared" si="292"/>
        <v>306</v>
      </c>
    </row>
    <row r="5626" spans="2:9" x14ac:dyDescent="0.45">
      <c r="B5626">
        <f>IF('Input and Summary Results'!D5208=0,FALSE,'Input and Summary Results'!$B5208)</f>
        <v>306</v>
      </c>
      <c r="C5626">
        <f>IF(OR(B5626=0,'Input and Summary Results'!D5208=0,'Input and Summary Results'!D5208=""),FALSE,'Input and Summary Results'!$D5208)</f>
        <v>0.94097837600000001</v>
      </c>
      <c r="D5626">
        <f>IF(OR(B5626=0,'Input and Summary Results'!E5208=0),FALSE,'Input and Summary Results'!$E5208)</f>
        <v>5.6445700000000001E-2</v>
      </c>
      <c r="E5626">
        <f t="shared" si="293"/>
        <v>-2.6420356691533878E-2</v>
      </c>
      <c r="F5626">
        <f t="shared" si="294"/>
        <v>2.6034002932284174E-2</v>
      </c>
      <c r="G5626">
        <f>IF('Input and Summary Results'!$J$4="yes",IF(C5626=FALSE,FALSE,IF('Data Transformation'!E5626&lt;$R$10,E5626,$R$10)),IF(C5626=FALSE,FALSE,IF(C5626&lt;$R$10,C5626,$R$10)))</f>
        <v>0.94097837600000001</v>
      </c>
      <c r="H5626">
        <f>IF('Input and Summary Results'!$J$4="yes",'Data Transformation'!F5626,'Data Transformation'!D5626)</f>
        <v>5.6445700000000001E-2</v>
      </c>
      <c r="I5626">
        <f t="shared" si="292"/>
        <v>306</v>
      </c>
    </row>
    <row r="5627" spans="2:9" x14ac:dyDescent="0.45">
      <c r="B5627">
        <f>IF('Input and Summary Results'!D5209=0,FALSE,'Input and Summary Results'!$B5209)</f>
        <v>306</v>
      </c>
      <c r="C5627">
        <f>IF(OR(B5627=0,'Input and Summary Results'!D5209=0,'Input and Summary Results'!D5209=""),FALSE,'Input and Summary Results'!$D5209)</f>
        <v>1.055493324</v>
      </c>
      <c r="D5627">
        <f>IF(OR(B5627=0,'Input and Summary Results'!E5209=0),FALSE,'Input and Summary Results'!$E5209)</f>
        <v>5.2969225000000002E-2</v>
      </c>
      <c r="E5627">
        <f t="shared" si="293"/>
        <v>2.3455490737819773E-2</v>
      </c>
      <c r="F5627">
        <f t="shared" si="294"/>
        <v>2.177999910305449E-2</v>
      </c>
      <c r="G5627">
        <f>IF('Input and Summary Results'!$J$4="yes",IF(C5627=FALSE,FALSE,IF('Data Transformation'!E5627&lt;$R$10,E5627,$R$10)),IF(C5627=FALSE,FALSE,IF(C5627&lt;$R$10,C5627,$R$10)))</f>
        <v>1.055493324</v>
      </c>
      <c r="H5627">
        <f>IF('Input and Summary Results'!$J$4="yes",'Data Transformation'!F5627,'Data Transformation'!D5627)</f>
        <v>5.2969225000000002E-2</v>
      </c>
      <c r="I5627">
        <f t="shared" si="292"/>
        <v>306</v>
      </c>
    </row>
    <row r="5628" spans="2:9" x14ac:dyDescent="0.45">
      <c r="B5628">
        <f>IF('Input and Summary Results'!D5210=0,FALSE,'Input and Summary Results'!$B5210)</f>
        <v>306</v>
      </c>
      <c r="C5628">
        <f>IF(OR(B5628=0,'Input and Summary Results'!D5210=0,'Input and Summary Results'!D5210=""),FALSE,'Input and Summary Results'!$D5210)</f>
        <v>0.91379008399999995</v>
      </c>
      <c r="D5628">
        <f>IF(OR(B5628=0,'Input and Summary Results'!E5210=0),FALSE,'Input and Summary Results'!$E5210)</f>
        <v>4.9160071999999999E-2</v>
      </c>
      <c r="E5628">
        <f t="shared" si="293"/>
        <v>-3.9153559004595148E-2</v>
      </c>
      <c r="F5628">
        <f t="shared" si="294"/>
        <v>2.3348328704341687E-2</v>
      </c>
      <c r="G5628">
        <f>IF('Input and Summary Results'!$J$4="yes",IF(C5628=FALSE,FALSE,IF('Data Transformation'!E5628&lt;$R$10,E5628,$R$10)),IF(C5628=FALSE,FALSE,IF(C5628&lt;$R$10,C5628,$R$10)))</f>
        <v>0.91379008399999995</v>
      </c>
      <c r="H5628">
        <f>IF('Input and Summary Results'!$J$4="yes",'Data Transformation'!F5628,'Data Transformation'!D5628)</f>
        <v>4.9160071999999999E-2</v>
      </c>
      <c r="I5628">
        <f t="shared" si="292"/>
        <v>306</v>
      </c>
    </row>
    <row r="5629" spans="2:9" x14ac:dyDescent="0.45">
      <c r="B5629">
        <f>IF('Input and Summary Results'!D5211=0,FALSE,'Input and Summary Results'!$B5211)</f>
        <v>307</v>
      </c>
      <c r="C5629">
        <f>IF(OR(B5629=0,'Input and Summary Results'!D5211=0,'Input and Summary Results'!D5211=""),FALSE,'Input and Summary Results'!$D5211)</f>
        <v>0.18562426200000001</v>
      </c>
      <c r="D5629">
        <f>IF(OR(B5629=0,'Input and Summary Results'!E5211=0),FALSE,'Input and Summary Results'!$E5211)</f>
        <v>0.173190709</v>
      </c>
      <c r="E5629">
        <f t="shared" si="293"/>
        <v>-0.73136525999172131</v>
      </c>
      <c r="F5629">
        <f t="shared" si="294"/>
        <v>0.40492965141593396</v>
      </c>
      <c r="G5629">
        <f>IF('Input and Summary Results'!$J$4="yes",IF(C5629=FALSE,FALSE,IF('Data Transformation'!E5629&lt;$R$10,E5629,$R$10)),IF(C5629=FALSE,FALSE,IF(C5629&lt;$R$10,C5629,$R$10)))</f>
        <v>0.18562426200000001</v>
      </c>
      <c r="H5629">
        <f>IF('Input and Summary Results'!$J$4="yes",'Data Transformation'!F5629,'Data Transformation'!D5629)</f>
        <v>0.173190709</v>
      </c>
      <c r="I5629">
        <f t="shared" si="292"/>
        <v>307</v>
      </c>
    </row>
    <row r="5630" spans="2:9" x14ac:dyDescent="0.45">
      <c r="B5630">
        <f>IF('Input and Summary Results'!D5212=0,FALSE,'Input and Summary Results'!$B5212)</f>
        <v>307</v>
      </c>
      <c r="C5630">
        <f>IF(OR(B5630=0,'Input and Summary Results'!D5212=0,'Input and Summary Results'!D5212=""),FALSE,'Input and Summary Results'!$D5212)</f>
        <v>0.96415336200000001</v>
      </c>
      <c r="D5630">
        <f>IF(OR(B5630=0,'Input and Summary Results'!E5212=0),FALSE,'Input and Summary Results'!$E5212)</f>
        <v>0.100902963</v>
      </c>
      <c r="E5630">
        <f t="shared" si="293"/>
        <v>-1.5853880025711694E-2</v>
      </c>
      <c r="F5630">
        <f t="shared" si="294"/>
        <v>4.5420041736057341E-2</v>
      </c>
      <c r="G5630">
        <f>IF('Input and Summary Results'!$J$4="yes",IF(C5630=FALSE,FALSE,IF('Data Transformation'!E5630&lt;$R$10,E5630,$R$10)),IF(C5630=FALSE,FALSE,IF(C5630&lt;$R$10,C5630,$R$10)))</f>
        <v>0.96415336200000001</v>
      </c>
      <c r="H5630">
        <f>IF('Input and Summary Results'!$J$4="yes",'Data Transformation'!F5630,'Data Transformation'!D5630)</f>
        <v>0.100902963</v>
      </c>
      <c r="I5630">
        <f t="shared" si="292"/>
        <v>307</v>
      </c>
    </row>
    <row r="5631" spans="2:9" x14ac:dyDescent="0.45">
      <c r="B5631">
        <f>IF('Input and Summary Results'!D5213=0,FALSE,'Input and Summary Results'!$B5213)</f>
        <v>307</v>
      </c>
      <c r="C5631">
        <f>IF(OR(B5631=0,'Input and Summary Results'!D5213=0,'Input and Summary Results'!D5213=""),FALSE,'Input and Summary Results'!$D5213)</f>
        <v>0.70881367699999998</v>
      </c>
      <c r="D5631">
        <f>IF(OR(B5631=0,'Input and Summary Results'!E5213=0),FALSE,'Input and Summary Results'!$E5213)</f>
        <v>7.4675316000000005E-2</v>
      </c>
      <c r="E5631">
        <f t="shared" si="293"/>
        <v>-0.14946791105847446</v>
      </c>
      <c r="F5631">
        <f t="shared" si="294"/>
        <v>4.5722999140153445E-2</v>
      </c>
      <c r="G5631">
        <f>IF('Input and Summary Results'!$J$4="yes",IF(C5631=FALSE,FALSE,IF('Data Transformation'!E5631&lt;$R$10,E5631,$R$10)),IF(C5631=FALSE,FALSE,IF(C5631&lt;$R$10,C5631,$R$10)))</f>
        <v>0.70881367699999998</v>
      </c>
      <c r="H5631">
        <f>IF('Input and Summary Results'!$J$4="yes",'Data Transformation'!F5631,'Data Transformation'!D5631)</f>
        <v>7.4675316000000005E-2</v>
      </c>
      <c r="I5631">
        <f t="shared" si="292"/>
        <v>307</v>
      </c>
    </row>
    <row r="5632" spans="2:9" x14ac:dyDescent="0.45">
      <c r="B5632">
        <f>IF('Input and Summary Results'!D5214=0,FALSE,'Input and Summary Results'!$B5214)</f>
        <v>307</v>
      </c>
      <c r="C5632">
        <f>IF(OR(B5632=0,'Input and Summary Results'!D5214=0,'Input and Summary Results'!D5214=""),FALSE,'Input and Summary Results'!$D5214)</f>
        <v>0.44410265999999998</v>
      </c>
      <c r="D5632">
        <f>IF(OR(B5632=0,'Input and Summary Results'!E5214=0),FALSE,'Input and Summary Results'!$E5214)</f>
        <v>7.3121985E-2</v>
      </c>
      <c r="E5632">
        <f t="shared" si="293"/>
        <v>-0.35251662556565716</v>
      </c>
      <c r="F5632">
        <f t="shared" si="294"/>
        <v>7.1458571065527957E-2</v>
      </c>
      <c r="G5632">
        <f>IF('Input and Summary Results'!$J$4="yes",IF(C5632=FALSE,FALSE,IF('Data Transformation'!E5632&lt;$R$10,E5632,$R$10)),IF(C5632=FALSE,FALSE,IF(C5632&lt;$R$10,C5632,$R$10)))</f>
        <v>0.44410265999999998</v>
      </c>
      <c r="H5632">
        <f>IF('Input and Summary Results'!$J$4="yes",'Data Transformation'!F5632,'Data Transformation'!D5632)</f>
        <v>7.3121985E-2</v>
      </c>
      <c r="I5632">
        <f t="shared" si="292"/>
        <v>307</v>
      </c>
    </row>
    <row r="5633" spans="2:9" x14ac:dyDescent="0.45">
      <c r="B5633">
        <f>IF('Input and Summary Results'!D5215=0,FALSE,'Input and Summary Results'!$B5215)</f>
        <v>307</v>
      </c>
      <c r="C5633">
        <f>IF(OR(B5633=0,'Input and Summary Results'!D5215=0,'Input and Summary Results'!D5215=""),FALSE,'Input and Summary Results'!$D5215)</f>
        <v>1.005552722</v>
      </c>
      <c r="D5633">
        <f>IF(OR(B5633=0,'Input and Summary Results'!E5215=0),FALSE,'Input and Summary Results'!$E5215)</f>
        <v>7.2737481000000007E-2</v>
      </c>
      <c r="E5633">
        <f t="shared" si="293"/>
        <v>2.4048459654936734E-3</v>
      </c>
      <c r="F5633">
        <f t="shared" si="294"/>
        <v>3.1393746009868592E-2</v>
      </c>
      <c r="G5633">
        <f>IF('Input and Summary Results'!$J$4="yes",IF(C5633=FALSE,FALSE,IF('Data Transformation'!E5633&lt;$R$10,E5633,$R$10)),IF(C5633=FALSE,FALSE,IF(C5633&lt;$R$10,C5633,$R$10)))</f>
        <v>1.005552722</v>
      </c>
      <c r="H5633">
        <f>IF('Input and Summary Results'!$J$4="yes",'Data Transformation'!F5633,'Data Transformation'!D5633)</f>
        <v>7.2737481000000007E-2</v>
      </c>
      <c r="I5633">
        <f t="shared" si="292"/>
        <v>307</v>
      </c>
    </row>
    <row r="5634" spans="2:9" x14ac:dyDescent="0.45">
      <c r="B5634">
        <f>IF('Input and Summary Results'!D5216=0,FALSE,'Input and Summary Results'!$B5216)</f>
        <v>307</v>
      </c>
      <c r="C5634">
        <f>IF(OR(B5634=0,'Input and Summary Results'!D5216=0,'Input and Summary Results'!D5216=""),FALSE,'Input and Summary Results'!$D5216)</f>
        <v>0.91721022500000005</v>
      </c>
      <c r="D5634">
        <f>IF(OR(B5634=0,'Input and Summary Results'!E5216=0),FALSE,'Input and Summary Results'!$E5216)</f>
        <v>7.1836080999999996E-2</v>
      </c>
      <c r="E5634">
        <f t="shared" si="293"/>
        <v>-3.7531112428442752E-2</v>
      </c>
      <c r="F5634">
        <f t="shared" si="294"/>
        <v>3.3990963362843012E-2</v>
      </c>
      <c r="G5634">
        <f>IF('Input and Summary Results'!$J$4="yes",IF(C5634=FALSE,FALSE,IF('Data Transformation'!E5634&lt;$R$10,E5634,$R$10)),IF(C5634=FALSE,FALSE,IF(C5634&lt;$R$10,C5634,$R$10)))</f>
        <v>0.91721022500000005</v>
      </c>
      <c r="H5634">
        <f>IF('Input and Summary Results'!$J$4="yes",'Data Transformation'!F5634,'Data Transformation'!D5634)</f>
        <v>7.1836080999999996E-2</v>
      </c>
      <c r="I5634">
        <f t="shared" si="292"/>
        <v>307</v>
      </c>
    </row>
    <row r="5635" spans="2:9" x14ac:dyDescent="0.45">
      <c r="B5635">
        <f>IF('Input and Summary Results'!D5217=0,FALSE,'Input and Summary Results'!$B5217)</f>
        <v>307</v>
      </c>
      <c r="C5635">
        <f>IF(OR(B5635=0,'Input and Summary Results'!D5217=0,'Input and Summary Results'!D5217=""),FALSE,'Input and Summary Results'!$D5217)</f>
        <v>0.49483154000000001</v>
      </c>
      <c r="D5635">
        <f>IF(OR(B5635=0,'Input and Summary Results'!E5217=0),FALSE,'Input and Summary Results'!$E5217)</f>
        <v>7.0021849999999997E-2</v>
      </c>
      <c r="E5635">
        <f t="shared" si="293"/>
        <v>-0.30554262672397253</v>
      </c>
      <c r="F5635">
        <f t="shared" si="294"/>
        <v>6.141379528879666E-2</v>
      </c>
      <c r="G5635">
        <f>IF('Input and Summary Results'!$J$4="yes",IF(C5635=FALSE,FALSE,IF('Data Transformation'!E5635&lt;$R$10,E5635,$R$10)),IF(C5635=FALSE,FALSE,IF(C5635&lt;$R$10,C5635,$R$10)))</f>
        <v>0.49483154000000001</v>
      </c>
      <c r="H5635">
        <f>IF('Input and Summary Results'!$J$4="yes",'Data Transformation'!F5635,'Data Transformation'!D5635)</f>
        <v>7.0021849999999997E-2</v>
      </c>
      <c r="I5635">
        <f t="shared" si="292"/>
        <v>307</v>
      </c>
    </row>
    <row r="5636" spans="2:9" x14ac:dyDescent="0.45">
      <c r="B5636">
        <f>IF('Input and Summary Results'!D5218=0,FALSE,'Input and Summary Results'!$B5218)</f>
        <v>307</v>
      </c>
      <c r="C5636">
        <f>IF(OR(B5636=0,'Input and Summary Results'!D5218=0,'Input and Summary Results'!D5218=""),FALSE,'Input and Summary Results'!$D5218)</f>
        <v>0.88142608099999997</v>
      </c>
      <c r="D5636">
        <f>IF(OR(B5636=0,'Input and Summary Results'!E5218=0),FALSE,'Input and Summary Results'!$E5218)</f>
        <v>5.5765915999999999E-2</v>
      </c>
      <c r="E5636">
        <f t="shared" si="293"/>
        <v>-5.4814103058227294E-2</v>
      </c>
      <c r="F5636">
        <f t="shared" si="294"/>
        <v>2.7458238490676114E-2</v>
      </c>
      <c r="G5636">
        <f>IF('Input and Summary Results'!$J$4="yes",IF(C5636=FALSE,FALSE,IF('Data Transformation'!E5636&lt;$R$10,E5636,$R$10)),IF(C5636=FALSE,FALSE,IF(C5636&lt;$R$10,C5636,$R$10)))</f>
        <v>0.88142608099999997</v>
      </c>
      <c r="H5636">
        <f>IF('Input and Summary Results'!$J$4="yes",'Data Transformation'!F5636,'Data Transformation'!D5636)</f>
        <v>5.5765915999999999E-2</v>
      </c>
      <c r="I5636">
        <f t="shared" si="292"/>
        <v>307</v>
      </c>
    </row>
    <row r="5637" spans="2:9" x14ac:dyDescent="0.45">
      <c r="B5637">
        <f>IF('Input and Summary Results'!D5219=0,FALSE,'Input and Summary Results'!$B5219)</f>
        <v>307</v>
      </c>
      <c r="C5637">
        <f>IF(OR(B5637=0,'Input and Summary Results'!D5219=0,'Input and Summary Results'!D5219=""),FALSE,'Input and Summary Results'!$D5219)</f>
        <v>1.017178632</v>
      </c>
      <c r="D5637">
        <f>IF(OR(B5637=0,'Input and Summary Results'!E5219=0),FALSE,'Input and Summary Results'!$E5219)</f>
        <v>5.505811E-2</v>
      </c>
      <c r="E5637">
        <f t="shared" si="293"/>
        <v>7.3972283204607704E-3</v>
      </c>
      <c r="F5637">
        <f t="shared" si="294"/>
        <v>2.3491665070683475E-2</v>
      </c>
      <c r="G5637">
        <f>IF('Input and Summary Results'!$J$4="yes",IF(C5637=FALSE,FALSE,IF('Data Transformation'!E5637&lt;$R$10,E5637,$R$10)),IF(C5637=FALSE,FALSE,IF(C5637&lt;$R$10,C5637,$R$10)))</f>
        <v>1.017178632</v>
      </c>
      <c r="H5637">
        <f>IF('Input and Summary Results'!$J$4="yes",'Data Transformation'!F5637,'Data Transformation'!D5637)</f>
        <v>5.505811E-2</v>
      </c>
      <c r="I5637">
        <f t="shared" ref="I5637:I5700" si="295">IF(G5637=FALSE,"",B5637)</f>
        <v>307</v>
      </c>
    </row>
    <row r="5638" spans="2:9" x14ac:dyDescent="0.45">
      <c r="B5638">
        <f>IF('Input and Summary Results'!D5220=0,FALSE,'Input and Summary Results'!$B5220)</f>
        <v>307</v>
      </c>
      <c r="C5638">
        <f>IF(OR(B5638=0,'Input and Summary Results'!D5220=0,'Input and Summary Results'!D5220=""),FALSE,'Input and Summary Results'!$D5220)</f>
        <v>0.86698773699999998</v>
      </c>
      <c r="D5638">
        <f>IF(OR(B5638=0,'Input and Summary Results'!E5220=0),FALSE,'Input and Summary Results'!$E5220)</f>
        <v>5.3979947E-2</v>
      </c>
      <c r="E5638">
        <f t="shared" si="293"/>
        <v>-6.1987045304523425E-2</v>
      </c>
      <c r="F5638">
        <f t="shared" si="294"/>
        <v>2.7021486000556892E-2</v>
      </c>
      <c r="G5638">
        <f>IF('Input and Summary Results'!$J$4="yes",IF(C5638=FALSE,FALSE,IF('Data Transformation'!E5638&lt;$R$10,E5638,$R$10)),IF(C5638=FALSE,FALSE,IF(C5638&lt;$R$10,C5638,$R$10)))</f>
        <v>0.86698773699999998</v>
      </c>
      <c r="H5638">
        <f>IF('Input and Summary Results'!$J$4="yes",'Data Transformation'!F5638,'Data Transformation'!D5638)</f>
        <v>5.3979947E-2</v>
      </c>
      <c r="I5638">
        <f t="shared" si="295"/>
        <v>307</v>
      </c>
    </row>
    <row r="5639" spans="2:9" x14ac:dyDescent="0.45">
      <c r="B5639">
        <f>IF('Input and Summary Results'!D5221=0,FALSE,'Input and Summary Results'!$B5221)</f>
        <v>307</v>
      </c>
      <c r="C5639">
        <f>IF(OR(B5639=0,'Input and Summary Results'!D5221=0,'Input and Summary Results'!D5221=""),FALSE,'Input and Summary Results'!$D5221)</f>
        <v>0.78784077299999999</v>
      </c>
      <c r="D5639">
        <f>IF(OR(B5639=0,'Input and Summary Results'!E5221=0),FALSE,'Input and Summary Results'!$E5221)</f>
        <v>5.1877263999999999E-2</v>
      </c>
      <c r="E5639">
        <f t="shared" si="293"/>
        <v>-0.10356154697103</v>
      </c>
      <c r="F5639">
        <f t="shared" si="294"/>
        <v>2.857777021398206E-2</v>
      </c>
      <c r="G5639">
        <f>IF('Input and Summary Results'!$J$4="yes",IF(C5639=FALSE,FALSE,IF('Data Transformation'!E5639&lt;$R$10,E5639,$R$10)),IF(C5639=FALSE,FALSE,IF(C5639&lt;$R$10,C5639,$R$10)))</f>
        <v>0.78784077299999999</v>
      </c>
      <c r="H5639">
        <f>IF('Input and Summary Results'!$J$4="yes",'Data Transformation'!F5639,'Data Transformation'!D5639)</f>
        <v>5.1877263999999999E-2</v>
      </c>
      <c r="I5639">
        <f t="shared" si="295"/>
        <v>307</v>
      </c>
    </row>
    <row r="5640" spans="2:9" x14ac:dyDescent="0.45">
      <c r="B5640">
        <f>IF('Input and Summary Results'!D5222=0,FALSE,'Input and Summary Results'!$B5222)</f>
        <v>307</v>
      </c>
      <c r="C5640">
        <f>IF(OR(B5640=0,'Input and Summary Results'!D5222=0,'Input and Summary Results'!D5222=""),FALSE,'Input and Summary Results'!$D5222)</f>
        <v>0.61030346800000002</v>
      </c>
      <c r="D5640">
        <f>IF(OR(B5640=0,'Input and Summary Results'!E5222=0),FALSE,'Input and Summary Results'!$E5222)</f>
        <v>5.1468591000000001E-2</v>
      </c>
      <c r="E5640">
        <f t="shared" si="293"/>
        <v>-0.21445416219319555</v>
      </c>
      <c r="F5640">
        <f t="shared" si="294"/>
        <v>3.6600428582195109E-2</v>
      </c>
      <c r="G5640">
        <f>IF('Input and Summary Results'!$J$4="yes",IF(C5640=FALSE,FALSE,IF('Data Transformation'!E5640&lt;$R$10,E5640,$R$10)),IF(C5640=FALSE,FALSE,IF(C5640&lt;$R$10,C5640,$R$10)))</f>
        <v>0.61030346800000002</v>
      </c>
      <c r="H5640">
        <f>IF('Input and Summary Results'!$J$4="yes",'Data Transformation'!F5640,'Data Transformation'!D5640)</f>
        <v>5.1468591000000001E-2</v>
      </c>
      <c r="I5640">
        <f t="shared" si="295"/>
        <v>307</v>
      </c>
    </row>
    <row r="5641" spans="2:9" x14ac:dyDescent="0.45">
      <c r="B5641">
        <f>IF('Input and Summary Results'!D5223=0,FALSE,'Input and Summary Results'!$B5223)</f>
        <v>307</v>
      </c>
      <c r="C5641">
        <f>IF(OR(B5641=0,'Input and Summary Results'!D5223=0,'Input and Summary Results'!D5223=""),FALSE,'Input and Summary Results'!$D5223)</f>
        <v>0.88002345400000004</v>
      </c>
      <c r="D5641">
        <f>IF(OR(B5641=0,'Input and Summary Results'!E5223=0),FALSE,'Input and Summary Results'!$E5223)</f>
        <v>4.9037631999999998E-2</v>
      </c>
      <c r="E5641">
        <f t="shared" si="293"/>
        <v>-5.5505753069102139E-2</v>
      </c>
      <c r="F5641">
        <f t="shared" si="294"/>
        <v>2.4183823955219265E-2</v>
      </c>
      <c r="G5641">
        <f>IF('Input and Summary Results'!$J$4="yes",IF(C5641=FALSE,FALSE,IF('Data Transformation'!E5641&lt;$R$10,E5641,$R$10)),IF(C5641=FALSE,FALSE,IF(C5641&lt;$R$10,C5641,$R$10)))</f>
        <v>0.88002345400000004</v>
      </c>
      <c r="H5641">
        <f>IF('Input and Summary Results'!$J$4="yes",'Data Transformation'!F5641,'Data Transformation'!D5641)</f>
        <v>4.9037631999999998E-2</v>
      </c>
      <c r="I5641">
        <f t="shared" si="295"/>
        <v>307</v>
      </c>
    </row>
    <row r="5642" spans="2:9" x14ac:dyDescent="0.45">
      <c r="B5642">
        <f>IF('Input and Summary Results'!D5224=0,FALSE,'Input and Summary Results'!$B5224)</f>
        <v>307</v>
      </c>
      <c r="C5642">
        <f>IF(OR(B5642=0,'Input and Summary Results'!D5224=0,'Input and Summary Results'!D5224=""),FALSE,'Input and Summary Results'!$D5224)</f>
        <v>0.89084749100000005</v>
      </c>
      <c r="D5642">
        <f>IF(OR(B5642=0,'Input and Summary Results'!E5224=0),FALSE,'Input and Summary Results'!$E5224)</f>
        <v>4.7631016999999998E-2</v>
      </c>
      <c r="E5642">
        <f t="shared" si="293"/>
        <v>-5.0196638820902702E-2</v>
      </c>
      <c r="F5642">
        <f t="shared" si="294"/>
        <v>2.3204714147867535E-2</v>
      </c>
      <c r="G5642">
        <f>IF('Input and Summary Results'!$J$4="yes",IF(C5642=FALSE,FALSE,IF('Data Transformation'!E5642&lt;$R$10,E5642,$R$10)),IF(C5642=FALSE,FALSE,IF(C5642&lt;$R$10,C5642,$R$10)))</f>
        <v>0.89084749100000005</v>
      </c>
      <c r="H5642">
        <f>IF('Input and Summary Results'!$J$4="yes",'Data Transformation'!F5642,'Data Transformation'!D5642)</f>
        <v>4.7631016999999998E-2</v>
      </c>
      <c r="I5642">
        <f t="shared" si="295"/>
        <v>307</v>
      </c>
    </row>
    <row r="5643" spans="2:9" x14ac:dyDescent="0.45">
      <c r="B5643">
        <f>IF('Input and Summary Results'!D5225=0,FALSE,'Input and Summary Results'!$B5225)</f>
        <v>307</v>
      </c>
      <c r="C5643">
        <f>IF(OR(B5643=0,'Input and Summary Results'!D5225=0,'Input and Summary Results'!D5225=""),FALSE,'Input and Summary Results'!$D5225)</f>
        <v>0.95404735900000004</v>
      </c>
      <c r="D5643">
        <f>IF(OR(B5643=0,'Input and Summary Results'!E5225=0),FALSE,'Input and Summary Results'!$E5225)</f>
        <v>4.1925287999999998E-2</v>
      </c>
      <c r="E5643">
        <f t="shared" si="293"/>
        <v>-2.0430066342165418E-2</v>
      </c>
      <c r="F5643">
        <f t="shared" si="294"/>
        <v>1.9071982978991715E-2</v>
      </c>
      <c r="G5643">
        <f>IF('Input and Summary Results'!$J$4="yes",IF(C5643=FALSE,FALSE,IF('Data Transformation'!E5643&lt;$R$10,E5643,$R$10)),IF(C5643=FALSE,FALSE,IF(C5643&lt;$R$10,C5643,$R$10)))</f>
        <v>0.95404735900000004</v>
      </c>
      <c r="H5643">
        <f>IF('Input and Summary Results'!$J$4="yes",'Data Transformation'!F5643,'Data Transformation'!D5643)</f>
        <v>4.1925287999999998E-2</v>
      </c>
      <c r="I5643">
        <f t="shared" si="295"/>
        <v>307</v>
      </c>
    </row>
    <row r="5644" spans="2:9" x14ac:dyDescent="0.45">
      <c r="B5644">
        <f>IF('Input and Summary Results'!D5226=0,FALSE,'Input and Summary Results'!$B5226)</f>
        <v>307</v>
      </c>
      <c r="C5644">
        <f>IF(OR(B5644=0,'Input and Summary Results'!D5226=0,'Input and Summary Results'!D5226=""),FALSE,'Input and Summary Results'!$D5226)</f>
        <v>0.69934275099999998</v>
      </c>
      <c r="D5644">
        <f>IF(OR(B5644=0,'Input and Summary Results'!E5226=0),FALSE,'Input and Summary Results'!$E5226)</f>
        <v>3.9011888000000002E-2</v>
      </c>
      <c r="E5644">
        <f t="shared" si="293"/>
        <v>-0.15530992241628006</v>
      </c>
      <c r="F5644">
        <f t="shared" si="294"/>
        <v>2.4210102081976111E-2</v>
      </c>
      <c r="G5644">
        <f>IF('Input and Summary Results'!$J$4="yes",IF(C5644=FALSE,FALSE,IF('Data Transformation'!E5644&lt;$R$10,E5644,$R$10)),IF(C5644=FALSE,FALSE,IF(C5644&lt;$R$10,C5644,$R$10)))</f>
        <v>0.69934275099999998</v>
      </c>
      <c r="H5644">
        <f>IF('Input and Summary Results'!$J$4="yes",'Data Transformation'!F5644,'Data Transformation'!D5644)</f>
        <v>3.9011888000000002E-2</v>
      </c>
      <c r="I5644">
        <f t="shared" si="295"/>
        <v>307</v>
      </c>
    </row>
    <row r="5645" spans="2:9" x14ac:dyDescent="0.45">
      <c r="B5645">
        <f>IF('Input and Summary Results'!D5227=0,FALSE,'Input and Summary Results'!$B5227)</f>
        <v>307</v>
      </c>
      <c r="C5645">
        <f>IF(OR(B5645=0,'Input and Summary Results'!D5227=0,'Input and Summary Results'!D5227=""),FALSE,'Input and Summary Results'!$D5227)</f>
        <v>0.87596418799999998</v>
      </c>
      <c r="D5645">
        <f>IF(OR(B5645=0,'Input and Summary Results'!E5227=0),FALSE,'Input and Summary Results'!$E5227)</f>
        <v>3.9010322E-2</v>
      </c>
      <c r="E5645">
        <f t="shared" si="293"/>
        <v>-5.7513648708525343E-2</v>
      </c>
      <c r="F5645">
        <f t="shared" si="294"/>
        <v>1.9327821821866535E-2</v>
      </c>
      <c r="G5645">
        <f>IF('Input and Summary Results'!$J$4="yes",IF(C5645=FALSE,FALSE,IF('Data Transformation'!E5645&lt;$R$10,E5645,$R$10)),IF(C5645=FALSE,FALSE,IF(C5645&lt;$R$10,C5645,$R$10)))</f>
        <v>0.87596418799999998</v>
      </c>
      <c r="H5645">
        <f>IF('Input and Summary Results'!$J$4="yes",'Data Transformation'!F5645,'Data Transformation'!D5645)</f>
        <v>3.9010322E-2</v>
      </c>
      <c r="I5645">
        <f t="shared" si="295"/>
        <v>307</v>
      </c>
    </row>
    <row r="5646" spans="2:9" x14ac:dyDescent="0.45">
      <c r="B5646">
        <f>IF('Input and Summary Results'!D5228=0,FALSE,'Input and Summary Results'!$B5228)</f>
        <v>308</v>
      </c>
      <c r="C5646">
        <f>IF(OR(B5646=0,'Input and Summary Results'!D5228=0,'Input and Summary Results'!D5228=""),FALSE,'Input and Summary Results'!$D5228)</f>
        <v>1.0474848299999999</v>
      </c>
      <c r="D5646">
        <f>IF(OR(B5646=0,'Input and Summary Results'!E5228=0),FALSE,'Input and Summary Results'!$E5228)</f>
        <v>0.118723061</v>
      </c>
      <c r="E5646">
        <f t="shared" si="293"/>
        <v>2.014774209656987E-2</v>
      </c>
      <c r="F5646">
        <f t="shared" si="294"/>
        <v>4.9190028340553631E-2</v>
      </c>
      <c r="G5646">
        <f>IF('Input and Summary Results'!$J$4="yes",IF(C5646=FALSE,FALSE,IF('Data Transformation'!E5646&lt;$R$10,E5646,$R$10)),IF(C5646=FALSE,FALSE,IF(C5646&lt;$R$10,C5646,$R$10)))</f>
        <v>1.0474848299999999</v>
      </c>
      <c r="H5646">
        <f>IF('Input and Summary Results'!$J$4="yes",'Data Transformation'!F5646,'Data Transformation'!D5646)</f>
        <v>0.118723061</v>
      </c>
      <c r="I5646">
        <f t="shared" si="295"/>
        <v>308</v>
      </c>
    </row>
    <row r="5647" spans="2:9" x14ac:dyDescent="0.45">
      <c r="B5647">
        <f>IF('Input and Summary Results'!D5229=0,FALSE,'Input and Summary Results'!$B5229)</f>
        <v>308</v>
      </c>
      <c r="C5647">
        <f>IF(OR(B5647=0,'Input and Summary Results'!D5229=0,'Input and Summary Results'!D5229=""),FALSE,'Input and Summary Results'!$D5229)</f>
        <v>0.84056821500000001</v>
      </c>
      <c r="D5647">
        <f>IF(OR(B5647=0,'Input and Summary Results'!E5229=0),FALSE,'Input and Summary Results'!$E5229)</f>
        <v>0.117982016</v>
      </c>
      <c r="E5647">
        <f t="shared" si="293"/>
        <v>-7.5427036304285253E-2</v>
      </c>
      <c r="F5647">
        <f t="shared" si="294"/>
        <v>6.0916168408770961E-2</v>
      </c>
      <c r="G5647">
        <f>IF('Input and Summary Results'!$J$4="yes",IF(C5647=FALSE,FALSE,IF('Data Transformation'!E5647&lt;$R$10,E5647,$R$10)),IF(C5647=FALSE,FALSE,IF(C5647&lt;$R$10,C5647,$R$10)))</f>
        <v>0.84056821500000001</v>
      </c>
      <c r="H5647">
        <f>IF('Input and Summary Results'!$J$4="yes",'Data Transformation'!F5647,'Data Transformation'!D5647)</f>
        <v>0.117982016</v>
      </c>
      <c r="I5647">
        <f t="shared" si="295"/>
        <v>308</v>
      </c>
    </row>
    <row r="5648" spans="2:9" x14ac:dyDescent="0.45">
      <c r="B5648">
        <f>IF('Input and Summary Results'!D5230=0,FALSE,'Input and Summary Results'!$B5230)</f>
        <v>308</v>
      </c>
      <c r="C5648">
        <f>IF(OR(B5648=0,'Input and Summary Results'!D5230=0,'Input and Summary Results'!D5230=""),FALSE,'Input and Summary Results'!$D5230)</f>
        <v>0.69842223000000003</v>
      </c>
      <c r="D5648">
        <f>IF(OR(B5648=0,'Input and Summary Results'!E5230=0),FALSE,'Input and Summary Results'!$E5230)</f>
        <v>9.9878999999999996E-2</v>
      </c>
      <c r="E5648">
        <f t="shared" si="293"/>
        <v>-0.15588194597389671</v>
      </c>
      <c r="F5648">
        <f t="shared" si="294"/>
        <v>6.2064871560574462E-2</v>
      </c>
      <c r="G5648">
        <f>IF('Input and Summary Results'!$J$4="yes",IF(C5648=FALSE,FALSE,IF('Data Transformation'!E5648&lt;$R$10,E5648,$R$10)),IF(C5648=FALSE,FALSE,IF(C5648&lt;$R$10,C5648,$R$10)))</f>
        <v>0.69842223000000003</v>
      </c>
      <c r="H5648">
        <f>IF('Input and Summary Results'!$J$4="yes",'Data Transformation'!F5648,'Data Transformation'!D5648)</f>
        <v>9.9878999999999996E-2</v>
      </c>
      <c r="I5648">
        <f t="shared" si="295"/>
        <v>308</v>
      </c>
    </row>
    <row r="5649" spans="2:9" x14ac:dyDescent="0.45">
      <c r="B5649">
        <f>IF('Input and Summary Results'!D5231=0,FALSE,'Input and Summary Results'!$B5231)</f>
        <v>308</v>
      </c>
      <c r="C5649">
        <f>IF(OR(B5649=0,'Input and Summary Results'!D5231=0,'Input and Summary Results'!D5231=""),FALSE,'Input and Summary Results'!$D5231)</f>
        <v>0.95533773200000005</v>
      </c>
      <c r="D5649">
        <f>IF(OR(B5649=0,'Input and Summary Results'!E5231=0),FALSE,'Input and Summary Results'!$E5231)</f>
        <v>7.7905282000000006E-2</v>
      </c>
      <c r="E5649">
        <f t="shared" si="293"/>
        <v>-1.9843069029310347E-2</v>
      </c>
      <c r="F5649">
        <f t="shared" si="294"/>
        <v>3.5391559712832532E-2</v>
      </c>
      <c r="G5649">
        <f>IF('Input and Summary Results'!$J$4="yes",IF(C5649=FALSE,FALSE,IF('Data Transformation'!E5649&lt;$R$10,E5649,$R$10)),IF(C5649=FALSE,FALSE,IF(C5649&lt;$R$10,C5649,$R$10)))</f>
        <v>0.95533773200000005</v>
      </c>
      <c r="H5649">
        <f>IF('Input and Summary Results'!$J$4="yes",'Data Transformation'!F5649,'Data Transformation'!D5649)</f>
        <v>7.7905282000000006E-2</v>
      </c>
      <c r="I5649">
        <f t="shared" si="295"/>
        <v>308</v>
      </c>
    </row>
    <row r="5650" spans="2:9" x14ac:dyDescent="0.45">
      <c r="B5650">
        <f>IF('Input and Summary Results'!D5232=0,FALSE,'Input and Summary Results'!$B5232)</f>
        <v>308</v>
      </c>
      <c r="C5650">
        <f>IF(OR(B5650=0,'Input and Summary Results'!D5232=0,'Input and Summary Results'!D5232=""),FALSE,'Input and Summary Results'!$D5232)</f>
        <v>1.0716152990000001</v>
      </c>
      <c r="D5650">
        <f>IF(OR(B5650=0,'Input and Summary Results'!E5232=0),FALSE,'Input and Summary Results'!$E5232)</f>
        <v>7.6247503999999994E-2</v>
      </c>
      <c r="E5650">
        <f t="shared" si="293"/>
        <v>3.0038905219718953E-2</v>
      </c>
      <c r="F5650">
        <f t="shared" si="294"/>
        <v>3.0879940559713857E-2</v>
      </c>
      <c r="G5650">
        <f>IF('Input and Summary Results'!$J$4="yes",IF(C5650=FALSE,FALSE,IF('Data Transformation'!E5650&lt;$R$10,E5650,$R$10)),IF(C5650=FALSE,FALSE,IF(C5650&lt;$R$10,C5650,$R$10)))</f>
        <v>1.0716152990000001</v>
      </c>
      <c r="H5650">
        <f>IF('Input and Summary Results'!$J$4="yes",'Data Transformation'!F5650,'Data Transformation'!D5650)</f>
        <v>7.6247503999999994E-2</v>
      </c>
      <c r="I5650">
        <f t="shared" si="295"/>
        <v>308</v>
      </c>
    </row>
    <row r="5651" spans="2:9" x14ac:dyDescent="0.45">
      <c r="B5651">
        <f>IF('Input and Summary Results'!D5233=0,FALSE,'Input and Summary Results'!$B5233)</f>
        <v>308</v>
      </c>
      <c r="C5651">
        <f>IF(OR(B5651=0,'Input and Summary Results'!D5233=0,'Input and Summary Results'!D5233=""),FALSE,'Input and Summary Results'!$D5233)</f>
        <v>0.94719251299999996</v>
      </c>
      <c r="D5651">
        <f>IF(OR(B5651=0,'Input and Summary Results'!E5233=0),FALSE,'Input and Summary Results'!$E5233)</f>
        <v>7.5020487999999996E-2</v>
      </c>
      <c r="E5651">
        <f t="shared" si="293"/>
        <v>-2.356174345016393E-2</v>
      </c>
      <c r="F5651">
        <f t="shared" si="294"/>
        <v>3.4374101721811226E-2</v>
      </c>
      <c r="G5651">
        <f>IF('Input and Summary Results'!$J$4="yes",IF(C5651=FALSE,FALSE,IF('Data Transformation'!E5651&lt;$R$10,E5651,$R$10)),IF(C5651=FALSE,FALSE,IF(C5651&lt;$R$10,C5651,$R$10)))</f>
        <v>0.94719251299999996</v>
      </c>
      <c r="H5651">
        <f>IF('Input and Summary Results'!$J$4="yes",'Data Transformation'!F5651,'Data Transformation'!D5651)</f>
        <v>7.5020487999999996E-2</v>
      </c>
      <c r="I5651">
        <f t="shared" si="295"/>
        <v>308</v>
      </c>
    </row>
    <row r="5652" spans="2:9" x14ac:dyDescent="0.45">
      <c r="B5652">
        <f>IF('Input and Summary Results'!D5234=0,FALSE,'Input and Summary Results'!$B5234)</f>
        <v>308</v>
      </c>
      <c r="C5652">
        <f>IF(OR(B5652=0,'Input and Summary Results'!D5234=0,'Input and Summary Results'!D5234=""),FALSE,'Input and Summary Results'!$D5234)</f>
        <v>0.93008475300000004</v>
      </c>
      <c r="D5652">
        <f>IF(OR(B5652=0,'Input and Summary Results'!E5234=0),FALSE,'Input and Summary Results'!$E5234)</f>
        <v>7.3733023999999994E-2</v>
      </c>
      <c r="E5652">
        <f t="shared" si="293"/>
        <v>-3.1477475012581545E-2</v>
      </c>
      <c r="F5652">
        <f t="shared" si="294"/>
        <v>3.440560907248847E-2</v>
      </c>
      <c r="G5652">
        <f>IF('Input and Summary Results'!$J$4="yes",IF(C5652=FALSE,FALSE,IF('Data Transformation'!E5652&lt;$R$10,E5652,$R$10)),IF(C5652=FALSE,FALSE,IF(C5652&lt;$R$10,C5652,$R$10)))</f>
        <v>0.93008475300000004</v>
      </c>
      <c r="H5652">
        <f>IF('Input and Summary Results'!$J$4="yes",'Data Transformation'!F5652,'Data Transformation'!D5652)</f>
        <v>7.3733023999999994E-2</v>
      </c>
      <c r="I5652">
        <f t="shared" si="295"/>
        <v>308</v>
      </c>
    </row>
    <row r="5653" spans="2:9" x14ac:dyDescent="0.45">
      <c r="B5653">
        <f>IF('Input and Summary Results'!D5235=0,FALSE,'Input and Summary Results'!$B5235)</f>
        <v>308</v>
      </c>
      <c r="C5653">
        <f>IF(OR(B5653=0,'Input and Summary Results'!D5235=0,'Input and Summary Results'!D5235=""),FALSE,'Input and Summary Results'!$D5235)</f>
        <v>0.84899353899999996</v>
      </c>
      <c r="D5653">
        <f>IF(OR(B5653=0,'Input and Summary Results'!E5235=0),FALSE,'Input and Summary Results'!$E5235)</f>
        <v>7.3450148000000007E-2</v>
      </c>
      <c r="E5653">
        <f t="shared" si="293"/>
        <v>-7.1095614805899585E-2</v>
      </c>
      <c r="F5653">
        <f t="shared" si="294"/>
        <v>3.7547240076228665E-2</v>
      </c>
      <c r="G5653">
        <f>IF('Input and Summary Results'!$J$4="yes",IF(C5653=FALSE,FALSE,IF('Data Transformation'!E5653&lt;$R$10,E5653,$R$10)),IF(C5653=FALSE,FALSE,IF(C5653&lt;$R$10,C5653,$R$10)))</f>
        <v>0.84899353899999996</v>
      </c>
      <c r="H5653">
        <f>IF('Input and Summary Results'!$J$4="yes",'Data Transformation'!F5653,'Data Transformation'!D5653)</f>
        <v>7.3450148000000007E-2</v>
      </c>
      <c r="I5653">
        <f t="shared" si="295"/>
        <v>308</v>
      </c>
    </row>
    <row r="5654" spans="2:9" x14ac:dyDescent="0.45">
      <c r="B5654">
        <f>IF('Input and Summary Results'!D5236=0,FALSE,'Input and Summary Results'!$B5236)</f>
        <v>308</v>
      </c>
      <c r="C5654">
        <f>IF(OR(B5654=0,'Input and Summary Results'!D5236=0,'Input and Summary Results'!D5236=""),FALSE,'Input and Summary Results'!$D5236)</f>
        <v>0.88865352200000003</v>
      </c>
      <c r="D5654">
        <f>IF(OR(B5654=0,'Input and Summary Results'!E5236=0),FALSE,'Input and Summary Results'!$E5236)</f>
        <v>6.8195173999999997E-2</v>
      </c>
      <c r="E5654">
        <f t="shared" si="293"/>
        <v>-5.1267533533517283E-2</v>
      </c>
      <c r="F5654">
        <f t="shared" si="294"/>
        <v>3.3305112491300061E-2</v>
      </c>
      <c r="G5654">
        <f>IF('Input and Summary Results'!$J$4="yes",IF(C5654=FALSE,FALSE,IF('Data Transformation'!E5654&lt;$R$10,E5654,$R$10)),IF(C5654=FALSE,FALSE,IF(C5654&lt;$R$10,C5654,$R$10)))</f>
        <v>0.88865352200000003</v>
      </c>
      <c r="H5654">
        <f>IF('Input and Summary Results'!$J$4="yes",'Data Transformation'!F5654,'Data Transformation'!D5654)</f>
        <v>6.8195173999999997E-2</v>
      </c>
      <c r="I5654">
        <f t="shared" si="295"/>
        <v>308</v>
      </c>
    </row>
    <row r="5655" spans="2:9" x14ac:dyDescent="0.45">
      <c r="B5655">
        <f>IF('Input and Summary Results'!D5237=0,FALSE,'Input and Summary Results'!$B5237)</f>
        <v>308</v>
      </c>
      <c r="C5655">
        <f>IF(OR(B5655=0,'Input and Summary Results'!D5237=0,'Input and Summary Results'!D5237=""),FALSE,'Input and Summary Results'!$D5237)</f>
        <v>0.99333281600000001</v>
      </c>
      <c r="D5655">
        <f>IF(OR(B5655=0,'Input and Summary Results'!E5237=0),FALSE,'Input and Summary Results'!$E5237)</f>
        <v>6.2862600000000005E-2</v>
      </c>
      <c r="E5655">
        <f t="shared" si="293"/>
        <v>-2.905216826364057E-3</v>
      </c>
      <c r="F5655">
        <f t="shared" si="294"/>
        <v>2.7465485847796661E-2</v>
      </c>
      <c r="G5655">
        <f>IF('Input and Summary Results'!$J$4="yes",IF(C5655=FALSE,FALSE,IF('Data Transformation'!E5655&lt;$R$10,E5655,$R$10)),IF(C5655=FALSE,FALSE,IF(C5655&lt;$R$10,C5655,$R$10)))</f>
        <v>0.99333281600000001</v>
      </c>
      <c r="H5655">
        <f>IF('Input and Summary Results'!$J$4="yes",'Data Transformation'!F5655,'Data Transformation'!D5655)</f>
        <v>6.2862600000000005E-2</v>
      </c>
      <c r="I5655">
        <f t="shared" si="295"/>
        <v>308</v>
      </c>
    </row>
    <row r="5656" spans="2:9" x14ac:dyDescent="0.45">
      <c r="B5656">
        <f>IF('Input and Summary Results'!D5238=0,FALSE,'Input and Summary Results'!$B5238)</f>
        <v>308</v>
      </c>
      <c r="C5656">
        <f>IF(OR(B5656=0,'Input and Summary Results'!D5238=0,'Input and Summary Results'!D5238=""),FALSE,'Input and Summary Results'!$D5238)</f>
        <v>1.0001902810000001</v>
      </c>
      <c r="D5656">
        <f>IF(OR(B5656=0,'Input and Summary Results'!E5238=0),FALSE,'Input and Summary Results'!$E5238)</f>
        <v>5.7524148999999997E-2</v>
      </c>
      <c r="E5656">
        <f t="shared" si="293"/>
        <v>8.2630127088747783E-5</v>
      </c>
      <c r="F5656">
        <f t="shared" si="294"/>
        <v>2.4960731113123063E-2</v>
      </c>
      <c r="G5656">
        <f>IF('Input and Summary Results'!$J$4="yes",IF(C5656=FALSE,FALSE,IF('Data Transformation'!E5656&lt;$R$10,E5656,$R$10)),IF(C5656=FALSE,FALSE,IF(C5656&lt;$R$10,C5656,$R$10)))</f>
        <v>1.0001902810000001</v>
      </c>
      <c r="H5656">
        <f>IF('Input and Summary Results'!$J$4="yes",'Data Transformation'!F5656,'Data Transformation'!D5656)</f>
        <v>5.7524148999999997E-2</v>
      </c>
      <c r="I5656">
        <f t="shared" si="295"/>
        <v>308</v>
      </c>
    </row>
    <row r="5657" spans="2:9" x14ac:dyDescent="0.45">
      <c r="B5657">
        <f>IF('Input and Summary Results'!D5239=0,FALSE,'Input and Summary Results'!$B5239)</f>
        <v>308</v>
      </c>
      <c r="C5657">
        <f>IF(OR(B5657=0,'Input and Summary Results'!D5239=0,'Input and Summary Results'!D5239=""),FALSE,'Input and Summary Results'!$D5239)</f>
        <v>0.97508471200000002</v>
      </c>
      <c r="D5657">
        <f>IF(OR(B5657=0,'Input and Summary Results'!E5239=0),FALSE,'Input and Summary Results'!$E5239)</f>
        <v>5.4339199999999997E-2</v>
      </c>
      <c r="E5657">
        <f t="shared" si="293"/>
        <v>-1.0957652654270886E-2</v>
      </c>
      <c r="F5657">
        <f t="shared" si="294"/>
        <v>2.418580920177528E-2</v>
      </c>
      <c r="G5657">
        <f>IF('Input and Summary Results'!$J$4="yes",IF(C5657=FALSE,FALSE,IF('Data Transformation'!E5657&lt;$R$10,E5657,$R$10)),IF(C5657=FALSE,FALSE,IF(C5657&lt;$R$10,C5657,$R$10)))</f>
        <v>0.97508471200000002</v>
      </c>
      <c r="H5657">
        <f>IF('Input and Summary Results'!$J$4="yes",'Data Transformation'!F5657,'Data Transformation'!D5657)</f>
        <v>5.4339199999999997E-2</v>
      </c>
      <c r="I5657">
        <f t="shared" si="295"/>
        <v>308</v>
      </c>
    </row>
    <row r="5658" spans="2:9" x14ac:dyDescent="0.45">
      <c r="B5658">
        <f>IF('Input and Summary Results'!D5240=0,FALSE,'Input and Summary Results'!$B5240)</f>
        <v>309</v>
      </c>
      <c r="C5658">
        <f>IF(OR(B5658=0,'Input and Summary Results'!D5240=0,'Input and Summary Results'!D5240=""),FALSE,'Input and Summary Results'!$D5240)</f>
        <v>0.905392788</v>
      </c>
      <c r="D5658">
        <f>IF(OR(B5658=0,'Input and Summary Results'!E5240=0),FALSE,'Input and Summary Results'!$E5240)</f>
        <v>0.13797515399999999</v>
      </c>
      <c r="E5658">
        <f t="shared" si="293"/>
        <v>-4.3162969244652231E-2</v>
      </c>
      <c r="F5658">
        <f t="shared" si="294"/>
        <v>6.6138385051947191E-2</v>
      </c>
      <c r="G5658">
        <f>IF('Input and Summary Results'!$J$4="yes",IF(C5658=FALSE,FALSE,IF('Data Transformation'!E5658&lt;$R$10,E5658,$R$10)),IF(C5658=FALSE,FALSE,IF(C5658&lt;$R$10,C5658,$R$10)))</f>
        <v>0.905392788</v>
      </c>
      <c r="H5658">
        <f>IF('Input and Summary Results'!$J$4="yes",'Data Transformation'!F5658,'Data Transformation'!D5658)</f>
        <v>0.13797515399999999</v>
      </c>
      <c r="I5658">
        <f t="shared" si="295"/>
        <v>309</v>
      </c>
    </row>
    <row r="5659" spans="2:9" x14ac:dyDescent="0.45">
      <c r="B5659">
        <f>IF('Input and Summary Results'!D5241=0,FALSE,'Input and Summary Results'!$B5241)</f>
        <v>309</v>
      </c>
      <c r="C5659">
        <f>IF(OR(B5659=0,'Input and Summary Results'!D5241=0,'Input and Summary Results'!D5241=""),FALSE,'Input and Summary Results'!$D5241)</f>
        <v>0.45078707699999998</v>
      </c>
      <c r="D5659">
        <f>IF(OR(B5659=0,'Input and Summary Results'!E5241=0),FALSE,'Input and Summary Results'!$E5241)</f>
        <v>0.108077588</v>
      </c>
      <c r="E5659">
        <f t="shared" si="293"/>
        <v>-0.34602854264375676</v>
      </c>
      <c r="F5659">
        <f t="shared" si="294"/>
        <v>0.10405283466455717</v>
      </c>
      <c r="G5659">
        <f>IF('Input and Summary Results'!$J$4="yes",IF(C5659=FALSE,FALSE,IF('Data Transformation'!E5659&lt;$R$10,E5659,$R$10)),IF(C5659=FALSE,FALSE,IF(C5659&lt;$R$10,C5659,$R$10)))</f>
        <v>0.45078707699999998</v>
      </c>
      <c r="H5659">
        <f>IF('Input and Summary Results'!$J$4="yes",'Data Transformation'!F5659,'Data Transformation'!D5659)</f>
        <v>0.108077588</v>
      </c>
      <c r="I5659">
        <f t="shared" si="295"/>
        <v>309</v>
      </c>
    </row>
    <row r="5660" spans="2:9" x14ac:dyDescent="0.45">
      <c r="B5660">
        <f>IF('Input and Summary Results'!D5242=0,FALSE,'Input and Summary Results'!$B5242)</f>
        <v>309</v>
      </c>
      <c r="C5660">
        <f>IF(OR(B5660=0,'Input and Summary Results'!D5242=0,'Input and Summary Results'!D5242=""),FALSE,'Input and Summary Results'!$D5242)</f>
        <v>0.75221644300000001</v>
      </c>
      <c r="D5660">
        <f>IF(OR(B5660=0,'Input and Summary Results'!E5242=0),FALSE,'Input and Summary Results'!$E5242)</f>
        <v>0.106854114</v>
      </c>
      <c r="E5660">
        <f t="shared" si="293"/>
        <v>-0.12365717739312614</v>
      </c>
      <c r="F5660">
        <f t="shared" si="294"/>
        <v>6.165072022494994E-2</v>
      </c>
      <c r="G5660">
        <f>IF('Input and Summary Results'!$J$4="yes",IF(C5660=FALSE,FALSE,IF('Data Transformation'!E5660&lt;$R$10,E5660,$R$10)),IF(C5660=FALSE,FALSE,IF(C5660&lt;$R$10,C5660,$R$10)))</f>
        <v>0.75221644300000001</v>
      </c>
      <c r="H5660">
        <f>IF('Input and Summary Results'!$J$4="yes",'Data Transformation'!F5660,'Data Transformation'!D5660)</f>
        <v>0.106854114</v>
      </c>
      <c r="I5660">
        <f t="shared" si="295"/>
        <v>309</v>
      </c>
    </row>
    <row r="5661" spans="2:9" x14ac:dyDescent="0.45">
      <c r="B5661">
        <f>IF('Input and Summary Results'!D5243=0,FALSE,'Input and Summary Results'!$B5243)</f>
        <v>309</v>
      </c>
      <c r="C5661">
        <f>IF(OR(B5661=0,'Input and Summary Results'!D5243=0,'Input and Summary Results'!D5243=""),FALSE,'Input and Summary Results'!$D5243)</f>
        <v>0.890085876</v>
      </c>
      <c r="D5661">
        <f>IF(OR(B5661=0,'Input and Summary Results'!E5243=0),FALSE,'Input and Summary Results'!$E5243)</f>
        <v>9.3115185000000003E-2</v>
      </c>
      <c r="E5661">
        <f t="shared" si="293"/>
        <v>-5.0568090350901075E-2</v>
      </c>
      <c r="F5661">
        <f t="shared" si="294"/>
        <v>4.5402349795290987E-2</v>
      </c>
      <c r="G5661">
        <f>IF('Input and Summary Results'!$J$4="yes",IF(C5661=FALSE,FALSE,IF('Data Transformation'!E5661&lt;$R$10,E5661,$R$10)),IF(C5661=FALSE,FALSE,IF(C5661&lt;$R$10,C5661,$R$10)))</f>
        <v>0.890085876</v>
      </c>
      <c r="H5661">
        <f>IF('Input and Summary Results'!$J$4="yes",'Data Transformation'!F5661,'Data Transformation'!D5661)</f>
        <v>9.3115185000000003E-2</v>
      </c>
      <c r="I5661">
        <f t="shared" si="295"/>
        <v>309</v>
      </c>
    </row>
    <row r="5662" spans="2:9" x14ac:dyDescent="0.45">
      <c r="B5662">
        <f>IF('Input and Summary Results'!D5244=0,FALSE,'Input and Summary Results'!$B5244)</f>
        <v>309</v>
      </c>
      <c r="C5662">
        <f>IF(OR(B5662=0,'Input and Summary Results'!D5244=0,'Input and Summary Results'!D5244=""),FALSE,'Input and Summary Results'!$D5244)</f>
        <v>1.024439689</v>
      </c>
      <c r="D5662">
        <f>IF(OR(B5662=0,'Input and Summary Results'!E5244=0),FALSE,'Input and Summary Results'!$E5244)</f>
        <v>9.0937831999999996E-2</v>
      </c>
      <c r="E5662">
        <f t="shared" si="293"/>
        <v>1.0486395625945248E-2</v>
      </c>
      <c r="F5662">
        <f t="shared" si="294"/>
        <v>3.8525468616435063E-2</v>
      </c>
      <c r="G5662">
        <f>IF('Input and Summary Results'!$J$4="yes",IF(C5662=FALSE,FALSE,IF('Data Transformation'!E5662&lt;$R$10,E5662,$R$10)),IF(C5662=FALSE,FALSE,IF(C5662&lt;$R$10,C5662,$R$10)))</f>
        <v>1.024439689</v>
      </c>
      <c r="H5662">
        <f>IF('Input and Summary Results'!$J$4="yes",'Data Transformation'!F5662,'Data Transformation'!D5662)</f>
        <v>9.0937831999999996E-2</v>
      </c>
      <c r="I5662">
        <f t="shared" si="295"/>
        <v>309</v>
      </c>
    </row>
    <row r="5663" spans="2:9" x14ac:dyDescent="0.45">
      <c r="B5663">
        <f>IF('Input and Summary Results'!D5245=0,FALSE,'Input and Summary Results'!$B5245)</f>
        <v>309</v>
      </c>
      <c r="C5663">
        <f>IF(OR(B5663=0,'Input and Summary Results'!D5245=0,'Input and Summary Results'!D5245=""),FALSE,'Input and Summary Results'!$D5245)</f>
        <v>1.041258934</v>
      </c>
      <c r="D5663">
        <f>IF(OR(B5663=0,'Input and Summary Results'!E5245=0),FALSE,'Input and Summary Results'!$E5245)</f>
        <v>8.9015196000000005E-2</v>
      </c>
      <c r="E5663">
        <f t="shared" si="293"/>
        <v>1.7558740676794686E-2</v>
      </c>
      <c r="F5663">
        <f t="shared" si="294"/>
        <v>3.71018137780511E-2</v>
      </c>
      <c r="G5663">
        <f>IF('Input and Summary Results'!$J$4="yes",IF(C5663=FALSE,FALSE,IF('Data Transformation'!E5663&lt;$R$10,E5663,$R$10)),IF(C5663=FALSE,FALSE,IF(C5663&lt;$R$10,C5663,$R$10)))</f>
        <v>1.041258934</v>
      </c>
      <c r="H5663">
        <f>IF('Input and Summary Results'!$J$4="yes",'Data Transformation'!F5663,'Data Transformation'!D5663)</f>
        <v>8.9015196000000005E-2</v>
      </c>
      <c r="I5663">
        <f t="shared" si="295"/>
        <v>309</v>
      </c>
    </row>
    <row r="5664" spans="2:9" x14ac:dyDescent="0.45">
      <c r="B5664">
        <f>IF('Input and Summary Results'!D5246=0,FALSE,'Input and Summary Results'!$B5246)</f>
        <v>309</v>
      </c>
      <c r="C5664">
        <f>IF(OR(B5664=0,'Input and Summary Results'!D5246=0,'Input and Summary Results'!D5246=""),FALSE,'Input and Summary Results'!$D5246)</f>
        <v>0.92557053</v>
      </c>
      <c r="D5664">
        <f>IF(OR(B5664=0,'Input and Summary Results'!E5246=0),FALSE,'Input and Summary Results'!$E5246)</f>
        <v>8.0394028000000006E-2</v>
      </c>
      <c r="E5664">
        <f t="shared" si="293"/>
        <v>-3.3590481694739251E-2</v>
      </c>
      <c r="F5664">
        <f t="shared" si="294"/>
        <v>3.7696757860257286E-2</v>
      </c>
      <c r="G5664">
        <f>IF('Input and Summary Results'!$J$4="yes",IF(C5664=FALSE,FALSE,IF('Data Transformation'!E5664&lt;$R$10,E5664,$R$10)),IF(C5664=FALSE,FALSE,IF(C5664&lt;$R$10,C5664,$R$10)))</f>
        <v>0.92557053</v>
      </c>
      <c r="H5664">
        <f>IF('Input and Summary Results'!$J$4="yes",'Data Transformation'!F5664,'Data Transformation'!D5664)</f>
        <v>8.0394028000000006E-2</v>
      </c>
      <c r="I5664">
        <f t="shared" si="295"/>
        <v>309</v>
      </c>
    </row>
    <row r="5665" spans="2:9" x14ac:dyDescent="0.45">
      <c r="B5665">
        <f>IF('Input and Summary Results'!D5247=0,FALSE,'Input and Summary Results'!$B5247)</f>
        <v>309</v>
      </c>
      <c r="C5665">
        <f>IF(OR(B5665=0,'Input and Summary Results'!D5247=0,'Input and Summary Results'!D5247=""),FALSE,'Input and Summary Results'!$D5247)</f>
        <v>0.84708886699999997</v>
      </c>
      <c r="D5665">
        <f>IF(OR(B5665=0,'Input and Summary Results'!E5247=0),FALSE,'Input and Summary Results'!$E5247)</f>
        <v>7.7523894999999995E-2</v>
      </c>
      <c r="E5665">
        <f t="shared" si="293"/>
        <v>-7.2071026005532016E-2</v>
      </c>
      <c r="F5665">
        <f t="shared" si="294"/>
        <v>3.9718820233296724E-2</v>
      </c>
      <c r="G5665">
        <f>IF('Input and Summary Results'!$J$4="yes",IF(C5665=FALSE,FALSE,IF('Data Transformation'!E5665&lt;$R$10,E5665,$R$10)),IF(C5665=FALSE,FALSE,IF(C5665&lt;$R$10,C5665,$R$10)))</f>
        <v>0.84708886699999997</v>
      </c>
      <c r="H5665">
        <f>IF('Input and Summary Results'!$J$4="yes",'Data Transformation'!F5665,'Data Transformation'!D5665)</f>
        <v>7.7523894999999995E-2</v>
      </c>
      <c r="I5665">
        <f t="shared" si="295"/>
        <v>309</v>
      </c>
    </row>
    <row r="5666" spans="2:9" x14ac:dyDescent="0.45">
      <c r="B5666">
        <f>IF('Input and Summary Results'!D5248=0,FALSE,'Input and Summary Results'!$B5248)</f>
        <v>309</v>
      </c>
      <c r="C5666">
        <f>IF(OR(B5666=0,'Input and Summary Results'!D5248=0,'Input and Summary Results'!D5248=""),FALSE,'Input and Summary Results'!$D5248)</f>
        <v>0.75945014399999999</v>
      </c>
      <c r="D5666">
        <f>IF(OR(B5666=0,'Input and Summary Results'!E5248=0),FALSE,'Input and Summary Results'!$E5248)</f>
        <v>7.2197492000000002E-2</v>
      </c>
      <c r="E5666">
        <f t="shared" si="293"/>
        <v>-0.11950073121051691</v>
      </c>
      <c r="F5666">
        <f t="shared" si="294"/>
        <v>4.1258418048308383E-2</v>
      </c>
      <c r="G5666">
        <f>IF('Input and Summary Results'!$J$4="yes",IF(C5666=FALSE,FALSE,IF('Data Transformation'!E5666&lt;$R$10,E5666,$R$10)),IF(C5666=FALSE,FALSE,IF(C5666&lt;$R$10,C5666,$R$10)))</f>
        <v>0.75945014399999999</v>
      </c>
      <c r="H5666">
        <f>IF('Input and Summary Results'!$J$4="yes",'Data Transformation'!F5666,'Data Transformation'!D5666)</f>
        <v>7.2197492000000002E-2</v>
      </c>
      <c r="I5666">
        <f t="shared" si="295"/>
        <v>309</v>
      </c>
    </row>
    <row r="5667" spans="2:9" x14ac:dyDescent="0.45">
      <c r="B5667">
        <f>IF('Input and Summary Results'!D5249=0,FALSE,'Input and Summary Results'!$B5249)</f>
        <v>309</v>
      </c>
      <c r="C5667">
        <f>IF(OR(B5667=0,'Input and Summary Results'!D5249=0,'Input and Summary Results'!D5249=""),FALSE,'Input and Summary Results'!$D5249)</f>
        <v>1.0690108519999999</v>
      </c>
      <c r="D5667">
        <f>IF(OR(B5667=0,'Input and Summary Results'!E5249=0),FALSE,'Input and Summary Results'!$E5249)</f>
        <v>5.9959008000000001E-2</v>
      </c>
      <c r="E5667">
        <f t="shared" si="293"/>
        <v>2.8982113945724513E-2</v>
      </c>
      <c r="F5667">
        <f t="shared" si="294"/>
        <v>2.4342324891571822E-2</v>
      </c>
      <c r="G5667">
        <f>IF('Input and Summary Results'!$J$4="yes",IF(C5667=FALSE,FALSE,IF('Data Transformation'!E5667&lt;$R$10,E5667,$R$10)),IF(C5667=FALSE,FALSE,IF(C5667&lt;$R$10,C5667,$R$10)))</f>
        <v>1.0690108519999999</v>
      </c>
      <c r="H5667">
        <f>IF('Input and Summary Results'!$J$4="yes",'Data Transformation'!F5667,'Data Transformation'!D5667)</f>
        <v>5.9959008000000001E-2</v>
      </c>
      <c r="I5667">
        <f t="shared" si="295"/>
        <v>309</v>
      </c>
    </row>
    <row r="5668" spans="2:9" x14ac:dyDescent="0.45">
      <c r="B5668">
        <f>IF('Input and Summary Results'!D5250=0,FALSE,'Input and Summary Results'!$B5250)</f>
        <v>309</v>
      </c>
      <c r="C5668">
        <f>IF(OR(B5668=0,'Input and Summary Results'!D5250=0,'Input and Summary Results'!D5250=""),FALSE,'Input and Summary Results'!$D5250)</f>
        <v>1.0074560960000001</v>
      </c>
      <c r="D5668">
        <f>IF(OR(B5668=0,'Input and Summary Results'!E5250=0),FALSE,'Input and Summary Results'!$E5250)</f>
        <v>5.8545455000000003E-2</v>
      </c>
      <c r="E5668">
        <f t="shared" si="293"/>
        <v>3.2261290757830382E-3</v>
      </c>
      <c r="F5668">
        <f t="shared" si="294"/>
        <v>2.5220679661260393E-2</v>
      </c>
      <c r="G5668">
        <f>IF('Input and Summary Results'!$J$4="yes",IF(C5668=FALSE,FALSE,IF('Data Transformation'!E5668&lt;$R$10,E5668,$R$10)),IF(C5668=FALSE,FALSE,IF(C5668&lt;$R$10,C5668,$R$10)))</f>
        <v>1.0074560960000001</v>
      </c>
      <c r="H5668">
        <f>IF('Input and Summary Results'!$J$4="yes",'Data Transformation'!F5668,'Data Transformation'!D5668)</f>
        <v>5.8545455000000003E-2</v>
      </c>
      <c r="I5668">
        <f t="shared" si="295"/>
        <v>309</v>
      </c>
    </row>
    <row r="5669" spans="2:9" x14ac:dyDescent="0.45">
      <c r="B5669">
        <f>IF('Input and Summary Results'!D5251=0,FALSE,'Input and Summary Results'!$B5251)</f>
        <v>309</v>
      </c>
      <c r="C5669">
        <f>IF(OR(B5669=0,'Input and Summary Results'!D5251=0,'Input and Summary Results'!D5251=""),FALSE,'Input and Summary Results'!$D5251)</f>
        <v>0.97448125399999996</v>
      </c>
      <c r="D5669">
        <f>IF(OR(B5669=0,'Input and Summary Results'!E5251=0),FALSE,'Input and Summary Results'!$E5251)</f>
        <v>4.6916378000000002E-2</v>
      </c>
      <c r="E5669">
        <f t="shared" si="293"/>
        <v>-1.1226510946220012E-2</v>
      </c>
      <c r="F5669">
        <f t="shared" si="294"/>
        <v>2.089492021362168E-2</v>
      </c>
      <c r="G5669">
        <f>IF('Input and Summary Results'!$J$4="yes",IF(C5669=FALSE,FALSE,IF('Data Transformation'!E5669&lt;$R$10,E5669,$R$10)),IF(C5669=FALSE,FALSE,IF(C5669&lt;$R$10,C5669,$R$10)))</f>
        <v>0.97448125399999996</v>
      </c>
      <c r="H5669">
        <f>IF('Input and Summary Results'!$J$4="yes",'Data Transformation'!F5669,'Data Transformation'!D5669)</f>
        <v>4.6916378000000002E-2</v>
      </c>
      <c r="I5669">
        <f t="shared" si="295"/>
        <v>309</v>
      </c>
    </row>
    <row r="5670" spans="2:9" x14ac:dyDescent="0.45">
      <c r="B5670">
        <f>IF('Input and Summary Results'!D5252=0,FALSE,'Input and Summary Results'!$B5252)</f>
        <v>309</v>
      </c>
      <c r="C5670">
        <f>IF(OR(B5670=0,'Input and Summary Results'!D5252=0,'Input and Summary Results'!D5252=""),FALSE,'Input and Summary Results'!$D5252)</f>
        <v>0.99761154799999996</v>
      </c>
      <c r="D5670">
        <f>IF(OR(B5670=0,'Input and Summary Results'!E5252=0),FALSE,'Input and Summary Results'!$E5252)</f>
        <v>4.6821960000000003E-2</v>
      </c>
      <c r="E5670">
        <f t="shared" si="293"/>
        <v>-1.0385322604183663E-3</v>
      </c>
      <c r="F5670">
        <f t="shared" si="294"/>
        <v>2.0369381931011888E-2</v>
      </c>
      <c r="G5670">
        <f>IF('Input and Summary Results'!$J$4="yes",IF(C5670=FALSE,FALSE,IF('Data Transformation'!E5670&lt;$R$10,E5670,$R$10)),IF(C5670=FALSE,FALSE,IF(C5670&lt;$R$10,C5670,$R$10)))</f>
        <v>0.99761154799999996</v>
      </c>
      <c r="H5670">
        <f>IF('Input and Summary Results'!$J$4="yes",'Data Transformation'!F5670,'Data Transformation'!D5670)</f>
        <v>4.6821960000000003E-2</v>
      </c>
      <c r="I5670">
        <f t="shared" si="295"/>
        <v>309</v>
      </c>
    </row>
    <row r="5671" spans="2:9" x14ac:dyDescent="0.45">
      <c r="B5671">
        <f>IF('Input and Summary Results'!D5253=0,FALSE,'Input and Summary Results'!$B5253)</f>
        <v>310</v>
      </c>
      <c r="C5671">
        <f>IF(OR(B5671=0,'Input and Summary Results'!D5253=0,'Input and Summary Results'!D5253=""),FALSE,'Input and Summary Results'!$D5253)</f>
        <v>0.55725350200000001</v>
      </c>
      <c r="D5671">
        <f>IF(OR(B5671=0,'Input and Summary Results'!E5253=0),FALSE,'Input and Summary Results'!$E5253)</f>
        <v>0.118660688</v>
      </c>
      <c r="E5671">
        <f t="shared" si="293"/>
        <v>-0.25394719356195228</v>
      </c>
      <c r="F5671">
        <f t="shared" si="294"/>
        <v>9.2415280311688372E-2</v>
      </c>
      <c r="G5671">
        <f>IF('Input and Summary Results'!$J$4="yes",IF(C5671=FALSE,FALSE,IF('Data Transformation'!E5671&lt;$R$10,E5671,$R$10)),IF(C5671=FALSE,FALSE,IF(C5671&lt;$R$10,C5671,$R$10)))</f>
        <v>0.55725350200000001</v>
      </c>
      <c r="H5671">
        <f>IF('Input and Summary Results'!$J$4="yes",'Data Transformation'!F5671,'Data Transformation'!D5671)</f>
        <v>0.118660688</v>
      </c>
      <c r="I5671">
        <f t="shared" si="295"/>
        <v>310</v>
      </c>
    </row>
    <row r="5672" spans="2:9" x14ac:dyDescent="0.45">
      <c r="B5672">
        <f>IF('Input and Summary Results'!D5254=0,FALSE,'Input and Summary Results'!$B5254)</f>
        <v>310</v>
      </c>
      <c r="C5672">
        <f>IF(OR(B5672=0,'Input and Summary Results'!D5254=0,'Input and Summary Results'!D5254=""),FALSE,'Input and Summary Results'!$D5254)</f>
        <v>0.59412657199999996</v>
      </c>
      <c r="D5672">
        <f>IF(OR(B5672=0,'Input and Summary Results'!E5254=0),FALSE,'Input and Summary Results'!$E5254)</f>
        <v>0.117688445</v>
      </c>
      <c r="E5672">
        <f t="shared" si="293"/>
        <v>-0.22612102359552744</v>
      </c>
      <c r="F5672">
        <f t="shared" si="294"/>
        <v>8.5969535006759482E-2</v>
      </c>
      <c r="G5672">
        <f>IF('Input and Summary Results'!$J$4="yes",IF(C5672=FALSE,FALSE,IF('Data Transformation'!E5672&lt;$R$10,E5672,$R$10)),IF(C5672=FALSE,FALSE,IF(C5672&lt;$R$10,C5672,$R$10)))</f>
        <v>0.59412657199999996</v>
      </c>
      <c r="H5672">
        <f>IF('Input and Summary Results'!$J$4="yes",'Data Transformation'!F5672,'Data Transformation'!D5672)</f>
        <v>0.117688445</v>
      </c>
      <c r="I5672">
        <f t="shared" si="295"/>
        <v>310</v>
      </c>
    </row>
    <row r="5673" spans="2:9" x14ac:dyDescent="0.45">
      <c r="B5673">
        <f>IF('Input and Summary Results'!D5255=0,FALSE,'Input and Summary Results'!$B5255)</f>
        <v>310</v>
      </c>
      <c r="C5673">
        <f>IF(OR(B5673=0,'Input and Summary Results'!D5255=0,'Input and Summary Results'!D5255=""),FALSE,'Input and Summary Results'!$D5255)</f>
        <v>0.73504781900000005</v>
      </c>
      <c r="D5673">
        <f>IF(OR(B5673=0,'Input and Summary Results'!E5255=0),FALSE,'Input and Summary Results'!$E5255)</f>
        <v>0.101026094</v>
      </c>
      <c r="E5673">
        <f t="shared" si="293"/>
        <v>-0.13368440669499804</v>
      </c>
      <c r="F5673">
        <f t="shared" si="294"/>
        <v>5.9649622327496488E-2</v>
      </c>
      <c r="G5673">
        <f>IF('Input and Summary Results'!$J$4="yes",IF(C5673=FALSE,FALSE,IF('Data Transformation'!E5673&lt;$R$10,E5673,$R$10)),IF(C5673=FALSE,FALSE,IF(C5673&lt;$R$10,C5673,$R$10)))</f>
        <v>0.73504781900000005</v>
      </c>
      <c r="H5673">
        <f>IF('Input and Summary Results'!$J$4="yes",'Data Transformation'!F5673,'Data Transformation'!D5673)</f>
        <v>0.101026094</v>
      </c>
      <c r="I5673">
        <f t="shared" si="295"/>
        <v>310</v>
      </c>
    </row>
    <row r="5674" spans="2:9" x14ac:dyDescent="0.45">
      <c r="B5674">
        <f>IF('Input and Summary Results'!D5256=0,FALSE,'Input and Summary Results'!$B5256)</f>
        <v>310</v>
      </c>
      <c r="C5674">
        <f>IF(OR(B5674=0,'Input and Summary Results'!D5256=0,'Input and Summary Results'!D5256=""),FALSE,'Input and Summary Results'!$D5256)</f>
        <v>0.963652446</v>
      </c>
      <c r="D5674">
        <f>IF(OR(B5674=0,'Input and Summary Results'!E5256=0),FALSE,'Input and Summary Results'!$E5256)</f>
        <v>8.7640633999999995E-2</v>
      </c>
      <c r="E5674">
        <f t="shared" ref="E5674:E5737" si="296">IF(C5674=FALSE,FALSE,LOG10(C5674))</f>
        <v>-1.6079571906802804E-2</v>
      </c>
      <c r="F5674">
        <f t="shared" ref="F5674:F5737" si="297">IF(D5674=FALSE, FALSE,0.434*D5674/C5674)</f>
        <v>3.9470698501189713E-2</v>
      </c>
      <c r="G5674">
        <f>IF('Input and Summary Results'!$J$4="yes",IF(C5674=FALSE,FALSE,IF('Data Transformation'!E5674&lt;$R$10,E5674,$R$10)),IF(C5674=FALSE,FALSE,IF(C5674&lt;$R$10,C5674,$R$10)))</f>
        <v>0.963652446</v>
      </c>
      <c r="H5674">
        <f>IF('Input and Summary Results'!$J$4="yes",'Data Transformation'!F5674,'Data Transformation'!D5674)</f>
        <v>8.7640633999999995E-2</v>
      </c>
      <c r="I5674">
        <f t="shared" si="295"/>
        <v>310</v>
      </c>
    </row>
    <row r="5675" spans="2:9" x14ac:dyDescent="0.45">
      <c r="B5675">
        <f>IF('Input and Summary Results'!D5257=0,FALSE,'Input and Summary Results'!$B5257)</f>
        <v>310</v>
      </c>
      <c r="C5675">
        <f>IF(OR(B5675=0,'Input and Summary Results'!D5257=0,'Input and Summary Results'!D5257=""),FALSE,'Input and Summary Results'!$D5257)</f>
        <v>0.60234209800000005</v>
      </c>
      <c r="D5675">
        <f>IF(OR(B5675=0,'Input and Summary Results'!E5257=0),FALSE,'Input and Summary Results'!$E5257)</f>
        <v>8.6065313000000004E-2</v>
      </c>
      <c r="E5675">
        <f t="shared" si="296"/>
        <v>-0.22015678270326541</v>
      </c>
      <c r="F5675">
        <f t="shared" si="297"/>
        <v>6.2011846699780222E-2</v>
      </c>
      <c r="G5675">
        <f>IF('Input and Summary Results'!$J$4="yes",IF(C5675=FALSE,FALSE,IF('Data Transformation'!E5675&lt;$R$10,E5675,$R$10)),IF(C5675=FALSE,FALSE,IF(C5675&lt;$R$10,C5675,$R$10)))</f>
        <v>0.60234209800000005</v>
      </c>
      <c r="H5675">
        <f>IF('Input and Summary Results'!$J$4="yes",'Data Transformation'!F5675,'Data Transformation'!D5675)</f>
        <v>8.6065313000000004E-2</v>
      </c>
      <c r="I5675">
        <f t="shared" si="295"/>
        <v>310</v>
      </c>
    </row>
    <row r="5676" spans="2:9" x14ac:dyDescent="0.45">
      <c r="B5676">
        <f>IF('Input and Summary Results'!D5258=0,FALSE,'Input and Summary Results'!$B5258)</f>
        <v>310</v>
      </c>
      <c r="C5676">
        <f>IF(OR(B5676=0,'Input and Summary Results'!D5258=0,'Input and Summary Results'!D5258=""),FALSE,'Input and Summary Results'!$D5258)</f>
        <v>0.66790468199999997</v>
      </c>
      <c r="D5676">
        <f>IF(OR(B5676=0,'Input and Summary Results'!E5258=0),FALSE,'Input and Summary Results'!$E5258)</f>
        <v>7.6216165000000002E-2</v>
      </c>
      <c r="E5676">
        <f t="shared" si="296"/>
        <v>-0.17528551212796323</v>
      </c>
      <c r="F5676">
        <f t="shared" si="297"/>
        <v>4.9524754806255421E-2</v>
      </c>
      <c r="G5676">
        <f>IF('Input and Summary Results'!$J$4="yes",IF(C5676=FALSE,FALSE,IF('Data Transformation'!E5676&lt;$R$10,E5676,$R$10)),IF(C5676=FALSE,FALSE,IF(C5676&lt;$R$10,C5676,$R$10)))</f>
        <v>0.66790468199999997</v>
      </c>
      <c r="H5676">
        <f>IF('Input and Summary Results'!$J$4="yes",'Data Transformation'!F5676,'Data Transformation'!D5676)</f>
        <v>7.6216165000000002E-2</v>
      </c>
      <c r="I5676">
        <f t="shared" si="295"/>
        <v>310</v>
      </c>
    </row>
    <row r="5677" spans="2:9" x14ac:dyDescent="0.45">
      <c r="B5677">
        <f>IF('Input and Summary Results'!D5259=0,FALSE,'Input and Summary Results'!$B5259)</f>
        <v>310</v>
      </c>
      <c r="C5677">
        <f>IF(OR(B5677=0,'Input and Summary Results'!D5259=0,'Input and Summary Results'!D5259=""),FALSE,'Input and Summary Results'!$D5259)</f>
        <v>0.83925689299999995</v>
      </c>
      <c r="D5677">
        <f>IF(OR(B5677=0,'Input and Summary Results'!E5259=0),FALSE,'Input and Summary Results'!$E5259)</f>
        <v>6.4544551000000006E-2</v>
      </c>
      <c r="E5677">
        <f t="shared" si="296"/>
        <v>-7.6105083109952662E-2</v>
      </c>
      <c r="F5677">
        <f t="shared" si="297"/>
        <v>3.3377545502030218E-2</v>
      </c>
      <c r="G5677">
        <f>IF('Input and Summary Results'!$J$4="yes",IF(C5677=FALSE,FALSE,IF('Data Transformation'!E5677&lt;$R$10,E5677,$R$10)),IF(C5677=FALSE,FALSE,IF(C5677&lt;$R$10,C5677,$R$10)))</f>
        <v>0.83925689299999995</v>
      </c>
      <c r="H5677">
        <f>IF('Input and Summary Results'!$J$4="yes",'Data Transformation'!F5677,'Data Transformation'!D5677)</f>
        <v>6.4544551000000006E-2</v>
      </c>
      <c r="I5677">
        <f t="shared" si="295"/>
        <v>310</v>
      </c>
    </row>
    <row r="5678" spans="2:9" x14ac:dyDescent="0.45">
      <c r="B5678">
        <f>IF('Input and Summary Results'!D5260=0,FALSE,'Input and Summary Results'!$B5260)</f>
        <v>310</v>
      </c>
      <c r="C5678">
        <f>IF(OR(B5678=0,'Input and Summary Results'!D5260=0,'Input and Summary Results'!D5260=""),FALSE,'Input and Summary Results'!$D5260)</f>
        <v>0.81259905899999996</v>
      </c>
      <c r="D5678">
        <f>IF(OR(B5678=0,'Input and Summary Results'!E5260=0),FALSE,'Input and Summary Results'!$E5260)</f>
        <v>6.1934703000000001E-2</v>
      </c>
      <c r="E5678">
        <f t="shared" si="296"/>
        <v>-9.0123684927825395E-2</v>
      </c>
      <c r="F5678">
        <f t="shared" si="297"/>
        <v>3.3078626912365156E-2</v>
      </c>
      <c r="G5678">
        <f>IF('Input and Summary Results'!$J$4="yes",IF(C5678=FALSE,FALSE,IF('Data Transformation'!E5678&lt;$R$10,E5678,$R$10)),IF(C5678=FALSE,FALSE,IF(C5678&lt;$R$10,C5678,$R$10)))</f>
        <v>0.81259905899999996</v>
      </c>
      <c r="H5678">
        <f>IF('Input and Summary Results'!$J$4="yes",'Data Transformation'!F5678,'Data Transformation'!D5678)</f>
        <v>6.1934703000000001E-2</v>
      </c>
      <c r="I5678">
        <f t="shared" si="295"/>
        <v>310</v>
      </c>
    </row>
    <row r="5679" spans="2:9" x14ac:dyDescent="0.45">
      <c r="B5679">
        <f>IF('Input and Summary Results'!D5261=0,FALSE,'Input and Summary Results'!$B5261)</f>
        <v>310</v>
      </c>
      <c r="C5679">
        <f>IF(OR(B5679=0,'Input and Summary Results'!D5261=0,'Input and Summary Results'!D5261=""),FALSE,'Input and Summary Results'!$D5261)</f>
        <v>0.86471062499999995</v>
      </c>
      <c r="D5679">
        <f>IF(OR(B5679=0,'Input and Summary Results'!E5261=0),FALSE,'Input and Summary Results'!$E5261)</f>
        <v>5.9522868999999999E-2</v>
      </c>
      <c r="E5679">
        <f t="shared" si="296"/>
        <v>-6.3129204664344074E-2</v>
      </c>
      <c r="F5679">
        <f t="shared" si="297"/>
        <v>2.9874647540036877E-2</v>
      </c>
      <c r="G5679">
        <f>IF('Input and Summary Results'!$J$4="yes",IF(C5679=FALSE,FALSE,IF('Data Transformation'!E5679&lt;$R$10,E5679,$R$10)),IF(C5679=FALSE,FALSE,IF(C5679&lt;$R$10,C5679,$R$10)))</f>
        <v>0.86471062499999995</v>
      </c>
      <c r="H5679">
        <f>IF('Input and Summary Results'!$J$4="yes",'Data Transformation'!F5679,'Data Transformation'!D5679)</f>
        <v>5.9522868999999999E-2</v>
      </c>
      <c r="I5679">
        <f t="shared" si="295"/>
        <v>310</v>
      </c>
    </row>
    <row r="5680" spans="2:9" x14ac:dyDescent="0.45">
      <c r="B5680">
        <f>IF('Input and Summary Results'!D5262=0,FALSE,'Input and Summary Results'!$B5262)</f>
        <v>310</v>
      </c>
      <c r="C5680">
        <f>IF(OR(B5680=0,'Input and Summary Results'!D5262=0,'Input and Summary Results'!D5262=""),FALSE,'Input and Summary Results'!$D5262)</f>
        <v>0.79176387199999998</v>
      </c>
      <c r="D5680">
        <f>IF(OR(B5680=0,'Input and Summary Results'!E5262=0),FALSE,'Input and Summary Results'!$E5262)</f>
        <v>5.5967362999999999E-2</v>
      </c>
      <c r="E5680">
        <f t="shared" si="296"/>
        <v>-0.10140431888718199</v>
      </c>
      <c r="F5680">
        <f t="shared" si="297"/>
        <v>3.0678130691469591E-2</v>
      </c>
      <c r="G5680">
        <f>IF('Input and Summary Results'!$J$4="yes",IF(C5680=FALSE,FALSE,IF('Data Transformation'!E5680&lt;$R$10,E5680,$R$10)),IF(C5680=FALSE,FALSE,IF(C5680&lt;$R$10,C5680,$R$10)))</f>
        <v>0.79176387199999998</v>
      </c>
      <c r="H5680">
        <f>IF('Input and Summary Results'!$J$4="yes",'Data Transformation'!F5680,'Data Transformation'!D5680)</f>
        <v>5.5967362999999999E-2</v>
      </c>
      <c r="I5680">
        <f t="shared" si="295"/>
        <v>310</v>
      </c>
    </row>
    <row r="5681" spans="2:9" x14ac:dyDescent="0.45">
      <c r="B5681">
        <f>IF('Input and Summary Results'!D5263=0,FALSE,'Input and Summary Results'!$B5263)</f>
        <v>310</v>
      </c>
      <c r="C5681">
        <f>IF(OR(B5681=0,'Input and Summary Results'!D5263=0,'Input and Summary Results'!D5263=""),FALSE,'Input and Summary Results'!$D5263)</f>
        <v>0.70244730600000005</v>
      </c>
      <c r="D5681">
        <f>IF(OR(B5681=0,'Input and Summary Results'!E5263=0),FALSE,'Input and Summary Results'!$E5263)</f>
        <v>5.4212758E-2</v>
      </c>
      <c r="E5681">
        <f t="shared" si="296"/>
        <v>-0.15338624874922405</v>
      </c>
      <c r="F5681">
        <f t="shared" si="297"/>
        <v>3.3494807042508602E-2</v>
      </c>
      <c r="G5681">
        <f>IF('Input and Summary Results'!$J$4="yes",IF(C5681=FALSE,FALSE,IF('Data Transformation'!E5681&lt;$R$10,E5681,$R$10)),IF(C5681=FALSE,FALSE,IF(C5681&lt;$R$10,C5681,$R$10)))</f>
        <v>0.70244730600000005</v>
      </c>
      <c r="H5681">
        <f>IF('Input and Summary Results'!$J$4="yes",'Data Transformation'!F5681,'Data Transformation'!D5681)</f>
        <v>5.4212758E-2</v>
      </c>
      <c r="I5681">
        <f t="shared" si="295"/>
        <v>310</v>
      </c>
    </row>
    <row r="5682" spans="2:9" x14ac:dyDescent="0.45">
      <c r="B5682">
        <f>IF('Input and Summary Results'!D5264=0,FALSE,'Input and Summary Results'!$B5264)</f>
        <v>310</v>
      </c>
      <c r="C5682">
        <f>IF(OR(B5682=0,'Input and Summary Results'!D5264=0,'Input and Summary Results'!D5264=""),FALSE,'Input and Summary Results'!$D5264)</f>
        <v>0.96880840499999998</v>
      </c>
      <c r="D5682">
        <f>IF(OR(B5682=0,'Input and Summary Results'!E5264=0),FALSE,'Input and Summary Results'!$E5264)</f>
        <v>5.3687100000000001E-2</v>
      </c>
      <c r="E5682">
        <f t="shared" si="296"/>
        <v>-1.3762102080852332E-2</v>
      </c>
      <c r="F5682">
        <f t="shared" si="297"/>
        <v>2.4050370826417429E-2</v>
      </c>
      <c r="G5682">
        <f>IF('Input and Summary Results'!$J$4="yes",IF(C5682=FALSE,FALSE,IF('Data Transformation'!E5682&lt;$R$10,E5682,$R$10)),IF(C5682=FALSE,FALSE,IF(C5682&lt;$R$10,C5682,$R$10)))</f>
        <v>0.96880840499999998</v>
      </c>
      <c r="H5682">
        <f>IF('Input and Summary Results'!$J$4="yes",'Data Transformation'!F5682,'Data Transformation'!D5682)</f>
        <v>5.3687100000000001E-2</v>
      </c>
      <c r="I5682">
        <f t="shared" si="295"/>
        <v>310</v>
      </c>
    </row>
    <row r="5683" spans="2:9" x14ac:dyDescent="0.45">
      <c r="B5683">
        <f>IF('Input and Summary Results'!D5265=0,FALSE,'Input and Summary Results'!$B5265)</f>
        <v>311</v>
      </c>
      <c r="C5683">
        <f>IF(OR(B5683=0,'Input and Summary Results'!D5265=0,'Input and Summary Results'!D5265=""),FALSE,'Input and Summary Results'!$D5265)</f>
        <v>1.132956973</v>
      </c>
      <c r="D5683">
        <f>IF(OR(B5683=0,'Input and Summary Results'!E5265=0),FALSE,'Input and Summary Results'!$E5265)</f>
        <v>0.13946905900000001</v>
      </c>
      <c r="E5683">
        <f t="shared" si="296"/>
        <v>5.4213416709380853E-2</v>
      </c>
      <c r="F5683">
        <f t="shared" si="297"/>
        <v>5.3426187444454702E-2</v>
      </c>
      <c r="G5683">
        <f>IF('Input and Summary Results'!$J$4="yes",IF(C5683=FALSE,FALSE,IF('Data Transformation'!E5683&lt;$R$10,E5683,$R$10)),IF(C5683=FALSE,FALSE,IF(C5683&lt;$R$10,C5683,$R$10)))</f>
        <v>1.132956973</v>
      </c>
      <c r="H5683">
        <f>IF('Input and Summary Results'!$J$4="yes",'Data Transformation'!F5683,'Data Transformation'!D5683)</f>
        <v>0.13946905900000001</v>
      </c>
      <c r="I5683">
        <f t="shared" si="295"/>
        <v>311</v>
      </c>
    </row>
    <row r="5684" spans="2:9" x14ac:dyDescent="0.45">
      <c r="B5684">
        <f>IF('Input and Summary Results'!D5266=0,FALSE,'Input and Summary Results'!$B5266)</f>
        <v>311</v>
      </c>
      <c r="C5684">
        <f>IF(OR(B5684=0,'Input and Summary Results'!D5266=0,'Input and Summary Results'!D5266=""),FALSE,'Input and Summary Results'!$D5266)</f>
        <v>1.0727853430000001</v>
      </c>
      <c r="D5684">
        <f>IF(OR(B5684=0,'Input and Summary Results'!E5266=0),FALSE,'Input and Summary Results'!$E5266)</f>
        <v>0.13003368300000001</v>
      </c>
      <c r="E5684">
        <f t="shared" si="296"/>
        <v>3.051283130727735E-2</v>
      </c>
      <c r="F5684">
        <f t="shared" si="297"/>
        <v>5.2605694876649706E-2</v>
      </c>
      <c r="G5684">
        <f>IF('Input and Summary Results'!$J$4="yes",IF(C5684=FALSE,FALSE,IF('Data Transformation'!E5684&lt;$R$10,E5684,$R$10)),IF(C5684=FALSE,FALSE,IF(C5684&lt;$R$10,C5684,$R$10)))</f>
        <v>1.0727853430000001</v>
      </c>
      <c r="H5684">
        <f>IF('Input and Summary Results'!$J$4="yes",'Data Transformation'!F5684,'Data Transformation'!D5684)</f>
        <v>0.13003368300000001</v>
      </c>
      <c r="I5684">
        <f t="shared" si="295"/>
        <v>311</v>
      </c>
    </row>
    <row r="5685" spans="2:9" x14ac:dyDescent="0.45">
      <c r="B5685">
        <f>IF('Input and Summary Results'!D5267=0,FALSE,'Input and Summary Results'!$B5267)</f>
        <v>311</v>
      </c>
      <c r="C5685">
        <f>IF(OR(B5685=0,'Input and Summary Results'!D5267=0,'Input and Summary Results'!D5267=""),FALSE,'Input and Summary Results'!$D5267)</f>
        <v>0.82882454800000005</v>
      </c>
      <c r="D5685">
        <f>IF(OR(B5685=0,'Input and Summary Results'!E5267=0),FALSE,'Input and Summary Results'!$E5267)</f>
        <v>0.124292177</v>
      </c>
      <c r="E5685">
        <f t="shared" si="296"/>
        <v>-8.1537394540129149E-2</v>
      </c>
      <c r="F5685">
        <f t="shared" si="297"/>
        <v>6.5083502833219647E-2</v>
      </c>
      <c r="G5685">
        <f>IF('Input and Summary Results'!$J$4="yes",IF(C5685=FALSE,FALSE,IF('Data Transformation'!E5685&lt;$R$10,E5685,$R$10)),IF(C5685=FALSE,FALSE,IF(C5685&lt;$R$10,C5685,$R$10)))</f>
        <v>0.82882454800000005</v>
      </c>
      <c r="H5685">
        <f>IF('Input and Summary Results'!$J$4="yes",'Data Transformation'!F5685,'Data Transformation'!D5685)</f>
        <v>0.124292177</v>
      </c>
      <c r="I5685">
        <f t="shared" si="295"/>
        <v>311</v>
      </c>
    </row>
    <row r="5686" spans="2:9" x14ac:dyDescent="0.45">
      <c r="B5686">
        <f>IF('Input and Summary Results'!D5268=0,FALSE,'Input and Summary Results'!$B5268)</f>
        <v>311</v>
      </c>
      <c r="C5686">
        <f>IF(OR(B5686=0,'Input and Summary Results'!D5268=0,'Input and Summary Results'!D5268=""),FALSE,'Input and Summary Results'!$D5268)</f>
        <v>1.2033126730000001</v>
      </c>
      <c r="D5686">
        <f>IF(OR(B5686=0,'Input and Summary Results'!E5268=0),FALSE,'Input and Summary Results'!$E5268)</f>
        <v>0.111114508</v>
      </c>
      <c r="E5686">
        <f t="shared" si="296"/>
        <v>8.0378490610547734E-2</v>
      </c>
      <c r="F5686">
        <f t="shared" si="297"/>
        <v>4.0075782092257574E-2</v>
      </c>
      <c r="G5686">
        <f>IF('Input and Summary Results'!$J$4="yes",IF(C5686=FALSE,FALSE,IF('Data Transformation'!E5686&lt;$R$10,E5686,$R$10)),IF(C5686=FALSE,FALSE,IF(C5686&lt;$R$10,C5686,$R$10)))</f>
        <v>1.2033126730000001</v>
      </c>
      <c r="H5686">
        <f>IF('Input and Summary Results'!$J$4="yes",'Data Transformation'!F5686,'Data Transformation'!D5686)</f>
        <v>0.111114508</v>
      </c>
      <c r="I5686">
        <f t="shared" si="295"/>
        <v>311</v>
      </c>
    </row>
    <row r="5687" spans="2:9" x14ac:dyDescent="0.45">
      <c r="B5687">
        <f>IF('Input and Summary Results'!D5269=0,FALSE,'Input and Summary Results'!$B5269)</f>
        <v>311</v>
      </c>
      <c r="C5687">
        <f>IF(OR(B5687=0,'Input and Summary Results'!D5269=0,'Input and Summary Results'!D5269=""),FALSE,'Input and Summary Results'!$D5269)</f>
        <v>0.86638786700000003</v>
      </c>
      <c r="D5687">
        <f>IF(OR(B5687=0,'Input and Summary Results'!E5269=0),FALSE,'Input and Summary Results'!$E5269)</f>
        <v>8.5718813000000005E-2</v>
      </c>
      <c r="E5687">
        <f t="shared" si="296"/>
        <v>-6.2287638252362859E-2</v>
      </c>
      <c r="F5687">
        <f t="shared" si="297"/>
        <v>4.2939157228525683E-2</v>
      </c>
      <c r="G5687">
        <f>IF('Input and Summary Results'!$J$4="yes",IF(C5687=FALSE,FALSE,IF('Data Transformation'!E5687&lt;$R$10,E5687,$R$10)),IF(C5687=FALSE,FALSE,IF(C5687&lt;$R$10,C5687,$R$10)))</f>
        <v>0.86638786700000003</v>
      </c>
      <c r="H5687">
        <f>IF('Input and Summary Results'!$J$4="yes",'Data Transformation'!F5687,'Data Transformation'!D5687)</f>
        <v>8.5718813000000005E-2</v>
      </c>
      <c r="I5687">
        <f t="shared" si="295"/>
        <v>311</v>
      </c>
    </row>
    <row r="5688" spans="2:9" x14ac:dyDescent="0.45">
      <c r="B5688">
        <f>IF('Input and Summary Results'!D5270=0,FALSE,'Input and Summary Results'!$B5270)</f>
        <v>311</v>
      </c>
      <c r="C5688">
        <f>IF(OR(B5688=0,'Input and Summary Results'!D5270=0,'Input and Summary Results'!D5270=""),FALSE,'Input and Summary Results'!$D5270)</f>
        <v>0.87666855899999996</v>
      </c>
      <c r="D5688">
        <f>IF(OR(B5688=0,'Input and Summary Results'!E5270=0),FALSE,'Input and Summary Results'!$E5270)</f>
        <v>8.4780100999999997E-2</v>
      </c>
      <c r="E5688">
        <f t="shared" si="296"/>
        <v>-5.7164568782333176E-2</v>
      </c>
      <c r="F5688">
        <f t="shared" si="297"/>
        <v>4.1970894765486849E-2</v>
      </c>
      <c r="G5688">
        <f>IF('Input and Summary Results'!$J$4="yes",IF(C5688=FALSE,FALSE,IF('Data Transformation'!E5688&lt;$R$10,E5688,$R$10)),IF(C5688=FALSE,FALSE,IF(C5688&lt;$R$10,C5688,$R$10)))</f>
        <v>0.87666855899999996</v>
      </c>
      <c r="H5688">
        <f>IF('Input and Summary Results'!$J$4="yes",'Data Transformation'!F5688,'Data Transformation'!D5688)</f>
        <v>8.4780100999999997E-2</v>
      </c>
      <c r="I5688">
        <f t="shared" si="295"/>
        <v>311</v>
      </c>
    </row>
    <row r="5689" spans="2:9" x14ac:dyDescent="0.45">
      <c r="B5689">
        <f>IF('Input and Summary Results'!D5271=0,FALSE,'Input and Summary Results'!$B5271)</f>
        <v>311</v>
      </c>
      <c r="C5689">
        <f>IF(OR(B5689=0,'Input and Summary Results'!D5271=0,'Input and Summary Results'!D5271=""),FALSE,'Input and Summary Results'!$D5271)</f>
        <v>0.87744725400000001</v>
      </c>
      <c r="D5689">
        <f>IF(OR(B5689=0,'Input and Summary Results'!E5271=0),FALSE,'Input and Summary Results'!$E5271)</f>
        <v>8.4303148999999994E-2</v>
      </c>
      <c r="E5689">
        <f t="shared" si="296"/>
        <v>-5.6778980828226064E-2</v>
      </c>
      <c r="F5689">
        <f t="shared" si="297"/>
        <v>4.1697739093955841E-2</v>
      </c>
      <c r="G5689">
        <f>IF('Input and Summary Results'!$J$4="yes",IF(C5689=FALSE,FALSE,IF('Data Transformation'!E5689&lt;$R$10,E5689,$R$10)),IF(C5689=FALSE,FALSE,IF(C5689&lt;$R$10,C5689,$R$10)))</f>
        <v>0.87744725400000001</v>
      </c>
      <c r="H5689">
        <f>IF('Input and Summary Results'!$J$4="yes",'Data Transformation'!F5689,'Data Transformation'!D5689)</f>
        <v>8.4303148999999994E-2</v>
      </c>
      <c r="I5689">
        <f t="shared" si="295"/>
        <v>311</v>
      </c>
    </row>
    <row r="5690" spans="2:9" x14ac:dyDescent="0.45">
      <c r="B5690">
        <f>IF('Input and Summary Results'!D5272=0,FALSE,'Input and Summary Results'!$B5272)</f>
        <v>311</v>
      </c>
      <c r="C5690">
        <f>IF(OR(B5690=0,'Input and Summary Results'!D5272=0,'Input and Summary Results'!D5272=""),FALSE,'Input and Summary Results'!$D5272)</f>
        <v>0.87949258900000005</v>
      </c>
      <c r="D5690">
        <f>IF(OR(B5690=0,'Input and Summary Results'!E5272=0),FALSE,'Input and Summary Results'!$E5272)</f>
        <v>7.9740130000000006E-2</v>
      </c>
      <c r="E5690">
        <f t="shared" si="296"/>
        <v>-5.5767815751677212E-2</v>
      </c>
      <c r="F5690">
        <f t="shared" si="297"/>
        <v>3.9349071103997671E-2</v>
      </c>
      <c r="G5690">
        <f>IF('Input and Summary Results'!$J$4="yes",IF(C5690=FALSE,FALSE,IF('Data Transformation'!E5690&lt;$R$10,E5690,$R$10)),IF(C5690=FALSE,FALSE,IF(C5690&lt;$R$10,C5690,$R$10)))</f>
        <v>0.87949258900000005</v>
      </c>
      <c r="H5690">
        <f>IF('Input and Summary Results'!$J$4="yes",'Data Transformation'!F5690,'Data Transformation'!D5690)</f>
        <v>7.9740130000000006E-2</v>
      </c>
      <c r="I5690">
        <f t="shared" si="295"/>
        <v>311</v>
      </c>
    </row>
    <row r="5691" spans="2:9" x14ac:dyDescent="0.45">
      <c r="B5691">
        <f>IF('Input and Summary Results'!D5273=0,FALSE,'Input and Summary Results'!$B5273)</f>
        <v>311</v>
      </c>
      <c r="C5691">
        <f>IF(OR(B5691=0,'Input and Summary Results'!D5273=0,'Input and Summary Results'!D5273=""),FALSE,'Input and Summary Results'!$D5273)</f>
        <v>1.007233697</v>
      </c>
      <c r="D5691">
        <f>IF(OR(B5691=0,'Input and Summary Results'!E5273=0),FALSE,'Input and Summary Results'!$E5273)</f>
        <v>7.5685428999999999E-2</v>
      </c>
      <c r="E5691">
        <f t="shared" si="296"/>
        <v>3.1302466633056879E-3</v>
      </c>
      <c r="F5691">
        <f t="shared" si="297"/>
        <v>3.2611573941414708E-2</v>
      </c>
      <c r="G5691">
        <f>IF('Input and Summary Results'!$J$4="yes",IF(C5691=FALSE,FALSE,IF('Data Transformation'!E5691&lt;$R$10,E5691,$R$10)),IF(C5691=FALSE,FALSE,IF(C5691&lt;$R$10,C5691,$R$10)))</f>
        <v>1.007233697</v>
      </c>
      <c r="H5691">
        <f>IF('Input and Summary Results'!$J$4="yes",'Data Transformation'!F5691,'Data Transformation'!D5691)</f>
        <v>7.5685428999999999E-2</v>
      </c>
      <c r="I5691">
        <f t="shared" si="295"/>
        <v>311</v>
      </c>
    </row>
    <row r="5692" spans="2:9" x14ac:dyDescent="0.45">
      <c r="B5692">
        <f>IF('Input and Summary Results'!D5274=0,FALSE,'Input and Summary Results'!$B5274)</f>
        <v>311</v>
      </c>
      <c r="C5692">
        <f>IF(OR(B5692=0,'Input and Summary Results'!D5274=0,'Input and Summary Results'!D5274=""),FALSE,'Input and Summary Results'!$D5274)</f>
        <v>1.059247448</v>
      </c>
      <c r="D5692">
        <f>IF(OR(B5692=0,'Input and Summary Results'!E5274=0),FALSE,'Input and Summary Results'!$E5274)</f>
        <v>7.3589270999999998E-2</v>
      </c>
      <c r="E5692">
        <f t="shared" si="296"/>
        <v>2.4997426346991924E-2</v>
      </c>
      <c r="F5692">
        <f t="shared" si="297"/>
        <v>3.0151352900875717E-2</v>
      </c>
      <c r="G5692">
        <f>IF('Input and Summary Results'!$J$4="yes",IF(C5692=FALSE,FALSE,IF('Data Transformation'!E5692&lt;$R$10,E5692,$R$10)),IF(C5692=FALSE,FALSE,IF(C5692&lt;$R$10,C5692,$R$10)))</f>
        <v>1.059247448</v>
      </c>
      <c r="H5692">
        <f>IF('Input and Summary Results'!$J$4="yes",'Data Transformation'!F5692,'Data Transformation'!D5692)</f>
        <v>7.3589270999999998E-2</v>
      </c>
      <c r="I5692">
        <f t="shared" si="295"/>
        <v>311</v>
      </c>
    </row>
    <row r="5693" spans="2:9" x14ac:dyDescent="0.45">
      <c r="B5693">
        <f>IF('Input and Summary Results'!D5275=0,FALSE,'Input and Summary Results'!$B5275)</f>
        <v>311</v>
      </c>
      <c r="C5693">
        <f>IF(OR(B5693=0,'Input and Summary Results'!D5275=0,'Input and Summary Results'!D5275=""),FALSE,'Input and Summary Results'!$D5275)</f>
        <v>1.0161442039999999</v>
      </c>
      <c r="D5693">
        <f>IF(OR(B5693=0,'Input and Summary Results'!E5275=0),FALSE,'Input and Summary Results'!$E5275)</f>
        <v>7.2640460000000004E-2</v>
      </c>
      <c r="E5693">
        <f t="shared" si="296"/>
        <v>6.9553443233606148E-3</v>
      </c>
      <c r="F5693">
        <f t="shared" si="297"/>
        <v>3.102508434915012E-2</v>
      </c>
      <c r="G5693">
        <f>IF('Input and Summary Results'!$J$4="yes",IF(C5693=FALSE,FALSE,IF('Data Transformation'!E5693&lt;$R$10,E5693,$R$10)),IF(C5693=FALSE,FALSE,IF(C5693&lt;$R$10,C5693,$R$10)))</f>
        <v>1.0161442039999999</v>
      </c>
      <c r="H5693">
        <f>IF('Input and Summary Results'!$J$4="yes",'Data Transformation'!F5693,'Data Transformation'!D5693)</f>
        <v>7.2640460000000004E-2</v>
      </c>
      <c r="I5693">
        <f t="shared" si="295"/>
        <v>311</v>
      </c>
    </row>
    <row r="5694" spans="2:9" x14ac:dyDescent="0.45">
      <c r="B5694">
        <f>IF('Input and Summary Results'!D5276=0,FALSE,'Input and Summary Results'!$B5276)</f>
        <v>311</v>
      </c>
      <c r="C5694">
        <f>IF(OR(B5694=0,'Input and Summary Results'!D5276=0,'Input and Summary Results'!D5276=""),FALSE,'Input and Summary Results'!$D5276)</f>
        <v>1.0537810219999999</v>
      </c>
      <c r="D5694">
        <f>IF(OR(B5694=0,'Input and Summary Results'!E5276=0),FALSE,'Input and Summary Results'!$E5276)</f>
        <v>6.8314051000000001E-2</v>
      </c>
      <c r="E5694">
        <f t="shared" si="296"/>
        <v>2.2750372909293274E-2</v>
      </c>
      <c r="F5694">
        <f t="shared" si="297"/>
        <v>2.8135160450820873E-2</v>
      </c>
      <c r="G5694">
        <f>IF('Input and Summary Results'!$J$4="yes",IF(C5694=FALSE,FALSE,IF('Data Transformation'!E5694&lt;$R$10,E5694,$R$10)),IF(C5694=FALSE,FALSE,IF(C5694&lt;$R$10,C5694,$R$10)))</f>
        <v>1.0537810219999999</v>
      </c>
      <c r="H5694">
        <f>IF('Input and Summary Results'!$J$4="yes",'Data Transformation'!F5694,'Data Transformation'!D5694)</f>
        <v>6.8314051000000001E-2</v>
      </c>
      <c r="I5694">
        <f t="shared" si="295"/>
        <v>311</v>
      </c>
    </row>
    <row r="5695" spans="2:9" x14ac:dyDescent="0.45">
      <c r="B5695">
        <f>IF('Input and Summary Results'!D5277=0,FALSE,'Input and Summary Results'!$B5277)</f>
        <v>311</v>
      </c>
      <c r="C5695">
        <f>IF(OR(B5695=0,'Input and Summary Results'!D5277=0,'Input and Summary Results'!D5277=""),FALSE,'Input and Summary Results'!$D5277)</f>
        <v>1.026792819</v>
      </c>
      <c r="D5695">
        <f>IF(OR(B5695=0,'Input and Summary Results'!E5277=0),FALSE,'Input and Summary Results'!$E5277)</f>
        <v>6.8093531999999998E-2</v>
      </c>
      <c r="E5695">
        <f t="shared" si="296"/>
        <v>1.1482822718942248E-2</v>
      </c>
      <c r="F5695">
        <f t="shared" si="297"/>
        <v>2.8781456532566575E-2</v>
      </c>
      <c r="G5695">
        <f>IF('Input and Summary Results'!$J$4="yes",IF(C5695=FALSE,FALSE,IF('Data Transformation'!E5695&lt;$R$10,E5695,$R$10)),IF(C5695=FALSE,FALSE,IF(C5695&lt;$R$10,C5695,$R$10)))</f>
        <v>1.026792819</v>
      </c>
      <c r="H5695">
        <f>IF('Input and Summary Results'!$J$4="yes",'Data Transformation'!F5695,'Data Transformation'!D5695)</f>
        <v>6.8093531999999998E-2</v>
      </c>
      <c r="I5695">
        <f t="shared" si="295"/>
        <v>311</v>
      </c>
    </row>
    <row r="5696" spans="2:9" x14ac:dyDescent="0.45">
      <c r="B5696">
        <f>IF('Input and Summary Results'!D5278=0,FALSE,'Input and Summary Results'!$B5278)</f>
        <v>311</v>
      </c>
      <c r="C5696">
        <f>IF(OR(B5696=0,'Input and Summary Results'!D5278=0,'Input and Summary Results'!D5278=""),FALSE,'Input and Summary Results'!$D5278)</f>
        <v>1.0525627310000001</v>
      </c>
      <c r="D5696">
        <f>IF(OR(B5696=0,'Input and Summary Results'!E5278=0),FALSE,'Input and Summary Results'!$E5278)</f>
        <v>6.5080971000000001E-2</v>
      </c>
      <c r="E5696">
        <f t="shared" si="296"/>
        <v>2.2247988512729779E-2</v>
      </c>
      <c r="F5696">
        <f t="shared" si="297"/>
        <v>2.6834639477654083E-2</v>
      </c>
      <c r="G5696">
        <f>IF('Input and Summary Results'!$J$4="yes",IF(C5696=FALSE,FALSE,IF('Data Transformation'!E5696&lt;$R$10,E5696,$R$10)),IF(C5696=FALSE,FALSE,IF(C5696&lt;$R$10,C5696,$R$10)))</f>
        <v>1.0525627310000001</v>
      </c>
      <c r="H5696">
        <f>IF('Input and Summary Results'!$J$4="yes",'Data Transformation'!F5696,'Data Transformation'!D5696)</f>
        <v>6.5080971000000001E-2</v>
      </c>
      <c r="I5696">
        <f t="shared" si="295"/>
        <v>311</v>
      </c>
    </row>
    <row r="5697" spans="2:9" x14ac:dyDescent="0.45">
      <c r="B5697">
        <f>IF('Input and Summary Results'!D5279=0,FALSE,'Input and Summary Results'!$B5279)</f>
        <v>311</v>
      </c>
      <c r="C5697">
        <f>IF(OR(B5697=0,'Input and Summary Results'!D5279=0,'Input and Summary Results'!D5279=""),FALSE,'Input and Summary Results'!$D5279)</f>
        <v>1.009844964</v>
      </c>
      <c r="D5697">
        <f>IF(OR(B5697=0,'Input and Summary Results'!E5279=0),FALSE,'Input and Summary Results'!$E5279)</f>
        <v>5.7064327999999997E-2</v>
      </c>
      <c r="E5697">
        <f t="shared" si="296"/>
        <v>4.2547040326086543E-3</v>
      </c>
      <c r="F5697">
        <f t="shared" si="297"/>
        <v>2.4524475770916456E-2</v>
      </c>
      <c r="G5697">
        <f>IF('Input and Summary Results'!$J$4="yes",IF(C5697=FALSE,FALSE,IF('Data Transformation'!E5697&lt;$R$10,E5697,$R$10)),IF(C5697=FALSE,FALSE,IF(C5697&lt;$R$10,C5697,$R$10)))</f>
        <v>1.009844964</v>
      </c>
      <c r="H5697">
        <f>IF('Input and Summary Results'!$J$4="yes",'Data Transformation'!F5697,'Data Transformation'!D5697)</f>
        <v>5.7064327999999997E-2</v>
      </c>
      <c r="I5697">
        <f t="shared" si="295"/>
        <v>311</v>
      </c>
    </row>
    <row r="5698" spans="2:9" x14ac:dyDescent="0.45">
      <c r="B5698">
        <f>IF('Input and Summary Results'!D5280=0,FALSE,'Input and Summary Results'!$B5280)</f>
        <v>311</v>
      </c>
      <c r="C5698">
        <f>IF(OR(B5698=0,'Input and Summary Results'!D5280=0,'Input and Summary Results'!D5280=""),FALSE,'Input and Summary Results'!$D5280)</f>
        <v>0.86475152200000005</v>
      </c>
      <c r="D5698">
        <f>IF(OR(B5698=0,'Input and Summary Results'!E5280=0),FALSE,'Input and Summary Results'!$E5280)</f>
        <v>5.3250407E-2</v>
      </c>
      <c r="E5698">
        <f t="shared" si="296"/>
        <v>-6.3108664935896633E-2</v>
      </c>
      <c r="F5698">
        <f t="shared" si="297"/>
        <v>2.6725222274890659E-2</v>
      </c>
      <c r="G5698">
        <f>IF('Input and Summary Results'!$J$4="yes",IF(C5698=FALSE,FALSE,IF('Data Transformation'!E5698&lt;$R$10,E5698,$R$10)),IF(C5698=FALSE,FALSE,IF(C5698&lt;$R$10,C5698,$R$10)))</f>
        <v>0.86475152200000005</v>
      </c>
      <c r="H5698">
        <f>IF('Input and Summary Results'!$J$4="yes",'Data Transformation'!F5698,'Data Transformation'!D5698)</f>
        <v>5.3250407E-2</v>
      </c>
      <c r="I5698">
        <f t="shared" si="295"/>
        <v>311</v>
      </c>
    </row>
    <row r="5699" spans="2:9" x14ac:dyDescent="0.45">
      <c r="B5699">
        <f>IF('Input and Summary Results'!D5281=0,FALSE,'Input and Summary Results'!$B5281)</f>
        <v>311</v>
      </c>
      <c r="C5699">
        <f>IF(OR(B5699=0,'Input and Summary Results'!D5281=0,'Input and Summary Results'!D5281=""),FALSE,'Input and Summary Results'!$D5281)</f>
        <v>0.98579309199999998</v>
      </c>
      <c r="D5699">
        <f>IF(OR(B5699=0,'Input and Summary Results'!E5281=0),FALSE,'Input and Summary Results'!$E5281)</f>
        <v>4.7176102999999997E-2</v>
      </c>
      <c r="E5699">
        <f t="shared" si="296"/>
        <v>-6.2142295134032617E-3</v>
      </c>
      <c r="F5699">
        <f t="shared" si="297"/>
        <v>2.0769499064414217E-2</v>
      </c>
      <c r="G5699">
        <f>IF('Input and Summary Results'!$J$4="yes",IF(C5699=FALSE,FALSE,IF('Data Transformation'!E5699&lt;$R$10,E5699,$R$10)),IF(C5699=FALSE,FALSE,IF(C5699&lt;$R$10,C5699,$R$10)))</f>
        <v>0.98579309199999998</v>
      </c>
      <c r="H5699">
        <f>IF('Input and Summary Results'!$J$4="yes",'Data Transformation'!F5699,'Data Transformation'!D5699)</f>
        <v>4.7176102999999997E-2</v>
      </c>
      <c r="I5699">
        <f t="shared" si="295"/>
        <v>311</v>
      </c>
    </row>
    <row r="5700" spans="2:9" x14ac:dyDescent="0.45">
      <c r="B5700">
        <f>IF('Input and Summary Results'!D5282=0,FALSE,'Input and Summary Results'!$B5282)</f>
        <v>311</v>
      </c>
      <c r="C5700">
        <f>IF(OR(B5700=0,'Input and Summary Results'!D5282=0,'Input and Summary Results'!D5282=""),FALSE,'Input and Summary Results'!$D5282)</f>
        <v>0.92756371800000004</v>
      </c>
      <c r="D5700">
        <f>IF(OR(B5700=0,'Input and Summary Results'!E5282=0),FALSE,'Input and Summary Results'!$E5282)</f>
        <v>4.6731014000000001E-2</v>
      </c>
      <c r="E5700">
        <f t="shared" si="296"/>
        <v>-3.2656247292092801E-2</v>
      </c>
      <c r="F5700">
        <f t="shared" si="297"/>
        <v>2.1865085581107217E-2</v>
      </c>
      <c r="G5700">
        <f>IF('Input and Summary Results'!$J$4="yes",IF(C5700=FALSE,FALSE,IF('Data Transformation'!E5700&lt;$R$10,E5700,$R$10)),IF(C5700=FALSE,FALSE,IF(C5700&lt;$R$10,C5700,$R$10)))</f>
        <v>0.92756371800000004</v>
      </c>
      <c r="H5700">
        <f>IF('Input and Summary Results'!$J$4="yes",'Data Transformation'!F5700,'Data Transformation'!D5700)</f>
        <v>4.6731014000000001E-2</v>
      </c>
      <c r="I5700">
        <f t="shared" si="295"/>
        <v>311</v>
      </c>
    </row>
    <row r="5701" spans="2:9" x14ac:dyDescent="0.45">
      <c r="B5701">
        <f>IF('Input and Summary Results'!D5283=0,FALSE,'Input and Summary Results'!$B5283)</f>
        <v>311</v>
      </c>
      <c r="C5701">
        <f>IF(OR(B5701=0,'Input and Summary Results'!D5283=0,'Input and Summary Results'!D5283=""),FALSE,'Input and Summary Results'!$D5283)</f>
        <v>0.88153723399999995</v>
      </c>
      <c r="D5701">
        <f>IF(OR(B5701=0,'Input and Summary Results'!E5283=0),FALSE,'Input and Summary Results'!$E5283)</f>
        <v>4.2105483999999999E-2</v>
      </c>
      <c r="E5701">
        <f t="shared" si="296"/>
        <v>-5.4759339429057904E-2</v>
      </c>
      <c r="F5701">
        <f t="shared" si="297"/>
        <v>2.0729447777358433E-2</v>
      </c>
      <c r="G5701">
        <f>IF('Input and Summary Results'!$J$4="yes",IF(C5701=FALSE,FALSE,IF('Data Transformation'!E5701&lt;$R$10,E5701,$R$10)),IF(C5701=FALSE,FALSE,IF(C5701&lt;$R$10,C5701,$R$10)))</f>
        <v>0.88153723399999995</v>
      </c>
      <c r="H5701">
        <f>IF('Input and Summary Results'!$J$4="yes",'Data Transformation'!F5701,'Data Transformation'!D5701)</f>
        <v>4.2105483999999999E-2</v>
      </c>
      <c r="I5701">
        <f t="shared" ref="I5701:I5764" si="298">IF(G5701=FALSE,"",B5701)</f>
        <v>311</v>
      </c>
    </row>
    <row r="5702" spans="2:9" x14ac:dyDescent="0.45">
      <c r="B5702">
        <f>IF('Input and Summary Results'!D5284=0,FALSE,'Input and Summary Results'!$B5284)</f>
        <v>312</v>
      </c>
      <c r="C5702">
        <f>IF(OR(B5702=0,'Input and Summary Results'!D5284=0,'Input and Summary Results'!D5284=""),FALSE,'Input and Summary Results'!$D5284)</f>
        <v>0.80016875499999995</v>
      </c>
      <c r="D5702">
        <f>IF(OR(B5702=0,'Input and Summary Results'!E5284=0),FALSE,'Input and Summary Results'!$E5284)</f>
        <v>0.11728807500000001</v>
      </c>
      <c r="E5702">
        <f t="shared" si="296"/>
        <v>-9.681841096253932E-2</v>
      </c>
      <c r="F5702">
        <f t="shared" si="297"/>
        <v>6.36153614246035E-2</v>
      </c>
      <c r="G5702">
        <f>IF('Input and Summary Results'!$J$4="yes",IF(C5702=FALSE,FALSE,IF('Data Transformation'!E5702&lt;$R$10,E5702,$R$10)),IF(C5702=FALSE,FALSE,IF(C5702&lt;$R$10,C5702,$R$10)))</f>
        <v>0.80016875499999995</v>
      </c>
      <c r="H5702">
        <f>IF('Input and Summary Results'!$J$4="yes",'Data Transformation'!F5702,'Data Transformation'!D5702)</f>
        <v>0.11728807500000001</v>
      </c>
      <c r="I5702">
        <f t="shared" si="298"/>
        <v>312</v>
      </c>
    </row>
    <row r="5703" spans="2:9" x14ac:dyDescent="0.45">
      <c r="B5703">
        <f>IF('Input and Summary Results'!D5285=0,FALSE,'Input and Summary Results'!$B5285)</f>
        <v>312</v>
      </c>
      <c r="C5703">
        <f>IF(OR(B5703=0,'Input and Summary Results'!D5285=0,'Input and Summary Results'!D5285=""),FALSE,'Input and Summary Results'!$D5285)</f>
        <v>1.0509276030000001</v>
      </c>
      <c r="D5703">
        <f>IF(OR(B5703=0,'Input and Summary Results'!E5285=0),FALSE,'Input and Summary Results'!$E5285)</f>
        <v>9.2653559999999996E-2</v>
      </c>
      <c r="E5703">
        <f t="shared" si="296"/>
        <v>2.1572799091451565E-2</v>
      </c>
      <c r="F5703">
        <f t="shared" si="297"/>
        <v>3.8263002061427437E-2</v>
      </c>
      <c r="G5703">
        <f>IF('Input and Summary Results'!$J$4="yes",IF(C5703=FALSE,FALSE,IF('Data Transformation'!E5703&lt;$R$10,E5703,$R$10)),IF(C5703=FALSE,FALSE,IF(C5703&lt;$R$10,C5703,$R$10)))</f>
        <v>1.0509276030000001</v>
      </c>
      <c r="H5703">
        <f>IF('Input and Summary Results'!$J$4="yes",'Data Transformation'!F5703,'Data Transformation'!D5703)</f>
        <v>9.2653559999999996E-2</v>
      </c>
      <c r="I5703">
        <f t="shared" si="298"/>
        <v>312</v>
      </c>
    </row>
    <row r="5704" spans="2:9" x14ac:dyDescent="0.45">
      <c r="B5704">
        <f>IF('Input and Summary Results'!D5286=0,FALSE,'Input and Summary Results'!$B5286)</f>
        <v>312</v>
      </c>
      <c r="C5704">
        <f>IF(OR(B5704=0,'Input and Summary Results'!D5286=0,'Input and Summary Results'!D5286=""),FALSE,'Input and Summary Results'!$D5286)</f>
        <v>0.84591577200000001</v>
      </c>
      <c r="D5704">
        <f>IF(OR(B5704=0,'Input and Summary Results'!E5286=0),FALSE,'Input and Summary Results'!$E5286)</f>
        <v>9.0482752E-2</v>
      </c>
      <c r="E5704">
        <f t="shared" si="296"/>
        <v>-7.2672877595359495E-2</v>
      </c>
      <c r="F5704">
        <f t="shared" si="297"/>
        <v>4.6422487519242044E-2</v>
      </c>
      <c r="G5704">
        <f>IF('Input and Summary Results'!$J$4="yes",IF(C5704=FALSE,FALSE,IF('Data Transformation'!E5704&lt;$R$10,E5704,$R$10)),IF(C5704=FALSE,FALSE,IF(C5704&lt;$R$10,C5704,$R$10)))</f>
        <v>0.84591577200000001</v>
      </c>
      <c r="H5704">
        <f>IF('Input and Summary Results'!$J$4="yes",'Data Transformation'!F5704,'Data Transformation'!D5704)</f>
        <v>9.0482752E-2</v>
      </c>
      <c r="I5704">
        <f t="shared" si="298"/>
        <v>312</v>
      </c>
    </row>
    <row r="5705" spans="2:9" x14ac:dyDescent="0.45">
      <c r="B5705">
        <f>IF('Input and Summary Results'!D5287=0,FALSE,'Input and Summary Results'!$B5287)</f>
        <v>312</v>
      </c>
      <c r="C5705">
        <f>IF(OR(B5705=0,'Input and Summary Results'!D5287=0,'Input and Summary Results'!D5287=""),FALSE,'Input and Summary Results'!$D5287)</f>
        <v>1.128687886</v>
      </c>
      <c r="D5705">
        <f>IF(OR(B5705=0,'Input and Summary Results'!E5287=0),FALSE,'Input and Summary Results'!$E5287)</f>
        <v>8.7155923999999996E-2</v>
      </c>
      <c r="E5705">
        <f t="shared" si="296"/>
        <v>5.2573863866677513E-2</v>
      </c>
      <c r="F5705">
        <f t="shared" si="297"/>
        <v>3.3512959149452584E-2</v>
      </c>
      <c r="G5705">
        <f>IF('Input and Summary Results'!$J$4="yes",IF(C5705=FALSE,FALSE,IF('Data Transformation'!E5705&lt;$R$10,E5705,$R$10)),IF(C5705=FALSE,FALSE,IF(C5705&lt;$R$10,C5705,$R$10)))</f>
        <v>1.128687886</v>
      </c>
      <c r="H5705">
        <f>IF('Input and Summary Results'!$J$4="yes",'Data Transformation'!F5705,'Data Transformation'!D5705)</f>
        <v>8.7155923999999996E-2</v>
      </c>
      <c r="I5705">
        <f t="shared" si="298"/>
        <v>312</v>
      </c>
    </row>
    <row r="5706" spans="2:9" x14ac:dyDescent="0.45">
      <c r="B5706">
        <f>IF('Input and Summary Results'!D5288=0,FALSE,'Input and Summary Results'!$B5288)</f>
        <v>312</v>
      </c>
      <c r="C5706">
        <f>IF(OR(B5706=0,'Input and Summary Results'!D5288=0,'Input and Summary Results'!D5288=""),FALSE,'Input and Summary Results'!$D5288)</f>
        <v>0.95239578700000005</v>
      </c>
      <c r="D5706">
        <f>IF(OR(B5706=0,'Input and Summary Results'!E5288=0),FALSE,'Input and Summary Results'!$E5288)</f>
        <v>8.6651748000000001E-2</v>
      </c>
      <c r="E5706">
        <f t="shared" si="296"/>
        <v>-2.1182534399769155E-2</v>
      </c>
      <c r="F5706">
        <f t="shared" si="297"/>
        <v>3.9486586506708263E-2</v>
      </c>
      <c r="G5706">
        <f>IF('Input and Summary Results'!$J$4="yes",IF(C5706=FALSE,FALSE,IF('Data Transformation'!E5706&lt;$R$10,E5706,$R$10)),IF(C5706=FALSE,FALSE,IF(C5706&lt;$R$10,C5706,$R$10)))</f>
        <v>0.95239578700000005</v>
      </c>
      <c r="H5706">
        <f>IF('Input and Summary Results'!$J$4="yes",'Data Transformation'!F5706,'Data Transformation'!D5706)</f>
        <v>8.6651748000000001E-2</v>
      </c>
      <c r="I5706">
        <f t="shared" si="298"/>
        <v>312</v>
      </c>
    </row>
    <row r="5707" spans="2:9" x14ac:dyDescent="0.45">
      <c r="B5707">
        <f>IF('Input and Summary Results'!D5289=0,FALSE,'Input and Summary Results'!$B5289)</f>
        <v>312</v>
      </c>
      <c r="C5707">
        <f>IF(OR(B5707=0,'Input and Summary Results'!D5289=0,'Input and Summary Results'!D5289=""),FALSE,'Input and Summary Results'!$D5289)</f>
        <v>0.99219586299999996</v>
      </c>
      <c r="D5707">
        <f>IF(OR(B5707=0,'Input and Summary Results'!E5289=0),FALSE,'Input and Summary Results'!$E5289)</f>
        <v>8.6616487000000006E-2</v>
      </c>
      <c r="E5707">
        <f t="shared" si="296"/>
        <v>-3.4025881041240009E-3</v>
      </c>
      <c r="F5707">
        <f t="shared" si="297"/>
        <v>3.788723251106723E-2</v>
      </c>
      <c r="G5707">
        <f>IF('Input and Summary Results'!$J$4="yes",IF(C5707=FALSE,FALSE,IF('Data Transformation'!E5707&lt;$R$10,E5707,$R$10)),IF(C5707=FALSE,FALSE,IF(C5707&lt;$R$10,C5707,$R$10)))</f>
        <v>0.99219586299999996</v>
      </c>
      <c r="H5707">
        <f>IF('Input and Summary Results'!$J$4="yes",'Data Transformation'!F5707,'Data Transformation'!D5707)</f>
        <v>8.6616487000000006E-2</v>
      </c>
      <c r="I5707">
        <f t="shared" si="298"/>
        <v>312</v>
      </c>
    </row>
    <row r="5708" spans="2:9" x14ac:dyDescent="0.45">
      <c r="B5708">
        <f>IF('Input and Summary Results'!D5290=0,FALSE,'Input and Summary Results'!$B5290)</f>
        <v>312</v>
      </c>
      <c r="C5708">
        <f>IF(OR(B5708=0,'Input and Summary Results'!D5290=0,'Input and Summary Results'!D5290=""),FALSE,'Input and Summary Results'!$D5290)</f>
        <v>0.81445157700000004</v>
      </c>
      <c r="D5708">
        <f>IF(OR(B5708=0,'Input and Summary Results'!E5290=0),FALSE,'Input and Summary Results'!$E5290)</f>
        <v>8.4324524999999997E-2</v>
      </c>
      <c r="E5708">
        <f t="shared" si="296"/>
        <v>-8.9134731449819996E-2</v>
      </c>
      <c r="F5708">
        <f t="shared" si="297"/>
        <v>4.4934339724410646E-2</v>
      </c>
      <c r="G5708">
        <f>IF('Input and Summary Results'!$J$4="yes",IF(C5708=FALSE,FALSE,IF('Data Transformation'!E5708&lt;$R$10,E5708,$R$10)),IF(C5708=FALSE,FALSE,IF(C5708&lt;$R$10,C5708,$R$10)))</f>
        <v>0.81445157700000004</v>
      </c>
      <c r="H5708">
        <f>IF('Input and Summary Results'!$J$4="yes",'Data Transformation'!F5708,'Data Transformation'!D5708)</f>
        <v>8.4324524999999997E-2</v>
      </c>
      <c r="I5708">
        <f t="shared" si="298"/>
        <v>312</v>
      </c>
    </row>
    <row r="5709" spans="2:9" x14ac:dyDescent="0.45">
      <c r="B5709">
        <f>IF('Input and Summary Results'!D5291=0,FALSE,'Input and Summary Results'!$B5291)</f>
        <v>312</v>
      </c>
      <c r="C5709">
        <f>IF(OR(B5709=0,'Input and Summary Results'!D5291=0,'Input and Summary Results'!D5291=""),FALSE,'Input and Summary Results'!$D5291)</f>
        <v>0.96243590199999995</v>
      </c>
      <c r="D5709">
        <f>IF(OR(B5709=0,'Input and Summary Results'!E5291=0),FALSE,'Input and Summary Results'!$E5291)</f>
        <v>8.2573855000000002E-2</v>
      </c>
      <c r="E5709">
        <f t="shared" si="296"/>
        <v>-1.6628184764565932E-2</v>
      </c>
      <c r="F5709">
        <f t="shared" si="297"/>
        <v>3.7235781619875605E-2</v>
      </c>
      <c r="G5709">
        <f>IF('Input and Summary Results'!$J$4="yes",IF(C5709=FALSE,FALSE,IF('Data Transformation'!E5709&lt;$R$10,E5709,$R$10)),IF(C5709=FALSE,FALSE,IF(C5709&lt;$R$10,C5709,$R$10)))</f>
        <v>0.96243590199999995</v>
      </c>
      <c r="H5709">
        <f>IF('Input and Summary Results'!$J$4="yes",'Data Transformation'!F5709,'Data Transformation'!D5709)</f>
        <v>8.2573855000000002E-2</v>
      </c>
      <c r="I5709">
        <f t="shared" si="298"/>
        <v>312</v>
      </c>
    </row>
    <row r="5710" spans="2:9" x14ac:dyDescent="0.45">
      <c r="B5710">
        <f>IF('Input and Summary Results'!D5292=0,FALSE,'Input and Summary Results'!$B5292)</f>
        <v>312</v>
      </c>
      <c r="C5710">
        <f>IF(OR(B5710=0,'Input and Summary Results'!D5292=0,'Input and Summary Results'!D5292=""),FALSE,'Input and Summary Results'!$D5292)</f>
        <v>0.99306616299999995</v>
      </c>
      <c r="D5710">
        <f>IF(OR(B5710=0,'Input and Summary Results'!E5292=0),FALSE,'Input and Summary Results'!$E5292)</f>
        <v>7.7501931999999996E-2</v>
      </c>
      <c r="E5710">
        <f t="shared" si="296"/>
        <v>-3.0218156853071779E-3</v>
      </c>
      <c r="F5710">
        <f t="shared" si="297"/>
        <v>3.3870692347816908E-2</v>
      </c>
      <c r="G5710">
        <f>IF('Input and Summary Results'!$J$4="yes",IF(C5710=FALSE,FALSE,IF('Data Transformation'!E5710&lt;$R$10,E5710,$R$10)),IF(C5710=FALSE,FALSE,IF(C5710&lt;$R$10,C5710,$R$10)))</f>
        <v>0.99306616299999995</v>
      </c>
      <c r="H5710">
        <f>IF('Input and Summary Results'!$J$4="yes",'Data Transformation'!F5710,'Data Transformation'!D5710)</f>
        <v>7.7501931999999996E-2</v>
      </c>
      <c r="I5710">
        <f t="shared" si="298"/>
        <v>312</v>
      </c>
    </row>
    <row r="5711" spans="2:9" x14ac:dyDescent="0.45">
      <c r="B5711">
        <f>IF('Input and Summary Results'!D5293=0,FALSE,'Input and Summary Results'!$B5293)</f>
        <v>312</v>
      </c>
      <c r="C5711">
        <f>IF(OR(B5711=0,'Input and Summary Results'!D5293=0,'Input and Summary Results'!D5293=""),FALSE,'Input and Summary Results'!$D5293)</f>
        <v>0.95267846199999995</v>
      </c>
      <c r="D5711">
        <f>IF(OR(B5711=0,'Input and Summary Results'!E5293=0),FALSE,'Input and Summary Results'!$E5293)</f>
        <v>7.7032798999999999E-2</v>
      </c>
      <c r="E5711">
        <f t="shared" si="296"/>
        <v>-2.1053653130561564E-2</v>
      </c>
      <c r="F5711">
        <f t="shared" si="297"/>
        <v>3.5092884010219177E-2</v>
      </c>
      <c r="G5711">
        <f>IF('Input and Summary Results'!$J$4="yes",IF(C5711=FALSE,FALSE,IF('Data Transformation'!E5711&lt;$R$10,E5711,$R$10)),IF(C5711=FALSE,FALSE,IF(C5711&lt;$R$10,C5711,$R$10)))</f>
        <v>0.95267846199999995</v>
      </c>
      <c r="H5711">
        <f>IF('Input and Summary Results'!$J$4="yes",'Data Transformation'!F5711,'Data Transformation'!D5711)</f>
        <v>7.7032798999999999E-2</v>
      </c>
      <c r="I5711">
        <f t="shared" si="298"/>
        <v>312</v>
      </c>
    </row>
    <row r="5712" spans="2:9" x14ac:dyDescent="0.45">
      <c r="B5712">
        <f>IF('Input and Summary Results'!D5294=0,FALSE,'Input and Summary Results'!$B5294)</f>
        <v>312</v>
      </c>
      <c r="C5712">
        <f>IF(OR(B5712=0,'Input and Summary Results'!D5294=0,'Input and Summary Results'!D5294=""),FALSE,'Input and Summary Results'!$D5294)</f>
        <v>0.94087560100000001</v>
      </c>
      <c r="D5712">
        <f>IF(OR(B5712=0,'Input and Summary Results'!E5294=0),FALSE,'Input and Summary Results'!$E5294)</f>
        <v>7.5849098000000004E-2</v>
      </c>
      <c r="E5712">
        <f t="shared" si="296"/>
        <v>-2.6467793544730257E-2</v>
      </c>
      <c r="F5712">
        <f t="shared" si="297"/>
        <v>3.4987099779198123E-2</v>
      </c>
      <c r="G5712">
        <f>IF('Input and Summary Results'!$J$4="yes",IF(C5712=FALSE,FALSE,IF('Data Transformation'!E5712&lt;$R$10,E5712,$R$10)),IF(C5712=FALSE,FALSE,IF(C5712&lt;$R$10,C5712,$R$10)))</f>
        <v>0.94087560100000001</v>
      </c>
      <c r="H5712">
        <f>IF('Input and Summary Results'!$J$4="yes",'Data Transformation'!F5712,'Data Transformation'!D5712)</f>
        <v>7.5849098000000004E-2</v>
      </c>
      <c r="I5712">
        <f t="shared" si="298"/>
        <v>312</v>
      </c>
    </row>
    <row r="5713" spans="2:9" x14ac:dyDescent="0.45">
      <c r="B5713">
        <f>IF('Input and Summary Results'!D5295=0,FALSE,'Input and Summary Results'!$B5295)</f>
        <v>312</v>
      </c>
      <c r="C5713">
        <f>IF(OR(B5713=0,'Input and Summary Results'!D5295=0,'Input and Summary Results'!D5295=""),FALSE,'Input and Summary Results'!$D5295)</f>
        <v>0.77629555100000003</v>
      </c>
      <c r="D5713">
        <f>IF(OR(B5713=0,'Input and Summary Results'!E5295=0),FALSE,'Input and Summary Results'!$E5295)</f>
        <v>7.0121487999999996E-2</v>
      </c>
      <c r="E5713">
        <f t="shared" si="296"/>
        <v>-0.10997290279920925</v>
      </c>
      <c r="F5713">
        <f t="shared" si="297"/>
        <v>3.9202499296559792E-2</v>
      </c>
      <c r="G5713">
        <f>IF('Input and Summary Results'!$J$4="yes",IF(C5713=FALSE,FALSE,IF('Data Transformation'!E5713&lt;$R$10,E5713,$R$10)),IF(C5713=FALSE,FALSE,IF(C5713&lt;$R$10,C5713,$R$10)))</f>
        <v>0.77629555100000003</v>
      </c>
      <c r="H5713">
        <f>IF('Input and Summary Results'!$J$4="yes",'Data Transformation'!F5713,'Data Transformation'!D5713)</f>
        <v>7.0121487999999996E-2</v>
      </c>
      <c r="I5713">
        <f t="shared" si="298"/>
        <v>312</v>
      </c>
    </row>
    <row r="5714" spans="2:9" x14ac:dyDescent="0.45">
      <c r="B5714">
        <f>IF('Input and Summary Results'!D5296=0,FALSE,'Input and Summary Results'!$B5296)</f>
        <v>312</v>
      </c>
      <c r="C5714">
        <f>IF(OR(B5714=0,'Input and Summary Results'!D5296=0,'Input and Summary Results'!D5296=""),FALSE,'Input and Summary Results'!$D5296)</f>
        <v>0.90512119300000005</v>
      </c>
      <c r="D5714">
        <f>IF(OR(B5714=0,'Input and Summary Results'!E5296=0),FALSE,'Input and Summary Results'!$E5296)</f>
        <v>6.2338861000000002E-2</v>
      </c>
      <c r="E5714">
        <f t="shared" si="296"/>
        <v>-4.3293266179042215E-2</v>
      </c>
      <c r="F5714">
        <f t="shared" si="297"/>
        <v>2.9891097328443618E-2</v>
      </c>
      <c r="G5714">
        <f>IF('Input and Summary Results'!$J$4="yes",IF(C5714=FALSE,FALSE,IF('Data Transformation'!E5714&lt;$R$10,E5714,$R$10)),IF(C5714=FALSE,FALSE,IF(C5714&lt;$R$10,C5714,$R$10)))</f>
        <v>0.90512119300000005</v>
      </c>
      <c r="H5714">
        <f>IF('Input and Summary Results'!$J$4="yes",'Data Transformation'!F5714,'Data Transformation'!D5714)</f>
        <v>6.2338861000000002E-2</v>
      </c>
      <c r="I5714">
        <f t="shared" si="298"/>
        <v>312</v>
      </c>
    </row>
    <row r="5715" spans="2:9" x14ac:dyDescent="0.45">
      <c r="B5715">
        <f>IF('Input and Summary Results'!D5297=0,FALSE,'Input and Summary Results'!$B5297)</f>
        <v>312</v>
      </c>
      <c r="C5715">
        <f>IF(OR(B5715=0,'Input and Summary Results'!D5297=0,'Input and Summary Results'!D5297=""),FALSE,'Input and Summary Results'!$D5297)</f>
        <v>0.93791703100000001</v>
      </c>
      <c r="D5715">
        <f>IF(OR(B5715=0,'Input and Summary Results'!E5297=0),FALSE,'Input and Summary Results'!$E5297)</f>
        <v>6.1605404000000002E-2</v>
      </c>
      <c r="E5715">
        <f t="shared" si="296"/>
        <v>-2.783557800961059E-2</v>
      </c>
      <c r="F5715">
        <f t="shared" si="297"/>
        <v>2.8506514384852875E-2</v>
      </c>
      <c r="G5715">
        <f>IF('Input and Summary Results'!$J$4="yes",IF(C5715=FALSE,FALSE,IF('Data Transformation'!E5715&lt;$R$10,E5715,$R$10)),IF(C5715=FALSE,FALSE,IF(C5715&lt;$R$10,C5715,$R$10)))</f>
        <v>0.93791703100000001</v>
      </c>
      <c r="H5715">
        <f>IF('Input and Summary Results'!$J$4="yes",'Data Transformation'!F5715,'Data Transformation'!D5715)</f>
        <v>6.1605404000000002E-2</v>
      </c>
      <c r="I5715">
        <f t="shared" si="298"/>
        <v>312</v>
      </c>
    </row>
    <row r="5716" spans="2:9" x14ac:dyDescent="0.45">
      <c r="B5716">
        <f>IF('Input and Summary Results'!D5298=0,FALSE,'Input and Summary Results'!$B5298)</f>
        <v>312</v>
      </c>
      <c r="C5716">
        <f>IF(OR(B5716=0,'Input and Summary Results'!D5298=0,'Input and Summary Results'!D5298=""),FALSE,'Input and Summary Results'!$D5298)</f>
        <v>1.0093689800000001</v>
      </c>
      <c r="D5716">
        <f>IF(OR(B5716=0,'Input and Summary Results'!E5298=0),FALSE,'Input and Summary Results'!$E5298)</f>
        <v>5.6610476999999999E-2</v>
      </c>
      <c r="E5716">
        <f t="shared" si="296"/>
        <v>4.0499538335350294E-3</v>
      </c>
      <c r="F5716">
        <f t="shared" si="297"/>
        <v>2.4340897634876787E-2</v>
      </c>
      <c r="G5716">
        <f>IF('Input and Summary Results'!$J$4="yes",IF(C5716=FALSE,FALSE,IF('Data Transformation'!E5716&lt;$R$10,E5716,$R$10)),IF(C5716=FALSE,FALSE,IF(C5716&lt;$R$10,C5716,$R$10)))</f>
        <v>1.0093689800000001</v>
      </c>
      <c r="H5716">
        <f>IF('Input and Summary Results'!$J$4="yes",'Data Transformation'!F5716,'Data Transformation'!D5716)</f>
        <v>5.6610476999999999E-2</v>
      </c>
      <c r="I5716">
        <f t="shared" si="298"/>
        <v>312</v>
      </c>
    </row>
    <row r="5717" spans="2:9" x14ac:dyDescent="0.45">
      <c r="B5717">
        <f>IF('Input and Summary Results'!D5299=0,FALSE,'Input and Summary Results'!$B5299)</f>
        <v>312</v>
      </c>
      <c r="C5717">
        <f>IF(OR(B5717=0,'Input and Summary Results'!D5299=0,'Input and Summary Results'!D5299=""),FALSE,'Input and Summary Results'!$D5299)</f>
        <v>1.0322171609999999</v>
      </c>
      <c r="D5717">
        <f>IF(OR(B5717=0,'Input and Summary Results'!E5299=0),FALSE,'Input and Summary Results'!$E5299)</f>
        <v>5.6385815999999998E-2</v>
      </c>
      <c r="E5717">
        <f t="shared" si="296"/>
        <v>1.3771075103676979E-2</v>
      </c>
      <c r="F5717">
        <f t="shared" si="297"/>
        <v>2.3707650936836147E-2</v>
      </c>
      <c r="G5717">
        <f>IF('Input and Summary Results'!$J$4="yes",IF(C5717=FALSE,FALSE,IF('Data Transformation'!E5717&lt;$R$10,E5717,$R$10)),IF(C5717=FALSE,FALSE,IF(C5717&lt;$R$10,C5717,$R$10)))</f>
        <v>1.0322171609999999</v>
      </c>
      <c r="H5717">
        <f>IF('Input and Summary Results'!$J$4="yes",'Data Transformation'!F5717,'Data Transformation'!D5717)</f>
        <v>5.6385815999999998E-2</v>
      </c>
      <c r="I5717">
        <f t="shared" si="298"/>
        <v>312</v>
      </c>
    </row>
    <row r="5718" spans="2:9" x14ac:dyDescent="0.45">
      <c r="B5718">
        <f>IF('Input and Summary Results'!D5300=0,FALSE,'Input and Summary Results'!$B5300)</f>
        <v>312</v>
      </c>
      <c r="C5718">
        <f>IF(OR(B5718=0,'Input and Summary Results'!D5300=0,'Input and Summary Results'!D5300=""),FALSE,'Input and Summary Results'!$D5300)</f>
        <v>0.90406944600000005</v>
      </c>
      <c r="D5718">
        <f>IF(OR(B5718=0,'Input and Summary Results'!E5300=0),FALSE,'Input and Summary Results'!$E5300)</f>
        <v>4.9098173000000002E-2</v>
      </c>
      <c r="E5718">
        <f t="shared" si="296"/>
        <v>-4.3798207958053247E-2</v>
      </c>
      <c r="F5718">
        <f t="shared" si="297"/>
        <v>2.3569657371210397E-2</v>
      </c>
      <c r="G5718">
        <f>IF('Input and Summary Results'!$J$4="yes",IF(C5718=FALSE,FALSE,IF('Data Transformation'!E5718&lt;$R$10,E5718,$R$10)),IF(C5718=FALSE,FALSE,IF(C5718&lt;$R$10,C5718,$R$10)))</f>
        <v>0.90406944600000005</v>
      </c>
      <c r="H5718">
        <f>IF('Input and Summary Results'!$J$4="yes",'Data Transformation'!F5718,'Data Transformation'!D5718)</f>
        <v>4.9098173000000002E-2</v>
      </c>
      <c r="I5718">
        <f t="shared" si="298"/>
        <v>312</v>
      </c>
    </row>
    <row r="5719" spans="2:9" x14ac:dyDescent="0.45">
      <c r="B5719">
        <f>IF('Input and Summary Results'!D5301=0,FALSE,'Input and Summary Results'!$B5301)</f>
        <v>312</v>
      </c>
      <c r="C5719">
        <f>IF(OR(B5719=0,'Input and Summary Results'!D5301=0,'Input and Summary Results'!D5301=""),FALSE,'Input and Summary Results'!$D5301)</f>
        <v>0.95792520000000003</v>
      </c>
      <c r="D5719">
        <f>IF(OR(B5719=0,'Input and Summary Results'!E5301=0),FALSE,'Input and Summary Results'!$E5301)</f>
        <v>4.7153968999999997E-2</v>
      </c>
      <c r="E5719">
        <f t="shared" si="296"/>
        <v>-1.8668401668349936E-2</v>
      </c>
      <c r="F5719">
        <f t="shared" si="297"/>
        <v>2.1363695772905859E-2</v>
      </c>
      <c r="G5719">
        <f>IF('Input and Summary Results'!$J$4="yes",IF(C5719=FALSE,FALSE,IF('Data Transformation'!E5719&lt;$R$10,E5719,$R$10)),IF(C5719=FALSE,FALSE,IF(C5719&lt;$R$10,C5719,$R$10)))</f>
        <v>0.95792520000000003</v>
      </c>
      <c r="H5719">
        <f>IF('Input and Summary Results'!$J$4="yes",'Data Transformation'!F5719,'Data Transformation'!D5719)</f>
        <v>4.7153968999999997E-2</v>
      </c>
      <c r="I5719">
        <f t="shared" si="298"/>
        <v>312</v>
      </c>
    </row>
    <row r="5720" spans="2:9" x14ac:dyDescent="0.45">
      <c r="B5720">
        <f>IF('Input and Summary Results'!D5302=0,FALSE,'Input and Summary Results'!$B5302)</f>
        <v>312</v>
      </c>
      <c r="C5720">
        <f>IF(OR(B5720=0,'Input and Summary Results'!D5302=0,'Input and Summary Results'!D5302=""),FALSE,'Input and Summary Results'!$D5302)</f>
        <v>0.99406562300000001</v>
      </c>
      <c r="D5720">
        <f>IF(OR(B5720=0,'Input and Summary Results'!E5302=0),FALSE,'Input and Summary Results'!$E5302)</f>
        <v>4.5751871E-2</v>
      </c>
      <c r="E5720">
        <f t="shared" si="296"/>
        <v>-2.5849448118771918E-3</v>
      </c>
      <c r="F5720">
        <f t="shared" si="297"/>
        <v>1.9974850306235768E-2</v>
      </c>
      <c r="G5720">
        <f>IF('Input and Summary Results'!$J$4="yes",IF(C5720=FALSE,FALSE,IF('Data Transformation'!E5720&lt;$R$10,E5720,$R$10)),IF(C5720=FALSE,FALSE,IF(C5720&lt;$R$10,C5720,$R$10)))</f>
        <v>0.99406562300000001</v>
      </c>
      <c r="H5720">
        <f>IF('Input and Summary Results'!$J$4="yes",'Data Transformation'!F5720,'Data Transformation'!D5720)</f>
        <v>4.5751871E-2</v>
      </c>
      <c r="I5720">
        <f t="shared" si="298"/>
        <v>312</v>
      </c>
    </row>
    <row r="5721" spans="2:9" x14ac:dyDescent="0.45">
      <c r="B5721">
        <f>IF('Input and Summary Results'!D5303=0,FALSE,'Input and Summary Results'!$B5303)</f>
        <v>313</v>
      </c>
      <c r="C5721">
        <f>IF(OR(B5721=0,'Input and Summary Results'!D5303=0,'Input and Summary Results'!D5303=""),FALSE,'Input and Summary Results'!$D5303)</f>
        <v>0.94484584000000005</v>
      </c>
      <c r="D5721">
        <f>IF(OR(B5721=0,'Input and Summary Results'!E5303=0),FALSE,'Input and Summary Results'!$E5303)</f>
        <v>0.12912046499999999</v>
      </c>
      <c r="E5721">
        <f t="shared" si="296"/>
        <v>-2.4639044717028446E-2</v>
      </c>
      <c r="F5721">
        <f t="shared" si="297"/>
        <v>5.9309444395712202E-2</v>
      </c>
      <c r="G5721">
        <f>IF('Input and Summary Results'!$J$4="yes",IF(C5721=FALSE,FALSE,IF('Data Transformation'!E5721&lt;$R$10,E5721,$R$10)),IF(C5721=FALSE,FALSE,IF(C5721&lt;$R$10,C5721,$R$10)))</f>
        <v>0.94484584000000005</v>
      </c>
      <c r="H5721">
        <f>IF('Input and Summary Results'!$J$4="yes",'Data Transformation'!F5721,'Data Transformation'!D5721)</f>
        <v>0.12912046499999999</v>
      </c>
      <c r="I5721">
        <f t="shared" si="298"/>
        <v>313</v>
      </c>
    </row>
    <row r="5722" spans="2:9" x14ac:dyDescent="0.45">
      <c r="B5722">
        <f>IF('Input and Summary Results'!D5304=0,FALSE,'Input and Summary Results'!$B5304)</f>
        <v>313</v>
      </c>
      <c r="C5722">
        <f>IF(OR(B5722=0,'Input and Summary Results'!D5304=0,'Input and Summary Results'!D5304=""),FALSE,'Input and Summary Results'!$D5304)</f>
        <v>1.0116491400000001</v>
      </c>
      <c r="D5722">
        <f>IF(OR(B5722=0,'Input and Summary Results'!E5304=0),FALSE,'Input and Summary Results'!$E5304)</f>
        <v>9.3585960999999995E-2</v>
      </c>
      <c r="E5722">
        <f t="shared" si="296"/>
        <v>5.029916671295839E-3</v>
      </c>
      <c r="F5722">
        <f t="shared" si="297"/>
        <v>4.0148610291904162E-2</v>
      </c>
      <c r="G5722">
        <f>IF('Input and Summary Results'!$J$4="yes",IF(C5722=FALSE,FALSE,IF('Data Transformation'!E5722&lt;$R$10,E5722,$R$10)),IF(C5722=FALSE,FALSE,IF(C5722&lt;$R$10,C5722,$R$10)))</f>
        <v>1.0116491400000001</v>
      </c>
      <c r="H5722">
        <f>IF('Input and Summary Results'!$J$4="yes",'Data Transformation'!F5722,'Data Transformation'!D5722)</f>
        <v>9.3585960999999995E-2</v>
      </c>
      <c r="I5722">
        <f t="shared" si="298"/>
        <v>313</v>
      </c>
    </row>
    <row r="5723" spans="2:9" x14ac:dyDescent="0.45">
      <c r="B5723">
        <f>IF('Input and Summary Results'!D5305=0,FALSE,'Input and Summary Results'!$B5305)</f>
        <v>313</v>
      </c>
      <c r="C5723">
        <f>IF(OR(B5723=0,'Input and Summary Results'!D5305=0,'Input and Summary Results'!D5305=""),FALSE,'Input and Summary Results'!$D5305)</f>
        <v>0.88520738099999996</v>
      </c>
      <c r="D5723">
        <f>IF(OR(B5723=0,'Input and Summary Results'!E5305=0),FALSE,'Input and Summary Results'!$E5305)</f>
        <v>9.2023569E-2</v>
      </c>
      <c r="E5723">
        <f t="shared" si="296"/>
        <v>-5.2954973513185927E-2</v>
      </c>
      <c r="F5723">
        <f t="shared" si="297"/>
        <v>4.5117370012078564E-2</v>
      </c>
      <c r="G5723">
        <f>IF('Input and Summary Results'!$J$4="yes",IF(C5723=FALSE,FALSE,IF('Data Transformation'!E5723&lt;$R$10,E5723,$R$10)),IF(C5723=FALSE,FALSE,IF(C5723&lt;$R$10,C5723,$R$10)))</f>
        <v>0.88520738099999996</v>
      </c>
      <c r="H5723">
        <f>IF('Input and Summary Results'!$J$4="yes",'Data Transformation'!F5723,'Data Transformation'!D5723)</f>
        <v>9.2023569E-2</v>
      </c>
      <c r="I5723">
        <f t="shared" si="298"/>
        <v>313</v>
      </c>
    </row>
    <row r="5724" spans="2:9" x14ac:dyDescent="0.45">
      <c r="B5724">
        <f>IF('Input and Summary Results'!D5306=0,FALSE,'Input and Summary Results'!$B5306)</f>
        <v>313</v>
      </c>
      <c r="C5724">
        <f>IF(OR(B5724=0,'Input and Summary Results'!D5306=0,'Input and Summary Results'!D5306=""),FALSE,'Input and Summary Results'!$D5306)</f>
        <v>1.007340519</v>
      </c>
      <c r="D5724">
        <f>IF(OR(B5724=0,'Input and Summary Results'!E5306=0),FALSE,'Input and Summary Results'!$E5306)</f>
        <v>8.7050996000000005E-2</v>
      </c>
      <c r="E5724">
        <f t="shared" si="296"/>
        <v>3.1763032491796636E-3</v>
      </c>
      <c r="F5724">
        <f t="shared" si="297"/>
        <v>3.750482736612723E-2</v>
      </c>
      <c r="G5724">
        <f>IF('Input and Summary Results'!$J$4="yes",IF(C5724=FALSE,FALSE,IF('Data Transformation'!E5724&lt;$R$10,E5724,$R$10)),IF(C5724=FALSE,FALSE,IF(C5724&lt;$R$10,C5724,$R$10)))</f>
        <v>1.007340519</v>
      </c>
      <c r="H5724">
        <f>IF('Input and Summary Results'!$J$4="yes",'Data Transformation'!F5724,'Data Transformation'!D5724)</f>
        <v>8.7050996000000005E-2</v>
      </c>
      <c r="I5724">
        <f t="shared" si="298"/>
        <v>313</v>
      </c>
    </row>
    <row r="5725" spans="2:9" x14ac:dyDescent="0.45">
      <c r="B5725">
        <f>IF('Input and Summary Results'!D5307=0,FALSE,'Input and Summary Results'!$B5307)</f>
        <v>313</v>
      </c>
      <c r="C5725">
        <f>IF(OR(B5725=0,'Input and Summary Results'!D5307=0,'Input and Summary Results'!D5307=""),FALSE,'Input and Summary Results'!$D5307)</f>
        <v>0.96464602200000005</v>
      </c>
      <c r="D5725">
        <f>IF(OR(B5725=0,'Input and Summary Results'!E5307=0),FALSE,'Input and Summary Results'!$E5307)</f>
        <v>7.4442251000000001E-2</v>
      </c>
      <c r="E5725">
        <f t="shared" si="296"/>
        <v>-1.5632022298171639E-2</v>
      </c>
      <c r="F5725">
        <f t="shared" si="297"/>
        <v>3.3492012818355871E-2</v>
      </c>
      <c r="G5725">
        <f>IF('Input and Summary Results'!$J$4="yes",IF(C5725=FALSE,FALSE,IF('Data Transformation'!E5725&lt;$R$10,E5725,$R$10)),IF(C5725=FALSE,FALSE,IF(C5725&lt;$R$10,C5725,$R$10)))</f>
        <v>0.96464602200000005</v>
      </c>
      <c r="H5725">
        <f>IF('Input and Summary Results'!$J$4="yes",'Data Transformation'!F5725,'Data Transformation'!D5725)</f>
        <v>7.4442251000000001E-2</v>
      </c>
      <c r="I5725">
        <f t="shared" si="298"/>
        <v>313</v>
      </c>
    </row>
    <row r="5726" spans="2:9" x14ac:dyDescent="0.45">
      <c r="B5726">
        <f>IF('Input and Summary Results'!D5308=0,FALSE,'Input and Summary Results'!$B5308)</f>
        <v>313</v>
      </c>
      <c r="C5726">
        <f>IF(OR(B5726=0,'Input and Summary Results'!D5308=0,'Input and Summary Results'!D5308=""),FALSE,'Input and Summary Results'!$D5308)</f>
        <v>1.057226918</v>
      </c>
      <c r="D5726">
        <f>IF(OR(B5726=0,'Input and Summary Results'!E5308=0),FALSE,'Input and Summary Results'!$E5308)</f>
        <v>7.2278359E-2</v>
      </c>
      <c r="E5726">
        <f t="shared" si="296"/>
        <v>2.4168212149834542E-2</v>
      </c>
      <c r="F5726">
        <f t="shared" si="297"/>
        <v>2.9670837236476795E-2</v>
      </c>
      <c r="G5726">
        <f>IF('Input and Summary Results'!$J$4="yes",IF(C5726=FALSE,FALSE,IF('Data Transformation'!E5726&lt;$R$10,E5726,$R$10)),IF(C5726=FALSE,FALSE,IF(C5726&lt;$R$10,C5726,$R$10)))</f>
        <v>1.057226918</v>
      </c>
      <c r="H5726">
        <f>IF('Input and Summary Results'!$J$4="yes",'Data Transformation'!F5726,'Data Transformation'!D5726)</f>
        <v>7.2278359E-2</v>
      </c>
      <c r="I5726">
        <f t="shared" si="298"/>
        <v>313</v>
      </c>
    </row>
    <row r="5727" spans="2:9" x14ac:dyDescent="0.45">
      <c r="B5727">
        <f>IF('Input and Summary Results'!D5309=0,FALSE,'Input and Summary Results'!$B5309)</f>
        <v>313</v>
      </c>
      <c r="C5727">
        <f>IF(OR(B5727=0,'Input and Summary Results'!D5309=0,'Input and Summary Results'!D5309=""),FALSE,'Input and Summary Results'!$D5309)</f>
        <v>0.95009779299999997</v>
      </c>
      <c r="D5727">
        <f>IF(OR(B5727=0,'Input and Summary Results'!E5309=0),FALSE,'Input and Summary Results'!$E5309)</f>
        <v>6.1134862999999998E-2</v>
      </c>
      <c r="E5727">
        <f t="shared" si="296"/>
        <v>-2.2231690738059147E-2</v>
      </c>
      <c r="F5727">
        <f t="shared" si="297"/>
        <v>2.7926104804666143E-2</v>
      </c>
      <c r="G5727">
        <f>IF('Input and Summary Results'!$J$4="yes",IF(C5727=FALSE,FALSE,IF('Data Transformation'!E5727&lt;$R$10,E5727,$R$10)),IF(C5727=FALSE,FALSE,IF(C5727&lt;$R$10,C5727,$R$10)))</f>
        <v>0.95009779299999997</v>
      </c>
      <c r="H5727">
        <f>IF('Input and Summary Results'!$J$4="yes",'Data Transformation'!F5727,'Data Transformation'!D5727)</f>
        <v>6.1134862999999998E-2</v>
      </c>
      <c r="I5727">
        <f t="shared" si="298"/>
        <v>313</v>
      </c>
    </row>
    <row r="5728" spans="2:9" x14ac:dyDescent="0.45">
      <c r="B5728">
        <f>IF('Input and Summary Results'!D5310=0,FALSE,'Input and Summary Results'!$B5310)</f>
        <v>313</v>
      </c>
      <c r="C5728">
        <f>IF(OR(B5728=0,'Input and Summary Results'!D5310=0,'Input and Summary Results'!D5310=""),FALSE,'Input and Summary Results'!$D5310)</f>
        <v>1.0389720819999999</v>
      </c>
      <c r="D5728">
        <f>IF(OR(B5728=0,'Input and Summary Results'!E5310=0),FALSE,'Input and Summary Results'!$E5310)</f>
        <v>4.6161067E-2</v>
      </c>
      <c r="E5728">
        <f t="shared" si="296"/>
        <v>1.660387787840591E-2</v>
      </c>
      <c r="F5728">
        <f t="shared" si="297"/>
        <v>1.9282426761107141E-2</v>
      </c>
      <c r="G5728">
        <f>IF('Input and Summary Results'!$J$4="yes",IF(C5728=FALSE,FALSE,IF('Data Transformation'!E5728&lt;$R$10,E5728,$R$10)),IF(C5728=FALSE,FALSE,IF(C5728&lt;$R$10,C5728,$R$10)))</f>
        <v>1.0389720819999999</v>
      </c>
      <c r="H5728">
        <f>IF('Input and Summary Results'!$J$4="yes",'Data Transformation'!F5728,'Data Transformation'!D5728)</f>
        <v>4.6161067E-2</v>
      </c>
      <c r="I5728">
        <f t="shared" si="298"/>
        <v>313</v>
      </c>
    </row>
    <row r="5729" spans="2:9" x14ac:dyDescent="0.45">
      <c r="B5729">
        <f>IF('Input and Summary Results'!D5311=0,FALSE,'Input and Summary Results'!$B5311)</f>
        <v>313</v>
      </c>
      <c r="C5729">
        <f>IF(OR(B5729=0,'Input and Summary Results'!D5311=0,'Input and Summary Results'!D5311=""),FALSE,'Input and Summary Results'!$D5311)</f>
        <v>0.87455412700000001</v>
      </c>
      <c r="D5729">
        <f>IF(OR(B5729=0,'Input and Summary Results'!E5311=0),FALSE,'Input and Summary Results'!$E5311)</f>
        <v>4.4023231000000003E-2</v>
      </c>
      <c r="E5729">
        <f t="shared" si="296"/>
        <v>-5.821330644834672E-2</v>
      </c>
      <c r="F5729">
        <f t="shared" si="297"/>
        <v>2.184665495724086E-2</v>
      </c>
      <c r="G5729">
        <f>IF('Input and Summary Results'!$J$4="yes",IF(C5729=FALSE,FALSE,IF('Data Transformation'!E5729&lt;$R$10,E5729,$R$10)),IF(C5729=FALSE,FALSE,IF(C5729&lt;$R$10,C5729,$R$10)))</f>
        <v>0.87455412700000001</v>
      </c>
      <c r="H5729">
        <f>IF('Input and Summary Results'!$J$4="yes",'Data Transformation'!F5729,'Data Transformation'!D5729)</f>
        <v>4.4023231000000003E-2</v>
      </c>
      <c r="I5729">
        <f t="shared" si="298"/>
        <v>313</v>
      </c>
    </row>
    <row r="5730" spans="2:9" x14ac:dyDescent="0.45">
      <c r="B5730">
        <f>IF('Input and Summary Results'!D5312=0,FALSE,'Input and Summary Results'!$B5312)</f>
        <v>313</v>
      </c>
      <c r="C5730">
        <f>IF(OR(B5730=0,'Input and Summary Results'!D5312=0,'Input and Summary Results'!D5312=""),FALSE,'Input and Summary Results'!$D5312)</f>
        <v>1.007010741</v>
      </c>
      <c r="D5730">
        <f>IF(OR(B5730=0,'Input and Summary Results'!E5312=0),FALSE,'Input and Summary Results'!$E5312)</f>
        <v>3.8898045999999999E-2</v>
      </c>
      <c r="E5730">
        <f t="shared" si="296"/>
        <v>3.0341028596282973E-3</v>
      </c>
      <c r="F5730">
        <f t="shared" si="297"/>
        <v>1.6764222343086208E-2</v>
      </c>
      <c r="G5730">
        <f>IF('Input and Summary Results'!$J$4="yes",IF(C5730=FALSE,FALSE,IF('Data Transformation'!E5730&lt;$R$10,E5730,$R$10)),IF(C5730=FALSE,FALSE,IF(C5730&lt;$R$10,C5730,$R$10)))</f>
        <v>1.007010741</v>
      </c>
      <c r="H5730">
        <f>IF('Input and Summary Results'!$J$4="yes",'Data Transformation'!F5730,'Data Transformation'!D5730)</f>
        <v>3.8898045999999999E-2</v>
      </c>
      <c r="I5730">
        <f t="shared" si="298"/>
        <v>313</v>
      </c>
    </row>
    <row r="5731" spans="2:9" x14ac:dyDescent="0.45">
      <c r="B5731">
        <f>IF('Input and Summary Results'!D5313=0,FALSE,'Input and Summary Results'!$B5313)</f>
        <v>314</v>
      </c>
      <c r="C5731">
        <f>IF(OR(B5731=0,'Input and Summary Results'!D5313=0,'Input and Summary Results'!D5313=""),FALSE,'Input and Summary Results'!$D5313)</f>
        <v>0.62763316000000002</v>
      </c>
      <c r="D5731">
        <f>IF(OR(B5731=0,'Input and Summary Results'!E5313=0),FALSE,'Input and Summary Results'!$E5313)</f>
        <v>0.188440528</v>
      </c>
      <c r="E5731">
        <f t="shared" si="296"/>
        <v>-0.20229411922056806</v>
      </c>
      <c r="F5731">
        <f t="shared" si="297"/>
        <v>0.130304124071456</v>
      </c>
      <c r="G5731">
        <f>IF('Input and Summary Results'!$J$4="yes",IF(C5731=FALSE,FALSE,IF('Data Transformation'!E5731&lt;$R$10,E5731,$R$10)),IF(C5731=FALSE,FALSE,IF(C5731&lt;$R$10,C5731,$R$10)))</f>
        <v>0.62763316000000002</v>
      </c>
      <c r="H5731">
        <f>IF('Input and Summary Results'!$J$4="yes",'Data Transformation'!F5731,'Data Transformation'!D5731)</f>
        <v>0.188440528</v>
      </c>
      <c r="I5731">
        <f t="shared" si="298"/>
        <v>314</v>
      </c>
    </row>
    <row r="5732" spans="2:9" x14ac:dyDescent="0.45">
      <c r="B5732">
        <f>IF('Input and Summary Results'!D5314=0,FALSE,'Input and Summary Results'!$B5314)</f>
        <v>314</v>
      </c>
      <c r="C5732">
        <f>IF(OR(B5732=0,'Input and Summary Results'!D5314=0,'Input and Summary Results'!D5314=""),FALSE,'Input and Summary Results'!$D5314)</f>
        <v>0.84412792199999998</v>
      </c>
      <c r="D5732">
        <f>IF(OR(B5732=0,'Input and Summary Results'!E5314=0),FALSE,'Input and Summary Results'!$E5314)</f>
        <v>0.122122985</v>
      </c>
      <c r="E5732">
        <f t="shared" si="296"/>
        <v>-7.3591733932469316E-2</v>
      </c>
      <c r="F5732">
        <f t="shared" si="297"/>
        <v>6.2788321661512339E-2</v>
      </c>
      <c r="G5732">
        <f>IF('Input and Summary Results'!$J$4="yes",IF(C5732=FALSE,FALSE,IF('Data Transformation'!E5732&lt;$R$10,E5732,$R$10)),IF(C5732=FALSE,FALSE,IF(C5732&lt;$R$10,C5732,$R$10)))</f>
        <v>0.84412792199999998</v>
      </c>
      <c r="H5732">
        <f>IF('Input and Summary Results'!$J$4="yes",'Data Transformation'!F5732,'Data Transformation'!D5732)</f>
        <v>0.122122985</v>
      </c>
      <c r="I5732">
        <f t="shared" si="298"/>
        <v>314</v>
      </c>
    </row>
    <row r="5733" spans="2:9" x14ac:dyDescent="0.45">
      <c r="B5733">
        <f>IF('Input and Summary Results'!D5315=0,FALSE,'Input and Summary Results'!$B5315)</f>
        <v>314</v>
      </c>
      <c r="C5733">
        <f>IF(OR(B5733=0,'Input and Summary Results'!D5315=0,'Input and Summary Results'!D5315=""),FALSE,'Input and Summary Results'!$D5315)</f>
        <v>1.022014011</v>
      </c>
      <c r="D5733">
        <f>IF(OR(B5733=0,'Input and Summary Results'!E5315=0),FALSE,'Input and Summary Results'!$E5315)</f>
        <v>0.111315702</v>
      </c>
      <c r="E5733">
        <f t="shared" si="296"/>
        <v>9.4568496717626002E-3</v>
      </c>
      <c r="F5733">
        <f t="shared" si="297"/>
        <v>4.7270403485691552E-2</v>
      </c>
      <c r="G5733">
        <f>IF('Input and Summary Results'!$J$4="yes",IF(C5733=FALSE,FALSE,IF('Data Transformation'!E5733&lt;$R$10,E5733,$R$10)),IF(C5733=FALSE,FALSE,IF(C5733&lt;$R$10,C5733,$R$10)))</f>
        <v>1.022014011</v>
      </c>
      <c r="H5733">
        <f>IF('Input and Summary Results'!$J$4="yes",'Data Transformation'!F5733,'Data Transformation'!D5733)</f>
        <v>0.111315702</v>
      </c>
      <c r="I5733">
        <f t="shared" si="298"/>
        <v>314</v>
      </c>
    </row>
    <row r="5734" spans="2:9" x14ac:dyDescent="0.45">
      <c r="B5734">
        <f>IF('Input and Summary Results'!D5316=0,FALSE,'Input and Summary Results'!$B5316)</f>
        <v>314</v>
      </c>
      <c r="C5734">
        <f>IF(OR(B5734=0,'Input and Summary Results'!D5316=0,'Input and Summary Results'!D5316=""),FALSE,'Input and Summary Results'!$D5316)</f>
        <v>0.97509164000000004</v>
      </c>
      <c r="D5734">
        <f>IF(OR(B5734=0,'Input and Summary Results'!E5316=0),FALSE,'Input and Summary Results'!$E5316)</f>
        <v>0.10139311199999999</v>
      </c>
      <c r="E5734">
        <f t="shared" si="296"/>
        <v>-1.0954566992640788E-2</v>
      </c>
      <c r="F5734">
        <f t="shared" si="297"/>
        <v>4.5128692322703119E-2</v>
      </c>
      <c r="G5734">
        <f>IF('Input and Summary Results'!$J$4="yes",IF(C5734=FALSE,FALSE,IF('Data Transformation'!E5734&lt;$R$10,E5734,$R$10)),IF(C5734=FALSE,FALSE,IF(C5734&lt;$R$10,C5734,$R$10)))</f>
        <v>0.97509164000000004</v>
      </c>
      <c r="H5734">
        <f>IF('Input and Summary Results'!$J$4="yes",'Data Transformation'!F5734,'Data Transformation'!D5734)</f>
        <v>0.10139311199999999</v>
      </c>
      <c r="I5734">
        <f t="shared" si="298"/>
        <v>314</v>
      </c>
    </row>
    <row r="5735" spans="2:9" x14ac:dyDescent="0.45">
      <c r="B5735">
        <f>IF('Input and Summary Results'!D5317=0,FALSE,'Input and Summary Results'!$B5317)</f>
        <v>314</v>
      </c>
      <c r="C5735">
        <f>IF(OR(B5735=0,'Input and Summary Results'!D5317=0,'Input and Summary Results'!D5317=""),FALSE,'Input and Summary Results'!$D5317)</f>
        <v>1.054851617</v>
      </c>
      <c r="D5735">
        <f>IF(OR(B5735=0,'Input and Summary Results'!E5317=0),FALSE,'Input and Summary Results'!$E5317)</f>
        <v>8.7357746E-2</v>
      </c>
      <c r="E5735">
        <f t="shared" si="296"/>
        <v>2.3191372950936932E-2</v>
      </c>
      <c r="F5735">
        <f t="shared" si="297"/>
        <v>3.5941796128469129E-2</v>
      </c>
      <c r="G5735">
        <f>IF('Input and Summary Results'!$J$4="yes",IF(C5735=FALSE,FALSE,IF('Data Transformation'!E5735&lt;$R$10,E5735,$R$10)),IF(C5735=FALSE,FALSE,IF(C5735&lt;$R$10,C5735,$R$10)))</f>
        <v>1.054851617</v>
      </c>
      <c r="H5735">
        <f>IF('Input and Summary Results'!$J$4="yes",'Data Transformation'!F5735,'Data Transformation'!D5735)</f>
        <v>8.7357746E-2</v>
      </c>
      <c r="I5735">
        <f t="shared" si="298"/>
        <v>314</v>
      </c>
    </row>
    <row r="5736" spans="2:9" x14ac:dyDescent="0.45">
      <c r="B5736">
        <f>IF('Input and Summary Results'!D5318=0,FALSE,'Input and Summary Results'!$B5318)</f>
        <v>314</v>
      </c>
      <c r="C5736">
        <f>IF(OR(B5736=0,'Input and Summary Results'!D5318=0,'Input and Summary Results'!D5318=""),FALSE,'Input and Summary Results'!$D5318)</f>
        <v>1.0248701549999999</v>
      </c>
      <c r="D5736">
        <f>IF(OR(B5736=0,'Input and Summary Results'!E5318=0),FALSE,'Input and Summary Results'!$E5318)</f>
        <v>7.6676220000000003E-2</v>
      </c>
      <c r="E5736">
        <f t="shared" si="296"/>
        <v>1.0668846329282101E-2</v>
      </c>
      <c r="F5736">
        <f t="shared" si="297"/>
        <v>3.2469946868537707E-2</v>
      </c>
      <c r="G5736">
        <f>IF('Input and Summary Results'!$J$4="yes",IF(C5736=FALSE,FALSE,IF('Data Transformation'!E5736&lt;$R$10,E5736,$R$10)),IF(C5736=FALSE,FALSE,IF(C5736&lt;$R$10,C5736,$R$10)))</f>
        <v>1.0248701549999999</v>
      </c>
      <c r="H5736">
        <f>IF('Input and Summary Results'!$J$4="yes",'Data Transformation'!F5736,'Data Transformation'!D5736)</f>
        <v>7.6676220000000003E-2</v>
      </c>
      <c r="I5736">
        <f t="shared" si="298"/>
        <v>314</v>
      </c>
    </row>
    <row r="5737" spans="2:9" x14ac:dyDescent="0.45">
      <c r="B5737">
        <f>IF('Input and Summary Results'!D5319=0,FALSE,'Input and Summary Results'!$B5319)</f>
        <v>314</v>
      </c>
      <c r="C5737">
        <f>IF(OR(B5737=0,'Input and Summary Results'!D5319=0,'Input and Summary Results'!D5319=""),FALSE,'Input and Summary Results'!$D5319)</f>
        <v>0.90192567400000001</v>
      </c>
      <c r="D5737">
        <f>IF(OR(B5737=0,'Input and Summary Results'!E5319=0),FALSE,'Input and Summary Results'!$E5319)</f>
        <v>7.4653048E-2</v>
      </c>
      <c r="E5737">
        <f t="shared" si="296"/>
        <v>-4.4829250375648715E-2</v>
      </c>
      <c r="F5737">
        <f t="shared" si="297"/>
        <v>3.592249756935071E-2</v>
      </c>
      <c r="G5737">
        <f>IF('Input and Summary Results'!$J$4="yes",IF(C5737=FALSE,FALSE,IF('Data Transformation'!E5737&lt;$R$10,E5737,$R$10)),IF(C5737=FALSE,FALSE,IF(C5737&lt;$R$10,C5737,$R$10)))</f>
        <v>0.90192567400000001</v>
      </c>
      <c r="H5737">
        <f>IF('Input and Summary Results'!$J$4="yes",'Data Transformation'!F5737,'Data Transformation'!D5737)</f>
        <v>7.4653048E-2</v>
      </c>
      <c r="I5737">
        <f t="shared" si="298"/>
        <v>314</v>
      </c>
    </row>
    <row r="5738" spans="2:9" x14ac:dyDescent="0.45">
      <c r="B5738">
        <f>IF('Input and Summary Results'!D5320=0,FALSE,'Input and Summary Results'!$B5320)</f>
        <v>314</v>
      </c>
      <c r="C5738">
        <f>IF(OR(B5738=0,'Input and Summary Results'!D5320=0,'Input and Summary Results'!D5320=""),FALSE,'Input and Summary Results'!$D5320)</f>
        <v>0.95283088299999996</v>
      </c>
      <c r="D5738">
        <f>IF(OR(B5738=0,'Input and Summary Results'!E5320=0),FALSE,'Input and Summary Results'!$E5320)</f>
        <v>7.2368398E-2</v>
      </c>
      <c r="E5738">
        <f t="shared" ref="E5738:E5801" si="299">IF(C5738=FALSE,FALSE,LOG10(C5738))</f>
        <v>-2.0984175014863986E-2</v>
      </c>
      <c r="F5738">
        <f t="shared" ref="F5738:F5801" si="300">IF(D5738=FALSE, FALSE,0.434*D5738/C5738)</f>
        <v>3.2962706491116114E-2</v>
      </c>
      <c r="G5738">
        <f>IF('Input and Summary Results'!$J$4="yes",IF(C5738=FALSE,FALSE,IF('Data Transformation'!E5738&lt;$R$10,E5738,$R$10)),IF(C5738=FALSE,FALSE,IF(C5738&lt;$R$10,C5738,$R$10)))</f>
        <v>0.95283088299999996</v>
      </c>
      <c r="H5738">
        <f>IF('Input and Summary Results'!$J$4="yes",'Data Transformation'!F5738,'Data Transformation'!D5738)</f>
        <v>7.2368398E-2</v>
      </c>
      <c r="I5738">
        <f t="shared" si="298"/>
        <v>314</v>
      </c>
    </row>
    <row r="5739" spans="2:9" x14ac:dyDescent="0.45">
      <c r="B5739">
        <f>IF('Input and Summary Results'!D5321=0,FALSE,'Input and Summary Results'!$B5321)</f>
        <v>314</v>
      </c>
      <c r="C5739">
        <f>IF(OR(B5739=0,'Input and Summary Results'!D5321=0,'Input and Summary Results'!D5321=""),FALSE,'Input and Summary Results'!$D5321)</f>
        <v>0.79439103</v>
      </c>
      <c r="D5739">
        <f>IF(OR(B5739=0,'Input and Summary Results'!E5321=0),FALSE,'Input and Summary Results'!$E5321)</f>
        <v>7.2185191999999995E-2</v>
      </c>
      <c r="E5739">
        <f t="shared" si="299"/>
        <v>-9.9965668394216806E-2</v>
      </c>
      <c r="F5739">
        <f t="shared" si="300"/>
        <v>3.943696762034183E-2</v>
      </c>
      <c r="G5739">
        <f>IF('Input and Summary Results'!$J$4="yes",IF(C5739=FALSE,FALSE,IF('Data Transformation'!E5739&lt;$R$10,E5739,$R$10)),IF(C5739=FALSE,FALSE,IF(C5739&lt;$R$10,C5739,$R$10)))</f>
        <v>0.79439103</v>
      </c>
      <c r="H5739">
        <f>IF('Input and Summary Results'!$J$4="yes",'Data Transformation'!F5739,'Data Transformation'!D5739)</f>
        <v>7.2185191999999995E-2</v>
      </c>
      <c r="I5739">
        <f t="shared" si="298"/>
        <v>314</v>
      </c>
    </row>
    <row r="5740" spans="2:9" x14ac:dyDescent="0.45">
      <c r="B5740">
        <f>IF('Input and Summary Results'!D5322=0,FALSE,'Input and Summary Results'!$B5322)</f>
        <v>314</v>
      </c>
      <c r="C5740">
        <f>IF(OR(B5740=0,'Input and Summary Results'!D5322=0,'Input and Summary Results'!D5322=""),FALSE,'Input and Summary Results'!$D5322)</f>
        <v>1.0095227470000001</v>
      </c>
      <c r="D5740">
        <f>IF(OR(B5740=0,'Input and Summary Results'!E5322=0),FALSE,'Input and Summary Results'!$E5322)</f>
        <v>6.9671414000000001E-2</v>
      </c>
      <c r="E5740">
        <f t="shared" si="299"/>
        <v>4.1161090996494655E-3</v>
      </c>
      <c r="F5740">
        <f t="shared" si="300"/>
        <v>2.9952166769749863E-2</v>
      </c>
      <c r="G5740">
        <f>IF('Input and Summary Results'!$J$4="yes",IF(C5740=FALSE,FALSE,IF('Data Transformation'!E5740&lt;$R$10,E5740,$R$10)),IF(C5740=FALSE,FALSE,IF(C5740&lt;$R$10,C5740,$R$10)))</f>
        <v>1.0095227470000001</v>
      </c>
      <c r="H5740">
        <f>IF('Input and Summary Results'!$J$4="yes",'Data Transformation'!F5740,'Data Transformation'!D5740)</f>
        <v>6.9671414000000001E-2</v>
      </c>
      <c r="I5740">
        <f t="shared" si="298"/>
        <v>314</v>
      </c>
    </row>
    <row r="5741" spans="2:9" x14ac:dyDescent="0.45">
      <c r="B5741">
        <f>IF('Input and Summary Results'!D5323=0,FALSE,'Input and Summary Results'!$B5323)</f>
        <v>314</v>
      </c>
      <c r="C5741">
        <f>IF(OR(B5741=0,'Input and Summary Results'!D5323=0,'Input and Summary Results'!D5323=""),FALSE,'Input and Summary Results'!$D5323)</f>
        <v>1.0503748580000001</v>
      </c>
      <c r="D5741">
        <f>IF(OR(B5741=0,'Input and Summary Results'!E5323=0),FALSE,'Input and Summary Results'!$E5323)</f>
        <v>6.7245296999999996E-2</v>
      </c>
      <c r="E5741">
        <f t="shared" si="299"/>
        <v>2.1344317839093255E-2</v>
      </c>
      <c r="F5741">
        <f t="shared" si="300"/>
        <v>2.7784803373501914E-2</v>
      </c>
      <c r="G5741">
        <f>IF('Input and Summary Results'!$J$4="yes",IF(C5741=FALSE,FALSE,IF('Data Transformation'!E5741&lt;$R$10,E5741,$R$10)),IF(C5741=FALSE,FALSE,IF(C5741&lt;$R$10,C5741,$R$10)))</f>
        <v>1.0503748580000001</v>
      </c>
      <c r="H5741">
        <f>IF('Input and Summary Results'!$J$4="yes",'Data Transformation'!F5741,'Data Transformation'!D5741)</f>
        <v>6.7245296999999996E-2</v>
      </c>
      <c r="I5741">
        <f t="shared" si="298"/>
        <v>314</v>
      </c>
    </row>
    <row r="5742" spans="2:9" x14ac:dyDescent="0.45">
      <c r="B5742">
        <f>IF('Input and Summary Results'!D5324=0,FALSE,'Input and Summary Results'!$B5324)</f>
        <v>314</v>
      </c>
      <c r="C5742">
        <f>IF(OR(B5742=0,'Input and Summary Results'!D5324=0,'Input and Summary Results'!D5324=""),FALSE,'Input and Summary Results'!$D5324)</f>
        <v>0.83769146100000003</v>
      </c>
      <c r="D5742">
        <f>IF(OR(B5742=0,'Input and Summary Results'!E5324=0),FALSE,'Input and Summary Results'!$E5324)</f>
        <v>6.6985578000000004E-2</v>
      </c>
      <c r="E5742">
        <f t="shared" si="299"/>
        <v>-7.6915911511739307E-2</v>
      </c>
      <c r="F5742">
        <f t="shared" si="300"/>
        <v>3.470459256836092E-2</v>
      </c>
      <c r="G5742">
        <f>IF('Input and Summary Results'!$J$4="yes",IF(C5742=FALSE,FALSE,IF('Data Transformation'!E5742&lt;$R$10,E5742,$R$10)),IF(C5742=FALSE,FALSE,IF(C5742&lt;$R$10,C5742,$R$10)))</f>
        <v>0.83769146100000003</v>
      </c>
      <c r="H5742">
        <f>IF('Input and Summary Results'!$J$4="yes",'Data Transformation'!F5742,'Data Transformation'!D5742)</f>
        <v>6.6985578000000004E-2</v>
      </c>
      <c r="I5742">
        <f t="shared" si="298"/>
        <v>314</v>
      </c>
    </row>
    <row r="5743" spans="2:9" x14ac:dyDescent="0.45">
      <c r="B5743">
        <f>IF('Input and Summary Results'!D5325=0,FALSE,'Input and Summary Results'!$B5325)</f>
        <v>314</v>
      </c>
      <c r="C5743">
        <f>IF(OR(B5743=0,'Input and Summary Results'!D5325=0,'Input and Summary Results'!D5325=""),FALSE,'Input and Summary Results'!$D5325)</f>
        <v>0.93754384999999996</v>
      </c>
      <c r="D5743">
        <f>IF(OR(B5743=0,'Input and Summary Results'!E5325=0),FALSE,'Input and Summary Results'!$E5325)</f>
        <v>5.8354639E-2</v>
      </c>
      <c r="E5743">
        <f t="shared" si="299"/>
        <v>-2.8008410674724586E-2</v>
      </c>
      <c r="F5743">
        <f t="shared" si="300"/>
        <v>2.7013044057619281E-2</v>
      </c>
      <c r="G5743">
        <f>IF('Input and Summary Results'!$J$4="yes",IF(C5743=FALSE,FALSE,IF('Data Transformation'!E5743&lt;$R$10,E5743,$R$10)),IF(C5743=FALSE,FALSE,IF(C5743&lt;$R$10,C5743,$R$10)))</f>
        <v>0.93754384999999996</v>
      </c>
      <c r="H5743">
        <f>IF('Input and Summary Results'!$J$4="yes",'Data Transformation'!F5743,'Data Transformation'!D5743)</f>
        <v>5.8354639E-2</v>
      </c>
      <c r="I5743">
        <f t="shared" si="298"/>
        <v>314</v>
      </c>
    </row>
    <row r="5744" spans="2:9" x14ac:dyDescent="0.45">
      <c r="B5744">
        <f>IF('Input and Summary Results'!D5326=0,FALSE,'Input and Summary Results'!$B5326)</f>
        <v>315</v>
      </c>
      <c r="C5744">
        <f>IF(OR(B5744=0,'Input and Summary Results'!D5326=0,'Input and Summary Results'!D5326=""),FALSE,'Input and Summary Results'!$D5326)</f>
        <v>0.85033386499999997</v>
      </c>
      <c r="D5744">
        <f>IF(OR(B5744=0,'Input and Summary Results'!E5326=0),FALSE,'Input and Summary Results'!$E5326)</f>
        <v>0.14868726800000001</v>
      </c>
      <c r="E5744">
        <f t="shared" si="299"/>
        <v>-7.0410524569503127E-2</v>
      </c>
      <c r="F5744">
        <f t="shared" si="300"/>
        <v>7.5888162247895435E-2</v>
      </c>
      <c r="G5744">
        <f>IF('Input and Summary Results'!$J$4="yes",IF(C5744=FALSE,FALSE,IF('Data Transformation'!E5744&lt;$R$10,E5744,$R$10)),IF(C5744=FALSE,FALSE,IF(C5744&lt;$R$10,C5744,$R$10)))</f>
        <v>0.85033386499999997</v>
      </c>
      <c r="H5744">
        <f>IF('Input and Summary Results'!$J$4="yes",'Data Transformation'!F5744,'Data Transformation'!D5744)</f>
        <v>0.14868726800000001</v>
      </c>
      <c r="I5744">
        <f t="shared" si="298"/>
        <v>315</v>
      </c>
    </row>
    <row r="5745" spans="2:9" x14ac:dyDescent="0.45">
      <c r="B5745">
        <f>IF('Input and Summary Results'!D5327=0,FALSE,'Input and Summary Results'!$B5327)</f>
        <v>315</v>
      </c>
      <c r="C5745">
        <f>IF(OR(B5745=0,'Input and Summary Results'!D5327=0,'Input and Summary Results'!D5327=""),FALSE,'Input and Summary Results'!$D5327)</f>
        <v>1.150080438</v>
      </c>
      <c r="D5745">
        <f>IF(OR(B5745=0,'Input and Summary Results'!E5327=0),FALSE,'Input and Summary Results'!$E5327)</f>
        <v>0.11971427</v>
      </c>
      <c r="E5745">
        <f t="shared" si="299"/>
        <v>6.0728216490874058E-2</v>
      </c>
      <c r="F5745">
        <f t="shared" si="300"/>
        <v>4.5175964622398E-2</v>
      </c>
      <c r="G5745">
        <f>IF('Input and Summary Results'!$J$4="yes",IF(C5745=FALSE,FALSE,IF('Data Transformation'!E5745&lt;$R$10,E5745,$R$10)),IF(C5745=FALSE,FALSE,IF(C5745&lt;$R$10,C5745,$R$10)))</f>
        <v>1.150080438</v>
      </c>
      <c r="H5745">
        <f>IF('Input and Summary Results'!$J$4="yes",'Data Transformation'!F5745,'Data Transformation'!D5745)</f>
        <v>0.11971427</v>
      </c>
      <c r="I5745">
        <f t="shared" si="298"/>
        <v>315</v>
      </c>
    </row>
    <row r="5746" spans="2:9" x14ac:dyDescent="0.45">
      <c r="B5746">
        <f>IF('Input and Summary Results'!D5328=0,FALSE,'Input and Summary Results'!$B5328)</f>
        <v>315</v>
      </c>
      <c r="C5746">
        <f>IF(OR(B5746=0,'Input and Summary Results'!D5328=0,'Input and Summary Results'!D5328=""),FALSE,'Input and Summary Results'!$D5328)</f>
        <v>0.94596386200000004</v>
      </c>
      <c r="D5746">
        <f>IF(OR(B5746=0,'Input and Summary Results'!E5328=0),FALSE,'Input and Summary Results'!$E5328)</f>
        <v>0.10140919499999999</v>
      </c>
      <c r="E5746">
        <f t="shared" si="299"/>
        <v>-2.4125454331576021E-2</v>
      </c>
      <c r="F5746">
        <f t="shared" si="300"/>
        <v>4.6525657478023189E-2</v>
      </c>
      <c r="G5746">
        <f>IF('Input and Summary Results'!$J$4="yes",IF(C5746=FALSE,FALSE,IF('Data Transformation'!E5746&lt;$R$10,E5746,$R$10)),IF(C5746=FALSE,FALSE,IF(C5746&lt;$R$10,C5746,$R$10)))</f>
        <v>0.94596386200000004</v>
      </c>
      <c r="H5746">
        <f>IF('Input and Summary Results'!$J$4="yes",'Data Transformation'!F5746,'Data Transformation'!D5746)</f>
        <v>0.10140919499999999</v>
      </c>
      <c r="I5746">
        <f t="shared" si="298"/>
        <v>315</v>
      </c>
    </row>
    <row r="5747" spans="2:9" x14ac:dyDescent="0.45">
      <c r="B5747">
        <f>IF('Input and Summary Results'!D5329=0,FALSE,'Input and Summary Results'!$B5329)</f>
        <v>315</v>
      </c>
      <c r="C5747">
        <f>IF(OR(B5747=0,'Input and Summary Results'!D5329=0,'Input and Summary Results'!D5329=""),FALSE,'Input and Summary Results'!$D5329)</f>
        <v>0.93259104000000004</v>
      </c>
      <c r="D5747">
        <f>IF(OR(B5747=0,'Input and Summary Results'!E5329=0),FALSE,'Input and Summary Results'!$E5329)</f>
        <v>9.7942529E-2</v>
      </c>
      <c r="E5747">
        <f t="shared" si="299"/>
        <v>-3.0308761406994015E-2</v>
      </c>
      <c r="F5747">
        <f t="shared" si="300"/>
        <v>4.5579526033190279E-2</v>
      </c>
      <c r="G5747">
        <f>IF('Input and Summary Results'!$J$4="yes",IF(C5747=FALSE,FALSE,IF('Data Transformation'!E5747&lt;$R$10,E5747,$R$10)),IF(C5747=FALSE,FALSE,IF(C5747&lt;$R$10,C5747,$R$10)))</f>
        <v>0.93259104000000004</v>
      </c>
      <c r="H5747">
        <f>IF('Input and Summary Results'!$J$4="yes",'Data Transformation'!F5747,'Data Transformation'!D5747)</f>
        <v>9.7942529E-2</v>
      </c>
      <c r="I5747">
        <f t="shared" si="298"/>
        <v>315</v>
      </c>
    </row>
    <row r="5748" spans="2:9" x14ac:dyDescent="0.45">
      <c r="B5748">
        <f>IF('Input and Summary Results'!D5330=0,FALSE,'Input and Summary Results'!$B5330)</f>
        <v>315</v>
      </c>
      <c r="C5748">
        <f>IF(OR(B5748=0,'Input and Summary Results'!D5330=0,'Input and Summary Results'!D5330=""),FALSE,'Input and Summary Results'!$D5330)</f>
        <v>0.94084840999999997</v>
      </c>
      <c r="D5748">
        <f>IF(OR(B5748=0,'Input and Summary Results'!E5330=0),FALSE,'Input and Summary Results'!$E5330)</f>
        <v>8.9114078999999999E-2</v>
      </c>
      <c r="E5748">
        <f t="shared" si="299"/>
        <v>-2.6480344695897204E-2</v>
      </c>
      <c r="F5748">
        <f t="shared" si="300"/>
        <v>4.1107058134901876E-2</v>
      </c>
      <c r="G5748">
        <f>IF('Input and Summary Results'!$J$4="yes",IF(C5748=FALSE,FALSE,IF('Data Transformation'!E5748&lt;$R$10,E5748,$R$10)),IF(C5748=FALSE,FALSE,IF(C5748&lt;$R$10,C5748,$R$10)))</f>
        <v>0.94084840999999997</v>
      </c>
      <c r="H5748">
        <f>IF('Input and Summary Results'!$J$4="yes",'Data Transformation'!F5748,'Data Transformation'!D5748)</f>
        <v>8.9114078999999999E-2</v>
      </c>
      <c r="I5748">
        <f t="shared" si="298"/>
        <v>315</v>
      </c>
    </row>
    <row r="5749" spans="2:9" x14ac:dyDescent="0.45">
      <c r="B5749">
        <f>IF('Input and Summary Results'!D5331=0,FALSE,'Input and Summary Results'!$B5331)</f>
        <v>315</v>
      </c>
      <c r="C5749">
        <f>IF(OR(B5749=0,'Input and Summary Results'!D5331=0,'Input and Summary Results'!D5331=""),FALSE,'Input and Summary Results'!$D5331)</f>
        <v>1.038033854</v>
      </c>
      <c r="D5749">
        <f>IF(OR(B5749=0,'Input and Summary Results'!E5331=0),FALSE,'Input and Summary Results'!$E5331)</f>
        <v>8.2537544000000004E-2</v>
      </c>
      <c r="E5749">
        <f t="shared" si="299"/>
        <v>1.6211517641182269E-2</v>
      </c>
      <c r="F5749">
        <f t="shared" si="300"/>
        <v>3.4508791748905719E-2</v>
      </c>
      <c r="G5749">
        <f>IF('Input and Summary Results'!$J$4="yes",IF(C5749=FALSE,FALSE,IF('Data Transformation'!E5749&lt;$R$10,E5749,$R$10)),IF(C5749=FALSE,FALSE,IF(C5749&lt;$R$10,C5749,$R$10)))</f>
        <v>1.038033854</v>
      </c>
      <c r="H5749">
        <f>IF('Input and Summary Results'!$J$4="yes",'Data Transformation'!F5749,'Data Transformation'!D5749)</f>
        <v>8.2537544000000004E-2</v>
      </c>
      <c r="I5749">
        <f t="shared" si="298"/>
        <v>315</v>
      </c>
    </row>
    <row r="5750" spans="2:9" x14ac:dyDescent="0.45">
      <c r="B5750">
        <f>IF('Input and Summary Results'!D5332=0,FALSE,'Input and Summary Results'!$B5332)</f>
        <v>315</v>
      </c>
      <c r="C5750">
        <f>IF(OR(B5750=0,'Input and Summary Results'!D5332=0,'Input and Summary Results'!D5332=""),FALSE,'Input and Summary Results'!$D5332)</f>
        <v>1.035818474</v>
      </c>
      <c r="D5750">
        <f>IF(OR(B5750=0,'Input and Summary Results'!E5332=0),FALSE,'Input and Summary Results'!$E5332)</f>
        <v>8.0827605999999996E-2</v>
      </c>
      <c r="E5750">
        <f t="shared" si="299"/>
        <v>1.5283652467462302E-2</v>
      </c>
      <c r="F5750">
        <f t="shared" si="300"/>
        <v>3.3866147287888587E-2</v>
      </c>
      <c r="G5750">
        <f>IF('Input and Summary Results'!$J$4="yes",IF(C5750=FALSE,FALSE,IF('Data Transformation'!E5750&lt;$R$10,E5750,$R$10)),IF(C5750=FALSE,FALSE,IF(C5750&lt;$R$10,C5750,$R$10)))</f>
        <v>1.035818474</v>
      </c>
      <c r="H5750">
        <f>IF('Input and Summary Results'!$J$4="yes",'Data Transformation'!F5750,'Data Transformation'!D5750)</f>
        <v>8.0827605999999996E-2</v>
      </c>
      <c r="I5750">
        <f t="shared" si="298"/>
        <v>315</v>
      </c>
    </row>
    <row r="5751" spans="2:9" x14ac:dyDescent="0.45">
      <c r="B5751">
        <f>IF('Input and Summary Results'!D5333=0,FALSE,'Input and Summary Results'!$B5333)</f>
        <v>315</v>
      </c>
      <c r="C5751">
        <f>IF(OR(B5751=0,'Input and Summary Results'!D5333=0,'Input and Summary Results'!D5333=""),FALSE,'Input and Summary Results'!$D5333)</f>
        <v>1.0361456280000001</v>
      </c>
      <c r="D5751">
        <f>IF(OR(B5751=0,'Input and Summary Results'!E5333=0),FALSE,'Input and Summary Results'!$E5333)</f>
        <v>7.1403889999999998E-2</v>
      </c>
      <c r="E5751">
        <f t="shared" si="299"/>
        <v>1.5420798837880782E-2</v>
      </c>
      <c r="F5751">
        <f t="shared" si="300"/>
        <v>2.9908236277381654E-2</v>
      </c>
      <c r="G5751">
        <f>IF('Input and Summary Results'!$J$4="yes",IF(C5751=FALSE,FALSE,IF('Data Transformation'!E5751&lt;$R$10,E5751,$R$10)),IF(C5751=FALSE,FALSE,IF(C5751&lt;$R$10,C5751,$R$10)))</f>
        <v>1.0361456280000001</v>
      </c>
      <c r="H5751">
        <f>IF('Input and Summary Results'!$J$4="yes",'Data Transformation'!F5751,'Data Transformation'!D5751)</f>
        <v>7.1403889999999998E-2</v>
      </c>
      <c r="I5751">
        <f t="shared" si="298"/>
        <v>315</v>
      </c>
    </row>
    <row r="5752" spans="2:9" x14ac:dyDescent="0.45">
      <c r="B5752">
        <f>IF('Input and Summary Results'!D5334=0,FALSE,'Input and Summary Results'!$B5334)</f>
        <v>315</v>
      </c>
      <c r="C5752">
        <f>IF(OR(B5752=0,'Input and Summary Results'!D5334=0,'Input and Summary Results'!D5334=""),FALSE,'Input and Summary Results'!$D5334)</f>
        <v>0.70904851400000002</v>
      </c>
      <c r="D5752">
        <f>IF(OR(B5752=0,'Input and Summary Results'!E5334=0),FALSE,'Input and Summary Results'!$E5334)</f>
        <v>6.8693972000000006E-2</v>
      </c>
      <c r="E5752">
        <f t="shared" si="299"/>
        <v>-0.14932404882020237</v>
      </c>
      <c r="F5752">
        <f t="shared" si="300"/>
        <v>4.2046747520579394E-2</v>
      </c>
      <c r="G5752">
        <f>IF('Input and Summary Results'!$J$4="yes",IF(C5752=FALSE,FALSE,IF('Data Transformation'!E5752&lt;$R$10,E5752,$R$10)),IF(C5752=FALSE,FALSE,IF(C5752&lt;$R$10,C5752,$R$10)))</f>
        <v>0.70904851400000002</v>
      </c>
      <c r="H5752">
        <f>IF('Input and Summary Results'!$J$4="yes",'Data Transformation'!F5752,'Data Transformation'!D5752)</f>
        <v>6.8693972000000006E-2</v>
      </c>
      <c r="I5752">
        <f t="shared" si="298"/>
        <v>315</v>
      </c>
    </row>
    <row r="5753" spans="2:9" x14ac:dyDescent="0.45">
      <c r="B5753">
        <f>IF('Input and Summary Results'!D5335=0,FALSE,'Input and Summary Results'!$B5335)</f>
        <v>315</v>
      </c>
      <c r="C5753">
        <f>IF(OR(B5753=0,'Input and Summary Results'!D5335=0,'Input and Summary Results'!D5335=""),FALSE,'Input and Summary Results'!$D5335)</f>
        <v>1.115604796</v>
      </c>
      <c r="D5753">
        <f>IF(OR(B5753=0,'Input and Summary Results'!E5335=0),FALSE,'Input and Summary Results'!$E5335)</f>
        <v>6.7489944999999996E-2</v>
      </c>
      <c r="E5753">
        <f t="shared" si="299"/>
        <v>4.7510372635835504E-2</v>
      </c>
      <c r="F5753">
        <f t="shared" si="300"/>
        <v>2.6255387423056577E-2</v>
      </c>
      <c r="G5753">
        <f>IF('Input and Summary Results'!$J$4="yes",IF(C5753=FALSE,FALSE,IF('Data Transformation'!E5753&lt;$R$10,E5753,$R$10)),IF(C5753=FALSE,FALSE,IF(C5753&lt;$R$10,C5753,$R$10)))</f>
        <v>1.115604796</v>
      </c>
      <c r="H5753">
        <f>IF('Input and Summary Results'!$J$4="yes",'Data Transformation'!F5753,'Data Transformation'!D5753)</f>
        <v>6.7489944999999996E-2</v>
      </c>
      <c r="I5753">
        <f t="shared" si="298"/>
        <v>315</v>
      </c>
    </row>
    <row r="5754" spans="2:9" x14ac:dyDescent="0.45">
      <c r="B5754">
        <f>IF('Input and Summary Results'!D5336=0,FALSE,'Input and Summary Results'!$B5336)</f>
        <v>315</v>
      </c>
      <c r="C5754">
        <f>IF(OR(B5754=0,'Input and Summary Results'!D5336=0,'Input and Summary Results'!D5336=""),FALSE,'Input and Summary Results'!$D5336)</f>
        <v>1.051191413</v>
      </c>
      <c r="D5754">
        <f>IF(OR(B5754=0,'Input and Summary Results'!E5336=0),FALSE,'Input and Summary Results'!$E5336)</f>
        <v>6.0893751000000003E-2</v>
      </c>
      <c r="E5754">
        <f t="shared" si="299"/>
        <v>2.168180455403506E-2</v>
      </c>
      <c r="F5754">
        <f t="shared" si="300"/>
        <v>2.5140890238607761E-2</v>
      </c>
      <c r="G5754">
        <f>IF('Input and Summary Results'!$J$4="yes",IF(C5754=FALSE,FALSE,IF('Data Transformation'!E5754&lt;$R$10,E5754,$R$10)),IF(C5754=FALSE,FALSE,IF(C5754&lt;$R$10,C5754,$R$10)))</f>
        <v>1.051191413</v>
      </c>
      <c r="H5754">
        <f>IF('Input and Summary Results'!$J$4="yes",'Data Transformation'!F5754,'Data Transformation'!D5754)</f>
        <v>6.0893751000000003E-2</v>
      </c>
      <c r="I5754">
        <f t="shared" si="298"/>
        <v>315</v>
      </c>
    </row>
    <row r="5755" spans="2:9" x14ac:dyDescent="0.45">
      <c r="B5755">
        <f>IF('Input and Summary Results'!D5337=0,FALSE,'Input and Summary Results'!$B5337)</f>
        <v>315</v>
      </c>
      <c r="C5755">
        <f>IF(OR(B5755=0,'Input and Summary Results'!D5337=0,'Input and Summary Results'!D5337=""),FALSE,'Input and Summary Results'!$D5337)</f>
        <v>0.898611037</v>
      </c>
      <c r="D5755">
        <f>IF(OR(B5755=0,'Input and Summary Results'!E5337=0),FALSE,'Input and Summary Results'!$E5337)</f>
        <v>5.6059658999999998E-2</v>
      </c>
      <c r="E5755">
        <f t="shared" si="299"/>
        <v>-4.6428251580117548E-2</v>
      </c>
      <c r="F5755">
        <f t="shared" si="300"/>
        <v>2.7074997973789629E-2</v>
      </c>
      <c r="G5755">
        <f>IF('Input and Summary Results'!$J$4="yes",IF(C5755=FALSE,FALSE,IF('Data Transformation'!E5755&lt;$R$10,E5755,$R$10)),IF(C5755=FALSE,FALSE,IF(C5755&lt;$R$10,C5755,$R$10)))</f>
        <v>0.898611037</v>
      </c>
      <c r="H5755">
        <f>IF('Input and Summary Results'!$J$4="yes",'Data Transformation'!F5755,'Data Transformation'!D5755)</f>
        <v>5.6059658999999998E-2</v>
      </c>
      <c r="I5755">
        <f t="shared" si="298"/>
        <v>315</v>
      </c>
    </row>
    <row r="5756" spans="2:9" x14ac:dyDescent="0.45">
      <c r="B5756">
        <f>IF('Input and Summary Results'!D5338=0,FALSE,'Input and Summary Results'!$B5338)</f>
        <v>315</v>
      </c>
      <c r="C5756">
        <f>IF(OR(B5756=0,'Input and Summary Results'!D5338=0,'Input and Summary Results'!D5338=""),FALSE,'Input and Summary Results'!$D5338)</f>
        <v>0.913776225</v>
      </c>
      <c r="D5756">
        <f>IF(OR(B5756=0,'Input and Summary Results'!E5338=0),FALSE,'Input and Summary Results'!$E5338)</f>
        <v>5.4791588000000002E-2</v>
      </c>
      <c r="E5756">
        <f t="shared" si="299"/>
        <v>-3.9160145783083182E-2</v>
      </c>
      <c r="F5756">
        <f t="shared" si="300"/>
        <v>2.6023383560893149E-2</v>
      </c>
      <c r="G5756">
        <f>IF('Input and Summary Results'!$J$4="yes",IF(C5756=FALSE,FALSE,IF('Data Transformation'!E5756&lt;$R$10,E5756,$R$10)),IF(C5756=FALSE,FALSE,IF(C5756&lt;$R$10,C5756,$R$10)))</f>
        <v>0.913776225</v>
      </c>
      <c r="H5756">
        <f>IF('Input and Summary Results'!$J$4="yes",'Data Transformation'!F5756,'Data Transformation'!D5756)</f>
        <v>5.4791588000000002E-2</v>
      </c>
      <c r="I5756">
        <f t="shared" si="298"/>
        <v>315</v>
      </c>
    </row>
    <row r="5757" spans="2:9" x14ac:dyDescent="0.45">
      <c r="B5757">
        <f>IF('Input and Summary Results'!D5339=0,FALSE,'Input and Summary Results'!$B5339)</f>
        <v>315</v>
      </c>
      <c r="C5757">
        <f>IF(OR(B5757=0,'Input and Summary Results'!D5339=0,'Input and Summary Results'!D5339=""),FALSE,'Input and Summary Results'!$D5339)</f>
        <v>1.0059784789999999</v>
      </c>
      <c r="D5757">
        <f>IF(OR(B5757=0,'Input and Summary Results'!E5339=0),FALSE,'Input and Summary Results'!$E5339)</f>
        <v>5.4078762000000002E-2</v>
      </c>
      <c r="E5757">
        <f t="shared" si="299"/>
        <v>2.5886899132295128E-3</v>
      </c>
      <c r="F5757">
        <f t="shared" si="300"/>
        <v>2.3330700604381423E-2</v>
      </c>
      <c r="G5757">
        <f>IF('Input and Summary Results'!$J$4="yes",IF(C5757=FALSE,FALSE,IF('Data Transformation'!E5757&lt;$R$10,E5757,$R$10)),IF(C5757=FALSE,FALSE,IF(C5757&lt;$R$10,C5757,$R$10)))</f>
        <v>1.0059784789999999</v>
      </c>
      <c r="H5757">
        <f>IF('Input and Summary Results'!$J$4="yes",'Data Transformation'!F5757,'Data Transformation'!D5757)</f>
        <v>5.4078762000000002E-2</v>
      </c>
      <c r="I5757">
        <f t="shared" si="298"/>
        <v>315</v>
      </c>
    </row>
    <row r="5758" spans="2:9" x14ac:dyDescent="0.45">
      <c r="B5758">
        <f>IF('Input and Summary Results'!D5340=0,FALSE,'Input and Summary Results'!$B5340)</f>
        <v>315</v>
      </c>
      <c r="C5758">
        <f>IF(OR(B5758=0,'Input and Summary Results'!D5340=0,'Input and Summary Results'!D5340=""),FALSE,'Input and Summary Results'!$D5340)</f>
        <v>0.97042215099999996</v>
      </c>
      <c r="D5758">
        <f>IF(OR(B5758=0,'Input and Summary Results'!E5340=0),FALSE,'Input and Summary Results'!$E5340)</f>
        <v>5.3197919000000003E-2</v>
      </c>
      <c r="E5758">
        <f t="shared" si="299"/>
        <v>-1.303929875806077E-2</v>
      </c>
      <c r="F5758">
        <f t="shared" si="300"/>
        <v>2.3791601234790863E-2</v>
      </c>
      <c r="G5758">
        <f>IF('Input and Summary Results'!$J$4="yes",IF(C5758=FALSE,FALSE,IF('Data Transformation'!E5758&lt;$R$10,E5758,$R$10)),IF(C5758=FALSE,FALSE,IF(C5758&lt;$R$10,C5758,$R$10)))</f>
        <v>0.97042215099999996</v>
      </c>
      <c r="H5758">
        <f>IF('Input and Summary Results'!$J$4="yes",'Data Transformation'!F5758,'Data Transformation'!D5758)</f>
        <v>5.3197919000000003E-2</v>
      </c>
      <c r="I5758">
        <f t="shared" si="298"/>
        <v>315</v>
      </c>
    </row>
    <row r="5759" spans="2:9" x14ac:dyDescent="0.45">
      <c r="B5759">
        <f>IF('Input and Summary Results'!D5341=0,FALSE,'Input and Summary Results'!$B5341)</f>
        <v>315</v>
      </c>
      <c r="C5759">
        <f>IF(OR(B5759=0,'Input and Summary Results'!D5341=0,'Input and Summary Results'!D5341=""),FALSE,'Input and Summary Results'!$D5341)</f>
        <v>0.95686591099999996</v>
      </c>
      <c r="D5759">
        <f>IF(OR(B5759=0,'Input and Summary Results'!E5341=0),FALSE,'Input and Summary Results'!$E5341)</f>
        <v>5.1001178000000001E-2</v>
      </c>
      <c r="E5759">
        <f t="shared" si="299"/>
        <v>-1.9148917179132738E-2</v>
      </c>
      <c r="F5759">
        <f t="shared" si="300"/>
        <v>2.313230202638079E-2</v>
      </c>
      <c r="G5759">
        <f>IF('Input and Summary Results'!$J$4="yes",IF(C5759=FALSE,FALSE,IF('Data Transformation'!E5759&lt;$R$10,E5759,$R$10)),IF(C5759=FALSE,FALSE,IF(C5759&lt;$R$10,C5759,$R$10)))</f>
        <v>0.95686591099999996</v>
      </c>
      <c r="H5759">
        <f>IF('Input and Summary Results'!$J$4="yes",'Data Transformation'!F5759,'Data Transformation'!D5759)</f>
        <v>5.1001178000000001E-2</v>
      </c>
      <c r="I5759">
        <f t="shared" si="298"/>
        <v>315</v>
      </c>
    </row>
    <row r="5760" spans="2:9" x14ac:dyDescent="0.4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4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4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4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4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4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4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4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4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4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4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4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4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4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4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4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4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4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4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4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4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4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4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4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4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4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4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4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4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4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4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4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4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4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4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4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4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4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4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4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4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4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4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4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4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4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4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4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4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4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4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4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4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4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4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4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4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4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4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4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4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4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4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4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4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4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4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4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4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4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4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4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4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4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4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4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4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4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4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4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4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4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4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4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4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4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4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4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4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4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4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4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4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4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4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4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4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4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4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4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4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4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4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4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4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4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4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4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4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4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4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4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4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4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4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4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4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4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4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4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4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4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4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4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4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4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4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4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4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4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4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4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4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4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4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4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4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4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4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4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4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4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4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4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4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4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4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4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4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4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4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4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4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4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4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4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4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4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4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4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4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4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4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4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4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4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4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4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4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4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4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4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4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4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4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4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4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4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4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4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4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4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4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4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4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4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4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4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4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4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4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4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4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4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4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4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4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4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4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4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4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4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4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4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4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4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4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4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4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4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4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4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4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4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4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4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4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4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4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4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4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4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4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4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4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4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4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4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4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4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4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4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4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4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4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4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4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4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4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4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4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4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4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4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4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4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4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4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4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4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4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4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4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4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4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4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4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4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4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4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4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4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4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4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4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4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4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4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4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4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4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4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4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4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4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4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4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4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4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4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4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4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4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4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4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4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4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4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4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4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4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4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4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4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4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4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4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4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4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4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4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4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4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4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4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4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4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4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4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4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4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4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4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4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4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4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4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4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4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4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4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4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4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4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4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4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4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4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4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4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4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4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4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4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4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4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4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4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4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4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4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4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4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4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4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4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4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4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4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4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4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4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4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4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4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4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4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4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4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4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4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4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4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4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4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4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4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4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4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4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4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4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4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4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4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4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4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4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4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4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4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4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4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4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4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4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4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4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4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4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4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4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4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4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4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4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4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4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4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4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4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4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4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4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4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4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4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4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4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4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4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4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4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4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4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4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4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4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4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4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4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4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4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4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4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4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4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4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4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4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4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4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4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4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4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4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4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4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4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4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4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4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4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4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4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4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4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4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4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4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4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4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4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4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4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4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4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4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4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4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4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4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4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4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4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4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4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4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4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4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4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4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4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4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4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4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4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4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4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4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4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4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4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4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4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4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4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4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4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4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4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4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4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4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4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4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4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4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4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4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4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4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4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4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4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4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4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4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4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4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4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4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4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4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4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4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4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4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4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4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4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4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4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4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4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4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4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4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4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4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4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4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4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4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4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4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4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4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4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4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4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4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4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4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4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4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4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4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4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4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4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4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4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4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4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4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4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4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4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4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4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4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4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4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4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4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4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4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4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4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4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4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4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4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4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4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4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4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4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4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4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4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4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4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4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4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4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4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4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4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4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4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4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4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4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4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4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4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4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4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4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4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4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4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4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4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4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4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4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4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4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4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4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4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4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4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4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4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4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4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4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4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4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4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4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4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4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4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4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4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4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4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4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4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4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4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4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4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4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4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4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4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4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4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4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4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4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4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4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4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4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4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4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4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4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4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4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4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4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4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4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4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4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4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4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9" x14ac:dyDescent="0.45"/>
  <cols>
    <col min="1" max="1" width="17" customWidth="1"/>
    <col min="3" max="3" width="12.640625" bestFit="1" customWidth="1"/>
    <col min="4" max="4" width="12.640625" customWidth="1"/>
    <col min="5" max="5" width="5" customWidth="1"/>
    <col min="6" max="6" width="5.640625" customWidth="1"/>
    <col min="7" max="7" width="4.640625" customWidth="1"/>
    <col min="8" max="8" width="6.85546875" customWidth="1"/>
    <col min="12" max="12" width="13" bestFit="1" customWidth="1"/>
    <col min="13" max="13" width="4.140625" customWidth="1"/>
    <col min="14" max="14" width="6.85546875" customWidth="1"/>
    <col min="15" max="15" width="9" customWidth="1"/>
    <col min="18" max="18" width="22" bestFit="1" customWidth="1"/>
  </cols>
  <sheetData>
    <row r="1" spans="1:23" ht="47.6" x14ac:dyDescent="0.45">
      <c r="A1" s="34" t="s">
        <v>72</v>
      </c>
      <c r="B1" t="str">
        <f>IF('Input and Summary Results'!J17&gt;'Input and Summary Results'!D5,"yes","no")</f>
        <v>no</v>
      </c>
    </row>
    <row r="2" spans="1:23" ht="20.6" x14ac:dyDescent="0.55000000000000004">
      <c r="A2" s="33" t="s">
        <v>74</v>
      </c>
    </row>
    <row r="3" spans="1:23" x14ac:dyDescent="0.45">
      <c r="B3" t="s">
        <v>47</v>
      </c>
      <c r="C3" t="s">
        <v>99</v>
      </c>
      <c r="D3" s="55" t="s">
        <v>107</v>
      </c>
      <c r="E3" s="85" t="s">
        <v>38</v>
      </c>
      <c r="F3" s="85"/>
      <c r="G3" s="85" t="s">
        <v>39</v>
      </c>
      <c r="H3" s="85"/>
      <c r="I3" s="86" t="s">
        <v>37</v>
      </c>
      <c r="J3" s="86"/>
      <c r="K3" s="86"/>
      <c r="L3" s="86"/>
      <c r="M3" s="85" t="s">
        <v>43</v>
      </c>
      <c r="N3" s="85"/>
      <c r="O3" s="85"/>
      <c r="P3" s="2" t="s">
        <v>44</v>
      </c>
    </row>
    <row r="4" spans="1:23" x14ac:dyDescent="0.45">
      <c r="A4" s="2" t="s">
        <v>17</v>
      </c>
      <c r="B4" s="16">
        <f>'Data Transformation'!$R$24</f>
        <v>10</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3" thickBot="1" x14ac:dyDescent="0.5">
      <c r="A5" t="s">
        <v>30</v>
      </c>
      <c r="B5">
        <f>'Data Transformation'!$R$9</f>
        <v>0.23</v>
      </c>
      <c r="C5">
        <f>IF(AND('Data Transformation'!$R$10&gt;=Weighting!B5,'Data Transformation'!$R$10&lt;Weighting!B6),B5+0.000001,B5)</f>
        <v>0.23</v>
      </c>
      <c r="R5" s="2" t="s">
        <v>41</v>
      </c>
      <c r="S5" s="15">
        <f>IF(B1="yes",COUNTIF(P6:P25,"&gt;0"),COUNTIF(P32:P51,"&gt;0"))</f>
        <v>10</v>
      </c>
    </row>
    <row r="6" spans="1:23" x14ac:dyDescent="0.45">
      <c r="B6">
        <f>B5+'Data Transformation'!$R$25</f>
        <v>0.3356747967</v>
      </c>
      <c r="C6">
        <f>IF(AND('Data Transformation'!$R$10&gt;=Weighting!B6,'Data Transformation'!$R$10&lt;Weighting!B7),B6+0.000001,B6)</f>
        <v>0.3356747967</v>
      </c>
      <c r="D6">
        <f>IF(FREQUENCY('Data Transformation'!$U$12,$C6),0,1)</f>
        <v>1</v>
      </c>
      <c r="E6">
        <f>IF(FREQUENCY('Data Transformation'!$R$5,$C6),1,0)</f>
        <v>0</v>
      </c>
      <c r="F6">
        <f>E6-E5</f>
        <v>0</v>
      </c>
      <c r="G6">
        <f>IF(FREQUENCY('Data Transformation'!$R$6,$C6),1,0)</f>
        <v>1</v>
      </c>
      <c r="H6">
        <f>G6-G5</f>
        <v>1</v>
      </c>
      <c r="I6">
        <f>IF(E6=1,I5+1,F6)</f>
        <v>0</v>
      </c>
      <c r="J6">
        <f>IF(I6=0,J7+1,I6)</f>
        <v>8</v>
      </c>
      <c r="K6">
        <f t="shared" ref="K6:K25" si="0">IF(G6=1,1,K7+1)</f>
        <v>1</v>
      </c>
      <c r="L6">
        <f t="shared" ref="L6:L25" si="1">IF(MIN(J6,K6)&gt;3,3,MIN(J6,K6))</f>
        <v>1</v>
      </c>
      <c r="M6">
        <f>IF(FREQUENCY('Data Transformation'!$R$10,$C6),1,0)</f>
        <v>0</v>
      </c>
      <c r="N6">
        <f>M6-M5</f>
        <v>0</v>
      </c>
      <c r="O6">
        <f>O5+1*N5</f>
        <v>0</v>
      </c>
      <c r="P6">
        <f>IF(O6=0,L6,0)</f>
        <v>1</v>
      </c>
      <c r="R6" s="2" t="s">
        <v>40</v>
      </c>
      <c r="S6">
        <f>IF(B1="yes",SUM(P6:P25),SUM(P32:P51))</f>
        <v>23</v>
      </c>
      <c r="U6" s="35"/>
      <c r="W6">
        <f>IF(U6="",IF($B$1="yes",P6,P32),U6)</f>
        <v>1</v>
      </c>
    </row>
    <row r="7" spans="1:23" x14ac:dyDescent="0.45">
      <c r="B7">
        <f>B6+'Data Transformation'!$R$25</f>
        <v>0.44134959340000002</v>
      </c>
      <c r="C7">
        <f>IF(AND('Data Transformation'!$R$10&gt;=Weighting!B7,'Data Transformation'!$R$10&lt;Weighting!B8),B7+0.000001,B7)</f>
        <v>0.44134959340000002</v>
      </c>
      <c r="D7">
        <f>IF(FREQUENCY('Data Transformation'!$U$12,$C7),0,1)</f>
        <v>1</v>
      </c>
      <c r="E7">
        <f>IF(FREQUENCY('Data Transformation'!$R$5,$C7),1,0)</f>
        <v>0</v>
      </c>
      <c r="F7">
        <f t="shared" ref="F7:F25" si="2">E7-E6</f>
        <v>0</v>
      </c>
      <c r="G7">
        <f>IF(FREQUENCY('Data Transformation'!$R$6,$C7),1,0)</f>
        <v>1</v>
      </c>
      <c r="H7">
        <f t="shared" ref="H7:H25" si="3">G7-G6</f>
        <v>0</v>
      </c>
      <c r="I7">
        <f t="shared" ref="I7:I15" si="4">IF(E7=1,I6+1,F7)</f>
        <v>0</v>
      </c>
      <c r="J7">
        <f t="shared" ref="J7:J14" si="5">IF(I7=0,J8+1,I7)</f>
        <v>7</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45">
      <c r="B8">
        <f>B7+'Data Transformation'!$R$25</f>
        <v>0.54702439010000004</v>
      </c>
      <c r="C8">
        <f>IF(AND('Data Transformation'!$R$10&gt;=Weighting!B8,'Data Transformation'!$R$10&lt;Weighting!B9),B8+0.000001,B8)</f>
        <v>0.54702439010000004</v>
      </c>
      <c r="D8">
        <f>IF(FREQUENCY('Data Transformation'!$U$12,$C8),0,1)</f>
        <v>1</v>
      </c>
      <c r="E8">
        <f>IF(FREQUENCY('Data Transformation'!$R$5,$C8),1,0)</f>
        <v>0</v>
      </c>
      <c r="F8">
        <f t="shared" si="2"/>
        <v>0</v>
      </c>
      <c r="G8">
        <f>IF(FREQUENCY('Data Transformation'!$R$6,$C8),1,0)</f>
        <v>1</v>
      </c>
      <c r="H8">
        <f t="shared" si="3"/>
        <v>0</v>
      </c>
      <c r="I8">
        <f t="shared" si="4"/>
        <v>0</v>
      </c>
      <c r="J8">
        <f t="shared" si="5"/>
        <v>6</v>
      </c>
      <c r="K8">
        <f t="shared" si="0"/>
        <v>1</v>
      </c>
      <c r="L8">
        <f t="shared" si="1"/>
        <v>1</v>
      </c>
      <c r="M8">
        <f>IF(FREQUENCY('Data Transformation'!$R$10,$C8),1,0)</f>
        <v>0</v>
      </c>
      <c r="N8">
        <f t="shared" si="6"/>
        <v>0</v>
      </c>
      <c r="O8">
        <f t="shared" si="7"/>
        <v>0</v>
      </c>
      <c r="P8">
        <f t="shared" si="8"/>
        <v>1</v>
      </c>
      <c r="U8" s="36"/>
      <c r="W8">
        <f t="shared" si="9"/>
        <v>3</v>
      </c>
    </row>
    <row r="9" spans="1:23" x14ac:dyDescent="0.45">
      <c r="B9">
        <f>B8+'Data Transformation'!$R$25</f>
        <v>0.65269918680000005</v>
      </c>
      <c r="C9">
        <f>IF(AND('Data Transformation'!$R$10&gt;=Weighting!B9,'Data Transformation'!$R$10&lt;Weighting!B10),B9+0.000001,B9)</f>
        <v>0.65269918680000005</v>
      </c>
      <c r="D9">
        <f>IF(FREQUENCY('Data Transformation'!$U$12,$C9),0,1)</f>
        <v>1</v>
      </c>
      <c r="E9">
        <f>IF(FREQUENCY('Data Transformation'!$R$5,$C9),1,0)</f>
        <v>0</v>
      </c>
      <c r="F9">
        <f t="shared" si="2"/>
        <v>0</v>
      </c>
      <c r="G9">
        <f>IF(FREQUENCY('Data Transformation'!$R$6,$C9),1,0)</f>
        <v>1</v>
      </c>
      <c r="H9">
        <f t="shared" si="3"/>
        <v>0</v>
      </c>
      <c r="I9">
        <f t="shared" si="4"/>
        <v>0</v>
      </c>
      <c r="J9">
        <f t="shared" si="5"/>
        <v>5</v>
      </c>
      <c r="K9">
        <f t="shared" si="0"/>
        <v>1</v>
      </c>
      <c r="L9">
        <f t="shared" si="1"/>
        <v>1</v>
      </c>
      <c r="M9">
        <f>IF(FREQUENCY('Data Transformation'!$R$10,$C9),1,0)</f>
        <v>0</v>
      </c>
      <c r="N9">
        <f t="shared" si="6"/>
        <v>0</v>
      </c>
      <c r="O9">
        <f t="shared" si="7"/>
        <v>0</v>
      </c>
      <c r="P9">
        <f t="shared" si="8"/>
        <v>1</v>
      </c>
      <c r="U9" s="36"/>
      <c r="W9">
        <f t="shared" si="9"/>
        <v>3</v>
      </c>
    </row>
    <row r="10" spans="1:23" x14ac:dyDescent="0.45">
      <c r="B10">
        <f>B9+'Data Transformation'!$R$25</f>
        <v>0.75837398350000007</v>
      </c>
      <c r="C10">
        <f>IF(AND('Data Transformation'!$R$10&gt;=Weighting!B10,'Data Transformation'!$R$10&lt;Weighting!B11),B10+0.000001,B10)</f>
        <v>0.75837398350000007</v>
      </c>
      <c r="D10">
        <f>IF(FREQUENCY('Data Transformation'!$U$12,$C10),0,1)</f>
        <v>1</v>
      </c>
      <c r="E10">
        <f>IF(FREQUENCY('Data Transformation'!$R$5,$C10),1,0)</f>
        <v>0</v>
      </c>
      <c r="F10">
        <f t="shared" si="2"/>
        <v>0</v>
      </c>
      <c r="G10">
        <f>IF(FREQUENCY('Data Transformation'!$R$6,$C10),1,0)</f>
        <v>1</v>
      </c>
      <c r="H10">
        <f t="shared" si="3"/>
        <v>0</v>
      </c>
      <c r="I10">
        <f t="shared" si="4"/>
        <v>0</v>
      </c>
      <c r="J10">
        <f t="shared" si="5"/>
        <v>4</v>
      </c>
      <c r="K10">
        <f t="shared" si="0"/>
        <v>1</v>
      </c>
      <c r="L10">
        <f t="shared" si="1"/>
        <v>1</v>
      </c>
      <c r="M10">
        <f>IF(FREQUENCY('Data Transformation'!$R$10,$C10),1,0)</f>
        <v>0</v>
      </c>
      <c r="N10">
        <f t="shared" si="6"/>
        <v>0</v>
      </c>
      <c r="O10">
        <f t="shared" si="7"/>
        <v>0</v>
      </c>
      <c r="P10">
        <f t="shared" si="8"/>
        <v>1</v>
      </c>
      <c r="U10" s="36"/>
      <c r="W10">
        <f t="shared" si="9"/>
        <v>3</v>
      </c>
    </row>
    <row r="11" spans="1:23" ht="23.15" x14ac:dyDescent="0.6">
      <c r="B11">
        <f>B10+'Data Transformation'!$R$25</f>
        <v>0.86404878020000009</v>
      </c>
      <c r="C11">
        <f>IF(AND('Data Transformation'!$R$10&gt;=Weighting!B11,'Data Transformation'!$R$10&lt;Weighting!B12),B11+0.000001,B11)</f>
        <v>0.86404878020000009</v>
      </c>
      <c r="D11">
        <f>IF(FREQUENCY('Data Transformation'!$U$12,$C11),0,1)</f>
        <v>0</v>
      </c>
      <c r="E11">
        <f>IF(FREQUENCY('Data Transformation'!$R$5,$C11),1,0)</f>
        <v>0</v>
      </c>
      <c r="F11">
        <f t="shared" si="2"/>
        <v>0</v>
      </c>
      <c r="G11">
        <f>IF(FREQUENCY('Data Transformation'!$R$6,$C11),1,0)</f>
        <v>1</v>
      </c>
      <c r="H11">
        <f t="shared" si="3"/>
        <v>0</v>
      </c>
      <c r="I11">
        <f t="shared" si="4"/>
        <v>0</v>
      </c>
      <c r="J11">
        <f t="shared" si="5"/>
        <v>3</v>
      </c>
      <c r="K11">
        <f t="shared" si="0"/>
        <v>1</v>
      </c>
      <c r="L11">
        <f t="shared" si="1"/>
        <v>1</v>
      </c>
      <c r="M11">
        <f>IF(FREQUENCY('Data Transformation'!$R$10,$C11),1,0)</f>
        <v>0</v>
      </c>
      <c r="N11">
        <f t="shared" si="6"/>
        <v>0</v>
      </c>
      <c r="O11">
        <f t="shared" si="7"/>
        <v>0</v>
      </c>
      <c r="P11">
        <f t="shared" si="8"/>
        <v>1</v>
      </c>
      <c r="R11" s="29"/>
      <c r="U11" s="36"/>
      <c r="W11">
        <f t="shared" si="9"/>
        <v>3</v>
      </c>
    </row>
    <row r="12" spans="1:23" x14ac:dyDescent="0.45">
      <c r="B12">
        <f>B11+'Data Transformation'!$R$25</f>
        <v>0.96972357690000011</v>
      </c>
      <c r="C12">
        <f>IF(AND('Data Transformation'!$R$10&gt;=Weighting!B12,'Data Transformation'!$R$10&lt;Weighting!B13),B12+0.000001,B12)</f>
        <v>0.96972357690000011</v>
      </c>
      <c r="D12">
        <f>IF(FREQUENCY('Data Transformation'!$U$12,$C12),0,1)</f>
        <v>0</v>
      </c>
      <c r="E12">
        <f>IF(FREQUENCY('Data Transformation'!$R$5,$C12),1,0)</f>
        <v>0</v>
      </c>
      <c r="F12">
        <f t="shared" si="2"/>
        <v>0</v>
      </c>
      <c r="G12">
        <f>IF(FREQUENCY('Data Transformation'!$R$6,$C12),1,0)</f>
        <v>1</v>
      </c>
      <c r="H12">
        <f t="shared" si="3"/>
        <v>0</v>
      </c>
      <c r="I12">
        <f t="shared" si="4"/>
        <v>0</v>
      </c>
      <c r="J12">
        <f t="shared" si="5"/>
        <v>2</v>
      </c>
      <c r="K12">
        <f t="shared" si="0"/>
        <v>1</v>
      </c>
      <c r="L12">
        <f t="shared" si="1"/>
        <v>1</v>
      </c>
      <c r="M12">
        <f>IF(FREQUENCY('Data Transformation'!$R$10,$C12),1,0)</f>
        <v>0</v>
      </c>
      <c r="N12">
        <f t="shared" si="6"/>
        <v>0</v>
      </c>
      <c r="O12">
        <f t="shared" si="7"/>
        <v>0</v>
      </c>
      <c r="P12">
        <f t="shared" si="8"/>
        <v>1</v>
      </c>
      <c r="U12" s="36"/>
      <c r="W12">
        <f t="shared" si="9"/>
        <v>2</v>
      </c>
    </row>
    <row r="13" spans="1:23" x14ac:dyDescent="0.45">
      <c r="B13">
        <f>B12+'Data Transformation'!$R$25</f>
        <v>1.0753983736000001</v>
      </c>
      <c r="C13">
        <f>IF(AND('Data Transformation'!$R$10&gt;=Weighting!B13,'Data Transformation'!$R$10&lt;Weighting!B14),B13+0.000001,B13)</f>
        <v>1.0753983736000001</v>
      </c>
      <c r="D13">
        <f>IF(FREQUENCY('Data Transformation'!$U$12,$C13),0,1)</f>
        <v>0</v>
      </c>
      <c r="E13">
        <f>IF(FREQUENCY('Data Transformation'!$R$5,$C13),1,0)</f>
        <v>1</v>
      </c>
      <c r="F13">
        <f t="shared" si="2"/>
        <v>1</v>
      </c>
      <c r="G13">
        <f>IF(FREQUENCY('Data Transformation'!$R$6,$C13),1,0)</f>
        <v>1</v>
      </c>
      <c r="H13">
        <f t="shared" si="3"/>
        <v>0</v>
      </c>
      <c r="I13">
        <f t="shared" si="4"/>
        <v>1</v>
      </c>
      <c r="J13">
        <f t="shared" si="5"/>
        <v>1</v>
      </c>
      <c r="K13">
        <f t="shared" si="0"/>
        <v>1</v>
      </c>
      <c r="L13">
        <f t="shared" si="1"/>
        <v>1</v>
      </c>
      <c r="M13">
        <f>IF(FREQUENCY('Data Transformation'!$R$10,$C13),1,0)</f>
        <v>0</v>
      </c>
      <c r="N13">
        <f t="shared" si="6"/>
        <v>0</v>
      </c>
      <c r="O13">
        <f t="shared" si="7"/>
        <v>0</v>
      </c>
      <c r="P13">
        <f t="shared" si="8"/>
        <v>1</v>
      </c>
      <c r="U13" s="36"/>
      <c r="W13">
        <f t="shared" si="9"/>
        <v>1</v>
      </c>
    </row>
    <row r="14" spans="1:23" x14ac:dyDescent="0.45">
      <c r="B14">
        <f>B13+'Data Transformation'!$R$25</f>
        <v>1.1810731703000001</v>
      </c>
      <c r="C14">
        <f>IF(AND('Data Transformation'!$R$10&gt;=Weighting!B14,'Data Transformation'!$R$10&lt;Weighting!B15),B14+0.000001,B14)</f>
        <v>1.1810731703000001</v>
      </c>
      <c r="D14">
        <f>IF(FREQUENCY('Data Transformation'!$U$12,$C14),0,1)</f>
        <v>0</v>
      </c>
      <c r="E14">
        <f>IF(FREQUENCY('Data Transformation'!$R$5,$C14),1,0)</f>
        <v>1</v>
      </c>
      <c r="F14">
        <f t="shared" si="2"/>
        <v>0</v>
      </c>
      <c r="G14">
        <f>IF(FREQUENCY('Data Transformation'!$R$6,$C14),1,0)</f>
        <v>1</v>
      </c>
      <c r="H14">
        <f t="shared" si="3"/>
        <v>0</v>
      </c>
      <c r="I14">
        <f t="shared" si="4"/>
        <v>2</v>
      </c>
      <c r="J14">
        <f t="shared" si="5"/>
        <v>2</v>
      </c>
      <c r="K14">
        <f t="shared" si="0"/>
        <v>1</v>
      </c>
      <c r="L14">
        <f t="shared" si="1"/>
        <v>1</v>
      </c>
      <c r="M14">
        <f>IF(FREQUENCY('Data Transformation'!$R$10,$C14),1,0)</f>
        <v>0</v>
      </c>
      <c r="N14">
        <f t="shared" si="6"/>
        <v>0</v>
      </c>
      <c r="O14">
        <f t="shared" si="7"/>
        <v>0</v>
      </c>
      <c r="P14">
        <f t="shared" si="8"/>
        <v>1</v>
      </c>
      <c r="U14" s="36"/>
      <c r="W14">
        <f t="shared" si="9"/>
        <v>2</v>
      </c>
    </row>
    <row r="15" spans="1:23" x14ac:dyDescent="0.45">
      <c r="B15">
        <f>B14+'Data Transformation'!$R$25</f>
        <v>1.2867479670000002</v>
      </c>
      <c r="C15">
        <f>IF(AND('Data Transformation'!$R$10&gt;=Weighting!B15,'Data Transformation'!$R$10&lt;Weighting!B16),B15+0.000001,B15)</f>
        <v>1.2867489670000001</v>
      </c>
      <c r="D15">
        <f>IF(FREQUENCY('Data Transformation'!$U$12,$C15),0,1)</f>
        <v>0</v>
      </c>
      <c r="E15">
        <f>IF(FREQUENCY('Data Transformation'!$R$5,$C15),1,0)</f>
        <v>1</v>
      </c>
      <c r="F15">
        <f t="shared" si="2"/>
        <v>0</v>
      </c>
      <c r="G15">
        <f>IF(FREQUENCY('Data Transformation'!$R$6,$C15),1,0)</f>
        <v>1</v>
      </c>
      <c r="H15">
        <f t="shared" si="3"/>
        <v>0</v>
      </c>
      <c r="I15">
        <f t="shared" si="4"/>
        <v>3</v>
      </c>
      <c r="J15">
        <f t="shared" ref="J15:J20" si="10">IF(I15=0,J22+1,I15)</f>
        <v>3</v>
      </c>
      <c r="K15">
        <f t="shared" si="0"/>
        <v>1</v>
      </c>
      <c r="L15">
        <f t="shared" si="1"/>
        <v>1</v>
      </c>
      <c r="M15">
        <f>IF(FREQUENCY('Data Transformation'!$R$10,$C15),1,0)</f>
        <v>1</v>
      </c>
      <c r="N15">
        <f t="shared" si="6"/>
        <v>1</v>
      </c>
      <c r="O15">
        <f t="shared" si="7"/>
        <v>0</v>
      </c>
      <c r="P15">
        <f t="shared" si="8"/>
        <v>1</v>
      </c>
      <c r="U15" s="36"/>
      <c r="W15">
        <f t="shared" si="9"/>
        <v>3</v>
      </c>
    </row>
    <row r="16" spans="1:23" x14ac:dyDescent="0.45">
      <c r="B16">
        <f>B15+'Data Transformation'!$R$25</f>
        <v>1.3924227637000002</v>
      </c>
      <c r="C16">
        <f>IF(AND('Data Transformation'!$R$10&gt;=Weighting!B16,'Data Transformation'!$R$10&lt;Weighting!B17),B16+0.000001,B16)</f>
        <v>1.3924227637000002</v>
      </c>
      <c r="D16">
        <f>IF(FREQUENCY('Data Transformation'!$U$12,$C16),0,1)</f>
        <v>0</v>
      </c>
      <c r="E16">
        <f>IF(FREQUENCY('Data Transformation'!$R$5,$C16),1,0)</f>
        <v>1</v>
      </c>
      <c r="F16">
        <f t="shared" si="2"/>
        <v>0</v>
      </c>
      <c r="G16">
        <f>IF(FREQUENCY('Data Transformation'!$R$6,$C16),1,0)</f>
        <v>1</v>
      </c>
      <c r="H16">
        <f t="shared" si="3"/>
        <v>0</v>
      </c>
      <c r="I16">
        <f t="shared" ref="I16:I25" si="11">IF(E16=1,I15+1,F16)</f>
        <v>4</v>
      </c>
      <c r="J16">
        <f t="shared" si="10"/>
        <v>4</v>
      </c>
      <c r="K16">
        <f t="shared" si="0"/>
        <v>1</v>
      </c>
      <c r="L16">
        <f t="shared" si="1"/>
        <v>1</v>
      </c>
      <c r="M16">
        <f>IF(FREQUENCY('Data Transformation'!$R$10,$C16),1,0)</f>
        <v>1</v>
      </c>
      <c r="N16">
        <f t="shared" si="6"/>
        <v>0</v>
      </c>
      <c r="O16">
        <f t="shared" si="7"/>
        <v>1</v>
      </c>
      <c r="P16">
        <f t="shared" si="8"/>
        <v>0</v>
      </c>
      <c r="U16" s="36"/>
      <c r="W16">
        <f t="shared" si="9"/>
        <v>0</v>
      </c>
    </row>
    <row r="17" spans="1:23" x14ac:dyDescent="0.45">
      <c r="B17">
        <f>B16+'Data Transformation'!$R$25</f>
        <v>1.4980975604000002</v>
      </c>
      <c r="C17">
        <f>IF(AND('Data Transformation'!$R$10&gt;=Weighting!B17,'Data Transformation'!$R$10&lt;Weighting!B18),B17+0.000001,B17)</f>
        <v>1.4980975604000002</v>
      </c>
      <c r="D17">
        <f>IF(FREQUENCY('Data Transformation'!$U$12,$C17),0,1)</f>
        <v>0</v>
      </c>
      <c r="E17">
        <f>IF(FREQUENCY('Data Transformation'!$R$5,$C17),1,0)</f>
        <v>1</v>
      </c>
      <c r="F17">
        <f t="shared" si="2"/>
        <v>0</v>
      </c>
      <c r="G17">
        <f>IF(FREQUENCY('Data Transformation'!$R$6,$C17),1,0)</f>
        <v>1</v>
      </c>
      <c r="H17">
        <f t="shared" si="3"/>
        <v>0</v>
      </c>
      <c r="I17">
        <f t="shared" si="11"/>
        <v>5</v>
      </c>
      <c r="J17">
        <f t="shared" si="10"/>
        <v>5</v>
      </c>
      <c r="K17">
        <f t="shared" si="0"/>
        <v>1</v>
      </c>
      <c r="L17">
        <f t="shared" si="1"/>
        <v>1</v>
      </c>
      <c r="M17">
        <f>IF(FREQUENCY('Data Transformation'!$R$10,$C17),1,0)</f>
        <v>1</v>
      </c>
      <c r="N17">
        <f t="shared" si="6"/>
        <v>0</v>
      </c>
      <c r="O17">
        <f t="shared" si="7"/>
        <v>1</v>
      </c>
      <c r="P17">
        <f t="shared" si="8"/>
        <v>0</v>
      </c>
      <c r="U17" s="36"/>
      <c r="W17">
        <f t="shared" si="9"/>
        <v>0</v>
      </c>
    </row>
    <row r="18" spans="1:23" x14ac:dyDescent="0.45">
      <c r="B18">
        <f>B17+'Data Transformation'!$R$25</f>
        <v>1.6037723571000002</v>
      </c>
      <c r="C18">
        <f>IF(AND('Data Transformation'!$R$10&gt;=Weighting!B18,'Data Transformation'!$R$10&lt;Weighting!B19),B18+0.000001,B18)</f>
        <v>1.6037723571000002</v>
      </c>
      <c r="D18">
        <f>IF(FREQUENCY('Data Transformation'!$U$12,$C18),0,1)</f>
        <v>0</v>
      </c>
      <c r="E18">
        <f>IF(FREQUENCY('Data Transformation'!$R$5,$C18),1,0)</f>
        <v>1</v>
      </c>
      <c r="F18">
        <f t="shared" si="2"/>
        <v>0</v>
      </c>
      <c r="G18">
        <f>IF(FREQUENCY('Data Transformation'!$R$6,$C18),1,0)</f>
        <v>1</v>
      </c>
      <c r="H18">
        <f t="shared" si="3"/>
        <v>0</v>
      </c>
      <c r="I18">
        <f t="shared" si="11"/>
        <v>6</v>
      </c>
      <c r="J18">
        <f t="shared" si="10"/>
        <v>6</v>
      </c>
      <c r="K18">
        <f t="shared" si="0"/>
        <v>1</v>
      </c>
      <c r="L18">
        <f t="shared" si="1"/>
        <v>1</v>
      </c>
      <c r="M18">
        <f>IF(FREQUENCY('Data Transformation'!$R$10,$C18),1,0)</f>
        <v>1</v>
      </c>
      <c r="N18">
        <f t="shared" si="6"/>
        <v>0</v>
      </c>
      <c r="O18">
        <f t="shared" si="7"/>
        <v>1</v>
      </c>
      <c r="P18">
        <f t="shared" si="8"/>
        <v>0</v>
      </c>
      <c r="U18" s="36"/>
      <c r="W18">
        <f t="shared" si="9"/>
        <v>0</v>
      </c>
    </row>
    <row r="19" spans="1:23" x14ac:dyDescent="0.45">
      <c r="B19">
        <f>B18+'Data Transformation'!$R$25</f>
        <v>1.7094471538000002</v>
      </c>
      <c r="C19">
        <f>IF(AND('Data Transformation'!$R$10&gt;=Weighting!B19,'Data Transformation'!$R$10&lt;Weighting!B20),B19+0.000001,B19)</f>
        <v>1.7094471538000002</v>
      </c>
      <c r="D19">
        <f>IF(FREQUENCY('Data Transformation'!$U$12,$C19),0,1)</f>
        <v>0</v>
      </c>
      <c r="E19">
        <f>IF(FREQUENCY('Data Transformation'!$R$5,$C19),1,0)</f>
        <v>1</v>
      </c>
      <c r="F19">
        <f t="shared" si="2"/>
        <v>0</v>
      </c>
      <c r="G19">
        <f>IF(FREQUENCY('Data Transformation'!$R$6,$C19),1,0)</f>
        <v>1</v>
      </c>
      <c r="H19">
        <f t="shared" si="3"/>
        <v>0</v>
      </c>
      <c r="I19">
        <f t="shared" si="11"/>
        <v>7</v>
      </c>
      <c r="J19">
        <f t="shared" si="10"/>
        <v>7</v>
      </c>
      <c r="K19">
        <f t="shared" si="0"/>
        <v>1</v>
      </c>
      <c r="L19">
        <f t="shared" si="1"/>
        <v>1</v>
      </c>
      <c r="M19">
        <f>IF(FREQUENCY('Data Transformation'!$R$10,$C19),1,0)</f>
        <v>1</v>
      </c>
      <c r="N19">
        <f t="shared" si="6"/>
        <v>0</v>
      </c>
      <c r="O19">
        <f t="shared" si="7"/>
        <v>1</v>
      </c>
      <c r="P19">
        <f t="shared" si="8"/>
        <v>0</v>
      </c>
      <c r="U19" s="36"/>
      <c r="W19">
        <f t="shared" si="9"/>
        <v>0</v>
      </c>
    </row>
    <row r="20" spans="1:23" x14ac:dyDescent="0.45">
      <c r="B20">
        <f>B19+'Data Transformation'!$R$25</f>
        <v>1.8151219505000002</v>
      </c>
      <c r="C20">
        <f>IF(AND('Data Transformation'!$R$10&gt;=Weighting!B20,'Data Transformation'!$R$10&lt;Weighting!B21),B20+0.000001,B20)</f>
        <v>1.8151219505000002</v>
      </c>
      <c r="D20">
        <f>IF(FREQUENCY('Data Transformation'!$U$12,$C20),0,1)</f>
        <v>0</v>
      </c>
      <c r="E20">
        <f>IF(FREQUENCY('Data Transformation'!$R$5,$C20),1,0)</f>
        <v>1</v>
      </c>
      <c r="F20">
        <f t="shared" si="2"/>
        <v>0</v>
      </c>
      <c r="G20">
        <f>IF(FREQUENCY('Data Transformation'!$R$6,$C20),1,0)</f>
        <v>1</v>
      </c>
      <c r="H20">
        <f t="shared" si="3"/>
        <v>0</v>
      </c>
      <c r="I20">
        <f t="shared" si="11"/>
        <v>8</v>
      </c>
      <c r="J20">
        <f t="shared" si="10"/>
        <v>8</v>
      </c>
      <c r="K20">
        <f t="shared" si="0"/>
        <v>1</v>
      </c>
      <c r="L20">
        <f t="shared" si="1"/>
        <v>1</v>
      </c>
      <c r="M20">
        <f>IF(FREQUENCY('Data Transformation'!$R$10,$C20),1,0)</f>
        <v>1</v>
      </c>
      <c r="N20">
        <f t="shared" si="6"/>
        <v>0</v>
      </c>
      <c r="O20">
        <f t="shared" si="7"/>
        <v>1</v>
      </c>
      <c r="P20">
        <f t="shared" si="8"/>
        <v>0</v>
      </c>
      <c r="U20" s="36"/>
      <c r="W20">
        <f t="shared" si="9"/>
        <v>0</v>
      </c>
    </row>
    <row r="21" spans="1:23" x14ac:dyDescent="0.45">
      <c r="B21">
        <f>B20+'Data Transformation'!$R$25</f>
        <v>1.9207967472000003</v>
      </c>
      <c r="C21">
        <f>IF(AND('Data Transformation'!$R$10&gt;=Weighting!B21,'Data Transformation'!$R$10&lt;Weighting!B22),B21+0.000001,B21)</f>
        <v>1.9207967472000003</v>
      </c>
      <c r="D21">
        <f>IF(FREQUENCY('Data Transformation'!$U$12,$C21),0,1)</f>
        <v>0</v>
      </c>
      <c r="E21">
        <f>IF(FREQUENCY('Data Transformation'!$R$5,$C21),1,0)</f>
        <v>1</v>
      </c>
      <c r="F21">
        <f t="shared" si="2"/>
        <v>0</v>
      </c>
      <c r="G21">
        <f>IF(FREQUENCY('Data Transformation'!$R$6,$C21),1,0)</f>
        <v>1</v>
      </c>
      <c r="H21">
        <f t="shared" si="3"/>
        <v>0</v>
      </c>
      <c r="I21">
        <f t="shared" si="11"/>
        <v>9</v>
      </c>
      <c r="J21">
        <f>IF(I21=0,J28+1,I21)</f>
        <v>9</v>
      </c>
      <c r="K21">
        <f t="shared" si="0"/>
        <v>1</v>
      </c>
      <c r="L21">
        <f t="shared" si="1"/>
        <v>1</v>
      </c>
      <c r="M21">
        <f>IF(FREQUENCY('Data Transformation'!$R$10,$C21),1,0)</f>
        <v>1</v>
      </c>
      <c r="N21">
        <f t="shared" si="6"/>
        <v>0</v>
      </c>
      <c r="O21">
        <f t="shared" si="7"/>
        <v>1</v>
      </c>
      <c r="P21">
        <f t="shared" si="8"/>
        <v>0</v>
      </c>
      <c r="U21" s="36"/>
      <c r="W21">
        <f t="shared" si="9"/>
        <v>0</v>
      </c>
    </row>
    <row r="22" spans="1:23" x14ac:dyDescent="0.45">
      <c r="B22">
        <f>B21+'Data Transformation'!$R$25</f>
        <v>2.0264715439000001</v>
      </c>
      <c r="C22">
        <f>IF(AND('Data Transformation'!$R$10&gt;=Weighting!B22,'Data Transformation'!$R$10&lt;Weighting!B23),B22+0.000001,B22)</f>
        <v>2.0264715439000001</v>
      </c>
      <c r="D22">
        <f>IF(FREQUENCY('Data Transformation'!$U$12,$C22),0,1)</f>
        <v>0</v>
      </c>
      <c r="E22">
        <f>IF(FREQUENCY('Data Transformation'!$R$5,$C22),1,0)</f>
        <v>1</v>
      </c>
      <c r="F22">
        <f t="shared" si="2"/>
        <v>0</v>
      </c>
      <c r="G22">
        <f>IF(FREQUENCY('Data Transformation'!$R$6,$C22),1,0)</f>
        <v>1</v>
      </c>
      <c r="H22">
        <f t="shared" si="3"/>
        <v>0</v>
      </c>
      <c r="I22">
        <f t="shared" si="11"/>
        <v>10</v>
      </c>
      <c r="J22">
        <f>IF(I22=0,J29+1,I22)</f>
        <v>10</v>
      </c>
      <c r="K22">
        <f t="shared" si="0"/>
        <v>1</v>
      </c>
      <c r="L22">
        <f t="shared" si="1"/>
        <v>1</v>
      </c>
      <c r="M22">
        <f>IF(FREQUENCY('Data Transformation'!$R$10,$C22),1,0)</f>
        <v>1</v>
      </c>
      <c r="N22">
        <f t="shared" si="6"/>
        <v>0</v>
      </c>
      <c r="O22">
        <f t="shared" si="7"/>
        <v>1</v>
      </c>
      <c r="P22">
        <f t="shared" si="8"/>
        <v>0</v>
      </c>
      <c r="U22" s="36"/>
      <c r="W22">
        <f t="shared" si="9"/>
        <v>0</v>
      </c>
    </row>
    <row r="23" spans="1:23" x14ac:dyDescent="0.45">
      <c r="B23">
        <f>B22+'Data Transformation'!$R$25</f>
        <v>2.1321463405999999</v>
      </c>
      <c r="C23">
        <f>IF(AND('Data Transformation'!$R$10&gt;=Weighting!B23,'Data Transformation'!$R$10&lt;Weighting!B24),B23+0.000001,B23)</f>
        <v>2.1321463405999999</v>
      </c>
      <c r="D23">
        <f>IF(FREQUENCY('Data Transformation'!$U$12,$C23),0,1)</f>
        <v>0</v>
      </c>
      <c r="E23">
        <f>IF(FREQUENCY('Data Transformation'!$R$5,$C23),1,0)</f>
        <v>1</v>
      </c>
      <c r="F23">
        <f t="shared" si="2"/>
        <v>0</v>
      </c>
      <c r="G23">
        <f>IF(FREQUENCY('Data Transformation'!$R$6,$C23),1,0)</f>
        <v>1</v>
      </c>
      <c r="H23">
        <f t="shared" si="3"/>
        <v>0</v>
      </c>
      <c r="I23">
        <f t="shared" si="11"/>
        <v>11</v>
      </c>
      <c r="J23">
        <f>IF(I23=0,J30+1,I23)</f>
        <v>11</v>
      </c>
      <c r="K23">
        <f t="shared" si="0"/>
        <v>1</v>
      </c>
      <c r="L23">
        <f t="shared" si="1"/>
        <v>1</v>
      </c>
      <c r="M23">
        <f>IF(FREQUENCY('Data Transformation'!$R$10,$C23),1,0)</f>
        <v>1</v>
      </c>
      <c r="N23">
        <f t="shared" si="6"/>
        <v>0</v>
      </c>
      <c r="O23">
        <f t="shared" si="7"/>
        <v>1</v>
      </c>
      <c r="P23">
        <f t="shared" si="8"/>
        <v>0</v>
      </c>
      <c r="U23" s="36"/>
      <c r="W23">
        <f t="shared" si="9"/>
        <v>0</v>
      </c>
    </row>
    <row r="24" spans="1:23" x14ac:dyDescent="0.45">
      <c r="B24">
        <f>B23+'Data Transformation'!$R$25</f>
        <v>2.2378211372999997</v>
      </c>
      <c r="C24">
        <f>IF(AND('Data Transformation'!$R$10&gt;=Weighting!B24,'Data Transformation'!$R$10&lt;Weighting!B25),B24+0.000001,B24)</f>
        <v>2.2378211372999997</v>
      </c>
      <c r="D24">
        <f>IF(FREQUENCY('Data Transformation'!$U$12,$C24),0,1)</f>
        <v>0</v>
      </c>
      <c r="E24">
        <f>IF(FREQUENCY('Data Transformation'!$R$5,$C24),1,0)</f>
        <v>1</v>
      </c>
      <c r="F24">
        <f t="shared" si="2"/>
        <v>0</v>
      </c>
      <c r="G24">
        <f>IF(FREQUENCY('Data Transformation'!$R$6,$C24),1,0)</f>
        <v>1</v>
      </c>
      <c r="H24">
        <f t="shared" si="3"/>
        <v>0</v>
      </c>
      <c r="I24">
        <f t="shared" si="11"/>
        <v>12</v>
      </c>
      <c r="J24">
        <f>IF(I24=0,J31+1,I24)</f>
        <v>12</v>
      </c>
      <c r="K24">
        <f t="shared" si="0"/>
        <v>1</v>
      </c>
      <c r="L24">
        <f t="shared" si="1"/>
        <v>1</v>
      </c>
      <c r="M24">
        <f>IF(FREQUENCY('Data Transformation'!$R$10,$C24),1,0)</f>
        <v>1</v>
      </c>
      <c r="N24">
        <f t="shared" si="6"/>
        <v>0</v>
      </c>
      <c r="O24">
        <f t="shared" si="7"/>
        <v>1</v>
      </c>
      <c r="P24">
        <f t="shared" si="8"/>
        <v>0</v>
      </c>
      <c r="U24" s="36"/>
      <c r="W24">
        <f t="shared" si="9"/>
        <v>0</v>
      </c>
    </row>
    <row r="25" spans="1:23" ht="16.3" thickBot="1" x14ac:dyDescent="0.5">
      <c r="B25">
        <f>B24+'Data Transformation'!$R$25</f>
        <v>2.3434959339999994</v>
      </c>
      <c r="C25">
        <f>IF(AND('Data Transformation'!$R$10&gt;=Weighting!B25,'Data Transformation'!$R$10&lt;Weighting!B26),B25+0.000001,B25)</f>
        <v>2.3434959339999994</v>
      </c>
      <c r="D25">
        <f>IF(FREQUENCY('Data Transformation'!$U$12,$C25),0,1)</f>
        <v>0</v>
      </c>
      <c r="E25">
        <f>IF(FREQUENCY('Data Transformation'!$R$5,$C25),1,0)</f>
        <v>1</v>
      </c>
      <c r="F25">
        <f t="shared" si="2"/>
        <v>0</v>
      </c>
      <c r="G25">
        <f>IF(FREQUENCY('Data Transformation'!$R$6,$C25),1,0)</f>
        <v>1</v>
      </c>
      <c r="H25">
        <f t="shared" si="3"/>
        <v>0</v>
      </c>
      <c r="I25">
        <f t="shared" si="11"/>
        <v>13</v>
      </c>
      <c r="J25">
        <f>IF(I25=0,#REF!+1,I25)</f>
        <v>13</v>
      </c>
      <c r="K25">
        <f t="shared" si="0"/>
        <v>1</v>
      </c>
      <c r="L25">
        <f t="shared" si="1"/>
        <v>1</v>
      </c>
      <c r="M25">
        <f>IF(FREQUENCY('Data Transformation'!$R$10,$C25),1,0)</f>
        <v>1</v>
      </c>
      <c r="N25">
        <f t="shared" si="6"/>
        <v>0</v>
      </c>
      <c r="O25">
        <f t="shared" si="7"/>
        <v>1</v>
      </c>
      <c r="P25">
        <f t="shared" si="8"/>
        <v>0</v>
      </c>
      <c r="U25" s="37"/>
      <c r="W25">
        <f t="shared" si="9"/>
        <v>0</v>
      </c>
    </row>
    <row r="26" spans="1:23" x14ac:dyDescent="0.45">
      <c r="B26">
        <f>B25+'Data Transformation'!$R$25</f>
        <v>2.4491707306999992</v>
      </c>
      <c r="C26">
        <f>IF(AND('Data Transformation'!$R$10&gt;=Weighting!B26,'Data Transformation'!$R$10&lt;Weighting!B27),B26+0.000001,B26)</f>
        <v>2.4491707306999992</v>
      </c>
    </row>
    <row r="28" spans="1:23" ht="20.6" x14ac:dyDescent="0.55000000000000004">
      <c r="A28" s="33" t="s">
        <v>75</v>
      </c>
    </row>
    <row r="29" spans="1:23" x14ac:dyDescent="0.45">
      <c r="D29" s="55" t="s">
        <v>107</v>
      </c>
      <c r="E29" s="85" t="s">
        <v>38</v>
      </c>
      <c r="F29" s="85"/>
      <c r="G29" s="85" t="s">
        <v>39</v>
      </c>
      <c r="H29" s="85"/>
      <c r="I29" s="85" t="s">
        <v>37</v>
      </c>
      <c r="J29" s="85"/>
      <c r="K29" s="85"/>
      <c r="L29" s="85"/>
      <c r="M29" s="85" t="s">
        <v>43</v>
      </c>
      <c r="N29" s="85"/>
      <c r="O29" s="85"/>
      <c r="P29" s="2" t="s">
        <v>44</v>
      </c>
    </row>
    <row r="30" spans="1:23" x14ac:dyDescent="0.45">
      <c r="A30" s="2" t="s">
        <v>17</v>
      </c>
      <c r="B30" s="16">
        <f>'Data Transformation'!$R$24</f>
        <v>10</v>
      </c>
      <c r="C30" s="16"/>
      <c r="D30" s="14" t="s">
        <v>31</v>
      </c>
      <c r="E30" t="s">
        <v>31</v>
      </c>
      <c r="F30" t="s">
        <v>32</v>
      </c>
      <c r="G30" t="s">
        <v>31</v>
      </c>
      <c r="H30" t="s">
        <v>32</v>
      </c>
      <c r="I30" s="14" t="s">
        <v>34</v>
      </c>
      <c r="J30" s="14" t="s">
        <v>76</v>
      </c>
      <c r="K30" s="14" t="s">
        <v>77</v>
      </c>
      <c r="L30" s="14" t="s">
        <v>42</v>
      </c>
      <c r="M30" t="s">
        <v>31</v>
      </c>
      <c r="N30" t="s">
        <v>32</v>
      </c>
      <c r="O30" t="s">
        <v>33</v>
      </c>
    </row>
    <row r="31" spans="1:23" x14ac:dyDescent="0.45">
      <c r="A31" t="s">
        <v>30</v>
      </c>
      <c r="B31">
        <f>C5</f>
        <v>0.23</v>
      </c>
    </row>
    <row r="32" spans="1:23" x14ac:dyDescent="0.45">
      <c r="B32">
        <f t="shared" ref="B32:B51" si="12">C6</f>
        <v>0.3356747967</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8</v>
      </c>
      <c r="K32">
        <f>IF(J31=1,K31+1,J32)</f>
        <v>8</v>
      </c>
      <c r="L32">
        <f>IF(MIN(K32,I32)&gt;3,3,MIN(K32,I32))</f>
        <v>1</v>
      </c>
      <c r="M32">
        <f>IF(FREQUENCY('Data Transformation'!$R$10,$B32),1,0)</f>
        <v>0</v>
      </c>
      <c r="N32">
        <f>M32-M31</f>
        <v>0</v>
      </c>
      <c r="O32">
        <f>O31+1*N31</f>
        <v>0</v>
      </c>
      <c r="P32">
        <f>IF(O32=0,L32,0)</f>
        <v>1</v>
      </c>
    </row>
    <row r="33" spans="2:16" x14ac:dyDescent="0.45">
      <c r="B33">
        <f t="shared" si="12"/>
        <v>0.44134959340000002</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7</v>
      </c>
      <c r="K33">
        <f t="shared" ref="K33:K51" si="17">IF(J32=1,K32+1,J33)</f>
        <v>7</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45">
      <c r="B34">
        <f t="shared" si="12"/>
        <v>0.54702439010000004</v>
      </c>
      <c r="D34">
        <f>IF(FREQUENCY('Data Transformation'!$U$11,$B34),1,0)</f>
        <v>0</v>
      </c>
      <c r="E34">
        <f>IF(FREQUENCY('Data Transformation'!$R$5,$B34),1,0)</f>
        <v>0</v>
      </c>
      <c r="F34">
        <f t="shared" si="14"/>
        <v>0</v>
      </c>
      <c r="G34">
        <f>IF(FREQUENCY('Data Transformation'!$R$6,$B34),1,0)</f>
        <v>1</v>
      </c>
      <c r="H34">
        <f t="shared" si="15"/>
        <v>0</v>
      </c>
      <c r="I34">
        <f t="shared" si="16"/>
        <v>3</v>
      </c>
      <c r="J34">
        <f t="shared" si="13"/>
        <v>6</v>
      </c>
      <c r="K34">
        <f t="shared" si="17"/>
        <v>6</v>
      </c>
      <c r="L34">
        <f t="shared" si="18"/>
        <v>3</v>
      </c>
      <c r="M34">
        <f>IF(FREQUENCY('Data Transformation'!$R$10,$B34),1,0)</f>
        <v>0</v>
      </c>
      <c r="N34">
        <f t="shared" si="19"/>
        <v>0</v>
      </c>
      <c r="O34">
        <f t="shared" si="20"/>
        <v>0</v>
      </c>
      <c r="P34">
        <f t="shared" si="21"/>
        <v>3</v>
      </c>
    </row>
    <row r="35" spans="2:16" x14ac:dyDescent="0.45">
      <c r="B35">
        <f t="shared" si="12"/>
        <v>0.65269918680000005</v>
      </c>
      <c r="D35">
        <f>IF(FREQUENCY('Data Transformation'!$U$11,$B35),1,0)</f>
        <v>0</v>
      </c>
      <c r="E35">
        <f>IF(FREQUENCY('Data Transformation'!$R$5,$B35),1,0)</f>
        <v>0</v>
      </c>
      <c r="F35">
        <f t="shared" si="14"/>
        <v>0</v>
      </c>
      <c r="G35">
        <f>IF(FREQUENCY('Data Transformation'!$R$6,$B35),1,0)</f>
        <v>1</v>
      </c>
      <c r="H35">
        <f t="shared" si="15"/>
        <v>0</v>
      </c>
      <c r="I35">
        <f t="shared" si="16"/>
        <v>4</v>
      </c>
      <c r="J35">
        <f t="shared" si="13"/>
        <v>5</v>
      </c>
      <c r="K35">
        <f t="shared" si="17"/>
        <v>5</v>
      </c>
      <c r="L35">
        <f t="shared" si="18"/>
        <v>3</v>
      </c>
      <c r="M35">
        <f>IF(FREQUENCY('Data Transformation'!$R$10,$B35),1,0)</f>
        <v>0</v>
      </c>
      <c r="N35">
        <f t="shared" si="19"/>
        <v>0</v>
      </c>
      <c r="O35">
        <f t="shared" si="20"/>
        <v>0</v>
      </c>
      <c r="P35">
        <f t="shared" si="21"/>
        <v>3</v>
      </c>
    </row>
    <row r="36" spans="2:16" x14ac:dyDescent="0.45">
      <c r="B36">
        <f t="shared" si="12"/>
        <v>0.75837398350000007</v>
      </c>
      <c r="D36">
        <f>IF(FREQUENCY('Data Transformation'!$U$11,$B36),1,0)</f>
        <v>0</v>
      </c>
      <c r="E36">
        <f>IF(FREQUENCY('Data Transformation'!$R$5,$B36),1,0)</f>
        <v>0</v>
      </c>
      <c r="F36">
        <f t="shared" si="14"/>
        <v>0</v>
      </c>
      <c r="G36">
        <f>IF(FREQUENCY('Data Transformation'!$R$6,$B36),1,0)</f>
        <v>1</v>
      </c>
      <c r="H36">
        <f t="shared" si="15"/>
        <v>0</v>
      </c>
      <c r="I36">
        <f t="shared" si="16"/>
        <v>5</v>
      </c>
      <c r="J36">
        <f t="shared" si="13"/>
        <v>4</v>
      </c>
      <c r="K36">
        <f t="shared" si="17"/>
        <v>4</v>
      </c>
      <c r="L36">
        <f t="shared" si="18"/>
        <v>3</v>
      </c>
      <c r="M36">
        <f>IF(FREQUENCY('Data Transformation'!$R$10,$B36),1,0)</f>
        <v>0</v>
      </c>
      <c r="N36">
        <f t="shared" si="19"/>
        <v>0</v>
      </c>
      <c r="O36">
        <f t="shared" si="20"/>
        <v>0</v>
      </c>
      <c r="P36">
        <f t="shared" si="21"/>
        <v>3</v>
      </c>
    </row>
    <row r="37" spans="2:16" x14ac:dyDescent="0.45">
      <c r="B37">
        <f t="shared" si="12"/>
        <v>0.86404878020000009</v>
      </c>
      <c r="D37">
        <f>IF(FREQUENCY('Data Transformation'!$U$11,$B37),1,0)</f>
        <v>0</v>
      </c>
      <c r="E37">
        <f>IF(FREQUENCY('Data Transformation'!$R$5,$B37),1,0)</f>
        <v>0</v>
      </c>
      <c r="F37">
        <f t="shared" si="14"/>
        <v>0</v>
      </c>
      <c r="G37">
        <f>IF(FREQUENCY('Data Transformation'!$R$6,$B37),1,0)</f>
        <v>1</v>
      </c>
      <c r="H37">
        <f t="shared" si="15"/>
        <v>0</v>
      </c>
      <c r="I37">
        <f t="shared" si="16"/>
        <v>6</v>
      </c>
      <c r="J37">
        <f t="shared" si="13"/>
        <v>3</v>
      </c>
      <c r="K37">
        <f t="shared" si="17"/>
        <v>3</v>
      </c>
      <c r="L37">
        <f t="shared" si="18"/>
        <v>3</v>
      </c>
      <c r="M37">
        <f>IF(FREQUENCY('Data Transformation'!$R$10,$B37),1,0)</f>
        <v>0</v>
      </c>
      <c r="N37">
        <f t="shared" si="19"/>
        <v>0</v>
      </c>
      <c r="O37">
        <f t="shared" si="20"/>
        <v>0</v>
      </c>
      <c r="P37">
        <f t="shared" si="21"/>
        <v>3</v>
      </c>
    </row>
    <row r="38" spans="2:16" x14ac:dyDescent="0.45">
      <c r="B38">
        <f t="shared" si="12"/>
        <v>0.96972357690000011</v>
      </c>
      <c r="D38">
        <f>IF(FREQUENCY('Data Transformation'!$U$11,$B38),1,0)</f>
        <v>0</v>
      </c>
      <c r="E38">
        <f>IF(FREQUENCY('Data Transformation'!$R$5,$B38),1,0)</f>
        <v>0</v>
      </c>
      <c r="F38">
        <f t="shared" si="14"/>
        <v>0</v>
      </c>
      <c r="G38">
        <f>IF(FREQUENCY('Data Transformation'!$R$6,$B38),1,0)</f>
        <v>1</v>
      </c>
      <c r="H38">
        <f t="shared" si="15"/>
        <v>0</v>
      </c>
      <c r="I38">
        <f t="shared" si="16"/>
        <v>7</v>
      </c>
      <c r="J38">
        <f t="shared" si="13"/>
        <v>2</v>
      </c>
      <c r="K38">
        <f t="shared" si="17"/>
        <v>2</v>
      </c>
      <c r="L38">
        <f t="shared" si="18"/>
        <v>2</v>
      </c>
      <c r="M38">
        <f>IF(FREQUENCY('Data Transformation'!$R$10,$B38),1,0)</f>
        <v>0</v>
      </c>
      <c r="N38">
        <f t="shared" si="19"/>
        <v>0</v>
      </c>
      <c r="O38">
        <f t="shared" si="20"/>
        <v>0</v>
      </c>
      <c r="P38">
        <f t="shared" si="21"/>
        <v>2</v>
      </c>
    </row>
    <row r="39" spans="2:16" x14ac:dyDescent="0.45">
      <c r="B39">
        <f t="shared" si="12"/>
        <v>1.0753983736000001</v>
      </c>
      <c r="D39">
        <f>IF(FREQUENCY('Data Transformation'!$U$11,$B39),1,0)</f>
        <v>0</v>
      </c>
      <c r="E39">
        <f>IF(FREQUENCY('Data Transformation'!$R$5,$B39),1,0)</f>
        <v>1</v>
      </c>
      <c r="F39">
        <f t="shared" si="14"/>
        <v>1</v>
      </c>
      <c r="G39">
        <f>IF(FREQUENCY('Data Transformation'!$R$6,$B39),1,0)</f>
        <v>1</v>
      </c>
      <c r="H39">
        <f t="shared" si="15"/>
        <v>0</v>
      </c>
      <c r="I39">
        <f t="shared" si="16"/>
        <v>8</v>
      </c>
      <c r="J39">
        <f t="shared" si="13"/>
        <v>1</v>
      </c>
      <c r="K39">
        <f t="shared" si="17"/>
        <v>1</v>
      </c>
      <c r="L39">
        <f t="shared" si="18"/>
        <v>1</v>
      </c>
      <c r="M39">
        <f>IF(FREQUENCY('Data Transformation'!$R$10,$B39),1,0)</f>
        <v>0</v>
      </c>
      <c r="N39">
        <f t="shared" si="19"/>
        <v>0</v>
      </c>
      <c r="O39">
        <f t="shared" si="20"/>
        <v>0</v>
      </c>
      <c r="P39">
        <f t="shared" si="21"/>
        <v>1</v>
      </c>
    </row>
    <row r="40" spans="2:16" x14ac:dyDescent="0.45">
      <c r="B40">
        <f t="shared" si="12"/>
        <v>1.1810731703000001</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2</v>
      </c>
      <c r="L40">
        <f t="shared" si="18"/>
        <v>2</v>
      </c>
      <c r="M40">
        <f>IF(FREQUENCY('Data Transformation'!$R$10,$B40),1,0)</f>
        <v>0</v>
      </c>
      <c r="N40">
        <f t="shared" si="19"/>
        <v>0</v>
      </c>
      <c r="O40">
        <f t="shared" si="20"/>
        <v>0</v>
      </c>
      <c r="P40">
        <f t="shared" si="21"/>
        <v>2</v>
      </c>
    </row>
    <row r="41" spans="2:16" x14ac:dyDescent="0.45">
      <c r="B41">
        <f t="shared" si="12"/>
        <v>1.2867489670000001</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3</v>
      </c>
      <c r="L41">
        <f t="shared" si="18"/>
        <v>3</v>
      </c>
      <c r="M41">
        <f>IF(FREQUENCY('Data Transformation'!$R$10,$B41),1,0)</f>
        <v>1</v>
      </c>
      <c r="N41">
        <f t="shared" si="19"/>
        <v>1</v>
      </c>
      <c r="O41">
        <f t="shared" si="20"/>
        <v>0</v>
      </c>
      <c r="P41">
        <f t="shared" si="21"/>
        <v>3</v>
      </c>
    </row>
    <row r="42" spans="2:16" x14ac:dyDescent="0.45">
      <c r="B42">
        <f t="shared" si="12"/>
        <v>1.3924227637000002</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4</v>
      </c>
      <c r="L42">
        <f t="shared" si="18"/>
        <v>3</v>
      </c>
      <c r="M42">
        <f>IF(FREQUENCY('Data Transformation'!$R$10,$B42),1,0)</f>
        <v>1</v>
      </c>
      <c r="N42">
        <f t="shared" si="19"/>
        <v>0</v>
      </c>
      <c r="O42">
        <f t="shared" si="20"/>
        <v>1</v>
      </c>
      <c r="P42">
        <f t="shared" si="21"/>
        <v>0</v>
      </c>
    </row>
    <row r="43" spans="2:16" x14ac:dyDescent="0.45">
      <c r="B43">
        <f t="shared" si="12"/>
        <v>1.4980975604000002</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5</v>
      </c>
      <c r="L43">
        <f t="shared" si="18"/>
        <v>3</v>
      </c>
      <c r="M43">
        <f>IF(FREQUENCY('Data Transformation'!$R$10,$B43),1,0)</f>
        <v>1</v>
      </c>
      <c r="N43">
        <f t="shared" si="19"/>
        <v>0</v>
      </c>
      <c r="O43">
        <f t="shared" si="20"/>
        <v>1</v>
      </c>
      <c r="P43">
        <f t="shared" si="21"/>
        <v>0</v>
      </c>
    </row>
    <row r="44" spans="2:16" x14ac:dyDescent="0.45">
      <c r="B44">
        <f t="shared" si="12"/>
        <v>1.6037723571000002</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6</v>
      </c>
      <c r="L44">
        <f t="shared" si="18"/>
        <v>3</v>
      </c>
      <c r="M44">
        <f>IF(FREQUENCY('Data Transformation'!$R$10,$B44),1,0)</f>
        <v>1</v>
      </c>
      <c r="N44">
        <f t="shared" si="19"/>
        <v>0</v>
      </c>
      <c r="O44">
        <f t="shared" si="20"/>
        <v>1</v>
      </c>
      <c r="P44">
        <f t="shared" si="21"/>
        <v>0</v>
      </c>
    </row>
    <row r="45" spans="2:16" x14ac:dyDescent="0.45">
      <c r="B45">
        <f t="shared" si="12"/>
        <v>1.7094471538000002</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7</v>
      </c>
      <c r="L45">
        <f t="shared" si="18"/>
        <v>3</v>
      </c>
      <c r="M45">
        <f>IF(FREQUENCY('Data Transformation'!$R$10,$B45),1,0)</f>
        <v>1</v>
      </c>
      <c r="N45">
        <f t="shared" si="19"/>
        <v>0</v>
      </c>
      <c r="O45">
        <f t="shared" si="20"/>
        <v>1</v>
      </c>
      <c r="P45">
        <f t="shared" si="21"/>
        <v>0</v>
      </c>
    </row>
    <row r="46" spans="2:16" x14ac:dyDescent="0.45">
      <c r="B46">
        <f t="shared" si="12"/>
        <v>1.8151219505000002</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8</v>
      </c>
      <c r="L46">
        <f t="shared" si="18"/>
        <v>3</v>
      </c>
      <c r="M46">
        <f>IF(FREQUENCY('Data Transformation'!$R$10,$B46),1,0)</f>
        <v>1</v>
      </c>
      <c r="N46">
        <f t="shared" si="19"/>
        <v>0</v>
      </c>
      <c r="O46">
        <f t="shared" si="20"/>
        <v>1</v>
      </c>
      <c r="P46">
        <f t="shared" si="21"/>
        <v>0</v>
      </c>
    </row>
    <row r="47" spans="2:16" x14ac:dyDescent="0.45">
      <c r="B47">
        <f t="shared" si="12"/>
        <v>1.9207967472000003</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9</v>
      </c>
      <c r="L47">
        <f t="shared" si="18"/>
        <v>3</v>
      </c>
      <c r="M47">
        <f>IF(FREQUENCY('Data Transformation'!$R$10,$B47),1,0)</f>
        <v>1</v>
      </c>
      <c r="N47">
        <f t="shared" si="19"/>
        <v>0</v>
      </c>
      <c r="O47">
        <f t="shared" si="20"/>
        <v>1</v>
      </c>
      <c r="P47">
        <f t="shared" si="21"/>
        <v>0</v>
      </c>
    </row>
    <row r="48" spans="2:16" x14ac:dyDescent="0.45">
      <c r="B48">
        <f t="shared" si="12"/>
        <v>2.0264715439000001</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10</v>
      </c>
      <c r="L48">
        <f t="shared" si="18"/>
        <v>3</v>
      </c>
      <c r="M48">
        <f>IF(FREQUENCY('Data Transformation'!$R$10,$B48),1,0)</f>
        <v>1</v>
      </c>
      <c r="N48">
        <f t="shared" si="19"/>
        <v>0</v>
      </c>
      <c r="O48">
        <f t="shared" si="20"/>
        <v>1</v>
      </c>
      <c r="P48">
        <f t="shared" si="21"/>
        <v>0</v>
      </c>
    </row>
    <row r="49" spans="2:16" x14ac:dyDescent="0.45">
      <c r="B49">
        <f t="shared" si="12"/>
        <v>2.1321463405999999</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11</v>
      </c>
      <c r="L49">
        <f t="shared" si="18"/>
        <v>3</v>
      </c>
      <c r="M49">
        <f>IF(FREQUENCY('Data Transformation'!$R$10,$B49),1,0)</f>
        <v>1</v>
      </c>
      <c r="N49">
        <f t="shared" si="19"/>
        <v>0</v>
      </c>
      <c r="O49">
        <f t="shared" si="20"/>
        <v>1</v>
      </c>
      <c r="P49">
        <f t="shared" si="21"/>
        <v>0</v>
      </c>
    </row>
    <row r="50" spans="2:16" x14ac:dyDescent="0.45">
      <c r="B50">
        <f t="shared" si="12"/>
        <v>2.2378211372999997</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12</v>
      </c>
      <c r="L50">
        <f t="shared" si="18"/>
        <v>3</v>
      </c>
      <c r="M50">
        <f>IF(FREQUENCY('Data Transformation'!$R$10,$B50),1,0)</f>
        <v>1</v>
      </c>
      <c r="N50">
        <f t="shared" si="19"/>
        <v>0</v>
      </c>
      <c r="O50">
        <f t="shared" si="20"/>
        <v>1</v>
      </c>
      <c r="P50">
        <f t="shared" si="21"/>
        <v>0</v>
      </c>
    </row>
    <row r="51" spans="2:16" x14ac:dyDescent="0.45">
      <c r="B51">
        <f t="shared" si="12"/>
        <v>2.3434959339999994</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13</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7" sqref="AE7"/>
    </sheetView>
  </sheetViews>
  <sheetFormatPr defaultRowHeight="15.9" x14ac:dyDescent="0.45"/>
  <cols>
    <col min="12" max="12" width="16.35546875" bestFit="1" customWidth="1"/>
    <col min="20" max="20" width="10.35546875" bestFit="1" customWidth="1"/>
    <col min="23" max="23" width="14" bestFit="1" customWidth="1"/>
    <col min="24" max="24" width="21.5" bestFit="1" customWidth="1"/>
  </cols>
  <sheetData>
    <row r="1" spans="1:31" x14ac:dyDescent="0.45">
      <c r="A1" t="s">
        <v>132</v>
      </c>
      <c r="K1" s="59"/>
      <c r="L1" s="60"/>
      <c r="M1" s="58"/>
      <c r="U1" s="58"/>
    </row>
    <row r="2" spans="1:31" x14ac:dyDescent="0.45">
      <c r="K2" s="59"/>
      <c r="L2" s="60"/>
      <c r="M2" s="58"/>
      <c r="N2" t="s">
        <v>133</v>
      </c>
      <c r="U2" s="58"/>
    </row>
    <row r="3" spans="1:31" x14ac:dyDescent="0.45">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45">
      <c r="B4" t="str">
        <v>Position</v>
      </c>
      <c r="C4" t="str">
        <v># of variants</v>
      </c>
      <c r="D4" t="str">
        <v>Enhancing</v>
      </c>
      <c r="E4" t="str">
        <v>Neutral</v>
      </c>
      <c r="F4" t="str">
        <v>Unweighted rheostat</v>
      </c>
      <c r="G4" t="str">
        <v>Weighted rheostat</v>
      </c>
      <c r="H4" t="str">
        <v>Toggle</v>
      </c>
      <c r="I4" t="str">
        <v>Binary</v>
      </c>
      <c r="K4" s="59" t="s">
        <v>111</v>
      </c>
      <c r="L4" s="60" t="s">
        <v>112</v>
      </c>
      <c r="M4" s="58"/>
      <c r="N4" t="s">
        <v>50</v>
      </c>
      <c r="O4" t="s">
        <v>134</v>
      </c>
      <c r="P4" t="s">
        <v>135</v>
      </c>
      <c r="Q4" t="s">
        <v>113</v>
      </c>
      <c r="R4" t="s">
        <v>53</v>
      </c>
      <c r="S4" t="s">
        <v>107</v>
      </c>
      <c r="T4" t="s">
        <v>136</v>
      </c>
      <c r="U4" s="58"/>
      <c r="V4" t="s">
        <v>130</v>
      </c>
      <c r="W4" t="s">
        <v>114</v>
      </c>
      <c r="X4" t="s">
        <v>115</v>
      </c>
      <c r="Z4" t="s">
        <v>130</v>
      </c>
      <c r="AA4" t="s">
        <v>131</v>
      </c>
    </row>
    <row r="5" spans="1:31" x14ac:dyDescent="0.45">
      <c r="B5" t="str">
        <v>all</v>
      </c>
      <c r="C5">
        <v>5336</v>
      </c>
      <c r="D5">
        <v>1.1246485473289597E-3</v>
      </c>
      <c r="E5">
        <v>0.50646672914714153</v>
      </c>
      <c r="F5">
        <v>1</v>
      </c>
      <c r="G5">
        <v>1</v>
      </c>
      <c r="H5">
        <v>0.3604498594189316</v>
      </c>
      <c r="I5" t="str">
        <v>no</v>
      </c>
      <c r="K5" s="59">
        <f>IFERROR(AVERAGEIF('Data Transformation'!$B$425:$B$8425,"&gt;=0",IF('Input and Summary Results'!$J$4="no",'Data Transformation'!$C$425:$C$8425,'Data Transformation'!$E$425:$E$8425)),"")</f>
        <v>0.59957839906822841</v>
      </c>
      <c r="L5" s="60" cm="1">
        <f t="array" ref="L5">IFERROR(_xlfn.STDEV.S(IF('Data Transformation'!$B$425:$B$8425&gt;=0,IF('Input and Summary Results'!$J$4="no",'Data Transformation'!$C$425:$C$8425,'Data Transformation'!$E$425:$E$8425),"")),"")</f>
        <v>0.42962486731288668</v>
      </c>
      <c r="M5" s="58"/>
      <c r="U5" s="58"/>
      <c r="Z5" t="s">
        <v>50</v>
      </c>
      <c r="AA5">
        <f>COUNTIF(V:V,Z5)</f>
        <v>70</v>
      </c>
      <c r="AC5" t="s">
        <v>137</v>
      </c>
      <c r="AD5" t="s">
        <v>138</v>
      </c>
    </row>
    <row r="6" spans="1:31" x14ac:dyDescent="0.45">
      <c r="B6">
        <v>1</v>
      </c>
      <c r="C6">
        <v>20</v>
      </c>
      <c r="D6">
        <v>0</v>
      </c>
      <c r="E6">
        <v>0.94736842105263153</v>
      </c>
      <c r="F6">
        <v>0.5</v>
      </c>
      <c r="G6">
        <v>0.47826086956521741</v>
      </c>
      <c r="H6">
        <v>0</v>
      </c>
      <c r="I6" t="str">
        <v>no</v>
      </c>
      <c r="K6" s="59">
        <f>IFERROR(AVERAGEIF('Data Transformation'!$B$425:$B$8425,B6,IF('Input and Summary Results'!$J$4="no",'Data Transformation'!$C$425:$C$8425,'Data Transformation'!$E$425:$E$8425)),"")</f>
        <v>0.96287764189473679</v>
      </c>
      <c r="L6" s="60" cm="1">
        <f t="array" ref="L6">IFERROR(_xlfn.STDEV.S(IF('Data Transformation'!$B$425:$B$8425=B6,IF('Input and Summary Results'!$J$4="no",'Data Transformation'!$C$425:$C$8425,'Data Transformation'!$E$425:$E$8425),"")),"")</f>
        <v>9.1734434185232305E-2</v>
      </c>
      <c r="M6" s="58"/>
      <c r="N6">
        <f>IF(E6&gt;='Data Transformation'!$R$29,B6,"")</f>
        <v>1</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8"/>
      <c r="V6" t="str" cm="2">
        <f t="array" ref="V6">IF(C6=FALSE,"",IF(AND(ISNUMBER(B6),ISBLANK(N6:T6)),"Unclassified",(IF(COUNT(N6:T6)=0,"",INDEX($N$4:$T$4,MATCH(TRUE,N6:T6=B6,0))))))</f>
        <v>Neutral</v>
      </c>
      <c r="W6" t="str">
        <f>IF(COUNT(N6:T6)&gt;1,"True","")</f>
        <v/>
      </c>
      <c r="X6" t="str">
        <f>IF(AND(D6&gt;0.8,G6&gt;0.5,ISNUMBER(B6)),"True","")</f>
        <v/>
      </c>
      <c r="Z6" t="s">
        <v>134</v>
      </c>
      <c r="AA6">
        <f t="shared" ref="AA6:AA11" si="0">COUNTIF(V:V,Z6)</f>
        <v>39</v>
      </c>
      <c r="AC6" t="b">
        <f>IF(AND(H6&gt;0.35,G6&lt;0.35,E6&gt;0.35,T6="",R6="",P6="",N6="",S6=""),TRUE,FALSE)</f>
        <v>0</v>
      </c>
      <c r="AD6">
        <f>IFERROR(ABS(ABS(K6-'Data Transformation'!$R$5)-ABS(K6-'Data Transformation'!$R$6)),"")</f>
        <v>0.72575528378947363</v>
      </c>
      <c r="AE6" t="b">
        <f>IF(C6=FALSE,"",IF(AND(OR(V6=$Z$6,V6=$Z$8),OR(AC6=TRUE,AD6&lt;=IF(ISNUMBER('Data Transformation'!$R$15),'Data Transformation'!$R$15,'Data Transformation'!$R$25))),TRUE,FALSE))</f>
        <v>0</v>
      </c>
    </row>
    <row r="7" spans="1:31" x14ac:dyDescent="0.45">
      <c r="B7">
        <v>2</v>
      </c>
      <c r="C7">
        <v>20</v>
      </c>
      <c r="D7">
        <v>0</v>
      </c>
      <c r="E7">
        <v>1</v>
      </c>
      <c r="F7">
        <v>0.3</v>
      </c>
      <c r="G7">
        <v>0.21739130434782608</v>
      </c>
      <c r="H7">
        <v>0</v>
      </c>
      <c r="I7" t="str">
        <v>no</v>
      </c>
      <c r="K7" s="59">
        <f>IFERROR(AVERAGEIF('Data Transformation'!$B$425:$B$8425,B7,IF('Input and Summary Results'!$J$4="no",'Data Transformation'!$C$425:$C$8425,'Data Transformation'!$E$425:$E$8425)),"")</f>
        <v>1.0085701623157894</v>
      </c>
      <c r="L7" s="60" cm="1">
        <f t="array" ref="L7">IFERROR(_xlfn.STDEV.S(IF('Data Transformation'!$B$425:$B$8425=B7,IF('Input and Summary Results'!$J$4="no",'Data Transformation'!$C$425:$C$8425,'Data Transformation'!$E$425:$E$8425),"")),"")</f>
        <v>4.1518747424180824E-2</v>
      </c>
      <c r="M7" s="58"/>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8"/>
      <c r="V7" t="str" cm="2">
        <f t="array" ref="V7">IF(C7=FALSE,"",IF(AND(ISNUMBER(B7),ISBLANK(N7:T7)),"Unclassified",(IF(COUNT(N7:T7)=0,"",INDEX($N$4:$T$4,MATCH(TRUE,N7:T7=B7,0))))))</f>
        <v>Neutral</v>
      </c>
      <c r="W7" t="str">
        <f t="shared" ref="W7:W70" si="1">IF(COUNT(N7:T7)&gt;1,"True","")</f>
        <v/>
      </c>
      <c r="X7" t="str">
        <f t="shared" ref="X7:X70" si="2">IF(AND(D7&gt;0.8,G7&gt;0.5,ISNUMBER(B7)),"True","")</f>
        <v/>
      </c>
      <c r="Z7" t="s">
        <v>135</v>
      </c>
      <c r="AA7">
        <f t="shared" si="0"/>
        <v>113</v>
      </c>
      <c r="AC7" t="b">
        <f t="shared" ref="AC7:AC70" si="3">IF(AND(H7&gt;0.35,G7&lt;0.35,E7&gt;0.35,T7="",R7="",P7="",N7="",S7=""),TRUE,FALSE)</f>
        <v>0</v>
      </c>
      <c r="AD7">
        <f>IFERROR(ABS(ABS(K7-'Data Transformation'!$R$5)-ABS(K7-'Data Transformation'!$R$6)),"")</f>
        <v>0.74</v>
      </c>
      <c r="AE7" t="b">
        <f>IF(C7=FALSE,"",IF(AND(OR(V7=$Z$6,V7=$Z$8),OR(AC7=TRUE,AD7&lt;=IF(ISNUMBER('Data Transformation'!$R$15),'Data Transformation'!$R$15,'Data Transformation'!$R$25))),TRUE,FALSE))</f>
        <v>0</v>
      </c>
    </row>
    <row r="8" spans="1:31" x14ac:dyDescent="0.45">
      <c r="B8">
        <v>3</v>
      </c>
      <c r="C8">
        <v>20</v>
      </c>
      <c r="D8">
        <v>0</v>
      </c>
      <c r="E8">
        <v>1</v>
      </c>
      <c r="F8">
        <v>0.3</v>
      </c>
      <c r="G8">
        <v>0.2608695652173913</v>
      </c>
      <c r="H8">
        <v>0</v>
      </c>
      <c r="I8" t="str">
        <v>no</v>
      </c>
      <c r="K8" s="59">
        <f>IFERROR(AVERAGEIF('Data Transformation'!$B$425:$B$8425,B8,IF('Input and Summary Results'!$J$4="no",'Data Transformation'!$C$425:$C$8425,'Data Transformation'!$E$425:$E$8425)),"")</f>
        <v>0.96195212110526318</v>
      </c>
      <c r="L8" s="60" cm="1">
        <f t="array" ref="L8">IFERROR(_xlfn.STDEV.S(IF('Data Transformation'!$B$425:$B$8425=B8,IF('Input and Summary Results'!$J$4="no",'Data Transformation'!$C$425:$C$8425,'Data Transformation'!$E$425:$E$8425),"")),"")</f>
        <v>6.1435679976179935E-2</v>
      </c>
      <c r="M8" s="58"/>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8"/>
      <c r="V8" t="str" cm="2">
        <f t="array" ref="V8">IF(C8=FALSE,"",IF(AND(ISNUMBER(B8),ISBLANK(N8:T8)),"Unclassified",(IF(COUNT(N8:T8)=0,"",INDEX($N$4:$T$4,MATCH(TRUE,N8:T8=B8,0))))))</f>
        <v>Neutral</v>
      </c>
      <c r="W8" t="str">
        <f t="shared" si="1"/>
        <v/>
      </c>
      <c r="X8" t="str">
        <f t="shared" si="2"/>
        <v/>
      </c>
      <c r="Z8" t="s">
        <v>113</v>
      </c>
      <c r="AA8">
        <f t="shared" si="0"/>
        <v>62</v>
      </c>
      <c r="AC8" t="b">
        <f t="shared" si="3"/>
        <v>0</v>
      </c>
      <c r="AD8">
        <f>IFERROR(ABS(ABS(K8-'Data Transformation'!$R$5)-ABS(K8-'Data Transformation'!$R$6)),"")</f>
        <v>0.72390424221052641</v>
      </c>
      <c r="AE8" t="b">
        <f>IF(C8=FALSE,"",IF(AND(OR(V8=$Z$6,V8=$Z$8),OR(AC8=TRUE,AD8&lt;=IF(ISNUMBER('Data Transformation'!$R$15),'Data Transformation'!$R$15,'Data Transformation'!$R$25))),TRUE,FALSE))</f>
        <v>0</v>
      </c>
    </row>
    <row r="9" spans="1:31" x14ac:dyDescent="0.45">
      <c r="B9">
        <v>4</v>
      </c>
      <c r="C9">
        <v>16</v>
      </c>
      <c r="D9">
        <v>0</v>
      </c>
      <c r="E9">
        <v>1</v>
      </c>
      <c r="F9">
        <v>0.4</v>
      </c>
      <c r="G9">
        <v>0.34782608695652173</v>
      </c>
      <c r="H9">
        <v>0</v>
      </c>
      <c r="I9" t="str">
        <v>no</v>
      </c>
      <c r="K9" s="59">
        <f>IFERROR(AVERAGEIF('Data Transformation'!$B$425:$B$8425,B9,IF('Input and Summary Results'!$J$4="no",'Data Transformation'!$C$425:$C$8425,'Data Transformation'!$E$425:$E$8425)),"")</f>
        <v>0.96339498759999997</v>
      </c>
      <c r="L9" s="60" cm="1">
        <f t="array" ref="L9">IFERROR(_xlfn.STDEV.S(IF('Data Transformation'!$B$425:$B$8425=B9,IF('Input and Summary Results'!$J$4="no",'Data Transformation'!$C$425:$C$8425,'Data Transformation'!$E$425:$E$8425),"")),"")</f>
        <v>7.8830038592761581E-2</v>
      </c>
      <c r="M9" s="58"/>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8"/>
      <c r="V9" t="str" cm="2">
        <f t="array" ref="V9">IF(C9=FALSE,"",IF(AND(ISNUMBER(B9),ISBLANK(N9:T9)),"Unclassified",(IF(COUNT(N9:T9)=0,"",INDEX($N$4:$T$4,MATCH(TRUE,N9:T9=B9,0))))))</f>
        <v>Neutral</v>
      </c>
      <c r="W9" t="str">
        <f t="shared" si="1"/>
        <v/>
      </c>
      <c r="X9" t="str">
        <f t="shared" si="2"/>
        <v/>
      </c>
      <c r="Z9" t="s">
        <v>53</v>
      </c>
      <c r="AA9">
        <f t="shared" si="0"/>
        <v>31</v>
      </c>
      <c r="AC9" t="b">
        <f t="shared" si="3"/>
        <v>0</v>
      </c>
      <c r="AD9">
        <f>IFERROR(ABS(ABS(K9-'Data Transformation'!$R$5)-ABS(K9-'Data Transformation'!$R$6)),"")</f>
        <v>0.72678997519999999</v>
      </c>
      <c r="AE9" t="b">
        <f>IF(C9=FALSE,"",IF(AND(OR(V9=$Z$6,V9=$Z$8),OR(AC9=TRUE,AD9&lt;=IF(ISNUMBER('Data Transformation'!$R$15),'Data Transformation'!$R$15,'Data Transformation'!$R$25))),TRUE,FALSE))</f>
        <v>0</v>
      </c>
    </row>
    <row r="10" spans="1:31" x14ac:dyDescent="0.45">
      <c r="B10">
        <v>5</v>
      </c>
      <c r="C10">
        <v>12</v>
      </c>
      <c r="D10">
        <v>0</v>
      </c>
      <c r="E10">
        <v>0.63636363636363635</v>
      </c>
      <c r="F10">
        <v>0.7</v>
      </c>
      <c r="G10">
        <v>0.69565217391304346</v>
      </c>
      <c r="H10">
        <v>9.0909090909090912E-2</v>
      </c>
      <c r="I10" t="str">
        <v>no</v>
      </c>
      <c r="K10" s="59">
        <f>IFERROR(AVERAGEIF('Data Transformation'!$B$425:$B$8425,B10,IF('Input and Summary Results'!$J$4="no",'Data Transformation'!$C$425:$C$8425,'Data Transformation'!$E$425:$E$8425)),"")</f>
        <v>0.75982668227272743</v>
      </c>
      <c r="L10" s="60" cm="1">
        <f t="array" ref="L10">IFERROR(_xlfn.STDEV.S(IF('Data Transformation'!$B$425:$B$8425=B10,IF('Input and Summary Results'!$J$4="no",'Data Transformation'!$C$425:$C$8425,'Data Transformation'!$E$425:$E$8425),"")),"")</f>
        <v>0.23860849213402199</v>
      </c>
      <c r="M10" s="58"/>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8"/>
      <c r="V10" t="str" cm="2">
        <f t="array" ref="V10">IF(C10=FALSE,"",IF(AND(ISNUMBER(B10),ISBLANK(N10:T10)),"Unclassified",(IF(COUNT(N10:T10)=0,"",INDEX($N$4:$T$4,MATCH(TRUE,N10:T10=B10,0))))))</f>
        <v>Rheostat</v>
      </c>
      <c r="W10" t="str">
        <f t="shared" si="1"/>
        <v/>
      </c>
      <c r="X10" t="str">
        <f t="shared" si="2"/>
        <v/>
      </c>
      <c r="Z10" t="s">
        <v>136</v>
      </c>
      <c r="AA10">
        <f t="shared" si="0"/>
        <v>0</v>
      </c>
      <c r="AC10" t="b">
        <f t="shared" si="3"/>
        <v>0</v>
      </c>
      <c r="AD10">
        <f>IFERROR(ABS(ABS(K10-'Data Transformation'!$R$5)-ABS(K10-'Data Transformation'!$R$6)),"")</f>
        <v>0.3196533645454549</v>
      </c>
      <c r="AE10" t="b">
        <f>IF(C10=FALSE,"",IF(AND(OR(V10=$Z$6,V10=$Z$8),OR(AC10=TRUE,AD10&lt;=IF(ISNUMBER('Data Transformation'!$R$15),'Data Transformation'!$R$15,'Data Transformation'!$R$25))),TRUE,FALSE))</f>
        <v>0</v>
      </c>
    </row>
    <row r="11" spans="1:31" x14ac:dyDescent="0.45">
      <c r="B11">
        <v>6</v>
      </c>
      <c r="C11">
        <v>15</v>
      </c>
      <c r="D11">
        <v>0</v>
      </c>
      <c r="E11">
        <v>1</v>
      </c>
      <c r="F11">
        <v>0.4</v>
      </c>
      <c r="G11">
        <v>0.34782608695652173</v>
      </c>
      <c r="H11">
        <v>0</v>
      </c>
      <c r="I11" t="str">
        <v>no</v>
      </c>
      <c r="K11" s="59">
        <f>IFERROR(AVERAGEIF('Data Transformation'!$B$425:$B$8425,B11,IF('Input and Summary Results'!$J$4="no",'Data Transformation'!$C$425:$C$8425,'Data Transformation'!$E$425:$E$8425)),"")</f>
        <v>0.92805428857142858</v>
      </c>
      <c r="L11" s="60" cm="1">
        <f t="array" ref="L11">IFERROR(_xlfn.STDEV.S(IF('Data Transformation'!$B$425:$B$8425=B11,IF('Input and Summary Results'!$J$4="no",'Data Transformation'!$C$425:$C$8425,'Data Transformation'!$E$425:$E$8425),"")),"")</f>
        <v>7.8903298879674413E-2</v>
      </c>
      <c r="M11" s="58"/>
      <c r="N11">
        <f>IF(E11&gt;='Data Transformation'!$R$29,B11,"")</f>
        <v>6</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8"/>
      <c r="V11" t="str" cm="2">
        <f t="array" ref="V11">IF(C11=FALSE,"",IF(AND(ISNUMBER(B11),ISBLANK(N11:T11)),"Unclassified",(IF(COUNT(N11:T11)=0,"",INDEX($N$4:$T$4,MATCH(TRUE,N11:T11=B11,0))))))</f>
        <v>Neutral</v>
      </c>
      <c r="W11" t="str">
        <f t="shared" si="1"/>
        <v/>
      </c>
      <c r="X11" t="str">
        <f t="shared" si="2"/>
        <v/>
      </c>
      <c r="Z11" t="s">
        <v>107</v>
      </c>
      <c r="AA11">
        <f t="shared" si="0"/>
        <v>0</v>
      </c>
      <c r="AC11" t="b">
        <f t="shared" si="3"/>
        <v>0</v>
      </c>
      <c r="AD11">
        <f>IFERROR(ABS(ABS(K11-'Data Transformation'!$R$5)-ABS(K11-'Data Transformation'!$R$6)),"")</f>
        <v>0.6561085771428572</v>
      </c>
      <c r="AE11" t="b">
        <f>IF(C11=FALSE,"",IF(AND(OR(V11=$Z$6,V11=$Z$8),OR(AC11=TRUE,AD11&lt;=IF(ISNUMBER('Data Transformation'!$R$15),'Data Transformation'!$R$15,'Data Transformation'!$R$25))),TRUE,FALSE))</f>
        <v>0</v>
      </c>
    </row>
    <row r="12" spans="1:31" x14ac:dyDescent="0.45">
      <c r="B12">
        <v>7</v>
      </c>
      <c r="C12">
        <v>18</v>
      </c>
      <c r="D12">
        <v>0</v>
      </c>
      <c r="E12">
        <v>0.35294117647058826</v>
      </c>
      <c r="F12">
        <v>0.7</v>
      </c>
      <c r="G12">
        <v>0.65217391304347827</v>
      </c>
      <c r="H12">
        <v>0.23529411764705882</v>
      </c>
      <c r="I12" t="str">
        <v>no</v>
      </c>
      <c r="K12" s="59">
        <f>IFERROR(AVERAGEIF('Data Transformation'!$B$425:$B$8425,B12,IF('Input and Summary Results'!$J$4="no",'Data Transformation'!$C$425:$C$8425,'Data Transformation'!$E$425:$E$8425)),"")</f>
        <v>0.58846548758823525</v>
      </c>
      <c r="L12" s="60" cm="1">
        <f t="array" ref="L12">IFERROR(_xlfn.STDEV.S(IF('Data Transformation'!$B$425:$B$8425=B12,IF('Input and Summary Results'!$J$4="no",'Data Transformation'!$C$425:$C$8425,'Data Transformation'!$E$425:$E$8425),"")),"")</f>
        <v>0.29243438894767765</v>
      </c>
      <c r="M12" s="58"/>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f>IF(AND(NOT(ISNUMBER(N12)),NOT(ISNUMBER(R12)),NOT(ISNUMBER(S12)),G12&gt;='Data Transformation'!$R$28),B12,"")</f>
        <v>7</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c>
      <c r="S12" t="str">
        <f>IF(D12&gt;='Data Transformation'!$R$31,B12,"")</f>
        <v/>
      </c>
      <c r="T12" t="str">
        <f>IF(AND(H12&lt;'Data Transformation'!$R$30,E12&lt;'Data Transformation'!$R$29,G12&lt;0.3,D12&lt;'Data Transformation'!$R$31,E12&gt;0.4,H12&gt;0.4),B12,"")</f>
        <v/>
      </c>
      <c r="U12" s="58"/>
      <c r="V12" t="str" cm="2">
        <f t="array" ref="V12">IF(C12=FALSE,"",IF(AND(ISNUMBER(B12),ISBLANK(N12:T12)),"Unclassified",(IF(COUNT(N12:T12)=0,"",INDEX($N$4:$T$4,MATCH(TRUE,N12:T12=B12,0))))))</f>
        <v>Rheostat</v>
      </c>
      <c r="W12" t="str">
        <f t="shared" si="1"/>
        <v/>
      </c>
      <c r="X12" t="str">
        <f t="shared" si="2"/>
        <v/>
      </c>
      <c r="AC12" t="b">
        <f t="shared" si="3"/>
        <v>0</v>
      </c>
      <c r="AD12">
        <f>IFERROR(ABS(ABS(K12-'Data Transformation'!$R$5)-ABS(K12-'Data Transformation'!$R$6)),"")</f>
        <v>2.306902482352946E-2</v>
      </c>
      <c r="AE12" t="b">
        <f>IF(C12=FALSE,"",IF(AND(OR(V12=$Z$6,V12=$Z$8),OR(AC12=TRUE,AD12&lt;=IF(ISNUMBER('Data Transformation'!$R$15),'Data Transformation'!$R$15,'Data Transformation'!$R$25))),TRUE,FALSE))</f>
        <v>0</v>
      </c>
    </row>
    <row r="13" spans="1:31" x14ac:dyDescent="0.45">
      <c r="B13">
        <v>8</v>
      </c>
      <c r="C13">
        <v>18</v>
      </c>
      <c r="D13">
        <v>0</v>
      </c>
      <c r="E13">
        <v>1</v>
      </c>
      <c r="F13">
        <v>0.3</v>
      </c>
      <c r="G13">
        <v>0.2608695652173913</v>
      </c>
      <c r="H13">
        <v>0</v>
      </c>
      <c r="I13" t="str">
        <v>no</v>
      </c>
      <c r="K13" s="59">
        <f>IFERROR(AVERAGEIF('Data Transformation'!$B$425:$B$8425,B13,IF('Input and Summary Results'!$J$4="no",'Data Transformation'!$C$425:$C$8425,'Data Transformation'!$E$425:$E$8425)),"")</f>
        <v>0.94067950905882347</v>
      </c>
      <c r="L13" s="60" cm="1">
        <f t="array" ref="L13">IFERROR(_xlfn.STDEV.S(IF('Data Transformation'!$B$425:$B$8425=B13,IF('Input and Summary Results'!$J$4="no",'Data Transformation'!$C$425:$C$8425,'Data Transformation'!$E$425:$E$8425),"")),"")</f>
        <v>7.5633494655490088E-2</v>
      </c>
      <c r="M13" s="58"/>
      <c r="N13">
        <f>IF(E13&gt;='Data Transformation'!$R$29,B13,"")</f>
        <v>8</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8"/>
      <c r="V13" t="str" cm="2">
        <f t="array" ref="V13">IF(C13=FALSE,"",IF(AND(ISNUMBER(B13),ISBLANK(N13:T13)),"Unclassified",(IF(COUNT(N13:T13)=0,"",INDEX($N$4:$T$4,MATCH(TRUE,N13:T13=B13,0))))))</f>
        <v>Neutral</v>
      </c>
      <c r="W13" t="str">
        <f t="shared" si="1"/>
        <v/>
      </c>
      <c r="X13" t="str">
        <f t="shared" si="2"/>
        <v/>
      </c>
      <c r="AC13" t="b">
        <f t="shared" si="3"/>
        <v>0</v>
      </c>
      <c r="AD13">
        <f>IFERROR(ABS(ABS(K13-'Data Transformation'!$R$5)-ABS(K13-'Data Transformation'!$R$6)),"")</f>
        <v>0.68135901811764699</v>
      </c>
      <c r="AE13" t="b">
        <f>IF(C13=FALSE,"",IF(AND(OR(V13=$Z$6,V13=$Z$8),OR(AC13=TRUE,AD13&lt;=IF(ISNUMBER('Data Transformation'!$R$15),'Data Transformation'!$R$15,'Data Transformation'!$R$25))),TRUE,FALSE))</f>
        <v>0</v>
      </c>
    </row>
    <row r="14" spans="1:31" x14ac:dyDescent="0.45">
      <c r="B14">
        <v>9</v>
      </c>
      <c r="C14">
        <v>18</v>
      </c>
      <c r="D14">
        <v>0</v>
      </c>
      <c r="E14">
        <v>0.82352941176470584</v>
      </c>
      <c r="F14">
        <v>0.5</v>
      </c>
      <c r="G14">
        <v>0.52173913043478259</v>
      </c>
      <c r="H14">
        <v>0</v>
      </c>
      <c r="I14" t="str">
        <v>no</v>
      </c>
      <c r="K14" s="59">
        <f>IFERROR(AVERAGEIF('Data Transformation'!$B$425:$B$8425,B14,IF('Input and Summary Results'!$J$4="no",'Data Transformation'!$C$425:$C$8425,'Data Transformation'!$E$425:$E$8425)),"")</f>
        <v>0.90377745717647062</v>
      </c>
      <c r="L14" s="60" cm="1">
        <f t="array" ref="L14">IFERROR(_xlfn.STDEV.S(IF('Data Transformation'!$B$425:$B$8425=B14,IF('Input and Summary Results'!$J$4="no",'Data Transformation'!$C$425:$C$8425,'Data Transformation'!$E$425:$E$8425),"")),"")</f>
        <v>0.13354055381021951</v>
      </c>
      <c r="M14" s="58"/>
      <c r="N14" t="str">
        <f>IF(E14&gt;='Data Transformation'!$R$29,B14,"")</f>
        <v/>
      </c>
      <c r="O14" t="str">
        <f>IFERROR(IF(AND(Assignments!L14&lt;('Data Transformation'!$R$4-'Data Transformation'!$R$3)/2,ABS(K14-'Data Transformation'!$R$6)&gt;ABS(K14-'Data Transformation'!$R$5),NOT(ISNUMBER(N14)),NOT(ISNUMBER(R14)),NOT(ISNUMBER(P14)),NOT(ISNUMBER(R14)),NOT(ISNUMBER(S14)),NOT(ISNUMBER(T14))),Assignments!B14,""),"")</f>
        <v/>
      </c>
      <c r="P14">
        <f>IF(AND(NOT(ISNUMBER(N14)),NOT(ISNUMBER(R14)),NOT(ISNUMBER(S14)),G14&gt;='Data Transformation'!$R$28),B14,"")</f>
        <v>9</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8"/>
      <c r="V14" t="str" cm="2">
        <f t="array" ref="V14">IF(C14=FALSE,"",IF(AND(ISNUMBER(B14),ISBLANK(N14:T14)),"Unclassified",(IF(COUNT(N14:T14)=0,"",INDEX($N$4:$T$4,MATCH(TRUE,N14:T14=B14,0))))))</f>
        <v>Rheostat</v>
      </c>
      <c r="W14" t="str">
        <f t="shared" si="1"/>
        <v/>
      </c>
      <c r="X14" t="str">
        <f t="shared" si="2"/>
        <v/>
      </c>
      <c r="AC14" t="b">
        <f t="shared" si="3"/>
        <v>0</v>
      </c>
      <c r="AD14">
        <f>IFERROR(ABS(ABS(K14-'Data Transformation'!$R$5)-ABS(K14-'Data Transformation'!$R$6)),"")</f>
        <v>0.60755491435294129</v>
      </c>
      <c r="AE14" t="b">
        <f>IF(C14=FALSE,"",IF(AND(OR(V14=$Z$6,V14=$Z$8),OR(AC14=TRUE,AD14&lt;=IF(ISNUMBER('Data Transformation'!$R$15),'Data Transformation'!$R$15,'Data Transformation'!$R$25))),TRUE,FALSE))</f>
        <v>0</v>
      </c>
    </row>
    <row r="15" spans="1:31" x14ac:dyDescent="0.45">
      <c r="B15">
        <v>10</v>
      </c>
      <c r="C15">
        <v>16</v>
      </c>
      <c r="D15">
        <v>0</v>
      </c>
      <c r="E15">
        <v>0.13333333333333333</v>
      </c>
      <c r="F15">
        <v>0.5</v>
      </c>
      <c r="G15">
        <v>0.43478260869565216</v>
      </c>
      <c r="H15">
        <v>6.6666666666666666E-2</v>
      </c>
      <c r="I15" t="str">
        <v>no</v>
      </c>
      <c r="K15" s="59">
        <f>IFERROR(AVERAGEIF('Data Transformation'!$B$425:$B$8425,B15,IF('Input and Summary Results'!$J$4="no",'Data Transformation'!$C$425:$C$8425,'Data Transformation'!$E$425:$E$8425)),"")</f>
        <v>0.49628008946666663</v>
      </c>
      <c r="L15" s="60" cm="1">
        <f t="array" ref="L15">IFERROR(_xlfn.STDEV.S(IF('Data Transformation'!$B$425:$B$8425=B15,IF('Input and Summary Results'!$J$4="no",'Data Transformation'!$C$425:$C$8425,'Data Transformation'!$E$425:$E$8425),"")),"")</f>
        <v>0.19483062730145567</v>
      </c>
      <c r="M15" s="58"/>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f>IFERROR(IF(AND(Assignments!L15&lt;('Data Transformation'!$R$4-'Data Transformation'!$R$3)/2,ABS(K15-'Data Transformation'!$R$6)&lt;ABS(K15-'Data Transformation'!$R$5),NOT(ISNUMBER(N15)),NOT(ISNUMBER(T15)),NOT(ISNUMBER(P15)),NOT(ISNUMBER(R15)),NOT(ISNUMBER(T15)),NOT(ISNUMBER(S15))),Assignments!B15,""),"")</f>
        <v>10</v>
      </c>
      <c r="R15" t="str">
        <f>IF(H15&gt;='Data Transformation'!$R$30,B15,"")</f>
        <v/>
      </c>
      <c r="S15" t="str">
        <f>IF(D15&gt;='Data Transformation'!$R$31,B15,"")</f>
        <v/>
      </c>
      <c r="T15" t="str">
        <f>IF(AND(H15&lt;'Data Transformation'!$R$30,E15&lt;'Data Transformation'!$R$29,G15&lt;0.3,D15&lt;'Data Transformation'!$R$31,E15&gt;0.4,H15&gt;0.4),B15,"")</f>
        <v/>
      </c>
      <c r="U15" s="58"/>
      <c r="V15" t="str" cm="2">
        <f t="array" ref="V15">IF(C15=FALSE,"",IF(AND(ISNUMBER(B15),ISBLANK(N15:T15)),"Unclassified",(IF(COUNT(N15:T15)=0,"",INDEX($N$4:$T$4,MATCH(TRUE,N15:T15=B15,0))))))</f>
        <v>Adverse</v>
      </c>
      <c r="W15" t="str">
        <f t="shared" si="1"/>
        <v/>
      </c>
      <c r="X15" t="str">
        <f t="shared" si="2"/>
        <v/>
      </c>
      <c r="AC15" t="b">
        <f t="shared" si="3"/>
        <v>0</v>
      </c>
      <c r="AD15">
        <f>IFERROR(ABS(ABS(K15-'Data Transformation'!$R$5)-ABS(K15-'Data Transformation'!$R$6)),"")</f>
        <v>0.20743982106666675</v>
      </c>
      <c r="AE15" t="b">
        <f>IF(C15=FALSE,"",IF(AND(OR(V15=$Z$6,V15=$Z$8),OR(AC15=TRUE,AD15&lt;=IF(ISNUMBER('Data Transformation'!$R$15),'Data Transformation'!$R$15,'Data Transformation'!$R$25))),TRUE,FALSE))</f>
        <v>0</v>
      </c>
    </row>
    <row r="16" spans="1:31" x14ac:dyDescent="0.45">
      <c r="B16">
        <v>11</v>
      </c>
      <c r="C16">
        <v>19</v>
      </c>
      <c r="D16">
        <v>0</v>
      </c>
      <c r="E16">
        <v>0.83333333333333337</v>
      </c>
      <c r="F16">
        <v>0.5</v>
      </c>
      <c r="G16">
        <v>0.47826086956521741</v>
      </c>
      <c r="H16">
        <v>0</v>
      </c>
      <c r="I16" t="str">
        <v>no</v>
      </c>
      <c r="K16" s="59">
        <f>IFERROR(AVERAGEIF('Data Transformation'!$B$425:$B$8425,B16,IF('Input and Summary Results'!$J$4="no",'Data Transformation'!$C$425:$C$8425,'Data Transformation'!$E$425:$E$8425)),"")</f>
        <v>0.89815950422222224</v>
      </c>
      <c r="L16" s="60" cm="1">
        <f t="array" ref="L16">IFERROR(_xlfn.STDEV.S(IF('Data Transformation'!$B$425:$B$8425=B16,IF('Input and Summary Results'!$J$4="no",'Data Transformation'!$C$425:$C$8425,'Data Transformation'!$E$425:$E$8425),"")),"")</f>
        <v>0.10616333259659642</v>
      </c>
      <c r="M16" s="58"/>
      <c r="N16" t="str">
        <f>IF(E16&gt;='Data Transformation'!$R$29,B16,"")</f>
        <v/>
      </c>
      <c r="O16">
        <f>IFERROR(IF(AND(Assignments!L16&lt;('Data Transformation'!$R$4-'Data Transformation'!$R$3)/2,ABS(K16-'Data Transformation'!$R$6)&gt;ABS(K16-'Data Transformation'!$R$5),NOT(ISNUMBER(N16)),NOT(ISNUMBER(R16)),NOT(ISNUMBER(P16)),NOT(ISNUMBER(R16)),NOT(ISNUMBER(S16)),NOT(ISNUMBER(T16))),Assignments!B16,""),"")</f>
        <v>11</v>
      </c>
      <c r="P16" t="str">
        <f>IF(AND(NOT(ISNUMBER(N16)),NOT(ISNUMBER(R16)),NOT(ISNUMBER(S16)),G16&gt;='Data Transformation'!$R$28),B16,"")</f>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8"/>
      <c r="V16" t="str" cm="2">
        <f t="array" ref="V16">IF(C16=FALSE,"",IF(AND(ISNUMBER(B16),ISBLANK(N16:T16)),"Unclassified",(IF(COUNT(N16:T16)=0,"",INDEX($N$4:$T$4,MATCH(TRUE,N16:T16=B16,0))))))</f>
        <v>Moderate</v>
      </c>
      <c r="W16" t="str">
        <f t="shared" si="1"/>
        <v/>
      </c>
      <c r="X16" t="str">
        <f t="shared" si="2"/>
        <v/>
      </c>
      <c r="AC16" t="b">
        <f t="shared" si="3"/>
        <v>0</v>
      </c>
      <c r="AD16">
        <f>IFERROR(ABS(ABS(K16-'Data Transformation'!$R$5)-ABS(K16-'Data Transformation'!$R$6)),"")</f>
        <v>0.59631900844444452</v>
      </c>
      <c r="AE16" t="b">
        <f>IF(C16=FALSE,"",IF(AND(OR(V16=$Z$6,V16=$Z$8),OR(AC16=TRUE,AD16&lt;=IF(ISNUMBER('Data Transformation'!$R$15),'Data Transformation'!$R$15,'Data Transformation'!$R$25))),TRUE,FALSE))</f>
        <v>0</v>
      </c>
    </row>
    <row r="17" spans="2:31" x14ac:dyDescent="0.45">
      <c r="B17">
        <v>12</v>
      </c>
      <c r="C17">
        <v>14</v>
      </c>
      <c r="D17">
        <v>0</v>
      </c>
      <c r="E17">
        <v>7.6923076923076927E-2</v>
      </c>
      <c r="F17">
        <v>0.6</v>
      </c>
      <c r="G17">
        <v>0.56521739130434778</v>
      </c>
      <c r="H17">
        <v>0.61538461538461542</v>
      </c>
      <c r="I17" t="str">
        <v>no</v>
      </c>
      <c r="K17" s="59">
        <f>IFERROR(AVERAGEIF('Data Transformation'!$B$425:$B$8425,B17,IF('Input and Summary Results'!$J$4="no",'Data Transformation'!$C$425:$C$8425,'Data Transformation'!$E$425:$E$8425)),"")</f>
        <v>0.39185985546153851</v>
      </c>
      <c r="L17" s="60" cm="1">
        <f t="array" ref="L17">IFERROR(_xlfn.STDEV.S(IF('Data Transformation'!$B$425:$B$8425=B17,IF('Input and Summary Results'!$J$4="no",'Data Transformation'!$C$425:$C$8425,'Data Transformation'!$E$425:$E$8425),"")),"")</f>
        <v>0.23423756002674498</v>
      </c>
      <c r="M17" s="58"/>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f>IF(AND(NOT(ISNUMBER(N17)),NOT(ISNUMBER(R17)),NOT(ISNUMBER(S17)),G17&gt;='Data Transformation'!$R$28),B17,"")</f>
        <v>12</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c>
      <c r="S17" t="str">
        <f>IF(D17&gt;='Data Transformation'!$R$31,B17,"")</f>
        <v/>
      </c>
      <c r="T17" t="str">
        <f>IF(AND(H17&lt;'Data Transformation'!$R$30,E17&lt;'Data Transformation'!$R$29,G17&lt;0.3,D17&lt;'Data Transformation'!$R$31,E17&gt;0.4,H17&gt;0.4),B17,"")</f>
        <v/>
      </c>
      <c r="U17" s="58"/>
      <c r="V17" t="str" cm="2">
        <f t="array" ref="V17">IF(C17=FALSE,"",IF(AND(ISNUMBER(B17),ISBLANK(N17:T17)),"Unclassified",(IF(COUNT(N17:T17)=0,"",INDEX($N$4:$T$4,MATCH(TRUE,N17:T17=B17,0))))))</f>
        <v>Rheostat</v>
      </c>
      <c r="W17" t="str">
        <f t="shared" si="1"/>
        <v/>
      </c>
      <c r="X17" t="str">
        <f t="shared" si="2"/>
        <v/>
      </c>
      <c r="AC17" t="b">
        <f t="shared" si="3"/>
        <v>0</v>
      </c>
      <c r="AD17">
        <f>IFERROR(ABS(ABS(K17-'Data Transformation'!$R$5)-ABS(K17-'Data Transformation'!$R$6)),"")</f>
        <v>0.41628028907692305</v>
      </c>
      <c r="AE17" t="b">
        <f>IF(C17=FALSE,"",IF(AND(OR(V17=$Z$6,V17=$Z$8),OR(AC17=TRUE,AD17&lt;=IF(ISNUMBER('Data Transformation'!$R$15),'Data Transformation'!$R$15,'Data Transformation'!$R$25))),TRUE,FALSE))</f>
        <v>0</v>
      </c>
    </row>
    <row r="18" spans="2:31" x14ac:dyDescent="0.45">
      <c r="B18">
        <v>13</v>
      </c>
      <c r="C18">
        <v>12</v>
      </c>
      <c r="D18">
        <v>0</v>
      </c>
      <c r="E18">
        <v>0.72727272727272729</v>
      </c>
      <c r="F18">
        <v>0.6</v>
      </c>
      <c r="G18">
        <v>0.60869565217391308</v>
      </c>
      <c r="H18">
        <v>0</v>
      </c>
      <c r="I18" t="str">
        <v>no</v>
      </c>
      <c r="K18" s="59">
        <f>IFERROR(AVERAGEIF('Data Transformation'!$B$425:$B$8425,B18,IF('Input and Summary Results'!$J$4="no",'Data Transformation'!$C$425:$C$8425,'Data Transformation'!$E$425:$E$8425)),"")</f>
        <v>0.87354430863636356</v>
      </c>
      <c r="L18" s="60" cm="1">
        <f t="array" ref="L18">IFERROR(_xlfn.STDEV.S(IF('Data Transformation'!$B$425:$B$8425=B18,IF('Input and Summary Results'!$J$4="no",'Data Transformation'!$C$425:$C$8425,'Data Transformation'!$E$425:$E$8425),"")),"")</f>
        <v>0.1495652928491312</v>
      </c>
      <c r="M18" s="58"/>
      <c r="N18" t="str">
        <f>IF(E18&gt;='Data Transformation'!$R$29,B18,"")</f>
        <v/>
      </c>
      <c r="O18" t="str">
        <f>IFERROR(IF(AND(Assignments!L18&lt;('Data Transformation'!$R$4-'Data Transformation'!$R$3)/2,ABS(K18-'Data Transformation'!$R$6)&gt;ABS(K18-'Data Transformation'!$R$5),NOT(ISNUMBER(N18)),NOT(ISNUMBER(R18)),NOT(ISNUMBER(P18)),NOT(ISNUMBER(R18)),NOT(ISNUMBER(S18)),NOT(ISNUMBER(T18))),Assignments!B18,""),"")</f>
        <v/>
      </c>
      <c r="P18">
        <f>IF(AND(NOT(ISNUMBER(N18)),NOT(ISNUMBER(R18)),NOT(ISNUMBER(S18)),G18&gt;='Data Transformation'!$R$28),B18,"")</f>
        <v>13</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8"/>
      <c r="V18" t="str" cm="2">
        <f t="array" ref="V18">IF(C18=FALSE,"",IF(AND(ISNUMBER(B18),ISBLANK(N18:T18)),"Unclassified",(IF(COUNT(N18:T18)=0,"",INDEX($N$4:$T$4,MATCH(TRUE,N18:T18=B18,0))))))</f>
        <v>Rheostat</v>
      </c>
      <c r="W18" t="str">
        <f t="shared" si="1"/>
        <v/>
      </c>
      <c r="X18" t="str">
        <f t="shared" si="2"/>
        <v/>
      </c>
      <c r="AC18" t="b">
        <f t="shared" si="3"/>
        <v>0</v>
      </c>
      <c r="AD18">
        <f>IFERROR(ABS(ABS(K18-'Data Transformation'!$R$5)-ABS(K18-'Data Transformation'!$R$6)),"")</f>
        <v>0.54708861727272717</v>
      </c>
      <c r="AE18" t="b">
        <f>IF(C18=FALSE,"",IF(AND(OR(V18=$Z$6,V18=$Z$8),OR(AC18=TRUE,AD18&lt;=IF(ISNUMBER('Data Transformation'!$R$15),'Data Transformation'!$R$15,'Data Transformation'!$R$25))),TRUE,FALSE))</f>
        <v>0</v>
      </c>
    </row>
    <row r="19" spans="2:31" x14ac:dyDescent="0.45">
      <c r="B19">
        <v>14</v>
      </c>
      <c r="C19">
        <v>13</v>
      </c>
      <c r="D19">
        <v>0</v>
      </c>
      <c r="E19">
        <v>0.91666666666666663</v>
      </c>
      <c r="F19">
        <v>0.4</v>
      </c>
      <c r="G19">
        <v>0.34782608695652173</v>
      </c>
      <c r="H19">
        <v>0</v>
      </c>
      <c r="I19" t="str">
        <v>no</v>
      </c>
      <c r="K19" s="59">
        <f>IFERROR(AVERAGEIF('Data Transformation'!$B$425:$B$8425,B19,IF('Input and Summary Results'!$J$4="no",'Data Transformation'!$C$425:$C$8425,'Data Transformation'!$E$425:$E$8425)),"")</f>
        <v>0.85632095191666657</v>
      </c>
      <c r="L19" s="60" cm="1">
        <f t="array" ref="L19">IFERROR(_xlfn.STDEV.S(IF('Data Transformation'!$B$425:$B$8425=B19,IF('Input and Summary Results'!$J$4="no",'Data Transformation'!$C$425:$C$8425,'Data Transformation'!$E$425:$E$8425),"")),"")</f>
        <v>0.15540571221447128</v>
      </c>
      <c r="M19" s="58"/>
      <c r="N19">
        <f>IF(E19&gt;='Data Transformation'!$R$29,B19,"")</f>
        <v>14</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8"/>
      <c r="V19" t="str" cm="2">
        <f t="array" ref="V19">IF(C19=FALSE,"",IF(AND(ISNUMBER(B19),ISBLANK(N19:T19)),"Unclassified",(IF(COUNT(N19:T19)=0,"",INDEX($N$4:$T$4,MATCH(TRUE,N19:T19=B19,0))))))</f>
        <v>Neutral</v>
      </c>
      <c r="W19" t="str">
        <f t="shared" si="1"/>
        <v/>
      </c>
      <c r="X19" t="str">
        <f t="shared" si="2"/>
        <v/>
      </c>
      <c r="AC19" t="b">
        <f t="shared" si="3"/>
        <v>0</v>
      </c>
      <c r="AD19">
        <f>IFERROR(ABS(ABS(K19-'Data Transformation'!$R$5)-ABS(K19-'Data Transformation'!$R$6)),"")</f>
        <v>0.51264190383333319</v>
      </c>
      <c r="AE19" t="b">
        <f>IF(C19=FALSE,"",IF(AND(OR(V19=$Z$6,V19=$Z$8),OR(AC19=TRUE,AD19&lt;=IF(ISNUMBER('Data Transformation'!$R$15),'Data Transformation'!$R$15,'Data Transformation'!$R$25))),TRUE,FALSE))</f>
        <v>0</v>
      </c>
    </row>
    <row r="20" spans="2:31" x14ac:dyDescent="0.45">
      <c r="B20">
        <v>15</v>
      </c>
      <c r="C20">
        <v>15</v>
      </c>
      <c r="D20">
        <v>0</v>
      </c>
      <c r="E20">
        <v>0.7857142857142857</v>
      </c>
      <c r="F20">
        <v>0.5</v>
      </c>
      <c r="G20">
        <v>0.43478260869565216</v>
      </c>
      <c r="H20">
        <v>7.1428571428571425E-2</v>
      </c>
      <c r="I20" t="str">
        <v>no</v>
      </c>
      <c r="K20" s="59">
        <f>IFERROR(AVERAGEIF('Data Transformation'!$B$425:$B$8425,B20,IF('Input and Summary Results'!$J$4="no",'Data Transformation'!$C$425:$C$8425,'Data Transformation'!$E$425:$E$8425)),"")</f>
        <v>0.8001954259285714</v>
      </c>
      <c r="L20" s="60" cm="1">
        <f t="array" ref="L20">IFERROR(_xlfn.STDEV.S(IF('Data Transformation'!$B$425:$B$8425=B20,IF('Input and Summary Results'!$J$4="no",'Data Transformation'!$C$425:$C$8425,'Data Transformation'!$E$425:$E$8425),"")),"")</f>
        <v>0.15492478491214542</v>
      </c>
      <c r="M20" s="58"/>
      <c r="N20" t="str">
        <f>IF(E20&gt;='Data Transformation'!$R$29,B20,"")</f>
        <v/>
      </c>
      <c r="O20">
        <f>IFERROR(IF(AND(Assignments!L20&lt;('Data Transformation'!$R$4-'Data Transformation'!$R$3)/2,ABS(K20-'Data Transformation'!$R$6)&gt;ABS(K20-'Data Transformation'!$R$5),NOT(ISNUMBER(N20)),NOT(ISNUMBER(R20)),NOT(ISNUMBER(P20)),NOT(ISNUMBER(R20)),NOT(ISNUMBER(S20)),NOT(ISNUMBER(T20))),Assignments!B20,""),"")</f>
        <v>15</v>
      </c>
      <c r="P20" t="str">
        <f>IF(AND(NOT(ISNUMBER(N20)),NOT(ISNUMBER(R20)),NOT(ISNUMBER(S20)),G20&gt;='Data Transformation'!$R$28),B20,"")</f>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8"/>
      <c r="V20" t="str" cm="2">
        <f t="array" ref="V20">IF(C20=FALSE,"",IF(AND(ISNUMBER(B20),ISBLANK(N20:T20)),"Unclassified",(IF(COUNT(N20:T20)=0,"",INDEX($N$4:$T$4,MATCH(TRUE,N20:T20=B20,0))))))</f>
        <v>Moderate</v>
      </c>
      <c r="W20" t="str">
        <f t="shared" si="1"/>
        <v/>
      </c>
      <c r="X20" t="str">
        <f t="shared" si="2"/>
        <v/>
      </c>
      <c r="AC20" t="b">
        <f t="shared" si="3"/>
        <v>0</v>
      </c>
      <c r="AD20">
        <f>IFERROR(ABS(ABS(K20-'Data Transformation'!$R$5)-ABS(K20-'Data Transformation'!$R$6)),"")</f>
        <v>0.40039085185714285</v>
      </c>
      <c r="AE20" t="b">
        <f>IF(C20=FALSE,"",IF(AND(OR(V20=$Z$6,V20=$Z$8),OR(AC20=TRUE,AD20&lt;=IF(ISNUMBER('Data Transformation'!$R$15),'Data Transformation'!$R$15,'Data Transformation'!$R$25))),TRUE,FALSE))</f>
        <v>0</v>
      </c>
    </row>
    <row r="21" spans="2:31" x14ac:dyDescent="0.45">
      <c r="B21">
        <v>16</v>
      </c>
      <c r="C21">
        <v>10</v>
      </c>
      <c r="D21">
        <v>0</v>
      </c>
      <c r="E21">
        <v>0.77777777777777779</v>
      </c>
      <c r="F21">
        <v>0.5</v>
      </c>
      <c r="G21">
        <v>0.52173913043478259</v>
      </c>
      <c r="H21">
        <v>0</v>
      </c>
      <c r="I21" t="str">
        <v>no</v>
      </c>
      <c r="K21" s="59">
        <f>IFERROR(AVERAGEIF('Data Transformation'!$B$425:$B$8425,B21,IF('Input and Summary Results'!$J$4="no",'Data Transformation'!$C$425:$C$8425,'Data Transformation'!$E$425:$E$8425)),"")</f>
        <v>0.87214865311111112</v>
      </c>
      <c r="L21" s="60" cm="1">
        <f t="array" ref="L21">IFERROR(_xlfn.STDEV.S(IF('Data Transformation'!$B$425:$B$8425=B21,IF('Input and Summary Results'!$J$4="no",'Data Transformation'!$C$425:$C$8425,'Data Transformation'!$E$425:$E$8425),"")),"")</f>
        <v>0.12493498700417908</v>
      </c>
      <c r="M21" s="58"/>
      <c r="N21" t="str">
        <f>IF(E21&gt;='Data Transformation'!$R$29,B21,"")</f>
        <v/>
      </c>
      <c r="O21" t="str">
        <f>IFERROR(IF(AND(Assignments!L21&lt;('Data Transformation'!$R$4-'Data Transformation'!$R$3)/2,ABS(K21-'Data Transformation'!$R$6)&gt;ABS(K21-'Data Transformation'!$R$5),NOT(ISNUMBER(N21)),NOT(ISNUMBER(R21)),NOT(ISNUMBER(P21)),NOT(ISNUMBER(R21)),NOT(ISNUMBER(S21)),NOT(ISNUMBER(T21))),Assignments!B21,""),"")</f>
        <v/>
      </c>
      <c r="P21">
        <f>IF(AND(NOT(ISNUMBER(N21)),NOT(ISNUMBER(R21)),NOT(ISNUMBER(S21)),G21&gt;='Data Transformation'!$R$28),B21,"")</f>
        <v>16</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8"/>
      <c r="V21" t="str" cm="2">
        <f t="array" ref="V21">IF(C21=FALSE,"",IF(AND(ISNUMBER(B21),ISBLANK(N21:T21)),"Unclassified",(IF(COUNT(N21:T21)=0,"",INDEX($N$4:$T$4,MATCH(TRUE,N21:T21=B21,0))))))</f>
        <v>Rheostat</v>
      </c>
      <c r="W21" t="str">
        <f t="shared" si="1"/>
        <v/>
      </c>
      <c r="X21" t="str">
        <f t="shared" si="2"/>
        <v/>
      </c>
      <c r="AC21" t="b">
        <f t="shared" si="3"/>
        <v>0</v>
      </c>
      <c r="AD21">
        <f>IFERROR(ABS(ABS(K21-'Data Transformation'!$R$5)-ABS(K21-'Data Transformation'!$R$6)),"")</f>
        <v>0.54429730622222228</v>
      </c>
      <c r="AE21" t="b">
        <f>IF(C21=FALSE,"",IF(AND(OR(V21=$Z$6,V21=$Z$8),OR(AC21=TRUE,AD21&lt;=IF(ISNUMBER('Data Transformation'!$R$15),'Data Transformation'!$R$15,'Data Transformation'!$R$25))),TRUE,FALSE))</f>
        <v>0</v>
      </c>
    </row>
    <row r="22" spans="2:31" x14ac:dyDescent="0.45">
      <c r="B22">
        <v>17</v>
      </c>
      <c r="C22">
        <v>15</v>
      </c>
      <c r="D22">
        <v>0</v>
      </c>
      <c r="E22">
        <v>0.8571428571428571</v>
      </c>
      <c r="F22">
        <v>0.4</v>
      </c>
      <c r="G22">
        <v>0.39130434782608697</v>
      </c>
      <c r="H22">
        <v>0</v>
      </c>
      <c r="I22" t="str">
        <v>no</v>
      </c>
      <c r="K22" s="59">
        <f>IFERROR(AVERAGEIF('Data Transformation'!$B$425:$B$8425,B22,IF('Input and Summary Results'!$J$4="no",'Data Transformation'!$C$425:$C$8425,'Data Transformation'!$E$425:$E$8425)),"")</f>
        <v>0.88891062192857162</v>
      </c>
      <c r="L22" s="60" cm="1">
        <f t="array" ref="L22">IFERROR(_xlfn.STDEV.S(IF('Data Transformation'!$B$425:$B$8425=B22,IF('Input and Summary Results'!$J$4="no",'Data Transformation'!$C$425:$C$8425,'Data Transformation'!$E$425:$E$8425),"")),"")</f>
        <v>8.5869233180582372E-2</v>
      </c>
      <c r="M22" s="58"/>
      <c r="N22" t="str">
        <f>IF(E22&gt;='Data Transformation'!$R$29,B22,"")</f>
        <v/>
      </c>
      <c r="O22">
        <f>IFERROR(IF(AND(Assignments!L22&lt;('Data Transformation'!$R$4-'Data Transformation'!$R$3)/2,ABS(K22-'Data Transformation'!$R$6)&gt;ABS(K22-'Data Transformation'!$R$5),NOT(ISNUMBER(N22)),NOT(ISNUMBER(R22)),NOT(ISNUMBER(P22)),NOT(ISNUMBER(R22)),NOT(ISNUMBER(S22)),NOT(ISNUMBER(T22))),Assignments!B22,""),"")</f>
        <v>17</v>
      </c>
      <c r="P22" t="str">
        <f>IF(AND(NOT(ISNUMBER(N22)),NOT(ISNUMBER(R22)),NOT(ISNUMBER(S22)),G22&gt;='Data Transformation'!$R$28),B22,"")</f>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8"/>
      <c r="V22" t="str" cm="2">
        <f t="array" ref="V22">IF(C22=FALSE,"",IF(AND(ISNUMBER(B22),ISBLANK(N22:T22)),"Unclassified",(IF(COUNT(N22:T22)=0,"",INDEX($N$4:$T$4,MATCH(TRUE,N22:T22=B22,0))))))</f>
        <v>Moderate</v>
      </c>
      <c r="W22" t="str">
        <f t="shared" si="1"/>
        <v/>
      </c>
      <c r="X22" t="str">
        <f t="shared" si="2"/>
        <v/>
      </c>
      <c r="AC22" t="b">
        <f t="shared" si="3"/>
        <v>0</v>
      </c>
      <c r="AD22">
        <f>IFERROR(ABS(ABS(K22-'Data Transformation'!$R$5)-ABS(K22-'Data Transformation'!$R$6)),"")</f>
        <v>0.57782124385714329</v>
      </c>
      <c r="AE22" t="b">
        <f>IF(C22=FALSE,"",IF(AND(OR(V22=$Z$6,V22=$Z$8),OR(AC22=TRUE,AD22&lt;=IF(ISNUMBER('Data Transformation'!$R$15),'Data Transformation'!$R$15,'Data Transformation'!$R$25))),TRUE,FALSE))</f>
        <v>0</v>
      </c>
    </row>
    <row r="23" spans="2:31" x14ac:dyDescent="0.45">
      <c r="B23">
        <v>18</v>
      </c>
      <c r="C23">
        <v>18</v>
      </c>
      <c r="D23">
        <v>0</v>
      </c>
      <c r="E23">
        <v>1</v>
      </c>
      <c r="F23">
        <v>0.4</v>
      </c>
      <c r="G23">
        <v>0.34782608695652173</v>
      </c>
      <c r="H23">
        <v>0</v>
      </c>
      <c r="I23" t="str">
        <v>no</v>
      </c>
      <c r="K23" s="59">
        <f>IFERROR(AVERAGEIF('Data Transformation'!$B$425:$B$8425,B23,IF('Input and Summary Results'!$J$4="no",'Data Transformation'!$C$425:$C$8425,'Data Transformation'!$E$425:$E$8425)),"")</f>
        <v>0.97010180223529408</v>
      </c>
      <c r="L23" s="60" cm="1">
        <f t="array" ref="L23">IFERROR(_xlfn.STDEV.S(IF('Data Transformation'!$B$425:$B$8425=B23,IF('Input and Summary Results'!$J$4="no",'Data Transformation'!$C$425:$C$8425,'Data Transformation'!$E$425:$E$8425),"")),"")</f>
        <v>8.5700494765481E-2</v>
      </c>
      <c r="M23" s="58"/>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8"/>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0.74</v>
      </c>
      <c r="AE23" t="b">
        <f>IF(C23=FALSE,"",IF(AND(OR(V23=$Z$6,V23=$Z$8),OR(AC23=TRUE,AD23&lt;=IF(ISNUMBER('Data Transformation'!$R$15),'Data Transformation'!$R$15,'Data Transformation'!$R$25))),TRUE,FALSE))</f>
        <v>0</v>
      </c>
    </row>
    <row r="24" spans="2:31" x14ac:dyDescent="0.45">
      <c r="B24">
        <v>19</v>
      </c>
      <c r="C24">
        <v>20</v>
      </c>
      <c r="D24">
        <v>0</v>
      </c>
      <c r="E24">
        <v>0.94736842105263153</v>
      </c>
      <c r="F24">
        <v>0.4</v>
      </c>
      <c r="G24">
        <v>0.34782608695652173</v>
      </c>
      <c r="H24">
        <v>0</v>
      </c>
      <c r="I24" t="str">
        <v>no</v>
      </c>
      <c r="K24" s="59">
        <f>IFERROR(AVERAGEIF('Data Transformation'!$B$425:$B$8425,B24,IF('Input and Summary Results'!$J$4="no",'Data Transformation'!$C$425:$C$8425,'Data Transformation'!$E$425:$E$8425)),"")</f>
        <v>0.97454678289473684</v>
      </c>
      <c r="L24" s="60" cm="1">
        <f t="array" ref="L24">IFERROR(_xlfn.STDEV.S(IF('Data Transformation'!$B$425:$B$8425=B24,IF('Input and Summary Results'!$J$4="no",'Data Transformation'!$C$425:$C$8425,'Data Transformation'!$E$425:$E$8425),"")),"")</f>
        <v>9.1678842473240416E-2</v>
      </c>
      <c r="M24" s="58"/>
      <c r="N24">
        <f>IF(E24&gt;='Data Transformation'!$R$29,B24,"")</f>
        <v>19</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8"/>
      <c r="V24" t="str" cm="2">
        <f t="array" ref="V24">IF(C24=FALSE,"",IF(AND(ISNUMBER(B24),ISBLANK(N24:T24)),"Unclassified",(IF(COUNT(N24:T24)=0,"",INDEX($N$4:$T$4,MATCH(TRUE,N24:T24=B24,0))))))</f>
        <v>Neutral</v>
      </c>
      <c r="W24" t="str">
        <f t="shared" si="1"/>
        <v/>
      </c>
      <c r="X24" t="str">
        <f t="shared" si="2"/>
        <v/>
      </c>
      <c r="AC24" t="b">
        <f t="shared" si="3"/>
        <v>0</v>
      </c>
      <c r="AD24">
        <f>IFERROR(ABS(ABS(K24-'Data Transformation'!$R$5)-ABS(K24-'Data Transformation'!$R$6)),"")</f>
        <v>0.74</v>
      </c>
      <c r="AE24" t="b">
        <f>IF(C24=FALSE,"",IF(AND(OR(V24=$Z$6,V24=$Z$8),OR(AC24=TRUE,AD24&lt;=IF(ISNUMBER('Data Transformation'!$R$15),'Data Transformation'!$R$15,'Data Transformation'!$R$25))),TRUE,FALSE))</f>
        <v>0</v>
      </c>
    </row>
    <row r="25" spans="2:31" x14ac:dyDescent="0.45">
      <c r="B25">
        <v>20</v>
      </c>
      <c r="C25">
        <v>20</v>
      </c>
      <c r="D25">
        <v>0</v>
      </c>
      <c r="E25">
        <v>1</v>
      </c>
      <c r="F25">
        <v>0.3</v>
      </c>
      <c r="G25">
        <v>0.21739130434782608</v>
      </c>
      <c r="H25">
        <v>0</v>
      </c>
      <c r="I25" t="str">
        <v>no</v>
      </c>
      <c r="K25" s="59">
        <f>IFERROR(AVERAGEIF('Data Transformation'!$B$425:$B$8425,B25,IF('Input and Summary Results'!$J$4="no",'Data Transformation'!$C$425:$C$8425,'Data Transformation'!$E$425:$E$8425)),"")</f>
        <v>0.99377509431578959</v>
      </c>
      <c r="L25" s="60" cm="1">
        <f t="array" ref="L25">IFERROR(_xlfn.STDEV.S(IF('Data Transformation'!$B$425:$B$8425=B25,IF('Input and Summary Results'!$J$4="no",'Data Transformation'!$C$425:$C$8425,'Data Transformation'!$E$425:$E$8425),"")),"")</f>
        <v>5.9870022853871191E-2</v>
      </c>
      <c r="M25" s="58"/>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8"/>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0.74</v>
      </c>
      <c r="AE25" t="b">
        <f>IF(C25=FALSE,"",IF(AND(OR(V25=$Z$6,V25=$Z$8),OR(AC25=TRUE,AD25&lt;=IF(ISNUMBER('Data Transformation'!$R$15),'Data Transformation'!$R$15,'Data Transformation'!$R$25))),TRUE,FALSE))</f>
        <v>0</v>
      </c>
    </row>
    <row r="26" spans="2:31" x14ac:dyDescent="0.45">
      <c r="B26">
        <v>21</v>
      </c>
      <c r="C26">
        <v>19</v>
      </c>
      <c r="D26">
        <v>0</v>
      </c>
      <c r="E26">
        <v>0.55555555555555558</v>
      </c>
      <c r="F26">
        <v>0.5</v>
      </c>
      <c r="G26">
        <v>0.39130434782608697</v>
      </c>
      <c r="H26">
        <v>0.33333333333333331</v>
      </c>
      <c r="I26" t="str">
        <v>no</v>
      </c>
      <c r="K26" s="59">
        <f>IFERROR(AVERAGEIF('Data Transformation'!$B$425:$B$8425,B26,IF('Input and Summary Results'!$J$4="no",'Data Transformation'!$C$425:$C$8425,'Data Transformation'!$E$425:$E$8425)),"")</f>
        <v>0.62914049199999988</v>
      </c>
      <c r="L26" s="60" cm="1">
        <f t="array" ref="L26">IFERROR(_xlfn.STDEV.S(IF('Data Transformation'!$B$425:$B$8425=B26,IF('Input and Summary Results'!$J$4="no",'Data Transformation'!$C$425:$C$8425,'Data Transformation'!$E$425:$E$8425),"")),"")</f>
        <v>0.34441973749188576</v>
      </c>
      <c r="M26" s="58"/>
      <c r="N26" t="str">
        <f>IF(E26&gt;='Data Transformation'!$R$29,B26,"")</f>
        <v/>
      </c>
      <c r="O26">
        <f>IFERROR(IF(AND(Assignments!L26&lt;('Data Transformation'!$R$4-'Data Transformation'!$R$3)/2,ABS(K26-'Data Transformation'!$R$6)&gt;ABS(K26-'Data Transformation'!$R$5),NOT(ISNUMBER(N26)),NOT(ISNUMBER(R26)),NOT(ISNUMBER(P26)),NOT(ISNUMBER(R26)),NOT(ISNUMBER(S26)),NOT(ISNUMBER(T26))),Assignments!B26,""),"")</f>
        <v>21</v>
      </c>
      <c r="P26" t="str">
        <f>IF(AND(NOT(ISNUMBER(N26)),NOT(ISNUMBER(R26)),NOT(ISNUMBER(S26)),G26&gt;='Data Transformation'!$R$28),B26,"")</f>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8"/>
      <c r="V26" t="str" cm="2">
        <f t="array" ref="V26">IF(C26=FALSE,"",IF(AND(ISNUMBER(B26),ISBLANK(N26:T26)),"Unclassified",(IF(COUNT(N26:T26)=0,"",INDEX($N$4:$T$4,MATCH(TRUE,N26:T26=B26,0))))))</f>
        <v>Moderate</v>
      </c>
      <c r="W26" t="str">
        <f t="shared" si="1"/>
        <v/>
      </c>
      <c r="X26" t="str">
        <f t="shared" si="2"/>
        <v/>
      </c>
      <c r="AC26" t="b">
        <f t="shared" si="3"/>
        <v>0</v>
      </c>
      <c r="AD26">
        <f>IFERROR(ABS(ABS(K26-'Data Transformation'!$R$5)-ABS(K26-'Data Transformation'!$R$6)),"")</f>
        <v>5.8280983999999814E-2</v>
      </c>
      <c r="AE26" t="b">
        <f>IF(C26=FALSE,"",IF(AND(OR(V26=$Z$6,V26=$Z$8),OR(AC26=TRUE,AD26&lt;=IF(ISNUMBER('Data Transformation'!$R$15),'Data Transformation'!$R$15,'Data Transformation'!$R$25))),TRUE,FALSE))</f>
        <v>1</v>
      </c>
    </row>
    <row r="27" spans="2:31" x14ac:dyDescent="0.45">
      <c r="B27">
        <v>22</v>
      </c>
      <c r="C27">
        <v>19</v>
      </c>
      <c r="D27">
        <v>0</v>
      </c>
      <c r="E27">
        <v>1</v>
      </c>
      <c r="F27">
        <v>0.3</v>
      </c>
      <c r="G27">
        <v>0.21739130434782608</v>
      </c>
      <c r="H27">
        <v>0</v>
      </c>
      <c r="I27" t="str">
        <v>no</v>
      </c>
      <c r="K27" s="59">
        <f>IFERROR(AVERAGEIF('Data Transformation'!$B$425:$B$8425,B27,IF('Input and Summary Results'!$J$4="no",'Data Transformation'!$C$425:$C$8425,'Data Transformation'!$E$425:$E$8425)),"")</f>
        <v>0.98940629138888903</v>
      </c>
      <c r="L27" s="60" cm="1">
        <f t="array" ref="L27">IFERROR(_xlfn.STDEV.S(IF('Data Transformation'!$B$425:$B$8425=B27,IF('Input and Summary Results'!$J$4="no",'Data Transformation'!$C$425:$C$8425,'Data Transformation'!$E$425:$E$8425),"")),"")</f>
        <v>5.6541290759555544E-2</v>
      </c>
      <c r="M27" s="58"/>
      <c r="N27">
        <f>IF(E27&gt;='Data Transformation'!$R$29,B27,"")</f>
        <v>22</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8"/>
      <c r="V27" t="str" cm="2">
        <f t="array" ref="V27">IF(C27=FALSE,"",IF(AND(ISNUMBER(B27),ISBLANK(N27:T27)),"Unclassified",(IF(COUNT(N27:T27)=0,"",INDEX($N$4:$T$4,MATCH(TRUE,N27:T27=B27,0))))))</f>
        <v>Neutral</v>
      </c>
      <c r="W27" t="str">
        <f t="shared" si="1"/>
        <v/>
      </c>
      <c r="X27" t="str">
        <f t="shared" si="2"/>
        <v/>
      </c>
      <c r="AC27" t="b">
        <f t="shared" si="3"/>
        <v>0</v>
      </c>
      <c r="AD27">
        <f>IFERROR(ABS(ABS(K27-'Data Transformation'!$R$5)-ABS(K27-'Data Transformation'!$R$6)),"")</f>
        <v>0.74</v>
      </c>
      <c r="AE27" t="b">
        <f>IF(C27=FALSE,"",IF(AND(OR(V27=$Z$6,V27=$Z$8),OR(AC27=TRUE,AD27&lt;=IF(ISNUMBER('Data Transformation'!$R$15),'Data Transformation'!$R$15,'Data Transformation'!$R$25))),TRUE,FALSE))</f>
        <v>0</v>
      </c>
    </row>
    <row r="28" spans="2:31" x14ac:dyDescent="0.45">
      <c r="B28">
        <v>23</v>
      </c>
      <c r="C28">
        <v>16</v>
      </c>
      <c r="D28">
        <v>0</v>
      </c>
      <c r="E28">
        <v>1</v>
      </c>
      <c r="F28">
        <v>0.4</v>
      </c>
      <c r="G28">
        <v>0.34782608695652173</v>
      </c>
      <c r="H28">
        <v>0</v>
      </c>
      <c r="I28" t="str">
        <v>no</v>
      </c>
      <c r="K28" s="59">
        <f>IFERROR(AVERAGEIF('Data Transformation'!$B$425:$B$8425,B28,IF('Input and Summary Results'!$J$4="no",'Data Transformation'!$C$425:$C$8425,'Data Transformation'!$E$425:$E$8425)),"")</f>
        <v>0.98130793773333325</v>
      </c>
      <c r="L28" s="60" cm="1">
        <f t="array" ref="L28">IFERROR(_xlfn.STDEV.S(IF('Data Transformation'!$B$425:$B$8425=B28,IF('Input and Summary Results'!$J$4="no",'Data Transformation'!$C$425:$C$8425,'Data Transformation'!$E$425:$E$8425),"")),"")</f>
        <v>7.2587505430325994E-2</v>
      </c>
      <c r="M28" s="58"/>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8"/>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0.74</v>
      </c>
      <c r="AE28" t="b">
        <f>IF(C28=FALSE,"",IF(AND(OR(V28=$Z$6,V28=$Z$8),OR(AC28=TRUE,AD28&lt;=IF(ISNUMBER('Data Transformation'!$R$15),'Data Transformation'!$R$15,'Data Transformation'!$R$25))),TRUE,FALSE))</f>
        <v>0</v>
      </c>
    </row>
    <row r="29" spans="2:31" x14ac:dyDescent="0.45">
      <c r="B29">
        <v>24</v>
      </c>
      <c r="C29">
        <v>16</v>
      </c>
      <c r="D29">
        <v>0</v>
      </c>
      <c r="E29">
        <v>0.93333333333333335</v>
      </c>
      <c r="F29">
        <v>0.4</v>
      </c>
      <c r="G29">
        <v>0.39130434782608697</v>
      </c>
      <c r="H29">
        <v>0</v>
      </c>
      <c r="I29" t="str">
        <v>no</v>
      </c>
      <c r="K29" s="59">
        <f>IFERROR(AVERAGEIF('Data Transformation'!$B$425:$B$8425,B29,IF('Input and Summary Results'!$J$4="no",'Data Transformation'!$C$425:$C$8425,'Data Transformation'!$E$425:$E$8425)),"")</f>
        <v>0.90486717873333333</v>
      </c>
      <c r="L29" s="60" cm="1">
        <f t="array" ref="L29">IFERROR(_xlfn.STDEV.S(IF('Data Transformation'!$B$425:$B$8425=B29,IF('Input and Summary Results'!$J$4="no",'Data Transformation'!$C$425:$C$8425,'Data Transformation'!$E$425:$E$8425),"")),"")</f>
        <v>0.11662822821189395</v>
      </c>
      <c r="M29" s="58"/>
      <c r="N29">
        <f>IF(E29&gt;='Data Transformation'!$R$29,B29,"")</f>
        <v>24</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8"/>
      <c r="V29" t="str" cm="2">
        <f t="array" ref="V29">IF(C29=FALSE,"",IF(AND(ISNUMBER(B29),ISBLANK(N29:T29)),"Unclassified",(IF(COUNT(N29:T29)=0,"",INDEX($N$4:$T$4,MATCH(TRUE,N29:T29=B29,0))))))</f>
        <v>Neutral</v>
      </c>
      <c r="W29" t="str">
        <f t="shared" si="1"/>
        <v/>
      </c>
      <c r="X29" t="str">
        <f t="shared" si="2"/>
        <v/>
      </c>
      <c r="AC29" t="b">
        <f t="shared" si="3"/>
        <v>0</v>
      </c>
      <c r="AD29">
        <f>IFERROR(ABS(ABS(K29-'Data Transformation'!$R$5)-ABS(K29-'Data Transformation'!$R$6)),"")</f>
        <v>0.60973435746666671</v>
      </c>
      <c r="AE29" t="b">
        <f>IF(C29=FALSE,"",IF(AND(OR(V29=$Z$6,V29=$Z$8),OR(AC29=TRUE,AD29&lt;=IF(ISNUMBER('Data Transformation'!$R$15),'Data Transformation'!$R$15,'Data Transformation'!$R$25))),TRUE,FALSE))</f>
        <v>0</v>
      </c>
    </row>
    <row r="30" spans="2:31" x14ac:dyDescent="0.45">
      <c r="B30">
        <v>25</v>
      </c>
      <c r="C30">
        <v>10</v>
      </c>
      <c r="D30">
        <v>0</v>
      </c>
      <c r="E30">
        <v>0.77777777777777779</v>
      </c>
      <c r="F30">
        <v>0.5</v>
      </c>
      <c r="G30">
        <v>0.47826086956521741</v>
      </c>
      <c r="H30">
        <v>0</v>
      </c>
      <c r="I30" t="str">
        <v>no</v>
      </c>
      <c r="K30" s="59">
        <f>IFERROR(AVERAGEIF('Data Transformation'!$B$425:$B$8425,B30,IF('Input and Summary Results'!$J$4="no",'Data Transformation'!$C$425:$C$8425,'Data Transformation'!$E$425:$E$8425)),"")</f>
        <v>0.9107118529999999</v>
      </c>
      <c r="L30" s="60" cm="1">
        <f t="array" ref="L30">IFERROR(_xlfn.STDEV.S(IF('Data Transformation'!$B$425:$B$8425=B30,IF('Input and Summary Results'!$J$4="no",'Data Transformation'!$C$425:$C$8425,'Data Transformation'!$E$425:$E$8425),"")),"")</f>
        <v>0.15683276854558859</v>
      </c>
      <c r="M30" s="58"/>
      <c r="N30" t="str">
        <f>IF(E30&gt;='Data Transformation'!$R$29,B30,"")</f>
        <v/>
      </c>
      <c r="O30">
        <f>IFERROR(IF(AND(Assignments!L30&lt;('Data Transformation'!$R$4-'Data Transformation'!$R$3)/2,ABS(K30-'Data Transformation'!$R$6)&gt;ABS(K30-'Data Transformation'!$R$5),NOT(ISNUMBER(N30)),NOT(ISNUMBER(R30)),NOT(ISNUMBER(P30)),NOT(ISNUMBER(R30)),NOT(ISNUMBER(S30)),NOT(ISNUMBER(T30))),Assignments!B30,""),"")</f>
        <v>25</v>
      </c>
      <c r="P30" t="str">
        <f>IF(AND(NOT(ISNUMBER(N30)),NOT(ISNUMBER(R30)),NOT(ISNUMBER(S30)),G30&gt;='Data Transformation'!$R$28),B30,"")</f>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8"/>
      <c r="V30" t="str" cm="2">
        <f t="array" ref="V30">IF(C30=FALSE,"",IF(AND(ISNUMBER(B30),ISBLANK(N30:T30)),"Unclassified",(IF(COUNT(N30:T30)=0,"",INDEX($N$4:$T$4,MATCH(TRUE,N30:T30=B30,0))))))</f>
        <v>Moderate</v>
      </c>
      <c r="W30" t="str">
        <f t="shared" si="1"/>
        <v/>
      </c>
      <c r="X30" t="str">
        <f t="shared" si="2"/>
        <v/>
      </c>
      <c r="AC30" t="b">
        <f t="shared" si="3"/>
        <v>0</v>
      </c>
      <c r="AD30">
        <f>IFERROR(ABS(ABS(K30-'Data Transformation'!$R$5)-ABS(K30-'Data Transformation'!$R$6)),"")</f>
        <v>0.62142370599999985</v>
      </c>
      <c r="AE30" t="b">
        <f>IF(C30=FALSE,"",IF(AND(OR(V30=$Z$6,V30=$Z$8),OR(AC30=TRUE,AD30&lt;=IF(ISNUMBER('Data Transformation'!$R$15),'Data Transformation'!$R$15,'Data Transformation'!$R$25))),TRUE,FALSE))</f>
        <v>0</v>
      </c>
    </row>
    <row r="31" spans="2:31" x14ac:dyDescent="0.45">
      <c r="B31">
        <v>26</v>
      </c>
      <c r="C31">
        <v>15</v>
      </c>
      <c r="D31">
        <v>0</v>
      </c>
      <c r="E31">
        <v>0.9285714285714286</v>
      </c>
      <c r="F31">
        <v>0.5</v>
      </c>
      <c r="G31">
        <v>0.47826086956521741</v>
      </c>
      <c r="H31">
        <v>0</v>
      </c>
      <c r="I31" t="str">
        <v>no</v>
      </c>
      <c r="K31" s="59">
        <f>IFERROR(AVERAGEIF('Data Transformation'!$B$425:$B$8425,B31,IF('Input and Summary Results'!$J$4="no",'Data Transformation'!$C$425:$C$8425,'Data Transformation'!$E$425:$E$8425)),"")</f>
        <v>0.95907172650000005</v>
      </c>
      <c r="L31" s="60" cm="1">
        <f t="array" ref="L31">IFERROR(_xlfn.STDEV.S(IF('Data Transformation'!$B$425:$B$8425=B31,IF('Input and Summary Results'!$J$4="no",'Data Transformation'!$C$425:$C$8425,'Data Transformation'!$E$425:$E$8425),"")),"")</f>
        <v>9.6235788126468991E-2</v>
      </c>
      <c r="M31" s="58"/>
      <c r="N31">
        <f>IF(E31&gt;='Data Transformation'!$R$29,B31,"")</f>
        <v>26</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8"/>
      <c r="V31" t="str" cm="2">
        <f t="array" ref="V31">IF(C31=FALSE,"",IF(AND(ISNUMBER(B31),ISBLANK(N31:T31)),"Unclassified",(IF(COUNT(N31:T31)=0,"",INDEX($N$4:$T$4,MATCH(TRUE,N31:T31=B31,0))))))</f>
        <v>Neutral</v>
      </c>
      <c r="W31" t="str">
        <f t="shared" si="1"/>
        <v/>
      </c>
      <c r="X31" t="str">
        <f t="shared" si="2"/>
        <v/>
      </c>
      <c r="AC31" t="b">
        <f t="shared" si="3"/>
        <v>0</v>
      </c>
      <c r="AD31">
        <f>IFERROR(ABS(ABS(K31-'Data Transformation'!$R$5)-ABS(K31-'Data Transformation'!$R$6)),"")</f>
        <v>0.71814345300000015</v>
      </c>
      <c r="AE31" t="b">
        <f>IF(C31=FALSE,"",IF(AND(OR(V31=$Z$6,V31=$Z$8),OR(AC31=TRUE,AD31&lt;=IF(ISNUMBER('Data Transformation'!$R$15),'Data Transformation'!$R$15,'Data Transformation'!$R$25))),TRUE,FALSE))</f>
        <v>0</v>
      </c>
    </row>
    <row r="32" spans="2:31" x14ac:dyDescent="0.45">
      <c r="B32">
        <v>27</v>
      </c>
      <c r="C32">
        <v>18</v>
      </c>
      <c r="D32">
        <v>0</v>
      </c>
      <c r="E32">
        <v>0.17647058823529413</v>
      </c>
      <c r="F32">
        <v>0.6</v>
      </c>
      <c r="G32">
        <v>0.52173913043478259</v>
      </c>
      <c r="H32">
        <v>0.6470588235294118</v>
      </c>
      <c r="I32" t="str">
        <v>no</v>
      </c>
      <c r="K32" s="59">
        <f>IFERROR(AVERAGEIF('Data Transformation'!$B$425:$B$8425,B32,IF('Input and Summary Results'!$J$4="no",'Data Transformation'!$C$425:$C$8425,'Data Transformation'!$E$425:$E$8425)),"")</f>
        <v>0.40008100035294125</v>
      </c>
      <c r="L32" s="60" cm="1">
        <f t="array" ref="L32">IFERROR(_xlfn.STDEV.S(IF('Data Transformation'!$B$425:$B$8425=B32,IF('Input and Summary Results'!$J$4="no",'Data Transformation'!$C$425:$C$8425,'Data Transformation'!$E$425:$E$8425),"")),"")</f>
        <v>0.24541629703956577</v>
      </c>
      <c r="M32" s="58"/>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f>IF(AND(NOT(ISNUMBER(N32)),NOT(ISNUMBER(R32)),NOT(ISNUMBER(S32)),G32&gt;='Data Transformation'!$R$28),B32,"")</f>
        <v>27</v>
      </c>
      <c r="Q32" t="str">
        <f>IFERROR(IF(AND(Assignments!L32&lt;('Data Transformation'!$R$4-'Data Transformation'!$R$3)/2,ABS(K32-'Data Transformation'!$R$6)&lt;ABS(K32-'Data Transformation'!$R$5),NOT(ISNUMBER(N32)),NOT(ISNUMBER(T32)),NOT(ISNUMBER(P32)),NOT(ISNUMBER(R32)),NOT(ISNUMBER(T32)),NOT(ISNUMBER(S32))),Assignments!B32,""),"")</f>
        <v/>
      </c>
      <c r="R32" t="str">
        <f>IF(H32&gt;='Data Transformation'!$R$30,B32,"")</f>
        <v/>
      </c>
      <c r="S32" t="str">
        <f>IF(D32&gt;='Data Transformation'!$R$31,B32,"")</f>
        <v/>
      </c>
      <c r="T32" t="str">
        <f>IF(AND(H32&lt;'Data Transformation'!$R$30,E32&lt;'Data Transformation'!$R$29,G32&lt;0.3,D32&lt;'Data Transformation'!$R$31,E32&gt;0.4,H32&gt;0.4),B32,"")</f>
        <v/>
      </c>
      <c r="U32" s="58"/>
      <c r="V32" t="str" cm="2">
        <f t="array" ref="V32">IF(C32=FALSE,"",IF(AND(ISNUMBER(B32),ISBLANK(N32:T32)),"Unclassified",(IF(COUNT(N32:T32)=0,"",INDEX($N$4:$T$4,MATCH(TRUE,N32:T32=B32,0))))))</f>
        <v>Rheostat</v>
      </c>
      <c r="W32" t="str">
        <f t="shared" si="1"/>
        <v/>
      </c>
      <c r="X32" t="str">
        <f t="shared" si="2"/>
        <v/>
      </c>
      <c r="AC32" t="b">
        <f t="shared" si="3"/>
        <v>0</v>
      </c>
      <c r="AD32">
        <f>IFERROR(ABS(ABS(K32-'Data Transformation'!$R$5)-ABS(K32-'Data Transformation'!$R$6)),"")</f>
        <v>0.39983799929411745</v>
      </c>
      <c r="AE32" t="b">
        <f>IF(C32=FALSE,"",IF(AND(OR(V32=$Z$6,V32=$Z$8),OR(AC32=TRUE,AD32&lt;=IF(ISNUMBER('Data Transformation'!$R$15),'Data Transformation'!$R$15,'Data Transformation'!$R$25))),TRUE,FALSE))</f>
        <v>0</v>
      </c>
    </row>
    <row r="33" spans="2:31" x14ac:dyDescent="0.45">
      <c r="B33">
        <v>28</v>
      </c>
      <c r="C33">
        <v>17</v>
      </c>
      <c r="D33">
        <v>0</v>
      </c>
      <c r="E33">
        <v>0.625</v>
      </c>
      <c r="F33">
        <v>0.7</v>
      </c>
      <c r="G33">
        <v>0.65217391304347827</v>
      </c>
      <c r="H33">
        <v>0.125</v>
      </c>
      <c r="I33" t="str">
        <v>no</v>
      </c>
      <c r="K33" s="59">
        <f>IFERROR(AVERAGEIF('Data Transformation'!$B$425:$B$8425,B33,IF('Input and Summary Results'!$J$4="no",'Data Transformation'!$C$425:$C$8425,'Data Transformation'!$E$425:$E$8425)),"")</f>
        <v>0.76639552343750006</v>
      </c>
      <c r="L33" s="60" cm="1">
        <f t="array" ref="L33">IFERROR(_xlfn.STDEV.S(IF('Data Transformation'!$B$425:$B$8425=B33,IF('Input and Summary Results'!$J$4="no",'Data Transformation'!$C$425:$C$8425,'Data Transformation'!$E$425:$E$8425),"")),"")</f>
        <v>0.24309683163511414</v>
      </c>
      <c r="M33" s="58"/>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8"/>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0.33279104687500016</v>
      </c>
      <c r="AE33" t="b">
        <f>IF(C33=FALSE,"",IF(AND(OR(V33=$Z$6,V33=$Z$8),OR(AC33=TRUE,AD33&lt;=IF(ISNUMBER('Data Transformation'!$R$15),'Data Transformation'!$R$15,'Data Transformation'!$R$25))),TRUE,FALSE))</f>
        <v>0</v>
      </c>
    </row>
    <row r="34" spans="2:31" x14ac:dyDescent="0.45">
      <c r="B34">
        <v>29</v>
      </c>
      <c r="C34">
        <v>12</v>
      </c>
      <c r="D34">
        <v>0</v>
      </c>
      <c r="E34">
        <v>0.81818181818181823</v>
      </c>
      <c r="F34">
        <v>0.6</v>
      </c>
      <c r="G34">
        <v>0.60869565217391308</v>
      </c>
      <c r="H34">
        <v>0</v>
      </c>
      <c r="I34" t="str">
        <v>no</v>
      </c>
      <c r="K34" s="59">
        <f>IFERROR(AVERAGEIF('Data Transformation'!$B$425:$B$8425,B34,IF('Input and Summary Results'!$J$4="no",'Data Transformation'!$C$425:$C$8425,'Data Transformation'!$E$425:$E$8425)),"")</f>
        <v>0.91411625636363636</v>
      </c>
      <c r="L34" s="60" cm="1">
        <f t="array" ref="L34">IFERROR(_xlfn.STDEV.S(IF('Data Transformation'!$B$425:$B$8425=B34,IF('Input and Summary Results'!$J$4="no",'Data Transformation'!$C$425:$C$8425,'Data Transformation'!$E$425:$E$8425),"")),"")</f>
        <v>0.16282004678167475</v>
      </c>
      <c r="M34" s="58"/>
      <c r="N34" t="str">
        <f>IF(E34&gt;='Data Transformation'!$R$29,B34,"")</f>
        <v/>
      </c>
      <c r="O34" t="str">
        <f>IFERROR(IF(AND(Assignments!L34&lt;('Data Transformation'!$R$4-'Data Transformation'!$R$3)/2,ABS(K34-'Data Transformation'!$R$6)&gt;ABS(K34-'Data Transformation'!$R$5),NOT(ISNUMBER(N34)),NOT(ISNUMBER(R34)),NOT(ISNUMBER(P34)),NOT(ISNUMBER(R34)),NOT(ISNUMBER(S34)),NOT(ISNUMBER(T34))),Assignments!B34,""),"")</f>
        <v/>
      </c>
      <c r="P34">
        <f>IF(AND(NOT(ISNUMBER(N34)),NOT(ISNUMBER(R34)),NOT(ISNUMBER(S34)),G34&gt;='Data Transformation'!$R$28),B34,"")</f>
        <v>29</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8"/>
      <c r="V34" t="str" cm="2">
        <f t="array" ref="V34">IF(C34=FALSE,"",IF(AND(ISNUMBER(B34),ISBLANK(N34:T34)),"Unclassified",(IF(COUNT(N34:T34)=0,"",INDEX($N$4:$T$4,MATCH(TRUE,N34:T34=B34,0))))))</f>
        <v>Rheostat</v>
      </c>
      <c r="W34" t="str">
        <f t="shared" si="1"/>
        <v/>
      </c>
      <c r="X34" t="str">
        <f t="shared" si="2"/>
        <v/>
      </c>
      <c r="AC34" t="b">
        <f t="shared" si="3"/>
        <v>0</v>
      </c>
      <c r="AD34">
        <f>IFERROR(ABS(ABS(K34-'Data Transformation'!$R$5)-ABS(K34-'Data Transformation'!$R$6)),"")</f>
        <v>0.62823251272727276</v>
      </c>
      <c r="AE34" t="b">
        <f>IF(C34=FALSE,"",IF(AND(OR(V34=$Z$6,V34=$Z$8),OR(AC34=TRUE,AD34&lt;=IF(ISNUMBER('Data Transformation'!$R$15),'Data Transformation'!$R$15,'Data Transformation'!$R$25))),TRUE,FALSE))</f>
        <v>0</v>
      </c>
    </row>
    <row r="35" spans="2:31" x14ac:dyDescent="0.45">
      <c r="B35">
        <v>30</v>
      </c>
      <c r="C35">
        <v>19</v>
      </c>
      <c r="D35">
        <v>0</v>
      </c>
      <c r="E35">
        <v>0.88888888888888884</v>
      </c>
      <c r="F35">
        <v>0.6</v>
      </c>
      <c r="G35">
        <v>0.60869565217391308</v>
      </c>
      <c r="H35">
        <v>0</v>
      </c>
      <c r="I35" t="str">
        <v>no</v>
      </c>
      <c r="K35" s="59">
        <f>IFERROR(AVERAGEIF('Data Transformation'!$B$425:$B$8425,B35,IF('Input and Summary Results'!$J$4="no",'Data Transformation'!$C$425:$C$8425,'Data Transformation'!$E$425:$E$8425)),"")</f>
        <v>0.93859298022222226</v>
      </c>
      <c r="L35" s="60" cm="1">
        <f t="array" ref="L35">IFERROR(_xlfn.STDEV.S(IF('Data Transformation'!$B$425:$B$8425=B35,IF('Input and Summary Results'!$J$4="no",'Data Transformation'!$C$425:$C$8425,'Data Transformation'!$E$425:$E$8425),"")),"")</f>
        <v>0.14935436259501755</v>
      </c>
      <c r="M35" s="58"/>
      <c r="N35" t="str">
        <f>IF(E35&gt;='Data Transformation'!$R$29,B35,"")</f>
        <v/>
      </c>
      <c r="O35" t="str">
        <f>IFERROR(IF(AND(Assignments!L35&lt;('Data Transformation'!$R$4-'Data Transformation'!$R$3)/2,ABS(K35-'Data Transformation'!$R$6)&gt;ABS(K35-'Data Transformation'!$R$5),NOT(ISNUMBER(N35)),NOT(ISNUMBER(R35)),NOT(ISNUMBER(P35)),NOT(ISNUMBER(R35)),NOT(ISNUMBER(S35)),NOT(ISNUMBER(T35))),Assignments!B35,""),"")</f>
        <v/>
      </c>
      <c r="P35">
        <f>IF(AND(NOT(ISNUMBER(N35)),NOT(ISNUMBER(R35)),NOT(ISNUMBER(S35)),G35&gt;='Data Transformation'!$R$28),B35,"")</f>
        <v>30</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8"/>
      <c r="V35" t="str" cm="2">
        <f t="array" ref="V35">IF(C35=FALSE,"",IF(AND(ISNUMBER(B35),ISBLANK(N35:T35)),"Unclassified",(IF(COUNT(N35:T35)=0,"",INDEX($N$4:$T$4,MATCH(TRUE,N35:T35=B35,0))))))</f>
        <v>Rheostat</v>
      </c>
      <c r="W35" t="str">
        <f t="shared" si="1"/>
        <v/>
      </c>
      <c r="X35" t="str">
        <f t="shared" si="2"/>
        <v/>
      </c>
      <c r="AC35" t="b">
        <f t="shared" si="3"/>
        <v>0</v>
      </c>
      <c r="AD35">
        <f>IFERROR(ABS(ABS(K35-'Data Transformation'!$R$5)-ABS(K35-'Data Transformation'!$R$6)),"")</f>
        <v>0.67718596044444457</v>
      </c>
      <c r="AE35" t="b">
        <f>IF(C35=FALSE,"",IF(AND(OR(V35=$Z$6,V35=$Z$8),OR(AC35=TRUE,AD35&lt;=IF(ISNUMBER('Data Transformation'!$R$15),'Data Transformation'!$R$15,'Data Transformation'!$R$25))),TRUE,FALSE))</f>
        <v>0</v>
      </c>
    </row>
    <row r="36" spans="2:31" x14ac:dyDescent="0.45">
      <c r="B36">
        <v>31</v>
      </c>
      <c r="C36">
        <v>7</v>
      </c>
      <c r="D36">
        <v>0</v>
      </c>
      <c r="E36">
        <v>0.5</v>
      </c>
      <c r="F36">
        <v>0.5</v>
      </c>
      <c r="G36">
        <v>0.43478260869565216</v>
      </c>
      <c r="H36">
        <v>0.16666666666666666</v>
      </c>
      <c r="I36" t="str">
        <v>no</v>
      </c>
      <c r="K36" s="59">
        <f>IFERROR(AVERAGEIF('Data Transformation'!$B$425:$B$8425,B36,IF('Input and Summary Results'!$J$4="no",'Data Transformation'!$C$425:$C$8425,'Data Transformation'!$E$425:$E$8425)),"")</f>
        <v>0.70708323666666661</v>
      </c>
      <c r="L36" s="60" cm="1">
        <f t="array" ref="L36">IFERROR(_xlfn.STDEV.S(IF('Data Transformation'!$B$425:$B$8425=B36,IF('Input and Summary Results'!$J$4="no",'Data Transformation'!$C$425:$C$8425,'Data Transformation'!$E$425:$E$8425),"")),"")</f>
        <v>0.27823469594016048</v>
      </c>
      <c r="M36" s="58"/>
      <c r="N36" t="str">
        <f>IF(E36&gt;='Data Transformation'!$R$29,B36,"")</f>
        <v/>
      </c>
      <c r="O36">
        <f>IFERROR(IF(AND(Assignments!L36&lt;('Data Transformation'!$R$4-'Data Transformation'!$R$3)/2,ABS(K36-'Data Transformation'!$R$6)&gt;ABS(K36-'Data Transformation'!$R$5),NOT(ISNUMBER(N36)),NOT(ISNUMBER(R36)),NOT(ISNUMBER(P36)),NOT(ISNUMBER(R36)),NOT(ISNUMBER(S36)),NOT(ISNUMBER(T36))),Assignments!B36,""),"")</f>
        <v>31</v>
      </c>
      <c r="P36" t="str">
        <f>IF(AND(NOT(ISNUMBER(N36)),NOT(ISNUMBER(R36)),NOT(ISNUMBER(S36)),G36&gt;='Data Transformation'!$R$28),B36,"")</f>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c>
      <c r="S36" t="str">
        <f>IF(D36&gt;='Data Transformation'!$R$31,B36,"")</f>
        <v/>
      </c>
      <c r="T36" t="str">
        <f>IF(AND(H36&lt;'Data Transformation'!$R$30,E36&lt;'Data Transformation'!$R$29,G36&lt;0.3,D36&lt;'Data Transformation'!$R$31,E36&gt;0.4,H36&gt;0.4),B36,"")</f>
        <v/>
      </c>
      <c r="U36" s="58"/>
      <c r="V36" t="str" cm="2">
        <f t="array" ref="V36">IF(C36=FALSE,"",IF(AND(ISNUMBER(B36),ISBLANK(N36:T36)),"Unclassified",(IF(COUNT(N36:T36)=0,"",INDEX($N$4:$T$4,MATCH(TRUE,N36:T36=B36,0))))))</f>
        <v>Moderate</v>
      </c>
      <c r="W36" t="str">
        <f t="shared" si="1"/>
        <v/>
      </c>
      <c r="X36" t="str">
        <f t="shared" si="2"/>
        <v/>
      </c>
      <c r="AC36" t="b">
        <f t="shared" si="3"/>
        <v>0</v>
      </c>
      <c r="AD36">
        <f>IFERROR(ABS(ABS(K36-'Data Transformation'!$R$5)-ABS(K36-'Data Transformation'!$R$6)),"")</f>
        <v>0.21416647333333327</v>
      </c>
      <c r="AE36" t="b">
        <f>IF(C36=FALSE,"",IF(AND(OR(V36=$Z$6,V36=$Z$8),OR(AC36=TRUE,AD36&lt;=IF(ISNUMBER('Data Transformation'!$R$15),'Data Transformation'!$R$15,'Data Transformation'!$R$25))),TRUE,FALSE))</f>
        <v>0</v>
      </c>
    </row>
    <row r="37" spans="2:31" x14ac:dyDescent="0.45">
      <c r="B37">
        <v>32</v>
      </c>
      <c r="C37">
        <v>18</v>
      </c>
      <c r="D37">
        <v>0</v>
      </c>
      <c r="E37">
        <v>0</v>
      </c>
      <c r="F37">
        <v>0.3</v>
      </c>
      <c r="G37">
        <v>0.17391304347826086</v>
      </c>
      <c r="H37">
        <v>0.88235294117647056</v>
      </c>
      <c r="I37" t="str">
        <v>no</v>
      </c>
      <c r="K37" s="59">
        <f>IFERROR(AVERAGEIF('Data Transformation'!$B$425:$B$8425,B37,IF('Input and Summary Results'!$J$4="no",'Data Transformation'!$C$425:$C$8425,'Data Transformation'!$E$425:$E$8425)),"")</f>
        <v>0.27501814717647061</v>
      </c>
      <c r="L37" s="60" cm="1">
        <f t="array" ref="L37">IFERROR(_xlfn.STDEV.S(IF('Data Transformation'!$B$425:$B$8425=B37,IF('Input and Summary Results'!$J$4="no",'Data Transformation'!$C$425:$C$8425,'Data Transformation'!$E$425:$E$8425),"")),"")</f>
        <v>5.7758039596353186E-2</v>
      </c>
      <c r="M37" s="58"/>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f>IFERROR(IF(AND(Assignments!L37&lt;('Data Transformation'!$R$4-'Data Transformation'!$R$3)/2,ABS(K37-'Data Transformation'!$R$6)&lt;ABS(K37-'Data Transformation'!$R$5),NOT(ISNUMBER(N37)),NOT(ISNUMBER(T37)),NOT(ISNUMBER(P37)),NOT(ISNUMBER(R37)),NOT(ISNUMBER(T37)),NOT(ISNUMBER(S37))),Assignments!B37,""),"")</f>
        <v>32</v>
      </c>
      <c r="R37" t="str">
        <f>IF(H37&gt;='Data Transformation'!$R$30,B37,"")</f>
        <v/>
      </c>
      <c r="S37" t="str">
        <f>IF(D37&gt;='Data Transformation'!$R$31,B37,"")</f>
        <v/>
      </c>
      <c r="T37" t="str">
        <f>IF(AND(H37&lt;'Data Transformation'!$R$30,E37&lt;'Data Transformation'!$R$29,G37&lt;0.3,D37&lt;'Data Transformation'!$R$31,E37&gt;0.4,H37&gt;0.4),B37,"")</f>
        <v/>
      </c>
      <c r="U37" s="58"/>
      <c r="V37" t="str" cm="2">
        <f t="array" ref="V37">IF(C37=FALSE,"",IF(AND(ISNUMBER(B37),ISBLANK(N37:T37)),"Unclassified",(IF(COUNT(N37:T37)=0,"",INDEX($N$4:$T$4,MATCH(TRUE,N37:T37=B37,0))))))</f>
        <v>Adverse</v>
      </c>
      <c r="W37" t="str">
        <f t="shared" si="1"/>
        <v/>
      </c>
      <c r="X37" t="str">
        <f t="shared" si="2"/>
        <v/>
      </c>
      <c r="AC37" t="b">
        <f t="shared" si="3"/>
        <v>0</v>
      </c>
      <c r="AD37">
        <f>IFERROR(ABS(ABS(K37-'Data Transformation'!$R$5)-ABS(K37-'Data Transformation'!$R$6)),"")</f>
        <v>0.64996370564705885</v>
      </c>
      <c r="AE37" t="b">
        <f>IF(C37=FALSE,"",IF(AND(OR(V37=$Z$6,V37=$Z$8),OR(AC37=TRUE,AD37&lt;=IF(ISNUMBER('Data Transformation'!$R$15),'Data Transformation'!$R$15,'Data Transformation'!$R$25))),TRUE,FALSE))</f>
        <v>0</v>
      </c>
    </row>
    <row r="38" spans="2:31" x14ac:dyDescent="0.45">
      <c r="B38">
        <v>33</v>
      </c>
      <c r="C38">
        <v>12</v>
      </c>
      <c r="D38">
        <v>0</v>
      </c>
      <c r="E38">
        <v>1</v>
      </c>
      <c r="F38">
        <v>0.3</v>
      </c>
      <c r="G38">
        <v>0.2608695652173913</v>
      </c>
      <c r="H38">
        <v>0</v>
      </c>
      <c r="I38" t="str">
        <v>no</v>
      </c>
      <c r="K38" s="59">
        <f>IFERROR(AVERAGEIF('Data Transformation'!$B$425:$B$8425,B38,IF('Input and Summary Results'!$J$4="no",'Data Transformation'!$C$425:$C$8425,'Data Transformation'!$E$425:$E$8425)),"")</f>
        <v>0.92232200945454546</v>
      </c>
      <c r="L38" s="60" cm="1">
        <f t="array" ref="L38">IFERROR(_xlfn.STDEV.S(IF('Data Transformation'!$B$425:$B$8425=B38,IF('Input and Summary Results'!$J$4="no",'Data Transformation'!$C$425:$C$8425,'Data Transformation'!$E$425:$E$8425),"")),"")</f>
        <v>4.8013130278136765E-2</v>
      </c>
      <c r="M38" s="58"/>
      <c r="N38">
        <f>IF(E38&gt;='Data Transformation'!$R$29,B38,"")</f>
        <v>33</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8"/>
      <c r="V38" t="str" cm="2">
        <f t="array" ref="V38">IF(C38=FALSE,"",IF(AND(ISNUMBER(B38),ISBLANK(N38:T38)),"Unclassified",(IF(COUNT(N38:T38)=0,"",INDEX($N$4:$T$4,MATCH(TRUE,N38:T38=B38,0))))))</f>
        <v>Neutral</v>
      </c>
      <c r="W38" t="str">
        <f t="shared" si="1"/>
        <v/>
      </c>
      <c r="X38" t="str">
        <f t="shared" si="2"/>
        <v/>
      </c>
      <c r="AC38" t="b">
        <f t="shared" si="3"/>
        <v>0</v>
      </c>
      <c r="AD38">
        <f>IFERROR(ABS(ABS(K38-'Data Transformation'!$R$5)-ABS(K38-'Data Transformation'!$R$6)),"")</f>
        <v>0.64464401890909095</v>
      </c>
      <c r="AE38" t="b">
        <f>IF(C38=FALSE,"",IF(AND(OR(V38=$Z$6,V38=$Z$8),OR(AC38=TRUE,AD38&lt;=IF(ISNUMBER('Data Transformation'!$R$15),'Data Transformation'!$R$15,'Data Transformation'!$R$25))),TRUE,FALSE))</f>
        <v>0</v>
      </c>
    </row>
    <row r="39" spans="2:31" x14ac:dyDescent="0.45">
      <c r="B39">
        <v>34</v>
      </c>
      <c r="C39">
        <v>12</v>
      </c>
      <c r="D39">
        <v>0</v>
      </c>
      <c r="E39">
        <v>0.27272727272727271</v>
      </c>
      <c r="F39">
        <v>0.7</v>
      </c>
      <c r="G39">
        <v>0.65217391304347827</v>
      </c>
      <c r="H39">
        <v>0.27272727272727271</v>
      </c>
      <c r="I39" t="str">
        <v>no</v>
      </c>
      <c r="K39" s="59">
        <f>IFERROR(AVERAGEIF('Data Transformation'!$B$425:$B$8425,B39,IF('Input and Summary Results'!$J$4="no",'Data Transformation'!$C$425:$C$8425,'Data Transformation'!$E$425:$E$8425)),"")</f>
        <v>0.56489263154545455</v>
      </c>
      <c r="L39" s="60" cm="1">
        <f t="array" ref="L39">IFERROR(_xlfn.STDEV.S(IF('Data Transformation'!$B$425:$B$8425=B39,IF('Input and Summary Results'!$J$4="no",'Data Transformation'!$C$425:$C$8425,'Data Transformation'!$E$425:$E$8425),"")),"")</f>
        <v>0.25588802101134239</v>
      </c>
      <c r="M39" s="58"/>
      <c r="N39" t="str">
        <f>IF(E39&gt;='Data Transformation'!$R$29,B39,"")</f>
        <v/>
      </c>
      <c r="O39" t="str">
        <f>IFERROR(IF(AND(Assignments!L39&lt;('Data Transformation'!$R$4-'Data Transformation'!$R$3)/2,ABS(K39-'Data Transformation'!$R$6)&gt;ABS(K39-'Data Transformation'!$R$5),NOT(ISNUMBER(N39)),NOT(ISNUMBER(R39)),NOT(ISNUMBER(P39)),NOT(ISNUMBER(R39)),NOT(ISNUMBER(S39)),NOT(ISNUMBER(T39))),Assignments!B39,""),"")</f>
        <v/>
      </c>
      <c r="P39">
        <f>IF(AND(NOT(ISNUMBER(N39)),NOT(ISNUMBER(R39)),NOT(ISNUMBER(S39)),G39&gt;='Data Transformation'!$R$28),B39,"")</f>
        <v>34</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c>
      <c r="S39" t="str">
        <f>IF(D39&gt;='Data Transformation'!$R$31,B39,"")</f>
        <v/>
      </c>
      <c r="T39" t="str">
        <f>IF(AND(H39&lt;'Data Transformation'!$R$30,E39&lt;'Data Transformation'!$R$29,G39&lt;0.3,D39&lt;'Data Transformation'!$R$31,E39&gt;0.4,H39&gt;0.4),B39,"")</f>
        <v/>
      </c>
      <c r="U39" s="58"/>
      <c r="V39" t="str" cm="2">
        <f t="array" ref="V39">IF(C39=FALSE,"",IF(AND(ISNUMBER(B39),ISBLANK(N39:T39)),"Unclassified",(IF(COUNT(N39:T39)=0,"",INDEX($N$4:$T$4,MATCH(TRUE,N39:T39=B39,0))))))</f>
        <v>Rheostat</v>
      </c>
      <c r="W39" t="str">
        <f t="shared" si="1"/>
        <v/>
      </c>
      <c r="X39" t="str">
        <f t="shared" si="2"/>
        <v/>
      </c>
      <c r="AC39" t="b">
        <f t="shared" si="3"/>
        <v>0</v>
      </c>
      <c r="AD39">
        <f>IFERROR(ABS(ABS(K39-'Data Transformation'!$R$5)-ABS(K39-'Data Transformation'!$R$6)),"")</f>
        <v>7.0214736909090858E-2</v>
      </c>
      <c r="AE39" t="b">
        <f>IF(C39=FALSE,"",IF(AND(OR(V39=$Z$6,V39=$Z$8),OR(AC39=TRUE,AD39&lt;=IF(ISNUMBER('Data Transformation'!$R$15),'Data Transformation'!$R$15,'Data Transformation'!$R$25))),TRUE,FALSE))</f>
        <v>0</v>
      </c>
    </row>
    <row r="40" spans="2:31" x14ac:dyDescent="0.45">
      <c r="B40">
        <v>35</v>
      </c>
      <c r="C40">
        <v>20</v>
      </c>
      <c r="D40">
        <v>0</v>
      </c>
      <c r="E40">
        <v>0.15789473684210525</v>
      </c>
      <c r="F40">
        <v>0.5</v>
      </c>
      <c r="G40">
        <v>0.43478260869565216</v>
      </c>
      <c r="H40">
        <v>0.21052631578947367</v>
      </c>
      <c r="I40" t="str">
        <v>no</v>
      </c>
      <c r="K40" s="59">
        <f>IFERROR(AVERAGEIF('Data Transformation'!$B$425:$B$8425,B40,IF('Input and Summary Results'!$J$4="no",'Data Transformation'!$C$425:$C$8425,'Data Transformation'!$E$425:$E$8425)),"")</f>
        <v>0.50313038721052639</v>
      </c>
      <c r="L40" s="60" cm="1">
        <f t="array" ref="L40">IFERROR(_xlfn.STDEV.S(IF('Data Transformation'!$B$425:$B$8425=B40,IF('Input and Summary Results'!$J$4="no",'Data Transformation'!$C$425:$C$8425,'Data Transformation'!$E$425:$E$8425),"")),"")</f>
        <v>0.25761537390785072</v>
      </c>
      <c r="M40" s="58"/>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f>IFERROR(IF(AND(Assignments!L40&lt;('Data Transformation'!$R$4-'Data Transformation'!$R$3)/2,ABS(K40-'Data Transformation'!$R$6)&lt;ABS(K40-'Data Transformation'!$R$5),NOT(ISNUMBER(N40)),NOT(ISNUMBER(T40)),NOT(ISNUMBER(P40)),NOT(ISNUMBER(R40)),NOT(ISNUMBER(T40)),NOT(ISNUMBER(S40))),Assignments!B40,""),"")</f>
        <v>35</v>
      </c>
      <c r="R40" t="str">
        <f>IF(H40&gt;='Data Transformation'!$R$30,B40,"")</f>
        <v/>
      </c>
      <c r="S40" t="str">
        <f>IF(D40&gt;='Data Transformation'!$R$31,B40,"")</f>
        <v/>
      </c>
      <c r="T40" t="str">
        <f>IF(AND(H40&lt;'Data Transformation'!$R$30,E40&lt;'Data Transformation'!$R$29,G40&lt;0.3,D40&lt;'Data Transformation'!$R$31,E40&gt;0.4,H40&gt;0.4),B40,"")</f>
        <v/>
      </c>
      <c r="U40" s="58"/>
      <c r="V40" t="str" cm="2">
        <f t="array" ref="V40">IF(C40=FALSE,"",IF(AND(ISNUMBER(B40),ISBLANK(N40:T40)),"Unclassified",(IF(COUNT(N40:T40)=0,"",INDEX($N$4:$T$4,MATCH(TRUE,N40:T40=B40,0))))))</f>
        <v>Adverse</v>
      </c>
      <c r="W40" t="str">
        <f t="shared" si="1"/>
        <v/>
      </c>
      <c r="X40" t="str">
        <f t="shared" si="2"/>
        <v/>
      </c>
      <c r="AC40" t="b">
        <f t="shared" si="3"/>
        <v>0</v>
      </c>
      <c r="AD40">
        <f>IFERROR(ABS(ABS(K40-'Data Transformation'!$R$5)-ABS(K40-'Data Transformation'!$R$6)),"")</f>
        <v>0.19373922557894718</v>
      </c>
      <c r="AE40" t="b">
        <f>IF(C40=FALSE,"",IF(AND(OR(V40=$Z$6,V40=$Z$8),OR(AC40=TRUE,AD40&lt;=IF(ISNUMBER('Data Transformation'!$R$15),'Data Transformation'!$R$15,'Data Transformation'!$R$25))),TRUE,FALSE))</f>
        <v>0</v>
      </c>
    </row>
    <row r="41" spans="2:31" x14ac:dyDescent="0.45">
      <c r="B41">
        <v>36</v>
      </c>
      <c r="C41">
        <v>20</v>
      </c>
      <c r="D41">
        <v>0</v>
      </c>
      <c r="E41">
        <v>0.94736842105263153</v>
      </c>
      <c r="F41">
        <v>0.4</v>
      </c>
      <c r="G41">
        <v>0.30434782608695654</v>
      </c>
      <c r="H41">
        <v>5.2631578947368418E-2</v>
      </c>
      <c r="I41" t="str">
        <v>no</v>
      </c>
      <c r="K41" s="59">
        <f>IFERROR(AVERAGEIF('Data Transformation'!$B$425:$B$8425,B41,IF('Input and Summary Results'!$J$4="no",'Data Transformation'!$C$425:$C$8425,'Data Transformation'!$E$425:$E$8425)),"")</f>
        <v>0.93726587552631568</v>
      </c>
      <c r="L41" s="60" cm="1">
        <f t="array" ref="L41">IFERROR(_xlfn.STDEV.S(IF('Data Transformation'!$B$425:$B$8425=B41,IF('Input and Summary Results'!$J$4="no",'Data Transformation'!$C$425:$C$8425,'Data Transformation'!$E$425:$E$8425),"")),"")</f>
        <v>0.16985890412903151</v>
      </c>
      <c r="M41" s="58"/>
      <c r="N41">
        <f>IF(E41&gt;='Data Transformation'!$R$29,B41,"")</f>
        <v>36</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8"/>
      <c r="V41" t="str" cm="2">
        <f t="array" ref="V41">IF(C41=FALSE,"",IF(AND(ISNUMBER(B41),ISBLANK(N41:T41)),"Unclassified",(IF(COUNT(N41:T41)=0,"",INDEX($N$4:$T$4,MATCH(TRUE,N41:T41=B41,0))))))</f>
        <v>Neutral</v>
      </c>
      <c r="W41" t="str">
        <f t="shared" si="1"/>
        <v/>
      </c>
      <c r="X41" t="str">
        <f t="shared" si="2"/>
        <v/>
      </c>
      <c r="AC41" t="b">
        <f t="shared" si="3"/>
        <v>0</v>
      </c>
      <c r="AD41">
        <f>IFERROR(ABS(ABS(K41-'Data Transformation'!$R$5)-ABS(K41-'Data Transformation'!$R$6)),"")</f>
        <v>0.67453175105263141</v>
      </c>
      <c r="AE41" t="b">
        <f>IF(C41=FALSE,"",IF(AND(OR(V41=$Z$6,V41=$Z$8),OR(AC41=TRUE,AD41&lt;=IF(ISNUMBER('Data Transformation'!$R$15),'Data Transformation'!$R$15,'Data Transformation'!$R$25))),TRUE,FALSE))</f>
        <v>0</v>
      </c>
    </row>
    <row r="42" spans="2:31" x14ac:dyDescent="0.45">
      <c r="B42">
        <v>37</v>
      </c>
      <c r="C42">
        <v>20</v>
      </c>
      <c r="D42">
        <v>0</v>
      </c>
      <c r="E42">
        <v>1</v>
      </c>
      <c r="F42">
        <v>0.3</v>
      </c>
      <c r="G42">
        <v>0.2608695652173913</v>
      </c>
      <c r="H42">
        <v>0</v>
      </c>
      <c r="I42" t="str">
        <v>no</v>
      </c>
      <c r="K42" s="59">
        <f>IFERROR(AVERAGEIF('Data Transformation'!$B$425:$B$8425,B42,IF('Input and Summary Results'!$J$4="no",'Data Transformation'!$C$425:$C$8425,'Data Transformation'!$E$425:$E$8425)),"")</f>
        <v>0.96236101784210526</v>
      </c>
      <c r="L42" s="60" cm="1">
        <f t="array" ref="L42">IFERROR(_xlfn.STDEV.S(IF('Data Transformation'!$B$425:$B$8425=B42,IF('Input and Summary Results'!$J$4="no",'Data Transformation'!$C$425:$C$8425,'Data Transformation'!$E$425:$E$8425),"")),"")</f>
        <v>4.9529021288534342E-2</v>
      </c>
      <c r="M42" s="58"/>
      <c r="N42">
        <f>IF(E42&gt;='Data Transformation'!$R$29,B42,"")</f>
        <v>37</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8"/>
      <c r="V42" t="str" cm="2">
        <f t="array" ref="V42">IF(C42=FALSE,"",IF(AND(ISNUMBER(B42),ISBLANK(N42:T42)),"Unclassified",(IF(COUNT(N42:T42)=0,"",INDEX($N$4:$T$4,MATCH(TRUE,N42:T42=B42,0))))))</f>
        <v>Neutral</v>
      </c>
      <c r="W42" t="str">
        <f t="shared" si="1"/>
        <v/>
      </c>
      <c r="X42" t="str">
        <f t="shared" si="2"/>
        <v/>
      </c>
      <c r="AC42" t="b">
        <f t="shared" si="3"/>
        <v>0</v>
      </c>
      <c r="AD42">
        <f>IFERROR(ABS(ABS(K42-'Data Transformation'!$R$5)-ABS(K42-'Data Transformation'!$R$6)),"")</f>
        <v>0.72472203568421056</v>
      </c>
      <c r="AE42" t="b">
        <f>IF(C42=FALSE,"",IF(AND(OR(V42=$Z$6,V42=$Z$8),OR(AC42=TRUE,AD42&lt;=IF(ISNUMBER('Data Transformation'!$R$15),'Data Transformation'!$R$15,'Data Transformation'!$R$25))),TRUE,FALSE))</f>
        <v>0</v>
      </c>
    </row>
    <row r="43" spans="2:31" x14ac:dyDescent="0.45">
      <c r="B43">
        <v>38</v>
      </c>
      <c r="C43">
        <v>20</v>
      </c>
      <c r="D43">
        <v>0</v>
      </c>
      <c r="E43">
        <v>0.84210526315789469</v>
      </c>
      <c r="F43">
        <v>0.6</v>
      </c>
      <c r="G43">
        <v>0.52173913043478259</v>
      </c>
      <c r="H43">
        <v>5.2631578947368418E-2</v>
      </c>
      <c r="I43" t="str">
        <v>no</v>
      </c>
      <c r="K43" s="59">
        <f>IFERROR(AVERAGEIF('Data Transformation'!$B$425:$B$8425,B43,IF('Input and Summary Results'!$J$4="no",'Data Transformation'!$C$425:$C$8425,'Data Transformation'!$E$425:$E$8425)),"")</f>
        <v>0.86194068615789488</v>
      </c>
      <c r="L43" s="60" cm="1">
        <f t="array" ref="L43">IFERROR(_xlfn.STDEV.S(IF('Data Transformation'!$B$425:$B$8425=B43,IF('Input and Summary Results'!$J$4="no",'Data Transformation'!$C$425:$C$8425,'Data Transformation'!$E$425:$E$8425),"")),"")</f>
        <v>0.20977943478863056</v>
      </c>
      <c r="M43" s="58"/>
      <c r="N43" t="str">
        <f>IF(E43&gt;='Data Transformation'!$R$29,B43,"")</f>
        <v/>
      </c>
      <c r="O43" t="str">
        <f>IFERROR(IF(AND(Assignments!L43&lt;('Data Transformation'!$R$4-'Data Transformation'!$R$3)/2,ABS(K43-'Data Transformation'!$R$6)&gt;ABS(K43-'Data Transformation'!$R$5),NOT(ISNUMBER(N43)),NOT(ISNUMBER(R43)),NOT(ISNUMBER(P43)),NOT(ISNUMBER(R43)),NOT(ISNUMBER(S43)),NOT(ISNUMBER(T43))),Assignments!B43,""),"")</f>
        <v/>
      </c>
      <c r="P43">
        <f>IF(AND(NOT(ISNUMBER(N43)),NOT(ISNUMBER(R43)),NOT(ISNUMBER(S43)),G43&gt;='Data Transformation'!$R$28),B43,"")</f>
        <v>38</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8"/>
      <c r="V43" t="str" cm="2">
        <f t="array" ref="V43">IF(C43=FALSE,"",IF(AND(ISNUMBER(B43),ISBLANK(N43:T43)),"Unclassified",(IF(COUNT(N43:T43)=0,"",INDEX($N$4:$T$4,MATCH(TRUE,N43:T43=B43,0))))))</f>
        <v>Rheostat</v>
      </c>
      <c r="W43" t="str">
        <f t="shared" si="1"/>
        <v/>
      </c>
      <c r="X43" t="str">
        <f t="shared" si="2"/>
        <v/>
      </c>
      <c r="AC43" t="b">
        <f t="shared" si="3"/>
        <v>0</v>
      </c>
      <c r="AD43">
        <f>IFERROR(ABS(ABS(K43-'Data Transformation'!$R$5)-ABS(K43-'Data Transformation'!$R$6)),"")</f>
        <v>0.5238813723157898</v>
      </c>
      <c r="AE43" t="b">
        <f>IF(C43=FALSE,"",IF(AND(OR(V43=$Z$6,V43=$Z$8),OR(AC43=TRUE,AD43&lt;=IF(ISNUMBER('Data Transformation'!$R$15),'Data Transformation'!$R$15,'Data Transformation'!$R$25))),TRUE,FALSE))</f>
        <v>0</v>
      </c>
    </row>
    <row r="44" spans="2:31" x14ac:dyDescent="0.45">
      <c r="B44">
        <v>39</v>
      </c>
      <c r="C44">
        <v>20</v>
      </c>
      <c r="D44">
        <v>0</v>
      </c>
      <c r="E44">
        <v>1</v>
      </c>
      <c r="F44">
        <v>0.3</v>
      </c>
      <c r="G44">
        <v>0.21739130434782608</v>
      </c>
      <c r="H44">
        <v>0</v>
      </c>
      <c r="I44" t="str">
        <v>no</v>
      </c>
      <c r="K44" s="59">
        <f>IFERROR(AVERAGEIF('Data Transformation'!$B$425:$B$8425,B44,IF('Input and Summary Results'!$J$4="no",'Data Transformation'!$C$425:$C$8425,'Data Transformation'!$E$425:$E$8425)),"")</f>
        <v>0.9732319286842106</v>
      </c>
      <c r="L44" s="60" cm="1">
        <f t="array" ref="L44">IFERROR(_xlfn.STDEV.S(IF('Data Transformation'!$B$425:$B$8425=B44,IF('Input and Summary Results'!$J$4="no",'Data Transformation'!$C$425:$C$8425,'Data Transformation'!$E$425:$E$8425),"")),"")</f>
        <v>6.1244814974461367E-2</v>
      </c>
      <c r="M44" s="58"/>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8"/>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0.74</v>
      </c>
      <c r="AE44" t="b">
        <f>IF(C44=FALSE,"",IF(AND(OR(V44=$Z$6,V44=$Z$8),OR(AC44=TRUE,AD44&lt;=IF(ISNUMBER('Data Transformation'!$R$15),'Data Transformation'!$R$15,'Data Transformation'!$R$25))),TRUE,FALSE))</f>
        <v>0</v>
      </c>
    </row>
    <row r="45" spans="2:31" x14ac:dyDescent="0.45">
      <c r="B45">
        <v>40</v>
      </c>
      <c r="C45">
        <v>19</v>
      </c>
      <c r="D45">
        <v>0</v>
      </c>
      <c r="E45">
        <v>0.83333333333333337</v>
      </c>
      <c r="F45">
        <v>0.6</v>
      </c>
      <c r="G45">
        <v>0.60869565217391308</v>
      </c>
      <c r="H45">
        <v>0</v>
      </c>
      <c r="I45" t="str">
        <v>no</v>
      </c>
      <c r="K45" s="59">
        <f>IFERROR(AVERAGEIF('Data Transformation'!$B$425:$B$8425,B45,IF('Input and Summary Results'!$J$4="no",'Data Transformation'!$C$425:$C$8425,'Data Transformation'!$E$425:$E$8425)),"")</f>
        <v>0.91402120155555566</v>
      </c>
      <c r="L45" s="60" cm="1">
        <f t="array" ref="L45">IFERROR(_xlfn.STDEV.S(IF('Data Transformation'!$B$425:$B$8425=B45,IF('Input and Summary Results'!$J$4="no",'Data Transformation'!$C$425:$C$8425,'Data Transformation'!$E$425:$E$8425),"")),"")</f>
        <v>0.13675075777077153</v>
      </c>
      <c r="M45" s="58"/>
      <c r="N45" t="str">
        <f>IF(E45&gt;='Data Transformation'!$R$29,B45,"")</f>
        <v/>
      </c>
      <c r="O45" t="str">
        <f>IFERROR(IF(AND(Assignments!L45&lt;('Data Transformation'!$R$4-'Data Transformation'!$R$3)/2,ABS(K45-'Data Transformation'!$R$6)&gt;ABS(K45-'Data Transformation'!$R$5),NOT(ISNUMBER(N45)),NOT(ISNUMBER(R45)),NOT(ISNUMBER(P45)),NOT(ISNUMBER(R45)),NOT(ISNUMBER(S45)),NOT(ISNUMBER(T45))),Assignments!B45,""),"")</f>
        <v/>
      </c>
      <c r="P45">
        <f>IF(AND(NOT(ISNUMBER(N45)),NOT(ISNUMBER(R45)),NOT(ISNUMBER(S45)),G45&gt;='Data Transformation'!$R$28),B45,"")</f>
        <v>40</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8"/>
      <c r="V45" t="str" cm="2">
        <f t="array" ref="V45">IF(C45=FALSE,"",IF(AND(ISNUMBER(B45),ISBLANK(N45:T45)),"Unclassified",(IF(COUNT(N45:T45)=0,"",INDEX($N$4:$T$4,MATCH(TRUE,N45:T45=B45,0))))))</f>
        <v>Rheostat</v>
      </c>
      <c r="W45" t="str">
        <f t="shared" si="1"/>
        <v/>
      </c>
      <c r="X45" t="str">
        <f t="shared" si="2"/>
        <v/>
      </c>
      <c r="AC45" t="b">
        <f t="shared" si="3"/>
        <v>0</v>
      </c>
      <c r="AD45">
        <f>IFERROR(ABS(ABS(K45-'Data Transformation'!$R$5)-ABS(K45-'Data Transformation'!$R$6)),"")</f>
        <v>0.62804240311111137</v>
      </c>
      <c r="AE45" t="b">
        <f>IF(C45=FALSE,"",IF(AND(OR(V45=$Z$6,V45=$Z$8),OR(AC45=TRUE,AD45&lt;=IF(ISNUMBER('Data Transformation'!$R$15),'Data Transformation'!$R$15,'Data Transformation'!$R$25))),TRUE,FALSE))</f>
        <v>0</v>
      </c>
    </row>
    <row r="46" spans="2:31" x14ac:dyDescent="0.45">
      <c r="B46">
        <v>41</v>
      </c>
      <c r="C46">
        <v>20</v>
      </c>
      <c r="D46">
        <v>0</v>
      </c>
      <c r="E46">
        <v>0.78947368421052633</v>
      </c>
      <c r="F46">
        <v>0.8</v>
      </c>
      <c r="G46">
        <v>0.73913043478260865</v>
      </c>
      <c r="H46">
        <v>5.2631578947368418E-2</v>
      </c>
      <c r="I46" t="str">
        <v>no</v>
      </c>
      <c r="K46" s="59">
        <f>IFERROR(AVERAGEIF('Data Transformation'!$B$425:$B$8425,B46,IF('Input and Summary Results'!$J$4="no",'Data Transformation'!$C$425:$C$8425,'Data Transformation'!$E$425:$E$8425)),"")</f>
        <v>0.85887813063157881</v>
      </c>
      <c r="L46" s="60" cm="1">
        <f t="array" ref="L46">IFERROR(_xlfn.STDEV.S(IF('Data Transformation'!$B$425:$B$8425=B46,IF('Input and Summary Results'!$J$4="no",'Data Transformation'!$C$425:$C$8425,'Data Transformation'!$E$425:$E$8425),"")),"")</f>
        <v>0.23972516528057838</v>
      </c>
      <c r="M46" s="58"/>
      <c r="N46" t="str">
        <f>IF(E46&gt;='Data Transformation'!$R$29,B46,"")</f>
        <v/>
      </c>
      <c r="O46" t="str">
        <f>IFERROR(IF(AND(Assignments!L46&lt;('Data Transformation'!$R$4-'Data Transformation'!$R$3)/2,ABS(K46-'Data Transformation'!$R$6)&gt;ABS(K46-'Data Transformation'!$R$5),NOT(ISNUMBER(N46)),NOT(ISNUMBER(R46)),NOT(ISNUMBER(P46)),NOT(ISNUMBER(R46)),NOT(ISNUMBER(S46)),NOT(ISNUMBER(T46))),Assignments!B46,""),"")</f>
        <v/>
      </c>
      <c r="P46">
        <f>IF(AND(NOT(ISNUMBER(N46)),NOT(ISNUMBER(R46)),NOT(ISNUMBER(S46)),G46&gt;='Data Transformation'!$R$28),B46,"")</f>
        <v>41</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8"/>
      <c r="V46" t="str" cm="2">
        <f t="array" ref="V46">IF(C46=FALSE,"",IF(AND(ISNUMBER(B46),ISBLANK(N46:T46)),"Unclassified",(IF(COUNT(N46:T46)=0,"",INDEX($N$4:$T$4,MATCH(TRUE,N46:T46=B46,0))))))</f>
        <v>Rheostat</v>
      </c>
      <c r="W46" t="str">
        <f t="shared" si="1"/>
        <v/>
      </c>
      <c r="X46" t="str">
        <f t="shared" si="2"/>
        <v/>
      </c>
      <c r="AC46" t="b">
        <f t="shared" si="3"/>
        <v>0</v>
      </c>
      <c r="AD46">
        <f>IFERROR(ABS(ABS(K46-'Data Transformation'!$R$5)-ABS(K46-'Data Transformation'!$R$6)),"")</f>
        <v>0.51775626126315766</v>
      </c>
      <c r="AE46" t="b">
        <f>IF(C46=FALSE,"",IF(AND(OR(V46=$Z$6,V46=$Z$8),OR(AC46=TRUE,AD46&lt;=IF(ISNUMBER('Data Transformation'!$R$15),'Data Transformation'!$R$15,'Data Transformation'!$R$25))),TRUE,FALSE))</f>
        <v>0</v>
      </c>
    </row>
    <row r="47" spans="2:31" x14ac:dyDescent="0.45">
      <c r="B47">
        <v>42</v>
      </c>
      <c r="C47">
        <v>19</v>
      </c>
      <c r="D47">
        <v>0</v>
      </c>
      <c r="E47">
        <v>0.77777777777777779</v>
      </c>
      <c r="F47">
        <v>0.7</v>
      </c>
      <c r="G47">
        <v>0.65217391304347827</v>
      </c>
      <c r="H47">
        <v>5.5555555555555552E-2</v>
      </c>
      <c r="I47" t="str">
        <v>no</v>
      </c>
      <c r="K47" s="59">
        <f>IFERROR(AVERAGEIF('Data Transformation'!$B$425:$B$8425,B47,IF('Input and Summary Results'!$J$4="no",'Data Transformation'!$C$425:$C$8425,'Data Transformation'!$E$425:$E$8425)),"")</f>
        <v>0.8798657310000001</v>
      </c>
      <c r="L47" s="60" cm="1">
        <f t="array" ref="L47">IFERROR(_xlfn.STDEV.S(IF('Data Transformation'!$B$425:$B$8425=B47,IF('Input and Summary Results'!$J$4="no",'Data Transformation'!$C$425:$C$8425,'Data Transformation'!$E$425:$E$8425),"")),"")</f>
        <v>0.19613598690226808</v>
      </c>
      <c r="M47" s="58"/>
      <c r="N47" t="str">
        <f>IF(E47&gt;='Data Transformation'!$R$29,B47,"")</f>
        <v/>
      </c>
      <c r="O47" t="str">
        <f>IFERROR(IF(AND(Assignments!L47&lt;('Data Transformation'!$R$4-'Data Transformation'!$R$3)/2,ABS(K47-'Data Transformation'!$R$6)&gt;ABS(K47-'Data Transformation'!$R$5),NOT(ISNUMBER(N47)),NOT(ISNUMBER(R47)),NOT(ISNUMBER(P47)),NOT(ISNUMBER(R47)),NOT(ISNUMBER(S47)),NOT(ISNUMBER(T47))),Assignments!B47,""),"")</f>
        <v/>
      </c>
      <c r="P47">
        <f>IF(AND(NOT(ISNUMBER(N47)),NOT(ISNUMBER(R47)),NOT(ISNUMBER(S47)),G47&gt;='Data Transformation'!$R$28),B47,"")</f>
        <v>42</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8"/>
      <c r="V47" t="str" cm="2">
        <f t="array" ref="V47">IF(C47=FALSE,"",IF(AND(ISNUMBER(B47),ISBLANK(N47:T47)),"Unclassified",(IF(COUNT(N47:T47)=0,"",INDEX($N$4:$T$4,MATCH(TRUE,N47:T47=B47,0))))))</f>
        <v>Rheostat</v>
      </c>
      <c r="W47" t="str">
        <f t="shared" si="1"/>
        <v/>
      </c>
      <c r="X47" t="str">
        <f t="shared" si="2"/>
        <v/>
      </c>
      <c r="AC47" t="b">
        <f t="shared" si="3"/>
        <v>0</v>
      </c>
      <c r="AD47">
        <f>IFERROR(ABS(ABS(K47-'Data Transformation'!$R$5)-ABS(K47-'Data Transformation'!$R$6)),"")</f>
        <v>0.55973146200000023</v>
      </c>
      <c r="AE47" t="b">
        <f>IF(C47=FALSE,"",IF(AND(OR(V47=$Z$6,V47=$Z$8),OR(AC47=TRUE,AD47&lt;=IF(ISNUMBER('Data Transformation'!$R$15),'Data Transformation'!$R$15,'Data Transformation'!$R$25))),TRUE,FALSE))</f>
        <v>0</v>
      </c>
    </row>
    <row r="48" spans="2:31" x14ac:dyDescent="0.45">
      <c r="B48">
        <v>43</v>
      </c>
      <c r="C48">
        <v>12</v>
      </c>
      <c r="D48">
        <v>0</v>
      </c>
      <c r="E48">
        <v>1</v>
      </c>
      <c r="F48">
        <v>0.2</v>
      </c>
      <c r="G48">
        <v>0.13043478260869565</v>
      </c>
      <c r="H48">
        <v>0</v>
      </c>
      <c r="I48" t="str">
        <v>yes</v>
      </c>
      <c r="K48" s="59">
        <f>IFERROR(AVERAGEIF('Data Transformation'!$B$425:$B$8425,B48,IF('Input and Summary Results'!$J$4="no",'Data Transformation'!$C$425:$C$8425,'Data Transformation'!$E$425:$E$8425)),"")</f>
        <v>0.99123904781818173</v>
      </c>
      <c r="L48" s="60" cm="1">
        <f t="array" ref="L48">IFERROR(_xlfn.STDEV.S(IF('Data Transformation'!$B$425:$B$8425=B48,IF('Input and Summary Results'!$J$4="no",'Data Transformation'!$C$425:$C$8425,'Data Transformation'!$E$425:$E$8425),"")),"")</f>
        <v>4.9658803746305595E-2</v>
      </c>
      <c r="M48" s="58"/>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8"/>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0.74</v>
      </c>
      <c r="AE48" t="b">
        <f>IF(C48=FALSE,"",IF(AND(OR(V48=$Z$6,V48=$Z$8),OR(AC48=TRUE,AD48&lt;=IF(ISNUMBER('Data Transformation'!$R$15),'Data Transformation'!$R$15,'Data Transformation'!$R$25))),TRUE,FALSE))</f>
        <v>0</v>
      </c>
    </row>
    <row r="49" spans="2:31" x14ac:dyDescent="0.45">
      <c r="B49">
        <v>44</v>
      </c>
      <c r="C49">
        <v>19</v>
      </c>
      <c r="D49">
        <v>0</v>
      </c>
      <c r="E49">
        <v>0.94444444444444442</v>
      </c>
      <c r="F49">
        <v>0.4</v>
      </c>
      <c r="G49">
        <v>0.2608695652173913</v>
      </c>
      <c r="H49">
        <v>5.5555555555555552E-2</v>
      </c>
      <c r="I49" t="str">
        <v>no</v>
      </c>
      <c r="K49" s="59">
        <f>IFERROR(AVERAGEIF('Data Transformation'!$B$425:$B$8425,B49,IF('Input and Summary Results'!$J$4="no",'Data Transformation'!$C$425:$C$8425,'Data Transformation'!$E$425:$E$8425)),"")</f>
        <v>0.9671780527777778</v>
      </c>
      <c r="L49" s="60" cm="1">
        <f t="array" ref="L49">IFERROR(_xlfn.STDEV.S(IF('Data Transformation'!$B$425:$B$8425=B49,IF('Input and Summary Results'!$J$4="no",'Data Transformation'!$C$425:$C$8425,'Data Transformation'!$E$425:$E$8425),"")),"")</f>
        <v>0.18885880635702595</v>
      </c>
      <c r="M49" s="58"/>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8"/>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0.73435610555555564</v>
      </c>
      <c r="AE49" t="b">
        <f>IF(C49=FALSE,"",IF(AND(OR(V49=$Z$6,V49=$Z$8),OR(AC49=TRUE,AD49&lt;=IF(ISNUMBER('Data Transformation'!$R$15),'Data Transformation'!$R$15,'Data Transformation'!$R$25))),TRUE,FALSE))</f>
        <v>0</v>
      </c>
    </row>
    <row r="50" spans="2:31" x14ac:dyDescent="0.45">
      <c r="B50">
        <v>45</v>
      </c>
      <c r="C50">
        <v>14</v>
      </c>
      <c r="D50">
        <v>0</v>
      </c>
      <c r="E50">
        <v>1</v>
      </c>
      <c r="F50">
        <v>0.3</v>
      </c>
      <c r="G50">
        <v>0.2608695652173913</v>
      </c>
      <c r="H50">
        <v>0</v>
      </c>
      <c r="I50" t="str">
        <v>no</v>
      </c>
      <c r="K50" s="59">
        <f>IFERROR(AVERAGEIF('Data Transformation'!$B$425:$B$8425,B50,IF('Input and Summary Results'!$J$4="no",'Data Transformation'!$C$425:$C$8425,'Data Transformation'!$E$425:$E$8425)),"")</f>
        <v>0.97687148169230786</v>
      </c>
      <c r="L50" s="60" cm="1">
        <f t="array" ref="L50">IFERROR(_xlfn.STDEV.S(IF('Data Transformation'!$B$425:$B$8425=B50,IF('Input and Summary Results'!$J$4="no",'Data Transformation'!$C$425:$C$8425,'Data Transformation'!$E$425:$E$8425),"")),"")</f>
        <v>5.1691404237984184E-2</v>
      </c>
      <c r="M50" s="58"/>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8"/>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0.74</v>
      </c>
      <c r="AE50" t="b">
        <f>IF(C50=FALSE,"",IF(AND(OR(V50=$Z$6,V50=$Z$8),OR(AC50=TRUE,AD50&lt;=IF(ISNUMBER('Data Transformation'!$R$15),'Data Transformation'!$R$15,'Data Transformation'!$R$25))),TRUE,FALSE))</f>
        <v>0</v>
      </c>
    </row>
    <row r="51" spans="2:31" x14ac:dyDescent="0.45">
      <c r="B51">
        <v>46</v>
      </c>
      <c r="C51">
        <v>20</v>
      </c>
      <c r="D51">
        <v>0</v>
      </c>
      <c r="E51">
        <v>0.21052631578947367</v>
      </c>
      <c r="F51">
        <v>0.7</v>
      </c>
      <c r="G51">
        <v>0.65217391304347827</v>
      </c>
      <c r="H51">
        <v>0.47368421052631576</v>
      </c>
      <c r="I51" t="str">
        <v>no</v>
      </c>
      <c r="K51" s="59">
        <f>IFERROR(AVERAGEIF('Data Transformation'!$B$425:$B$8425,B51,IF('Input and Summary Results'!$J$4="no",'Data Transformation'!$C$425:$C$8425,'Data Transformation'!$E$425:$E$8425)),"")</f>
        <v>0.46193264815789464</v>
      </c>
      <c r="L51" s="60" cm="1">
        <f t="array" ref="L51">IFERROR(_xlfn.STDEV.S(IF('Data Transformation'!$B$425:$B$8425=B51,IF('Input and Summary Results'!$J$4="no",'Data Transformation'!$C$425:$C$8425,'Data Transformation'!$E$425:$E$8425),"")),"")</f>
        <v>0.2667619673959275</v>
      </c>
      <c r="M51" s="58"/>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f>IF(AND(NOT(ISNUMBER(N51)),NOT(ISNUMBER(R51)),NOT(ISNUMBER(S51)),G51&gt;='Data Transformation'!$R$28),B51,"")</f>
        <v>46</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c>
      <c r="S51" t="str">
        <f>IF(D51&gt;='Data Transformation'!$R$31,B51,"")</f>
        <v/>
      </c>
      <c r="T51" t="str">
        <f>IF(AND(H51&lt;'Data Transformation'!$R$30,E51&lt;'Data Transformation'!$R$29,G51&lt;0.3,D51&lt;'Data Transformation'!$R$31,E51&gt;0.4,H51&gt;0.4),B51,"")</f>
        <v/>
      </c>
      <c r="U51" s="58"/>
      <c r="V51" t="str" cm="2">
        <f t="array" ref="V51">IF(C51=FALSE,"",IF(AND(ISNUMBER(B51),ISBLANK(N51:T51)),"Unclassified",(IF(COUNT(N51:T51)=0,"",INDEX($N$4:$T$4,MATCH(TRUE,N51:T51=B51,0))))))</f>
        <v>Rheostat</v>
      </c>
      <c r="W51" t="str">
        <f t="shared" si="1"/>
        <v/>
      </c>
      <c r="X51" t="str">
        <f t="shared" si="2"/>
        <v/>
      </c>
      <c r="AC51" t="b">
        <f t="shared" si="3"/>
        <v>0</v>
      </c>
      <c r="AD51">
        <f>IFERROR(ABS(ABS(K51-'Data Transformation'!$R$5)-ABS(K51-'Data Transformation'!$R$6)),"")</f>
        <v>0.27613470368421067</v>
      </c>
      <c r="AE51" t="b">
        <f>IF(C51=FALSE,"",IF(AND(OR(V51=$Z$6,V51=$Z$8),OR(AC51=TRUE,AD51&lt;=IF(ISNUMBER('Data Transformation'!$R$15),'Data Transformation'!$R$15,'Data Transformation'!$R$25))),TRUE,FALSE))</f>
        <v>0</v>
      </c>
    </row>
    <row r="52" spans="2:31" x14ac:dyDescent="0.45">
      <c r="B52">
        <v>47</v>
      </c>
      <c r="C52">
        <v>18</v>
      </c>
      <c r="D52">
        <v>0</v>
      </c>
      <c r="E52">
        <v>1</v>
      </c>
      <c r="F52">
        <v>0.3</v>
      </c>
      <c r="G52">
        <v>0.21739130434782608</v>
      </c>
      <c r="H52">
        <v>0</v>
      </c>
      <c r="I52" t="str">
        <v>no</v>
      </c>
      <c r="K52" s="59">
        <f>IFERROR(AVERAGEIF('Data Transformation'!$B$425:$B$8425,B52,IF('Input and Summary Results'!$J$4="no",'Data Transformation'!$C$425:$C$8425,'Data Transformation'!$E$425:$E$8425)),"")</f>
        <v>0.99564520588235295</v>
      </c>
      <c r="L52" s="60" cm="1">
        <f t="array" ref="L52">IFERROR(_xlfn.STDEV.S(IF('Data Transformation'!$B$425:$B$8425=B52,IF('Input and Summary Results'!$J$4="no",'Data Transformation'!$C$425:$C$8425,'Data Transformation'!$E$425:$E$8425),"")),"")</f>
        <v>5.9530248798282968E-2</v>
      </c>
      <c r="M52" s="58"/>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8"/>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0.74</v>
      </c>
      <c r="AE52" t="b">
        <f>IF(C52=FALSE,"",IF(AND(OR(V52=$Z$6,V52=$Z$8),OR(AC52=TRUE,AD52&lt;=IF(ISNUMBER('Data Transformation'!$R$15),'Data Transformation'!$R$15,'Data Transformation'!$R$25))),TRUE,FALSE))</f>
        <v>0</v>
      </c>
    </row>
    <row r="53" spans="2:31" x14ac:dyDescent="0.45">
      <c r="B53">
        <v>48</v>
      </c>
      <c r="C53">
        <v>15</v>
      </c>
      <c r="D53">
        <v>0</v>
      </c>
      <c r="E53">
        <v>1</v>
      </c>
      <c r="F53">
        <v>0.3</v>
      </c>
      <c r="G53">
        <v>0.21739130434782608</v>
      </c>
      <c r="H53">
        <v>0</v>
      </c>
      <c r="I53" t="str">
        <v>no</v>
      </c>
      <c r="K53" s="59">
        <f>IFERROR(AVERAGEIF('Data Transformation'!$B$425:$B$8425,B53,IF('Input and Summary Results'!$J$4="no",'Data Transformation'!$C$425:$C$8425,'Data Transformation'!$E$425:$E$8425)),"")</f>
        <v>1.0122755382857143</v>
      </c>
      <c r="L53" s="60" cm="1">
        <f t="array" ref="L53">IFERROR(_xlfn.STDEV.S(IF('Data Transformation'!$B$425:$B$8425=B53,IF('Input and Summary Results'!$J$4="no",'Data Transformation'!$C$425:$C$8425,'Data Transformation'!$E$425:$E$8425),"")),"")</f>
        <v>4.9308928669410897E-2</v>
      </c>
      <c r="M53" s="58"/>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8"/>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0.74</v>
      </c>
      <c r="AE53" t="b">
        <f>IF(C53=FALSE,"",IF(AND(OR(V53=$Z$6,V53=$Z$8),OR(AC53=TRUE,AD53&lt;=IF(ISNUMBER('Data Transformation'!$R$15),'Data Transformation'!$R$15,'Data Transformation'!$R$25))),TRUE,FALSE))</f>
        <v>0</v>
      </c>
    </row>
    <row r="54" spans="2:31" x14ac:dyDescent="0.45">
      <c r="B54">
        <v>49</v>
      </c>
      <c r="C54">
        <v>20</v>
      </c>
      <c r="D54">
        <v>0</v>
      </c>
      <c r="E54">
        <v>1</v>
      </c>
      <c r="F54">
        <v>0.4</v>
      </c>
      <c r="G54">
        <v>0.34782608695652173</v>
      </c>
      <c r="H54">
        <v>0</v>
      </c>
      <c r="I54" t="str">
        <v>no</v>
      </c>
      <c r="K54" s="59">
        <f>IFERROR(AVERAGEIF('Data Transformation'!$B$425:$B$8425,B54,IF('Input and Summary Results'!$J$4="no",'Data Transformation'!$C$425:$C$8425,'Data Transformation'!$E$425:$E$8425)),"")</f>
        <v>0.98535489694736822</v>
      </c>
      <c r="L54" s="60" cm="1">
        <f t="array" ref="L54">IFERROR(_xlfn.STDEV.S(IF('Data Transformation'!$B$425:$B$8425=B54,IF('Input and Summary Results'!$J$4="no",'Data Transformation'!$C$425:$C$8425,'Data Transformation'!$E$425:$E$8425),"")),"")</f>
        <v>5.5755359187044939E-2</v>
      </c>
      <c r="M54" s="58"/>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8"/>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0.74</v>
      </c>
      <c r="AE54" t="b">
        <f>IF(C54=FALSE,"",IF(AND(OR(V54=$Z$6,V54=$Z$8),OR(AC54=TRUE,AD54&lt;=IF(ISNUMBER('Data Transformation'!$R$15),'Data Transformation'!$R$15,'Data Transformation'!$R$25))),TRUE,FALSE))</f>
        <v>0</v>
      </c>
    </row>
    <row r="55" spans="2:31" x14ac:dyDescent="0.45">
      <c r="B55">
        <v>50</v>
      </c>
      <c r="C55">
        <v>20</v>
      </c>
      <c r="D55">
        <v>0</v>
      </c>
      <c r="E55">
        <v>0.36842105263157893</v>
      </c>
      <c r="F55">
        <v>0.8</v>
      </c>
      <c r="G55">
        <v>0.78260869565217395</v>
      </c>
      <c r="H55">
        <v>0.21052631578947367</v>
      </c>
      <c r="I55" t="str">
        <v>no</v>
      </c>
      <c r="K55" s="59">
        <f>IFERROR(AVERAGEIF('Data Transformation'!$B$425:$B$8425,B55,IF('Input and Summary Results'!$J$4="no",'Data Transformation'!$C$425:$C$8425,'Data Transformation'!$E$425:$E$8425)),"")</f>
        <v>0.62265570621052624</v>
      </c>
      <c r="L55" s="60" cm="1">
        <f t="array" ref="L55">IFERROR(_xlfn.STDEV.S(IF('Data Transformation'!$B$425:$B$8425=B55,IF('Input and Summary Results'!$J$4="no",'Data Transformation'!$C$425:$C$8425,'Data Transformation'!$E$425:$E$8425),"")),"")</f>
        <v>0.26597712926827599</v>
      </c>
      <c r="M55" s="58"/>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f>IF(AND(NOT(ISNUMBER(N55)),NOT(ISNUMBER(R55)),NOT(ISNUMBER(S55)),G55&gt;='Data Transformation'!$R$28),B55,"")</f>
        <v>50</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c>
      <c r="S55" t="str">
        <f>IF(D55&gt;='Data Transformation'!$R$31,B55,"")</f>
        <v/>
      </c>
      <c r="T55" t="str">
        <f>IF(AND(H55&lt;'Data Transformation'!$R$30,E55&lt;'Data Transformation'!$R$29,G55&lt;0.3,D55&lt;'Data Transformation'!$R$31,E55&gt;0.4,H55&gt;0.4),B55,"")</f>
        <v/>
      </c>
      <c r="U55" s="58"/>
      <c r="V55" t="str" cm="2">
        <f t="array" ref="V55">IF(C55=FALSE,"",IF(AND(ISNUMBER(B55),ISBLANK(N55:T55)),"Unclassified",(IF(COUNT(N55:T55)=0,"",INDEX($N$4:$T$4,MATCH(TRUE,N55:T55=B55,0))))))</f>
        <v>Rheostat</v>
      </c>
      <c r="W55" t="str">
        <f t="shared" si="1"/>
        <v/>
      </c>
      <c r="X55" t="str">
        <f t="shared" si="2"/>
        <v/>
      </c>
      <c r="AC55" t="b">
        <f t="shared" si="3"/>
        <v>0</v>
      </c>
      <c r="AD55">
        <f>IFERROR(ABS(ABS(K55-'Data Transformation'!$R$5)-ABS(K55-'Data Transformation'!$R$6)),"")</f>
        <v>4.5311412421052522E-2</v>
      </c>
      <c r="AE55" t="b">
        <f>IF(C55=FALSE,"",IF(AND(OR(V55=$Z$6,V55=$Z$8),OR(AC55=TRUE,AD55&lt;=IF(ISNUMBER('Data Transformation'!$R$15),'Data Transformation'!$R$15,'Data Transformation'!$R$25))),TRUE,FALSE))</f>
        <v>0</v>
      </c>
    </row>
    <row r="56" spans="2:31" x14ac:dyDescent="0.45">
      <c r="B56">
        <v>51</v>
      </c>
      <c r="C56">
        <v>20</v>
      </c>
      <c r="D56">
        <v>0</v>
      </c>
      <c r="E56">
        <v>1</v>
      </c>
      <c r="F56">
        <v>0.2</v>
      </c>
      <c r="G56">
        <v>0.13043478260869565</v>
      </c>
      <c r="H56">
        <v>0</v>
      </c>
      <c r="I56" t="str">
        <v>yes</v>
      </c>
      <c r="K56" s="59">
        <f>IFERROR(AVERAGEIF('Data Transformation'!$B$425:$B$8425,B56,IF('Input and Summary Results'!$J$4="no",'Data Transformation'!$C$425:$C$8425,'Data Transformation'!$E$425:$E$8425)),"")</f>
        <v>0.98109576584210523</v>
      </c>
      <c r="L56" s="60" cm="1">
        <f t="array" ref="L56">IFERROR(_xlfn.STDEV.S(IF('Data Transformation'!$B$425:$B$8425=B56,IF('Input and Summary Results'!$J$4="no",'Data Transformation'!$C$425:$C$8425,'Data Transformation'!$E$425:$E$8425),"")),"")</f>
        <v>3.7028034847800942E-2</v>
      </c>
      <c r="M56" s="58"/>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8"/>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0.74</v>
      </c>
      <c r="AE56" t="b">
        <f>IF(C56=FALSE,"",IF(AND(OR(V56=$Z$6,V56=$Z$8),OR(AC56=TRUE,AD56&lt;=IF(ISNUMBER('Data Transformation'!$R$15),'Data Transformation'!$R$15,'Data Transformation'!$R$25))),TRUE,FALSE))</f>
        <v>0</v>
      </c>
    </row>
    <row r="57" spans="2:31" x14ac:dyDescent="0.45">
      <c r="B57">
        <v>52</v>
      </c>
      <c r="C57">
        <v>20</v>
      </c>
      <c r="D57">
        <v>0</v>
      </c>
      <c r="E57">
        <v>0.89473684210526316</v>
      </c>
      <c r="F57">
        <v>0.5</v>
      </c>
      <c r="G57">
        <v>0.39130434782608697</v>
      </c>
      <c r="H57">
        <v>5.2631578947368418E-2</v>
      </c>
      <c r="I57" t="str">
        <v>no</v>
      </c>
      <c r="K57" s="59">
        <f>IFERROR(AVERAGEIF('Data Transformation'!$B$425:$B$8425,B57,IF('Input and Summary Results'!$J$4="no",'Data Transformation'!$C$425:$C$8425,'Data Transformation'!$E$425:$E$8425)),"")</f>
        <v>0.92940871094736832</v>
      </c>
      <c r="L57" s="60" cm="1">
        <f t="array" ref="L57">IFERROR(_xlfn.STDEV.S(IF('Data Transformation'!$B$425:$B$8425=B57,IF('Input and Summary Results'!$J$4="no",'Data Transformation'!$C$425:$C$8425,'Data Transformation'!$E$425:$E$8425),"")),"")</f>
        <v>0.17194462819130032</v>
      </c>
      <c r="M57" s="58"/>
      <c r="N57" t="str">
        <f>IF(E57&gt;='Data Transformation'!$R$29,B57,"")</f>
        <v/>
      </c>
      <c r="O57">
        <f>IFERROR(IF(AND(Assignments!L57&lt;('Data Transformation'!$R$4-'Data Transformation'!$R$3)/2,ABS(K57-'Data Transformation'!$R$6)&gt;ABS(K57-'Data Transformation'!$R$5),NOT(ISNUMBER(N57)),NOT(ISNUMBER(R57)),NOT(ISNUMBER(P57)),NOT(ISNUMBER(R57)),NOT(ISNUMBER(S57)),NOT(ISNUMBER(T57))),Assignments!B57,""),"")</f>
        <v>52</v>
      </c>
      <c r="P57" t="str">
        <f>IF(AND(NOT(ISNUMBER(N57)),NOT(ISNUMBER(R57)),NOT(ISNUMBER(S57)),G57&gt;='Data Transformation'!$R$28),B57,"")</f>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8"/>
      <c r="V57" t="str" cm="2">
        <f t="array" ref="V57">IF(C57=FALSE,"",IF(AND(ISNUMBER(B57),ISBLANK(N57:T57)),"Unclassified",(IF(COUNT(N57:T57)=0,"",INDEX($N$4:$T$4,MATCH(TRUE,N57:T57=B57,0))))))</f>
        <v>Moderate</v>
      </c>
      <c r="W57" t="str">
        <f t="shared" si="1"/>
        <v/>
      </c>
      <c r="X57" t="str">
        <f t="shared" si="2"/>
        <v/>
      </c>
      <c r="AC57" t="b">
        <f t="shared" si="3"/>
        <v>0</v>
      </c>
      <c r="AD57">
        <f>IFERROR(ABS(ABS(K57-'Data Transformation'!$R$5)-ABS(K57-'Data Transformation'!$R$6)),"")</f>
        <v>0.65881742189473669</v>
      </c>
      <c r="AE57" t="b">
        <f>IF(C57=FALSE,"",IF(AND(OR(V57=$Z$6,V57=$Z$8),OR(AC57=TRUE,AD57&lt;=IF(ISNUMBER('Data Transformation'!$R$15),'Data Transformation'!$R$15,'Data Transformation'!$R$25))),TRUE,FALSE))</f>
        <v>0</v>
      </c>
    </row>
    <row r="58" spans="2:31" x14ac:dyDescent="0.45">
      <c r="B58">
        <v>53</v>
      </c>
      <c r="C58">
        <v>20</v>
      </c>
      <c r="D58">
        <v>0</v>
      </c>
      <c r="E58">
        <v>0.94736842105263153</v>
      </c>
      <c r="F58">
        <v>0.3</v>
      </c>
      <c r="G58">
        <v>0.17391304347826086</v>
      </c>
      <c r="H58">
        <v>5.2631578947368418E-2</v>
      </c>
      <c r="I58" t="str">
        <v>no</v>
      </c>
      <c r="K58" s="59">
        <f>IFERROR(AVERAGEIF('Data Transformation'!$B$425:$B$8425,B58,IF('Input and Summary Results'!$J$4="no",'Data Transformation'!$C$425:$C$8425,'Data Transformation'!$E$425:$E$8425)),"")</f>
        <v>0.96756469157894731</v>
      </c>
      <c r="L58" s="60" cm="1">
        <f t="array" ref="L58">IFERROR(_xlfn.STDEV.S(IF('Data Transformation'!$B$425:$B$8425=B58,IF('Input and Summary Results'!$J$4="no",'Data Transformation'!$C$425:$C$8425,'Data Transformation'!$E$425:$E$8425),"")),"")</f>
        <v>0.17456934404867261</v>
      </c>
      <c r="M58" s="58"/>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8"/>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0.73512938315789467</v>
      </c>
      <c r="AE58" t="b">
        <f>IF(C58=FALSE,"",IF(AND(OR(V58=$Z$6,V58=$Z$8),OR(AC58=TRUE,AD58&lt;=IF(ISNUMBER('Data Transformation'!$R$15),'Data Transformation'!$R$15,'Data Transformation'!$R$25))),TRUE,FALSE))</f>
        <v>0</v>
      </c>
    </row>
    <row r="59" spans="2:31" x14ac:dyDescent="0.45">
      <c r="B59">
        <v>54</v>
      </c>
      <c r="C59">
        <v>20</v>
      </c>
      <c r="D59">
        <v>0</v>
      </c>
      <c r="E59">
        <v>0.89473684210526316</v>
      </c>
      <c r="F59">
        <v>0.5</v>
      </c>
      <c r="G59">
        <v>0.47826086956521741</v>
      </c>
      <c r="H59">
        <v>0</v>
      </c>
      <c r="I59" t="str">
        <v>no</v>
      </c>
      <c r="K59" s="59">
        <f>IFERROR(AVERAGEIF('Data Transformation'!$B$425:$B$8425,B59,IF('Input and Summary Results'!$J$4="no",'Data Transformation'!$C$425:$C$8425,'Data Transformation'!$E$425:$E$8425)),"")</f>
        <v>0.88319163163157888</v>
      </c>
      <c r="L59" s="60" cm="1">
        <f t="array" ref="L59">IFERROR(_xlfn.STDEV.S(IF('Data Transformation'!$B$425:$B$8425=B59,IF('Input and Summary Results'!$J$4="no",'Data Transformation'!$C$425:$C$8425,'Data Transformation'!$E$425:$E$8425),"")),"")</f>
        <v>0.16146684225417349</v>
      </c>
      <c r="M59" s="58"/>
      <c r="N59" t="str">
        <f>IF(E59&gt;='Data Transformation'!$R$29,B59,"")</f>
        <v/>
      </c>
      <c r="O59">
        <f>IFERROR(IF(AND(Assignments!L59&lt;('Data Transformation'!$R$4-'Data Transformation'!$R$3)/2,ABS(K59-'Data Transformation'!$R$6)&gt;ABS(K59-'Data Transformation'!$R$5),NOT(ISNUMBER(N59)),NOT(ISNUMBER(R59)),NOT(ISNUMBER(P59)),NOT(ISNUMBER(R59)),NOT(ISNUMBER(S59)),NOT(ISNUMBER(T59))),Assignments!B59,""),"")</f>
        <v>54</v>
      </c>
      <c r="P59" t="str">
        <f>IF(AND(NOT(ISNUMBER(N59)),NOT(ISNUMBER(R59)),NOT(ISNUMBER(S59)),G59&gt;='Data Transformation'!$R$28),B59,"")</f>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8"/>
      <c r="V59" t="str" cm="2">
        <f t="array" ref="V59">IF(C59=FALSE,"",IF(AND(ISNUMBER(B59),ISBLANK(N59:T59)),"Unclassified",(IF(COUNT(N59:T59)=0,"",INDEX($N$4:$T$4,MATCH(TRUE,N59:T59=B59,0))))))</f>
        <v>Moderate</v>
      </c>
      <c r="W59" t="str">
        <f t="shared" si="1"/>
        <v/>
      </c>
      <c r="X59" t="str">
        <f t="shared" si="2"/>
        <v/>
      </c>
      <c r="AC59" t="b">
        <f t="shared" si="3"/>
        <v>0</v>
      </c>
      <c r="AD59">
        <f>IFERROR(ABS(ABS(K59-'Data Transformation'!$R$5)-ABS(K59-'Data Transformation'!$R$6)),"")</f>
        <v>0.5663832632631578</v>
      </c>
      <c r="AE59" t="b">
        <f>IF(C59=FALSE,"",IF(AND(OR(V59=$Z$6,V59=$Z$8),OR(AC59=TRUE,AD59&lt;=IF(ISNUMBER('Data Transformation'!$R$15),'Data Transformation'!$R$15,'Data Transformation'!$R$25))),TRUE,FALSE))</f>
        <v>0</v>
      </c>
    </row>
    <row r="60" spans="2:31" x14ac:dyDescent="0.45">
      <c r="B60">
        <v>55</v>
      </c>
      <c r="C60">
        <v>20</v>
      </c>
      <c r="D60">
        <v>0</v>
      </c>
      <c r="E60">
        <v>0.31578947368421051</v>
      </c>
      <c r="F60">
        <v>0.6</v>
      </c>
      <c r="G60">
        <v>0.52173913043478259</v>
      </c>
      <c r="H60">
        <v>0.52631578947368418</v>
      </c>
      <c r="I60" t="str">
        <v>no</v>
      </c>
      <c r="K60" s="59">
        <f>IFERROR(AVERAGEIF('Data Transformation'!$B$425:$B$8425,B60,IF('Input and Summary Results'!$J$4="no",'Data Transformation'!$C$425:$C$8425,'Data Transformation'!$E$425:$E$8425)),"")</f>
        <v>0.48484339294736845</v>
      </c>
      <c r="L60" s="60" cm="1">
        <f t="array" ref="L60">IFERROR(_xlfn.STDEV.S(IF('Data Transformation'!$B$425:$B$8425=B60,IF('Input and Summary Results'!$J$4="no",'Data Transformation'!$C$425:$C$8425,'Data Transformation'!$E$425:$E$8425),"")),"")</f>
        <v>0.3179031471496625</v>
      </c>
      <c r="M60" s="58"/>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f>IF(AND(NOT(ISNUMBER(N60)),NOT(ISNUMBER(R60)),NOT(ISNUMBER(S60)),G60&gt;='Data Transformation'!$R$28),B60,"")</f>
        <v>55</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c>
      <c r="S60" t="str">
        <f>IF(D60&gt;='Data Transformation'!$R$31,B60,"")</f>
        <v/>
      </c>
      <c r="T60" t="str">
        <f>IF(AND(H60&lt;'Data Transformation'!$R$30,E60&lt;'Data Transformation'!$R$29,G60&lt;0.3,D60&lt;'Data Transformation'!$R$31,E60&gt;0.4,H60&gt;0.4),B60,"")</f>
        <v/>
      </c>
      <c r="U60" s="58"/>
      <c r="V60" t="str" cm="2">
        <f t="array" ref="V60">IF(C60=FALSE,"",IF(AND(ISNUMBER(B60),ISBLANK(N60:T60)),"Unclassified",(IF(COUNT(N60:T60)=0,"",INDEX($N$4:$T$4,MATCH(TRUE,N60:T60=B60,0))))))</f>
        <v>Rheostat</v>
      </c>
      <c r="W60" t="str">
        <f t="shared" si="1"/>
        <v/>
      </c>
      <c r="X60" t="str">
        <f t="shared" si="2"/>
        <v/>
      </c>
      <c r="AC60" t="b">
        <f t="shared" si="3"/>
        <v>0</v>
      </c>
      <c r="AD60">
        <f>IFERROR(ABS(ABS(K60-'Data Transformation'!$R$5)-ABS(K60-'Data Transformation'!$R$6)),"")</f>
        <v>0.23031321410526306</v>
      </c>
      <c r="AE60" t="b">
        <f>IF(C60=FALSE,"",IF(AND(OR(V60=$Z$6,V60=$Z$8),OR(AC60=TRUE,AD60&lt;=IF(ISNUMBER('Data Transformation'!$R$15),'Data Transformation'!$R$15,'Data Transformation'!$R$25))),TRUE,FALSE))</f>
        <v>0</v>
      </c>
    </row>
    <row r="61" spans="2:31" x14ac:dyDescent="0.45">
      <c r="B61">
        <v>56</v>
      </c>
      <c r="C61">
        <v>19</v>
      </c>
      <c r="D61">
        <v>0</v>
      </c>
      <c r="E61">
        <v>0.66666666666666663</v>
      </c>
      <c r="F61">
        <v>0.8</v>
      </c>
      <c r="G61">
        <v>0.78260869565217395</v>
      </c>
      <c r="H61">
        <v>5.5555555555555552E-2</v>
      </c>
      <c r="I61" t="str">
        <v>no</v>
      </c>
      <c r="K61" s="59">
        <f>IFERROR(AVERAGEIF('Data Transformation'!$B$425:$B$8425,B61,IF('Input and Summary Results'!$J$4="no",'Data Transformation'!$C$425:$C$8425,'Data Transformation'!$E$425:$E$8425)),"")</f>
        <v>0.78248127583333327</v>
      </c>
      <c r="L61" s="60" cm="1">
        <f t="array" ref="L61">IFERROR(_xlfn.STDEV.S(IF('Data Transformation'!$B$425:$B$8425=B61,IF('Input and Summary Results'!$J$4="no",'Data Transformation'!$C$425:$C$8425,'Data Transformation'!$E$425:$E$8425),"")),"")</f>
        <v>0.24457577479751336</v>
      </c>
      <c r="M61" s="58"/>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8"/>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0.36496255166666658</v>
      </c>
      <c r="AE61" t="b">
        <f>IF(C61=FALSE,"",IF(AND(OR(V61=$Z$6,V61=$Z$8),OR(AC61=TRUE,AD61&lt;=IF(ISNUMBER('Data Transformation'!$R$15),'Data Transformation'!$R$15,'Data Transformation'!$R$25))),TRUE,FALSE))</f>
        <v>0</v>
      </c>
    </row>
    <row r="62" spans="2:31" x14ac:dyDescent="0.45">
      <c r="B62">
        <v>57</v>
      </c>
      <c r="C62">
        <v>19</v>
      </c>
      <c r="D62">
        <v>0</v>
      </c>
      <c r="E62">
        <v>0.5</v>
      </c>
      <c r="F62">
        <v>0.8</v>
      </c>
      <c r="G62">
        <v>0.78260869565217395</v>
      </c>
      <c r="H62">
        <v>5.5555555555555552E-2</v>
      </c>
      <c r="I62" t="str">
        <v>no</v>
      </c>
      <c r="K62" s="59">
        <f>IFERROR(AVERAGEIF('Data Transformation'!$B$425:$B$8425,B62,IF('Input and Summary Results'!$J$4="no",'Data Transformation'!$C$425:$C$8425,'Data Transformation'!$E$425:$E$8425)),"")</f>
        <v>0.69528943083333339</v>
      </c>
      <c r="L62" s="60" cm="1">
        <f t="array" ref="L62">IFERROR(_xlfn.STDEV.S(IF('Data Transformation'!$B$425:$B$8425=B62,IF('Input and Summary Results'!$J$4="no",'Data Transformation'!$C$425:$C$8425,'Data Transformation'!$E$425:$E$8425),"")),"")</f>
        <v>0.23602173218461356</v>
      </c>
      <c r="M62" s="58"/>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f>IF(AND(NOT(ISNUMBER(N62)),NOT(ISNUMBER(R62)),NOT(ISNUMBER(S62)),G62&gt;='Data Transformation'!$R$28),B62,"")</f>
        <v>57</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c>
      <c r="S62" t="str">
        <f>IF(D62&gt;='Data Transformation'!$R$31,B62,"")</f>
        <v/>
      </c>
      <c r="T62" t="str">
        <f>IF(AND(H62&lt;'Data Transformation'!$R$30,E62&lt;'Data Transformation'!$R$29,G62&lt;0.3,D62&lt;'Data Transformation'!$R$31,E62&gt;0.4,H62&gt;0.4),B62,"")</f>
        <v/>
      </c>
      <c r="U62" s="58"/>
      <c r="V62" t="str" cm="2">
        <f t="array" ref="V62">IF(C62=FALSE,"",IF(AND(ISNUMBER(B62),ISBLANK(N62:T62)),"Unclassified",(IF(COUNT(N62:T62)=0,"",INDEX($N$4:$T$4,MATCH(TRUE,N62:T62=B62,0))))))</f>
        <v>Rheostat</v>
      </c>
      <c r="W62" t="str">
        <f t="shared" si="1"/>
        <v/>
      </c>
      <c r="X62" t="str">
        <f t="shared" si="2"/>
        <v/>
      </c>
      <c r="AC62" t="b">
        <f t="shared" si="3"/>
        <v>0</v>
      </c>
      <c r="AD62">
        <f>IFERROR(ABS(ABS(K62-'Data Transformation'!$R$5)-ABS(K62-'Data Transformation'!$R$6)),"")</f>
        <v>0.19057886166666682</v>
      </c>
      <c r="AE62" t="b">
        <f>IF(C62=FALSE,"",IF(AND(OR(V62=$Z$6,V62=$Z$8),OR(AC62=TRUE,AD62&lt;=IF(ISNUMBER('Data Transformation'!$R$15),'Data Transformation'!$R$15,'Data Transformation'!$R$25))),TRUE,FALSE))</f>
        <v>0</v>
      </c>
    </row>
    <row r="63" spans="2:31" x14ac:dyDescent="0.45">
      <c r="B63">
        <v>58</v>
      </c>
      <c r="C63">
        <v>15</v>
      </c>
      <c r="D63">
        <v>0</v>
      </c>
      <c r="E63">
        <v>0.8571428571428571</v>
      </c>
      <c r="F63">
        <v>0.4</v>
      </c>
      <c r="G63">
        <v>0.39130434782608697</v>
      </c>
      <c r="H63">
        <v>0</v>
      </c>
      <c r="I63" t="str">
        <v>no</v>
      </c>
      <c r="K63" s="59">
        <f>IFERROR(AVERAGEIF('Data Transformation'!$B$425:$B$8425,B63,IF('Input and Summary Results'!$J$4="no",'Data Transformation'!$C$425:$C$8425,'Data Transformation'!$E$425:$E$8425)),"")</f>
        <v>0.93347833507142841</v>
      </c>
      <c r="L63" s="60" cm="1">
        <f t="array" ref="L63">IFERROR(_xlfn.STDEV.S(IF('Data Transformation'!$B$425:$B$8425=B63,IF('Input and Summary Results'!$J$4="no",'Data Transformation'!$C$425:$C$8425,'Data Transformation'!$E$425:$E$8425),"")),"")</f>
        <v>0.12495975944375104</v>
      </c>
      <c r="M63" s="58"/>
      <c r="N63" t="str">
        <f>IF(E63&gt;='Data Transformation'!$R$29,B63,"")</f>
        <v/>
      </c>
      <c r="O63">
        <f>IFERROR(IF(AND(Assignments!L63&lt;('Data Transformation'!$R$4-'Data Transformation'!$R$3)/2,ABS(K63-'Data Transformation'!$R$6)&gt;ABS(K63-'Data Transformation'!$R$5),NOT(ISNUMBER(N63)),NOT(ISNUMBER(R63)),NOT(ISNUMBER(P63)),NOT(ISNUMBER(R63)),NOT(ISNUMBER(S63)),NOT(ISNUMBER(T63))),Assignments!B63,""),"")</f>
        <v>58</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8"/>
      <c r="V63" t="str" cm="2">
        <f t="array" ref="V63">IF(C63=FALSE,"",IF(AND(ISNUMBER(B63),ISBLANK(N63:T63)),"Unclassified",(IF(COUNT(N63:T63)=0,"",INDEX($N$4:$T$4,MATCH(TRUE,N63:T63=B63,0))))))</f>
        <v>Moderate</v>
      </c>
      <c r="W63" t="str">
        <f t="shared" si="1"/>
        <v/>
      </c>
      <c r="X63" t="str">
        <f t="shared" si="2"/>
        <v/>
      </c>
      <c r="AC63" t="b">
        <f t="shared" si="3"/>
        <v>0</v>
      </c>
      <c r="AD63">
        <f>IFERROR(ABS(ABS(K63-'Data Transformation'!$R$5)-ABS(K63-'Data Transformation'!$R$6)),"")</f>
        <v>0.66695667014285687</v>
      </c>
      <c r="AE63" t="b">
        <f>IF(C63=FALSE,"",IF(AND(OR(V63=$Z$6,V63=$Z$8),OR(AC63=TRUE,AD63&lt;=IF(ISNUMBER('Data Transformation'!$R$15),'Data Transformation'!$R$15,'Data Transformation'!$R$25))),TRUE,FALSE))</f>
        <v>0</v>
      </c>
    </row>
    <row r="64" spans="2:31" x14ac:dyDescent="0.45">
      <c r="B64">
        <v>59</v>
      </c>
      <c r="C64">
        <v>14</v>
      </c>
      <c r="D64">
        <v>0</v>
      </c>
      <c r="E64">
        <v>0.76923076923076927</v>
      </c>
      <c r="F64">
        <v>0.5</v>
      </c>
      <c r="G64">
        <v>0.52173913043478259</v>
      </c>
      <c r="H64">
        <v>0</v>
      </c>
      <c r="I64" t="str">
        <v>no</v>
      </c>
      <c r="K64" s="59">
        <f>IFERROR(AVERAGEIF('Data Transformation'!$B$425:$B$8425,B64,IF('Input and Summary Results'!$J$4="no",'Data Transformation'!$C$425:$C$8425,'Data Transformation'!$E$425:$E$8425)),"")</f>
        <v>0.8231130876153846</v>
      </c>
      <c r="L64" s="60" cm="1">
        <f t="array" ref="L64">IFERROR(_xlfn.STDEV.S(IF('Data Transformation'!$B$425:$B$8425=B64,IF('Input and Summary Results'!$J$4="no",'Data Transformation'!$C$425:$C$8425,'Data Transformation'!$E$425:$E$8425),"")),"")</f>
        <v>0.10358317346550193</v>
      </c>
      <c r="M64" s="58"/>
      <c r="N64" t="str">
        <f>IF(E64&gt;='Data Transformation'!$R$29,B64,"")</f>
        <v/>
      </c>
      <c r="O64" t="str">
        <f>IFERROR(IF(AND(Assignments!L64&lt;('Data Transformation'!$R$4-'Data Transformation'!$R$3)/2,ABS(K64-'Data Transformation'!$R$6)&gt;ABS(K64-'Data Transformation'!$R$5),NOT(ISNUMBER(N64)),NOT(ISNUMBER(R64)),NOT(ISNUMBER(P64)),NOT(ISNUMBER(R64)),NOT(ISNUMBER(S64)),NOT(ISNUMBER(T64))),Assignments!B64,""),"")</f>
        <v/>
      </c>
      <c r="P64">
        <f>IF(AND(NOT(ISNUMBER(N64)),NOT(ISNUMBER(R64)),NOT(ISNUMBER(S64)),G64&gt;='Data Transformation'!$R$28),B64,"")</f>
        <v>59</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c>
      <c r="S64" t="str">
        <f>IF(D64&gt;='Data Transformation'!$R$31,B64,"")</f>
        <v/>
      </c>
      <c r="T64" t="str">
        <f>IF(AND(H64&lt;'Data Transformation'!$R$30,E64&lt;'Data Transformation'!$R$29,G64&lt;0.3,D64&lt;'Data Transformation'!$R$31,E64&gt;0.4,H64&gt;0.4),B64,"")</f>
        <v/>
      </c>
      <c r="U64" s="58"/>
      <c r="V64" t="str" cm="2">
        <f t="array" ref="V64">IF(C64=FALSE,"",IF(AND(ISNUMBER(B64),ISBLANK(N64:T64)),"Unclassified",(IF(COUNT(N64:T64)=0,"",INDEX($N$4:$T$4,MATCH(TRUE,N64:T64=B64,0))))))</f>
        <v>Rheostat</v>
      </c>
      <c r="W64" t="str">
        <f t="shared" si="1"/>
        <v/>
      </c>
      <c r="X64" t="str">
        <f t="shared" si="2"/>
        <v/>
      </c>
      <c r="AC64" t="b">
        <f t="shared" si="3"/>
        <v>0</v>
      </c>
      <c r="AD64">
        <f>IFERROR(ABS(ABS(K64-'Data Transformation'!$R$5)-ABS(K64-'Data Transformation'!$R$6)),"")</f>
        <v>0.44622617523076924</v>
      </c>
      <c r="AE64" t="b">
        <f>IF(C64=FALSE,"",IF(AND(OR(V64=$Z$6,V64=$Z$8),OR(AC64=TRUE,AD64&lt;=IF(ISNUMBER('Data Transformation'!$R$15),'Data Transformation'!$R$15,'Data Transformation'!$R$25))),TRUE,FALSE))</f>
        <v>0</v>
      </c>
    </row>
    <row r="65" spans="2:31" x14ac:dyDescent="0.45">
      <c r="B65">
        <v>60</v>
      </c>
      <c r="C65">
        <v>17</v>
      </c>
      <c r="D65">
        <v>0</v>
      </c>
      <c r="E65">
        <v>1</v>
      </c>
      <c r="F65">
        <v>0.3</v>
      </c>
      <c r="G65">
        <v>0.21739130434782608</v>
      </c>
      <c r="H65">
        <v>0</v>
      </c>
      <c r="I65" t="str">
        <v>no</v>
      </c>
      <c r="K65" s="59">
        <f>IFERROR(AVERAGEIF('Data Transformation'!$B$425:$B$8425,B65,IF('Input and Summary Results'!$J$4="no",'Data Transformation'!$C$425:$C$8425,'Data Transformation'!$E$425:$E$8425)),"")</f>
        <v>0.99193802600000003</v>
      </c>
      <c r="L65" s="60" cm="1">
        <f t="array" ref="L65">IFERROR(_xlfn.STDEV.S(IF('Data Transformation'!$B$425:$B$8425=B65,IF('Input and Summary Results'!$J$4="no",'Data Transformation'!$C$425:$C$8425,'Data Transformation'!$E$425:$E$8425),"")),"")</f>
        <v>5.1570930774902594E-2</v>
      </c>
      <c r="M65" s="58"/>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8"/>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0.74</v>
      </c>
      <c r="AE65" t="b">
        <f>IF(C65=FALSE,"",IF(AND(OR(V65=$Z$6,V65=$Z$8),OR(AC65=TRUE,AD65&lt;=IF(ISNUMBER('Data Transformation'!$R$15),'Data Transformation'!$R$15,'Data Transformation'!$R$25))),TRUE,FALSE))</f>
        <v>0</v>
      </c>
    </row>
    <row r="66" spans="2:31" x14ac:dyDescent="0.45">
      <c r="B66">
        <v>61</v>
      </c>
      <c r="C66">
        <v>19</v>
      </c>
      <c r="D66">
        <v>0</v>
      </c>
      <c r="E66">
        <v>0.94444444444444442</v>
      </c>
      <c r="F66">
        <v>0.4</v>
      </c>
      <c r="G66">
        <v>0.39130434782608697</v>
      </c>
      <c r="H66">
        <v>0</v>
      </c>
      <c r="I66" t="str">
        <v>no</v>
      </c>
      <c r="K66" s="59">
        <f>IFERROR(AVERAGEIF('Data Transformation'!$B$425:$B$8425,B66,IF('Input and Summary Results'!$J$4="no",'Data Transformation'!$C$425:$C$8425,'Data Transformation'!$E$425:$E$8425)),"")</f>
        <v>0.90439118650000005</v>
      </c>
      <c r="L66" s="60" cm="1">
        <f t="array" ref="L66">IFERROR(_xlfn.STDEV.S(IF('Data Transformation'!$B$425:$B$8425=B66,IF('Input and Summary Results'!$J$4="no",'Data Transformation'!$C$425:$C$8425,'Data Transformation'!$E$425:$E$8425),"")),"")</f>
        <v>9.063833703709763E-2</v>
      </c>
      <c r="M66" s="58"/>
      <c r="N66">
        <f>IF(E66&gt;='Data Transformation'!$R$29,B66,"")</f>
        <v>61</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8"/>
      <c r="V66" t="str" cm="2">
        <f t="array" ref="V66">IF(C66=FALSE,"",IF(AND(ISNUMBER(B66),ISBLANK(N66:T66)),"Unclassified",(IF(COUNT(N66:T66)=0,"",INDEX($N$4:$T$4,MATCH(TRUE,N66:T66=B66,0))))))</f>
        <v>Neutral</v>
      </c>
      <c r="W66" t="str">
        <f t="shared" si="1"/>
        <v/>
      </c>
      <c r="X66" t="str">
        <f t="shared" si="2"/>
        <v/>
      </c>
      <c r="AC66" t="b">
        <f t="shared" si="3"/>
        <v>0</v>
      </c>
      <c r="AD66">
        <f>IFERROR(ABS(ABS(K66-'Data Transformation'!$R$5)-ABS(K66-'Data Transformation'!$R$6)),"")</f>
        <v>0.60878237300000015</v>
      </c>
      <c r="AE66" t="b">
        <f>IF(C66=FALSE,"",IF(AND(OR(V66=$Z$6,V66=$Z$8),OR(AC66=TRUE,AD66&lt;=IF(ISNUMBER('Data Transformation'!$R$15),'Data Transformation'!$R$15,'Data Transformation'!$R$25))),TRUE,FALSE))</f>
        <v>0</v>
      </c>
    </row>
    <row r="67" spans="2:31" x14ac:dyDescent="0.45">
      <c r="B67">
        <v>62</v>
      </c>
      <c r="C67">
        <v>17</v>
      </c>
      <c r="D67">
        <v>0</v>
      </c>
      <c r="E67">
        <v>1</v>
      </c>
      <c r="F67">
        <v>0.3</v>
      </c>
      <c r="G67">
        <v>0.2608695652173913</v>
      </c>
      <c r="H67">
        <v>0</v>
      </c>
      <c r="I67" t="str">
        <v>no</v>
      </c>
      <c r="K67" s="59">
        <f>IFERROR(AVERAGEIF('Data Transformation'!$B$425:$B$8425,B67,IF('Input and Summary Results'!$J$4="no",'Data Transformation'!$C$425:$C$8425,'Data Transformation'!$E$425:$E$8425)),"")</f>
        <v>0.92833283899999997</v>
      </c>
      <c r="L67" s="60" cm="1">
        <f t="array" ref="L67">IFERROR(_xlfn.STDEV.S(IF('Data Transformation'!$B$425:$B$8425=B67,IF('Input and Summary Results'!$J$4="no",'Data Transformation'!$C$425:$C$8425,'Data Transformation'!$E$425:$E$8425),"")),"")</f>
        <v>7.0615711382302798E-2</v>
      </c>
      <c r="M67" s="58"/>
      <c r="N67">
        <f>IF(E67&gt;='Data Transformation'!$R$29,B67,"")</f>
        <v>62</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8"/>
      <c r="V67" t="str" cm="2">
        <f t="array" ref="V67">IF(C67=FALSE,"",IF(AND(ISNUMBER(B67),ISBLANK(N67:T67)),"Unclassified",(IF(COUNT(N67:T67)=0,"",INDEX($N$4:$T$4,MATCH(TRUE,N67:T67=B67,0))))))</f>
        <v>Neutral</v>
      </c>
      <c r="W67" t="str">
        <f t="shared" si="1"/>
        <v/>
      </c>
      <c r="X67" t="str">
        <f t="shared" si="2"/>
        <v/>
      </c>
      <c r="AC67" t="b">
        <f t="shared" si="3"/>
        <v>0</v>
      </c>
      <c r="AD67">
        <f>IFERROR(ABS(ABS(K67-'Data Transformation'!$R$5)-ABS(K67-'Data Transformation'!$R$6)),"")</f>
        <v>0.65666567799999997</v>
      </c>
      <c r="AE67" t="b">
        <f>IF(C67=FALSE,"",IF(AND(OR(V67=$Z$6,V67=$Z$8),OR(AC67=TRUE,AD67&lt;=IF(ISNUMBER('Data Transformation'!$R$15),'Data Transformation'!$R$15,'Data Transformation'!$R$25))),TRUE,FALSE))</f>
        <v>0</v>
      </c>
    </row>
    <row r="68" spans="2:31" x14ac:dyDescent="0.45">
      <c r="B68">
        <v>63</v>
      </c>
      <c r="C68">
        <v>18</v>
      </c>
      <c r="D68">
        <v>0</v>
      </c>
      <c r="E68">
        <v>1</v>
      </c>
      <c r="F68">
        <v>0.3</v>
      </c>
      <c r="G68">
        <v>0.2608695652173913</v>
      </c>
      <c r="H68">
        <v>0</v>
      </c>
      <c r="I68" t="str">
        <v>no</v>
      </c>
      <c r="K68" s="59">
        <f>IFERROR(AVERAGEIF('Data Transformation'!$B$425:$B$8425,B68,IF('Input and Summary Results'!$J$4="no",'Data Transformation'!$C$425:$C$8425,'Data Transformation'!$E$425:$E$8425)),"")</f>
        <v>0.98731888182352923</v>
      </c>
      <c r="L68" s="60" cm="1">
        <f t="array" ref="L68">IFERROR(_xlfn.STDEV.S(IF('Data Transformation'!$B$425:$B$8425=B68,IF('Input and Summary Results'!$J$4="no",'Data Transformation'!$C$425:$C$8425,'Data Transformation'!$E$425:$E$8425),"")),"")</f>
        <v>4.7969805990216684E-2</v>
      </c>
      <c r="M68" s="58"/>
      <c r="N68">
        <f>IF(E68&gt;='Data Transformation'!$R$29,B68,"")</f>
        <v>63</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8"/>
      <c r="V68" t="str" cm="2">
        <f t="array" ref="V68">IF(C68=FALSE,"",IF(AND(ISNUMBER(B68),ISBLANK(N68:T68)),"Unclassified",(IF(COUNT(N68:T68)=0,"",INDEX($N$4:$T$4,MATCH(TRUE,N68:T68=B68,0))))))</f>
        <v>Neutral</v>
      </c>
      <c r="W68" t="str">
        <f t="shared" si="1"/>
        <v/>
      </c>
      <c r="X68" t="str">
        <f t="shared" si="2"/>
        <v/>
      </c>
      <c r="AC68" t="b">
        <f t="shared" si="3"/>
        <v>0</v>
      </c>
      <c r="AD68">
        <f>IFERROR(ABS(ABS(K68-'Data Transformation'!$R$5)-ABS(K68-'Data Transformation'!$R$6)),"")</f>
        <v>0.74</v>
      </c>
      <c r="AE68" t="b">
        <f>IF(C68=FALSE,"",IF(AND(OR(V68=$Z$6,V68=$Z$8),OR(AC68=TRUE,AD68&lt;=IF(ISNUMBER('Data Transformation'!$R$15),'Data Transformation'!$R$15,'Data Transformation'!$R$25))),TRUE,FALSE))</f>
        <v>0</v>
      </c>
    </row>
    <row r="69" spans="2:31" x14ac:dyDescent="0.45">
      <c r="B69">
        <v>64</v>
      </c>
      <c r="C69">
        <v>18</v>
      </c>
      <c r="D69">
        <v>0</v>
      </c>
      <c r="E69">
        <v>0.88235294117647056</v>
      </c>
      <c r="F69">
        <v>0.4</v>
      </c>
      <c r="G69">
        <v>0.39130434782608697</v>
      </c>
      <c r="H69">
        <v>0</v>
      </c>
      <c r="I69" t="str">
        <v>no</v>
      </c>
      <c r="K69" s="59">
        <f>IFERROR(AVERAGEIF('Data Transformation'!$B$425:$B$8425,B69,IF('Input and Summary Results'!$J$4="no",'Data Transformation'!$C$425:$C$8425,'Data Transformation'!$E$425:$E$8425)),"")</f>
        <v>0.88971078029411743</v>
      </c>
      <c r="L69" s="60" cm="1">
        <f t="array" ref="L69">IFERROR(_xlfn.STDEV.S(IF('Data Transformation'!$B$425:$B$8425=B69,IF('Input and Summary Results'!$J$4="no",'Data Transformation'!$C$425:$C$8425,'Data Transformation'!$E$425:$E$8425),"")),"")</f>
        <v>0.12615192124359201</v>
      </c>
      <c r="M69" s="58"/>
      <c r="N69" t="str">
        <f>IF(E69&gt;='Data Transformation'!$R$29,B69,"")</f>
        <v/>
      </c>
      <c r="O69">
        <f>IFERROR(IF(AND(Assignments!L69&lt;('Data Transformation'!$R$4-'Data Transformation'!$R$3)/2,ABS(K69-'Data Transformation'!$R$6)&gt;ABS(K69-'Data Transformation'!$R$5),NOT(ISNUMBER(N69)),NOT(ISNUMBER(R69)),NOT(ISNUMBER(P69)),NOT(ISNUMBER(R69)),NOT(ISNUMBER(S69)),NOT(ISNUMBER(T69))),Assignments!B69,""),"")</f>
        <v>64</v>
      </c>
      <c r="P69" t="str">
        <f>IF(AND(NOT(ISNUMBER(N69)),NOT(ISNUMBER(R69)),NOT(ISNUMBER(S69)),G69&gt;='Data Transformation'!$R$28),B69,"")</f>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8"/>
      <c r="V69" t="str" cm="2">
        <f t="array" ref="V69">IF(C69=FALSE,"",IF(AND(ISNUMBER(B69),ISBLANK(N69:T69)),"Unclassified",(IF(COUNT(N69:T69)=0,"",INDEX($N$4:$T$4,MATCH(TRUE,N69:T69=B69,0))))))</f>
        <v>Moderate</v>
      </c>
      <c r="W69" t="str">
        <f t="shared" si="1"/>
        <v/>
      </c>
      <c r="X69" t="str">
        <f t="shared" si="2"/>
        <v/>
      </c>
      <c r="AC69" t="b">
        <f t="shared" si="3"/>
        <v>0</v>
      </c>
      <c r="AD69">
        <f>IFERROR(ABS(ABS(K69-'Data Transformation'!$R$5)-ABS(K69-'Data Transformation'!$R$6)),"")</f>
        <v>0.57942156058823491</v>
      </c>
      <c r="AE69" t="b">
        <f>IF(C69=FALSE,"",IF(AND(OR(V69=$Z$6,V69=$Z$8),OR(AC69=TRUE,AD69&lt;=IF(ISNUMBER('Data Transformation'!$R$15),'Data Transformation'!$R$15,'Data Transformation'!$R$25))),TRUE,FALSE))</f>
        <v>0</v>
      </c>
    </row>
    <row r="70" spans="2:31" x14ac:dyDescent="0.45">
      <c r="B70">
        <v>65</v>
      </c>
      <c r="C70">
        <v>18</v>
      </c>
      <c r="D70">
        <v>0</v>
      </c>
      <c r="E70">
        <v>1</v>
      </c>
      <c r="F70">
        <v>0.4</v>
      </c>
      <c r="G70">
        <v>0.34782608695652173</v>
      </c>
      <c r="H70">
        <v>0</v>
      </c>
      <c r="I70" t="str">
        <v>no</v>
      </c>
      <c r="K70" s="59">
        <f>IFERROR(AVERAGEIF('Data Transformation'!$B$425:$B$8425,B70,IF('Input and Summary Results'!$J$4="no",'Data Transformation'!$C$425:$C$8425,'Data Transformation'!$E$425:$E$8425)),"")</f>
        <v>0.97382945917647068</v>
      </c>
      <c r="L70" s="60" cm="1">
        <f t="array" ref="L70">IFERROR(_xlfn.STDEV.S(IF('Data Transformation'!$B$425:$B$8425=B70,IF('Input and Summary Results'!$J$4="no",'Data Transformation'!$C$425:$C$8425,'Data Transformation'!$E$425:$E$8425),"")),"")</f>
        <v>6.1495470369878048E-2</v>
      </c>
      <c r="M70" s="58"/>
      <c r="N70">
        <f>IF(E70&gt;='Data Transformation'!$R$29,B70,"")</f>
        <v>65</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8"/>
      <c r="V70" t="str" cm="2">
        <f t="array" ref="V70">IF(C70=FALSE,"",IF(AND(ISNUMBER(B70),ISBLANK(N70:T70)),"Unclassified",(IF(COUNT(N70:T70)=0,"",INDEX($N$4:$T$4,MATCH(TRUE,N70:T70=B70,0))))))</f>
        <v>Neutral</v>
      </c>
      <c r="W70" t="str">
        <f t="shared" si="1"/>
        <v/>
      </c>
      <c r="X70" t="str">
        <f t="shared" si="2"/>
        <v/>
      </c>
      <c r="AC70" t="b">
        <f t="shared" si="3"/>
        <v>0</v>
      </c>
      <c r="AD70">
        <f>IFERROR(ABS(ABS(K70-'Data Transformation'!$R$5)-ABS(K70-'Data Transformation'!$R$6)),"")</f>
        <v>0.74</v>
      </c>
      <c r="AE70" t="b">
        <f>IF(C70=FALSE,"",IF(AND(OR(V70=$Z$6,V70=$Z$8),OR(AC70=TRUE,AD70&lt;=IF(ISNUMBER('Data Transformation'!$R$15),'Data Transformation'!$R$15,'Data Transformation'!$R$25))),TRUE,FALSE))</f>
        <v>0</v>
      </c>
    </row>
    <row r="71" spans="2:31" x14ac:dyDescent="0.45">
      <c r="B71">
        <v>66</v>
      </c>
      <c r="C71">
        <v>17</v>
      </c>
      <c r="D71">
        <v>0</v>
      </c>
      <c r="E71">
        <v>1</v>
      </c>
      <c r="F71">
        <v>0.4</v>
      </c>
      <c r="G71">
        <v>0.34782608695652173</v>
      </c>
      <c r="H71">
        <v>0</v>
      </c>
      <c r="I71" t="str">
        <v>no</v>
      </c>
      <c r="K71" s="59">
        <f>IFERROR(AVERAGEIF('Data Transformation'!$B$425:$B$8425,B71,IF('Input and Summary Results'!$J$4="no",'Data Transformation'!$C$425:$C$8425,'Data Transformation'!$E$425:$E$8425)),"")</f>
        <v>0.9863806678125</v>
      </c>
      <c r="L71" s="60" cm="1">
        <f t="array" ref="L71">IFERROR(_xlfn.STDEV.S(IF('Data Transformation'!$B$425:$B$8425=B71,IF('Input and Summary Results'!$J$4="no",'Data Transformation'!$C$425:$C$8425,'Data Transformation'!$E$425:$E$8425),"")),"")</f>
        <v>7.0836450213824106E-2</v>
      </c>
      <c r="M71" s="58"/>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8"/>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0.74</v>
      </c>
      <c r="AE71" t="b">
        <f>IF(C71=FALSE,"",IF(AND(OR(V71=$Z$6,V71=$Z$8),OR(AC71=TRUE,AD71&lt;=IF(ISNUMBER('Data Transformation'!$R$15),'Data Transformation'!$R$15,'Data Transformation'!$R$25))),TRUE,FALSE))</f>
        <v>0</v>
      </c>
    </row>
    <row r="72" spans="2:31" x14ac:dyDescent="0.45">
      <c r="B72">
        <v>67</v>
      </c>
      <c r="C72">
        <v>18</v>
      </c>
      <c r="D72">
        <v>0</v>
      </c>
      <c r="E72">
        <v>0.82352941176470584</v>
      </c>
      <c r="F72">
        <v>0.5</v>
      </c>
      <c r="G72">
        <v>0.52173913043478259</v>
      </c>
      <c r="H72">
        <v>0</v>
      </c>
      <c r="I72" t="str">
        <v>no</v>
      </c>
      <c r="K72" s="59">
        <f>IFERROR(AVERAGEIF('Data Transformation'!$B$425:$B$8425,B72,IF('Input and Summary Results'!$J$4="no",'Data Transformation'!$C$425:$C$8425,'Data Transformation'!$E$425:$E$8425)),"")</f>
        <v>0.83566183394117644</v>
      </c>
      <c r="L72" s="60" cm="1">
        <f t="array" ref="L72">IFERROR(_xlfn.STDEV.S(IF('Data Transformation'!$B$425:$B$8425=B72,IF('Input and Summary Results'!$J$4="no",'Data Transformation'!$C$425:$C$8425,'Data Transformation'!$E$425:$E$8425),"")),"")</f>
        <v>9.0956972373469586E-2</v>
      </c>
      <c r="M72" s="58"/>
      <c r="N72" t="str">
        <f>IF(E72&gt;='Data Transformation'!$R$29,B72,"")</f>
        <v/>
      </c>
      <c r="O72" t="str">
        <f>IFERROR(IF(AND(Assignments!L72&lt;('Data Transformation'!$R$4-'Data Transformation'!$R$3)/2,ABS(K72-'Data Transformation'!$R$6)&gt;ABS(K72-'Data Transformation'!$R$5),NOT(ISNUMBER(N72)),NOT(ISNUMBER(R72)),NOT(ISNUMBER(P72)),NOT(ISNUMBER(R72)),NOT(ISNUMBER(S72)),NOT(ISNUMBER(T72))),Assignments!B72,""),"")</f>
        <v/>
      </c>
      <c r="P72">
        <f>IF(AND(NOT(ISNUMBER(N72)),NOT(ISNUMBER(R72)),NOT(ISNUMBER(S72)),G72&gt;='Data Transformation'!$R$28),B72,"")</f>
        <v>67</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c>
      <c r="S72" t="str">
        <f>IF(D72&gt;='Data Transformation'!$R$31,B72,"")</f>
        <v/>
      </c>
      <c r="T72" t="str">
        <f>IF(AND(H72&lt;'Data Transformation'!$R$30,E72&lt;'Data Transformation'!$R$29,G72&lt;0.3,D72&lt;'Data Transformation'!$R$31,E72&gt;0.4,H72&gt;0.4),B72,"")</f>
        <v/>
      </c>
      <c r="U72" s="58"/>
      <c r="V72" t="str" cm="2">
        <f t="array" ref="V72">IF(C72=FALSE,"",IF(AND(ISNUMBER(B72),ISBLANK(N72:T72)),"Unclassified",(IF(COUNT(N72:T72)=0,"",INDEX($N$4:$T$4,MATCH(TRUE,N72:T72=B72,0))))))</f>
        <v>Rheostat</v>
      </c>
      <c r="W72" t="str">
        <f t="shared" si="4"/>
        <v/>
      </c>
      <c r="X72" t="str">
        <f t="shared" si="5"/>
        <v/>
      </c>
      <c r="AC72" t="b">
        <f t="shared" si="6"/>
        <v>0</v>
      </c>
      <c r="AD72">
        <f>IFERROR(ABS(ABS(K72-'Data Transformation'!$R$5)-ABS(K72-'Data Transformation'!$R$6)),"")</f>
        <v>0.47132366788235291</v>
      </c>
      <c r="AE72" t="b">
        <f>IF(C72=FALSE,"",IF(AND(OR(V72=$Z$6,V72=$Z$8),OR(AC72=TRUE,AD72&lt;=IF(ISNUMBER('Data Transformation'!$R$15),'Data Transformation'!$R$15,'Data Transformation'!$R$25))),TRUE,FALSE))</f>
        <v>0</v>
      </c>
    </row>
    <row r="73" spans="2:31" x14ac:dyDescent="0.45">
      <c r="B73">
        <v>68</v>
      </c>
      <c r="C73">
        <v>17</v>
      </c>
      <c r="D73">
        <v>0</v>
      </c>
      <c r="E73">
        <v>0.75</v>
      </c>
      <c r="F73">
        <v>0.8</v>
      </c>
      <c r="G73">
        <v>0.82608695652173914</v>
      </c>
      <c r="H73">
        <v>0</v>
      </c>
      <c r="I73" t="str">
        <v>no</v>
      </c>
      <c r="K73" s="59">
        <f>IFERROR(AVERAGEIF('Data Transformation'!$B$425:$B$8425,B73,IF('Input and Summary Results'!$J$4="no",'Data Transformation'!$C$425:$C$8425,'Data Transformation'!$E$425:$E$8425)),"")</f>
        <v>0.83621705981249994</v>
      </c>
      <c r="L73" s="60" cm="1">
        <f t="array" ref="L73">IFERROR(_xlfn.STDEV.S(IF('Data Transformation'!$B$425:$B$8425=B73,IF('Input and Summary Results'!$J$4="no",'Data Transformation'!$C$425:$C$8425,'Data Transformation'!$E$425:$E$8425),"")),"")</f>
        <v>0.20149500667530459</v>
      </c>
      <c r="M73" s="58"/>
      <c r="N73" t="str">
        <f>IF(E73&gt;='Data Transformation'!$R$29,B73,"")</f>
        <v/>
      </c>
      <c r="O73" t="str">
        <f>IFERROR(IF(AND(Assignments!L73&lt;('Data Transformation'!$R$4-'Data Transformation'!$R$3)/2,ABS(K73-'Data Transformation'!$R$6)&gt;ABS(K73-'Data Transformation'!$R$5),NOT(ISNUMBER(N73)),NOT(ISNUMBER(R73)),NOT(ISNUMBER(P73)),NOT(ISNUMBER(R73)),NOT(ISNUMBER(S73)),NOT(ISNUMBER(T73))),Assignments!B73,""),"")</f>
        <v/>
      </c>
      <c r="P73">
        <f>IF(AND(NOT(ISNUMBER(N73)),NOT(ISNUMBER(R73)),NOT(ISNUMBER(S73)),G73&gt;='Data Transformation'!$R$28),B73,"")</f>
        <v>68</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8"/>
      <c r="V73" t="str" cm="2">
        <f t="array" ref="V73">IF(C73=FALSE,"",IF(AND(ISNUMBER(B73),ISBLANK(N73:T73)),"Unclassified",(IF(COUNT(N73:T73)=0,"",INDEX($N$4:$T$4,MATCH(TRUE,N73:T73=B73,0))))))</f>
        <v>Rheostat</v>
      </c>
      <c r="W73" t="str">
        <f t="shared" si="4"/>
        <v/>
      </c>
      <c r="X73" t="str">
        <f t="shared" si="5"/>
        <v/>
      </c>
      <c r="AC73" t="b">
        <f t="shared" si="6"/>
        <v>0</v>
      </c>
      <c r="AD73">
        <f>IFERROR(ABS(ABS(K73-'Data Transformation'!$R$5)-ABS(K73-'Data Transformation'!$R$6)),"")</f>
        <v>0.47243411962499993</v>
      </c>
      <c r="AE73" t="b">
        <f>IF(C73=FALSE,"",IF(AND(OR(V73=$Z$6,V73=$Z$8),OR(AC73=TRUE,AD73&lt;=IF(ISNUMBER('Data Transformation'!$R$15),'Data Transformation'!$R$15,'Data Transformation'!$R$25))),TRUE,FALSE))</f>
        <v>0</v>
      </c>
    </row>
    <row r="74" spans="2:31" x14ac:dyDescent="0.45">
      <c r="B74">
        <v>69</v>
      </c>
      <c r="C74">
        <v>18</v>
      </c>
      <c r="D74">
        <v>0</v>
      </c>
      <c r="E74">
        <v>0.94117647058823528</v>
      </c>
      <c r="F74">
        <v>0.5</v>
      </c>
      <c r="G74">
        <v>0.47826086956521741</v>
      </c>
      <c r="H74">
        <v>0</v>
      </c>
      <c r="I74" t="str">
        <v>no</v>
      </c>
      <c r="K74" s="59">
        <f>IFERROR(AVERAGEIF('Data Transformation'!$B$425:$B$8425,B74,IF('Input and Summary Results'!$J$4="no",'Data Transformation'!$C$425:$C$8425,'Data Transformation'!$E$425:$E$8425)),"")</f>
        <v>0.93773851411764697</v>
      </c>
      <c r="L74" s="60" cm="1">
        <f t="array" ref="L74">IFERROR(_xlfn.STDEV.S(IF('Data Transformation'!$B$425:$B$8425=B74,IF('Input and Summary Results'!$J$4="no",'Data Transformation'!$C$425:$C$8425,'Data Transformation'!$E$425:$E$8425),"")),"")</f>
        <v>0.16453673997410662</v>
      </c>
      <c r="M74" s="58"/>
      <c r="N74">
        <f>IF(E74&gt;='Data Transformation'!$R$29,B74,"")</f>
        <v>69</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8"/>
      <c r="V74" t="str" cm="2">
        <f t="array" ref="V74">IF(C74=FALSE,"",IF(AND(ISNUMBER(B74),ISBLANK(N74:T74)),"Unclassified",(IF(COUNT(N74:T74)=0,"",INDEX($N$4:$T$4,MATCH(TRUE,N74:T74=B74,0))))))</f>
        <v>Neutral</v>
      </c>
      <c r="W74" t="str">
        <f t="shared" si="4"/>
        <v/>
      </c>
      <c r="X74" t="str">
        <f t="shared" si="5"/>
        <v/>
      </c>
      <c r="AC74" t="b">
        <f t="shared" si="6"/>
        <v>0</v>
      </c>
      <c r="AD74">
        <f>IFERROR(ABS(ABS(K74-'Data Transformation'!$R$5)-ABS(K74-'Data Transformation'!$R$6)),"")</f>
        <v>0.67547702823529399</v>
      </c>
      <c r="AE74" t="b">
        <f>IF(C74=FALSE,"",IF(AND(OR(V74=$Z$6,V74=$Z$8),OR(AC74=TRUE,AD74&lt;=IF(ISNUMBER('Data Transformation'!$R$15),'Data Transformation'!$R$15,'Data Transformation'!$R$25))),TRUE,FALSE))</f>
        <v>0</v>
      </c>
    </row>
    <row r="75" spans="2:31" x14ac:dyDescent="0.45">
      <c r="B75">
        <v>70</v>
      </c>
      <c r="C75">
        <v>15</v>
      </c>
      <c r="D75">
        <v>0</v>
      </c>
      <c r="E75">
        <v>0.7142857142857143</v>
      </c>
      <c r="F75">
        <v>0.6</v>
      </c>
      <c r="G75">
        <v>0.56521739130434778</v>
      </c>
      <c r="H75">
        <v>0</v>
      </c>
      <c r="I75" t="str">
        <v>no</v>
      </c>
      <c r="K75" s="59">
        <f>IFERROR(AVERAGEIF('Data Transformation'!$B$425:$B$8425,B75,IF('Input and Summary Results'!$J$4="no",'Data Transformation'!$C$425:$C$8425,'Data Transformation'!$E$425:$E$8425)),"")</f>
        <v>0.85453878578571429</v>
      </c>
      <c r="L75" s="60" cm="1">
        <f t="array" ref="L75">IFERROR(_xlfn.STDEV.S(IF('Data Transformation'!$B$425:$B$8425=B75,IF('Input and Summary Results'!$J$4="no",'Data Transformation'!$C$425:$C$8425,'Data Transformation'!$E$425:$E$8425),"")),"")</f>
        <v>0.16758685357157102</v>
      </c>
      <c r="M75" s="58"/>
      <c r="N75" t="str">
        <f>IF(E75&gt;='Data Transformation'!$R$29,B75,"")</f>
        <v/>
      </c>
      <c r="O75" t="str">
        <f>IFERROR(IF(AND(Assignments!L75&lt;('Data Transformation'!$R$4-'Data Transformation'!$R$3)/2,ABS(K75-'Data Transformation'!$R$6)&gt;ABS(K75-'Data Transformation'!$R$5),NOT(ISNUMBER(N75)),NOT(ISNUMBER(R75)),NOT(ISNUMBER(P75)),NOT(ISNUMBER(R75)),NOT(ISNUMBER(S75)),NOT(ISNUMBER(T75))),Assignments!B75,""),"")</f>
        <v/>
      </c>
      <c r="P75">
        <f>IF(AND(NOT(ISNUMBER(N75)),NOT(ISNUMBER(R75)),NOT(ISNUMBER(S75)),G75&gt;='Data Transformation'!$R$28),B75,"")</f>
        <v>70</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8"/>
      <c r="V75" t="str" cm="2">
        <f t="array" ref="V75">IF(C75=FALSE,"",IF(AND(ISNUMBER(B75),ISBLANK(N75:T75)),"Unclassified",(IF(COUNT(N75:T75)=0,"",INDEX($N$4:$T$4,MATCH(TRUE,N75:T75=B75,0))))))</f>
        <v>Rheostat</v>
      </c>
      <c r="W75" t="str">
        <f t="shared" si="4"/>
        <v/>
      </c>
      <c r="X75" t="str">
        <f t="shared" si="5"/>
        <v/>
      </c>
      <c r="AC75" t="b">
        <f t="shared" si="6"/>
        <v>0</v>
      </c>
      <c r="AD75">
        <f>IFERROR(ABS(ABS(K75-'Data Transformation'!$R$5)-ABS(K75-'Data Transformation'!$R$6)),"")</f>
        <v>0.50907757157142863</v>
      </c>
      <c r="AE75" t="b">
        <f>IF(C75=FALSE,"",IF(AND(OR(V75=$Z$6,V75=$Z$8),OR(AC75=TRUE,AD75&lt;=IF(ISNUMBER('Data Transformation'!$R$15),'Data Transformation'!$R$15,'Data Transformation'!$R$25))),TRUE,FALSE))</f>
        <v>0</v>
      </c>
    </row>
    <row r="76" spans="2:31" x14ac:dyDescent="0.45">
      <c r="B76">
        <v>71</v>
      </c>
      <c r="C76">
        <v>20</v>
      </c>
      <c r="D76">
        <v>0</v>
      </c>
      <c r="E76">
        <v>0.89473684210526316</v>
      </c>
      <c r="F76">
        <v>0.5</v>
      </c>
      <c r="G76">
        <v>0.52173913043478259</v>
      </c>
      <c r="H76">
        <v>0</v>
      </c>
      <c r="I76" t="str">
        <v>no</v>
      </c>
      <c r="K76" s="59">
        <f>IFERROR(AVERAGEIF('Data Transformation'!$B$425:$B$8425,B76,IF('Input and Summary Results'!$J$4="no",'Data Transformation'!$C$425:$C$8425,'Data Transformation'!$E$425:$E$8425)),"")</f>
        <v>0.89840161589473677</v>
      </c>
      <c r="L76" s="60" cm="1">
        <f t="array" ref="L76">IFERROR(_xlfn.STDEV.S(IF('Data Transformation'!$B$425:$B$8425=B76,IF('Input and Summary Results'!$J$4="no",'Data Transformation'!$C$425:$C$8425,'Data Transformation'!$E$425:$E$8425),"")),"")</f>
        <v>0.12264045322192101</v>
      </c>
      <c r="M76" s="58"/>
      <c r="N76" t="str">
        <f>IF(E76&gt;='Data Transformation'!$R$29,B76,"")</f>
        <v/>
      </c>
      <c r="O76" t="str">
        <f>IFERROR(IF(AND(Assignments!L76&lt;('Data Transformation'!$R$4-'Data Transformation'!$R$3)/2,ABS(K76-'Data Transformation'!$R$6)&gt;ABS(K76-'Data Transformation'!$R$5),NOT(ISNUMBER(N76)),NOT(ISNUMBER(R76)),NOT(ISNUMBER(P76)),NOT(ISNUMBER(R76)),NOT(ISNUMBER(S76)),NOT(ISNUMBER(T76))),Assignments!B76,""),"")</f>
        <v/>
      </c>
      <c r="P76">
        <f>IF(AND(NOT(ISNUMBER(N76)),NOT(ISNUMBER(R76)),NOT(ISNUMBER(S76)),G76&gt;='Data Transformation'!$R$28),B76,"")</f>
        <v>71</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8"/>
      <c r="V76" t="str" cm="2">
        <f t="array" ref="V76">IF(C76=FALSE,"",IF(AND(ISNUMBER(B76),ISBLANK(N76:T76)),"Unclassified",(IF(COUNT(N76:T76)=0,"",INDEX($N$4:$T$4,MATCH(TRUE,N76:T76=B76,0))))))</f>
        <v>Rheostat</v>
      </c>
      <c r="W76" t="str">
        <f t="shared" si="4"/>
        <v/>
      </c>
      <c r="X76" t="str">
        <f t="shared" si="5"/>
        <v/>
      </c>
      <c r="AC76" t="b">
        <f t="shared" si="6"/>
        <v>0</v>
      </c>
      <c r="AD76">
        <f>IFERROR(ABS(ABS(K76-'Data Transformation'!$R$5)-ABS(K76-'Data Transformation'!$R$6)),"")</f>
        <v>0.59680323178947359</v>
      </c>
      <c r="AE76" t="b">
        <f>IF(C76=FALSE,"",IF(AND(OR(V76=$Z$6,V76=$Z$8),OR(AC76=TRUE,AD76&lt;=IF(ISNUMBER('Data Transformation'!$R$15),'Data Transformation'!$R$15,'Data Transformation'!$R$25))),TRUE,FALSE))</f>
        <v>0</v>
      </c>
    </row>
    <row r="77" spans="2:31" x14ac:dyDescent="0.45">
      <c r="B77">
        <v>72</v>
      </c>
      <c r="C77">
        <v>20</v>
      </c>
      <c r="D77">
        <v>0</v>
      </c>
      <c r="E77">
        <v>5.2631578947368418E-2</v>
      </c>
      <c r="F77">
        <v>0.3</v>
      </c>
      <c r="G77">
        <v>0.17391304347826086</v>
      </c>
      <c r="H77">
        <v>0.89473684210526316</v>
      </c>
      <c r="I77" t="str">
        <v>no</v>
      </c>
      <c r="K77" s="59">
        <f>IFERROR(AVERAGEIF('Data Transformation'!$B$425:$B$8425,B77,IF('Input and Summary Results'!$J$4="no",'Data Transformation'!$C$425:$C$8425,'Data Transformation'!$E$425:$E$8425)),"")</f>
        <v>0.22504335894736835</v>
      </c>
      <c r="L77" s="60" cm="1">
        <f t="array" ref="L77">IFERROR(_xlfn.STDEV.S(IF('Data Transformation'!$B$425:$B$8425=B77,IF('Input and Summary Results'!$J$4="no",'Data Transformation'!$C$425:$C$8425,'Data Transformation'!$E$425:$E$8425),"")),"")</f>
        <v>0.21550049882632927</v>
      </c>
      <c r="M77" s="58"/>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f>IFERROR(IF(AND(Assignments!L77&lt;('Data Transformation'!$R$4-'Data Transformation'!$R$3)/2,ABS(K77-'Data Transformation'!$R$6)&lt;ABS(K77-'Data Transformation'!$R$5),NOT(ISNUMBER(N77)),NOT(ISNUMBER(T77)),NOT(ISNUMBER(P77)),NOT(ISNUMBER(R77)),NOT(ISNUMBER(T77)),NOT(ISNUMBER(S77))),Assignments!B77,""),"")</f>
        <v>72</v>
      </c>
      <c r="R77" t="str">
        <f>IF(H77&gt;='Data Transformation'!$R$30,B77,"")</f>
        <v/>
      </c>
      <c r="S77" t="str">
        <f>IF(D77&gt;='Data Transformation'!$R$31,B77,"")</f>
        <v/>
      </c>
      <c r="T77" t="str">
        <f>IF(AND(H77&lt;'Data Transformation'!$R$30,E77&lt;'Data Transformation'!$R$29,G77&lt;0.3,D77&lt;'Data Transformation'!$R$31,E77&gt;0.4,H77&gt;0.4),B77,"")</f>
        <v/>
      </c>
      <c r="U77" s="58"/>
      <c r="V77" t="str" cm="2">
        <f t="array" ref="V77">IF(C77=FALSE,"",IF(AND(ISNUMBER(B77),ISBLANK(N77:T77)),"Unclassified",(IF(COUNT(N77:T77)=0,"",INDEX($N$4:$T$4,MATCH(TRUE,N77:T77=B77,0))))))</f>
        <v>Adverse</v>
      </c>
      <c r="W77" t="str">
        <f t="shared" si="4"/>
        <v/>
      </c>
      <c r="X77" t="str">
        <f t="shared" si="5"/>
        <v/>
      </c>
      <c r="AC77" t="b">
        <f t="shared" si="6"/>
        <v>0</v>
      </c>
      <c r="AD77">
        <f>IFERROR(ABS(ABS(K77-'Data Transformation'!$R$5)-ABS(K77-'Data Transformation'!$R$6)),"")</f>
        <v>0.74</v>
      </c>
      <c r="AE77" t="b">
        <f>IF(C77=FALSE,"",IF(AND(OR(V77=$Z$6,V77=$Z$8),OR(AC77=TRUE,AD77&lt;=IF(ISNUMBER('Data Transformation'!$R$15),'Data Transformation'!$R$15,'Data Transformation'!$R$25))),TRUE,FALSE))</f>
        <v>0</v>
      </c>
    </row>
    <row r="78" spans="2:31" x14ac:dyDescent="0.45">
      <c r="B78">
        <v>73</v>
      </c>
      <c r="C78">
        <v>19</v>
      </c>
      <c r="D78">
        <v>0</v>
      </c>
      <c r="E78">
        <v>0.3888888888888889</v>
      </c>
      <c r="F78">
        <v>0.7</v>
      </c>
      <c r="G78">
        <v>0.65217391304347827</v>
      </c>
      <c r="H78">
        <v>0.16666666666666666</v>
      </c>
      <c r="I78" t="str">
        <v>no</v>
      </c>
      <c r="K78" s="59">
        <f>IFERROR(AVERAGEIF('Data Transformation'!$B$425:$B$8425,B78,IF('Input and Summary Results'!$J$4="no",'Data Transformation'!$C$425:$C$8425,'Data Transformation'!$E$425:$E$8425)),"")</f>
        <v>0.65155496016666659</v>
      </c>
      <c r="L78" s="60" cm="1">
        <f t="array" ref="L78">IFERROR(_xlfn.STDEV.S(IF('Data Transformation'!$B$425:$B$8425=B78,IF('Input and Summary Results'!$J$4="no",'Data Transformation'!$C$425:$C$8425,'Data Transformation'!$E$425:$E$8425),"")),"")</f>
        <v>0.24631357947647237</v>
      </c>
      <c r="M78" s="58"/>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8"/>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0.10310992033333322</v>
      </c>
      <c r="AE78" t="b">
        <f>IF(C78=FALSE,"",IF(AND(OR(V78=$Z$6,V78=$Z$8),OR(AC78=TRUE,AD78&lt;=IF(ISNUMBER('Data Transformation'!$R$15),'Data Transformation'!$R$15,'Data Transformation'!$R$25))),TRUE,FALSE))</f>
        <v>0</v>
      </c>
    </row>
    <row r="79" spans="2:31" x14ac:dyDescent="0.45">
      <c r="B79">
        <v>74</v>
      </c>
      <c r="C79">
        <v>16</v>
      </c>
      <c r="D79">
        <v>0</v>
      </c>
      <c r="E79">
        <v>0.66666666666666663</v>
      </c>
      <c r="F79">
        <v>0.7</v>
      </c>
      <c r="G79">
        <v>0.65217391304347827</v>
      </c>
      <c r="H79">
        <v>0.2</v>
      </c>
      <c r="I79" t="str">
        <v>no</v>
      </c>
      <c r="K79" s="59">
        <f>IFERROR(AVERAGEIF('Data Transformation'!$B$425:$B$8425,B79,IF('Input and Summary Results'!$J$4="no",'Data Transformation'!$C$425:$C$8425,'Data Transformation'!$E$425:$E$8425)),"")</f>
        <v>0.78878098586666689</v>
      </c>
      <c r="L79" s="60" cm="1">
        <f t="array" ref="L79">IFERROR(_xlfn.STDEV.S(IF('Data Transformation'!$B$425:$B$8425=B79,IF('Input and Summary Results'!$J$4="no",'Data Transformation'!$C$425:$C$8425,'Data Transformation'!$E$425:$E$8425),"")),"")</f>
        <v>0.33488524415176485</v>
      </c>
      <c r="M79" s="58"/>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8"/>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0.37756197173333383</v>
      </c>
      <c r="AE79" t="b">
        <f>IF(C79=FALSE,"",IF(AND(OR(V79=$Z$6,V79=$Z$8),OR(AC79=TRUE,AD79&lt;=IF(ISNUMBER('Data Transformation'!$R$15),'Data Transformation'!$R$15,'Data Transformation'!$R$25))),TRUE,FALSE))</f>
        <v>0</v>
      </c>
    </row>
    <row r="80" spans="2:31" x14ac:dyDescent="0.45">
      <c r="B80">
        <v>75</v>
      </c>
      <c r="C80">
        <v>16</v>
      </c>
      <c r="D80">
        <v>0</v>
      </c>
      <c r="E80">
        <v>1</v>
      </c>
      <c r="F80">
        <v>0.4</v>
      </c>
      <c r="G80">
        <v>0.34782608695652173</v>
      </c>
      <c r="H80">
        <v>0</v>
      </c>
      <c r="I80" t="str">
        <v>no</v>
      </c>
      <c r="K80" s="59">
        <f>IFERROR(AVERAGEIF('Data Transformation'!$B$425:$B$8425,B80,IF('Input and Summary Results'!$J$4="no",'Data Transformation'!$C$425:$C$8425,'Data Transformation'!$E$425:$E$8425)),"")</f>
        <v>0.97766554073333345</v>
      </c>
      <c r="L80" s="60" cm="1">
        <f t="array" ref="L80">IFERROR(_xlfn.STDEV.S(IF('Data Transformation'!$B$425:$B$8425=B80,IF('Input and Summary Results'!$J$4="no",'Data Transformation'!$C$425:$C$8425,'Data Transformation'!$E$425:$E$8425),"")),"")</f>
        <v>8.2007700842248163E-2</v>
      </c>
      <c r="M80" s="58"/>
      <c r="N80">
        <f>IF(E80&gt;='Data Transformation'!$R$29,B80,"")</f>
        <v>75</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8"/>
      <c r="V80" t="str" cm="2">
        <f t="array" ref="V80">IF(C80=FALSE,"",IF(AND(ISNUMBER(B80),ISBLANK(N80:T80)),"Unclassified",(IF(COUNT(N80:T80)=0,"",INDEX($N$4:$T$4,MATCH(TRUE,N80:T80=B80,0))))))</f>
        <v>Neutral</v>
      </c>
      <c r="W80" t="str">
        <f t="shared" si="4"/>
        <v/>
      </c>
      <c r="X80" t="str">
        <f t="shared" si="5"/>
        <v/>
      </c>
      <c r="AC80" t="b">
        <f t="shared" si="6"/>
        <v>0</v>
      </c>
      <c r="AD80">
        <f>IFERROR(ABS(ABS(K80-'Data Transformation'!$R$5)-ABS(K80-'Data Transformation'!$R$6)),"")</f>
        <v>0.74</v>
      </c>
      <c r="AE80" t="b">
        <f>IF(C80=FALSE,"",IF(AND(OR(V80=$Z$6,V80=$Z$8),OR(AC80=TRUE,AD80&lt;=IF(ISNUMBER('Data Transformation'!$R$15),'Data Transformation'!$R$15,'Data Transformation'!$R$25))),TRUE,FALSE))</f>
        <v>0</v>
      </c>
    </row>
    <row r="81" spans="2:31" x14ac:dyDescent="0.45">
      <c r="B81">
        <v>76</v>
      </c>
      <c r="C81">
        <v>20</v>
      </c>
      <c r="D81">
        <v>0</v>
      </c>
      <c r="E81">
        <v>0.21052631578947367</v>
      </c>
      <c r="F81">
        <v>0.7</v>
      </c>
      <c r="G81">
        <v>0.69565217391304346</v>
      </c>
      <c r="H81">
        <v>0.36842105263157893</v>
      </c>
      <c r="I81" t="str">
        <v>no</v>
      </c>
      <c r="K81" s="59">
        <f>IFERROR(AVERAGEIF('Data Transformation'!$B$425:$B$8425,B81,IF('Input and Summary Results'!$J$4="no",'Data Transformation'!$C$425:$C$8425,'Data Transformation'!$E$425:$E$8425)),"")</f>
        <v>0.52269256026315802</v>
      </c>
      <c r="L81" s="60" cm="1">
        <f t="array" ref="L81">IFERROR(_xlfn.STDEV.S(IF('Data Transformation'!$B$425:$B$8425=B81,IF('Input and Summary Results'!$J$4="no",'Data Transformation'!$C$425:$C$8425,'Data Transformation'!$E$425:$E$8425),"")),"")</f>
        <v>0.29586275630229925</v>
      </c>
      <c r="M81" s="58"/>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f>IF(AND(NOT(ISNUMBER(N81)),NOT(ISNUMBER(R81)),NOT(ISNUMBER(S81)),G81&gt;='Data Transformation'!$R$28),B81,"")</f>
        <v>76</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c>
      <c r="S81" t="str">
        <f>IF(D81&gt;='Data Transformation'!$R$31,B81,"")</f>
        <v/>
      </c>
      <c r="T81" t="str">
        <f>IF(AND(H81&lt;'Data Transformation'!$R$30,E81&lt;'Data Transformation'!$R$29,G81&lt;0.3,D81&lt;'Data Transformation'!$R$31,E81&gt;0.4,H81&gt;0.4),B81,"")</f>
        <v/>
      </c>
      <c r="U81" s="58"/>
      <c r="V81" t="str" cm="2">
        <f t="array" ref="V81">IF(C81=FALSE,"",IF(AND(ISNUMBER(B81),ISBLANK(N81:T81)),"Unclassified",(IF(COUNT(N81:T81)=0,"",INDEX($N$4:$T$4,MATCH(TRUE,N81:T81=B81,0))))))</f>
        <v>Rheostat</v>
      </c>
      <c r="W81" t="str">
        <f t="shared" si="4"/>
        <v/>
      </c>
      <c r="X81" t="str">
        <f t="shared" si="5"/>
        <v/>
      </c>
      <c r="AC81" t="b">
        <f t="shared" si="6"/>
        <v>0</v>
      </c>
      <c r="AD81">
        <f>IFERROR(ABS(ABS(K81-'Data Transformation'!$R$5)-ABS(K81-'Data Transformation'!$R$6)),"")</f>
        <v>0.15461487947368391</v>
      </c>
      <c r="AE81" t="b">
        <f>IF(C81=FALSE,"",IF(AND(OR(V81=$Z$6,V81=$Z$8),OR(AC81=TRUE,AD81&lt;=IF(ISNUMBER('Data Transformation'!$R$15),'Data Transformation'!$R$15,'Data Transformation'!$R$25))),TRUE,FALSE))</f>
        <v>0</v>
      </c>
    </row>
    <row r="82" spans="2:31" x14ac:dyDescent="0.45">
      <c r="B82">
        <v>77</v>
      </c>
      <c r="C82">
        <v>17</v>
      </c>
      <c r="D82">
        <v>0</v>
      </c>
      <c r="E82">
        <v>1</v>
      </c>
      <c r="F82">
        <v>0.4</v>
      </c>
      <c r="G82">
        <v>0.34782608695652173</v>
      </c>
      <c r="H82">
        <v>0</v>
      </c>
      <c r="I82" t="str">
        <v>no</v>
      </c>
      <c r="K82" s="59">
        <f>IFERROR(AVERAGEIF('Data Transformation'!$B$425:$B$8425,B82,IF('Input and Summary Results'!$J$4="no",'Data Transformation'!$C$425:$C$8425,'Data Transformation'!$E$425:$E$8425)),"")</f>
        <v>0.96434284612499999</v>
      </c>
      <c r="L82" s="60" cm="1">
        <f t="array" ref="L82">IFERROR(_xlfn.STDEV.S(IF('Data Transformation'!$B$425:$B$8425=B82,IF('Input and Summary Results'!$J$4="no",'Data Transformation'!$C$425:$C$8425,'Data Transformation'!$E$425:$E$8425),"")),"")</f>
        <v>8.9350318161857706E-2</v>
      </c>
      <c r="M82" s="58"/>
      <c r="N82">
        <f>IF(E82&gt;='Data Transformation'!$R$29,B82,"")</f>
        <v>77</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8"/>
      <c r="V82" t="str" cm="2">
        <f t="array" ref="V82">IF(C82=FALSE,"",IF(AND(ISNUMBER(B82),ISBLANK(N82:T82)),"Unclassified",(IF(COUNT(N82:T82)=0,"",INDEX($N$4:$T$4,MATCH(TRUE,N82:T82=B82,0))))))</f>
        <v>Neutral</v>
      </c>
      <c r="W82" t="str">
        <f t="shared" si="4"/>
        <v/>
      </c>
      <c r="X82" t="str">
        <f t="shared" si="5"/>
        <v/>
      </c>
      <c r="AC82" t="b">
        <f t="shared" si="6"/>
        <v>0</v>
      </c>
      <c r="AD82">
        <f>IFERROR(ABS(ABS(K82-'Data Transformation'!$R$5)-ABS(K82-'Data Transformation'!$R$6)),"")</f>
        <v>0.72868569225000002</v>
      </c>
      <c r="AE82" t="b">
        <f>IF(C82=FALSE,"",IF(AND(OR(V82=$Z$6,V82=$Z$8),OR(AC82=TRUE,AD82&lt;=IF(ISNUMBER('Data Transformation'!$R$15),'Data Transformation'!$R$15,'Data Transformation'!$R$25))),TRUE,FALSE))</f>
        <v>0</v>
      </c>
    </row>
    <row r="83" spans="2:31" x14ac:dyDescent="0.45">
      <c r="B83">
        <v>78</v>
      </c>
      <c r="C83">
        <v>13</v>
      </c>
      <c r="D83">
        <v>0</v>
      </c>
      <c r="E83">
        <v>1</v>
      </c>
      <c r="F83">
        <v>0.4</v>
      </c>
      <c r="G83">
        <v>0.34782608695652173</v>
      </c>
      <c r="H83">
        <v>0</v>
      </c>
      <c r="I83" t="str">
        <v>no</v>
      </c>
      <c r="K83" s="59">
        <f>IFERROR(AVERAGEIF('Data Transformation'!$B$425:$B$8425,B83,IF('Input and Summary Results'!$J$4="no",'Data Transformation'!$C$425:$C$8425,'Data Transformation'!$E$425:$E$8425)),"")</f>
        <v>0.95585281283333323</v>
      </c>
      <c r="L83" s="60" cm="1">
        <f t="array" ref="L83">IFERROR(_xlfn.STDEV.S(IF('Data Transformation'!$B$425:$B$8425=B83,IF('Input and Summary Results'!$J$4="no",'Data Transformation'!$C$425:$C$8425,'Data Transformation'!$E$425:$E$8425),"")),"")</f>
        <v>8.969310247373824E-2</v>
      </c>
      <c r="M83" s="58"/>
      <c r="N83">
        <f>IF(E83&gt;='Data Transformation'!$R$29,B83,"")</f>
        <v>78</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8"/>
      <c r="V83" t="str" cm="2">
        <f t="array" ref="V83">IF(C83=FALSE,"",IF(AND(ISNUMBER(B83),ISBLANK(N83:T83)),"Unclassified",(IF(COUNT(N83:T83)=0,"",INDEX($N$4:$T$4,MATCH(TRUE,N83:T83=B83,0))))))</f>
        <v>Neutral</v>
      </c>
      <c r="W83" t="str">
        <f t="shared" si="4"/>
        <v/>
      </c>
      <c r="X83" t="str">
        <f t="shared" si="5"/>
        <v/>
      </c>
      <c r="AC83" t="b">
        <f t="shared" si="6"/>
        <v>0</v>
      </c>
      <c r="AD83">
        <f>IFERROR(ABS(ABS(K83-'Data Transformation'!$R$5)-ABS(K83-'Data Transformation'!$R$6)),"")</f>
        <v>0.71170562566666651</v>
      </c>
      <c r="AE83" t="b">
        <f>IF(C83=FALSE,"",IF(AND(OR(V83=$Z$6,V83=$Z$8),OR(AC83=TRUE,AD83&lt;=IF(ISNUMBER('Data Transformation'!$R$15),'Data Transformation'!$R$15,'Data Transformation'!$R$25))),TRUE,FALSE))</f>
        <v>0</v>
      </c>
    </row>
    <row r="84" spans="2:31" x14ac:dyDescent="0.45">
      <c r="B84">
        <v>79</v>
      </c>
      <c r="C84">
        <v>20</v>
      </c>
      <c r="D84">
        <v>0</v>
      </c>
      <c r="E84">
        <v>0</v>
      </c>
      <c r="F84">
        <v>0.5</v>
      </c>
      <c r="G84">
        <v>0.43478260869565216</v>
      </c>
      <c r="H84">
        <v>0.78947368421052633</v>
      </c>
      <c r="I84" t="str">
        <v>no</v>
      </c>
      <c r="K84" s="59">
        <f>IFERROR(AVERAGEIF('Data Transformation'!$B$425:$B$8425,B84,IF('Input and Summary Results'!$J$4="no",'Data Transformation'!$C$425:$C$8425,'Data Transformation'!$E$425:$E$8425)),"")</f>
        <v>0.24732503878947379</v>
      </c>
      <c r="L84" s="60" cm="1">
        <f t="array" ref="L84">IFERROR(_xlfn.STDEV.S(IF('Data Transformation'!$B$425:$B$8425=B84,IF('Input and Summary Results'!$J$4="no",'Data Transformation'!$C$425:$C$8425,'Data Transformation'!$E$425:$E$8425),"")),"")</f>
        <v>0.14282788452338596</v>
      </c>
      <c r="M84" s="58"/>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f>IFERROR(IF(AND(Assignments!L84&lt;('Data Transformation'!$R$4-'Data Transformation'!$R$3)/2,ABS(K84-'Data Transformation'!$R$6)&lt;ABS(K84-'Data Transformation'!$R$5),NOT(ISNUMBER(N84)),NOT(ISNUMBER(T84)),NOT(ISNUMBER(P84)),NOT(ISNUMBER(R84)),NOT(ISNUMBER(T84)),NOT(ISNUMBER(S84))),Assignments!B84,""),"")</f>
        <v>79</v>
      </c>
      <c r="R84" t="str">
        <f>IF(H84&gt;='Data Transformation'!$R$30,B84,"")</f>
        <v/>
      </c>
      <c r="S84" t="str">
        <f>IF(D84&gt;='Data Transformation'!$R$31,B84,"")</f>
        <v/>
      </c>
      <c r="T84" t="str">
        <f>IF(AND(H84&lt;'Data Transformation'!$R$30,E84&lt;'Data Transformation'!$R$29,G84&lt;0.3,D84&lt;'Data Transformation'!$R$31,E84&gt;0.4,H84&gt;0.4),B84,"")</f>
        <v/>
      </c>
      <c r="U84" s="58"/>
      <c r="V84" t="str" cm="2">
        <f t="array" ref="V84">IF(C84=FALSE,"",IF(AND(ISNUMBER(B84),ISBLANK(N84:T84)),"Unclassified",(IF(COUNT(N84:T84)=0,"",INDEX($N$4:$T$4,MATCH(TRUE,N84:T84=B84,0))))))</f>
        <v>Adverse</v>
      </c>
      <c r="W84" t="str">
        <f t="shared" si="4"/>
        <v/>
      </c>
      <c r="X84" t="str">
        <f t="shared" si="5"/>
        <v/>
      </c>
      <c r="AC84" t="b">
        <f t="shared" si="6"/>
        <v>0</v>
      </c>
      <c r="AD84">
        <f>IFERROR(ABS(ABS(K84-'Data Transformation'!$R$5)-ABS(K84-'Data Transformation'!$R$6)),"")</f>
        <v>0.70534992242105243</v>
      </c>
      <c r="AE84" t="b">
        <f>IF(C84=FALSE,"",IF(AND(OR(V84=$Z$6,V84=$Z$8),OR(AC84=TRUE,AD84&lt;=IF(ISNUMBER('Data Transformation'!$R$15),'Data Transformation'!$R$15,'Data Transformation'!$R$25))),TRUE,FALSE))</f>
        <v>0</v>
      </c>
    </row>
    <row r="85" spans="2:31" x14ac:dyDescent="0.45">
      <c r="B85">
        <v>80</v>
      </c>
      <c r="C85">
        <v>19</v>
      </c>
      <c r="D85">
        <v>0</v>
      </c>
      <c r="E85">
        <v>0.55555555555555558</v>
      </c>
      <c r="F85">
        <v>0.8</v>
      </c>
      <c r="G85">
        <v>0.78260869565217395</v>
      </c>
      <c r="H85">
        <v>5.5555555555555552E-2</v>
      </c>
      <c r="I85" t="str">
        <v>no</v>
      </c>
      <c r="K85" s="59">
        <f>IFERROR(AVERAGEIF('Data Transformation'!$B$425:$B$8425,B85,IF('Input and Summary Results'!$J$4="no",'Data Transformation'!$C$425:$C$8425,'Data Transformation'!$E$425:$E$8425)),"")</f>
        <v>0.7542671781111111</v>
      </c>
      <c r="L85" s="60" cm="1">
        <f t="array" ref="L85">IFERROR(_xlfn.STDEV.S(IF('Data Transformation'!$B$425:$B$8425=B85,IF('Input and Summary Results'!$J$4="no",'Data Transformation'!$C$425:$C$8425,'Data Transformation'!$E$425:$E$8425),"")),"")</f>
        <v>0.2556020605230086</v>
      </c>
      <c r="M85" s="58"/>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8"/>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0.30853435622222225</v>
      </c>
      <c r="AE85" t="b">
        <f>IF(C85=FALSE,"",IF(AND(OR(V85=$Z$6,V85=$Z$8),OR(AC85=TRUE,AD85&lt;=IF(ISNUMBER('Data Transformation'!$R$15),'Data Transformation'!$R$15,'Data Transformation'!$R$25))),TRUE,FALSE))</f>
        <v>0</v>
      </c>
    </row>
    <row r="86" spans="2:31" x14ac:dyDescent="0.45">
      <c r="B86">
        <v>81</v>
      </c>
      <c r="C86">
        <v>16</v>
      </c>
      <c r="D86">
        <v>0</v>
      </c>
      <c r="E86">
        <v>0.93333333333333335</v>
      </c>
      <c r="F86">
        <v>0.5</v>
      </c>
      <c r="G86">
        <v>0.47826086956521741</v>
      </c>
      <c r="H86">
        <v>0</v>
      </c>
      <c r="I86" t="str">
        <v>no</v>
      </c>
      <c r="K86" s="59">
        <f>IFERROR(AVERAGEIF('Data Transformation'!$B$425:$B$8425,B86,IF('Input and Summary Results'!$J$4="no",'Data Transformation'!$C$425:$C$8425,'Data Transformation'!$E$425:$E$8425)),"")</f>
        <v>0.95415756433333343</v>
      </c>
      <c r="L86" s="60" cm="1">
        <f t="array" ref="L86">IFERROR(_xlfn.STDEV.S(IF('Data Transformation'!$B$425:$B$8425=B86,IF('Input and Summary Results'!$J$4="no",'Data Transformation'!$C$425:$C$8425,'Data Transformation'!$E$425:$E$8425),"")),"")</f>
        <v>0.12812017062622896</v>
      </c>
      <c r="M86" s="58"/>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8"/>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0.7083151286666669</v>
      </c>
      <c r="AE86" t="b">
        <f>IF(C86=FALSE,"",IF(AND(OR(V86=$Z$6,V86=$Z$8),OR(AC86=TRUE,AD86&lt;=IF(ISNUMBER('Data Transformation'!$R$15),'Data Transformation'!$R$15,'Data Transformation'!$R$25))),TRUE,FALSE))</f>
        <v>0</v>
      </c>
    </row>
    <row r="87" spans="2:31" x14ac:dyDescent="0.45">
      <c r="B87">
        <v>82</v>
      </c>
      <c r="C87">
        <v>20</v>
      </c>
      <c r="D87">
        <v>0</v>
      </c>
      <c r="E87">
        <v>0.42105263157894735</v>
      </c>
      <c r="F87">
        <v>0.9</v>
      </c>
      <c r="G87">
        <v>0.86956521739130432</v>
      </c>
      <c r="H87">
        <v>0.15789473684210525</v>
      </c>
      <c r="I87" t="str">
        <v>no</v>
      </c>
      <c r="K87" s="59">
        <f>IFERROR(AVERAGEIF('Data Transformation'!$B$425:$B$8425,B87,IF('Input and Summary Results'!$J$4="no",'Data Transformation'!$C$425:$C$8425,'Data Transformation'!$E$425:$E$8425)),"")</f>
        <v>0.65391511426315807</v>
      </c>
      <c r="L87" s="60" cm="1">
        <f t="array" ref="L87">IFERROR(_xlfn.STDEV.S(IF('Data Transformation'!$B$425:$B$8425=B87,IF('Input and Summary Results'!$J$4="no",'Data Transformation'!$C$425:$C$8425,'Data Transformation'!$E$425:$E$8425),"")),"")</f>
        <v>0.2697645719599186</v>
      </c>
      <c r="M87" s="58"/>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f>IF(AND(NOT(ISNUMBER(N87)),NOT(ISNUMBER(R87)),NOT(ISNUMBER(S87)),G87&gt;='Data Transformation'!$R$28),B87,"")</f>
        <v>82</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c>
      <c r="S87" t="str">
        <f>IF(D87&gt;='Data Transformation'!$R$31,B87,"")</f>
        <v/>
      </c>
      <c r="T87" t="str">
        <f>IF(AND(H87&lt;'Data Transformation'!$R$30,E87&lt;'Data Transformation'!$R$29,G87&lt;0.3,D87&lt;'Data Transformation'!$R$31,E87&gt;0.4,H87&gt;0.4),B87,"")</f>
        <v/>
      </c>
      <c r="U87" s="58"/>
      <c r="V87" t="str" cm="2">
        <f t="array" ref="V87">IF(C87=FALSE,"",IF(AND(ISNUMBER(B87),ISBLANK(N87:T87)),"Unclassified",(IF(COUNT(N87:T87)=0,"",INDEX($N$4:$T$4,MATCH(TRUE,N87:T87=B87,0))))))</f>
        <v>Rheostat</v>
      </c>
      <c r="W87" t="str">
        <f t="shared" si="4"/>
        <v/>
      </c>
      <c r="X87" t="str">
        <f t="shared" si="5"/>
        <v/>
      </c>
      <c r="AC87" t="b">
        <f t="shared" si="6"/>
        <v>0</v>
      </c>
      <c r="AD87">
        <f>IFERROR(ABS(ABS(K87-'Data Transformation'!$R$5)-ABS(K87-'Data Transformation'!$R$6)),"")</f>
        <v>0.10783022852631619</v>
      </c>
      <c r="AE87" t="b">
        <f>IF(C87=FALSE,"",IF(AND(OR(V87=$Z$6,V87=$Z$8),OR(AC87=TRUE,AD87&lt;=IF(ISNUMBER('Data Transformation'!$R$15),'Data Transformation'!$R$15,'Data Transformation'!$R$25))),TRUE,FALSE))</f>
        <v>0</v>
      </c>
    </row>
    <row r="88" spans="2:31" x14ac:dyDescent="0.45">
      <c r="B88">
        <v>83</v>
      </c>
      <c r="C88">
        <v>19</v>
      </c>
      <c r="D88">
        <v>0</v>
      </c>
      <c r="E88">
        <v>0</v>
      </c>
      <c r="F88">
        <v>0.4</v>
      </c>
      <c r="G88">
        <v>0.30434782608695654</v>
      </c>
      <c r="H88">
        <v>0.77777777777777779</v>
      </c>
      <c r="I88" t="str">
        <v>no</v>
      </c>
      <c r="K88" s="59">
        <f>IFERROR(AVERAGEIF('Data Transformation'!$B$425:$B$8425,B88,IF('Input and Summary Results'!$J$4="no",'Data Transformation'!$C$425:$C$8425,'Data Transformation'!$E$425:$E$8425)),"")</f>
        <v>0.22941111711111109</v>
      </c>
      <c r="L88" s="60" cm="1">
        <f t="array" ref="L88">IFERROR(_xlfn.STDEV.S(IF('Data Transformation'!$B$425:$B$8425=B88,IF('Input and Summary Results'!$J$4="no",'Data Transformation'!$C$425:$C$8425,'Data Transformation'!$E$425:$E$8425),"")),"")</f>
        <v>0.12603395515591784</v>
      </c>
      <c r="M88" s="58"/>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f>IFERROR(IF(AND(Assignments!L88&lt;('Data Transformation'!$R$4-'Data Transformation'!$R$3)/2,ABS(K88-'Data Transformation'!$R$6)&lt;ABS(K88-'Data Transformation'!$R$5),NOT(ISNUMBER(N88)),NOT(ISNUMBER(T88)),NOT(ISNUMBER(P88)),NOT(ISNUMBER(R88)),NOT(ISNUMBER(T88)),NOT(ISNUMBER(S88))),Assignments!B88,""),"")</f>
        <v>83</v>
      </c>
      <c r="R88" t="str">
        <f>IF(H88&gt;='Data Transformation'!$R$30,B88,"")</f>
        <v/>
      </c>
      <c r="S88" t="str">
        <f>IF(D88&gt;='Data Transformation'!$R$31,B88,"")</f>
        <v/>
      </c>
      <c r="T88" t="str">
        <f>IF(AND(H88&lt;'Data Transformation'!$R$30,E88&lt;'Data Transformation'!$R$29,G88&lt;0.3,D88&lt;'Data Transformation'!$R$31,E88&gt;0.4,H88&gt;0.4),B88,"")</f>
        <v/>
      </c>
      <c r="U88" s="58"/>
      <c r="V88" t="str" cm="2">
        <f t="array" ref="V88">IF(C88=FALSE,"",IF(AND(ISNUMBER(B88),ISBLANK(N88:T88)),"Unclassified",(IF(COUNT(N88:T88)=0,"",INDEX($N$4:$T$4,MATCH(TRUE,N88:T88=B88,0))))))</f>
        <v>Adverse</v>
      </c>
      <c r="W88" t="str">
        <f t="shared" si="4"/>
        <v/>
      </c>
      <c r="X88" t="str">
        <f t="shared" si="5"/>
        <v/>
      </c>
      <c r="AC88" t="b">
        <f t="shared" si="6"/>
        <v>0</v>
      </c>
      <c r="AD88">
        <f>IFERROR(ABS(ABS(K88-'Data Transformation'!$R$5)-ABS(K88-'Data Transformation'!$R$6)),"")</f>
        <v>0.74</v>
      </c>
      <c r="AE88" t="b">
        <f>IF(C88=FALSE,"",IF(AND(OR(V88=$Z$6,V88=$Z$8),OR(AC88=TRUE,AD88&lt;=IF(ISNUMBER('Data Transformation'!$R$15),'Data Transformation'!$R$15,'Data Transformation'!$R$25))),TRUE,FALSE))</f>
        <v>0</v>
      </c>
    </row>
    <row r="89" spans="2:31" x14ac:dyDescent="0.45">
      <c r="B89">
        <v>84</v>
      </c>
      <c r="C89">
        <v>13</v>
      </c>
      <c r="D89">
        <v>0</v>
      </c>
      <c r="E89">
        <v>0.5</v>
      </c>
      <c r="F89">
        <v>0.7</v>
      </c>
      <c r="G89">
        <v>0.60869565217391308</v>
      </c>
      <c r="H89">
        <v>8.3333333333333329E-2</v>
      </c>
      <c r="I89" t="str">
        <v>no</v>
      </c>
      <c r="K89" s="59">
        <f>IFERROR(AVERAGEIF('Data Transformation'!$B$425:$B$8425,B89,IF('Input and Summary Results'!$J$4="no",'Data Transformation'!$C$425:$C$8425,'Data Transformation'!$E$425:$E$8425)),"")</f>
        <v>0.71496343958333342</v>
      </c>
      <c r="L89" s="60" cm="1">
        <f t="array" ref="L89">IFERROR(_xlfn.STDEV.S(IF('Data Transformation'!$B$425:$B$8425=B89,IF('Input and Summary Results'!$J$4="no",'Data Transformation'!$C$425:$C$8425,'Data Transformation'!$E$425:$E$8425),"")),"")</f>
        <v>0.27901157678471589</v>
      </c>
      <c r="M89" s="58"/>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8"/>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0.22992687916666688</v>
      </c>
      <c r="AE89" t="b">
        <f>IF(C89=FALSE,"",IF(AND(OR(V89=$Z$6,V89=$Z$8),OR(AC89=TRUE,AD89&lt;=IF(ISNUMBER('Data Transformation'!$R$15),'Data Transformation'!$R$15,'Data Transformation'!$R$25))),TRUE,FALSE))</f>
        <v>0</v>
      </c>
    </row>
    <row r="90" spans="2:31" x14ac:dyDescent="0.45">
      <c r="B90">
        <v>85</v>
      </c>
      <c r="C90">
        <v>18</v>
      </c>
      <c r="D90">
        <v>0</v>
      </c>
      <c r="E90">
        <v>0.88235294117647056</v>
      </c>
      <c r="F90">
        <v>0.4</v>
      </c>
      <c r="G90">
        <v>0.30434782608695654</v>
      </c>
      <c r="H90">
        <v>0.11764705882352941</v>
      </c>
      <c r="I90" t="str">
        <v>no</v>
      </c>
      <c r="K90" s="59">
        <f>IFERROR(AVERAGEIF('Data Transformation'!$B$425:$B$8425,B90,IF('Input and Summary Results'!$J$4="no",'Data Transformation'!$C$425:$C$8425,'Data Transformation'!$E$425:$E$8425)),"")</f>
        <v>0.86109851876470589</v>
      </c>
      <c r="L90" s="60" cm="1">
        <f t="array" ref="L90">IFERROR(_xlfn.STDEV.S(IF('Data Transformation'!$B$425:$B$8425=B90,IF('Input and Summary Results'!$J$4="no",'Data Transformation'!$C$425:$C$8425,'Data Transformation'!$E$425:$E$8425),"")),"")</f>
        <v>0.21654397346203008</v>
      </c>
      <c r="M90" s="58"/>
      <c r="N90" t="str">
        <f>IF(E90&gt;='Data Transformation'!$R$29,B90,"")</f>
        <v/>
      </c>
      <c r="O90">
        <f>IFERROR(IF(AND(Assignments!L90&lt;('Data Transformation'!$R$4-'Data Transformation'!$R$3)/2,ABS(K90-'Data Transformation'!$R$6)&gt;ABS(K90-'Data Transformation'!$R$5),NOT(ISNUMBER(N90)),NOT(ISNUMBER(R90)),NOT(ISNUMBER(P90)),NOT(ISNUMBER(R90)),NOT(ISNUMBER(S90)),NOT(ISNUMBER(T90))),Assignments!B90,""),"")</f>
        <v>85</v>
      </c>
      <c r="P90" t="str">
        <f>IF(AND(NOT(ISNUMBER(N90)),NOT(ISNUMBER(R90)),NOT(ISNUMBER(S90)),G90&gt;='Data Transformation'!$R$28),B90,"")</f>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8"/>
      <c r="V90" t="str" cm="2">
        <f t="array" ref="V90">IF(C90=FALSE,"",IF(AND(ISNUMBER(B90),ISBLANK(N90:T90)),"Unclassified",(IF(COUNT(N90:T90)=0,"",INDEX($N$4:$T$4,MATCH(TRUE,N90:T90=B90,0))))))</f>
        <v>Moderate</v>
      </c>
      <c r="W90" t="str">
        <f t="shared" si="4"/>
        <v/>
      </c>
      <c r="X90" t="str">
        <f t="shared" si="5"/>
        <v/>
      </c>
      <c r="AC90" t="b">
        <f t="shared" si="6"/>
        <v>0</v>
      </c>
      <c r="AD90">
        <f>IFERROR(ABS(ABS(K90-'Data Transformation'!$R$5)-ABS(K90-'Data Transformation'!$R$6)),"")</f>
        <v>0.52219703752941182</v>
      </c>
      <c r="AE90" t="b">
        <f>IF(C90=FALSE,"",IF(AND(OR(V90=$Z$6,V90=$Z$8),OR(AC90=TRUE,AD90&lt;=IF(ISNUMBER('Data Transformation'!$R$15),'Data Transformation'!$R$15,'Data Transformation'!$R$25))),TRUE,FALSE))</f>
        <v>0</v>
      </c>
    </row>
    <row r="91" spans="2:31" x14ac:dyDescent="0.45">
      <c r="B91">
        <v>86</v>
      </c>
      <c r="C91">
        <v>16</v>
      </c>
      <c r="D91">
        <v>0</v>
      </c>
      <c r="E91">
        <v>0.2</v>
      </c>
      <c r="F91">
        <v>0.6</v>
      </c>
      <c r="G91">
        <v>0.56521739130434778</v>
      </c>
      <c r="H91">
        <v>0.4</v>
      </c>
      <c r="I91" t="str">
        <v>no</v>
      </c>
      <c r="K91" s="59">
        <f>IFERROR(AVERAGEIF('Data Transformation'!$B$425:$B$8425,B91,IF('Input and Summary Results'!$J$4="no",'Data Transformation'!$C$425:$C$8425,'Data Transformation'!$E$425:$E$8425)),"")</f>
        <v>0.46234883380000003</v>
      </c>
      <c r="L91" s="60" cm="1">
        <f t="array" ref="L91">IFERROR(_xlfn.STDEV.S(IF('Data Transformation'!$B$425:$B$8425=B91,IF('Input and Summary Results'!$J$4="no",'Data Transformation'!$C$425:$C$8425,'Data Transformation'!$E$425:$E$8425),"")),"")</f>
        <v>0.29028125407871075</v>
      </c>
      <c r="M91" s="58"/>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f>IF(AND(NOT(ISNUMBER(N91)),NOT(ISNUMBER(R91)),NOT(ISNUMBER(S91)),G91&gt;='Data Transformation'!$R$28),B91,"")</f>
        <v>86</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c>
      <c r="S91" t="str">
        <f>IF(D91&gt;='Data Transformation'!$R$31,B91,"")</f>
        <v/>
      </c>
      <c r="T91" t="str">
        <f>IF(AND(H91&lt;'Data Transformation'!$R$30,E91&lt;'Data Transformation'!$R$29,G91&lt;0.3,D91&lt;'Data Transformation'!$R$31,E91&gt;0.4,H91&gt;0.4),B91,"")</f>
        <v/>
      </c>
      <c r="U91" s="58"/>
      <c r="V91" t="str" cm="2">
        <f t="array" ref="V91">IF(C91=FALSE,"",IF(AND(ISNUMBER(B91),ISBLANK(N91:T91)),"Unclassified",(IF(COUNT(N91:T91)=0,"",INDEX($N$4:$T$4,MATCH(TRUE,N91:T91=B91,0))))))</f>
        <v>Rheostat</v>
      </c>
      <c r="W91" t="str">
        <f t="shared" si="4"/>
        <v/>
      </c>
      <c r="X91" t="str">
        <f t="shared" si="5"/>
        <v/>
      </c>
      <c r="AC91" t="b">
        <f t="shared" si="6"/>
        <v>0</v>
      </c>
      <c r="AD91">
        <f>IFERROR(ABS(ABS(K91-'Data Transformation'!$R$5)-ABS(K91-'Data Transformation'!$R$6)),"")</f>
        <v>0.27530233239999991</v>
      </c>
      <c r="AE91" t="b">
        <f>IF(C91=FALSE,"",IF(AND(OR(V91=$Z$6,V91=$Z$8),OR(AC91=TRUE,AD91&lt;=IF(ISNUMBER('Data Transformation'!$R$15),'Data Transformation'!$R$15,'Data Transformation'!$R$25))),TRUE,FALSE))</f>
        <v>0</v>
      </c>
    </row>
    <row r="92" spans="2:31" x14ac:dyDescent="0.45">
      <c r="B92">
        <v>87</v>
      </c>
      <c r="C92">
        <v>18</v>
      </c>
      <c r="D92">
        <v>0</v>
      </c>
      <c r="E92">
        <v>0.23529411764705882</v>
      </c>
      <c r="F92">
        <v>0.7</v>
      </c>
      <c r="G92">
        <v>0.65217391304347827</v>
      </c>
      <c r="H92">
        <v>0.29411764705882354</v>
      </c>
      <c r="I92" t="str">
        <v>no</v>
      </c>
      <c r="K92" s="59">
        <f>IFERROR(AVERAGEIF('Data Transformation'!$B$425:$B$8425,B92,IF('Input and Summary Results'!$J$4="no",'Data Transformation'!$C$425:$C$8425,'Data Transformation'!$E$425:$E$8425)),"")</f>
        <v>0.51611420100000005</v>
      </c>
      <c r="L92" s="60" cm="1">
        <f t="array" ref="L92">IFERROR(_xlfn.STDEV.S(IF('Data Transformation'!$B$425:$B$8425=B92,IF('Input and Summary Results'!$J$4="no",'Data Transformation'!$C$425:$C$8425,'Data Transformation'!$E$425:$E$8425),"")),"")</f>
        <v>0.29756234712268664</v>
      </c>
      <c r="M92" s="58"/>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f>IF(AND(NOT(ISNUMBER(N92)),NOT(ISNUMBER(R92)),NOT(ISNUMBER(S92)),G92&gt;='Data Transformation'!$R$28),B92,"")</f>
        <v>87</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c>
      <c r="S92" t="str">
        <f>IF(D92&gt;='Data Transformation'!$R$31,B92,"")</f>
        <v/>
      </c>
      <c r="T92" t="str">
        <f>IF(AND(H92&lt;'Data Transformation'!$R$30,E92&lt;'Data Transformation'!$R$29,G92&lt;0.3,D92&lt;'Data Transformation'!$R$31,E92&gt;0.4,H92&gt;0.4),B92,"")</f>
        <v/>
      </c>
      <c r="U92" s="58"/>
      <c r="V92" t="str" cm="2">
        <f t="array" ref="V92">IF(C92=FALSE,"",IF(AND(ISNUMBER(B92),ISBLANK(N92:T92)),"Unclassified",(IF(COUNT(N92:T92)=0,"",INDEX($N$4:$T$4,MATCH(TRUE,N92:T92=B92,0))))))</f>
        <v>Rheostat</v>
      </c>
      <c r="W92" t="str">
        <f t="shared" si="4"/>
        <v/>
      </c>
      <c r="X92" t="str">
        <f t="shared" si="5"/>
        <v/>
      </c>
      <c r="AC92" t="b">
        <f t="shared" si="6"/>
        <v>0</v>
      </c>
      <c r="AD92">
        <f>IFERROR(ABS(ABS(K92-'Data Transformation'!$R$5)-ABS(K92-'Data Transformation'!$R$6)),"")</f>
        <v>0.16777159799999986</v>
      </c>
      <c r="AE92" t="b">
        <f>IF(C92=FALSE,"",IF(AND(OR(V92=$Z$6,V92=$Z$8),OR(AC92=TRUE,AD92&lt;=IF(ISNUMBER('Data Transformation'!$R$15),'Data Transformation'!$R$15,'Data Transformation'!$R$25))),TRUE,FALSE))</f>
        <v>0</v>
      </c>
    </row>
    <row r="93" spans="2:31" x14ac:dyDescent="0.45">
      <c r="B93">
        <v>88</v>
      </c>
      <c r="C93">
        <v>15</v>
      </c>
      <c r="D93">
        <v>0</v>
      </c>
      <c r="E93">
        <v>0.9285714285714286</v>
      </c>
      <c r="F93">
        <v>0.4</v>
      </c>
      <c r="G93">
        <v>0.39130434782608697</v>
      </c>
      <c r="H93">
        <v>0</v>
      </c>
      <c r="I93" t="str">
        <v>no</v>
      </c>
      <c r="K93" s="59">
        <f>IFERROR(AVERAGEIF('Data Transformation'!$B$425:$B$8425,B93,IF('Input and Summary Results'!$J$4="no",'Data Transformation'!$C$425:$C$8425,'Data Transformation'!$E$425:$E$8425)),"")</f>
        <v>0.92705545121428568</v>
      </c>
      <c r="L93" s="60" cm="1">
        <f t="array" ref="L93">IFERROR(_xlfn.STDEV.S(IF('Data Transformation'!$B$425:$B$8425=B93,IF('Input and Summary Results'!$J$4="no",'Data Transformation'!$C$425:$C$8425,'Data Transformation'!$E$425:$E$8425),"")),"")</f>
        <v>0.12461500051132228</v>
      </c>
      <c r="M93" s="58"/>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8"/>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0.65411090242857139</v>
      </c>
      <c r="AE93" t="b">
        <f>IF(C93=FALSE,"",IF(AND(OR(V93=$Z$6,V93=$Z$8),OR(AC93=TRUE,AD93&lt;=IF(ISNUMBER('Data Transformation'!$R$15),'Data Transformation'!$R$15,'Data Transformation'!$R$25))),TRUE,FALSE))</f>
        <v>0</v>
      </c>
    </row>
    <row r="94" spans="2:31" x14ac:dyDescent="0.45">
      <c r="B94">
        <v>89</v>
      </c>
      <c r="C94">
        <v>20</v>
      </c>
      <c r="D94">
        <v>0</v>
      </c>
      <c r="E94">
        <v>0.89473684210526316</v>
      </c>
      <c r="F94">
        <v>0.5</v>
      </c>
      <c r="G94">
        <v>0.43478260869565216</v>
      </c>
      <c r="H94">
        <v>5.2631578947368418E-2</v>
      </c>
      <c r="I94" t="str">
        <v>no</v>
      </c>
      <c r="K94" s="59">
        <f>IFERROR(AVERAGEIF('Data Transformation'!$B$425:$B$8425,B94,IF('Input and Summary Results'!$J$4="no",'Data Transformation'!$C$425:$C$8425,'Data Transformation'!$E$425:$E$8425)),"")</f>
        <v>0.93611159136842093</v>
      </c>
      <c r="L94" s="60" cm="1">
        <f t="array" ref="L94">IFERROR(_xlfn.STDEV.S(IF('Data Transformation'!$B$425:$B$8425=B94,IF('Input and Summary Results'!$J$4="no",'Data Transformation'!$C$425:$C$8425,'Data Transformation'!$E$425:$E$8425),"")),"")</f>
        <v>0.19360388464651213</v>
      </c>
      <c r="M94" s="58"/>
      <c r="N94" t="str">
        <f>IF(E94&gt;='Data Transformation'!$R$29,B94,"")</f>
        <v/>
      </c>
      <c r="O94">
        <f>IFERROR(IF(AND(Assignments!L94&lt;('Data Transformation'!$R$4-'Data Transformation'!$R$3)/2,ABS(K94-'Data Transformation'!$R$6)&gt;ABS(K94-'Data Transformation'!$R$5),NOT(ISNUMBER(N94)),NOT(ISNUMBER(R94)),NOT(ISNUMBER(P94)),NOT(ISNUMBER(R94)),NOT(ISNUMBER(S94)),NOT(ISNUMBER(T94))),Assignments!B94,""),"")</f>
        <v>89</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8"/>
      <c r="V94" t="str" cm="2">
        <f t="array" ref="V94">IF(C94=FALSE,"",IF(AND(ISNUMBER(B94),ISBLANK(N94:T94)),"Unclassified",(IF(COUNT(N94:T94)=0,"",INDEX($N$4:$T$4,MATCH(TRUE,N94:T94=B94,0))))))</f>
        <v>Moderate</v>
      </c>
      <c r="W94" t="str">
        <f t="shared" si="4"/>
        <v/>
      </c>
      <c r="X94" t="str">
        <f t="shared" si="5"/>
        <v/>
      </c>
      <c r="AC94" t="b">
        <f t="shared" si="6"/>
        <v>0</v>
      </c>
      <c r="AD94">
        <f>IFERROR(ABS(ABS(K94-'Data Transformation'!$R$5)-ABS(K94-'Data Transformation'!$R$6)),"")</f>
        <v>0.6722231827368419</v>
      </c>
      <c r="AE94" t="b">
        <f>IF(C94=FALSE,"",IF(AND(OR(V94=$Z$6,V94=$Z$8),OR(AC94=TRUE,AD94&lt;=IF(ISNUMBER('Data Transformation'!$R$15),'Data Transformation'!$R$15,'Data Transformation'!$R$25))),TRUE,FALSE))</f>
        <v>0</v>
      </c>
    </row>
    <row r="95" spans="2:31" x14ac:dyDescent="0.45">
      <c r="B95">
        <v>90</v>
      </c>
      <c r="C95">
        <v>20</v>
      </c>
      <c r="D95">
        <v>0</v>
      </c>
      <c r="E95">
        <v>0.10526315789473684</v>
      </c>
      <c r="F95">
        <v>0.4</v>
      </c>
      <c r="G95">
        <v>0.30434782608695654</v>
      </c>
      <c r="H95">
        <v>0.84210526315789469</v>
      </c>
      <c r="I95" t="str">
        <v>no</v>
      </c>
      <c r="K95" s="59">
        <f>IFERROR(AVERAGEIF('Data Transformation'!$B$425:$B$8425,B95,IF('Input and Summary Results'!$J$4="no",'Data Transformation'!$C$425:$C$8425,'Data Transformation'!$E$425:$E$8425)),"")</f>
        <v>0.29252671415789472</v>
      </c>
      <c r="L95" s="60" cm="1">
        <f t="array" ref="L95">IFERROR(_xlfn.STDEV.S(IF('Data Transformation'!$B$425:$B$8425=B95,IF('Input and Summary Results'!$J$4="no",'Data Transformation'!$C$425:$C$8425,'Data Transformation'!$E$425:$E$8425),"")),"")</f>
        <v>0.24870956039592138</v>
      </c>
      <c r="M95" s="58"/>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c>
      <c r="Q95">
        <f>IFERROR(IF(AND(Assignments!L95&lt;('Data Transformation'!$R$4-'Data Transformation'!$R$3)/2,ABS(K95-'Data Transformation'!$R$6)&lt;ABS(K95-'Data Transformation'!$R$5),NOT(ISNUMBER(N95)),NOT(ISNUMBER(T95)),NOT(ISNUMBER(P95)),NOT(ISNUMBER(R95)),NOT(ISNUMBER(T95)),NOT(ISNUMBER(S95))),Assignments!B95,""),"")</f>
        <v>90</v>
      </c>
      <c r="R95" t="str">
        <f>IF(H95&gt;='Data Transformation'!$R$30,B95,"")</f>
        <v/>
      </c>
      <c r="S95" t="str">
        <f>IF(D95&gt;='Data Transformation'!$R$31,B95,"")</f>
        <v/>
      </c>
      <c r="T95" t="str">
        <f>IF(AND(H95&lt;'Data Transformation'!$R$30,E95&lt;'Data Transformation'!$R$29,G95&lt;0.3,D95&lt;'Data Transformation'!$R$31,E95&gt;0.4,H95&gt;0.4),B95,"")</f>
        <v/>
      </c>
      <c r="U95" s="58"/>
      <c r="V95" t="str" cm="2">
        <f t="array" ref="V95">IF(C95=FALSE,"",IF(AND(ISNUMBER(B95),ISBLANK(N95:T95)),"Unclassified",(IF(COUNT(N95:T95)=0,"",INDEX($N$4:$T$4,MATCH(TRUE,N95:T95=B95,0))))))</f>
        <v>Adverse</v>
      </c>
      <c r="W95" t="str">
        <f t="shared" si="4"/>
        <v/>
      </c>
      <c r="X95" t="str">
        <f t="shared" si="5"/>
        <v/>
      </c>
      <c r="AC95" t="b">
        <f t="shared" si="6"/>
        <v>0</v>
      </c>
      <c r="AD95">
        <f>IFERROR(ABS(ABS(K95-'Data Transformation'!$R$5)-ABS(K95-'Data Transformation'!$R$6)),"")</f>
        <v>0.61494657168421063</v>
      </c>
      <c r="AE95" t="b">
        <f>IF(C95=FALSE,"",IF(AND(OR(V95=$Z$6,V95=$Z$8),OR(AC95=TRUE,AD95&lt;=IF(ISNUMBER('Data Transformation'!$R$15),'Data Transformation'!$R$15,'Data Transformation'!$R$25))),TRUE,FALSE))</f>
        <v>0</v>
      </c>
    </row>
    <row r="96" spans="2:31" x14ac:dyDescent="0.45">
      <c r="B96">
        <v>91</v>
      </c>
      <c r="C96">
        <v>17</v>
      </c>
      <c r="D96">
        <v>0</v>
      </c>
      <c r="E96">
        <v>0.6875</v>
      </c>
      <c r="F96">
        <v>0.7</v>
      </c>
      <c r="G96">
        <v>0.65217391304347827</v>
      </c>
      <c r="H96">
        <v>6.25E-2</v>
      </c>
      <c r="I96" t="str">
        <v>no</v>
      </c>
      <c r="K96" s="59">
        <f>IFERROR(AVERAGEIF('Data Transformation'!$B$425:$B$8425,B96,IF('Input and Summary Results'!$J$4="no",'Data Transformation'!$C$425:$C$8425,'Data Transformation'!$E$425:$E$8425)),"")</f>
        <v>0.77082637506249996</v>
      </c>
      <c r="L96" s="60" cm="1">
        <f t="array" ref="L96">IFERROR(_xlfn.STDEV.S(IF('Data Transformation'!$B$425:$B$8425=B96,IF('Input and Summary Results'!$J$4="no",'Data Transformation'!$C$425:$C$8425,'Data Transformation'!$E$425:$E$8425),"")),"")</f>
        <v>0.2628077829799173</v>
      </c>
      <c r="M96" s="58"/>
      <c r="N96" t="str">
        <f>IF(E96&gt;='Data Transformation'!$R$29,B96,"")</f>
        <v/>
      </c>
      <c r="O96" t="str">
        <f>IFERROR(IF(AND(Assignments!L96&lt;('Data Transformation'!$R$4-'Data Transformation'!$R$3)/2,ABS(K96-'Data Transformation'!$R$6)&gt;ABS(K96-'Data Transformation'!$R$5),NOT(ISNUMBER(N96)),NOT(ISNUMBER(R96)),NOT(ISNUMBER(P96)),NOT(ISNUMBER(R96)),NOT(ISNUMBER(S96)),NOT(ISNUMBER(T96))),Assignments!B96,""),"")</f>
        <v/>
      </c>
      <c r="P96">
        <f>IF(AND(NOT(ISNUMBER(N96)),NOT(ISNUMBER(R96)),NOT(ISNUMBER(S96)),G96&gt;='Data Transformation'!$R$28),B96,"")</f>
        <v>91</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8"/>
      <c r="V96" t="str" cm="2">
        <f t="array" ref="V96">IF(C96=FALSE,"",IF(AND(ISNUMBER(B96),ISBLANK(N96:T96)),"Unclassified",(IF(COUNT(N96:T96)=0,"",INDEX($N$4:$T$4,MATCH(TRUE,N96:T96=B96,0))))))</f>
        <v>Rheostat</v>
      </c>
      <c r="W96" t="str">
        <f t="shared" si="4"/>
        <v/>
      </c>
      <c r="X96" t="str">
        <f t="shared" si="5"/>
        <v/>
      </c>
      <c r="AC96" t="b">
        <f t="shared" si="6"/>
        <v>0</v>
      </c>
      <c r="AD96">
        <f>IFERROR(ABS(ABS(K96-'Data Transformation'!$R$5)-ABS(K96-'Data Transformation'!$R$6)),"")</f>
        <v>0.34165275012499996</v>
      </c>
      <c r="AE96" t="b">
        <f>IF(C96=FALSE,"",IF(AND(OR(V96=$Z$6,V96=$Z$8),OR(AC96=TRUE,AD96&lt;=IF(ISNUMBER('Data Transformation'!$R$15),'Data Transformation'!$R$15,'Data Transformation'!$R$25))),TRUE,FALSE))</f>
        <v>0</v>
      </c>
    </row>
    <row r="97" spans="2:31" x14ac:dyDescent="0.45">
      <c r="B97">
        <v>92</v>
      </c>
      <c r="C97">
        <v>15</v>
      </c>
      <c r="D97">
        <v>0</v>
      </c>
      <c r="E97">
        <v>1</v>
      </c>
      <c r="F97">
        <v>0.3</v>
      </c>
      <c r="G97">
        <v>0.2608695652173913</v>
      </c>
      <c r="H97">
        <v>0</v>
      </c>
      <c r="I97" t="str">
        <v>no</v>
      </c>
      <c r="K97" s="59">
        <f>IFERROR(AVERAGEIF('Data Transformation'!$B$425:$B$8425,B97,IF('Input and Summary Results'!$J$4="no",'Data Transformation'!$C$425:$C$8425,'Data Transformation'!$E$425:$E$8425)),"")</f>
        <v>0.9322586860714287</v>
      </c>
      <c r="L97" s="60" cm="1">
        <f t="array" ref="L97">IFERROR(_xlfn.STDEV.S(IF('Data Transformation'!$B$425:$B$8425=B97,IF('Input and Summary Results'!$J$4="no",'Data Transformation'!$C$425:$C$8425,'Data Transformation'!$E$425:$E$8425),"")),"")</f>
        <v>5.5223042410359531E-2</v>
      </c>
      <c r="M97" s="58"/>
      <c r="N97">
        <f>IF(E97&gt;='Data Transformation'!$R$29,B97,"")</f>
        <v>92</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8"/>
      <c r="V97" t="str" cm="2">
        <f t="array" ref="V97">IF(C97=FALSE,"",IF(AND(ISNUMBER(B97),ISBLANK(N97:T97)),"Unclassified",(IF(COUNT(N97:T97)=0,"",INDEX($N$4:$T$4,MATCH(TRUE,N97:T97=B97,0))))))</f>
        <v>Neutral</v>
      </c>
      <c r="W97" t="str">
        <f t="shared" si="4"/>
        <v/>
      </c>
      <c r="X97" t="str">
        <f t="shared" si="5"/>
        <v/>
      </c>
      <c r="AC97" t="b">
        <f t="shared" si="6"/>
        <v>0</v>
      </c>
      <c r="AD97">
        <f>IFERROR(ABS(ABS(K97-'Data Transformation'!$R$5)-ABS(K97-'Data Transformation'!$R$6)),"")</f>
        <v>0.66451737214285744</v>
      </c>
      <c r="AE97" t="b">
        <f>IF(C97=FALSE,"",IF(AND(OR(V97=$Z$6,V97=$Z$8),OR(AC97=TRUE,AD97&lt;=IF(ISNUMBER('Data Transformation'!$R$15),'Data Transformation'!$R$15,'Data Transformation'!$R$25))),TRUE,FALSE))</f>
        <v>0</v>
      </c>
    </row>
    <row r="98" spans="2:31" x14ac:dyDescent="0.45">
      <c r="B98">
        <v>93</v>
      </c>
      <c r="C98">
        <v>19</v>
      </c>
      <c r="D98">
        <v>0</v>
      </c>
      <c r="E98">
        <v>0</v>
      </c>
      <c r="F98">
        <v>0.3</v>
      </c>
      <c r="G98">
        <v>0.17391304347826086</v>
      </c>
      <c r="H98">
        <v>0.94444444444444442</v>
      </c>
      <c r="I98" t="str">
        <v>no</v>
      </c>
      <c r="K98" s="59">
        <f>IFERROR(AVERAGEIF('Data Transformation'!$B$425:$B$8425,B98,IF('Input and Summary Results'!$J$4="no",'Data Transformation'!$C$425:$C$8425,'Data Transformation'!$E$425:$E$8425)),"")</f>
        <v>0.17757420688888889</v>
      </c>
      <c r="L98" s="60" cm="1">
        <f t="array" ref="L98">IFERROR(_xlfn.STDEV.S(IF('Data Transformation'!$B$425:$B$8425=B98,IF('Input and Summary Results'!$J$4="no",'Data Transformation'!$C$425:$C$8425,'Data Transformation'!$E$425:$E$8425),"")),"")</f>
        <v>8.0279510582103711E-2</v>
      </c>
      <c r="M98" s="58"/>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8"/>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0.74</v>
      </c>
      <c r="AE98" t="b">
        <f>IF(C98=FALSE,"",IF(AND(OR(V98=$Z$6,V98=$Z$8),OR(AC98=TRUE,AD98&lt;=IF(ISNUMBER('Data Transformation'!$R$15),'Data Transformation'!$R$15,'Data Transformation'!$R$25))),TRUE,FALSE))</f>
        <v>0</v>
      </c>
    </row>
    <row r="99" spans="2:31" x14ac:dyDescent="0.45">
      <c r="B99">
        <v>94</v>
      </c>
      <c r="C99">
        <v>10</v>
      </c>
      <c r="D99">
        <v>0.1111111111111111</v>
      </c>
      <c r="E99">
        <v>0.88888888888888884</v>
      </c>
      <c r="F99">
        <v>0.5</v>
      </c>
      <c r="G99">
        <v>0.47826086956521741</v>
      </c>
      <c r="H99">
        <v>0</v>
      </c>
      <c r="I99" t="str">
        <v>no</v>
      </c>
      <c r="K99" s="59">
        <f>IFERROR(AVERAGEIF('Data Transformation'!$B$425:$B$8425,B99,IF('Input and Summary Results'!$J$4="no",'Data Transformation'!$C$425:$C$8425,'Data Transformation'!$E$425:$E$8425)),"")</f>
        <v>1.0011707436666668</v>
      </c>
      <c r="L99" s="60" cm="1">
        <f t="array" ref="L99">IFERROR(_xlfn.STDEV.S(IF('Data Transformation'!$B$425:$B$8425=B99,IF('Input and Summary Results'!$J$4="no",'Data Transformation'!$C$425:$C$8425,'Data Transformation'!$E$425:$E$8425),"")),"")</f>
        <v>0.14414568160508393</v>
      </c>
      <c r="M99" s="58"/>
      <c r="N99" t="str">
        <f>IF(E99&gt;='Data Transformation'!$R$29,B99,"")</f>
        <v/>
      </c>
      <c r="O99">
        <f>IFERROR(IF(AND(Assignments!L99&lt;('Data Transformation'!$R$4-'Data Transformation'!$R$3)/2,ABS(K99-'Data Transformation'!$R$6)&gt;ABS(K99-'Data Transformation'!$R$5),NOT(ISNUMBER(N99)),NOT(ISNUMBER(R99)),NOT(ISNUMBER(P99)),NOT(ISNUMBER(R99)),NOT(ISNUMBER(S99)),NOT(ISNUMBER(T99))),Assignments!B99,""),"")</f>
        <v>94</v>
      </c>
      <c r="P99" t="str">
        <f>IF(AND(NOT(ISNUMBER(N99)),NOT(ISNUMBER(R99)),NOT(ISNUMBER(S99)),G99&gt;='Data Transformation'!$R$28),B99,"")</f>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8"/>
      <c r="V99" t="str" cm="2">
        <f t="array" ref="V99">IF(C99=FALSE,"",IF(AND(ISNUMBER(B99),ISBLANK(N99:T99)),"Unclassified",(IF(COUNT(N99:T99)=0,"",INDEX($N$4:$T$4,MATCH(TRUE,N99:T99=B99,0))))))</f>
        <v>Moderate</v>
      </c>
      <c r="W99" t="str">
        <f t="shared" si="4"/>
        <v/>
      </c>
      <c r="X99" t="str">
        <f t="shared" si="5"/>
        <v/>
      </c>
      <c r="AC99" t="b">
        <f t="shared" si="6"/>
        <v>0</v>
      </c>
      <c r="AD99">
        <f>IFERROR(ABS(ABS(K99-'Data Transformation'!$R$5)-ABS(K99-'Data Transformation'!$R$6)),"")</f>
        <v>0.74</v>
      </c>
      <c r="AE99" t="b">
        <f>IF(C99=FALSE,"",IF(AND(OR(V99=$Z$6,V99=$Z$8),OR(AC99=TRUE,AD99&lt;=IF(ISNUMBER('Data Transformation'!$R$15),'Data Transformation'!$R$15,'Data Transformation'!$R$25))),TRUE,FALSE))</f>
        <v>0</v>
      </c>
    </row>
    <row r="100" spans="2:31" x14ac:dyDescent="0.45">
      <c r="B100">
        <v>95</v>
      </c>
      <c r="C100">
        <v>20</v>
      </c>
      <c r="D100">
        <v>0</v>
      </c>
      <c r="E100">
        <v>0</v>
      </c>
      <c r="F100">
        <v>0.3</v>
      </c>
      <c r="G100">
        <v>0.21739130434782608</v>
      </c>
      <c r="H100">
        <v>0.94736842105263153</v>
      </c>
      <c r="I100" t="str">
        <v>no</v>
      </c>
      <c r="K100" s="59">
        <f>IFERROR(AVERAGEIF('Data Transformation'!$B$425:$B$8425,B100,IF('Input and Summary Results'!$J$4="no",'Data Transformation'!$C$425:$C$8425,'Data Transformation'!$E$425:$E$8425)),"")</f>
        <v>0.18612723494736838</v>
      </c>
      <c r="L100" s="60" cm="1">
        <f t="array" ref="L100">IFERROR(_xlfn.STDEV.S(IF('Data Transformation'!$B$425:$B$8425=B100,IF('Input and Summary Results'!$J$4="no",'Data Transformation'!$C$425:$C$8425,'Data Transformation'!$E$425:$E$8425),"")),"")</f>
        <v>0.15483882138155816</v>
      </c>
      <c r="M100" s="58"/>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t="str">
        <f>IFERROR(IF(AND(Assignments!L100&lt;('Data Transformation'!$R$4-'Data Transformation'!$R$3)/2,ABS(K100-'Data Transformation'!$R$6)&lt;ABS(K100-'Data Transformation'!$R$5),NOT(ISNUMBER(N100)),NOT(ISNUMBER(T100)),NOT(ISNUMBER(P100)),NOT(ISNUMBER(R100)),NOT(ISNUMBER(T100)),NOT(ISNUMBER(S100))),Assignments!B100,""),"")</f>
        <v/>
      </c>
      <c r="R100">
        <f>IF(H100&gt;='Data Transformation'!$R$30,B100,"")</f>
        <v>95</v>
      </c>
      <c r="S100" t="str">
        <f>IF(D100&gt;='Data Transformation'!$R$31,B100,"")</f>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Toggle</v>
      </c>
      <c r="W100" t="str">
        <f t="shared" si="4"/>
        <v/>
      </c>
      <c r="X100" t="str">
        <f t="shared" si="5"/>
        <v/>
      </c>
      <c r="AC100" t="b">
        <f t="shared" si="6"/>
        <v>0</v>
      </c>
      <c r="AD100">
        <f>IFERROR(ABS(ABS(K100-'Data Transformation'!$R$5)-ABS(K100-'Data Transformation'!$R$6)),"")</f>
        <v>0.74</v>
      </c>
      <c r="AE100" t="b">
        <f>IF(C100=FALSE,"",IF(AND(OR(V100=$Z$6,V100=$Z$8),OR(AC100=TRUE,AD100&lt;=IF(ISNUMBER('Data Transformation'!$R$15),'Data Transformation'!$R$15,'Data Transformation'!$R$25))),TRUE,FALSE))</f>
        <v>0</v>
      </c>
    </row>
    <row r="101" spans="2:31" x14ac:dyDescent="0.45">
      <c r="B101">
        <v>96</v>
      </c>
      <c r="C101">
        <v>11</v>
      </c>
      <c r="D101">
        <v>0</v>
      </c>
      <c r="E101">
        <v>0.5</v>
      </c>
      <c r="F101">
        <v>0.4</v>
      </c>
      <c r="G101">
        <v>0.34782608695652173</v>
      </c>
      <c r="H101">
        <v>0</v>
      </c>
      <c r="I101" t="str">
        <v>no</v>
      </c>
      <c r="K101" s="59">
        <f>IFERROR(AVERAGEIF('Data Transformation'!$B$425:$B$8425,B101,IF('Input and Summary Results'!$J$4="no",'Data Transformation'!$C$425:$C$8425,'Data Transformation'!$E$425:$E$8425)),"")</f>
        <v>0.77692141650000002</v>
      </c>
      <c r="L101" s="60" cm="1">
        <f t="array" ref="L101">IFERROR(_xlfn.STDEV.S(IF('Data Transformation'!$B$425:$B$8425=B101,IF('Input and Summary Results'!$J$4="no",'Data Transformation'!$C$425:$C$8425,'Data Transformation'!$E$425:$E$8425),"")),"")</f>
        <v>0.24190376372103842</v>
      </c>
      <c r="M101" s="58"/>
      <c r="N101" t="str">
        <f>IF(E101&gt;='Data Transformation'!$R$29,B101,"")</f>
        <v/>
      </c>
      <c r="O101">
        <f>IFERROR(IF(AND(Assignments!L101&lt;('Data Transformation'!$R$4-'Data Transformation'!$R$3)/2,ABS(K101-'Data Transformation'!$R$6)&gt;ABS(K101-'Data Transformation'!$R$5),NOT(ISNUMBER(N101)),NOT(ISNUMBER(R101)),NOT(ISNUMBER(P101)),NOT(ISNUMBER(R101)),NOT(ISNUMBER(S101)),NOT(ISNUMBER(T101))),Assignments!B101,""),"")</f>
        <v>96</v>
      </c>
      <c r="P101" t="str">
        <f>IF(AND(NOT(ISNUMBER(N101)),NOT(ISNUMBER(R101)),NOT(ISNUMBER(S101)),G101&gt;='Data Transformation'!$R$28),B101,"")</f>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Moderate</v>
      </c>
      <c r="W101" t="str">
        <f t="shared" si="4"/>
        <v/>
      </c>
      <c r="X101" t="str">
        <f t="shared" si="5"/>
        <v/>
      </c>
      <c r="AC101" t="b">
        <f t="shared" si="6"/>
        <v>0</v>
      </c>
      <c r="AD101">
        <f>IFERROR(ABS(ABS(K101-'Data Transformation'!$R$5)-ABS(K101-'Data Transformation'!$R$6)),"")</f>
        <v>0.35384283300000008</v>
      </c>
      <c r="AE101" t="b">
        <f>IF(C101=FALSE,"",IF(AND(OR(V101=$Z$6,V101=$Z$8),OR(AC101=TRUE,AD101&lt;=IF(ISNUMBER('Data Transformation'!$R$15),'Data Transformation'!$R$15,'Data Transformation'!$R$25))),TRUE,FALSE))</f>
        <v>0</v>
      </c>
    </row>
    <row r="102" spans="2:31" x14ac:dyDescent="0.45">
      <c r="B102">
        <v>97</v>
      </c>
      <c r="C102">
        <v>15</v>
      </c>
      <c r="D102">
        <v>0</v>
      </c>
      <c r="E102">
        <v>0.7142857142857143</v>
      </c>
      <c r="F102">
        <v>0.6</v>
      </c>
      <c r="G102">
        <v>0.60869565217391308</v>
      </c>
      <c r="H102">
        <v>0</v>
      </c>
      <c r="I102" t="str">
        <v>no</v>
      </c>
      <c r="K102" s="59">
        <f>IFERROR(AVERAGEIF('Data Transformation'!$B$425:$B$8425,B102,IF('Input and Summary Results'!$J$4="no",'Data Transformation'!$C$425:$C$8425,'Data Transformation'!$E$425:$E$8425)),"")</f>
        <v>0.8830465491428573</v>
      </c>
      <c r="L102" s="60" cm="1">
        <f t="array" ref="L102">IFERROR(_xlfn.STDEV.S(IF('Data Transformation'!$B$425:$B$8425=B102,IF('Input and Summary Results'!$J$4="no",'Data Transformation'!$C$425:$C$8425,'Data Transformation'!$E$425:$E$8425),"")),"")</f>
        <v>0.16119845319721077</v>
      </c>
      <c r="M102" s="58"/>
      <c r="N102" t="str">
        <f>IF(E102&gt;='Data Transformation'!$R$29,B102,"")</f>
        <v/>
      </c>
      <c r="O102" t="str">
        <f>IFERROR(IF(AND(Assignments!L102&lt;('Data Transformation'!$R$4-'Data Transformation'!$R$3)/2,ABS(K102-'Data Transformation'!$R$6)&gt;ABS(K102-'Data Transformation'!$R$5),NOT(ISNUMBER(N102)),NOT(ISNUMBER(R102)),NOT(ISNUMBER(P102)),NOT(ISNUMBER(R102)),NOT(ISNUMBER(S102)),NOT(ISNUMBER(T102))),Assignments!B102,""),"")</f>
        <v/>
      </c>
      <c r="P102">
        <f>IF(AND(NOT(ISNUMBER(N102)),NOT(ISNUMBER(R102)),NOT(ISNUMBER(S102)),G102&gt;='Data Transformation'!$R$28),B102,"")</f>
        <v>97</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Rheostat</v>
      </c>
      <c r="W102" t="str">
        <f t="shared" si="4"/>
        <v/>
      </c>
      <c r="X102" t="str">
        <f t="shared" si="5"/>
        <v/>
      </c>
      <c r="AC102" t="b">
        <f t="shared" si="6"/>
        <v>0</v>
      </c>
      <c r="AD102">
        <f>IFERROR(ABS(ABS(K102-'Data Transformation'!$R$5)-ABS(K102-'Data Transformation'!$R$6)),"")</f>
        <v>0.56609309828571464</v>
      </c>
      <c r="AE102" t="b">
        <f>IF(C102=FALSE,"",IF(AND(OR(V102=$Z$6,V102=$Z$8),OR(AC102=TRUE,AD102&lt;=IF(ISNUMBER('Data Transformation'!$R$15),'Data Transformation'!$R$15,'Data Transformation'!$R$25))),TRUE,FALSE))</f>
        <v>0</v>
      </c>
    </row>
    <row r="103" spans="2:31" x14ac:dyDescent="0.45">
      <c r="B103">
        <v>98</v>
      </c>
      <c r="C103">
        <v>15</v>
      </c>
      <c r="D103">
        <v>7.1428571428571425E-2</v>
      </c>
      <c r="E103">
        <v>0.5</v>
      </c>
      <c r="F103">
        <v>0.8</v>
      </c>
      <c r="G103">
        <v>0.78260869565217395</v>
      </c>
      <c r="H103">
        <v>7.1428571428571425E-2</v>
      </c>
      <c r="I103" t="str">
        <v>no</v>
      </c>
      <c r="K103" s="59">
        <f>IFERROR(AVERAGEIF('Data Transformation'!$B$425:$B$8425,B103,IF('Input and Summary Results'!$J$4="no",'Data Transformation'!$C$425:$C$8425,'Data Transformation'!$E$425:$E$8425)),"")</f>
        <v>0.80879549299999975</v>
      </c>
      <c r="L103" s="60" cm="1">
        <f t="array" ref="L103">IFERROR(_xlfn.STDEV.S(IF('Data Transformation'!$B$425:$B$8425=B103,IF('Input and Summary Results'!$J$4="no",'Data Transformation'!$C$425:$C$8425,'Data Transformation'!$E$425:$E$8425),"")),"")</f>
        <v>0.25406101008636767</v>
      </c>
      <c r="M103" s="58"/>
      <c r="N103" t="str">
        <f>IF(E103&gt;='Data Transformation'!$R$29,B103,"")</f>
        <v/>
      </c>
      <c r="O103" t="str">
        <f>IFERROR(IF(AND(Assignments!L103&lt;('Data Transformation'!$R$4-'Data Transformation'!$R$3)/2,ABS(K103-'Data Transformation'!$R$6)&gt;ABS(K103-'Data Transformation'!$R$5),NOT(ISNUMBER(N103)),NOT(ISNUMBER(R103)),NOT(ISNUMBER(P103)),NOT(ISNUMBER(R103)),NOT(ISNUMBER(S103)),NOT(ISNUMBER(T103))),Assignments!B103,""),"")</f>
        <v/>
      </c>
      <c r="P103">
        <f>IF(AND(NOT(ISNUMBER(N103)),NOT(ISNUMBER(R103)),NOT(ISNUMBER(S103)),G103&gt;='Data Transformation'!$R$28),B103,"")</f>
        <v>98</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Rheostat</v>
      </c>
      <c r="W103" t="str">
        <f t="shared" si="4"/>
        <v/>
      </c>
      <c r="X103" t="str">
        <f t="shared" si="5"/>
        <v/>
      </c>
      <c r="AC103" t="b">
        <f t="shared" si="6"/>
        <v>0</v>
      </c>
      <c r="AD103">
        <f>IFERROR(ABS(ABS(K103-'Data Transformation'!$R$5)-ABS(K103-'Data Transformation'!$R$6)),"")</f>
        <v>0.41759098599999955</v>
      </c>
      <c r="AE103" t="b">
        <f>IF(C103=FALSE,"",IF(AND(OR(V103=$Z$6,V103=$Z$8),OR(AC103=TRUE,AD103&lt;=IF(ISNUMBER('Data Transformation'!$R$15),'Data Transformation'!$R$15,'Data Transformation'!$R$25))),TRUE,FALSE))</f>
        <v>0</v>
      </c>
    </row>
    <row r="104" spans="2:31" x14ac:dyDescent="0.45">
      <c r="B104">
        <v>99</v>
      </c>
      <c r="C104">
        <v>15</v>
      </c>
      <c r="D104">
        <v>0</v>
      </c>
      <c r="E104">
        <v>0.7142857142857143</v>
      </c>
      <c r="F104">
        <v>0.5</v>
      </c>
      <c r="G104">
        <v>0.43478260869565216</v>
      </c>
      <c r="H104">
        <v>7.1428571428571425E-2</v>
      </c>
      <c r="I104" t="str">
        <v>no</v>
      </c>
      <c r="K104" s="59">
        <f>IFERROR(AVERAGEIF('Data Transformation'!$B$425:$B$8425,B104,IF('Input and Summary Results'!$J$4="no",'Data Transformation'!$C$425:$C$8425,'Data Transformation'!$E$425:$E$8425)),"")</f>
        <v>0.83312646850000005</v>
      </c>
      <c r="L104" s="60" cm="1">
        <f t="array" ref="L104">IFERROR(_xlfn.STDEV.S(IF('Data Transformation'!$B$425:$B$8425=B104,IF('Input and Summary Results'!$J$4="no",'Data Transformation'!$C$425:$C$8425,'Data Transformation'!$E$425:$E$8425),"")),"")</f>
        <v>0.21637649967519951</v>
      </c>
      <c r="M104" s="58"/>
      <c r="N104" t="str">
        <f>IF(E104&gt;='Data Transformation'!$R$29,B104,"")</f>
        <v/>
      </c>
      <c r="O104">
        <f>IFERROR(IF(AND(Assignments!L104&lt;('Data Transformation'!$R$4-'Data Transformation'!$R$3)/2,ABS(K104-'Data Transformation'!$R$6)&gt;ABS(K104-'Data Transformation'!$R$5),NOT(ISNUMBER(N104)),NOT(ISNUMBER(R104)),NOT(ISNUMBER(P104)),NOT(ISNUMBER(R104)),NOT(ISNUMBER(S104)),NOT(ISNUMBER(T104))),Assignments!B104,""),"")</f>
        <v>99</v>
      </c>
      <c r="P104" t="str">
        <f>IF(AND(NOT(ISNUMBER(N104)),NOT(ISNUMBER(R104)),NOT(ISNUMBER(S104)),G104&gt;='Data Transformation'!$R$28),B104,"")</f>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Moderate</v>
      </c>
      <c r="W104" t="str">
        <f t="shared" si="4"/>
        <v/>
      </c>
      <c r="X104" t="str">
        <f t="shared" si="5"/>
        <v/>
      </c>
      <c r="AC104" t="b">
        <f t="shared" si="6"/>
        <v>0</v>
      </c>
      <c r="AD104">
        <f>IFERROR(ABS(ABS(K104-'Data Transformation'!$R$5)-ABS(K104-'Data Transformation'!$R$6)),"")</f>
        <v>0.46625293700000014</v>
      </c>
      <c r="AE104" t="b">
        <f>IF(C104=FALSE,"",IF(AND(OR(V104=$Z$6,V104=$Z$8),OR(AC104=TRUE,AD104&lt;=IF(ISNUMBER('Data Transformation'!$R$15),'Data Transformation'!$R$15,'Data Transformation'!$R$25))),TRUE,FALSE))</f>
        <v>0</v>
      </c>
    </row>
    <row r="105" spans="2:31" x14ac:dyDescent="0.45">
      <c r="B105">
        <v>100</v>
      </c>
      <c r="C105">
        <v>14</v>
      </c>
      <c r="D105">
        <v>0</v>
      </c>
      <c r="E105">
        <v>0.15384615384615385</v>
      </c>
      <c r="F105">
        <v>0.6</v>
      </c>
      <c r="G105">
        <v>0.56521739130434778</v>
      </c>
      <c r="H105">
        <v>0.38461538461538464</v>
      </c>
      <c r="I105" t="str">
        <v>no</v>
      </c>
      <c r="K105" s="59">
        <f>IFERROR(AVERAGEIF('Data Transformation'!$B$425:$B$8425,B105,IF('Input and Summary Results'!$J$4="no",'Data Transformation'!$C$425:$C$8425,'Data Transformation'!$E$425:$E$8425)),"")</f>
        <v>0.47178827900000003</v>
      </c>
      <c r="L105" s="60" cm="1">
        <f t="array" ref="L105">IFERROR(_xlfn.STDEV.S(IF('Data Transformation'!$B$425:$B$8425=B105,IF('Input and Summary Results'!$J$4="no",'Data Transformation'!$C$425:$C$8425,'Data Transformation'!$E$425:$E$8425),"")),"")</f>
        <v>0.2629976088929854</v>
      </c>
      <c r="M105" s="58"/>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f>IF(AND(NOT(ISNUMBER(N105)),NOT(ISNUMBER(R105)),NOT(ISNUMBER(S105)),G105&gt;='Data Transformation'!$R$28),B105,"")</f>
        <v>100</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c>
      <c r="S105" t="str">
        <f>IF(D105&gt;='Data Transformation'!$R$31,B105,"")</f>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Rheostat</v>
      </c>
      <c r="W105" t="str">
        <f t="shared" si="4"/>
        <v/>
      </c>
      <c r="X105" t="str">
        <f t="shared" si="5"/>
        <v/>
      </c>
      <c r="AC105" t="b">
        <f t="shared" si="6"/>
        <v>0</v>
      </c>
      <c r="AD105">
        <f>IFERROR(ABS(ABS(K105-'Data Transformation'!$R$5)-ABS(K105-'Data Transformation'!$R$6)),"")</f>
        <v>0.25642344199999989</v>
      </c>
      <c r="AE105" t="b">
        <f>IF(C105=FALSE,"",IF(AND(OR(V105=$Z$6,V105=$Z$8),OR(AC105=TRUE,AD105&lt;=IF(ISNUMBER('Data Transformation'!$R$15),'Data Transformation'!$R$15,'Data Transformation'!$R$25))),TRUE,FALSE))</f>
        <v>0</v>
      </c>
    </row>
    <row r="106" spans="2:31" x14ac:dyDescent="0.45">
      <c r="B106">
        <v>101</v>
      </c>
      <c r="C106">
        <v>15</v>
      </c>
      <c r="D106">
        <v>0</v>
      </c>
      <c r="E106">
        <v>0.14285714285714285</v>
      </c>
      <c r="F106">
        <v>0.5</v>
      </c>
      <c r="G106">
        <v>0.39130434782608697</v>
      </c>
      <c r="H106">
        <v>0.6428571428571429</v>
      </c>
      <c r="I106" t="str">
        <v>no</v>
      </c>
      <c r="K106" s="59">
        <f>IFERROR(AVERAGEIF('Data Transformation'!$B$425:$B$8425,B106,IF('Input and Summary Results'!$J$4="no",'Data Transformation'!$C$425:$C$8425,'Data Transformation'!$E$425:$E$8425)),"")</f>
        <v>0.37061977750000002</v>
      </c>
      <c r="L106" s="60" cm="1">
        <f t="array" ref="L106">IFERROR(_xlfn.STDEV.S(IF('Data Transformation'!$B$425:$B$8425=B106,IF('Input and Summary Results'!$J$4="no",'Data Transformation'!$C$425:$C$8425,'Data Transformation'!$E$425:$E$8425),"")),"")</f>
        <v>0.26479472644795005</v>
      </c>
      <c r="M106" s="58"/>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c>
      <c r="Q106">
        <f>IFERROR(IF(AND(Assignments!L106&lt;('Data Transformation'!$R$4-'Data Transformation'!$R$3)/2,ABS(K106-'Data Transformation'!$R$6)&lt;ABS(K106-'Data Transformation'!$R$5),NOT(ISNUMBER(N106)),NOT(ISNUMBER(T106)),NOT(ISNUMBER(P106)),NOT(ISNUMBER(R106)),NOT(ISNUMBER(T106)),NOT(ISNUMBER(S106))),Assignments!B106,""),"")</f>
        <v>101</v>
      </c>
      <c r="R106" t="str">
        <f>IF(H106&gt;='Data Transformation'!$R$30,B106,"")</f>
        <v/>
      </c>
      <c r="S106" t="str">
        <f>IF(D106&gt;='Data Transformation'!$R$31,B106,"")</f>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Adverse</v>
      </c>
      <c r="W106" t="str">
        <f t="shared" si="4"/>
        <v/>
      </c>
      <c r="X106" t="str">
        <f t="shared" si="5"/>
        <v/>
      </c>
      <c r="AC106" t="b">
        <f t="shared" si="6"/>
        <v>0</v>
      </c>
      <c r="AD106">
        <f>IFERROR(ABS(ABS(K106-'Data Transformation'!$R$5)-ABS(K106-'Data Transformation'!$R$6)),"")</f>
        <v>0.45876044500000002</v>
      </c>
      <c r="AE106" t="b">
        <f>IF(C106=FALSE,"",IF(AND(OR(V106=$Z$6,V106=$Z$8),OR(AC106=TRUE,AD106&lt;=IF(ISNUMBER('Data Transformation'!$R$15),'Data Transformation'!$R$15,'Data Transformation'!$R$25))),TRUE,FALSE))</f>
        <v>0</v>
      </c>
    </row>
    <row r="107" spans="2:31" x14ac:dyDescent="0.45">
      <c r="B107">
        <v>102</v>
      </c>
      <c r="C107">
        <v>19</v>
      </c>
      <c r="D107">
        <v>0</v>
      </c>
      <c r="E107">
        <v>0.27777777777777779</v>
      </c>
      <c r="F107">
        <v>0.7</v>
      </c>
      <c r="G107">
        <v>0.65217391304347827</v>
      </c>
      <c r="H107">
        <v>0.33333333333333331</v>
      </c>
      <c r="I107" t="str">
        <v>no</v>
      </c>
      <c r="K107" s="59">
        <f>IFERROR(AVERAGEIF('Data Transformation'!$B$425:$B$8425,B107,IF('Input and Summary Results'!$J$4="no",'Data Transformation'!$C$425:$C$8425,'Data Transformation'!$E$425:$E$8425)),"")</f>
        <v>0.52145201866666668</v>
      </c>
      <c r="L107" s="60" cm="1">
        <f t="array" ref="L107">IFERROR(_xlfn.STDEV.S(IF('Data Transformation'!$B$425:$B$8425=B107,IF('Input and Summary Results'!$J$4="no",'Data Transformation'!$C$425:$C$8425,'Data Transformation'!$E$425:$E$8425),"")),"")</f>
        <v>0.30259679308691734</v>
      </c>
      <c r="M107" s="58"/>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0.15709596266666659</v>
      </c>
      <c r="AE107" t="b">
        <f>IF(C107=FALSE,"",IF(AND(OR(V107=$Z$6,V107=$Z$8),OR(AC107=TRUE,AD107&lt;=IF(ISNUMBER('Data Transformation'!$R$15),'Data Transformation'!$R$15,'Data Transformation'!$R$25))),TRUE,FALSE))</f>
        <v>0</v>
      </c>
    </row>
    <row r="108" spans="2:31" x14ac:dyDescent="0.45">
      <c r="B108">
        <v>103</v>
      </c>
      <c r="C108">
        <v>14</v>
      </c>
      <c r="D108">
        <v>0</v>
      </c>
      <c r="E108">
        <v>7.6923076923076927E-2</v>
      </c>
      <c r="F108">
        <v>0.6</v>
      </c>
      <c r="G108">
        <v>0.52173913043478259</v>
      </c>
      <c r="H108">
        <v>0.69230769230769229</v>
      </c>
      <c r="I108" t="str">
        <v>no</v>
      </c>
      <c r="K108" s="59">
        <f>IFERROR(AVERAGEIF('Data Transformation'!$B$425:$B$8425,B108,IF('Input and Summary Results'!$J$4="no",'Data Transformation'!$C$425:$C$8425,'Data Transformation'!$E$425:$E$8425)),"")</f>
        <v>0.30477538646153846</v>
      </c>
      <c r="L108" s="60" cm="1">
        <f t="array" ref="L108">IFERROR(_xlfn.STDEV.S(IF('Data Transformation'!$B$425:$B$8425=B108,IF('Input and Summary Results'!$J$4="no",'Data Transformation'!$C$425:$C$8425,'Data Transformation'!$E$425:$E$8425),"")),"")</f>
        <v>0.23652090679907103</v>
      </c>
      <c r="M108" s="58"/>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f>IF(AND(NOT(ISNUMBER(N108)),NOT(ISNUMBER(R108)),NOT(ISNUMBER(S108)),G108&gt;='Data Transformation'!$R$28),B108,"")</f>
        <v>103</v>
      </c>
      <c r="Q108" t="str">
        <f>IFERROR(IF(AND(Assignments!L108&lt;('Data Transformation'!$R$4-'Data Transformation'!$R$3)/2,ABS(K108-'Data Transformation'!$R$6)&lt;ABS(K108-'Data Transformation'!$R$5),NOT(ISNUMBER(N108)),NOT(ISNUMBER(T108)),NOT(ISNUMBER(P108)),NOT(ISNUMBER(R108)),NOT(ISNUMBER(T108)),NOT(ISNUMBER(S108))),Assignments!B108,""),"")</f>
        <v/>
      </c>
      <c r="R108" t="str">
        <f>IF(H108&gt;='Data Transformation'!$R$30,B108,"")</f>
        <v/>
      </c>
      <c r="S108" t="str">
        <f>IF(D108&gt;='Data Transformation'!$R$31,B108,"")</f>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Rheostat</v>
      </c>
      <c r="W108" t="str">
        <f t="shared" si="4"/>
        <v/>
      </c>
      <c r="X108" t="str">
        <f t="shared" si="5"/>
        <v/>
      </c>
      <c r="AC108" t="b">
        <f t="shared" si="6"/>
        <v>0</v>
      </c>
      <c r="AD108">
        <f>IFERROR(ABS(ABS(K108-'Data Transformation'!$R$5)-ABS(K108-'Data Transformation'!$R$6)),"")</f>
        <v>0.59044922707692304</v>
      </c>
      <c r="AE108" t="b">
        <f>IF(C108=FALSE,"",IF(AND(OR(V108=$Z$6,V108=$Z$8),OR(AC108=TRUE,AD108&lt;=IF(ISNUMBER('Data Transformation'!$R$15),'Data Transformation'!$R$15,'Data Transformation'!$R$25))),TRUE,FALSE))</f>
        <v>0</v>
      </c>
    </row>
    <row r="109" spans="2:31" x14ac:dyDescent="0.45">
      <c r="B109">
        <v>104</v>
      </c>
      <c r="C109">
        <v>20</v>
      </c>
      <c r="D109">
        <v>0</v>
      </c>
      <c r="E109">
        <v>0</v>
      </c>
      <c r="F109">
        <v>0.3</v>
      </c>
      <c r="G109">
        <v>0.21739130434782608</v>
      </c>
      <c r="H109">
        <v>0.89473684210526316</v>
      </c>
      <c r="I109" t="str">
        <v>no</v>
      </c>
      <c r="K109" s="59">
        <f>IFERROR(AVERAGEIF('Data Transformation'!$B$425:$B$8425,B109,IF('Input and Summary Results'!$J$4="no",'Data Transformation'!$C$425:$C$8425,'Data Transformation'!$E$425:$E$8425)),"")</f>
        <v>0.21242049589473685</v>
      </c>
      <c r="L109" s="60" cm="1">
        <f t="array" ref="L109">IFERROR(_xlfn.STDEV.S(IF('Data Transformation'!$B$425:$B$8425=B109,IF('Input and Summary Results'!$J$4="no",'Data Transformation'!$C$425:$C$8425,'Data Transformation'!$E$425:$E$8425),"")),"")</f>
        <v>0.15644861541618291</v>
      </c>
      <c r="M109" s="58"/>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f>IFERROR(IF(AND(Assignments!L109&lt;('Data Transformation'!$R$4-'Data Transformation'!$R$3)/2,ABS(K109-'Data Transformation'!$R$6)&lt;ABS(K109-'Data Transformation'!$R$5),NOT(ISNUMBER(N109)),NOT(ISNUMBER(T109)),NOT(ISNUMBER(P109)),NOT(ISNUMBER(R109)),NOT(ISNUMBER(T109)),NOT(ISNUMBER(S109))),Assignments!B109,""),"")</f>
        <v>104</v>
      </c>
      <c r="R109" t="str">
        <f>IF(H109&gt;='Data Transformation'!$R$30,B109,"")</f>
        <v/>
      </c>
      <c r="S109" t="str">
        <f>IF(D109&gt;='Data Transformation'!$R$31,B109,"")</f>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Adverse</v>
      </c>
      <c r="W109" t="str">
        <f t="shared" si="4"/>
        <v/>
      </c>
      <c r="X109" t="str">
        <f t="shared" si="5"/>
        <v/>
      </c>
      <c r="AC109" t="b">
        <f t="shared" si="6"/>
        <v>0</v>
      </c>
      <c r="AD109">
        <f>IFERROR(ABS(ABS(K109-'Data Transformation'!$R$5)-ABS(K109-'Data Transformation'!$R$6)),"")</f>
        <v>0.74</v>
      </c>
      <c r="AE109" t="b">
        <f>IF(C109=FALSE,"",IF(AND(OR(V109=$Z$6,V109=$Z$8),OR(AC109=TRUE,AD109&lt;=IF(ISNUMBER('Data Transformation'!$R$15),'Data Transformation'!$R$15,'Data Transformation'!$R$25))),TRUE,FALSE))</f>
        <v>0</v>
      </c>
    </row>
    <row r="110" spans="2:31" x14ac:dyDescent="0.45">
      <c r="B110">
        <v>105</v>
      </c>
      <c r="C110">
        <v>7</v>
      </c>
      <c r="D110">
        <v>0</v>
      </c>
      <c r="E110">
        <v>0.66666666666666663</v>
      </c>
      <c r="F110">
        <v>0.4</v>
      </c>
      <c r="G110">
        <v>0.30434782608695654</v>
      </c>
      <c r="H110">
        <v>0.16666666666666666</v>
      </c>
      <c r="I110" t="str">
        <v>no</v>
      </c>
      <c r="K110" s="59">
        <f>IFERROR(AVERAGEIF('Data Transformation'!$B$425:$B$8425,B110,IF('Input and Summary Results'!$J$4="no",'Data Transformation'!$C$425:$C$8425,'Data Transformation'!$E$425:$E$8425)),"")</f>
        <v>0.77949241799999991</v>
      </c>
      <c r="L110" s="60" cm="1">
        <f t="array" ref="L110">IFERROR(_xlfn.STDEV.S(IF('Data Transformation'!$B$425:$B$8425=B110,IF('Input and Summary Results'!$J$4="no",'Data Transformation'!$C$425:$C$8425,'Data Transformation'!$E$425:$E$8425),"")),"")</f>
        <v>0.35908809867196778</v>
      </c>
      <c r="M110" s="58"/>
      <c r="N110" t="str">
        <f>IF(E110&gt;='Data Transformation'!$R$29,B110,"")</f>
        <v/>
      </c>
      <c r="O110">
        <f>IFERROR(IF(AND(Assignments!L110&lt;('Data Transformation'!$R$4-'Data Transformation'!$R$3)/2,ABS(K110-'Data Transformation'!$R$6)&gt;ABS(K110-'Data Transformation'!$R$5),NOT(ISNUMBER(N110)),NOT(ISNUMBER(R110)),NOT(ISNUMBER(P110)),NOT(ISNUMBER(R110)),NOT(ISNUMBER(S110)),NOT(ISNUMBER(T110))),Assignments!B110,""),"")</f>
        <v>105</v>
      </c>
      <c r="P110" t="str">
        <f>IF(AND(NOT(ISNUMBER(N110)),NOT(ISNUMBER(R110)),NOT(ISNUMBER(S110)),G110&gt;='Data Transformation'!$R$28),B110,"")</f>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c>
      <c r="S110" t="str">
        <f>IF(D110&gt;='Data Transformation'!$R$31,B110,"")</f>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Moderate</v>
      </c>
      <c r="W110" t="str">
        <f t="shared" si="4"/>
        <v/>
      </c>
      <c r="X110" t="str">
        <f t="shared" si="5"/>
        <v/>
      </c>
      <c r="AC110" t="b">
        <f t="shared" si="6"/>
        <v>0</v>
      </c>
      <c r="AD110">
        <f>IFERROR(ABS(ABS(K110-'Data Transformation'!$R$5)-ABS(K110-'Data Transformation'!$R$6)),"")</f>
        <v>0.35898483599999986</v>
      </c>
      <c r="AE110" t="b">
        <f>IF(C110=FALSE,"",IF(AND(OR(V110=$Z$6,V110=$Z$8),OR(AC110=TRUE,AD110&lt;=IF(ISNUMBER('Data Transformation'!$R$15),'Data Transformation'!$R$15,'Data Transformation'!$R$25))),TRUE,FALSE))</f>
        <v>0</v>
      </c>
    </row>
    <row r="111" spans="2:31" x14ac:dyDescent="0.45">
      <c r="B111">
        <v>106</v>
      </c>
      <c r="C111">
        <v>16</v>
      </c>
      <c r="D111">
        <v>0</v>
      </c>
      <c r="E111">
        <v>0</v>
      </c>
      <c r="F111">
        <v>0.5</v>
      </c>
      <c r="G111">
        <v>0.43478260869565216</v>
      </c>
      <c r="H111">
        <v>0.6</v>
      </c>
      <c r="I111" t="str">
        <v>no</v>
      </c>
      <c r="K111" s="59">
        <f>IFERROR(AVERAGEIF('Data Transformation'!$B$425:$B$8425,B111,IF('Input and Summary Results'!$J$4="no",'Data Transformation'!$C$425:$C$8425,'Data Transformation'!$E$425:$E$8425)),"")</f>
        <v>0.29522207339999995</v>
      </c>
      <c r="L111" s="60" cm="1">
        <f t="array" ref="L111">IFERROR(_xlfn.STDEV.S(IF('Data Transformation'!$B$425:$B$8425=B111,IF('Input and Summary Results'!$J$4="no",'Data Transformation'!$C$425:$C$8425,'Data Transformation'!$E$425:$E$8425),"")),"")</f>
        <v>0.21387137707222328</v>
      </c>
      <c r="M111" s="58"/>
      <c r="N111" t="str">
        <f>IF(E111&gt;='Data Transformation'!$R$29,B111,"")</f>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f>IFERROR(IF(AND(Assignments!L111&lt;('Data Transformation'!$R$4-'Data Transformation'!$R$3)/2,ABS(K111-'Data Transformation'!$R$6)&lt;ABS(K111-'Data Transformation'!$R$5),NOT(ISNUMBER(N111)),NOT(ISNUMBER(T111)),NOT(ISNUMBER(P111)),NOT(ISNUMBER(R111)),NOT(ISNUMBER(T111)),NOT(ISNUMBER(S111))),Assignments!B111,""),"")</f>
        <v>106</v>
      </c>
      <c r="R111" t="str">
        <f>IF(H111&gt;='Data Transformation'!$R$30,B111,"")</f>
        <v/>
      </c>
      <c r="S111" t="str">
        <f>IF(D111&gt;='Data Transformation'!$R$31,B111,"")</f>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Adverse</v>
      </c>
      <c r="W111" t="str">
        <f t="shared" si="4"/>
        <v/>
      </c>
      <c r="X111" t="str">
        <f t="shared" si="5"/>
        <v/>
      </c>
      <c r="AC111" t="b">
        <f t="shared" si="6"/>
        <v>0</v>
      </c>
      <c r="AD111">
        <f>IFERROR(ABS(ABS(K111-'Data Transformation'!$R$5)-ABS(K111-'Data Transformation'!$R$6)),"")</f>
        <v>0.60955585320000005</v>
      </c>
      <c r="AE111" t="b">
        <f>IF(C111=FALSE,"",IF(AND(OR(V111=$Z$6,V111=$Z$8),OR(AC111=TRUE,AD111&lt;=IF(ISNUMBER('Data Transformation'!$R$15),'Data Transformation'!$R$15,'Data Transformation'!$R$25))),TRUE,FALSE))</f>
        <v>0</v>
      </c>
    </row>
    <row r="112" spans="2:31" x14ac:dyDescent="0.45">
      <c r="B112">
        <v>107</v>
      </c>
      <c r="C112">
        <v>16</v>
      </c>
      <c r="D112">
        <v>0</v>
      </c>
      <c r="E112">
        <v>0.33333333333333331</v>
      </c>
      <c r="F112">
        <v>0.6</v>
      </c>
      <c r="G112">
        <v>0.56521739130434778</v>
      </c>
      <c r="H112">
        <v>0.33333333333333331</v>
      </c>
      <c r="I112" t="str">
        <v>no</v>
      </c>
      <c r="K112" s="59">
        <f>IFERROR(AVERAGEIF('Data Transformation'!$B$425:$B$8425,B112,IF('Input and Summary Results'!$J$4="no",'Data Transformation'!$C$425:$C$8425,'Data Transformation'!$E$425:$E$8425)),"")</f>
        <v>0.57464354533333339</v>
      </c>
      <c r="L112" s="60" cm="1">
        <f t="array" ref="L112">IFERROR(_xlfn.STDEV.S(IF('Data Transformation'!$B$425:$B$8425=B112,IF('Input and Summary Results'!$J$4="no",'Data Transformation'!$C$425:$C$8425,'Data Transformation'!$E$425:$E$8425),"")),"")</f>
        <v>0.28502971039210795</v>
      </c>
      <c r="M112" s="58"/>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5.0712909333333167E-2</v>
      </c>
      <c r="AE112" t="b">
        <f>IF(C112=FALSE,"",IF(AND(OR(V112=$Z$6,V112=$Z$8),OR(AC112=TRUE,AD112&lt;=IF(ISNUMBER('Data Transformation'!$R$15),'Data Transformation'!$R$15,'Data Transformation'!$R$25))),TRUE,FALSE))</f>
        <v>0</v>
      </c>
    </row>
    <row r="113" spans="2:31" x14ac:dyDescent="0.45">
      <c r="B113">
        <v>108</v>
      </c>
      <c r="C113">
        <v>17</v>
      </c>
      <c r="D113">
        <v>0</v>
      </c>
      <c r="E113">
        <v>0.25</v>
      </c>
      <c r="F113">
        <v>0.5</v>
      </c>
      <c r="G113">
        <v>0.43478260869565216</v>
      </c>
      <c r="H113">
        <v>0.6875</v>
      </c>
      <c r="I113" t="str">
        <v>no</v>
      </c>
      <c r="K113" s="59">
        <f>IFERROR(AVERAGEIF('Data Transformation'!$B$425:$B$8425,B113,IF('Input and Summary Results'!$J$4="no",'Data Transformation'!$C$425:$C$8425,'Data Transformation'!$E$425:$E$8425)),"")</f>
        <v>0.40628970999999997</v>
      </c>
      <c r="L113" s="60" cm="1">
        <f t="array" ref="L113">IFERROR(_xlfn.STDEV.S(IF('Data Transformation'!$B$425:$B$8425=B113,IF('Input and Summary Results'!$J$4="no",'Data Transformation'!$C$425:$C$8425,'Data Transformation'!$E$425:$E$8425),"")),"")</f>
        <v>0.30649408248527826</v>
      </c>
      <c r="M113" s="58"/>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c>
      <c r="Q113">
        <f>IFERROR(IF(AND(Assignments!L113&lt;('Data Transformation'!$R$4-'Data Transformation'!$R$3)/2,ABS(K113-'Data Transformation'!$R$6)&lt;ABS(K113-'Data Transformation'!$R$5),NOT(ISNUMBER(N113)),NOT(ISNUMBER(T113)),NOT(ISNUMBER(P113)),NOT(ISNUMBER(R113)),NOT(ISNUMBER(T113)),NOT(ISNUMBER(S113))),Assignments!B113,""),"")</f>
        <v>108</v>
      </c>
      <c r="R113" t="str">
        <f>IF(H113&gt;='Data Transformation'!$R$30,B113,"")</f>
        <v/>
      </c>
      <c r="S113" t="str">
        <f>IF(D113&gt;='Data Transformation'!$R$31,B113,"")</f>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Adverse</v>
      </c>
      <c r="W113" t="str">
        <f t="shared" si="4"/>
        <v/>
      </c>
      <c r="X113" t="str">
        <f t="shared" si="5"/>
        <v/>
      </c>
      <c r="AC113" t="b">
        <f t="shared" si="6"/>
        <v>0</v>
      </c>
      <c r="AD113">
        <f>IFERROR(ABS(ABS(K113-'Data Transformation'!$R$5)-ABS(K113-'Data Transformation'!$R$6)),"")</f>
        <v>0.38742058000000001</v>
      </c>
      <c r="AE113" t="b">
        <f>IF(C113=FALSE,"",IF(AND(OR(V113=$Z$6,V113=$Z$8),OR(AC113=TRUE,AD113&lt;=IF(ISNUMBER('Data Transformation'!$R$15),'Data Transformation'!$R$15,'Data Transformation'!$R$25))),TRUE,FALSE))</f>
        <v>0</v>
      </c>
    </row>
    <row r="114" spans="2:31" x14ac:dyDescent="0.45">
      <c r="B114">
        <v>109</v>
      </c>
      <c r="C114">
        <v>20</v>
      </c>
      <c r="D114">
        <v>0</v>
      </c>
      <c r="E114">
        <v>0</v>
      </c>
      <c r="F114">
        <v>0.2</v>
      </c>
      <c r="G114">
        <v>8.6956521739130432E-2</v>
      </c>
      <c r="H114">
        <v>1</v>
      </c>
      <c r="I114" t="str">
        <v>yes</v>
      </c>
      <c r="K114" s="59">
        <f>IFERROR(AVERAGEIF('Data Transformation'!$B$425:$B$8425,B114,IF('Input and Summary Results'!$J$4="no",'Data Transformation'!$C$425:$C$8425,'Data Transformation'!$E$425:$E$8425)),"")</f>
        <v>0.13015369368421051</v>
      </c>
      <c r="L114" s="60" cm="1">
        <f t="array" ref="L114">IFERROR(_xlfn.STDEV.S(IF('Data Transformation'!$B$425:$B$8425=B114,IF('Input and Summary Results'!$J$4="no",'Data Transformation'!$C$425:$C$8425,'Data Transformation'!$E$425:$E$8425),"")),"")</f>
        <v>6.1974380419020036E-2</v>
      </c>
      <c r="M114" s="58"/>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c>
      <c r="Q114" t="str">
        <f>IFERROR(IF(AND(Assignments!L114&lt;('Data Transformation'!$R$4-'Data Transformation'!$R$3)/2,ABS(K114-'Data Transformation'!$R$6)&lt;ABS(K114-'Data Transformation'!$R$5),NOT(ISNUMBER(N114)),NOT(ISNUMBER(T114)),NOT(ISNUMBER(P114)),NOT(ISNUMBER(R114)),NOT(ISNUMBER(T114)),NOT(ISNUMBER(S114))),Assignments!B114,""),"")</f>
        <v/>
      </c>
      <c r="R114">
        <f>IF(H114&gt;='Data Transformation'!$R$30,B114,"")</f>
        <v>109</v>
      </c>
      <c r="S114" t="str">
        <f>IF(D114&gt;='Data Transformation'!$R$31,B114,"")</f>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Toggle</v>
      </c>
      <c r="W114" t="str">
        <f t="shared" si="4"/>
        <v/>
      </c>
      <c r="X114" t="str">
        <f t="shared" si="5"/>
        <v/>
      </c>
      <c r="AC114" t="b">
        <f t="shared" si="6"/>
        <v>0</v>
      </c>
      <c r="AD114">
        <f>IFERROR(ABS(ABS(K114-'Data Transformation'!$R$5)-ABS(K114-'Data Transformation'!$R$6)),"")</f>
        <v>0.74</v>
      </c>
      <c r="AE114" t="b">
        <f>IF(C114=FALSE,"",IF(AND(OR(V114=$Z$6,V114=$Z$8),OR(AC114=TRUE,AD114&lt;=IF(ISNUMBER('Data Transformation'!$R$15),'Data Transformation'!$R$15,'Data Transformation'!$R$25))),TRUE,FALSE))</f>
        <v>0</v>
      </c>
    </row>
    <row r="115" spans="2:31" x14ac:dyDescent="0.45">
      <c r="B115">
        <v>110</v>
      </c>
      <c r="C115">
        <v>19</v>
      </c>
      <c r="D115">
        <v>0</v>
      </c>
      <c r="E115">
        <v>0</v>
      </c>
      <c r="F115">
        <v>0.2</v>
      </c>
      <c r="G115">
        <v>8.6956521739130432E-2</v>
      </c>
      <c r="H115">
        <v>1</v>
      </c>
      <c r="I115" t="str">
        <v>yes</v>
      </c>
      <c r="K115" s="59">
        <f>IFERROR(AVERAGEIF('Data Transformation'!$B$425:$B$8425,B115,IF('Input and Summary Results'!$J$4="no",'Data Transformation'!$C$425:$C$8425,'Data Transformation'!$E$425:$E$8425)),"")</f>
        <v>0.16168503216666666</v>
      </c>
      <c r="L115" s="60" cm="1">
        <f t="array" ref="L115">IFERROR(_xlfn.STDEV.S(IF('Data Transformation'!$B$425:$B$8425=B115,IF('Input and Summary Results'!$J$4="no",'Data Transformation'!$C$425:$C$8425,'Data Transformation'!$E$425:$E$8425),"")),"")</f>
        <v>6.3515412806168597E-2</v>
      </c>
      <c r="M115" s="58"/>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0.74</v>
      </c>
      <c r="AE115" t="b">
        <f>IF(C115=FALSE,"",IF(AND(OR(V115=$Z$6,V115=$Z$8),OR(AC115=TRUE,AD115&lt;=IF(ISNUMBER('Data Transformation'!$R$15),'Data Transformation'!$R$15,'Data Transformation'!$R$25))),TRUE,FALSE))</f>
        <v>0</v>
      </c>
    </row>
    <row r="116" spans="2:31" x14ac:dyDescent="0.45">
      <c r="B116">
        <v>111</v>
      </c>
      <c r="C116">
        <v>20</v>
      </c>
      <c r="D116">
        <v>0</v>
      </c>
      <c r="E116">
        <v>0</v>
      </c>
      <c r="F116">
        <v>0.2</v>
      </c>
      <c r="G116">
        <v>8.6956521739130432E-2</v>
      </c>
      <c r="H116">
        <v>1</v>
      </c>
      <c r="I116" t="str">
        <v>yes</v>
      </c>
      <c r="K116" s="59">
        <f>IFERROR(AVERAGEIF('Data Transformation'!$B$425:$B$8425,B116,IF('Input and Summary Results'!$J$4="no",'Data Transformation'!$C$425:$C$8425,'Data Transformation'!$E$425:$E$8425)),"")</f>
        <v>0.15126851926315787</v>
      </c>
      <c r="L116" s="60" cm="1">
        <f t="array" ref="L116">IFERROR(_xlfn.STDEV.S(IF('Data Transformation'!$B$425:$B$8425=B116,IF('Input and Summary Results'!$J$4="no",'Data Transformation'!$C$425:$C$8425,'Data Transformation'!$E$425:$E$8425),"")),"")</f>
        <v>7.0000120310131642E-2</v>
      </c>
      <c r="M116" s="58"/>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c>
      <c r="Q116" t="str">
        <f>IFERROR(IF(AND(Assignments!L116&lt;('Data Transformation'!$R$4-'Data Transformation'!$R$3)/2,ABS(K116-'Data Transformation'!$R$6)&lt;ABS(K116-'Data Transformation'!$R$5),NOT(ISNUMBER(N116)),NOT(ISNUMBER(T116)),NOT(ISNUMBER(P116)),NOT(ISNUMBER(R116)),NOT(ISNUMBER(T116)),NOT(ISNUMBER(S116))),Assignments!B116,""),"")</f>
        <v/>
      </c>
      <c r="R116">
        <f>IF(H116&gt;='Data Transformation'!$R$30,B116,"")</f>
        <v>111</v>
      </c>
      <c r="S116" t="str">
        <f>IF(D116&gt;='Data Transformation'!$R$31,B116,"")</f>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Toggle</v>
      </c>
      <c r="W116" t="str">
        <f t="shared" si="4"/>
        <v/>
      </c>
      <c r="X116" t="str">
        <f t="shared" si="5"/>
        <v/>
      </c>
      <c r="AC116" t="b">
        <f t="shared" si="6"/>
        <v>0</v>
      </c>
      <c r="AD116">
        <f>IFERROR(ABS(ABS(K116-'Data Transformation'!$R$5)-ABS(K116-'Data Transformation'!$R$6)),"")</f>
        <v>0.74</v>
      </c>
      <c r="AE116" t="b">
        <f>IF(C116=FALSE,"",IF(AND(OR(V116=$Z$6,V116=$Z$8),OR(AC116=TRUE,AD116&lt;=IF(ISNUMBER('Data Transformation'!$R$15),'Data Transformation'!$R$15,'Data Transformation'!$R$25))),TRUE,FALSE))</f>
        <v>0</v>
      </c>
    </row>
    <row r="117" spans="2:31" x14ac:dyDescent="0.45">
      <c r="B117">
        <v>112</v>
      </c>
      <c r="C117">
        <v>17</v>
      </c>
      <c r="D117">
        <v>0</v>
      </c>
      <c r="E117">
        <v>0.125</v>
      </c>
      <c r="F117">
        <v>0.5</v>
      </c>
      <c r="G117">
        <v>0.43478260869565216</v>
      </c>
      <c r="H117">
        <v>0.8125</v>
      </c>
      <c r="I117" t="str">
        <v>no</v>
      </c>
      <c r="K117" s="59">
        <f>IFERROR(AVERAGEIF('Data Transformation'!$B$425:$B$8425,B117,IF('Input and Summary Results'!$J$4="no",'Data Transformation'!$C$425:$C$8425,'Data Transformation'!$E$425:$E$8425)),"")</f>
        <v>0.26652293650000008</v>
      </c>
      <c r="L117" s="60" cm="1">
        <f t="array" ref="L117">IFERROR(_xlfn.STDEV.S(IF('Data Transformation'!$B$425:$B$8425=B117,IF('Input and Summary Results'!$J$4="no",'Data Transformation'!$C$425:$C$8425,'Data Transformation'!$E$425:$E$8425),"")),"")</f>
        <v>0.30451915881059366</v>
      </c>
      <c r="M117" s="58"/>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f>IFERROR(IF(AND(Assignments!L117&lt;('Data Transformation'!$R$4-'Data Transformation'!$R$3)/2,ABS(K117-'Data Transformation'!$R$6)&lt;ABS(K117-'Data Transformation'!$R$5),NOT(ISNUMBER(N117)),NOT(ISNUMBER(T117)),NOT(ISNUMBER(P117)),NOT(ISNUMBER(R117)),NOT(ISNUMBER(T117)),NOT(ISNUMBER(S117))),Assignments!B117,""),"")</f>
        <v>112</v>
      </c>
      <c r="R117" t="str">
        <f>IF(H117&gt;='Data Transformation'!$R$30,B117,"")</f>
        <v/>
      </c>
      <c r="S117" t="str">
        <f>IF(D117&gt;='Data Transformation'!$R$31,B117,"")</f>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Adverse</v>
      </c>
      <c r="W117" t="str">
        <f t="shared" si="4"/>
        <v/>
      </c>
      <c r="X117" t="str">
        <f t="shared" si="5"/>
        <v/>
      </c>
      <c r="AC117" t="b">
        <f t="shared" si="6"/>
        <v>0</v>
      </c>
      <c r="AD117">
        <f>IFERROR(ABS(ABS(K117-'Data Transformation'!$R$5)-ABS(K117-'Data Transformation'!$R$6)),"")</f>
        <v>0.66695412699999979</v>
      </c>
      <c r="AE117" t="b">
        <f>IF(C117=FALSE,"",IF(AND(OR(V117=$Z$6,V117=$Z$8),OR(AC117=TRUE,AD117&lt;=IF(ISNUMBER('Data Transformation'!$R$15),'Data Transformation'!$R$15,'Data Transformation'!$R$25))),TRUE,FALSE))</f>
        <v>0</v>
      </c>
    </row>
    <row r="118" spans="2:31" x14ac:dyDescent="0.45">
      <c r="B118">
        <v>113</v>
      </c>
      <c r="C118">
        <v>19</v>
      </c>
      <c r="D118">
        <v>0</v>
      </c>
      <c r="E118">
        <v>0.1111111111111111</v>
      </c>
      <c r="F118">
        <v>0.4</v>
      </c>
      <c r="G118">
        <v>0.34782608695652173</v>
      </c>
      <c r="H118">
        <v>0.83333333333333337</v>
      </c>
      <c r="I118" t="str">
        <v>no</v>
      </c>
      <c r="K118" s="59">
        <f>IFERROR(AVERAGEIF('Data Transformation'!$B$425:$B$8425,B118,IF('Input and Summary Results'!$J$4="no",'Data Transformation'!$C$425:$C$8425,'Data Transformation'!$E$425:$E$8425)),"")</f>
        <v>0.25489066166666668</v>
      </c>
      <c r="L118" s="60" cm="1">
        <f t="array" ref="L118">IFERROR(_xlfn.STDEV.S(IF('Data Transformation'!$B$425:$B$8425=B118,IF('Input and Summary Results'!$J$4="no",'Data Transformation'!$C$425:$C$8425,'Data Transformation'!$E$425:$E$8425),"")),"")</f>
        <v>0.26762774050484045</v>
      </c>
      <c r="M118" s="58"/>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c>
      <c r="Q118">
        <f>IFERROR(IF(AND(Assignments!L118&lt;('Data Transformation'!$R$4-'Data Transformation'!$R$3)/2,ABS(K118-'Data Transformation'!$R$6)&lt;ABS(K118-'Data Transformation'!$R$5),NOT(ISNUMBER(N118)),NOT(ISNUMBER(T118)),NOT(ISNUMBER(P118)),NOT(ISNUMBER(R118)),NOT(ISNUMBER(T118)),NOT(ISNUMBER(S118))),Assignments!B118,""),"")</f>
        <v>113</v>
      </c>
      <c r="R118" t="str">
        <f>IF(H118&gt;='Data Transformation'!$R$30,B118,"")</f>
        <v/>
      </c>
      <c r="S118" t="str">
        <f>IF(D118&gt;='Data Transformation'!$R$31,B118,"")</f>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Adverse</v>
      </c>
      <c r="W118" t="str">
        <f t="shared" si="4"/>
        <v/>
      </c>
      <c r="X118" t="str">
        <f t="shared" si="5"/>
        <v/>
      </c>
      <c r="AC118" t="b">
        <f t="shared" si="6"/>
        <v>0</v>
      </c>
      <c r="AD118">
        <f>IFERROR(ABS(ABS(K118-'Data Transformation'!$R$5)-ABS(K118-'Data Transformation'!$R$6)),"")</f>
        <v>0.6902186766666667</v>
      </c>
      <c r="AE118" t="b">
        <f>IF(C118=FALSE,"",IF(AND(OR(V118=$Z$6,V118=$Z$8),OR(AC118=TRUE,AD118&lt;=IF(ISNUMBER('Data Transformation'!$R$15),'Data Transformation'!$R$15,'Data Transformation'!$R$25))),TRUE,FALSE))</f>
        <v>0</v>
      </c>
    </row>
    <row r="119" spans="2:31" x14ac:dyDescent="0.45">
      <c r="B119">
        <v>114</v>
      </c>
      <c r="C119">
        <v>19</v>
      </c>
      <c r="D119">
        <v>0</v>
      </c>
      <c r="E119">
        <v>0.16666666666666666</v>
      </c>
      <c r="F119">
        <v>0.6</v>
      </c>
      <c r="G119">
        <v>0.52173913043478259</v>
      </c>
      <c r="H119">
        <v>0.66666666666666663</v>
      </c>
      <c r="I119" t="str">
        <v>no</v>
      </c>
      <c r="K119" s="59">
        <f>IFERROR(AVERAGEIF('Data Transformation'!$B$425:$B$8425,B119,IF('Input and Summary Results'!$J$4="no",'Data Transformation'!$C$425:$C$8425,'Data Transformation'!$E$425:$E$8425)),"")</f>
        <v>0.3475720438333334</v>
      </c>
      <c r="L119" s="60" cm="1">
        <f t="array" ref="L119">IFERROR(_xlfn.STDEV.S(IF('Data Transformation'!$B$425:$B$8425=B119,IF('Input and Summary Results'!$J$4="no",'Data Transformation'!$C$425:$C$8425,'Data Transformation'!$E$425:$E$8425),"")),"")</f>
        <v>0.31734420519594492</v>
      </c>
      <c r="M119" s="58"/>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f>IF(AND(NOT(ISNUMBER(N119)),NOT(ISNUMBER(R119)),NOT(ISNUMBER(S119)),G119&gt;='Data Transformation'!$R$28),B119,"")</f>
        <v>114</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c>
      <c r="S119" t="str">
        <f>IF(D119&gt;='Data Transformation'!$R$31,B119,"")</f>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Rheostat</v>
      </c>
      <c r="W119" t="str">
        <f t="shared" si="4"/>
        <v/>
      </c>
      <c r="X119" t="str">
        <f t="shared" si="5"/>
        <v/>
      </c>
      <c r="AC119" t="b">
        <f t="shared" si="6"/>
        <v>0</v>
      </c>
      <c r="AD119">
        <f>IFERROR(ABS(ABS(K119-'Data Transformation'!$R$5)-ABS(K119-'Data Transformation'!$R$6)),"")</f>
        <v>0.50485591233333316</v>
      </c>
      <c r="AE119" t="b">
        <f>IF(C119=FALSE,"",IF(AND(OR(V119=$Z$6,V119=$Z$8),OR(AC119=TRUE,AD119&lt;=IF(ISNUMBER('Data Transformation'!$R$15),'Data Transformation'!$R$15,'Data Transformation'!$R$25))),TRUE,FALSE))</f>
        <v>0</v>
      </c>
    </row>
    <row r="120" spans="2:31" x14ac:dyDescent="0.45">
      <c r="B120">
        <v>115</v>
      </c>
      <c r="C120">
        <v>19</v>
      </c>
      <c r="D120">
        <v>0</v>
      </c>
      <c r="E120">
        <v>0.22222222222222221</v>
      </c>
      <c r="F120">
        <v>0.6</v>
      </c>
      <c r="G120">
        <v>0.47826086956521741</v>
      </c>
      <c r="H120">
        <v>0.66666666666666663</v>
      </c>
      <c r="I120" t="str">
        <v>no</v>
      </c>
      <c r="K120" s="59">
        <f>IFERROR(AVERAGEIF('Data Transformation'!$B$425:$B$8425,B120,IF('Input and Summary Results'!$J$4="no",'Data Transformation'!$C$425:$C$8425,'Data Transformation'!$E$425:$E$8425)),"")</f>
        <v>0.40408696638888886</v>
      </c>
      <c r="L120" s="60" cm="1">
        <f t="array" ref="L120">IFERROR(_xlfn.STDEV.S(IF('Data Transformation'!$B$425:$B$8425=B120,IF('Input and Summary Results'!$J$4="no",'Data Transformation'!$C$425:$C$8425,'Data Transformation'!$E$425:$E$8425),"")),"")</f>
        <v>0.35118894099115805</v>
      </c>
      <c r="M120" s="58"/>
      <c r="N120" t="str">
        <f>IF(E120&gt;='Data Transformation'!$R$29,B120,"")</f>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c>
      <c r="Q120">
        <f>IFERROR(IF(AND(Assignments!L120&lt;('Data Transformation'!$R$4-'Data Transformation'!$R$3)/2,ABS(K120-'Data Transformation'!$R$6)&lt;ABS(K120-'Data Transformation'!$R$5),NOT(ISNUMBER(N120)),NOT(ISNUMBER(T120)),NOT(ISNUMBER(P120)),NOT(ISNUMBER(R120)),NOT(ISNUMBER(T120)),NOT(ISNUMBER(S120))),Assignments!B120,""),"")</f>
        <v>115</v>
      </c>
      <c r="R120" t="str">
        <f>IF(H120&gt;='Data Transformation'!$R$30,B120,"")</f>
        <v/>
      </c>
      <c r="S120" t="str">
        <f>IF(D120&gt;='Data Transformation'!$R$31,B120,"")</f>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Adverse</v>
      </c>
      <c r="W120" t="str">
        <f t="shared" si="4"/>
        <v/>
      </c>
      <c r="X120" t="str">
        <f t="shared" si="5"/>
        <v/>
      </c>
      <c r="AC120" t="b">
        <f t="shared" si="6"/>
        <v>0</v>
      </c>
      <c r="AD120">
        <f>IFERROR(ABS(ABS(K120-'Data Transformation'!$R$5)-ABS(K120-'Data Transformation'!$R$6)),"")</f>
        <v>0.39182606722222224</v>
      </c>
      <c r="AE120" t="b">
        <f>IF(C120=FALSE,"",IF(AND(OR(V120=$Z$6,V120=$Z$8),OR(AC120=TRUE,AD120&lt;=IF(ISNUMBER('Data Transformation'!$R$15),'Data Transformation'!$R$15,'Data Transformation'!$R$25))),TRUE,FALSE))</f>
        <v>0</v>
      </c>
    </row>
    <row r="121" spans="2:31" x14ac:dyDescent="0.45">
      <c r="B121">
        <v>116</v>
      </c>
      <c r="C121">
        <v>19</v>
      </c>
      <c r="D121">
        <v>0</v>
      </c>
      <c r="E121">
        <v>0.33333333333333331</v>
      </c>
      <c r="F121">
        <v>0.5</v>
      </c>
      <c r="G121">
        <v>0.39130434782608697</v>
      </c>
      <c r="H121">
        <v>0.61111111111111116</v>
      </c>
      <c r="I121" t="str">
        <v>no</v>
      </c>
      <c r="K121" s="59">
        <f>IFERROR(AVERAGEIF('Data Transformation'!$B$425:$B$8425,B121,IF('Input and Summary Results'!$J$4="no",'Data Transformation'!$C$425:$C$8425,'Data Transformation'!$E$425:$E$8425)),"")</f>
        <v>0.39445875049999995</v>
      </c>
      <c r="L121" s="60" cm="1">
        <f t="array" ref="L121">IFERROR(_xlfn.STDEV.S(IF('Data Transformation'!$B$425:$B$8425=B121,IF('Input and Summary Results'!$J$4="no",'Data Transformation'!$C$425:$C$8425,'Data Transformation'!$E$425:$E$8425),"")),"")</f>
        <v>0.36610390378616764</v>
      </c>
      <c r="M121" s="58"/>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c>
      <c r="Q121">
        <f>IFERROR(IF(AND(Assignments!L121&lt;('Data Transformation'!$R$4-'Data Transformation'!$R$3)/2,ABS(K121-'Data Transformation'!$R$6)&lt;ABS(K121-'Data Transformation'!$R$5),NOT(ISNUMBER(N121)),NOT(ISNUMBER(T121)),NOT(ISNUMBER(P121)),NOT(ISNUMBER(R121)),NOT(ISNUMBER(T121)),NOT(ISNUMBER(S121))),Assignments!B121,""),"")</f>
        <v>116</v>
      </c>
      <c r="R121" t="str">
        <f>IF(H121&gt;='Data Transformation'!$R$30,B121,"")</f>
        <v/>
      </c>
      <c r="S121" t="str">
        <f>IF(D121&gt;='Data Transformation'!$R$31,B121,"")</f>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Adverse</v>
      </c>
      <c r="W121" t="str">
        <f t="shared" si="4"/>
        <v/>
      </c>
      <c r="X121" t="str">
        <f t="shared" si="5"/>
        <v/>
      </c>
      <c r="AC121" t="b">
        <f t="shared" si="6"/>
        <v>0</v>
      </c>
      <c r="AD121">
        <f>IFERROR(ABS(ABS(K121-'Data Transformation'!$R$5)-ABS(K121-'Data Transformation'!$R$6)),"")</f>
        <v>0.41108249900000016</v>
      </c>
      <c r="AE121" t="b">
        <f>IF(C121=FALSE,"",IF(AND(OR(V121=$Z$6,V121=$Z$8),OR(AC121=TRUE,AD121&lt;=IF(ISNUMBER('Data Transformation'!$R$15),'Data Transformation'!$R$15,'Data Transformation'!$R$25))),TRUE,FALSE))</f>
        <v>0</v>
      </c>
    </row>
    <row r="122" spans="2:31" x14ac:dyDescent="0.45">
      <c r="B122">
        <v>117</v>
      </c>
      <c r="C122">
        <v>18</v>
      </c>
      <c r="D122">
        <v>0</v>
      </c>
      <c r="E122">
        <v>0.23529411764705882</v>
      </c>
      <c r="F122">
        <v>0.5</v>
      </c>
      <c r="G122">
        <v>0.43478260869565216</v>
      </c>
      <c r="H122">
        <v>0.70588235294117652</v>
      </c>
      <c r="I122" t="str">
        <v>no</v>
      </c>
      <c r="K122" s="59">
        <f>IFERROR(AVERAGEIF('Data Transformation'!$B$425:$B$8425,B122,IF('Input and Summary Results'!$J$4="no",'Data Transformation'!$C$425:$C$8425,'Data Transformation'!$E$425:$E$8425)),"")</f>
        <v>0.37268903464705883</v>
      </c>
      <c r="L122" s="60" cm="1">
        <f t="array" ref="L122">IFERROR(_xlfn.STDEV.S(IF('Data Transformation'!$B$425:$B$8425=B122,IF('Input and Summary Results'!$J$4="no",'Data Transformation'!$C$425:$C$8425,'Data Transformation'!$E$425:$E$8425),"")),"")</f>
        <v>0.32743486883999029</v>
      </c>
      <c r="M122" s="58"/>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f>IFERROR(IF(AND(Assignments!L122&lt;('Data Transformation'!$R$4-'Data Transformation'!$R$3)/2,ABS(K122-'Data Transformation'!$R$6)&lt;ABS(K122-'Data Transformation'!$R$5),NOT(ISNUMBER(N122)),NOT(ISNUMBER(T122)),NOT(ISNUMBER(P122)),NOT(ISNUMBER(R122)),NOT(ISNUMBER(T122)),NOT(ISNUMBER(S122))),Assignments!B122,""),"")</f>
        <v>117</v>
      </c>
      <c r="R122" t="str">
        <f>IF(H122&gt;='Data Transformation'!$R$30,B122,"")</f>
        <v/>
      </c>
      <c r="S122" t="str">
        <f>IF(D122&gt;='Data Transformation'!$R$31,B122,"")</f>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Adverse</v>
      </c>
      <c r="W122" t="str">
        <f t="shared" si="4"/>
        <v/>
      </c>
      <c r="X122" t="str">
        <f t="shared" si="5"/>
        <v/>
      </c>
      <c r="AC122" t="b">
        <f t="shared" si="6"/>
        <v>0</v>
      </c>
      <c r="AD122">
        <f>IFERROR(ABS(ABS(K122-'Data Transformation'!$R$5)-ABS(K122-'Data Transformation'!$R$6)),"")</f>
        <v>0.4546219307058823</v>
      </c>
      <c r="AE122" t="b">
        <f>IF(C122=FALSE,"",IF(AND(OR(V122=$Z$6,V122=$Z$8),OR(AC122=TRUE,AD122&lt;=IF(ISNUMBER('Data Transformation'!$R$15),'Data Transformation'!$R$15,'Data Transformation'!$R$25))),TRUE,FALSE))</f>
        <v>0</v>
      </c>
    </row>
    <row r="123" spans="2:31" x14ac:dyDescent="0.45">
      <c r="B123">
        <v>118</v>
      </c>
      <c r="C123">
        <v>15</v>
      </c>
      <c r="D123">
        <v>0</v>
      </c>
      <c r="E123">
        <v>0</v>
      </c>
      <c r="F123">
        <v>0.2</v>
      </c>
      <c r="G123">
        <v>8.6956521739130432E-2</v>
      </c>
      <c r="H123">
        <v>1</v>
      </c>
      <c r="I123" t="str">
        <v>yes</v>
      </c>
      <c r="K123" s="59">
        <f>IFERROR(AVERAGEIF('Data Transformation'!$B$425:$B$8425,B123,IF('Input and Summary Results'!$J$4="no",'Data Transformation'!$C$425:$C$8425,'Data Transformation'!$E$425:$E$8425)),"")</f>
        <v>0.15069633150000003</v>
      </c>
      <c r="L123" s="60" cm="1">
        <f t="array" ref="L123">IFERROR(_xlfn.STDEV.S(IF('Data Transformation'!$B$425:$B$8425=B123,IF('Input and Summary Results'!$J$4="no",'Data Transformation'!$C$425:$C$8425,'Data Transformation'!$E$425:$E$8425),"")),"")</f>
        <v>6.8772405432286715E-2</v>
      </c>
      <c r="M123" s="58"/>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c>
      <c r="Q123" t="str">
        <f>IFERROR(IF(AND(Assignments!L123&lt;('Data Transformation'!$R$4-'Data Transformation'!$R$3)/2,ABS(K123-'Data Transformation'!$R$6)&lt;ABS(K123-'Data Transformation'!$R$5),NOT(ISNUMBER(N123)),NOT(ISNUMBER(T123)),NOT(ISNUMBER(P123)),NOT(ISNUMBER(R123)),NOT(ISNUMBER(T123)),NOT(ISNUMBER(S123))),Assignments!B123,""),"")</f>
        <v/>
      </c>
      <c r="R123">
        <f>IF(H123&gt;='Data Transformation'!$R$30,B123,"")</f>
        <v>118</v>
      </c>
      <c r="S123" t="str">
        <f>IF(D123&gt;='Data Transformation'!$R$31,B123,"")</f>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Toggle</v>
      </c>
      <c r="W123" t="str">
        <f t="shared" si="4"/>
        <v/>
      </c>
      <c r="X123" t="str">
        <f t="shared" si="5"/>
        <v/>
      </c>
      <c r="AC123" t="b">
        <f t="shared" si="6"/>
        <v>0</v>
      </c>
      <c r="AD123">
        <f>IFERROR(ABS(ABS(K123-'Data Transformation'!$R$5)-ABS(K123-'Data Transformation'!$R$6)),"")</f>
        <v>0.74</v>
      </c>
      <c r="AE123" t="b">
        <f>IF(C123=FALSE,"",IF(AND(OR(V123=$Z$6,V123=$Z$8),OR(AC123=TRUE,AD123&lt;=IF(ISNUMBER('Data Transformation'!$R$15),'Data Transformation'!$R$15,'Data Transformation'!$R$25))),TRUE,FALSE))</f>
        <v>0</v>
      </c>
    </row>
    <row r="124" spans="2:31" x14ac:dyDescent="0.45">
      <c r="B124">
        <v>119</v>
      </c>
      <c r="C124">
        <v>14</v>
      </c>
      <c r="D124">
        <v>0</v>
      </c>
      <c r="E124">
        <v>0.38461538461538464</v>
      </c>
      <c r="F124">
        <v>0.3</v>
      </c>
      <c r="G124">
        <v>0.17391304347826086</v>
      </c>
      <c r="H124">
        <v>0.61538461538461542</v>
      </c>
      <c r="I124" t="str">
        <v>no</v>
      </c>
      <c r="K124" s="59">
        <f>IFERROR(AVERAGEIF('Data Transformation'!$B$425:$B$8425,B124,IF('Input and Summary Results'!$J$4="no",'Data Transformation'!$C$425:$C$8425,'Data Transformation'!$E$425:$E$8425)),"")</f>
        <v>0.46860472823076926</v>
      </c>
      <c r="L124" s="60" cm="1">
        <f t="array" ref="L124">IFERROR(_xlfn.STDEV.S(IF('Data Transformation'!$B$425:$B$8425=B124,IF('Input and Summary Results'!$J$4="no",'Data Transformation'!$C$425:$C$8425,'Data Transformation'!$E$425:$E$8425),"")),"")</f>
        <v>0.424558590272964</v>
      </c>
      <c r="M124" s="58"/>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c>
      <c r="Q124">
        <f>IFERROR(IF(AND(Assignments!L124&lt;('Data Transformation'!$R$4-'Data Transformation'!$R$3)/2,ABS(K124-'Data Transformation'!$R$6)&lt;ABS(K124-'Data Transformation'!$R$5),NOT(ISNUMBER(N124)),NOT(ISNUMBER(T124)),NOT(ISNUMBER(P124)),NOT(ISNUMBER(R124)),NOT(ISNUMBER(T124)),NOT(ISNUMBER(S124))),Assignments!B124,""),"")</f>
        <v>119</v>
      </c>
      <c r="R124" t="str">
        <f>IF(H124&gt;='Data Transformation'!$R$30,B124,"")</f>
        <v/>
      </c>
      <c r="S124" t="str">
        <f>IF(D124&gt;='Data Transformation'!$R$31,B124,"")</f>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Adverse</v>
      </c>
      <c r="W124" t="str">
        <f t="shared" si="4"/>
        <v/>
      </c>
      <c r="X124" t="str">
        <f t="shared" si="5"/>
        <v/>
      </c>
      <c r="AC124" t="b">
        <f t="shared" si="6"/>
        <v>1</v>
      </c>
      <c r="AD124">
        <f>IFERROR(ABS(ABS(K124-'Data Transformation'!$R$5)-ABS(K124-'Data Transformation'!$R$6)),"")</f>
        <v>0.26279054353846143</v>
      </c>
      <c r="AE124" t="b">
        <f>IF(C124=FALSE,"",IF(AND(OR(V124=$Z$6,V124=$Z$8),OR(AC124=TRUE,AD124&lt;=IF(ISNUMBER('Data Transformation'!$R$15),'Data Transformation'!$R$15,'Data Transformation'!$R$25))),TRUE,FALSE))</f>
        <v>1</v>
      </c>
    </row>
    <row r="125" spans="2:31" x14ac:dyDescent="0.45">
      <c r="B125">
        <v>120</v>
      </c>
      <c r="C125">
        <v>19</v>
      </c>
      <c r="D125">
        <v>0</v>
      </c>
      <c r="E125">
        <v>0.33333333333333331</v>
      </c>
      <c r="F125">
        <v>0.5</v>
      </c>
      <c r="G125">
        <v>0.43478260869565216</v>
      </c>
      <c r="H125">
        <v>0.61111111111111116</v>
      </c>
      <c r="I125" t="str">
        <v>no</v>
      </c>
      <c r="K125" s="59">
        <f>IFERROR(AVERAGEIF('Data Transformation'!$B$425:$B$8425,B125,IF('Input and Summary Results'!$J$4="no",'Data Transformation'!$C$425:$C$8425,'Data Transformation'!$E$425:$E$8425)),"")</f>
        <v>0.43288258288888887</v>
      </c>
      <c r="L125" s="60" cm="1">
        <f t="array" ref="L125">IFERROR(_xlfn.STDEV.S(IF('Data Transformation'!$B$425:$B$8425=B125,IF('Input and Summary Results'!$J$4="no",'Data Transformation'!$C$425:$C$8425,'Data Transformation'!$E$425:$E$8425),"")),"")</f>
        <v>0.37351060278638254</v>
      </c>
      <c r="M125" s="58"/>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c>
      <c r="Q125">
        <f>IFERROR(IF(AND(Assignments!L125&lt;('Data Transformation'!$R$4-'Data Transformation'!$R$3)/2,ABS(K125-'Data Transformation'!$R$6)&lt;ABS(K125-'Data Transformation'!$R$5),NOT(ISNUMBER(N125)),NOT(ISNUMBER(T125)),NOT(ISNUMBER(P125)),NOT(ISNUMBER(R125)),NOT(ISNUMBER(T125)),NOT(ISNUMBER(S125))),Assignments!B125,""),"")</f>
        <v>120</v>
      </c>
      <c r="R125" t="str">
        <f>IF(H125&gt;='Data Transformation'!$R$30,B125,"")</f>
        <v/>
      </c>
      <c r="S125" t="str">
        <f>IF(D125&gt;='Data Transformation'!$R$31,B125,"")</f>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Adverse</v>
      </c>
      <c r="W125" t="str">
        <f t="shared" si="4"/>
        <v/>
      </c>
      <c r="X125" t="str">
        <f t="shared" si="5"/>
        <v/>
      </c>
      <c r="AC125" t="b">
        <f t="shared" si="6"/>
        <v>0</v>
      </c>
      <c r="AD125">
        <f>IFERROR(ABS(ABS(K125-'Data Transformation'!$R$5)-ABS(K125-'Data Transformation'!$R$6)),"")</f>
        <v>0.33423483422222222</v>
      </c>
      <c r="AE125" t="b">
        <f>IF(C125=FALSE,"",IF(AND(OR(V125=$Z$6,V125=$Z$8),OR(AC125=TRUE,AD125&lt;=IF(ISNUMBER('Data Transformation'!$R$15),'Data Transformation'!$R$15,'Data Transformation'!$R$25))),TRUE,FALSE))</f>
        <v>0</v>
      </c>
    </row>
    <row r="126" spans="2:31" x14ac:dyDescent="0.45">
      <c r="B126">
        <v>121</v>
      </c>
      <c r="C126">
        <v>20</v>
      </c>
      <c r="D126">
        <v>0</v>
      </c>
      <c r="E126">
        <v>0</v>
      </c>
      <c r="F126">
        <v>0.4</v>
      </c>
      <c r="G126">
        <v>0.30434782608695654</v>
      </c>
      <c r="H126">
        <v>0.84210526315789469</v>
      </c>
      <c r="I126" t="str">
        <v>no</v>
      </c>
      <c r="K126" s="59">
        <f>IFERROR(AVERAGEIF('Data Transformation'!$B$425:$B$8425,B126,IF('Input and Summary Results'!$J$4="no",'Data Transformation'!$C$425:$C$8425,'Data Transformation'!$E$425:$E$8425)),"")</f>
        <v>0.20120682147368424</v>
      </c>
      <c r="L126" s="60" cm="1">
        <f t="array" ref="L126">IFERROR(_xlfn.STDEV.S(IF('Data Transformation'!$B$425:$B$8425=B126,IF('Input and Summary Results'!$J$4="no",'Data Transformation'!$C$425:$C$8425,'Data Transformation'!$E$425:$E$8425),"")),"")</f>
        <v>0.11422730694260626</v>
      </c>
      <c r="M126" s="58"/>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f>IFERROR(IF(AND(Assignments!L126&lt;('Data Transformation'!$R$4-'Data Transformation'!$R$3)/2,ABS(K126-'Data Transformation'!$R$6)&lt;ABS(K126-'Data Transformation'!$R$5),NOT(ISNUMBER(N126)),NOT(ISNUMBER(T126)),NOT(ISNUMBER(P126)),NOT(ISNUMBER(R126)),NOT(ISNUMBER(T126)),NOT(ISNUMBER(S126))),Assignments!B126,""),"")</f>
        <v>121</v>
      </c>
      <c r="R126" t="str">
        <f>IF(H126&gt;='Data Transformation'!$R$30,B126,"")</f>
        <v/>
      </c>
      <c r="S126" t="str">
        <f>IF(D126&gt;='Data Transformation'!$R$31,B126,"")</f>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Adverse</v>
      </c>
      <c r="W126" t="str">
        <f t="shared" si="4"/>
        <v/>
      </c>
      <c r="X126" t="str">
        <f t="shared" si="5"/>
        <v/>
      </c>
      <c r="AC126" t="b">
        <f t="shared" si="6"/>
        <v>0</v>
      </c>
      <c r="AD126">
        <f>IFERROR(ABS(ABS(K126-'Data Transformation'!$R$5)-ABS(K126-'Data Transformation'!$R$6)),"")</f>
        <v>0.74</v>
      </c>
      <c r="AE126" t="b">
        <f>IF(C126=FALSE,"",IF(AND(OR(V126=$Z$6,V126=$Z$8),OR(AC126=TRUE,AD126&lt;=IF(ISNUMBER('Data Transformation'!$R$15),'Data Transformation'!$R$15,'Data Transformation'!$R$25))),TRUE,FALSE))</f>
        <v>0</v>
      </c>
    </row>
    <row r="127" spans="2:31" x14ac:dyDescent="0.45">
      <c r="B127">
        <v>122</v>
      </c>
      <c r="C127">
        <v>19</v>
      </c>
      <c r="D127">
        <v>0</v>
      </c>
      <c r="E127">
        <v>5.5555555555555552E-2</v>
      </c>
      <c r="F127">
        <v>0.7</v>
      </c>
      <c r="G127">
        <v>0.69565217391304346</v>
      </c>
      <c r="H127">
        <v>0.55555555555555558</v>
      </c>
      <c r="I127" t="str">
        <v>no</v>
      </c>
      <c r="K127" s="59">
        <f>IFERROR(AVERAGEIF('Data Transformation'!$B$425:$B$8425,B127,IF('Input and Summary Results'!$J$4="no",'Data Transformation'!$C$425:$C$8425,'Data Transformation'!$E$425:$E$8425)),"")</f>
        <v>0.34051100927777778</v>
      </c>
      <c r="L127" s="60" cm="1">
        <f t="array" ref="L127">IFERROR(_xlfn.STDEV.S(IF('Data Transformation'!$B$425:$B$8425=B127,IF('Input and Summary Results'!$J$4="no",'Data Transformation'!$C$425:$C$8425,'Data Transformation'!$E$425:$E$8425),"")),"")</f>
        <v>0.22280697737281668</v>
      </c>
      <c r="M127" s="58"/>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f>IF(AND(NOT(ISNUMBER(N127)),NOT(ISNUMBER(R127)),NOT(ISNUMBER(S127)),G127&gt;='Data Transformation'!$R$28),B127,"")</f>
        <v>122</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c>
      <c r="S127" t="str">
        <f>IF(D127&gt;='Data Transformation'!$R$31,B127,"")</f>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Rheostat</v>
      </c>
      <c r="W127" t="str">
        <f t="shared" si="4"/>
        <v/>
      </c>
      <c r="X127" t="str">
        <f t="shared" si="5"/>
        <v/>
      </c>
      <c r="AC127" t="b">
        <f t="shared" si="6"/>
        <v>0</v>
      </c>
      <c r="AD127">
        <f>IFERROR(ABS(ABS(K127-'Data Transformation'!$R$5)-ABS(K127-'Data Transformation'!$R$6)),"")</f>
        <v>0.5189779814444444</v>
      </c>
      <c r="AE127" t="b">
        <f>IF(C127=FALSE,"",IF(AND(OR(V127=$Z$6,V127=$Z$8),OR(AC127=TRUE,AD127&lt;=IF(ISNUMBER('Data Transformation'!$R$15),'Data Transformation'!$R$15,'Data Transformation'!$R$25))),TRUE,FALSE))</f>
        <v>0</v>
      </c>
    </row>
    <row r="128" spans="2:31" x14ac:dyDescent="0.45">
      <c r="B128">
        <v>123</v>
      </c>
      <c r="C128">
        <v>18</v>
      </c>
      <c r="D128">
        <v>0</v>
      </c>
      <c r="E128">
        <v>5.8823529411764705E-2</v>
      </c>
      <c r="F128">
        <v>0.6</v>
      </c>
      <c r="G128">
        <v>0.52173913043478259</v>
      </c>
      <c r="H128">
        <v>0.70588235294117652</v>
      </c>
      <c r="I128" t="str">
        <v>no</v>
      </c>
      <c r="K128" s="59">
        <f>IFERROR(AVERAGEIF('Data Transformation'!$B$425:$B$8425,B128,IF('Input and Summary Results'!$J$4="no",'Data Transformation'!$C$425:$C$8425,'Data Transformation'!$E$425:$E$8425)),"")</f>
        <v>0.28923068488235293</v>
      </c>
      <c r="L128" s="60" cm="1">
        <f t="array" ref="L128">IFERROR(_xlfn.STDEV.S(IF('Data Transformation'!$B$425:$B$8425=B128,IF('Input and Summary Results'!$J$4="no",'Data Transformation'!$C$425:$C$8425,'Data Transformation'!$E$425:$E$8425),"")),"")</f>
        <v>0.25917119392503069</v>
      </c>
      <c r="M128" s="58"/>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f>IF(AND(NOT(ISNUMBER(N128)),NOT(ISNUMBER(R128)),NOT(ISNUMBER(S128)),G128&gt;='Data Transformation'!$R$28),B128,"")</f>
        <v>123</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c>
      <c r="S128" t="str">
        <f>IF(D128&gt;='Data Transformation'!$R$31,B128,"")</f>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Rheostat</v>
      </c>
      <c r="W128" t="str">
        <f t="shared" si="4"/>
        <v/>
      </c>
      <c r="X128" t="str">
        <f t="shared" si="5"/>
        <v/>
      </c>
      <c r="AC128" t="b">
        <f t="shared" si="6"/>
        <v>0</v>
      </c>
      <c r="AD128">
        <f>IFERROR(ABS(ABS(K128-'Data Transformation'!$R$5)-ABS(K128-'Data Transformation'!$R$6)),"")</f>
        <v>0.6215386302352941</v>
      </c>
      <c r="AE128" t="b">
        <f>IF(C128=FALSE,"",IF(AND(OR(V128=$Z$6,V128=$Z$8),OR(AC128=TRUE,AD128&lt;=IF(ISNUMBER('Data Transformation'!$R$15),'Data Transformation'!$R$15,'Data Transformation'!$R$25))),TRUE,FALSE))</f>
        <v>0</v>
      </c>
    </row>
    <row r="129" spans="2:31" x14ac:dyDescent="0.45">
      <c r="B129">
        <v>124</v>
      </c>
      <c r="C129">
        <v>17</v>
      </c>
      <c r="D129">
        <v>0</v>
      </c>
      <c r="E129">
        <v>0.5625</v>
      </c>
      <c r="F129">
        <v>0.8</v>
      </c>
      <c r="G129">
        <v>0.78260869565217395</v>
      </c>
      <c r="H129">
        <v>0.1875</v>
      </c>
      <c r="I129" t="str">
        <v>no</v>
      </c>
      <c r="K129" s="59">
        <f>IFERROR(AVERAGEIF('Data Transformation'!$B$425:$B$8425,B129,IF('Input and Summary Results'!$J$4="no",'Data Transformation'!$C$425:$C$8425,'Data Transformation'!$E$425:$E$8425)),"")</f>
        <v>0.7028867648124999</v>
      </c>
      <c r="L129" s="60" cm="1">
        <f t="array" ref="L129">IFERROR(_xlfn.STDEV.S(IF('Data Transformation'!$B$425:$B$8425=B129,IF('Input and Summary Results'!$J$4="no",'Data Transformation'!$C$425:$C$8425,'Data Transformation'!$E$425:$E$8425),"")),"")</f>
        <v>0.321655181166977</v>
      </c>
      <c r="M129" s="58"/>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0.20577352962499984</v>
      </c>
      <c r="AE129" t="b">
        <f>IF(C129=FALSE,"",IF(AND(OR(V129=$Z$6,V129=$Z$8),OR(AC129=TRUE,AD129&lt;=IF(ISNUMBER('Data Transformation'!$R$15),'Data Transformation'!$R$15,'Data Transformation'!$R$25))),TRUE,FALSE))</f>
        <v>0</v>
      </c>
    </row>
    <row r="130" spans="2:31" x14ac:dyDescent="0.45">
      <c r="B130">
        <v>125</v>
      </c>
      <c r="C130">
        <v>17</v>
      </c>
      <c r="D130">
        <v>0</v>
      </c>
      <c r="E130">
        <v>0.25</v>
      </c>
      <c r="F130">
        <v>0.4</v>
      </c>
      <c r="G130">
        <v>0.30434782608695654</v>
      </c>
      <c r="H130">
        <v>0.75</v>
      </c>
      <c r="I130" t="str">
        <v>no</v>
      </c>
      <c r="K130" s="59">
        <f>IFERROR(AVERAGEIF('Data Transformation'!$B$425:$B$8425,B130,IF('Input and Summary Results'!$J$4="no",'Data Transformation'!$C$425:$C$8425,'Data Transformation'!$E$425:$E$8425)),"")</f>
        <v>0.33497630881250001</v>
      </c>
      <c r="L130" s="60" cm="1">
        <f t="array" ref="L130">IFERROR(_xlfn.STDEV.S(IF('Data Transformation'!$B$425:$B$8425=B130,IF('Input and Summary Results'!$J$4="no",'Data Transformation'!$C$425:$C$8425,'Data Transformation'!$E$425:$E$8425),"")),"")</f>
        <v>0.33269320216721093</v>
      </c>
      <c r="M130" s="58"/>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c>
      <c r="Q130">
        <f>IFERROR(IF(AND(Assignments!L130&lt;('Data Transformation'!$R$4-'Data Transformation'!$R$3)/2,ABS(K130-'Data Transformation'!$R$6)&lt;ABS(K130-'Data Transformation'!$R$5),NOT(ISNUMBER(N130)),NOT(ISNUMBER(T130)),NOT(ISNUMBER(P130)),NOT(ISNUMBER(R130)),NOT(ISNUMBER(T130)),NOT(ISNUMBER(S130))),Assignments!B130,""),"")</f>
        <v>125</v>
      </c>
      <c r="R130" t="str">
        <f>IF(H130&gt;='Data Transformation'!$R$30,B130,"")</f>
        <v/>
      </c>
      <c r="S130" t="str">
        <f>IF(D130&gt;='Data Transformation'!$R$31,B130,"")</f>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Adverse</v>
      </c>
      <c r="W130" t="str">
        <f t="shared" si="4"/>
        <v/>
      </c>
      <c r="X130" t="str">
        <f t="shared" si="5"/>
        <v/>
      </c>
      <c r="AC130" t="b">
        <f t="shared" si="6"/>
        <v>0</v>
      </c>
      <c r="AD130">
        <f>IFERROR(ABS(ABS(K130-'Data Transformation'!$R$5)-ABS(K130-'Data Transformation'!$R$6)),"")</f>
        <v>0.53004738237500004</v>
      </c>
      <c r="AE130" t="b">
        <f>IF(C130=FALSE,"",IF(AND(OR(V130=$Z$6,V130=$Z$8),OR(AC130=TRUE,AD130&lt;=IF(ISNUMBER('Data Transformation'!$R$15),'Data Transformation'!$R$15,'Data Transformation'!$R$25))),TRUE,FALSE))</f>
        <v>0</v>
      </c>
    </row>
    <row r="131" spans="2:31" x14ac:dyDescent="0.45">
      <c r="B131">
        <v>126</v>
      </c>
      <c r="C131">
        <v>20</v>
      </c>
      <c r="D131">
        <v>0</v>
      </c>
      <c r="E131">
        <v>0.94736842105263153</v>
      </c>
      <c r="F131">
        <v>0.4</v>
      </c>
      <c r="G131">
        <v>0.39130434782608697</v>
      </c>
      <c r="H131">
        <v>0</v>
      </c>
      <c r="I131" t="str">
        <v>no</v>
      </c>
      <c r="K131" s="59">
        <f>IFERROR(AVERAGEIF('Data Transformation'!$B$425:$B$8425,B131,IF('Input and Summary Results'!$J$4="no",'Data Transformation'!$C$425:$C$8425,'Data Transformation'!$E$425:$E$8425)),"")</f>
        <v>0.92892457563157915</v>
      </c>
      <c r="L131" s="60" cm="1">
        <f t="array" ref="L131">IFERROR(_xlfn.STDEV.S(IF('Data Transformation'!$B$425:$B$8425=B131,IF('Input and Summary Results'!$J$4="no",'Data Transformation'!$C$425:$C$8425,'Data Transformation'!$E$425:$E$8425),"")),"")</f>
        <v>8.5763794205833813E-2</v>
      </c>
      <c r="M131" s="58"/>
      <c r="N131">
        <f>IF(E131&gt;='Data Transformation'!$R$29,B131,"")</f>
        <v>126</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Neutral</v>
      </c>
      <c r="W131" t="str">
        <f t="shared" si="4"/>
        <v/>
      </c>
      <c r="X131" t="str">
        <f t="shared" si="5"/>
        <v/>
      </c>
      <c r="AC131" t="b">
        <f t="shared" si="6"/>
        <v>0</v>
      </c>
      <c r="AD131">
        <f>IFERROR(ABS(ABS(K131-'Data Transformation'!$R$5)-ABS(K131-'Data Transformation'!$R$6)),"")</f>
        <v>0.65784915126315835</v>
      </c>
      <c r="AE131" t="b">
        <f>IF(C131=FALSE,"",IF(AND(OR(V131=$Z$6,V131=$Z$8),OR(AC131=TRUE,AD131&lt;=IF(ISNUMBER('Data Transformation'!$R$15),'Data Transformation'!$R$15,'Data Transformation'!$R$25))),TRUE,FALSE))</f>
        <v>0</v>
      </c>
    </row>
    <row r="132" spans="2:31" x14ac:dyDescent="0.45">
      <c r="B132">
        <v>127</v>
      </c>
      <c r="C132">
        <v>18</v>
      </c>
      <c r="D132">
        <v>0</v>
      </c>
      <c r="E132">
        <v>5.8823529411764705E-2</v>
      </c>
      <c r="F132">
        <v>0.4</v>
      </c>
      <c r="G132">
        <v>0.2608695652173913</v>
      </c>
      <c r="H132">
        <v>0.88235294117647056</v>
      </c>
      <c r="I132" t="str">
        <v>no</v>
      </c>
      <c r="K132" s="59">
        <f>IFERROR(AVERAGEIF('Data Transformation'!$B$425:$B$8425,B132,IF('Input and Summary Results'!$J$4="no",'Data Transformation'!$C$425:$C$8425,'Data Transformation'!$E$425:$E$8425)),"")</f>
        <v>0.19483210147058824</v>
      </c>
      <c r="L132" s="60" cm="1">
        <f t="array" ref="L132">IFERROR(_xlfn.STDEV.S(IF('Data Transformation'!$B$425:$B$8425=B132,IF('Input and Summary Results'!$J$4="no",'Data Transformation'!$C$425:$C$8425,'Data Transformation'!$E$425:$E$8425),"")),"")</f>
        <v>0.19034630248454273</v>
      </c>
      <c r="M132" s="58"/>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f>IFERROR(IF(AND(Assignments!L132&lt;('Data Transformation'!$R$4-'Data Transformation'!$R$3)/2,ABS(K132-'Data Transformation'!$R$6)&lt;ABS(K132-'Data Transformation'!$R$5),NOT(ISNUMBER(N132)),NOT(ISNUMBER(T132)),NOT(ISNUMBER(P132)),NOT(ISNUMBER(R132)),NOT(ISNUMBER(T132)),NOT(ISNUMBER(S132))),Assignments!B132,""),"")</f>
        <v>127</v>
      </c>
      <c r="R132" t="str">
        <f>IF(H132&gt;='Data Transformation'!$R$30,B132,"")</f>
        <v/>
      </c>
      <c r="S132" t="str">
        <f>IF(D132&gt;='Data Transformation'!$R$31,B132,"")</f>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Adverse</v>
      </c>
      <c r="W132" t="str">
        <f t="shared" si="4"/>
        <v/>
      </c>
      <c r="X132" t="str">
        <f t="shared" si="5"/>
        <v/>
      </c>
      <c r="AC132" t="b">
        <f t="shared" si="6"/>
        <v>0</v>
      </c>
      <c r="AD132">
        <f>IFERROR(ABS(ABS(K132-'Data Transformation'!$R$5)-ABS(K132-'Data Transformation'!$R$6)),"")</f>
        <v>0.74</v>
      </c>
      <c r="AE132" t="b">
        <f>IF(C132=FALSE,"",IF(AND(OR(V132=$Z$6,V132=$Z$8),OR(AC132=TRUE,AD132&lt;=IF(ISNUMBER('Data Transformation'!$R$15),'Data Transformation'!$R$15,'Data Transformation'!$R$25))),TRUE,FALSE))</f>
        <v>0</v>
      </c>
    </row>
    <row r="133" spans="2:31" x14ac:dyDescent="0.45">
      <c r="B133">
        <v>128</v>
      </c>
      <c r="C133">
        <v>18</v>
      </c>
      <c r="D133">
        <v>0</v>
      </c>
      <c r="E133">
        <v>0.88235294117647056</v>
      </c>
      <c r="F133">
        <v>0.6</v>
      </c>
      <c r="G133">
        <v>0.52173913043478259</v>
      </c>
      <c r="H133">
        <v>5.8823529411764705E-2</v>
      </c>
      <c r="I133" t="str">
        <v>no</v>
      </c>
      <c r="K133" s="59">
        <f>IFERROR(AVERAGEIF('Data Transformation'!$B$425:$B$8425,B133,IF('Input and Summary Results'!$J$4="no",'Data Transformation'!$C$425:$C$8425,'Data Transformation'!$E$425:$E$8425)),"")</f>
        <v>0.83288226629411766</v>
      </c>
      <c r="L133" s="60" cm="1">
        <f t="array" ref="L133">IFERROR(_xlfn.STDEV.S(IF('Data Transformation'!$B$425:$B$8425=B133,IF('Input and Summary Results'!$J$4="no",'Data Transformation'!$C$425:$C$8425,'Data Transformation'!$E$425:$E$8425),"")),"")</f>
        <v>0.20702207832328681</v>
      </c>
      <c r="M133" s="58"/>
      <c r="N133" t="str">
        <f>IF(E133&gt;='Data Transformation'!$R$29,B133,"")</f>
        <v/>
      </c>
      <c r="O133" t="str">
        <f>IFERROR(IF(AND(Assignments!L133&lt;('Data Transformation'!$R$4-'Data Transformation'!$R$3)/2,ABS(K133-'Data Transformation'!$R$6)&gt;ABS(K133-'Data Transformation'!$R$5),NOT(ISNUMBER(N133)),NOT(ISNUMBER(R133)),NOT(ISNUMBER(P133)),NOT(ISNUMBER(R133)),NOT(ISNUMBER(S133)),NOT(ISNUMBER(T133))),Assignments!B133,""),"")</f>
        <v/>
      </c>
      <c r="P133">
        <f>IF(AND(NOT(ISNUMBER(N133)),NOT(ISNUMBER(R133)),NOT(ISNUMBER(S133)),G133&gt;='Data Transformation'!$R$28),B133,"")</f>
        <v>128</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Rheostat</v>
      </c>
      <c r="W133" t="str">
        <f t="shared" si="4"/>
        <v/>
      </c>
      <c r="X133" t="str">
        <f t="shared" si="5"/>
        <v/>
      </c>
      <c r="AC133" t="b">
        <f t="shared" si="6"/>
        <v>0</v>
      </c>
      <c r="AD133">
        <f>IFERROR(ABS(ABS(K133-'Data Transformation'!$R$5)-ABS(K133-'Data Transformation'!$R$6)),"")</f>
        <v>0.46576453258823536</v>
      </c>
      <c r="AE133" t="b">
        <f>IF(C133=FALSE,"",IF(AND(OR(V133=$Z$6,V133=$Z$8),OR(AC133=TRUE,AD133&lt;=IF(ISNUMBER('Data Transformation'!$R$15),'Data Transformation'!$R$15,'Data Transformation'!$R$25))),TRUE,FALSE))</f>
        <v>0</v>
      </c>
    </row>
    <row r="134" spans="2:31" x14ac:dyDescent="0.45">
      <c r="B134">
        <v>129</v>
      </c>
      <c r="C134">
        <v>20</v>
      </c>
      <c r="D134">
        <v>0</v>
      </c>
      <c r="E134">
        <v>0.26315789473684209</v>
      </c>
      <c r="F134">
        <v>0.7</v>
      </c>
      <c r="G134">
        <v>0.65217391304347827</v>
      </c>
      <c r="H134">
        <v>0.57894736842105265</v>
      </c>
      <c r="I134" t="str">
        <v>no</v>
      </c>
      <c r="K134" s="59">
        <f>IFERROR(AVERAGEIF('Data Transformation'!$B$425:$B$8425,B134,IF('Input and Summary Results'!$J$4="no",'Data Transformation'!$C$425:$C$8425,'Data Transformation'!$E$425:$E$8425)),"")</f>
        <v>0.4016835298421052</v>
      </c>
      <c r="L134" s="60" cm="1">
        <f t="array" ref="L134">IFERROR(_xlfn.STDEV.S(IF('Data Transformation'!$B$425:$B$8425=B134,IF('Input and Summary Results'!$J$4="no",'Data Transformation'!$C$425:$C$8425,'Data Transformation'!$E$425:$E$8425),"")),"")</f>
        <v>0.35213775523495627</v>
      </c>
      <c r="M134" s="58"/>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f>IF(AND(NOT(ISNUMBER(N134)),NOT(ISNUMBER(R134)),NOT(ISNUMBER(S134)),G134&gt;='Data Transformation'!$R$28),B134,"")</f>
        <v>129</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c>
      <c r="S134" t="str">
        <f>IF(D134&gt;='Data Transformation'!$R$31,B134,"")</f>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Rheostat</v>
      </c>
      <c r="W134" t="str">
        <f t="shared" si="4"/>
        <v/>
      </c>
      <c r="X134" t="str">
        <f t="shared" si="5"/>
        <v/>
      </c>
      <c r="AC134" t="b">
        <f t="shared" si="6"/>
        <v>0</v>
      </c>
      <c r="AD134">
        <f>IFERROR(ABS(ABS(K134-'Data Transformation'!$R$5)-ABS(K134-'Data Transformation'!$R$6)),"")</f>
        <v>0.39663294031578955</v>
      </c>
      <c r="AE134" t="b">
        <f>IF(C134=FALSE,"",IF(AND(OR(V134=$Z$6,V134=$Z$8),OR(AC134=TRUE,AD134&lt;=IF(ISNUMBER('Data Transformation'!$R$15),'Data Transformation'!$R$15,'Data Transformation'!$R$25))),TRUE,FALSE))</f>
        <v>0</v>
      </c>
    </row>
    <row r="135" spans="2:31" x14ac:dyDescent="0.45">
      <c r="B135">
        <v>130</v>
      </c>
      <c r="C135">
        <v>19</v>
      </c>
      <c r="D135">
        <v>0</v>
      </c>
      <c r="E135">
        <v>0.1111111111111111</v>
      </c>
      <c r="F135">
        <v>0.5</v>
      </c>
      <c r="G135">
        <v>0.43478260869565216</v>
      </c>
      <c r="H135">
        <v>0.66666666666666663</v>
      </c>
      <c r="I135" t="str">
        <v>no</v>
      </c>
      <c r="K135" s="59">
        <f>IFERROR(AVERAGEIF('Data Transformation'!$B$425:$B$8425,B135,IF('Input and Summary Results'!$J$4="no",'Data Transformation'!$C$425:$C$8425,'Data Transformation'!$E$425:$E$8425)),"")</f>
        <v>0.31852760616666664</v>
      </c>
      <c r="L135" s="60" cm="1">
        <f t="array" ref="L135">IFERROR(_xlfn.STDEV.S(IF('Data Transformation'!$B$425:$B$8425=B135,IF('Input and Summary Results'!$J$4="no",'Data Transformation'!$C$425:$C$8425,'Data Transformation'!$E$425:$E$8425),"")),"")</f>
        <v>0.22817825543500017</v>
      </c>
      <c r="M135" s="58"/>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f>IFERROR(IF(AND(Assignments!L135&lt;('Data Transformation'!$R$4-'Data Transformation'!$R$3)/2,ABS(K135-'Data Transformation'!$R$6)&lt;ABS(K135-'Data Transformation'!$R$5),NOT(ISNUMBER(N135)),NOT(ISNUMBER(T135)),NOT(ISNUMBER(P135)),NOT(ISNUMBER(R135)),NOT(ISNUMBER(T135)),NOT(ISNUMBER(S135))),Assignments!B135,""),"")</f>
        <v>130</v>
      </c>
      <c r="R135" t="str">
        <f>IF(H135&gt;='Data Transformation'!$R$30,B135,"")</f>
        <v/>
      </c>
      <c r="S135" t="str">
        <f>IF(D135&gt;='Data Transformation'!$R$31,B135,"")</f>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Adverse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0.56294478766666667</v>
      </c>
      <c r="AE135" t="b">
        <f>IF(C135=FALSE,"",IF(AND(OR(V135=$Z$6,V135=$Z$8),OR(AC135=TRUE,AD135&lt;=IF(ISNUMBER('Data Transformation'!$R$15),'Data Transformation'!$R$15,'Data Transformation'!$R$25))),TRUE,FALSE))</f>
        <v>0</v>
      </c>
    </row>
    <row r="136" spans="2:31" x14ac:dyDescent="0.45">
      <c r="B136">
        <v>131</v>
      </c>
      <c r="C136">
        <v>18</v>
      </c>
      <c r="D136">
        <v>0</v>
      </c>
      <c r="E136">
        <v>0.17647058823529413</v>
      </c>
      <c r="F136">
        <v>0.5</v>
      </c>
      <c r="G136">
        <v>0.39130434782608697</v>
      </c>
      <c r="H136">
        <v>0.76470588235294112</v>
      </c>
      <c r="I136" t="str">
        <v>no</v>
      </c>
      <c r="K136" s="59">
        <f>IFERROR(AVERAGEIF('Data Transformation'!$B$425:$B$8425,B136,IF('Input and Summary Results'!$J$4="no",'Data Transformation'!$C$425:$C$8425,'Data Transformation'!$E$425:$E$8425)),"")</f>
        <v>0.33960408964705879</v>
      </c>
      <c r="L136" s="60" cm="1">
        <f t="array" ref="L136">IFERROR(_xlfn.STDEV.S(IF('Data Transformation'!$B$425:$B$8425=B136,IF('Input and Summary Results'!$J$4="no",'Data Transformation'!$C$425:$C$8425,'Data Transformation'!$E$425:$E$8425),"")),"")</f>
        <v>0.27288246975078834</v>
      </c>
      <c r="M136" s="58"/>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c>
      <c r="Q136">
        <f>IFERROR(IF(AND(Assignments!L136&lt;('Data Transformation'!$R$4-'Data Transformation'!$R$3)/2,ABS(K136-'Data Transformation'!$R$6)&lt;ABS(K136-'Data Transformation'!$R$5),NOT(ISNUMBER(N136)),NOT(ISNUMBER(T136)),NOT(ISNUMBER(P136)),NOT(ISNUMBER(R136)),NOT(ISNUMBER(T136)),NOT(ISNUMBER(S136))),Assignments!B136,""),"")</f>
        <v>131</v>
      </c>
      <c r="R136" t="str">
        <f>IF(H136&gt;='Data Transformation'!$R$30,B136,"")</f>
        <v/>
      </c>
      <c r="S136" t="str">
        <f>IF(D136&gt;='Data Transformation'!$R$31,B136,"")</f>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Adverse</v>
      </c>
      <c r="W136" t="str">
        <f t="shared" si="7"/>
        <v/>
      </c>
      <c r="X136" t="str">
        <f t="shared" si="8"/>
        <v/>
      </c>
      <c r="AC136" t="b">
        <f t="shared" si="9"/>
        <v>0</v>
      </c>
      <c r="AD136">
        <f>IFERROR(ABS(ABS(K136-'Data Transformation'!$R$5)-ABS(K136-'Data Transformation'!$R$6)),"")</f>
        <v>0.52079182070588237</v>
      </c>
      <c r="AE136" t="b">
        <f>IF(C136=FALSE,"",IF(AND(OR(V136=$Z$6,V136=$Z$8),OR(AC136=TRUE,AD136&lt;=IF(ISNUMBER('Data Transformation'!$R$15),'Data Transformation'!$R$15,'Data Transformation'!$R$25))),TRUE,FALSE))</f>
        <v>0</v>
      </c>
    </row>
    <row r="137" spans="2:31" x14ac:dyDescent="0.45">
      <c r="B137">
        <v>132</v>
      </c>
      <c r="C137">
        <v>16</v>
      </c>
      <c r="D137">
        <v>0</v>
      </c>
      <c r="E137">
        <v>6.6666666666666666E-2</v>
      </c>
      <c r="F137">
        <v>0.4</v>
      </c>
      <c r="G137">
        <v>0.34782608695652173</v>
      </c>
      <c r="H137">
        <v>0.8666666666666667</v>
      </c>
      <c r="I137" t="str">
        <v>no</v>
      </c>
      <c r="K137" s="59">
        <f>IFERROR(AVERAGEIF('Data Transformation'!$B$425:$B$8425,B137,IF('Input and Summary Results'!$J$4="no",'Data Transformation'!$C$425:$C$8425,'Data Transformation'!$E$425:$E$8425)),"")</f>
        <v>0.19896876339999997</v>
      </c>
      <c r="L137" s="60" cm="1">
        <f t="array" ref="L137">IFERROR(_xlfn.STDEV.S(IF('Data Transformation'!$B$425:$B$8425=B137,IF('Input and Summary Results'!$J$4="no",'Data Transformation'!$C$425:$C$8425,'Data Transformation'!$E$425:$E$8425),"")),"")</f>
        <v>0.1968562287083809</v>
      </c>
      <c r="M137" s="58"/>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f>IFERROR(IF(AND(Assignments!L137&lt;('Data Transformation'!$R$4-'Data Transformation'!$R$3)/2,ABS(K137-'Data Transformation'!$R$6)&lt;ABS(K137-'Data Transformation'!$R$5),NOT(ISNUMBER(N137)),NOT(ISNUMBER(T137)),NOT(ISNUMBER(P137)),NOT(ISNUMBER(R137)),NOT(ISNUMBER(T137)),NOT(ISNUMBER(S137))),Assignments!B137,""),"")</f>
        <v>132</v>
      </c>
      <c r="R137" t="str">
        <f>IF(H137&gt;='Data Transformation'!$R$30,B137,"")</f>
        <v/>
      </c>
      <c r="S137" t="str">
        <f>IF(D137&gt;='Data Transformation'!$R$31,B137,"")</f>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Adverse</v>
      </c>
      <c r="W137" t="str">
        <f t="shared" si="7"/>
        <v/>
      </c>
      <c r="X137" t="str">
        <f t="shared" si="8"/>
        <v/>
      </c>
      <c r="AC137" t="b">
        <f t="shared" si="9"/>
        <v>0</v>
      </c>
      <c r="AD137">
        <f>IFERROR(ABS(ABS(K137-'Data Transformation'!$R$5)-ABS(K137-'Data Transformation'!$R$6)),"")</f>
        <v>0.74</v>
      </c>
      <c r="AE137" t="b">
        <f>IF(C137=FALSE,"",IF(AND(OR(V137=$Z$6,V137=$Z$8),OR(AC137=TRUE,AD137&lt;=IF(ISNUMBER('Data Transformation'!$R$15),'Data Transformation'!$R$15,'Data Transformation'!$R$25))),TRUE,FALSE))</f>
        <v>0</v>
      </c>
    </row>
    <row r="138" spans="2:31" x14ac:dyDescent="0.45">
      <c r="B138">
        <v>133</v>
      </c>
      <c r="C138">
        <v>20</v>
      </c>
      <c r="D138">
        <v>0</v>
      </c>
      <c r="E138">
        <v>0.73684210526315785</v>
      </c>
      <c r="F138">
        <v>0.6</v>
      </c>
      <c r="G138">
        <v>0.52173913043478259</v>
      </c>
      <c r="H138">
        <v>0.10526315789473684</v>
      </c>
      <c r="I138" t="str">
        <v>no</v>
      </c>
      <c r="K138" s="59">
        <f>IFERROR(AVERAGEIF('Data Transformation'!$B$425:$B$8425,B138,IF('Input and Summary Results'!$J$4="no",'Data Transformation'!$C$425:$C$8425,'Data Transformation'!$E$425:$E$8425)),"")</f>
        <v>0.83397181326315784</v>
      </c>
      <c r="L138" s="60" cm="1">
        <f t="array" ref="L138">IFERROR(_xlfn.STDEV.S(IF('Data Transformation'!$B$425:$B$8425=B138,IF('Input and Summary Results'!$J$4="no",'Data Transformation'!$C$425:$C$8425,'Data Transformation'!$E$425:$E$8425),"")),"")</f>
        <v>0.24796050444317355</v>
      </c>
      <c r="M138" s="58"/>
      <c r="N138" t="str">
        <f>IF(E138&gt;='Data Transformation'!$R$29,B138,"")</f>
        <v/>
      </c>
      <c r="O138" t="str">
        <f>IFERROR(IF(AND(Assignments!L138&lt;('Data Transformation'!$R$4-'Data Transformation'!$R$3)/2,ABS(K138-'Data Transformation'!$R$6)&gt;ABS(K138-'Data Transformation'!$R$5),NOT(ISNUMBER(N138)),NOT(ISNUMBER(R138)),NOT(ISNUMBER(P138)),NOT(ISNUMBER(R138)),NOT(ISNUMBER(S138)),NOT(ISNUMBER(T138))),Assignments!B138,""),"")</f>
        <v/>
      </c>
      <c r="P138">
        <f>IF(AND(NOT(ISNUMBER(N138)),NOT(ISNUMBER(R138)),NOT(ISNUMBER(S138)),G138&gt;='Data Transformation'!$R$28),B138,"")</f>
        <v>133</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Rheostat</v>
      </c>
      <c r="W138" t="str">
        <f t="shared" si="7"/>
        <v/>
      </c>
      <c r="X138" t="str">
        <f t="shared" si="8"/>
        <v/>
      </c>
      <c r="AC138" t="b">
        <f t="shared" si="9"/>
        <v>0</v>
      </c>
      <c r="AD138">
        <f>IFERROR(ABS(ABS(K138-'Data Transformation'!$R$5)-ABS(K138-'Data Transformation'!$R$6)),"")</f>
        <v>0.46794362652631571</v>
      </c>
      <c r="AE138" t="b">
        <f>IF(C138=FALSE,"",IF(AND(OR(V138=$Z$6,V138=$Z$8),OR(AC138=TRUE,AD138&lt;=IF(ISNUMBER('Data Transformation'!$R$15),'Data Transformation'!$R$15,'Data Transformation'!$R$25))),TRUE,FALSE))</f>
        <v>0</v>
      </c>
    </row>
    <row r="139" spans="2:31" x14ac:dyDescent="0.45">
      <c r="B139">
        <v>134</v>
      </c>
      <c r="C139">
        <v>19</v>
      </c>
      <c r="D139">
        <v>0</v>
      </c>
      <c r="E139">
        <v>0.94444444444444442</v>
      </c>
      <c r="F139">
        <v>0.3</v>
      </c>
      <c r="G139">
        <v>0.17391304347826086</v>
      </c>
      <c r="H139">
        <v>5.5555555555555552E-2</v>
      </c>
      <c r="I139" t="str">
        <v>no</v>
      </c>
      <c r="K139" s="59">
        <f>IFERROR(AVERAGEIF('Data Transformation'!$B$425:$B$8425,B139,IF('Input and Summary Results'!$J$4="no",'Data Transformation'!$C$425:$C$8425,'Data Transformation'!$E$425:$E$8425)),"")</f>
        <v>0.88880827666666673</v>
      </c>
      <c r="L139" s="60" cm="1">
        <f t="array" ref="L139">IFERROR(_xlfn.STDEV.S(IF('Data Transformation'!$B$425:$B$8425=B139,IF('Input and Summary Results'!$J$4="no",'Data Transformation'!$C$425:$C$8425,'Data Transformation'!$E$425:$E$8425),"")),"")</f>
        <v>0.19558482773532515</v>
      </c>
      <c r="M139" s="58"/>
      <c r="N139">
        <f>IF(E139&gt;='Data Transformation'!$R$29,B139,"")</f>
        <v>134</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Neutral</v>
      </c>
      <c r="W139" t="str">
        <f t="shared" si="7"/>
        <v/>
      </c>
      <c r="X139" t="str">
        <f t="shared" si="8"/>
        <v/>
      </c>
      <c r="AC139" t="b">
        <f t="shared" si="9"/>
        <v>0</v>
      </c>
      <c r="AD139">
        <f>IFERROR(ABS(ABS(K139-'Data Transformation'!$R$5)-ABS(K139-'Data Transformation'!$R$6)),"")</f>
        <v>0.5776165533333335</v>
      </c>
      <c r="AE139" t="b">
        <f>IF(C139=FALSE,"",IF(AND(OR(V139=$Z$6,V139=$Z$8),OR(AC139=TRUE,AD139&lt;=IF(ISNUMBER('Data Transformation'!$R$15),'Data Transformation'!$R$15,'Data Transformation'!$R$25))),TRUE,FALSE))</f>
        <v>0</v>
      </c>
    </row>
    <row r="140" spans="2:31" x14ac:dyDescent="0.45">
      <c r="B140">
        <v>135</v>
      </c>
      <c r="C140">
        <v>19</v>
      </c>
      <c r="D140">
        <v>0</v>
      </c>
      <c r="E140">
        <v>0.61111111111111116</v>
      </c>
      <c r="F140">
        <v>0.5</v>
      </c>
      <c r="G140">
        <v>0.43478260869565216</v>
      </c>
      <c r="H140">
        <v>0.33333333333333331</v>
      </c>
      <c r="I140" t="str">
        <v>no</v>
      </c>
      <c r="K140" s="59">
        <f>IFERROR(AVERAGEIF('Data Transformation'!$B$425:$B$8425,B140,IF('Input and Summary Results'!$J$4="no",'Data Transformation'!$C$425:$C$8425,'Data Transformation'!$E$425:$E$8425)),"")</f>
        <v>0.66516895033333323</v>
      </c>
      <c r="L140" s="60" cm="1">
        <f t="array" ref="L140">IFERROR(_xlfn.STDEV.S(IF('Data Transformation'!$B$425:$B$8425=B140,IF('Input and Summary Results'!$J$4="no",'Data Transformation'!$C$425:$C$8425,'Data Transformation'!$E$425:$E$8425),"")),"")</f>
        <v>0.36672847246488027</v>
      </c>
      <c r="M140" s="58"/>
      <c r="N140" t="str">
        <f>IF(E140&gt;='Data Transformation'!$R$29,B140,"")</f>
        <v/>
      </c>
      <c r="O140">
        <f>IFERROR(IF(AND(Assignments!L140&lt;('Data Transformation'!$R$4-'Data Transformation'!$R$3)/2,ABS(K140-'Data Transformation'!$R$6)&gt;ABS(K140-'Data Transformation'!$R$5),NOT(ISNUMBER(N140)),NOT(ISNUMBER(R140)),NOT(ISNUMBER(P140)),NOT(ISNUMBER(R140)),NOT(ISNUMBER(S140)),NOT(ISNUMBER(T140))),Assignments!B140,""),"")</f>
        <v>135</v>
      </c>
      <c r="P140" t="str">
        <f>IF(AND(NOT(ISNUMBER(N140)),NOT(ISNUMBER(R140)),NOT(ISNUMBER(S140)),G140&gt;='Data Transformation'!$R$28),B140,"")</f>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Moderate</v>
      </c>
      <c r="W140" t="str">
        <f t="shared" si="7"/>
        <v/>
      </c>
      <c r="X140" t="str">
        <f t="shared" si="8"/>
        <v/>
      </c>
      <c r="AC140" t="b">
        <f t="shared" si="9"/>
        <v>0</v>
      </c>
      <c r="AD140">
        <f>IFERROR(ABS(ABS(K140-'Data Transformation'!$R$5)-ABS(K140-'Data Transformation'!$R$6)),"")</f>
        <v>0.13033790066666651</v>
      </c>
      <c r="AE140" t="b">
        <f>IF(C140=FALSE,"",IF(AND(OR(V140=$Z$6,V140=$Z$8),OR(AC140=TRUE,AD140&lt;=IF(ISNUMBER('Data Transformation'!$R$15),'Data Transformation'!$R$15,'Data Transformation'!$R$25))),TRUE,FALSE))</f>
        <v>0</v>
      </c>
    </row>
    <row r="141" spans="2:31" x14ac:dyDescent="0.45">
      <c r="B141">
        <v>136</v>
      </c>
      <c r="C141">
        <v>19</v>
      </c>
      <c r="D141">
        <v>0</v>
      </c>
      <c r="E141">
        <v>0.5</v>
      </c>
      <c r="F141">
        <v>0.6</v>
      </c>
      <c r="G141">
        <v>0.52173913043478259</v>
      </c>
      <c r="H141">
        <v>0.44444444444444442</v>
      </c>
      <c r="I141" t="str">
        <v>no</v>
      </c>
      <c r="K141" s="59">
        <f>IFERROR(AVERAGEIF('Data Transformation'!$B$425:$B$8425,B141,IF('Input and Summary Results'!$J$4="no",'Data Transformation'!$C$425:$C$8425,'Data Transformation'!$E$425:$E$8425)),"")</f>
        <v>0.58979560733333336</v>
      </c>
      <c r="L141" s="60" cm="1">
        <f t="array" ref="L141">IFERROR(_xlfn.STDEV.S(IF('Data Transformation'!$B$425:$B$8425=B141,IF('Input and Summary Results'!$J$4="no",'Data Transformation'!$C$425:$C$8425,'Data Transformation'!$E$425:$E$8425),"")),"")</f>
        <v>0.34567992948420728</v>
      </c>
      <c r="M141" s="58"/>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2.0408785333333235E-2</v>
      </c>
      <c r="AE141" t="b">
        <f>IF(C141=FALSE,"",IF(AND(OR(V141=$Z$6,V141=$Z$8),OR(AC141=TRUE,AD141&lt;=IF(ISNUMBER('Data Transformation'!$R$15),'Data Transformation'!$R$15,'Data Transformation'!$R$25))),TRUE,FALSE))</f>
        <v>0</v>
      </c>
    </row>
    <row r="142" spans="2:31" x14ac:dyDescent="0.45">
      <c r="B142">
        <v>137</v>
      </c>
      <c r="C142">
        <v>18</v>
      </c>
      <c r="D142">
        <v>0</v>
      </c>
      <c r="E142">
        <v>0.94117647058823528</v>
      </c>
      <c r="F142">
        <v>0.4</v>
      </c>
      <c r="G142">
        <v>0.34782608695652173</v>
      </c>
      <c r="H142">
        <v>0</v>
      </c>
      <c r="I142" t="str">
        <v>no</v>
      </c>
      <c r="K142" s="59">
        <f>IFERROR(AVERAGEIF('Data Transformation'!$B$425:$B$8425,B142,IF('Input and Summary Results'!$J$4="no",'Data Transformation'!$C$425:$C$8425,'Data Transformation'!$E$425:$E$8425)),"")</f>
        <v>0.97661961570588218</v>
      </c>
      <c r="L142" s="60" cm="1">
        <f t="array" ref="L142">IFERROR(_xlfn.STDEV.S(IF('Data Transformation'!$B$425:$B$8425=B142,IF('Input and Summary Results'!$J$4="no",'Data Transformation'!$C$425:$C$8425,'Data Transformation'!$E$425:$E$8425),"")),"")</f>
        <v>0.10056917946880975</v>
      </c>
      <c r="M142" s="58"/>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0.74</v>
      </c>
      <c r="AE142" t="b">
        <f>IF(C142=FALSE,"",IF(AND(OR(V142=$Z$6,V142=$Z$8),OR(AC142=TRUE,AD142&lt;=IF(ISNUMBER('Data Transformation'!$R$15),'Data Transformation'!$R$15,'Data Transformation'!$R$25))),TRUE,FALSE))</f>
        <v>0</v>
      </c>
    </row>
    <row r="143" spans="2:31" x14ac:dyDescent="0.45">
      <c r="B143">
        <v>138</v>
      </c>
      <c r="C143">
        <v>20</v>
      </c>
      <c r="D143">
        <v>0</v>
      </c>
      <c r="E143">
        <v>0.94736842105263153</v>
      </c>
      <c r="F143">
        <v>0.5</v>
      </c>
      <c r="G143">
        <v>0.43478260869565216</v>
      </c>
      <c r="H143">
        <v>0</v>
      </c>
      <c r="I143" t="str">
        <v>no</v>
      </c>
      <c r="K143" s="59">
        <f>IFERROR(AVERAGEIF('Data Transformation'!$B$425:$B$8425,B143,IF('Input and Summary Results'!$J$4="no",'Data Transformation'!$C$425:$C$8425,'Data Transformation'!$E$425:$E$8425)),"")</f>
        <v>0.92007025594736824</v>
      </c>
      <c r="L143" s="60" cm="1">
        <f t="array" ref="L143">IFERROR(_xlfn.STDEV.S(IF('Data Transformation'!$B$425:$B$8425=B143,IF('Input and Summary Results'!$J$4="no",'Data Transformation'!$C$425:$C$8425,'Data Transformation'!$E$425:$E$8425),"")),"")</f>
        <v>0.14094357145165018</v>
      </c>
      <c r="M143" s="58"/>
      <c r="N143">
        <f>IF(E143&gt;='Data Transformation'!$R$29,B143,"")</f>
        <v>138</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Neutral</v>
      </c>
      <c r="W143" t="str">
        <f t="shared" si="7"/>
        <v/>
      </c>
      <c r="X143" t="str">
        <f t="shared" si="8"/>
        <v/>
      </c>
      <c r="AC143" t="b">
        <f t="shared" si="9"/>
        <v>0</v>
      </c>
      <c r="AD143">
        <f>IFERROR(ABS(ABS(K143-'Data Transformation'!$R$5)-ABS(K143-'Data Transformation'!$R$6)),"")</f>
        <v>0.64014051189473653</v>
      </c>
      <c r="AE143" t="b">
        <f>IF(C143=FALSE,"",IF(AND(OR(V143=$Z$6,V143=$Z$8),OR(AC143=TRUE,AD143&lt;=IF(ISNUMBER('Data Transformation'!$R$15),'Data Transformation'!$R$15,'Data Transformation'!$R$25))),TRUE,FALSE))</f>
        <v>0</v>
      </c>
    </row>
    <row r="144" spans="2:31" x14ac:dyDescent="0.45">
      <c r="B144">
        <v>139</v>
      </c>
      <c r="C144">
        <v>19</v>
      </c>
      <c r="D144">
        <v>0</v>
      </c>
      <c r="E144">
        <v>0.44444444444444442</v>
      </c>
      <c r="F144">
        <v>0.4</v>
      </c>
      <c r="G144">
        <v>0.30434782608695654</v>
      </c>
      <c r="H144">
        <v>0.55555555555555558</v>
      </c>
      <c r="I144" t="str">
        <v>no</v>
      </c>
      <c r="K144" s="59">
        <f>IFERROR(AVERAGEIF('Data Transformation'!$B$425:$B$8425,B144,IF('Input and Summary Results'!$J$4="no",'Data Transformation'!$C$425:$C$8425,'Data Transformation'!$E$425:$E$8425)),"")</f>
        <v>0.50008768016666671</v>
      </c>
      <c r="L144" s="60" cm="1">
        <f t="array" ref="L144">IFERROR(_xlfn.STDEV.S(IF('Data Transformation'!$B$425:$B$8425=B144,IF('Input and Summary Results'!$J$4="no",'Data Transformation'!$C$425:$C$8425,'Data Transformation'!$E$425:$E$8425),"")),"")</f>
        <v>0.41003230503596394</v>
      </c>
      <c r="M144" s="58"/>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c>
      <c r="Q144">
        <f>IFERROR(IF(AND(Assignments!L144&lt;('Data Transformation'!$R$4-'Data Transformation'!$R$3)/2,ABS(K144-'Data Transformation'!$R$6)&lt;ABS(K144-'Data Transformation'!$R$5),NOT(ISNUMBER(N144)),NOT(ISNUMBER(T144)),NOT(ISNUMBER(P144)),NOT(ISNUMBER(R144)),NOT(ISNUMBER(T144)),NOT(ISNUMBER(S144))),Assignments!B144,""),"")</f>
        <v>139</v>
      </c>
      <c r="R144" t="str">
        <f>IF(H144&gt;='Data Transformation'!$R$30,B144,"")</f>
        <v/>
      </c>
      <c r="S144" t="str">
        <f>IF(D144&gt;='Data Transformation'!$R$31,B144,"")</f>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Adverse</v>
      </c>
      <c r="W144" t="str">
        <f t="shared" si="7"/>
        <v/>
      </c>
      <c r="X144" t="str">
        <f t="shared" si="8"/>
        <v/>
      </c>
      <c r="AC144" t="b">
        <f t="shared" si="9"/>
        <v>1</v>
      </c>
      <c r="AD144">
        <f>IFERROR(ABS(ABS(K144-'Data Transformation'!$R$5)-ABS(K144-'Data Transformation'!$R$6)),"")</f>
        <v>0.19982463966666653</v>
      </c>
      <c r="AE144" t="b">
        <f>IF(C144=FALSE,"",IF(AND(OR(V144=$Z$6,V144=$Z$8),OR(AC144=TRUE,AD144&lt;=IF(ISNUMBER('Data Transformation'!$R$15),'Data Transformation'!$R$15,'Data Transformation'!$R$25))),TRUE,FALSE))</f>
        <v>1</v>
      </c>
    </row>
    <row r="145" spans="2:31" x14ac:dyDescent="0.45">
      <c r="B145">
        <v>140</v>
      </c>
      <c r="C145">
        <v>18</v>
      </c>
      <c r="D145">
        <v>0</v>
      </c>
      <c r="E145">
        <v>0.76470588235294112</v>
      </c>
      <c r="F145">
        <v>0.5</v>
      </c>
      <c r="G145">
        <v>0.43478260869565216</v>
      </c>
      <c r="H145">
        <v>5.8823529411764705E-2</v>
      </c>
      <c r="I145" t="str">
        <v>no</v>
      </c>
      <c r="K145" s="59">
        <f>IFERROR(AVERAGEIF('Data Transformation'!$B$425:$B$8425,B145,IF('Input and Summary Results'!$J$4="no",'Data Transformation'!$C$425:$C$8425,'Data Transformation'!$E$425:$E$8425)),"")</f>
        <v>0.86682549058823544</v>
      </c>
      <c r="L145" s="60" cm="1">
        <f t="array" ref="L145">IFERROR(_xlfn.STDEV.S(IF('Data Transformation'!$B$425:$B$8425=B145,IF('Input and Summary Results'!$J$4="no",'Data Transformation'!$C$425:$C$8425,'Data Transformation'!$E$425:$E$8425),"")),"")</f>
        <v>0.18562814679748074</v>
      </c>
      <c r="M145" s="58"/>
      <c r="N145" t="str">
        <f>IF(E145&gt;='Data Transformation'!$R$29,B145,"")</f>
        <v/>
      </c>
      <c r="O145">
        <f>IFERROR(IF(AND(Assignments!L145&lt;('Data Transformation'!$R$4-'Data Transformation'!$R$3)/2,ABS(K145-'Data Transformation'!$R$6)&gt;ABS(K145-'Data Transformation'!$R$5),NOT(ISNUMBER(N145)),NOT(ISNUMBER(R145)),NOT(ISNUMBER(P145)),NOT(ISNUMBER(R145)),NOT(ISNUMBER(S145)),NOT(ISNUMBER(T145))),Assignments!B145,""),"")</f>
        <v>140</v>
      </c>
      <c r="P145" t="str">
        <f>IF(AND(NOT(ISNUMBER(N145)),NOT(ISNUMBER(R145)),NOT(ISNUMBER(S145)),G145&gt;='Data Transformation'!$R$28),B145,"")</f>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Moderate</v>
      </c>
      <c r="W145" t="str">
        <f t="shared" si="7"/>
        <v/>
      </c>
      <c r="X145" t="str">
        <f t="shared" si="8"/>
        <v/>
      </c>
      <c r="AC145" t="b">
        <f t="shared" si="9"/>
        <v>0</v>
      </c>
      <c r="AD145">
        <f>IFERROR(ABS(ABS(K145-'Data Transformation'!$R$5)-ABS(K145-'Data Transformation'!$R$6)),"")</f>
        <v>0.53365098117647092</v>
      </c>
      <c r="AE145" t="b">
        <f>IF(C145=FALSE,"",IF(AND(OR(V145=$Z$6,V145=$Z$8),OR(AC145=TRUE,AD145&lt;=IF(ISNUMBER('Data Transformation'!$R$15),'Data Transformation'!$R$15,'Data Transformation'!$R$25))),TRUE,FALSE))</f>
        <v>0</v>
      </c>
    </row>
    <row r="146" spans="2:31" x14ac:dyDescent="0.45">
      <c r="B146">
        <v>141</v>
      </c>
      <c r="C146">
        <v>19</v>
      </c>
      <c r="D146">
        <v>0</v>
      </c>
      <c r="E146">
        <v>0.94444444444444442</v>
      </c>
      <c r="F146">
        <v>0.4</v>
      </c>
      <c r="G146">
        <v>0.2608695652173913</v>
      </c>
      <c r="H146">
        <v>5.5555555555555552E-2</v>
      </c>
      <c r="I146" t="str">
        <v>no</v>
      </c>
      <c r="K146" s="59">
        <f>IFERROR(AVERAGEIF('Data Transformation'!$B$425:$B$8425,B146,IF('Input and Summary Results'!$J$4="no",'Data Transformation'!$C$425:$C$8425,'Data Transformation'!$E$425:$E$8425)),"")</f>
        <v>0.95379475216666676</v>
      </c>
      <c r="L146" s="60" cm="1">
        <f t="array" ref="L146">IFERROR(_xlfn.STDEV.S(IF('Data Transformation'!$B$425:$B$8425=B146,IF('Input and Summary Results'!$J$4="no",'Data Transformation'!$C$425:$C$8425,'Data Transformation'!$E$425:$E$8425),"")),"")</f>
        <v>0.19808959388205377</v>
      </c>
      <c r="M146" s="58"/>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0.70758950433333356</v>
      </c>
      <c r="AE146" t="b">
        <f>IF(C146=FALSE,"",IF(AND(OR(V146=$Z$6,V146=$Z$8),OR(AC146=TRUE,AD146&lt;=IF(ISNUMBER('Data Transformation'!$R$15),'Data Transformation'!$R$15,'Data Transformation'!$R$25))),TRUE,FALSE))</f>
        <v>0</v>
      </c>
    </row>
    <row r="147" spans="2:31" x14ac:dyDescent="0.45">
      <c r="B147">
        <v>142</v>
      </c>
      <c r="C147">
        <v>20</v>
      </c>
      <c r="D147">
        <v>0</v>
      </c>
      <c r="E147">
        <v>0</v>
      </c>
      <c r="F147">
        <v>0.4</v>
      </c>
      <c r="G147">
        <v>0.30434782608695654</v>
      </c>
      <c r="H147">
        <v>0.89473684210526316</v>
      </c>
      <c r="I147" t="str">
        <v>no</v>
      </c>
      <c r="K147" s="59">
        <f>IFERROR(AVERAGEIF('Data Transformation'!$B$425:$B$8425,B147,IF('Input and Summary Results'!$J$4="no",'Data Transformation'!$C$425:$C$8425,'Data Transformation'!$E$425:$E$8425)),"")</f>
        <v>0.22151254521052635</v>
      </c>
      <c r="L147" s="60" cm="1">
        <f t="array" ref="L147">IFERROR(_xlfn.STDEV.S(IF('Data Transformation'!$B$425:$B$8425=B147,IF('Input and Summary Results'!$J$4="no",'Data Transformation'!$C$425:$C$8425,'Data Transformation'!$E$425:$E$8425),"")),"")</f>
        <v>0.10353903377725103</v>
      </c>
      <c r="M147" s="58"/>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f>IFERROR(IF(AND(Assignments!L147&lt;('Data Transformation'!$R$4-'Data Transformation'!$R$3)/2,ABS(K147-'Data Transformation'!$R$6)&lt;ABS(K147-'Data Transformation'!$R$5),NOT(ISNUMBER(N147)),NOT(ISNUMBER(T147)),NOT(ISNUMBER(P147)),NOT(ISNUMBER(R147)),NOT(ISNUMBER(T147)),NOT(ISNUMBER(S147))),Assignments!B147,""),"")</f>
        <v>142</v>
      </c>
      <c r="R147" t="str">
        <f>IF(H147&gt;='Data Transformation'!$R$30,B147,"")</f>
        <v/>
      </c>
      <c r="S147" t="str">
        <f>IF(D147&gt;='Data Transformation'!$R$31,B147,"")</f>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Adverse</v>
      </c>
      <c r="W147" t="str">
        <f t="shared" si="7"/>
        <v/>
      </c>
      <c r="X147" t="str">
        <f t="shared" si="8"/>
        <v/>
      </c>
      <c r="AC147" t="b">
        <f t="shared" si="9"/>
        <v>0</v>
      </c>
      <c r="AD147">
        <f>IFERROR(ABS(ABS(K147-'Data Transformation'!$R$5)-ABS(K147-'Data Transformation'!$R$6)),"")</f>
        <v>0.74</v>
      </c>
      <c r="AE147" t="b">
        <f>IF(C147=FALSE,"",IF(AND(OR(V147=$Z$6,V147=$Z$8),OR(AC147=TRUE,AD147&lt;=IF(ISNUMBER('Data Transformation'!$R$15),'Data Transformation'!$R$15,'Data Transformation'!$R$25))),TRUE,FALSE))</f>
        <v>0</v>
      </c>
    </row>
    <row r="148" spans="2:31" x14ac:dyDescent="0.45">
      <c r="B148">
        <v>143</v>
      </c>
      <c r="C148">
        <v>20</v>
      </c>
      <c r="D148">
        <v>0</v>
      </c>
      <c r="E148">
        <v>0.84210526315789469</v>
      </c>
      <c r="F148">
        <v>0.5</v>
      </c>
      <c r="G148">
        <v>0.43478260869565216</v>
      </c>
      <c r="H148">
        <v>5.2631578947368418E-2</v>
      </c>
      <c r="I148" t="str">
        <v>no</v>
      </c>
      <c r="K148" s="59">
        <f>IFERROR(AVERAGEIF('Data Transformation'!$B$425:$B$8425,B148,IF('Input and Summary Results'!$J$4="no",'Data Transformation'!$C$425:$C$8425,'Data Transformation'!$E$425:$E$8425)),"")</f>
        <v>0.88013426463157907</v>
      </c>
      <c r="L148" s="60" cm="1">
        <f t="array" ref="L148">IFERROR(_xlfn.STDEV.S(IF('Data Transformation'!$B$425:$B$8425=B148,IF('Input and Summary Results'!$J$4="no",'Data Transformation'!$C$425:$C$8425,'Data Transformation'!$E$425:$E$8425),"")),"")</f>
        <v>0.16353415872641622</v>
      </c>
      <c r="M148" s="58"/>
      <c r="N148" t="str">
        <f>IF(E148&gt;='Data Transformation'!$R$29,B148,"")</f>
        <v/>
      </c>
      <c r="O148">
        <f>IFERROR(IF(AND(Assignments!L148&lt;('Data Transformation'!$R$4-'Data Transformation'!$R$3)/2,ABS(K148-'Data Transformation'!$R$6)&gt;ABS(K148-'Data Transformation'!$R$5),NOT(ISNUMBER(N148)),NOT(ISNUMBER(R148)),NOT(ISNUMBER(P148)),NOT(ISNUMBER(R148)),NOT(ISNUMBER(S148)),NOT(ISNUMBER(T148))),Assignments!B148,""),"")</f>
        <v>143</v>
      </c>
      <c r="P148" t="str">
        <f>IF(AND(NOT(ISNUMBER(N148)),NOT(ISNUMBER(R148)),NOT(ISNUMBER(S148)),G148&gt;='Data Transformation'!$R$28),B148,"")</f>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Moderate</v>
      </c>
      <c r="W148" t="str">
        <f t="shared" si="7"/>
        <v/>
      </c>
      <c r="X148" t="str">
        <f t="shared" si="8"/>
        <v/>
      </c>
      <c r="AC148" t="b">
        <f t="shared" si="9"/>
        <v>0</v>
      </c>
      <c r="AD148">
        <f>IFERROR(ABS(ABS(K148-'Data Transformation'!$R$5)-ABS(K148-'Data Transformation'!$R$6)),"")</f>
        <v>0.56026852926315818</v>
      </c>
      <c r="AE148" t="b">
        <f>IF(C148=FALSE,"",IF(AND(OR(V148=$Z$6,V148=$Z$8),OR(AC148=TRUE,AD148&lt;=IF(ISNUMBER('Data Transformation'!$R$15),'Data Transformation'!$R$15,'Data Transformation'!$R$25))),TRUE,FALSE))</f>
        <v>0</v>
      </c>
    </row>
    <row r="149" spans="2:31" x14ac:dyDescent="0.45">
      <c r="B149">
        <v>144</v>
      </c>
      <c r="C149">
        <v>20</v>
      </c>
      <c r="D149">
        <v>0</v>
      </c>
      <c r="E149">
        <v>0.15789473684210525</v>
      </c>
      <c r="F149">
        <v>0.4</v>
      </c>
      <c r="G149">
        <v>0.30434782608695654</v>
      </c>
      <c r="H149">
        <v>0.73684210526315785</v>
      </c>
      <c r="I149" t="str">
        <v>no</v>
      </c>
      <c r="K149" s="59">
        <f>IFERROR(AVERAGEIF('Data Transformation'!$B$425:$B$8425,B149,IF('Input and Summary Results'!$J$4="no",'Data Transformation'!$C$425:$C$8425,'Data Transformation'!$E$425:$E$8425)),"")</f>
        <v>0.33647364563157889</v>
      </c>
      <c r="L149" s="60" cm="1">
        <f t="array" ref="L149">IFERROR(_xlfn.STDEV.S(IF('Data Transformation'!$B$425:$B$8425=B149,IF('Input and Summary Results'!$J$4="no",'Data Transformation'!$C$425:$C$8425,'Data Transformation'!$E$425:$E$8425),"")),"")</f>
        <v>0.31721387814038721</v>
      </c>
      <c r="M149" s="58"/>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c>
      <c r="Q149">
        <f>IFERROR(IF(AND(Assignments!L149&lt;('Data Transformation'!$R$4-'Data Transformation'!$R$3)/2,ABS(K149-'Data Transformation'!$R$6)&lt;ABS(K149-'Data Transformation'!$R$5),NOT(ISNUMBER(N149)),NOT(ISNUMBER(T149)),NOT(ISNUMBER(P149)),NOT(ISNUMBER(R149)),NOT(ISNUMBER(T149)),NOT(ISNUMBER(S149))),Assignments!B149,""),"")</f>
        <v>144</v>
      </c>
      <c r="R149" t="str">
        <f>IF(H149&gt;='Data Transformation'!$R$30,B149,"")</f>
        <v/>
      </c>
      <c r="S149" t="str">
        <f>IF(D149&gt;='Data Transformation'!$R$31,B149,"")</f>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Adverse</v>
      </c>
      <c r="W149" t="str">
        <f t="shared" si="7"/>
        <v/>
      </c>
      <c r="X149" t="str">
        <f t="shared" si="8"/>
        <v/>
      </c>
      <c r="AC149" t="b">
        <f t="shared" si="9"/>
        <v>0</v>
      </c>
      <c r="AD149">
        <f>IFERROR(ABS(ABS(K149-'Data Transformation'!$R$5)-ABS(K149-'Data Transformation'!$R$6)),"")</f>
        <v>0.52705270873684218</v>
      </c>
      <c r="AE149" t="b">
        <f>IF(C149=FALSE,"",IF(AND(OR(V149=$Z$6,V149=$Z$8),OR(AC149=TRUE,AD149&lt;=IF(ISNUMBER('Data Transformation'!$R$15),'Data Transformation'!$R$15,'Data Transformation'!$R$25))),TRUE,FALSE))</f>
        <v>0</v>
      </c>
    </row>
    <row r="150" spans="2:31" x14ac:dyDescent="0.45">
      <c r="B150">
        <v>145</v>
      </c>
      <c r="C150">
        <v>19</v>
      </c>
      <c r="D150">
        <v>0</v>
      </c>
      <c r="E150">
        <v>0.44444444444444442</v>
      </c>
      <c r="F150">
        <v>0.6</v>
      </c>
      <c r="G150">
        <v>0.56521739130434778</v>
      </c>
      <c r="H150">
        <v>0.22222222222222221</v>
      </c>
      <c r="I150" t="str">
        <v>no</v>
      </c>
      <c r="K150" s="59">
        <f>IFERROR(AVERAGEIF('Data Transformation'!$B$425:$B$8425,B150,IF('Input and Summary Results'!$J$4="no",'Data Transformation'!$C$425:$C$8425,'Data Transformation'!$E$425:$E$8425)),"")</f>
        <v>0.61414459461111093</v>
      </c>
      <c r="L150" s="60" cm="1">
        <f t="array" ref="L150">IFERROR(_xlfn.STDEV.S(IF('Data Transformation'!$B$425:$B$8425=B150,IF('Input and Summary Results'!$J$4="no",'Data Transformation'!$C$425:$C$8425,'Data Transformation'!$E$425:$E$8425),"")),"")</f>
        <v>0.30204723564935704</v>
      </c>
      <c r="M150" s="58"/>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2.82891892222219E-2</v>
      </c>
      <c r="AE150" t="b">
        <f>IF(C150=FALSE,"",IF(AND(OR(V150=$Z$6,V150=$Z$8),OR(AC150=TRUE,AD150&lt;=IF(ISNUMBER('Data Transformation'!$R$15),'Data Transformation'!$R$15,'Data Transformation'!$R$25))),TRUE,FALSE))</f>
        <v>0</v>
      </c>
    </row>
    <row r="151" spans="2:31" x14ac:dyDescent="0.45">
      <c r="B151">
        <v>146</v>
      </c>
      <c r="C151">
        <v>19</v>
      </c>
      <c r="D151">
        <v>0</v>
      </c>
      <c r="E151">
        <v>0.88888888888888884</v>
      </c>
      <c r="F151">
        <v>0.5</v>
      </c>
      <c r="G151">
        <v>0.52173913043478259</v>
      </c>
      <c r="H151">
        <v>0</v>
      </c>
      <c r="I151" t="str">
        <v>no</v>
      </c>
      <c r="K151" s="59">
        <f>IFERROR(AVERAGEIF('Data Transformation'!$B$425:$B$8425,B151,IF('Input and Summary Results'!$J$4="no",'Data Transformation'!$C$425:$C$8425,'Data Transformation'!$E$425:$E$8425)),"")</f>
        <v>0.90400576872222216</v>
      </c>
      <c r="L151" s="60" cm="1">
        <f t="array" ref="L151">IFERROR(_xlfn.STDEV.S(IF('Data Transformation'!$B$425:$B$8425=B151,IF('Input and Summary Results'!$J$4="no",'Data Transformation'!$C$425:$C$8425,'Data Transformation'!$E$425:$E$8425),"")),"")</f>
        <v>0.12712229764374064</v>
      </c>
      <c r="M151" s="58"/>
      <c r="N151" t="str">
        <f>IF(E151&gt;='Data Transformation'!$R$29,B151,"")</f>
        <v/>
      </c>
      <c r="O151" t="str">
        <f>IFERROR(IF(AND(Assignments!L151&lt;('Data Transformation'!$R$4-'Data Transformation'!$R$3)/2,ABS(K151-'Data Transformation'!$R$6)&gt;ABS(K151-'Data Transformation'!$R$5),NOT(ISNUMBER(N151)),NOT(ISNUMBER(R151)),NOT(ISNUMBER(P151)),NOT(ISNUMBER(R151)),NOT(ISNUMBER(S151)),NOT(ISNUMBER(T151))),Assignments!B151,""),"")</f>
        <v/>
      </c>
      <c r="P151">
        <f>IF(AND(NOT(ISNUMBER(N151)),NOT(ISNUMBER(R151)),NOT(ISNUMBER(S151)),G151&gt;='Data Transformation'!$R$28),B151,"")</f>
        <v>146</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Rheostat</v>
      </c>
      <c r="W151" t="str">
        <f t="shared" si="7"/>
        <v/>
      </c>
      <c r="X151" t="str">
        <f t="shared" si="8"/>
        <v/>
      </c>
      <c r="AC151" t="b">
        <f t="shared" si="9"/>
        <v>0</v>
      </c>
      <c r="AD151">
        <f>IFERROR(ABS(ABS(K151-'Data Transformation'!$R$5)-ABS(K151-'Data Transformation'!$R$6)),"")</f>
        <v>0.60801153744444436</v>
      </c>
      <c r="AE151" t="b">
        <f>IF(C151=FALSE,"",IF(AND(OR(V151=$Z$6,V151=$Z$8),OR(AC151=TRUE,AD151&lt;=IF(ISNUMBER('Data Transformation'!$R$15),'Data Transformation'!$R$15,'Data Transformation'!$R$25))),TRUE,FALSE))</f>
        <v>0</v>
      </c>
    </row>
    <row r="152" spans="2:31" x14ac:dyDescent="0.45">
      <c r="B152">
        <v>147</v>
      </c>
      <c r="C152">
        <v>20</v>
      </c>
      <c r="D152">
        <v>0</v>
      </c>
      <c r="E152">
        <v>0.15789473684210525</v>
      </c>
      <c r="F152">
        <v>0.4</v>
      </c>
      <c r="G152">
        <v>0.2608695652173913</v>
      </c>
      <c r="H152">
        <v>0.73684210526315785</v>
      </c>
      <c r="I152" t="str">
        <v>no</v>
      </c>
      <c r="K152" s="59">
        <f>IFERROR(AVERAGEIF('Data Transformation'!$B$425:$B$8425,B152,IF('Input and Summary Results'!$J$4="no",'Data Transformation'!$C$425:$C$8425,'Data Transformation'!$E$425:$E$8425)),"")</f>
        <v>0.27459340100000001</v>
      </c>
      <c r="L152" s="60" cm="1">
        <f t="array" ref="L152">IFERROR(_xlfn.STDEV.S(IF('Data Transformation'!$B$425:$B$8425=B152,IF('Input and Summary Results'!$J$4="no",'Data Transformation'!$C$425:$C$8425,'Data Transformation'!$E$425:$E$8425),"")),"")</f>
        <v>0.31161910957769268</v>
      </c>
      <c r="M152" s="58"/>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f>IFERROR(IF(AND(Assignments!L152&lt;('Data Transformation'!$R$4-'Data Transformation'!$R$3)/2,ABS(K152-'Data Transformation'!$R$6)&lt;ABS(K152-'Data Transformation'!$R$5),NOT(ISNUMBER(N152)),NOT(ISNUMBER(T152)),NOT(ISNUMBER(P152)),NOT(ISNUMBER(R152)),NOT(ISNUMBER(T152)),NOT(ISNUMBER(S152))),Assignments!B152,""),"")</f>
        <v>147</v>
      </c>
      <c r="R152" t="str">
        <f>IF(H152&gt;='Data Transformation'!$R$30,B152,"")</f>
        <v/>
      </c>
      <c r="S152" t="str">
        <f>IF(D152&gt;='Data Transformation'!$R$31,B152,"")</f>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Adverse</v>
      </c>
      <c r="W152" t="str">
        <f t="shared" si="7"/>
        <v/>
      </c>
      <c r="X152" t="str">
        <f t="shared" si="8"/>
        <v/>
      </c>
      <c r="AC152" t="b">
        <f t="shared" si="9"/>
        <v>0</v>
      </c>
      <c r="AD152">
        <f>IFERROR(ABS(ABS(K152-'Data Transformation'!$R$5)-ABS(K152-'Data Transformation'!$R$6)),"")</f>
        <v>0.65081319800000004</v>
      </c>
      <c r="AE152" t="b">
        <f>IF(C152=FALSE,"",IF(AND(OR(V152=$Z$6,V152=$Z$8),OR(AC152=TRUE,AD152&lt;=IF(ISNUMBER('Data Transformation'!$R$15),'Data Transformation'!$R$15,'Data Transformation'!$R$25))),TRUE,FALSE))</f>
        <v>0</v>
      </c>
    </row>
    <row r="153" spans="2:31" x14ac:dyDescent="0.45">
      <c r="B153">
        <v>148</v>
      </c>
      <c r="C153">
        <v>20</v>
      </c>
      <c r="D153">
        <v>0</v>
      </c>
      <c r="E153">
        <v>0.31578947368421051</v>
      </c>
      <c r="F153">
        <v>0.5</v>
      </c>
      <c r="G153">
        <v>0.43478260869565216</v>
      </c>
      <c r="H153">
        <v>0.63157894736842102</v>
      </c>
      <c r="I153" t="str">
        <v>no</v>
      </c>
      <c r="K153" s="59">
        <f>IFERROR(AVERAGEIF('Data Transformation'!$B$425:$B$8425,B153,IF('Input and Summary Results'!$J$4="no",'Data Transformation'!$C$425:$C$8425,'Data Transformation'!$E$425:$E$8425)),"")</f>
        <v>0.39807217163157893</v>
      </c>
      <c r="L153" s="60" cm="1">
        <f t="array" ref="L153">IFERROR(_xlfn.STDEV.S(IF('Data Transformation'!$B$425:$B$8425=B153,IF('Input and Summary Results'!$J$4="no",'Data Transformation'!$C$425:$C$8425,'Data Transformation'!$E$425:$E$8425),"")),"")</f>
        <v>0.38917853911853895</v>
      </c>
      <c r="M153" s="58"/>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c>
      <c r="Q153">
        <f>IFERROR(IF(AND(Assignments!L153&lt;('Data Transformation'!$R$4-'Data Transformation'!$R$3)/2,ABS(K153-'Data Transformation'!$R$6)&lt;ABS(K153-'Data Transformation'!$R$5),NOT(ISNUMBER(N153)),NOT(ISNUMBER(T153)),NOT(ISNUMBER(P153)),NOT(ISNUMBER(R153)),NOT(ISNUMBER(T153)),NOT(ISNUMBER(S153))),Assignments!B153,""),"")</f>
        <v>148</v>
      </c>
      <c r="R153" t="str">
        <f>IF(H153&gt;='Data Transformation'!$R$30,B153,"")</f>
        <v/>
      </c>
      <c r="S153" t="str">
        <f>IF(D153&gt;='Data Transformation'!$R$31,B153,"")</f>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Adverse</v>
      </c>
      <c r="W153" t="str">
        <f t="shared" si="7"/>
        <v/>
      </c>
      <c r="X153" t="str">
        <f t="shared" si="8"/>
        <v/>
      </c>
      <c r="AC153" t="b">
        <f t="shared" si="9"/>
        <v>0</v>
      </c>
      <c r="AD153">
        <f>IFERROR(ABS(ABS(K153-'Data Transformation'!$R$5)-ABS(K153-'Data Transformation'!$R$6)),"")</f>
        <v>0.40385565673684209</v>
      </c>
      <c r="AE153" t="b">
        <f>IF(C153=FALSE,"",IF(AND(OR(V153=$Z$6,V153=$Z$8),OR(AC153=TRUE,AD153&lt;=IF(ISNUMBER('Data Transformation'!$R$15),'Data Transformation'!$R$15,'Data Transformation'!$R$25))),TRUE,FALSE))</f>
        <v>0</v>
      </c>
    </row>
    <row r="154" spans="2:31" x14ac:dyDescent="0.45">
      <c r="B154">
        <v>149</v>
      </c>
      <c r="C154">
        <v>19</v>
      </c>
      <c r="D154">
        <v>0</v>
      </c>
      <c r="E154">
        <v>0</v>
      </c>
      <c r="F154">
        <v>0.4</v>
      </c>
      <c r="G154">
        <v>0.30434782608695654</v>
      </c>
      <c r="H154">
        <v>0.88888888888888884</v>
      </c>
      <c r="I154" t="str">
        <v>no</v>
      </c>
      <c r="K154" s="59">
        <f>IFERROR(AVERAGEIF('Data Transformation'!$B$425:$B$8425,B154,IF('Input and Summary Results'!$J$4="no",'Data Transformation'!$C$425:$C$8425,'Data Transformation'!$E$425:$E$8425)),"")</f>
        <v>0.13894036499999995</v>
      </c>
      <c r="L154" s="60" cm="1">
        <f t="array" ref="L154">IFERROR(_xlfn.STDEV.S(IF('Data Transformation'!$B$425:$B$8425=B154,IF('Input and Summary Results'!$J$4="no",'Data Transformation'!$C$425:$C$8425,'Data Transformation'!$E$425:$E$8425),"")),"")</f>
        <v>0.1355356118125994</v>
      </c>
      <c r="M154" s="58"/>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f>IFERROR(IF(AND(Assignments!L154&lt;('Data Transformation'!$R$4-'Data Transformation'!$R$3)/2,ABS(K154-'Data Transformation'!$R$6)&lt;ABS(K154-'Data Transformation'!$R$5),NOT(ISNUMBER(N154)),NOT(ISNUMBER(T154)),NOT(ISNUMBER(P154)),NOT(ISNUMBER(R154)),NOT(ISNUMBER(T154)),NOT(ISNUMBER(S154))),Assignments!B154,""),"")</f>
        <v>149</v>
      </c>
      <c r="R154" t="str">
        <f>IF(H154&gt;='Data Transformation'!$R$30,B154,"")</f>
        <v/>
      </c>
      <c r="S154" t="str">
        <f>IF(D154&gt;='Data Transformation'!$R$31,B154,"")</f>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Adverse</v>
      </c>
      <c r="W154" t="str">
        <f t="shared" si="7"/>
        <v/>
      </c>
      <c r="X154" t="str">
        <f t="shared" si="8"/>
        <v/>
      </c>
      <c r="AC154" t="b">
        <f t="shared" si="9"/>
        <v>0</v>
      </c>
      <c r="AD154">
        <f>IFERROR(ABS(ABS(K154-'Data Transformation'!$R$5)-ABS(K154-'Data Transformation'!$R$6)),"")</f>
        <v>0.74</v>
      </c>
      <c r="AE154" t="b">
        <f>IF(C154=FALSE,"",IF(AND(OR(V154=$Z$6,V154=$Z$8),OR(AC154=TRUE,AD154&lt;=IF(ISNUMBER('Data Transformation'!$R$15),'Data Transformation'!$R$15,'Data Transformation'!$R$25))),TRUE,FALSE))</f>
        <v>0</v>
      </c>
    </row>
    <row r="155" spans="2:31" x14ac:dyDescent="0.45">
      <c r="B155">
        <v>150</v>
      </c>
      <c r="C155">
        <v>19</v>
      </c>
      <c r="D155">
        <v>0</v>
      </c>
      <c r="E155">
        <v>5.5555555555555552E-2</v>
      </c>
      <c r="F155">
        <v>0.4</v>
      </c>
      <c r="G155">
        <v>0.30434782608695654</v>
      </c>
      <c r="H155">
        <v>0.88888888888888884</v>
      </c>
      <c r="I155" t="str">
        <v>no</v>
      </c>
      <c r="K155" s="59">
        <f>IFERROR(AVERAGEIF('Data Transformation'!$B$425:$B$8425,B155,IF('Input and Summary Results'!$J$4="no",'Data Transformation'!$C$425:$C$8425,'Data Transformation'!$E$425:$E$8425)),"")</f>
        <v>0.20109930727777778</v>
      </c>
      <c r="L155" s="60" cm="1">
        <f t="array" ref="L155">IFERROR(_xlfn.STDEV.S(IF('Data Transformation'!$B$425:$B$8425=B155,IF('Input and Summary Results'!$J$4="no",'Data Transformation'!$C$425:$C$8425,'Data Transformation'!$E$425:$E$8425),"")),"")</f>
        <v>0.1837871041169187</v>
      </c>
      <c r="M155" s="58"/>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f>IFERROR(IF(AND(Assignments!L155&lt;('Data Transformation'!$R$4-'Data Transformation'!$R$3)/2,ABS(K155-'Data Transformation'!$R$6)&lt;ABS(K155-'Data Transformation'!$R$5),NOT(ISNUMBER(N155)),NOT(ISNUMBER(T155)),NOT(ISNUMBER(P155)),NOT(ISNUMBER(R155)),NOT(ISNUMBER(T155)),NOT(ISNUMBER(S155))),Assignments!B155,""),"")</f>
        <v>150</v>
      </c>
      <c r="R155" t="str">
        <f>IF(H155&gt;='Data Transformation'!$R$30,B155,"")</f>
        <v/>
      </c>
      <c r="S155" t="str">
        <f>IF(D155&gt;='Data Transformation'!$R$31,B155,"")</f>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Adverse</v>
      </c>
      <c r="W155" t="str">
        <f t="shared" si="7"/>
        <v/>
      </c>
      <c r="X155" t="str">
        <f t="shared" si="8"/>
        <v/>
      </c>
      <c r="AC155" t="b">
        <f t="shared" si="9"/>
        <v>0</v>
      </c>
      <c r="AD155">
        <f>IFERROR(ABS(ABS(K155-'Data Transformation'!$R$5)-ABS(K155-'Data Transformation'!$R$6)),"")</f>
        <v>0.74</v>
      </c>
      <c r="AE155" t="b">
        <f>IF(C155=FALSE,"",IF(AND(OR(V155=$Z$6,V155=$Z$8),OR(AC155=TRUE,AD155&lt;=IF(ISNUMBER('Data Transformation'!$R$15),'Data Transformation'!$R$15,'Data Transformation'!$R$25))),TRUE,FALSE))</f>
        <v>0</v>
      </c>
    </row>
    <row r="156" spans="2:31" x14ac:dyDescent="0.45">
      <c r="B156">
        <v>151</v>
      </c>
      <c r="C156">
        <v>20</v>
      </c>
      <c r="D156">
        <v>0</v>
      </c>
      <c r="E156">
        <v>0.31578947368421051</v>
      </c>
      <c r="F156">
        <v>0.5</v>
      </c>
      <c r="G156">
        <v>0.34782608695652173</v>
      </c>
      <c r="H156">
        <v>0.63157894736842102</v>
      </c>
      <c r="I156" t="str">
        <v>no</v>
      </c>
      <c r="K156" s="59">
        <f>IFERROR(AVERAGEIF('Data Transformation'!$B$425:$B$8425,B156,IF('Input and Summary Results'!$J$4="no",'Data Transformation'!$C$425:$C$8425,'Data Transformation'!$E$425:$E$8425)),"")</f>
        <v>0.40173419752631578</v>
      </c>
      <c r="L156" s="60" cm="1">
        <f t="array" ref="L156">IFERROR(_xlfn.STDEV.S(IF('Data Transformation'!$B$425:$B$8425=B156,IF('Input and Summary Results'!$J$4="no",'Data Transformation'!$C$425:$C$8425,'Data Transformation'!$E$425:$E$8425),"")),"")</f>
        <v>0.41408487293614399</v>
      </c>
      <c r="M156" s="58"/>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c>
      <c r="Q156">
        <f>IFERROR(IF(AND(Assignments!L156&lt;('Data Transformation'!$R$4-'Data Transformation'!$R$3)/2,ABS(K156-'Data Transformation'!$R$6)&lt;ABS(K156-'Data Transformation'!$R$5),NOT(ISNUMBER(N156)),NOT(ISNUMBER(T156)),NOT(ISNUMBER(P156)),NOT(ISNUMBER(R156)),NOT(ISNUMBER(T156)),NOT(ISNUMBER(S156))),Assignments!B156,""),"")</f>
        <v>151</v>
      </c>
      <c r="R156" t="str">
        <f>IF(H156&gt;='Data Transformation'!$R$30,B156,"")</f>
        <v/>
      </c>
      <c r="S156" t="str">
        <f>IF(D156&gt;='Data Transformation'!$R$31,B156,"")</f>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Adverse</v>
      </c>
      <c r="W156" t="str">
        <f t="shared" si="7"/>
        <v/>
      </c>
      <c r="X156" t="str">
        <f t="shared" si="8"/>
        <v/>
      </c>
      <c r="AC156" t="b">
        <f t="shared" si="9"/>
        <v>0</v>
      </c>
      <c r="AD156">
        <f>IFERROR(ABS(ABS(K156-'Data Transformation'!$R$5)-ABS(K156-'Data Transformation'!$R$6)),"")</f>
        <v>0.39653160494736839</v>
      </c>
      <c r="AE156" t="b">
        <f>IF(C156=FALSE,"",IF(AND(OR(V156=$Z$6,V156=$Z$8),OR(AC156=TRUE,AD156&lt;=IF(ISNUMBER('Data Transformation'!$R$15),'Data Transformation'!$R$15,'Data Transformation'!$R$25))),TRUE,FALSE))</f>
        <v>0</v>
      </c>
    </row>
    <row r="157" spans="2:31" x14ac:dyDescent="0.45">
      <c r="B157">
        <v>152</v>
      </c>
      <c r="C157">
        <v>20</v>
      </c>
      <c r="D157">
        <v>0</v>
      </c>
      <c r="E157">
        <v>0.26315789473684209</v>
      </c>
      <c r="F157">
        <v>0.4</v>
      </c>
      <c r="G157">
        <v>0.30434782608695654</v>
      </c>
      <c r="H157">
        <v>0.68421052631578949</v>
      </c>
      <c r="I157" t="str">
        <v>no</v>
      </c>
      <c r="K157" s="59">
        <f>IFERROR(AVERAGEIF('Data Transformation'!$B$425:$B$8425,B157,IF('Input and Summary Results'!$J$4="no",'Data Transformation'!$C$425:$C$8425,'Data Transformation'!$E$425:$E$8425)),"")</f>
        <v>0.36417230768421061</v>
      </c>
      <c r="L157" s="60" cm="1">
        <f t="array" ref="L157">IFERROR(_xlfn.STDEV.S(IF('Data Transformation'!$B$425:$B$8425=B157,IF('Input and Summary Results'!$J$4="no",'Data Transformation'!$C$425:$C$8425,'Data Transformation'!$E$425:$E$8425),"")),"")</f>
        <v>0.35550622749499383</v>
      </c>
      <c r="M157" s="58"/>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c>
      <c r="Q157">
        <f>IFERROR(IF(AND(Assignments!L157&lt;('Data Transformation'!$R$4-'Data Transformation'!$R$3)/2,ABS(K157-'Data Transformation'!$R$6)&lt;ABS(K157-'Data Transformation'!$R$5),NOT(ISNUMBER(N157)),NOT(ISNUMBER(T157)),NOT(ISNUMBER(P157)),NOT(ISNUMBER(R157)),NOT(ISNUMBER(T157)),NOT(ISNUMBER(S157))),Assignments!B157,""),"")</f>
        <v>152</v>
      </c>
      <c r="R157" t="str">
        <f>IF(H157&gt;='Data Transformation'!$R$30,B157,"")</f>
        <v/>
      </c>
      <c r="S157" t="str">
        <f>IF(D157&gt;='Data Transformation'!$R$31,B157,"")</f>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Adverse</v>
      </c>
      <c r="W157" t="str">
        <f t="shared" si="7"/>
        <v/>
      </c>
      <c r="X157" t="str">
        <f t="shared" si="8"/>
        <v/>
      </c>
      <c r="AC157" t="b">
        <f t="shared" si="9"/>
        <v>0</v>
      </c>
      <c r="AD157">
        <f>IFERROR(ABS(ABS(K157-'Data Transformation'!$R$5)-ABS(K157-'Data Transformation'!$R$6)),"")</f>
        <v>0.47165538463157874</v>
      </c>
      <c r="AE157" t="b">
        <f>IF(C157=FALSE,"",IF(AND(OR(V157=$Z$6,V157=$Z$8),OR(AC157=TRUE,AD157&lt;=IF(ISNUMBER('Data Transformation'!$R$15),'Data Transformation'!$R$15,'Data Transformation'!$R$25))),TRUE,FALSE))</f>
        <v>0</v>
      </c>
    </row>
    <row r="158" spans="2:31" x14ac:dyDescent="0.45">
      <c r="B158">
        <v>153</v>
      </c>
      <c r="C158">
        <v>20</v>
      </c>
      <c r="D158">
        <v>0</v>
      </c>
      <c r="E158">
        <v>0.10526315789473684</v>
      </c>
      <c r="F158">
        <v>0.5</v>
      </c>
      <c r="G158">
        <v>0.47826086956521741</v>
      </c>
      <c r="H158">
        <v>0.73684210526315785</v>
      </c>
      <c r="I158" t="str">
        <v>no</v>
      </c>
      <c r="K158" s="59">
        <f>IFERROR(AVERAGEIF('Data Transformation'!$B$425:$B$8425,B158,IF('Input and Summary Results'!$J$4="no",'Data Transformation'!$C$425:$C$8425,'Data Transformation'!$E$425:$E$8425)),"")</f>
        <v>0.2631241935789474</v>
      </c>
      <c r="L158" s="60" cm="1">
        <f t="array" ref="L158">IFERROR(_xlfn.STDEV.S(IF('Data Transformation'!$B$425:$B$8425=B158,IF('Input and Summary Results'!$J$4="no",'Data Transformation'!$C$425:$C$8425,'Data Transformation'!$E$425:$E$8425),"")),"")</f>
        <v>0.27883915531119308</v>
      </c>
      <c r="M158" s="58"/>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c>
      <c r="Q158">
        <f>IFERROR(IF(AND(Assignments!L158&lt;('Data Transformation'!$R$4-'Data Transformation'!$R$3)/2,ABS(K158-'Data Transformation'!$R$6)&lt;ABS(K158-'Data Transformation'!$R$5),NOT(ISNUMBER(N158)),NOT(ISNUMBER(T158)),NOT(ISNUMBER(P158)),NOT(ISNUMBER(R158)),NOT(ISNUMBER(T158)),NOT(ISNUMBER(S158))),Assignments!B158,""),"")</f>
        <v>153</v>
      </c>
      <c r="R158" t="str">
        <f>IF(H158&gt;='Data Transformation'!$R$30,B158,"")</f>
        <v/>
      </c>
      <c r="S158" t="str">
        <f>IF(D158&gt;='Data Transformation'!$R$31,B158,"")</f>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Adverse</v>
      </c>
      <c r="W158" t="str">
        <f t="shared" si="7"/>
        <v/>
      </c>
      <c r="X158" t="str">
        <f t="shared" si="8"/>
        <v/>
      </c>
      <c r="AC158" t="b">
        <f t="shared" si="9"/>
        <v>0</v>
      </c>
      <c r="AD158">
        <f>IFERROR(ABS(ABS(K158-'Data Transformation'!$R$5)-ABS(K158-'Data Transformation'!$R$6)),"")</f>
        <v>0.67375161284210516</v>
      </c>
      <c r="AE158" t="b">
        <f>IF(C158=FALSE,"",IF(AND(OR(V158=$Z$6,V158=$Z$8),OR(AC158=TRUE,AD158&lt;=IF(ISNUMBER('Data Transformation'!$R$15),'Data Transformation'!$R$15,'Data Transformation'!$R$25))),TRUE,FALSE))</f>
        <v>0</v>
      </c>
    </row>
    <row r="159" spans="2:31" x14ac:dyDescent="0.45">
      <c r="B159">
        <v>154</v>
      </c>
      <c r="C159">
        <v>20</v>
      </c>
      <c r="D159">
        <v>0</v>
      </c>
      <c r="E159">
        <v>0</v>
      </c>
      <c r="F159">
        <v>0.3</v>
      </c>
      <c r="G159">
        <v>0.17391304347826086</v>
      </c>
      <c r="H159">
        <v>0.94736842105263153</v>
      </c>
      <c r="I159" t="str">
        <v>no</v>
      </c>
      <c r="K159" s="59">
        <f>IFERROR(AVERAGEIF('Data Transformation'!$B$425:$B$8425,B159,IF('Input and Summary Results'!$J$4="no",'Data Transformation'!$C$425:$C$8425,'Data Transformation'!$E$425:$E$8425)),"")</f>
        <v>0.1445670139473684</v>
      </c>
      <c r="L159" s="60" cm="1">
        <f t="array" ref="L159">IFERROR(_xlfn.STDEV.S(IF('Data Transformation'!$B$425:$B$8425=B159,IF('Input and Summary Results'!$J$4="no",'Data Transformation'!$C$425:$C$8425,'Data Transformation'!$E$425:$E$8425),"")),"")</f>
        <v>0.1119460648037866</v>
      </c>
      <c r="M159" s="58"/>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0.74</v>
      </c>
      <c r="AE159" t="b">
        <f>IF(C159=FALSE,"",IF(AND(OR(V159=$Z$6,V159=$Z$8),OR(AC159=TRUE,AD159&lt;=IF(ISNUMBER('Data Transformation'!$R$15),'Data Transformation'!$R$15,'Data Transformation'!$R$25))),TRUE,FALSE))</f>
        <v>0</v>
      </c>
    </row>
    <row r="160" spans="2:31" x14ac:dyDescent="0.45">
      <c r="B160">
        <v>155</v>
      </c>
      <c r="C160">
        <v>20</v>
      </c>
      <c r="D160">
        <v>0</v>
      </c>
      <c r="E160">
        <v>0.31578947368421051</v>
      </c>
      <c r="F160">
        <v>0.7</v>
      </c>
      <c r="G160">
        <v>0.69565217391304346</v>
      </c>
      <c r="H160">
        <v>0.47368421052631576</v>
      </c>
      <c r="I160" t="str">
        <v>no</v>
      </c>
      <c r="K160" s="59">
        <f>IFERROR(AVERAGEIF('Data Transformation'!$B$425:$B$8425,B160,IF('Input and Summary Results'!$J$4="no",'Data Transformation'!$C$425:$C$8425,'Data Transformation'!$E$425:$E$8425)),"")</f>
        <v>0.50116748036842107</v>
      </c>
      <c r="L160" s="60" cm="1">
        <f t="array" ref="L160">IFERROR(_xlfn.STDEV.S(IF('Data Transformation'!$B$425:$B$8425=B160,IF('Input and Summary Results'!$J$4="no",'Data Transformation'!$C$425:$C$8425,'Data Transformation'!$E$425:$E$8425),"")),"")</f>
        <v>0.37184560561018626</v>
      </c>
      <c r="M160" s="58"/>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0.19766503926315782</v>
      </c>
      <c r="AE160" t="b">
        <f>IF(C160=FALSE,"",IF(AND(OR(V160=$Z$6,V160=$Z$8),OR(AC160=TRUE,AD160&lt;=IF(ISNUMBER('Data Transformation'!$R$15),'Data Transformation'!$R$15,'Data Transformation'!$R$25))),TRUE,FALSE))</f>
        <v>0</v>
      </c>
    </row>
    <row r="161" spans="2:31" x14ac:dyDescent="0.45">
      <c r="B161">
        <v>156</v>
      </c>
      <c r="C161">
        <v>19</v>
      </c>
      <c r="D161">
        <v>0</v>
      </c>
      <c r="E161">
        <v>0.61111111111111116</v>
      </c>
      <c r="F161">
        <v>0.6</v>
      </c>
      <c r="G161">
        <v>0.56521739130434778</v>
      </c>
      <c r="H161">
        <v>0.22222222222222221</v>
      </c>
      <c r="I161" t="str">
        <v>no</v>
      </c>
      <c r="K161" s="59">
        <f>IFERROR(AVERAGEIF('Data Transformation'!$B$425:$B$8425,B161,IF('Input and Summary Results'!$J$4="no",'Data Transformation'!$C$425:$C$8425,'Data Transformation'!$E$425:$E$8425)),"")</f>
        <v>0.70136809199999994</v>
      </c>
      <c r="L161" s="60" cm="1">
        <f t="array" ref="L161">IFERROR(_xlfn.STDEV.S(IF('Data Transformation'!$B$425:$B$8425=B161,IF('Input and Summary Results'!$J$4="no",'Data Transformation'!$C$425:$C$8425,'Data Transformation'!$E$425:$E$8425),"")),"")</f>
        <v>0.31875790684859845</v>
      </c>
      <c r="M161" s="58"/>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0.20273618399999993</v>
      </c>
      <c r="AE161" t="b">
        <f>IF(C161=FALSE,"",IF(AND(OR(V161=$Z$6,V161=$Z$8),OR(AC161=TRUE,AD161&lt;=IF(ISNUMBER('Data Transformation'!$R$15),'Data Transformation'!$R$15,'Data Transformation'!$R$25))),TRUE,FALSE))</f>
        <v>0</v>
      </c>
    </row>
    <row r="162" spans="2:31" x14ac:dyDescent="0.45">
      <c r="B162">
        <v>157</v>
      </c>
      <c r="C162">
        <v>19</v>
      </c>
      <c r="D162">
        <v>0</v>
      </c>
      <c r="E162">
        <v>0</v>
      </c>
      <c r="F162">
        <v>0.4</v>
      </c>
      <c r="G162">
        <v>0.30434782608695654</v>
      </c>
      <c r="H162">
        <v>0.83333333333333337</v>
      </c>
      <c r="I162" t="str">
        <v>no</v>
      </c>
      <c r="K162" s="59">
        <f>IFERROR(AVERAGEIF('Data Transformation'!$B$425:$B$8425,B162,IF('Input and Summary Results'!$J$4="no",'Data Transformation'!$C$425:$C$8425,'Data Transformation'!$E$425:$E$8425)),"")</f>
        <v>0.20243657133333331</v>
      </c>
      <c r="L162" s="60" cm="1">
        <f t="array" ref="L162">IFERROR(_xlfn.STDEV.S(IF('Data Transformation'!$B$425:$B$8425=B162,IF('Input and Summary Results'!$J$4="no",'Data Transformation'!$C$425:$C$8425,'Data Transformation'!$E$425:$E$8425),"")),"")</f>
        <v>0.1259881373803578</v>
      </c>
      <c r="M162" s="58"/>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c>
      <c r="Q162">
        <f>IFERROR(IF(AND(Assignments!L162&lt;('Data Transformation'!$R$4-'Data Transformation'!$R$3)/2,ABS(K162-'Data Transformation'!$R$6)&lt;ABS(K162-'Data Transformation'!$R$5),NOT(ISNUMBER(N162)),NOT(ISNUMBER(T162)),NOT(ISNUMBER(P162)),NOT(ISNUMBER(R162)),NOT(ISNUMBER(T162)),NOT(ISNUMBER(S162))),Assignments!B162,""),"")</f>
        <v>157</v>
      </c>
      <c r="R162" t="str">
        <f>IF(H162&gt;='Data Transformation'!$R$30,B162,"")</f>
        <v/>
      </c>
      <c r="S162" t="str">
        <f>IF(D162&gt;='Data Transformation'!$R$31,B162,"")</f>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Adverse</v>
      </c>
      <c r="W162" t="str">
        <f t="shared" si="7"/>
        <v/>
      </c>
      <c r="X162" t="str">
        <f t="shared" si="8"/>
        <v/>
      </c>
      <c r="AC162" t="b">
        <f t="shared" si="9"/>
        <v>0</v>
      </c>
      <c r="AD162">
        <f>IFERROR(ABS(ABS(K162-'Data Transformation'!$R$5)-ABS(K162-'Data Transformation'!$R$6)),"")</f>
        <v>0.73999999999999988</v>
      </c>
      <c r="AE162" t="b">
        <f>IF(C162=FALSE,"",IF(AND(OR(V162=$Z$6,V162=$Z$8),OR(AC162=TRUE,AD162&lt;=IF(ISNUMBER('Data Transformation'!$R$15),'Data Transformation'!$R$15,'Data Transformation'!$R$25))),TRUE,FALSE))</f>
        <v>0</v>
      </c>
    </row>
    <row r="163" spans="2:31" x14ac:dyDescent="0.45">
      <c r="B163">
        <v>158</v>
      </c>
      <c r="C163">
        <v>17</v>
      </c>
      <c r="D163">
        <v>0</v>
      </c>
      <c r="E163">
        <v>1</v>
      </c>
      <c r="F163">
        <v>0.4</v>
      </c>
      <c r="G163">
        <v>0.34782608695652173</v>
      </c>
      <c r="H163">
        <v>0</v>
      </c>
      <c r="I163" t="str">
        <v>no</v>
      </c>
      <c r="K163" s="59">
        <f>IFERROR(AVERAGEIF('Data Transformation'!$B$425:$B$8425,B163,IF('Input and Summary Results'!$J$4="no",'Data Transformation'!$C$425:$C$8425,'Data Transformation'!$E$425:$E$8425)),"")</f>
        <v>0.98459419212499988</v>
      </c>
      <c r="L163" s="60" cm="1">
        <f t="array" ref="L163">IFERROR(_xlfn.STDEV.S(IF('Data Transformation'!$B$425:$B$8425=B163,IF('Input and Summary Results'!$J$4="no",'Data Transformation'!$C$425:$C$8425,'Data Transformation'!$E$425:$E$8425),"")),"")</f>
        <v>8.0980300622437912E-2</v>
      </c>
      <c r="M163" s="58"/>
      <c r="N163">
        <f>IF(E163&gt;='Data Transformation'!$R$29,B163,"")</f>
        <v>158</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Neutral</v>
      </c>
      <c r="W163" t="str">
        <f t="shared" si="7"/>
        <v/>
      </c>
      <c r="X163" t="str">
        <f t="shared" si="8"/>
        <v/>
      </c>
      <c r="AC163" t="b">
        <f t="shared" si="9"/>
        <v>0</v>
      </c>
      <c r="AD163">
        <f>IFERROR(ABS(ABS(K163-'Data Transformation'!$R$5)-ABS(K163-'Data Transformation'!$R$6)),"")</f>
        <v>0.74</v>
      </c>
      <c r="AE163" t="b">
        <f>IF(C163=FALSE,"",IF(AND(OR(V163=$Z$6,V163=$Z$8),OR(AC163=TRUE,AD163&lt;=IF(ISNUMBER('Data Transformation'!$R$15),'Data Transformation'!$R$15,'Data Transformation'!$R$25))),TRUE,FALSE))</f>
        <v>0</v>
      </c>
    </row>
    <row r="164" spans="2:31" x14ac:dyDescent="0.45">
      <c r="B164">
        <v>159</v>
      </c>
      <c r="C164">
        <v>17</v>
      </c>
      <c r="D164">
        <v>0</v>
      </c>
      <c r="E164">
        <v>0.125</v>
      </c>
      <c r="F164">
        <v>0.6</v>
      </c>
      <c r="G164">
        <v>0.52173913043478259</v>
      </c>
      <c r="H164">
        <v>0.75</v>
      </c>
      <c r="I164" t="str">
        <v>no</v>
      </c>
      <c r="K164" s="59">
        <f>IFERROR(AVERAGEIF('Data Transformation'!$B$425:$B$8425,B164,IF('Input and Summary Results'!$J$4="no",'Data Transformation'!$C$425:$C$8425,'Data Transformation'!$E$425:$E$8425)),"")</f>
        <v>0.29385134312500011</v>
      </c>
      <c r="L164" s="60" cm="1">
        <f t="array" ref="L164">IFERROR(_xlfn.STDEV.S(IF('Data Transformation'!$B$425:$B$8425=B164,IF('Input and Summary Results'!$J$4="no",'Data Transformation'!$C$425:$C$8425,'Data Transformation'!$E$425:$E$8425),"")),"")</f>
        <v>0.25333645805805938</v>
      </c>
      <c r="M164" s="58"/>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f>IF(AND(NOT(ISNUMBER(N164)),NOT(ISNUMBER(R164)),NOT(ISNUMBER(S164)),G164&gt;='Data Transformation'!$R$28),B164,"")</f>
        <v>159</v>
      </c>
      <c r="Q164" t="str">
        <f>IFERROR(IF(AND(Assignments!L164&lt;('Data Transformation'!$R$4-'Data Transformation'!$R$3)/2,ABS(K164-'Data Transformation'!$R$6)&lt;ABS(K164-'Data Transformation'!$R$5),NOT(ISNUMBER(N164)),NOT(ISNUMBER(T164)),NOT(ISNUMBER(P164)),NOT(ISNUMBER(R164)),NOT(ISNUMBER(T164)),NOT(ISNUMBER(S164))),Assignments!B164,""),"")</f>
        <v/>
      </c>
      <c r="R164" t="str">
        <f>IF(H164&gt;='Data Transformation'!$R$30,B164,"")</f>
        <v/>
      </c>
      <c r="S164" t="str">
        <f>IF(D164&gt;='Data Transformation'!$R$31,B164,"")</f>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Rheostat</v>
      </c>
      <c r="W164" t="str">
        <f t="shared" si="7"/>
        <v/>
      </c>
      <c r="X164" t="str">
        <f t="shared" si="8"/>
        <v/>
      </c>
      <c r="AC164" t="b">
        <f t="shared" si="9"/>
        <v>0</v>
      </c>
      <c r="AD164">
        <f>IFERROR(ABS(ABS(K164-'Data Transformation'!$R$5)-ABS(K164-'Data Transformation'!$R$6)),"")</f>
        <v>0.61229731374999985</v>
      </c>
      <c r="AE164" t="b">
        <f>IF(C164=FALSE,"",IF(AND(OR(V164=$Z$6,V164=$Z$8),OR(AC164=TRUE,AD164&lt;=IF(ISNUMBER('Data Transformation'!$R$15),'Data Transformation'!$R$15,'Data Transformation'!$R$25))),TRUE,FALSE))</f>
        <v>0</v>
      </c>
    </row>
    <row r="165" spans="2:31" x14ac:dyDescent="0.45">
      <c r="B165">
        <v>160</v>
      </c>
      <c r="C165">
        <v>20</v>
      </c>
      <c r="D165">
        <v>0</v>
      </c>
      <c r="E165">
        <v>0</v>
      </c>
      <c r="F165">
        <v>0.5</v>
      </c>
      <c r="G165">
        <v>0.43478260869565216</v>
      </c>
      <c r="H165">
        <v>0.73684210526315785</v>
      </c>
      <c r="I165" t="str">
        <v>no</v>
      </c>
      <c r="K165" s="59">
        <f>IFERROR(AVERAGEIF('Data Transformation'!$B$425:$B$8425,B165,IF('Input and Summary Results'!$J$4="no",'Data Transformation'!$C$425:$C$8425,'Data Transformation'!$E$425:$E$8425)),"")</f>
        <v>0.25773494142105263</v>
      </c>
      <c r="L165" s="60" cm="1">
        <f t="array" ref="L165">IFERROR(_xlfn.STDEV.S(IF('Data Transformation'!$B$425:$B$8425=B165,IF('Input and Summary Results'!$J$4="no",'Data Transformation'!$C$425:$C$8425,'Data Transformation'!$E$425:$E$8425),"")),"")</f>
        <v>0.13681861840129542</v>
      </c>
      <c r="M165" s="58"/>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f>IFERROR(IF(AND(Assignments!L165&lt;('Data Transformation'!$R$4-'Data Transformation'!$R$3)/2,ABS(K165-'Data Transformation'!$R$6)&lt;ABS(K165-'Data Transformation'!$R$5),NOT(ISNUMBER(N165)),NOT(ISNUMBER(T165)),NOT(ISNUMBER(P165)),NOT(ISNUMBER(R165)),NOT(ISNUMBER(T165)),NOT(ISNUMBER(S165))),Assignments!B165,""),"")</f>
        <v>160</v>
      </c>
      <c r="R165" t="str">
        <f>IF(H165&gt;='Data Transformation'!$R$30,B165,"")</f>
        <v/>
      </c>
      <c r="S165" t="str">
        <f>IF(D165&gt;='Data Transformation'!$R$31,B165,"")</f>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Adverse</v>
      </c>
      <c r="W165" t="str">
        <f t="shared" si="7"/>
        <v/>
      </c>
      <c r="X165" t="str">
        <f t="shared" si="8"/>
        <v/>
      </c>
      <c r="AC165" t="b">
        <f t="shared" si="9"/>
        <v>0</v>
      </c>
      <c r="AD165">
        <f>IFERROR(ABS(ABS(K165-'Data Transformation'!$R$5)-ABS(K165-'Data Transformation'!$R$6)),"")</f>
        <v>0.6845301171578948</v>
      </c>
      <c r="AE165" t="b">
        <f>IF(C165=FALSE,"",IF(AND(OR(V165=$Z$6,V165=$Z$8),OR(AC165=TRUE,AD165&lt;=IF(ISNUMBER('Data Transformation'!$R$15),'Data Transformation'!$R$15,'Data Transformation'!$R$25))),TRUE,FALSE))</f>
        <v>0</v>
      </c>
    </row>
    <row r="166" spans="2:31" x14ac:dyDescent="0.45">
      <c r="B166">
        <v>161</v>
      </c>
      <c r="C166">
        <v>20</v>
      </c>
      <c r="D166">
        <v>0</v>
      </c>
      <c r="E166">
        <v>0.26315789473684209</v>
      </c>
      <c r="F166">
        <v>0.7</v>
      </c>
      <c r="G166">
        <v>0.60869565217391308</v>
      </c>
      <c r="H166">
        <v>0.47368421052631576</v>
      </c>
      <c r="I166" t="str">
        <v>no</v>
      </c>
      <c r="K166" s="59">
        <f>IFERROR(AVERAGEIF('Data Transformation'!$B$425:$B$8425,B166,IF('Input and Summary Results'!$J$4="no",'Data Transformation'!$C$425:$C$8425,'Data Transformation'!$E$425:$E$8425)),"")</f>
        <v>0.41600519989473672</v>
      </c>
      <c r="L166" s="60" cm="1">
        <f t="array" ref="L166">IFERROR(_xlfn.STDEV.S(IF('Data Transformation'!$B$425:$B$8425=B166,IF('Input and Summary Results'!$J$4="no",'Data Transformation'!$C$425:$C$8425,'Data Transformation'!$E$425:$E$8425),"")),"")</f>
        <v>0.33892571099303126</v>
      </c>
      <c r="M166" s="58"/>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f>IF(AND(NOT(ISNUMBER(N166)),NOT(ISNUMBER(R166)),NOT(ISNUMBER(S166)),G166&gt;='Data Transformation'!$R$28),B166,"")</f>
        <v>161</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c>
      <c r="S166" t="str">
        <f>IF(D166&gt;='Data Transformation'!$R$31,B166,"")</f>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Rheostat</v>
      </c>
      <c r="W166" t="str">
        <f t="shared" si="7"/>
        <v/>
      </c>
      <c r="X166" t="str">
        <f t="shared" si="8"/>
        <v/>
      </c>
      <c r="AC166" t="b">
        <f t="shared" si="9"/>
        <v>0</v>
      </c>
      <c r="AD166">
        <f>IFERROR(ABS(ABS(K166-'Data Transformation'!$R$5)-ABS(K166-'Data Transformation'!$R$6)),"")</f>
        <v>0.36798960021052651</v>
      </c>
      <c r="AE166" t="b">
        <f>IF(C166=FALSE,"",IF(AND(OR(V166=$Z$6,V166=$Z$8),OR(AC166=TRUE,AD166&lt;=IF(ISNUMBER('Data Transformation'!$R$15),'Data Transformation'!$R$15,'Data Transformation'!$R$25))),TRUE,FALSE))</f>
        <v>0</v>
      </c>
    </row>
    <row r="167" spans="2:31" x14ac:dyDescent="0.45">
      <c r="B167">
        <v>162</v>
      </c>
      <c r="C167">
        <v>18</v>
      </c>
      <c r="D167">
        <v>0</v>
      </c>
      <c r="E167">
        <v>0.47058823529411764</v>
      </c>
      <c r="F167">
        <v>0.7</v>
      </c>
      <c r="G167">
        <v>0.69565217391304346</v>
      </c>
      <c r="H167">
        <v>0.17647058823529413</v>
      </c>
      <c r="I167" t="str">
        <v>no</v>
      </c>
      <c r="K167" s="59">
        <f>IFERROR(AVERAGEIF('Data Transformation'!$B$425:$B$8425,B167,IF('Input and Summary Results'!$J$4="no",'Data Transformation'!$C$425:$C$8425,'Data Transformation'!$E$425:$E$8425)),"")</f>
        <v>0.69632019841176473</v>
      </c>
      <c r="L167" s="60" cm="1">
        <f t="array" ref="L167">IFERROR(_xlfn.STDEV.S(IF('Data Transformation'!$B$425:$B$8425=B167,IF('Input and Summary Results'!$J$4="no",'Data Transformation'!$C$425:$C$8425,'Data Transformation'!$E$425:$E$8425),"")),"")</f>
        <v>0.30325312997159609</v>
      </c>
      <c r="M167" s="58"/>
      <c r="N167" t="str">
        <f>IF(E167&gt;='Data Transformation'!$R$29,B167,"")</f>
        <v/>
      </c>
      <c r="O167" t="str">
        <f>IFERROR(IF(AND(Assignments!L167&lt;('Data Transformation'!$R$4-'Data Transformation'!$R$3)/2,ABS(K167-'Data Transformation'!$R$6)&gt;ABS(K167-'Data Transformation'!$R$5),NOT(ISNUMBER(N167)),NOT(ISNUMBER(R167)),NOT(ISNUMBER(P167)),NOT(ISNUMBER(R167)),NOT(ISNUMBER(S167)),NOT(ISNUMBER(T167))),Assignments!B167,""),"")</f>
        <v/>
      </c>
      <c r="P167">
        <f>IF(AND(NOT(ISNUMBER(N167)),NOT(ISNUMBER(R167)),NOT(ISNUMBER(S167)),G167&gt;='Data Transformation'!$R$28),B167,"")</f>
        <v>162</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Rheostat</v>
      </c>
      <c r="W167" t="str">
        <f t="shared" si="7"/>
        <v/>
      </c>
      <c r="X167" t="str">
        <f t="shared" si="8"/>
        <v/>
      </c>
      <c r="AC167" t="b">
        <f t="shared" si="9"/>
        <v>0</v>
      </c>
      <c r="AD167">
        <f>IFERROR(ABS(ABS(K167-'Data Transformation'!$R$5)-ABS(K167-'Data Transformation'!$R$6)),"")</f>
        <v>0.19264039682352951</v>
      </c>
      <c r="AE167" t="b">
        <f>IF(C167=FALSE,"",IF(AND(OR(V167=$Z$6,V167=$Z$8),OR(AC167=TRUE,AD167&lt;=IF(ISNUMBER('Data Transformation'!$R$15),'Data Transformation'!$R$15,'Data Transformation'!$R$25))),TRUE,FALSE))</f>
        <v>0</v>
      </c>
    </row>
    <row r="168" spans="2:31" x14ac:dyDescent="0.45">
      <c r="B168">
        <v>163</v>
      </c>
      <c r="C168">
        <v>18</v>
      </c>
      <c r="D168">
        <v>0</v>
      </c>
      <c r="E168">
        <v>0</v>
      </c>
      <c r="F168">
        <v>0.2</v>
      </c>
      <c r="G168">
        <v>8.6956521739130432E-2</v>
      </c>
      <c r="H168">
        <v>1</v>
      </c>
      <c r="I168" t="str">
        <v>yes</v>
      </c>
      <c r="K168" s="59">
        <f>IFERROR(AVERAGEIF('Data Transformation'!$B$425:$B$8425,B168,IF('Input and Summary Results'!$J$4="no",'Data Transformation'!$C$425:$C$8425,'Data Transformation'!$E$425:$E$8425)),"")</f>
        <v>0.11213670417647059</v>
      </c>
      <c r="L168" s="60" cm="1">
        <f t="array" ref="L168">IFERROR(_xlfn.STDEV.S(IF('Data Transformation'!$B$425:$B$8425=B168,IF('Input and Summary Results'!$J$4="no",'Data Transformation'!$C$425:$C$8425,'Data Transformation'!$E$425:$E$8425),"")),"")</f>
        <v>8.8571599671053894E-2</v>
      </c>
      <c r="M168" s="58"/>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c>
      <c r="Q168" t="str">
        <f>IFERROR(IF(AND(Assignments!L168&lt;('Data Transformation'!$R$4-'Data Transformation'!$R$3)/2,ABS(K168-'Data Transformation'!$R$6)&lt;ABS(K168-'Data Transformation'!$R$5),NOT(ISNUMBER(N168)),NOT(ISNUMBER(T168)),NOT(ISNUMBER(P168)),NOT(ISNUMBER(R168)),NOT(ISNUMBER(T168)),NOT(ISNUMBER(S168))),Assignments!B168,""),"")</f>
        <v/>
      </c>
      <c r="R168">
        <f>IF(H168&gt;='Data Transformation'!$R$30,B168,"")</f>
        <v>163</v>
      </c>
      <c r="S168" t="str">
        <f>IF(D168&gt;='Data Transformation'!$R$31,B168,"")</f>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Toggle</v>
      </c>
      <c r="W168" t="str">
        <f t="shared" si="7"/>
        <v/>
      </c>
      <c r="X168" t="str">
        <f t="shared" si="8"/>
        <v/>
      </c>
      <c r="AC168" t="b">
        <f t="shared" si="9"/>
        <v>0</v>
      </c>
      <c r="AD168">
        <f>IFERROR(ABS(ABS(K168-'Data Transformation'!$R$5)-ABS(K168-'Data Transformation'!$R$6)),"")</f>
        <v>0.74</v>
      </c>
      <c r="AE168" t="b">
        <f>IF(C168=FALSE,"",IF(AND(OR(V168=$Z$6,V168=$Z$8),OR(AC168=TRUE,AD168&lt;=IF(ISNUMBER('Data Transformation'!$R$15),'Data Transformation'!$R$15,'Data Transformation'!$R$25))),TRUE,FALSE))</f>
        <v>0</v>
      </c>
    </row>
    <row r="169" spans="2:31" x14ac:dyDescent="0.45">
      <c r="B169">
        <v>164</v>
      </c>
      <c r="C169">
        <v>16</v>
      </c>
      <c r="D169">
        <v>0</v>
      </c>
      <c r="E169">
        <v>0.13333333333333333</v>
      </c>
      <c r="F169">
        <v>0.5</v>
      </c>
      <c r="G169">
        <v>0.43478260869565216</v>
      </c>
      <c r="H169">
        <v>0.73333333333333328</v>
      </c>
      <c r="I169" t="str">
        <v>no</v>
      </c>
      <c r="K169" s="59">
        <f>IFERROR(AVERAGEIF('Data Transformation'!$B$425:$B$8425,B169,IF('Input and Summary Results'!$J$4="no",'Data Transformation'!$C$425:$C$8425,'Data Transformation'!$E$425:$E$8425)),"")</f>
        <v>0.31030548213333337</v>
      </c>
      <c r="L169" s="60" cm="1">
        <f t="array" ref="L169">IFERROR(_xlfn.STDEV.S(IF('Data Transformation'!$B$425:$B$8425=B169,IF('Input and Summary Results'!$J$4="no",'Data Transformation'!$C$425:$C$8425,'Data Transformation'!$E$425:$E$8425),"")),"")</f>
        <v>0.30562440894733045</v>
      </c>
      <c r="M169" s="58"/>
      <c r="N169" t="str">
        <f>IF(E169&gt;='Data Transformation'!$R$29,B169,"")</f>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c>
      <c r="Q169">
        <f>IFERROR(IF(AND(Assignments!L169&lt;('Data Transformation'!$R$4-'Data Transformation'!$R$3)/2,ABS(K169-'Data Transformation'!$R$6)&lt;ABS(K169-'Data Transformation'!$R$5),NOT(ISNUMBER(N169)),NOT(ISNUMBER(T169)),NOT(ISNUMBER(P169)),NOT(ISNUMBER(R169)),NOT(ISNUMBER(T169)),NOT(ISNUMBER(S169))),Assignments!B169,""),"")</f>
        <v>164</v>
      </c>
      <c r="R169" t="str">
        <f>IF(H169&gt;='Data Transformation'!$R$30,B169,"")</f>
        <v/>
      </c>
      <c r="S169" t="str">
        <f>IF(D169&gt;='Data Transformation'!$R$31,B169,"")</f>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Adverse</v>
      </c>
      <c r="W169" t="str">
        <f t="shared" si="7"/>
        <v/>
      </c>
      <c r="X169" t="str">
        <f t="shared" si="8"/>
        <v/>
      </c>
      <c r="AC169" t="b">
        <f t="shared" si="9"/>
        <v>0</v>
      </c>
      <c r="AD169">
        <f>IFERROR(ABS(ABS(K169-'Data Transformation'!$R$5)-ABS(K169-'Data Transformation'!$R$6)),"")</f>
        <v>0.57938903573333334</v>
      </c>
      <c r="AE169" t="b">
        <f>IF(C169=FALSE,"",IF(AND(OR(V169=$Z$6,V169=$Z$8),OR(AC169=TRUE,AD169&lt;=IF(ISNUMBER('Data Transformation'!$R$15),'Data Transformation'!$R$15,'Data Transformation'!$R$25))),TRUE,FALSE))</f>
        <v>0</v>
      </c>
    </row>
    <row r="170" spans="2:31" x14ac:dyDescent="0.45">
      <c r="B170">
        <v>165</v>
      </c>
      <c r="C170">
        <v>19</v>
      </c>
      <c r="D170">
        <v>0</v>
      </c>
      <c r="E170">
        <v>0.22222222222222221</v>
      </c>
      <c r="F170">
        <v>0.6</v>
      </c>
      <c r="G170">
        <v>0.52173913043478259</v>
      </c>
      <c r="H170">
        <v>0.61111111111111116</v>
      </c>
      <c r="I170" t="str">
        <v>no</v>
      </c>
      <c r="K170" s="59">
        <f>IFERROR(AVERAGEIF('Data Transformation'!$B$425:$B$8425,B170,IF('Input and Summary Results'!$J$4="no",'Data Transformation'!$C$425:$C$8425,'Data Transformation'!$E$425:$E$8425)),"")</f>
        <v>0.3775042403333333</v>
      </c>
      <c r="L170" s="60" cm="1">
        <f t="array" ref="L170">IFERROR(_xlfn.STDEV.S(IF('Data Transformation'!$B$425:$B$8425=B170,IF('Input and Summary Results'!$J$4="no",'Data Transformation'!$C$425:$C$8425,'Data Transformation'!$E$425:$E$8425),"")),"")</f>
        <v>0.32382275677396433</v>
      </c>
      <c r="M170" s="58"/>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0.44499151933333336</v>
      </c>
      <c r="AE170" t="b">
        <f>IF(C170=FALSE,"",IF(AND(OR(V170=$Z$6,V170=$Z$8),OR(AC170=TRUE,AD170&lt;=IF(ISNUMBER('Data Transformation'!$R$15),'Data Transformation'!$R$15,'Data Transformation'!$R$25))),TRUE,FALSE))</f>
        <v>0</v>
      </c>
    </row>
    <row r="171" spans="2:31" x14ac:dyDescent="0.45">
      <c r="B171">
        <v>166</v>
      </c>
      <c r="C171">
        <v>18</v>
      </c>
      <c r="D171">
        <v>0</v>
      </c>
      <c r="E171">
        <v>0</v>
      </c>
      <c r="F171">
        <v>0.4</v>
      </c>
      <c r="G171">
        <v>0.34782608695652173</v>
      </c>
      <c r="H171">
        <v>0.82352941176470584</v>
      </c>
      <c r="I171" t="str">
        <v>no</v>
      </c>
      <c r="K171" s="59">
        <f>IFERROR(AVERAGEIF('Data Transformation'!$B$425:$B$8425,B171,IF('Input and Summary Results'!$J$4="no",'Data Transformation'!$C$425:$C$8425,'Data Transformation'!$E$425:$E$8425)),"")</f>
        <v>0.211359877</v>
      </c>
      <c r="L171" s="60" cm="1">
        <f t="array" ref="L171">IFERROR(_xlfn.STDEV.S(IF('Data Transformation'!$B$425:$B$8425=B171,IF('Input and Summary Results'!$J$4="no",'Data Transformation'!$C$425:$C$8425,'Data Transformation'!$E$425:$E$8425),"")),"")</f>
        <v>0.15572071111289865</v>
      </c>
      <c r="M171" s="58"/>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c>
      <c r="Q171">
        <f>IFERROR(IF(AND(Assignments!L171&lt;('Data Transformation'!$R$4-'Data Transformation'!$R$3)/2,ABS(K171-'Data Transformation'!$R$6)&lt;ABS(K171-'Data Transformation'!$R$5),NOT(ISNUMBER(N171)),NOT(ISNUMBER(T171)),NOT(ISNUMBER(P171)),NOT(ISNUMBER(R171)),NOT(ISNUMBER(T171)),NOT(ISNUMBER(S171))),Assignments!B171,""),"")</f>
        <v>166</v>
      </c>
      <c r="R171" t="str">
        <f>IF(H171&gt;='Data Transformation'!$R$30,B171,"")</f>
        <v/>
      </c>
      <c r="S171" t="str">
        <f>IF(D171&gt;='Data Transformation'!$R$31,B171,"")</f>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Adverse</v>
      </c>
      <c r="W171" t="str">
        <f t="shared" si="7"/>
        <v/>
      </c>
      <c r="X171" t="str">
        <f t="shared" si="8"/>
        <v/>
      </c>
      <c r="AC171" t="b">
        <f t="shared" si="9"/>
        <v>0</v>
      </c>
      <c r="AD171">
        <f>IFERROR(ABS(ABS(K171-'Data Transformation'!$R$5)-ABS(K171-'Data Transformation'!$R$6)),"")</f>
        <v>0.74</v>
      </c>
      <c r="AE171" t="b">
        <f>IF(C171=FALSE,"",IF(AND(OR(V171=$Z$6,V171=$Z$8),OR(AC171=TRUE,AD171&lt;=IF(ISNUMBER('Data Transformation'!$R$15),'Data Transformation'!$R$15,'Data Transformation'!$R$25))),TRUE,FALSE))</f>
        <v>0</v>
      </c>
    </row>
    <row r="172" spans="2:31" x14ac:dyDescent="0.45">
      <c r="B172">
        <v>167</v>
      </c>
      <c r="C172">
        <v>20</v>
      </c>
      <c r="D172">
        <v>0</v>
      </c>
      <c r="E172">
        <v>0.63157894736842102</v>
      </c>
      <c r="F172">
        <v>0.8</v>
      </c>
      <c r="G172">
        <v>0.78260869565217395</v>
      </c>
      <c r="H172">
        <v>5.2631578947368418E-2</v>
      </c>
      <c r="I172" t="str">
        <v>no</v>
      </c>
      <c r="K172" s="59">
        <f>IFERROR(AVERAGEIF('Data Transformation'!$B$425:$B$8425,B172,IF('Input and Summary Results'!$J$4="no",'Data Transformation'!$C$425:$C$8425,'Data Transformation'!$E$425:$E$8425)),"")</f>
        <v>0.81113373184210524</v>
      </c>
      <c r="L172" s="60" cm="1">
        <f t="array" ref="L172">IFERROR(_xlfn.STDEV.S(IF('Data Transformation'!$B$425:$B$8425=B172,IF('Input and Summary Results'!$J$4="no",'Data Transformation'!$C$425:$C$8425,'Data Transformation'!$E$425:$E$8425),"")),"")</f>
        <v>0.25065864715304942</v>
      </c>
      <c r="M172" s="58"/>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0.42226746368421053</v>
      </c>
      <c r="AE172" t="b">
        <f>IF(C172=FALSE,"",IF(AND(OR(V172=$Z$6,V172=$Z$8),OR(AC172=TRUE,AD172&lt;=IF(ISNUMBER('Data Transformation'!$R$15),'Data Transformation'!$R$15,'Data Transformation'!$R$25))),TRUE,FALSE))</f>
        <v>0</v>
      </c>
    </row>
    <row r="173" spans="2:31" x14ac:dyDescent="0.45">
      <c r="B173">
        <v>168</v>
      </c>
      <c r="C173">
        <v>19</v>
      </c>
      <c r="D173">
        <v>0</v>
      </c>
      <c r="E173">
        <v>0.27777777777777779</v>
      </c>
      <c r="F173">
        <v>0.5</v>
      </c>
      <c r="G173">
        <v>0.43478260869565216</v>
      </c>
      <c r="H173">
        <v>0.61111111111111116</v>
      </c>
      <c r="I173" t="str">
        <v>no</v>
      </c>
      <c r="K173" s="59">
        <f>IFERROR(AVERAGEIF('Data Transformation'!$B$425:$B$8425,B173,IF('Input and Summary Results'!$J$4="no",'Data Transformation'!$C$425:$C$8425,'Data Transformation'!$E$425:$E$8425)),"")</f>
        <v>0.39104887555555545</v>
      </c>
      <c r="L173" s="60" cm="1">
        <f t="array" ref="L173">IFERROR(_xlfn.STDEV.S(IF('Data Transformation'!$B$425:$B$8425=B173,IF('Input and Summary Results'!$J$4="no",'Data Transformation'!$C$425:$C$8425,'Data Transformation'!$E$425:$E$8425),"")),"")</f>
        <v>0.4030145236770073</v>
      </c>
      <c r="M173" s="58"/>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c>
      <c r="Q173">
        <f>IFERROR(IF(AND(Assignments!L173&lt;('Data Transformation'!$R$4-'Data Transformation'!$R$3)/2,ABS(K173-'Data Transformation'!$R$6)&lt;ABS(K173-'Data Transformation'!$R$5),NOT(ISNUMBER(N173)),NOT(ISNUMBER(T173)),NOT(ISNUMBER(P173)),NOT(ISNUMBER(R173)),NOT(ISNUMBER(T173)),NOT(ISNUMBER(S173))),Assignments!B173,""),"")</f>
        <v>168</v>
      </c>
      <c r="R173" t="str">
        <f>IF(H173&gt;='Data Transformation'!$R$30,B173,"")</f>
        <v/>
      </c>
      <c r="S173" t="str">
        <f>IF(D173&gt;='Data Transformation'!$R$31,B173,"")</f>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Adverse</v>
      </c>
      <c r="W173" t="str">
        <f t="shared" si="7"/>
        <v/>
      </c>
      <c r="X173" t="str">
        <f t="shared" si="8"/>
        <v/>
      </c>
      <c r="AC173" t="b">
        <f t="shared" si="9"/>
        <v>0</v>
      </c>
      <c r="AD173">
        <f>IFERROR(ABS(ABS(K173-'Data Transformation'!$R$5)-ABS(K173-'Data Transformation'!$R$6)),"")</f>
        <v>0.41790224888888905</v>
      </c>
      <c r="AE173" t="b">
        <f>IF(C173=FALSE,"",IF(AND(OR(V173=$Z$6,V173=$Z$8),OR(AC173=TRUE,AD173&lt;=IF(ISNUMBER('Data Transformation'!$R$15),'Data Transformation'!$R$15,'Data Transformation'!$R$25))),TRUE,FALSE))</f>
        <v>0</v>
      </c>
    </row>
    <row r="174" spans="2:31" x14ac:dyDescent="0.45">
      <c r="B174">
        <v>169</v>
      </c>
      <c r="C174">
        <v>18</v>
      </c>
      <c r="D174">
        <v>0</v>
      </c>
      <c r="E174">
        <v>0.17647058823529413</v>
      </c>
      <c r="F174">
        <v>0.5</v>
      </c>
      <c r="G174">
        <v>0.43478260869565216</v>
      </c>
      <c r="H174">
        <v>0.76470588235294112</v>
      </c>
      <c r="I174" t="str">
        <v>no</v>
      </c>
      <c r="K174" s="59">
        <f>IFERROR(AVERAGEIF('Data Transformation'!$B$425:$B$8425,B174,IF('Input and Summary Results'!$J$4="no",'Data Transformation'!$C$425:$C$8425,'Data Transformation'!$E$425:$E$8425)),"")</f>
        <v>0.26975708741176468</v>
      </c>
      <c r="L174" s="60" cm="1">
        <f t="array" ref="L174">IFERROR(_xlfn.STDEV.S(IF('Data Transformation'!$B$425:$B$8425=B174,IF('Input and Summary Results'!$J$4="no",'Data Transformation'!$C$425:$C$8425,'Data Transformation'!$E$425:$E$8425),"")),"")</f>
        <v>0.3105670716488132</v>
      </c>
      <c r="M174" s="58"/>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c>
      <c r="Q174">
        <f>IFERROR(IF(AND(Assignments!L174&lt;('Data Transformation'!$R$4-'Data Transformation'!$R$3)/2,ABS(K174-'Data Transformation'!$R$6)&lt;ABS(K174-'Data Transformation'!$R$5),NOT(ISNUMBER(N174)),NOT(ISNUMBER(T174)),NOT(ISNUMBER(P174)),NOT(ISNUMBER(R174)),NOT(ISNUMBER(T174)),NOT(ISNUMBER(S174))),Assignments!B174,""),"")</f>
        <v>169</v>
      </c>
      <c r="R174" t="str">
        <f>IF(H174&gt;='Data Transformation'!$R$30,B174,"")</f>
        <v/>
      </c>
      <c r="S174" t="str">
        <f>IF(D174&gt;='Data Transformation'!$R$31,B174,"")</f>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Adverse</v>
      </c>
      <c r="W174" t="str">
        <f t="shared" si="7"/>
        <v/>
      </c>
      <c r="X174" t="str">
        <f t="shared" si="8"/>
        <v/>
      </c>
      <c r="AC174" t="b">
        <f t="shared" si="9"/>
        <v>0</v>
      </c>
      <c r="AD174">
        <f>IFERROR(ABS(ABS(K174-'Data Transformation'!$R$5)-ABS(K174-'Data Transformation'!$R$6)),"")</f>
        <v>0.66048582517647059</v>
      </c>
      <c r="AE174" t="b">
        <f>IF(C174=FALSE,"",IF(AND(OR(V174=$Z$6,V174=$Z$8),OR(AC174=TRUE,AD174&lt;=IF(ISNUMBER('Data Transformation'!$R$15),'Data Transformation'!$R$15,'Data Transformation'!$R$25))),TRUE,FALSE))</f>
        <v>0</v>
      </c>
    </row>
    <row r="175" spans="2:31" x14ac:dyDescent="0.45">
      <c r="B175">
        <v>170</v>
      </c>
      <c r="C175">
        <v>20</v>
      </c>
      <c r="D175">
        <v>5.2631578947368418E-2</v>
      </c>
      <c r="E175">
        <v>0.84210526315789469</v>
      </c>
      <c r="F175">
        <v>0.7</v>
      </c>
      <c r="G175">
        <v>0.65217391304347827</v>
      </c>
      <c r="H175">
        <v>5.2631578947368418E-2</v>
      </c>
      <c r="I175" t="str">
        <v>no</v>
      </c>
      <c r="K175" s="59">
        <f>IFERROR(AVERAGEIF('Data Transformation'!$B$425:$B$8425,B175,IF('Input and Summary Results'!$J$4="no",'Data Transformation'!$C$425:$C$8425,'Data Transformation'!$E$425:$E$8425)),"")</f>
        <v>0.92918968705263161</v>
      </c>
      <c r="L175" s="60" cm="1">
        <f t="array" ref="L175">IFERROR(_xlfn.STDEV.S(IF('Data Transformation'!$B$425:$B$8425=B175,IF('Input and Summary Results'!$J$4="no",'Data Transformation'!$C$425:$C$8425,'Data Transformation'!$E$425:$E$8425),"")),"")</f>
        <v>0.25751260002761744</v>
      </c>
      <c r="M175" s="58"/>
      <c r="N175" t="str">
        <f>IF(E175&gt;='Data Transformation'!$R$29,B175,"")</f>
        <v/>
      </c>
      <c r="O175" t="str">
        <f>IFERROR(IF(AND(Assignments!L175&lt;('Data Transformation'!$R$4-'Data Transformation'!$R$3)/2,ABS(K175-'Data Transformation'!$R$6)&gt;ABS(K175-'Data Transformation'!$R$5),NOT(ISNUMBER(N175)),NOT(ISNUMBER(R175)),NOT(ISNUMBER(P175)),NOT(ISNUMBER(R175)),NOT(ISNUMBER(S175)),NOT(ISNUMBER(T175))),Assignments!B175,""),"")</f>
        <v/>
      </c>
      <c r="P175">
        <f>IF(AND(NOT(ISNUMBER(N175)),NOT(ISNUMBER(R175)),NOT(ISNUMBER(S175)),G175&gt;='Data Transformation'!$R$28),B175,"")</f>
        <v>170</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Rheostat</v>
      </c>
      <c r="W175" t="str">
        <f t="shared" si="7"/>
        <v/>
      </c>
      <c r="X175" t="str">
        <f t="shared" si="8"/>
        <v/>
      </c>
      <c r="AC175" t="b">
        <f t="shared" si="9"/>
        <v>0</v>
      </c>
      <c r="AD175">
        <f>IFERROR(ABS(ABS(K175-'Data Transformation'!$R$5)-ABS(K175-'Data Transformation'!$R$6)),"")</f>
        <v>0.65837937410526326</v>
      </c>
      <c r="AE175" t="b">
        <f>IF(C175=FALSE,"",IF(AND(OR(V175=$Z$6,V175=$Z$8),OR(AC175=TRUE,AD175&lt;=IF(ISNUMBER('Data Transformation'!$R$15),'Data Transformation'!$R$15,'Data Transformation'!$R$25))),TRUE,FALSE))</f>
        <v>0</v>
      </c>
    </row>
    <row r="176" spans="2:31" x14ac:dyDescent="0.45">
      <c r="B176">
        <v>171</v>
      </c>
      <c r="C176">
        <v>18</v>
      </c>
      <c r="D176">
        <v>0</v>
      </c>
      <c r="E176">
        <v>0.94117647058823528</v>
      </c>
      <c r="F176">
        <v>0.4</v>
      </c>
      <c r="G176">
        <v>0.30434782608695654</v>
      </c>
      <c r="H176">
        <v>5.8823529411764705E-2</v>
      </c>
      <c r="I176" t="str">
        <v>no</v>
      </c>
      <c r="K176" s="59">
        <f>IFERROR(AVERAGEIF('Data Transformation'!$B$425:$B$8425,B176,IF('Input and Summary Results'!$J$4="no",'Data Transformation'!$C$425:$C$8425,'Data Transformation'!$E$425:$E$8425)),"")</f>
        <v>0.89757345235294117</v>
      </c>
      <c r="L176" s="60" cm="1">
        <f t="array" ref="L176">IFERROR(_xlfn.STDEV.S(IF('Data Transformation'!$B$425:$B$8425=B176,IF('Input and Summary Results'!$J$4="no",'Data Transformation'!$C$425:$C$8425,'Data Transformation'!$E$425:$E$8425),"")),"")</f>
        <v>0.21266116160264897</v>
      </c>
      <c r="M176" s="58"/>
      <c r="N176">
        <f>IF(E176&gt;='Data Transformation'!$R$29,B176,"")</f>
        <v>171</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Neutral</v>
      </c>
      <c r="W176" t="str">
        <f t="shared" si="7"/>
        <v/>
      </c>
      <c r="X176" t="str">
        <f t="shared" si="8"/>
        <v/>
      </c>
      <c r="AC176" t="b">
        <f t="shared" si="9"/>
        <v>0</v>
      </c>
      <c r="AD176">
        <f>IFERROR(ABS(ABS(K176-'Data Transformation'!$R$5)-ABS(K176-'Data Transformation'!$R$6)),"")</f>
        <v>0.59514690470588238</v>
      </c>
      <c r="AE176" t="b">
        <f>IF(C176=FALSE,"",IF(AND(OR(V176=$Z$6,V176=$Z$8),OR(AC176=TRUE,AD176&lt;=IF(ISNUMBER('Data Transformation'!$R$15),'Data Transformation'!$R$15,'Data Transformation'!$R$25))),TRUE,FALSE))</f>
        <v>0</v>
      </c>
    </row>
    <row r="177" spans="2:31" x14ac:dyDescent="0.45">
      <c r="B177">
        <v>172</v>
      </c>
      <c r="C177">
        <v>20</v>
      </c>
      <c r="D177">
        <v>0</v>
      </c>
      <c r="E177">
        <v>0.15789473684210525</v>
      </c>
      <c r="F177">
        <v>0.5</v>
      </c>
      <c r="G177">
        <v>0.39130434782608697</v>
      </c>
      <c r="H177">
        <v>0.78947368421052633</v>
      </c>
      <c r="I177" t="str">
        <v>no</v>
      </c>
      <c r="K177" s="59">
        <f>IFERROR(AVERAGEIF('Data Transformation'!$B$425:$B$8425,B177,IF('Input and Summary Results'!$J$4="no",'Data Transformation'!$C$425:$C$8425,'Data Transformation'!$E$425:$E$8425)),"")</f>
        <v>0.25364349700000005</v>
      </c>
      <c r="L177" s="60" cm="1">
        <f t="array" ref="L177">IFERROR(_xlfn.STDEV.S(IF('Data Transformation'!$B$425:$B$8425=B177,IF('Input and Summary Results'!$J$4="no",'Data Transformation'!$C$425:$C$8425,'Data Transformation'!$E$425:$E$8425),"")),"")</f>
        <v>0.3826907023674101</v>
      </c>
      <c r="M177" s="58"/>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c>
      <c r="Q177">
        <f>IFERROR(IF(AND(Assignments!L177&lt;('Data Transformation'!$R$4-'Data Transformation'!$R$3)/2,ABS(K177-'Data Transformation'!$R$6)&lt;ABS(K177-'Data Transformation'!$R$5),NOT(ISNUMBER(N177)),NOT(ISNUMBER(T177)),NOT(ISNUMBER(P177)),NOT(ISNUMBER(R177)),NOT(ISNUMBER(T177)),NOT(ISNUMBER(S177))),Assignments!B177,""),"")</f>
        <v>172</v>
      </c>
      <c r="R177" t="str">
        <f>IF(H177&gt;='Data Transformation'!$R$30,B177,"")</f>
        <v/>
      </c>
      <c r="S177" t="str">
        <f>IF(D177&gt;='Data Transformation'!$R$31,B177,"")</f>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Adverse</v>
      </c>
      <c r="W177" t="str">
        <f t="shared" si="7"/>
        <v/>
      </c>
      <c r="X177" t="str">
        <f t="shared" si="8"/>
        <v/>
      </c>
      <c r="AC177" t="b">
        <f t="shared" si="9"/>
        <v>0</v>
      </c>
      <c r="AD177">
        <f>IFERROR(ABS(ABS(K177-'Data Transformation'!$R$5)-ABS(K177-'Data Transformation'!$R$6)),"")</f>
        <v>0.69271300599999985</v>
      </c>
      <c r="AE177" t="b">
        <f>IF(C177=FALSE,"",IF(AND(OR(V177=$Z$6,V177=$Z$8),OR(AC177=TRUE,AD177&lt;=IF(ISNUMBER('Data Transformation'!$R$15),'Data Transformation'!$R$15,'Data Transformation'!$R$25))),TRUE,FALSE))</f>
        <v>0</v>
      </c>
    </row>
    <row r="178" spans="2:31" x14ac:dyDescent="0.45">
      <c r="B178">
        <v>173</v>
      </c>
      <c r="C178">
        <v>18</v>
      </c>
      <c r="D178">
        <v>0</v>
      </c>
      <c r="E178">
        <v>0.11764705882352941</v>
      </c>
      <c r="F178">
        <v>0.6</v>
      </c>
      <c r="G178">
        <v>0.52173913043478259</v>
      </c>
      <c r="H178">
        <v>0.76470588235294112</v>
      </c>
      <c r="I178" t="str">
        <v>no</v>
      </c>
      <c r="K178" s="59">
        <f>IFERROR(AVERAGEIF('Data Transformation'!$B$425:$B$8425,B178,IF('Input and Summary Results'!$J$4="no",'Data Transformation'!$C$425:$C$8425,'Data Transformation'!$E$425:$E$8425)),"")</f>
        <v>0.24389096899999999</v>
      </c>
      <c r="L178" s="60" cm="1">
        <f t="array" ref="L178">IFERROR(_xlfn.STDEV.S(IF('Data Transformation'!$B$425:$B$8425=B178,IF('Input and Summary Results'!$J$4="no",'Data Transformation'!$C$425:$C$8425,'Data Transformation'!$E$425:$E$8425),"")),"")</f>
        <v>0.28286880177048085</v>
      </c>
      <c r="M178" s="58"/>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f>IF(AND(NOT(ISNUMBER(N178)),NOT(ISNUMBER(R178)),NOT(ISNUMBER(S178)),G178&gt;='Data Transformation'!$R$28),B178,"")</f>
        <v>173</v>
      </c>
      <c r="Q178" t="str">
        <f>IFERROR(IF(AND(Assignments!L178&lt;('Data Transformation'!$R$4-'Data Transformation'!$R$3)/2,ABS(K178-'Data Transformation'!$R$6)&lt;ABS(K178-'Data Transformation'!$R$5),NOT(ISNUMBER(N178)),NOT(ISNUMBER(T178)),NOT(ISNUMBER(P178)),NOT(ISNUMBER(R178)),NOT(ISNUMBER(T178)),NOT(ISNUMBER(S178))),Assignments!B178,""),"")</f>
        <v/>
      </c>
      <c r="R178" t="str">
        <f>IF(H178&gt;='Data Transformation'!$R$30,B178,"")</f>
        <v/>
      </c>
      <c r="S178" t="str">
        <f>IF(D178&gt;='Data Transformation'!$R$31,B178,"")</f>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Rheostat</v>
      </c>
      <c r="W178" t="str">
        <f t="shared" si="7"/>
        <v/>
      </c>
      <c r="X178" t="str">
        <f t="shared" si="8"/>
        <v/>
      </c>
      <c r="AC178" t="b">
        <f t="shared" si="9"/>
        <v>0</v>
      </c>
      <c r="AD178">
        <f>IFERROR(ABS(ABS(K178-'Data Transformation'!$R$5)-ABS(K178-'Data Transformation'!$R$6)),"")</f>
        <v>0.71221806200000004</v>
      </c>
      <c r="AE178" t="b">
        <f>IF(C178=FALSE,"",IF(AND(OR(V178=$Z$6,V178=$Z$8),OR(AC178=TRUE,AD178&lt;=IF(ISNUMBER('Data Transformation'!$R$15),'Data Transformation'!$R$15,'Data Transformation'!$R$25))),TRUE,FALSE))</f>
        <v>0</v>
      </c>
    </row>
    <row r="179" spans="2:31" x14ac:dyDescent="0.45">
      <c r="B179">
        <v>174</v>
      </c>
      <c r="C179">
        <v>16</v>
      </c>
      <c r="D179">
        <v>0</v>
      </c>
      <c r="E179">
        <v>0.73333333333333328</v>
      </c>
      <c r="F179">
        <v>0.6</v>
      </c>
      <c r="G179">
        <v>0.60869565217391308</v>
      </c>
      <c r="H179">
        <v>0</v>
      </c>
      <c r="I179" t="str">
        <v>no</v>
      </c>
      <c r="K179" s="59">
        <f>IFERROR(AVERAGEIF('Data Transformation'!$B$425:$B$8425,B179,IF('Input and Summary Results'!$J$4="no",'Data Transformation'!$C$425:$C$8425,'Data Transformation'!$E$425:$E$8425)),"")</f>
        <v>0.82724563279999996</v>
      </c>
      <c r="L179" s="60" cm="1">
        <f t="array" ref="L179">IFERROR(_xlfn.STDEV.S(IF('Data Transformation'!$B$425:$B$8425=B179,IF('Input and Summary Results'!$J$4="no",'Data Transformation'!$C$425:$C$8425,'Data Transformation'!$E$425:$E$8425),"")),"")</f>
        <v>0.15178311002760045</v>
      </c>
      <c r="M179" s="58"/>
      <c r="N179" t="str">
        <f>IF(E179&gt;='Data Transformation'!$R$29,B179,"")</f>
        <v/>
      </c>
      <c r="O179" t="str">
        <f>IFERROR(IF(AND(Assignments!L179&lt;('Data Transformation'!$R$4-'Data Transformation'!$R$3)/2,ABS(K179-'Data Transformation'!$R$6)&gt;ABS(K179-'Data Transformation'!$R$5),NOT(ISNUMBER(N179)),NOT(ISNUMBER(R179)),NOT(ISNUMBER(P179)),NOT(ISNUMBER(R179)),NOT(ISNUMBER(S179)),NOT(ISNUMBER(T179))),Assignments!B179,""),"")</f>
        <v/>
      </c>
      <c r="P179">
        <f>IF(AND(NOT(ISNUMBER(N179)),NOT(ISNUMBER(R179)),NOT(ISNUMBER(S179)),G179&gt;='Data Transformation'!$R$28),B179,"")</f>
        <v>174</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Rheostat</v>
      </c>
      <c r="W179" t="str">
        <f t="shared" si="7"/>
        <v/>
      </c>
      <c r="X179" t="str">
        <f t="shared" si="8"/>
        <v/>
      </c>
      <c r="AC179" t="b">
        <f t="shared" si="9"/>
        <v>0</v>
      </c>
      <c r="AD179">
        <f>IFERROR(ABS(ABS(K179-'Data Transformation'!$R$5)-ABS(K179-'Data Transformation'!$R$6)),"")</f>
        <v>0.45449126559999997</v>
      </c>
      <c r="AE179" t="b">
        <f>IF(C179=FALSE,"",IF(AND(OR(V179=$Z$6,V179=$Z$8),OR(AC179=TRUE,AD179&lt;=IF(ISNUMBER('Data Transformation'!$R$15),'Data Transformation'!$R$15,'Data Transformation'!$R$25))),TRUE,FALSE))</f>
        <v>0</v>
      </c>
    </row>
    <row r="180" spans="2:31" x14ac:dyDescent="0.45">
      <c r="B180">
        <v>175</v>
      </c>
      <c r="C180">
        <v>19</v>
      </c>
      <c r="D180">
        <v>0</v>
      </c>
      <c r="E180">
        <v>0.55555555555555558</v>
      </c>
      <c r="F180">
        <v>0.7</v>
      </c>
      <c r="G180">
        <v>0.65217391304347827</v>
      </c>
      <c r="H180">
        <v>0.16666666666666666</v>
      </c>
      <c r="I180" t="str">
        <v>no</v>
      </c>
      <c r="K180" s="59">
        <f>IFERROR(AVERAGEIF('Data Transformation'!$B$425:$B$8425,B180,IF('Input and Summary Results'!$J$4="no",'Data Transformation'!$C$425:$C$8425,'Data Transformation'!$E$425:$E$8425)),"")</f>
        <v>0.69011875944444434</v>
      </c>
      <c r="L180" s="60" cm="1">
        <f t="array" ref="L180">IFERROR(_xlfn.STDEV.S(IF('Data Transformation'!$B$425:$B$8425=B180,IF('Input and Summary Results'!$J$4="no",'Data Transformation'!$C$425:$C$8425,'Data Transformation'!$E$425:$E$8425),"")),"")</f>
        <v>0.33587571143610617</v>
      </c>
      <c r="M180" s="58"/>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f>IF(AND(NOT(ISNUMBER(N180)),NOT(ISNUMBER(R180)),NOT(ISNUMBER(S180)),G180&gt;='Data Transformation'!$R$28),B180,"")</f>
        <v>175</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c>
      <c r="S180" t="str">
        <f>IF(D180&gt;='Data Transformation'!$R$31,B180,"")</f>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Rheostat</v>
      </c>
      <c r="W180" t="str">
        <f t="shared" si="7"/>
        <v/>
      </c>
      <c r="X180" t="str">
        <f t="shared" si="8"/>
        <v/>
      </c>
      <c r="AC180" t="b">
        <f t="shared" si="9"/>
        <v>0</v>
      </c>
      <c r="AD180">
        <f>IFERROR(ABS(ABS(K180-'Data Transformation'!$R$5)-ABS(K180-'Data Transformation'!$R$6)),"")</f>
        <v>0.18023751888888873</v>
      </c>
      <c r="AE180" t="b">
        <f>IF(C180=FALSE,"",IF(AND(OR(V180=$Z$6,V180=$Z$8),OR(AC180=TRUE,AD180&lt;=IF(ISNUMBER('Data Transformation'!$R$15),'Data Transformation'!$R$15,'Data Transformation'!$R$25))),TRUE,FALSE))</f>
        <v>0</v>
      </c>
    </row>
    <row r="181" spans="2:31" x14ac:dyDescent="0.45">
      <c r="B181">
        <v>176</v>
      </c>
      <c r="C181">
        <v>19</v>
      </c>
      <c r="D181">
        <v>0</v>
      </c>
      <c r="E181">
        <v>0.16666666666666666</v>
      </c>
      <c r="F181">
        <v>0.6</v>
      </c>
      <c r="G181">
        <v>0.52173913043478259</v>
      </c>
      <c r="H181">
        <v>0.66666666666666663</v>
      </c>
      <c r="I181" t="str">
        <v>no</v>
      </c>
      <c r="K181" s="59">
        <f>IFERROR(AVERAGEIF('Data Transformation'!$B$425:$B$8425,B181,IF('Input and Summary Results'!$J$4="no",'Data Transformation'!$C$425:$C$8425,'Data Transformation'!$E$425:$E$8425)),"")</f>
        <v>0.29293333861111115</v>
      </c>
      <c r="L181" s="60" cm="1">
        <f t="array" ref="L181">IFERROR(_xlfn.STDEV.S(IF('Data Transformation'!$B$425:$B$8425=B181,IF('Input and Summary Results'!$J$4="no",'Data Transformation'!$C$425:$C$8425,'Data Transformation'!$E$425:$E$8425),"")),"")</f>
        <v>0.28738570507308464</v>
      </c>
      <c r="M181" s="58"/>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f>IF(AND(NOT(ISNUMBER(N181)),NOT(ISNUMBER(R181)),NOT(ISNUMBER(S181)),G181&gt;='Data Transformation'!$R$28),B181,"")</f>
        <v>176</v>
      </c>
      <c r="Q181" t="str">
        <f>IFERROR(IF(AND(Assignments!L181&lt;('Data Transformation'!$R$4-'Data Transformation'!$R$3)/2,ABS(K181-'Data Transformation'!$R$6)&lt;ABS(K181-'Data Transformation'!$R$5),NOT(ISNUMBER(N181)),NOT(ISNUMBER(T181)),NOT(ISNUMBER(P181)),NOT(ISNUMBER(R181)),NOT(ISNUMBER(T181)),NOT(ISNUMBER(S181))),Assignments!B181,""),"")</f>
        <v/>
      </c>
      <c r="R181" t="str">
        <f>IF(H181&gt;='Data Transformation'!$R$30,B181,"")</f>
        <v/>
      </c>
      <c r="S181" t="str">
        <f>IF(D181&gt;='Data Transformation'!$R$31,B181,"")</f>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Rheostat</v>
      </c>
      <c r="W181" t="str">
        <f t="shared" si="7"/>
        <v/>
      </c>
      <c r="X181" t="str">
        <f t="shared" si="8"/>
        <v/>
      </c>
      <c r="AC181" t="b">
        <f t="shared" si="9"/>
        <v>0</v>
      </c>
      <c r="AD181">
        <f>IFERROR(ABS(ABS(K181-'Data Transformation'!$R$5)-ABS(K181-'Data Transformation'!$R$6)),"")</f>
        <v>0.61413332277777766</v>
      </c>
      <c r="AE181" t="b">
        <f>IF(C181=FALSE,"",IF(AND(OR(V181=$Z$6,V181=$Z$8),OR(AC181=TRUE,AD181&lt;=IF(ISNUMBER('Data Transformation'!$R$15),'Data Transformation'!$R$15,'Data Transformation'!$R$25))),TRUE,FALSE))</f>
        <v>0</v>
      </c>
    </row>
    <row r="182" spans="2:31" x14ac:dyDescent="0.45">
      <c r="B182">
        <v>177</v>
      </c>
      <c r="C182">
        <v>20</v>
      </c>
      <c r="D182">
        <v>0</v>
      </c>
      <c r="E182">
        <v>0.57894736842105265</v>
      </c>
      <c r="F182">
        <v>0.7</v>
      </c>
      <c r="G182">
        <v>0.60869565217391308</v>
      </c>
      <c r="H182">
        <v>0.10526315789473684</v>
      </c>
      <c r="I182" t="str">
        <v>no</v>
      </c>
      <c r="K182" s="59">
        <f>IFERROR(AVERAGEIF('Data Transformation'!$B$425:$B$8425,B182,IF('Input and Summary Results'!$J$4="no",'Data Transformation'!$C$425:$C$8425,'Data Transformation'!$E$425:$E$8425)),"")</f>
        <v>0.75118979005263176</v>
      </c>
      <c r="L182" s="60" cm="1">
        <f t="array" ref="L182">IFERROR(_xlfn.STDEV.S(IF('Data Transformation'!$B$425:$B$8425=B182,IF('Input and Summary Results'!$J$4="no",'Data Transformation'!$C$425:$C$8425,'Data Transformation'!$E$425:$E$8425),"")),"")</f>
        <v>0.28162461640727277</v>
      </c>
      <c r="M182" s="58"/>
      <c r="N182" t="str">
        <f>IF(E182&gt;='Data Transformation'!$R$29,B182,"")</f>
        <v/>
      </c>
      <c r="O182" t="str">
        <f>IFERROR(IF(AND(Assignments!L182&lt;('Data Transformation'!$R$4-'Data Transformation'!$R$3)/2,ABS(K182-'Data Transformation'!$R$6)&gt;ABS(K182-'Data Transformation'!$R$5),NOT(ISNUMBER(N182)),NOT(ISNUMBER(R182)),NOT(ISNUMBER(P182)),NOT(ISNUMBER(R182)),NOT(ISNUMBER(S182)),NOT(ISNUMBER(T182))),Assignments!B182,""),"")</f>
        <v/>
      </c>
      <c r="P182">
        <f>IF(AND(NOT(ISNUMBER(N182)),NOT(ISNUMBER(R182)),NOT(ISNUMBER(S182)),G182&gt;='Data Transformation'!$R$28),B182,"")</f>
        <v>177</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c>
      <c r="S182" t="str">
        <f>IF(D182&gt;='Data Transformation'!$R$31,B182,"")</f>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Rheostat</v>
      </c>
      <c r="W182" t="str">
        <f t="shared" si="7"/>
        <v/>
      </c>
      <c r="X182" t="str">
        <f t="shared" si="8"/>
        <v/>
      </c>
      <c r="AC182" t="b">
        <f t="shared" si="9"/>
        <v>0</v>
      </c>
      <c r="AD182">
        <f>IFERROR(ABS(ABS(K182-'Data Transformation'!$R$5)-ABS(K182-'Data Transformation'!$R$6)),"")</f>
        <v>0.30237958010526356</v>
      </c>
      <c r="AE182" t="b">
        <f>IF(C182=FALSE,"",IF(AND(OR(V182=$Z$6,V182=$Z$8),OR(AC182=TRUE,AD182&lt;=IF(ISNUMBER('Data Transformation'!$R$15),'Data Transformation'!$R$15,'Data Transformation'!$R$25))),TRUE,FALSE))</f>
        <v>0</v>
      </c>
    </row>
    <row r="183" spans="2:31" x14ac:dyDescent="0.45">
      <c r="B183">
        <v>178</v>
      </c>
      <c r="C183">
        <v>13</v>
      </c>
      <c r="D183">
        <v>0</v>
      </c>
      <c r="E183">
        <v>0</v>
      </c>
      <c r="F183">
        <v>0.6</v>
      </c>
      <c r="G183">
        <v>0.56521739130434778</v>
      </c>
      <c r="H183">
        <v>0.66666666666666663</v>
      </c>
      <c r="I183" t="str">
        <v>no</v>
      </c>
      <c r="K183" s="59">
        <f>IFERROR(AVERAGEIF('Data Transformation'!$B$425:$B$8425,B183,IF('Input and Summary Results'!$J$4="no",'Data Transformation'!$C$425:$C$8425,'Data Transformation'!$E$425:$E$8425)),"")</f>
        <v>0.28683552033333332</v>
      </c>
      <c r="L183" s="60" cm="1">
        <f t="array" ref="L183">IFERROR(_xlfn.STDEV.S(IF('Data Transformation'!$B$425:$B$8425=B183,IF('Input and Summary Results'!$J$4="no",'Data Transformation'!$C$425:$C$8425,'Data Transformation'!$E$425:$E$8425),"")),"")</f>
        <v>0.22847994478951147</v>
      </c>
      <c r="M183" s="58"/>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f>IF(AND(NOT(ISNUMBER(N183)),NOT(ISNUMBER(R183)),NOT(ISNUMBER(S183)),G183&gt;='Data Transformation'!$R$28),B183,"")</f>
        <v>178</v>
      </c>
      <c r="Q183" t="str">
        <f>IFERROR(IF(AND(Assignments!L183&lt;('Data Transformation'!$R$4-'Data Transformation'!$R$3)/2,ABS(K183-'Data Transformation'!$R$6)&lt;ABS(K183-'Data Transformation'!$R$5),NOT(ISNUMBER(N183)),NOT(ISNUMBER(T183)),NOT(ISNUMBER(P183)),NOT(ISNUMBER(R183)),NOT(ISNUMBER(T183)),NOT(ISNUMBER(S183))),Assignments!B183,""),"")</f>
        <v/>
      </c>
      <c r="R183" t="str">
        <f>IF(H183&gt;='Data Transformation'!$R$30,B183,"")</f>
        <v/>
      </c>
      <c r="S183" t="str">
        <f>IF(D183&gt;='Data Transformation'!$R$31,B183,"")</f>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Rheostat</v>
      </c>
      <c r="W183" t="str">
        <f t="shared" si="7"/>
        <v/>
      </c>
      <c r="X183" t="str">
        <f t="shared" si="8"/>
        <v/>
      </c>
      <c r="AC183" t="b">
        <f t="shared" si="9"/>
        <v>0</v>
      </c>
      <c r="AD183">
        <f>IFERROR(ABS(ABS(K183-'Data Transformation'!$R$5)-ABS(K183-'Data Transformation'!$R$6)),"")</f>
        <v>0.62632895933333343</v>
      </c>
      <c r="AE183" t="b">
        <f>IF(C183=FALSE,"",IF(AND(OR(V183=$Z$6,V183=$Z$8),OR(AC183=TRUE,AD183&lt;=IF(ISNUMBER('Data Transformation'!$R$15),'Data Transformation'!$R$15,'Data Transformation'!$R$25))),TRUE,FALSE))</f>
        <v>0</v>
      </c>
    </row>
    <row r="184" spans="2:31" x14ac:dyDescent="0.45">
      <c r="B184">
        <v>179</v>
      </c>
      <c r="C184">
        <v>18</v>
      </c>
      <c r="D184">
        <v>0</v>
      </c>
      <c r="E184">
        <v>0.88235294117647056</v>
      </c>
      <c r="F184">
        <v>0.5</v>
      </c>
      <c r="G184">
        <v>0.43478260869565216</v>
      </c>
      <c r="H184">
        <v>5.8823529411764705E-2</v>
      </c>
      <c r="I184" t="str">
        <v>no</v>
      </c>
      <c r="K184" s="59">
        <f>IFERROR(AVERAGEIF('Data Transformation'!$B$425:$B$8425,B184,IF('Input and Summary Results'!$J$4="no",'Data Transformation'!$C$425:$C$8425,'Data Transformation'!$E$425:$E$8425)),"")</f>
        <v>0.85251008811764728</v>
      </c>
      <c r="L184" s="60" cm="1">
        <f t="array" ref="L184">IFERROR(_xlfn.STDEV.S(IF('Data Transformation'!$B$425:$B$8425=B184,IF('Input and Summary Results'!$J$4="no",'Data Transformation'!$C$425:$C$8425,'Data Transformation'!$E$425:$E$8425),"")),"")</f>
        <v>0.21263738747831762</v>
      </c>
      <c r="M184" s="58"/>
      <c r="N184" t="str">
        <f>IF(E184&gt;='Data Transformation'!$R$29,B184,"")</f>
        <v/>
      </c>
      <c r="O184">
        <f>IFERROR(IF(AND(Assignments!L184&lt;('Data Transformation'!$R$4-'Data Transformation'!$R$3)/2,ABS(K184-'Data Transformation'!$R$6)&gt;ABS(K184-'Data Transformation'!$R$5),NOT(ISNUMBER(N184)),NOT(ISNUMBER(R184)),NOT(ISNUMBER(P184)),NOT(ISNUMBER(R184)),NOT(ISNUMBER(S184)),NOT(ISNUMBER(T184))),Assignments!B184,""),"")</f>
        <v>179</v>
      </c>
      <c r="P184" t="str">
        <f>IF(AND(NOT(ISNUMBER(N184)),NOT(ISNUMBER(R184)),NOT(ISNUMBER(S184)),G184&gt;='Data Transformation'!$R$28),B184,"")</f>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Moderate</v>
      </c>
      <c r="W184" t="str">
        <f t="shared" si="7"/>
        <v/>
      </c>
      <c r="X184" t="str">
        <f t="shared" si="8"/>
        <v/>
      </c>
      <c r="AC184" t="b">
        <f t="shared" si="9"/>
        <v>0</v>
      </c>
      <c r="AD184">
        <f>IFERROR(ABS(ABS(K184-'Data Transformation'!$R$5)-ABS(K184-'Data Transformation'!$R$6)),"")</f>
        <v>0.5050201762352946</v>
      </c>
      <c r="AE184" t="b">
        <f>IF(C184=FALSE,"",IF(AND(OR(V184=$Z$6,V184=$Z$8),OR(AC184=TRUE,AD184&lt;=IF(ISNUMBER('Data Transformation'!$R$15),'Data Transformation'!$R$15,'Data Transformation'!$R$25))),TRUE,FALSE))</f>
        <v>0</v>
      </c>
    </row>
    <row r="185" spans="2:31" x14ac:dyDescent="0.45">
      <c r="B185">
        <v>180</v>
      </c>
      <c r="C185">
        <v>17</v>
      </c>
      <c r="D185">
        <v>0</v>
      </c>
      <c r="E185">
        <v>0.9375</v>
      </c>
      <c r="F185">
        <v>0.5</v>
      </c>
      <c r="G185">
        <v>0.47826086956521741</v>
      </c>
      <c r="H185">
        <v>0</v>
      </c>
      <c r="I185" t="str">
        <v>no</v>
      </c>
      <c r="K185" s="59">
        <f>IFERROR(AVERAGEIF('Data Transformation'!$B$425:$B$8425,B185,IF('Input and Summary Results'!$J$4="no",'Data Transformation'!$C$425:$C$8425,'Data Transformation'!$E$425:$E$8425)),"")</f>
        <v>0.9567645975625001</v>
      </c>
      <c r="L185" s="60" cm="1">
        <f t="array" ref="L185">IFERROR(_xlfn.STDEV.S(IF('Data Transformation'!$B$425:$B$8425=B185,IF('Input and Summary Results'!$J$4="no",'Data Transformation'!$C$425:$C$8425,'Data Transformation'!$E$425:$E$8425),"")),"")</f>
        <v>0.1112975639958291</v>
      </c>
      <c r="M185" s="58"/>
      <c r="N185">
        <f>IF(E185&gt;='Data Transformation'!$R$29,B185,"")</f>
        <v>180</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Neutral</v>
      </c>
      <c r="W185" t="str">
        <f t="shared" si="7"/>
        <v/>
      </c>
      <c r="X185" t="str">
        <f t="shared" si="8"/>
        <v/>
      </c>
      <c r="AC185" t="b">
        <f t="shared" si="9"/>
        <v>0</v>
      </c>
      <c r="AD185">
        <f>IFERROR(ABS(ABS(K185-'Data Transformation'!$R$5)-ABS(K185-'Data Transformation'!$R$6)),"")</f>
        <v>0.71352919512500024</v>
      </c>
      <c r="AE185" t="b">
        <f>IF(C185=FALSE,"",IF(AND(OR(V185=$Z$6,V185=$Z$8),OR(AC185=TRUE,AD185&lt;=IF(ISNUMBER('Data Transformation'!$R$15),'Data Transformation'!$R$15,'Data Transformation'!$R$25))),TRUE,FALSE))</f>
        <v>0</v>
      </c>
    </row>
    <row r="186" spans="2:31" x14ac:dyDescent="0.45">
      <c r="B186">
        <v>181</v>
      </c>
      <c r="C186">
        <v>15</v>
      </c>
      <c r="D186">
        <v>0</v>
      </c>
      <c r="E186">
        <v>7.1428571428571425E-2</v>
      </c>
      <c r="F186">
        <v>0.6</v>
      </c>
      <c r="G186">
        <v>0.52173913043478259</v>
      </c>
      <c r="H186">
        <v>0.5</v>
      </c>
      <c r="I186" t="str">
        <v>no</v>
      </c>
      <c r="K186" s="59">
        <f>IFERROR(AVERAGEIF('Data Transformation'!$B$425:$B$8425,B186,IF('Input and Summary Results'!$J$4="no",'Data Transformation'!$C$425:$C$8425,'Data Transformation'!$E$425:$E$8425)),"")</f>
        <v>0.34862040542857142</v>
      </c>
      <c r="L186" s="60" cm="1">
        <f t="array" ref="L186">IFERROR(_xlfn.STDEV.S(IF('Data Transformation'!$B$425:$B$8425=B186,IF('Input and Summary Results'!$J$4="no",'Data Transformation'!$C$425:$C$8425,'Data Transformation'!$E$425:$E$8425),"")),"")</f>
        <v>0.28465022772151277</v>
      </c>
      <c r="M186" s="58"/>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f>IF(AND(NOT(ISNUMBER(N186)),NOT(ISNUMBER(R186)),NOT(ISNUMBER(S186)),G186&gt;='Data Transformation'!$R$28),B186,"")</f>
        <v>181</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c>
      <c r="S186" t="str">
        <f>IF(D186&gt;='Data Transformation'!$R$31,B186,"")</f>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Rheostat</v>
      </c>
      <c r="W186" t="str">
        <f t="shared" si="7"/>
        <v/>
      </c>
      <c r="X186" t="str">
        <f t="shared" si="8"/>
        <v/>
      </c>
      <c r="AC186" t="b">
        <f t="shared" si="9"/>
        <v>0</v>
      </c>
      <c r="AD186">
        <f>IFERROR(ABS(ABS(K186-'Data Transformation'!$R$5)-ABS(K186-'Data Transformation'!$R$6)),"")</f>
        <v>0.50275918914285711</v>
      </c>
      <c r="AE186" t="b">
        <f>IF(C186=FALSE,"",IF(AND(OR(V186=$Z$6,V186=$Z$8),OR(AC186=TRUE,AD186&lt;=IF(ISNUMBER('Data Transformation'!$R$15),'Data Transformation'!$R$15,'Data Transformation'!$R$25))),TRUE,FALSE))</f>
        <v>0</v>
      </c>
    </row>
    <row r="187" spans="2:31" x14ac:dyDescent="0.45">
      <c r="B187">
        <v>182</v>
      </c>
      <c r="C187">
        <v>19</v>
      </c>
      <c r="D187">
        <v>0</v>
      </c>
      <c r="E187">
        <v>0.61111111111111116</v>
      </c>
      <c r="F187">
        <v>0.5</v>
      </c>
      <c r="G187">
        <v>0.43478260869565216</v>
      </c>
      <c r="H187">
        <v>0.16666666666666666</v>
      </c>
      <c r="I187" t="str">
        <v>no</v>
      </c>
      <c r="K187" s="59">
        <f>IFERROR(AVERAGEIF('Data Transformation'!$B$425:$B$8425,B187,IF('Input and Summary Results'!$J$4="no",'Data Transformation'!$C$425:$C$8425,'Data Transformation'!$E$425:$E$8425)),"")</f>
        <v>0.7630097048333333</v>
      </c>
      <c r="L187" s="60" cm="1">
        <f t="array" ref="L187">IFERROR(_xlfn.STDEV.S(IF('Data Transformation'!$B$425:$B$8425=B187,IF('Input and Summary Results'!$J$4="no",'Data Transformation'!$C$425:$C$8425,'Data Transformation'!$E$425:$E$8425),"")),"")</f>
        <v>0.29961428137647228</v>
      </c>
      <c r="M187" s="58"/>
      <c r="N187" t="str">
        <f>IF(E187&gt;='Data Transformation'!$R$29,B187,"")</f>
        <v/>
      </c>
      <c r="O187">
        <f>IFERROR(IF(AND(Assignments!L187&lt;('Data Transformation'!$R$4-'Data Transformation'!$R$3)/2,ABS(K187-'Data Transformation'!$R$6)&gt;ABS(K187-'Data Transformation'!$R$5),NOT(ISNUMBER(N187)),NOT(ISNUMBER(R187)),NOT(ISNUMBER(P187)),NOT(ISNUMBER(R187)),NOT(ISNUMBER(S187)),NOT(ISNUMBER(T187))),Assignments!B187,""),"")</f>
        <v>182</v>
      </c>
      <c r="P187" t="str">
        <f>IF(AND(NOT(ISNUMBER(N187)),NOT(ISNUMBER(R187)),NOT(ISNUMBER(S187)),G187&gt;='Data Transformation'!$R$28),B187,"")</f>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Moderate</v>
      </c>
      <c r="W187" t="str">
        <f t="shared" si="7"/>
        <v/>
      </c>
      <c r="X187" t="str">
        <f t="shared" si="8"/>
        <v/>
      </c>
      <c r="AC187" t="b">
        <f t="shared" si="9"/>
        <v>0</v>
      </c>
      <c r="AD187">
        <f>IFERROR(ABS(ABS(K187-'Data Transformation'!$R$5)-ABS(K187-'Data Transformation'!$R$6)),"")</f>
        <v>0.32601940966666665</v>
      </c>
      <c r="AE187" t="b">
        <f>IF(C187=FALSE,"",IF(AND(OR(V187=$Z$6,V187=$Z$8),OR(AC187=TRUE,AD187&lt;=IF(ISNUMBER('Data Transformation'!$R$15),'Data Transformation'!$R$15,'Data Transformation'!$R$25))),TRUE,FALSE))</f>
        <v>0</v>
      </c>
    </row>
    <row r="188" spans="2:31" x14ac:dyDescent="0.45">
      <c r="B188">
        <v>183</v>
      </c>
      <c r="C188">
        <v>20</v>
      </c>
      <c r="D188">
        <v>0</v>
      </c>
      <c r="E188">
        <v>0.15789473684210525</v>
      </c>
      <c r="F188">
        <v>0.4</v>
      </c>
      <c r="G188">
        <v>0.30434782608695654</v>
      </c>
      <c r="H188">
        <v>0.78947368421052633</v>
      </c>
      <c r="I188" t="str">
        <v>no</v>
      </c>
      <c r="K188" s="59">
        <f>IFERROR(AVERAGEIF('Data Transformation'!$B$425:$B$8425,B188,IF('Input and Summary Results'!$J$4="no",'Data Transformation'!$C$425:$C$8425,'Data Transformation'!$E$425:$E$8425)),"")</f>
        <v>0.26400224326315791</v>
      </c>
      <c r="L188" s="60" cm="1">
        <f t="array" ref="L188">IFERROR(_xlfn.STDEV.S(IF('Data Transformation'!$B$425:$B$8425=B188,IF('Input and Summary Results'!$J$4="no",'Data Transformation'!$C$425:$C$8425,'Data Transformation'!$E$425:$E$8425),"")),"")</f>
        <v>0.33279382329071766</v>
      </c>
      <c r="M188" s="58"/>
      <c r="N188" t="str">
        <f>IF(E188&gt;='Data Transformation'!$R$29,B188,"")</f>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c>
      <c r="Q188">
        <f>IFERROR(IF(AND(Assignments!L188&lt;('Data Transformation'!$R$4-'Data Transformation'!$R$3)/2,ABS(K188-'Data Transformation'!$R$6)&lt;ABS(K188-'Data Transformation'!$R$5),NOT(ISNUMBER(N188)),NOT(ISNUMBER(T188)),NOT(ISNUMBER(P188)),NOT(ISNUMBER(R188)),NOT(ISNUMBER(T188)),NOT(ISNUMBER(S188))),Assignments!B188,""),"")</f>
        <v>183</v>
      </c>
      <c r="R188" t="str">
        <f>IF(H188&gt;='Data Transformation'!$R$30,B188,"")</f>
        <v/>
      </c>
      <c r="S188" t="str">
        <f>IF(D188&gt;='Data Transformation'!$R$31,B188,"")</f>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Adverse</v>
      </c>
      <c r="W188" t="str">
        <f t="shared" si="7"/>
        <v/>
      </c>
      <c r="X188" t="str">
        <f t="shared" si="8"/>
        <v/>
      </c>
      <c r="AC188" t="b">
        <f t="shared" si="9"/>
        <v>0</v>
      </c>
      <c r="AD188">
        <f>IFERROR(ABS(ABS(K188-'Data Transformation'!$R$5)-ABS(K188-'Data Transformation'!$R$6)),"")</f>
        <v>0.67199551347368414</v>
      </c>
      <c r="AE188" t="b">
        <f>IF(C188=FALSE,"",IF(AND(OR(V188=$Z$6,V188=$Z$8),OR(AC188=TRUE,AD188&lt;=IF(ISNUMBER('Data Transformation'!$R$15),'Data Transformation'!$R$15,'Data Transformation'!$R$25))),TRUE,FALSE))</f>
        <v>0</v>
      </c>
    </row>
    <row r="189" spans="2:31" x14ac:dyDescent="0.45">
      <c r="B189">
        <v>184</v>
      </c>
      <c r="C189">
        <v>20</v>
      </c>
      <c r="D189">
        <v>0</v>
      </c>
      <c r="E189">
        <v>0.15789473684210525</v>
      </c>
      <c r="F189">
        <v>0.8</v>
      </c>
      <c r="G189">
        <v>0.78260869565217395</v>
      </c>
      <c r="H189">
        <v>0.47368421052631576</v>
      </c>
      <c r="I189" t="str">
        <v>no</v>
      </c>
      <c r="K189" s="59">
        <f>IFERROR(AVERAGEIF('Data Transformation'!$B$425:$B$8425,B189,IF('Input and Summary Results'!$J$4="no",'Data Transformation'!$C$425:$C$8425,'Data Transformation'!$E$425:$E$8425)),"")</f>
        <v>0.43255903142105262</v>
      </c>
      <c r="L189" s="60" cm="1">
        <f t="array" ref="L189">IFERROR(_xlfn.STDEV.S(IF('Data Transformation'!$B$425:$B$8425=B189,IF('Input and Summary Results'!$J$4="no",'Data Transformation'!$C$425:$C$8425,'Data Transformation'!$E$425:$E$8425),"")),"")</f>
        <v>0.29396525946139762</v>
      </c>
      <c r="M189" s="58"/>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f>IF(AND(NOT(ISNUMBER(N189)),NOT(ISNUMBER(R189)),NOT(ISNUMBER(S189)),G189&gt;='Data Transformation'!$R$28),B189,"")</f>
        <v>184</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c>
      <c r="S189" t="str">
        <f>IF(D189&gt;='Data Transformation'!$R$31,B189,"")</f>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Rheostat</v>
      </c>
      <c r="W189" t="str">
        <f t="shared" si="7"/>
        <v/>
      </c>
      <c r="X189" t="str">
        <f t="shared" si="8"/>
        <v/>
      </c>
      <c r="AC189" t="b">
        <f t="shared" si="9"/>
        <v>0</v>
      </c>
      <c r="AD189">
        <f>IFERROR(ABS(ABS(K189-'Data Transformation'!$R$5)-ABS(K189-'Data Transformation'!$R$6)),"")</f>
        <v>0.33488193715789483</v>
      </c>
      <c r="AE189" t="b">
        <f>IF(C189=FALSE,"",IF(AND(OR(V189=$Z$6,V189=$Z$8),OR(AC189=TRUE,AD189&lt;=IF(ISNUMBER('Data Transformation'!$R$15),'Data Transformation'!$R$15,'Data Transformation'!$R$25))),TRUE,FALSE))</f>
        <v>0</v>
      </c>
    </row>
    <row r="190" spans="2:31" x14ac:dyDescent="0.45">
      <c r="B190">
        <v>185</v>
      </c>
      <c r="C190">
        <v>18</v>
      </c>
      <c r="D190">
        <v>0</v>
      </c>
      <c r="E190">
        <v>0.6470588235294118</v>
      </c>
      <c r="F190">
        <v>0.6</v>
      </c>
      <c r="G190">
        <v>0.52173913043478259</v>
      </c>
      <c r="H190">
        <v>0.17647058823529413</v>
      </c>
      <c r="I190" t="str">
        <v>no</v>
      </c>
      <c r="K190" s="59">
        <f>IFERROR(AVERAGEIF('Data Transformation'!$B$425:$B$8425,B190,IF('Input and Summary Results'!$J$4="no",'Data Transformation'!$C$425:$C$8425,'Data Transformation'!$E$425:$E$8425)),"")</f>
        <v>0.7336752675294117</v>
      </c>
      <c r="L190" s="60" cm="1">
        <f t="array" ref="L190">IFERROR(_xlfn.STDEV.S(IF('Data Transformation'!$B$425:$B$8425=B190,IF('Input and Summary Results'!$J$4="no",'Data Transformation'!$C$425:$C$8425,'Data Transformation'!$E$425:$E$8425),"")),"")</f>
        <v>0.36043612776019801</v>
      </c>
      <c r="M190" s="58"/>
      <c r="N190" t="str">
        <f>IF(E190&gt;='Data Transformation'!$R$29,B190,"")</f>
        <v/>
      </c>
      <c r="O190" t="str">
        <f>IFERROR(IF(AND(Assignments!L190&lt;('Data Transformation'!$R$4-'Data Transformation'!$R$3)/2,ABS(K190-'Data Transformation'!$R$6)&gt;ABS(K190-'Data Transformation'!$R$5),NOT(ISNUMBER(N190)),NOT(ISNUMBER(R190)),NOT(ISNUMBER(P190)),NOT(ISNUMBER(R190)),NOT(ISNUMBER(S190)),NOT(ISNUMBER(T190))),Assignments!B190,""),"")</f>
        <v/>
      </c>
      <c r="P190">
        <f>IF(AND(NOT(ISNUMBER(N190)),NOT(ISNUMBER(R190)),NOT(ISNUMBER(S190)),G190&gt;='Data Transformation'!$R$28),B190,"")</f>
        <v>185</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Rheostat</v>
      </c>
      <c r="W190" t="str">
        <f t="shared" si="7"/>
        <v/>
      </c>
      <c r="X190" t="str">
        <f t="shared" si="8"/>
        <v/>
      </c>
      <c r="AC190" t="b">
        <f t="shared" si="9"/>
        <v>0</v>
      </c>
      <c r="AD190">
        <f>IFERROR(ABS(ABS(K190-'Data Transformation'!$R$5)-ABS(K190-'Data Transformation'!$R$6)),"")</f>
        <v>0.26735053505882345</v>
      </c>
      <c r="AE190" t="b">
        <f>IF(C190=FALSE,"",IF(AND(OR(V190=$Z$6,V190=$Z$8),OR(AC190=TRUE,AD190&lt;=IF(ISNUMBER('Data Transformation'!$R$15),'Data Transformation'!$R$15,'Data Transformation'!$R$25))),TRUE,FALSE))</f>
        <v>0</v>
      </c>
    </row>
    <row r="191" spans="2:31" x14ac:dyDescent="0.45">
      <c r="B191">
        <v>186</v>
      </c>
      <c r="C191">
        <v>19</v>
      </c>
      <c r="D191">
        <v>0</v>
      </c>
      <c r="E191">
        <v>0.88888888888888884</v>
      </c>
      <c r="F191">
        <v>0.5</v>
      </c>
      <c r="G191">
        <v>0.43478260869565216</v>
      </c>
      <c r="H191">
        <v>5.5555555555555552E-2</v>
      </c>
      <c r="I191" t="str">
        <v>no</v>
      </c>
      <c r="K191" s="59">
        <f>IFERROR(AVERAGEIF('Data Transformation'!$B$425:$B$8425,B191,IF('Input and Summary Results'!$J$4="no",'Data Transformation'!$C$425:$C$8425,'Data Transformation'!$E$425:$E$8425)),"")</f>
        <v>0.88001942005555556</v>
      </c>
      <c r="L191" s="60" cm="1">
        <f t="array" ref="L191">IFERROR(_xlfn.STDEV.S(IF('Data Transformation'!$B$425:$B$8425=B191,IF('Input and Summary Results'!$J$4="no",'Data Transformation'!$C$425:$C$8425,'Data Transformation'!$E$425:$E$8425),"")),"")</f>
        <v>0.21990671259408637</v>
      </c>
      <c r="M191" s="58"/>
      <c r="N191" t="str">
        <f>IF(E191&gt;='Data Transformation'!$R$29,B191,"")</f>
        <v/>
      </c>
      <c r="O191">
        <f>IFERROR(IF(AND(Assignments!L191&lt;('Data Transformation'!$R$4-'Data Transformation'!$R$3)/2,ABS(K191-'Data Transformation'!$R$6)&gt;ABS(K191-'Data Transformation'!$R$5),NOT(ISNUMBER(N191)),NOT(ISNUMBER(R191)),NOT(ISNUMBER(P191)),NOT(ISNUMBER(R191)),NOT(ISNUMBER(S191)),NOT(ISNUMBER(T191))),Assignments!B191,""),"")</f>
        <v>186</v>
      </c>
      <c r="P191" t="str">
        <f>IF(AND(NOT(ISNUMBER(N191)),NOT(ISNUMBER(R191)),NOT(ISNUMBER(S191)),G191&gt;='Data Transformation'!$R$28),B191,"")</f>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Moderate</v>
      </c>
      <c r="W191" t="str">
        <f t="shared" si="7"/>
        <v/>
      </c>
      <c r="X191" t="str">
        <f t="shared" si="8"/>
        <v/>
      </c>
      <c r="AC191" t="b">
        <f t="shared" si="9"/>
        <v>0</v>
      </c>
      <c r="AD191">
        <f>IFERROR(ABS(ABS(K191-'Data Transformation'!$R$5)-ABS(K191-'Data Transformation'!$R$6)),"")</f>
        <v>0.56003884011111116</v>
      </c>
      <c r="AE191" t="b">
        <f>IF(C191=FALSE,"",IF(AND(OR(V191=$Z$6,V191=$Z$8),OR(AC191=TRUE,AD191&lt;=IF(ISNUMBER('Data Transformation'!$R$15),'Data Transformation'!$R$15,'Data Transformation'!$R$25))),TRUE,FALSE))</f>
        <v>0</v>
      </c>
    </row>
    <row r="192" spans="2:31" x14ac:dyDescent="0.45">
      <c r="B192">
        <v>187</v>
      </c>
      <c r="C192">
        <v>16</v>
      </c>
      <c r="D192">
        <v>0</v>
      </c>
      <c r="E192">
        <v>0.66666666666666663</v>
      </c>
      <c r="F192">
        <v>0.6</v>
      </c>
      <c r="G192">
        <v>0.52173913043478259</v>
      </c>
      <c r="H192">
        <v>0.13333333333333333</v>
      </c>
      <c r="I192" t="str">
        <v>no</v>
      </c>
      <c r="K192" s="59">
        <f>IFERROR(AVERAGEIF('Data Transformation'!$B$425:$B$8425,B192,IF('Input and Summary Results'!$J$4="no",'Data Transformation'!$C$425:$C$8425,'Data Transformation'!$E$425:$E$8425)),"")</f>
        <v>0.76275277426666688</v>
      </c>
      <c r="L192" s="60" cm="1">
        <f t="array" ref="L192">IFERROR(_xlfn.STDEV.S(IF('Data Transformation'!$B$425:$B$8425=B192,IF('Input and Summary Results'!$J$4="no",'Data Transformation'!$C$425:$C$8425,'Data Transformation'!$E$425:$E$8425),"")),"")</f>
        <v>0.29730866123660749</v>
      </c>
      <c r="M192" s="58"/>
      <c r="N192" t="str">
        <f>IF(E192&gt;='Data Transformation'!$R$29,B192,"")</f>
        <v/>
      </c>
      <c r="O192" t="str">
        <f>IFERROR(IF(AND(Assignments!L192&lt;('Data Transformation'!$R$4-'Data Transformation'!$R$3)/2,ABS(K192-'Data Transformation'!$R$6)&gt;ABS(K192-'Data Transformation'!$R$5),NOT(ISNUMBER(N192)),NOT(ISNUMBER(R192)),NOT(ISNUMBER(P192)),NOT(ISNUMBER(R192)),NOT(ISNUMBER(S192)),NOT(ISNUMBER(T192))),Assignments!B192,""),"")</f>
        <v/>
      </c>
      <c r="P192">
        <f>IF(AND(NOT(ISNUMBER(N192)),NOT(ISNUMBER(R192)),NOT(ISNUMBER(S192)),G192&gt;='Data Transformation'!$R$28),B192,"")</f>
        <v>187</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Rheostat</v>
      </c>
      <c r="W192" t="str">
        <f t="shared" si="7"/>
        <v/>
      </c>
      <c r="X192" t="str">
        <f t="shared" si="8"/>
        <v/>
      </c>
      <c r="AC192" t="b">
        <f t="shared" si="9"/>
        <v>0</v>
      </c>
      <c r="AD192">
        <f>IFERROR(ABS(ABS(K192-'Data Transformation'!$R$5)-ABS(K192-'Data Transformation'!$R$6)),"")</f>
        <v>0.3255055485333338</v>
      </c>
      <c r="AE192" t="b">
        <f>IF(C192=FALSE,"",IF(AND(OR(V192=$Z$6,V192=$Z$8),OR(AC192=TRUE,AD192&lt;=IF(ISNUMBER('Data Transformation'!$R$15),'Data Transformation'!$R$15,'Data Transformation'!$R$25))),TRUE,FALSE))</f>
        <v>0</v>
      </c>
    </row>
    <row r="193" spans="2:31" x14ac:dyDescent="0.45">
      <c r="B193">
        <v>188</v>
      </c>
      <c r="C193">
        <v>19</v>
      </c>
      <c r="D193">
        <v>0</v>
      </c>
      <c r="E193">
        <v>0.88888888888888884</v>
      </c>
      <c r="F193">
        <v>0.5</v>
      </c>
      <c r="G193">
        <v>0.43478260869565216</v>
      </c>
      <c r="H193">
        <v>5.5555555555555552E-2</v>
      </c>
      <c r="I193" t="str">
        <v>no</v>
      </c>
      <c r="K193" s="59">
        <f>IFERROR(AVERAGEIF('Data Transformation'!$B$425:$B$8425,B193,IF('Input and Summary Results'!$J$4="no",'Data Transformation'!$C$425:$C$8425,'Data Transformation'!$E$425:$E$8425)),"")</f>
        <v>0.88984761494444442</v>
      </c>
      <c r="L193" s="60" cm="1">
        <f t="array" ref="L193">IFERROR(_xlfn.STDEV.S(IF('Data Transformation'!$B$425:$B$8425=B193,IF('Input and Summary Results'!$J$4="no",'Data Transformation'!$C$425:$C$8425,'Data Transformation'!$E$425:$E$8425),"")),"")</f>
        <v>0.23679212728727844</v>
      </c>
      <c r="M193" s="58"/>
      <c r="N193" t="str">
        <f>IF(E193&gt;='Data Transformation'!$R$29,B193,"")</f>
        <v/>
      </c>
      <c r="O193">
        <f>IFERROR(IF(AND(Assignments!L193&lt;('Data Transformation'!$R$4-'Data Transformation'!$R$3)/2,ABS(K193-'Data Transformation'!$R$6)&gt;ABS(K193-'Data Transformation'!$R$5),NOT(ISNUMBER(N193)),NOT(ISNUMBER(R193)),NOT(ISNUMBER(P193)),NOT(ISNUMBER(R193)),NOT(ISNUMBER(S193)),NOT(ISNUMBER(T193))),Assignments!B193,""),"")</f>
        <v>188</v>
      </c>
      <c r="P193" t="str">
        <f>IF(AND(NOT(ISNUMBER(N193)),NOT(ISNUMBER(R193)),NOT(ISNUMBER(S193)),G193&gt;='Data Transformation'!$R$28),B193,"")</f>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Moderate</v>
      </c>
      <c r="W193" t="str">
        <f t="shared" si="7"/>
        <v/>
      </c>
      <c r="X193" t="str">
        <f t="shared" si="8"/>
        <v/>
      </c>
      <c r="AC193" t="b">
        <f t="shared" si="9"/>
        <v>0</v>
      </c>
      <c r="AD193">
        <f>IFERROR(ABS(ABS(K193-'Data Transformation'!$R$5)-ABS(K193-'Data Transformation'!$R$6)),"")</f>
        <v>0.57969522988888889</v>
      </c>
      <c r="AE193" t="b">
        <f>IF(C193=FALSE,"",IF(AND(OR(V193=$Z$6,V193=$Z$8),OR(AC193=TRUE,AD193&lt;=IF(ISNUMBER('Data Transformation'!$R$15),'Data Transformation'!$R$15,'Data Transformation'!$R$25))),TRUE,FALSE))</f>
        <v>0</v>
      </c>
    </row>
    <row r="194" spans="2:31" x14ac:dyDescent="0.45">
      <c r="B194">
        <v>189</v>
      </c>
      <c r="C194">
        <v>20</v>
      </c>
      <c r="D194">
        <v>0</v>
      </c>
      <c r="E194">
        <v>0</v>
      </c>
      <c r="F194">
        <v>0.2</v>
      </c>
      <c r="G194">
        <v>8.6956521739130432E-2</v>
      </c>
      <c r="H194">
        <v>1</v>
      </c>
      <c r="I194" t="str">
        <v>yes</v>
      </c>
      <c r="K194" s="59">
        <f>IFERROR(AVERAGEIF('Data Transformation'!$B$425:$B$8425,B194,IF('Input and Summary Results'!$J$4="no",'Data Transformation'!$C$425:$C$8425,'Data Transformation'!$E$425:$E$8425)),"")</f>
        <v>7.4235913842105261E-2</v>
      </c>
      <c r="L194" s="60" cm="1">
        <f t="array" ref="L194">IFERROR(_xlfn.STDEV.S(IF('Data Transformation'!$B$425:$B$8425=B194,IF('Input and Summary Results'!$J$4="no",'Data Transformation'!$C$425:$C$8425,'Data Transformation'!$E$425:$E$8425),"")),"")</f>
        <v>5.831180383307405E-2</v>
      </c>
      <c r="M194" s="58"/>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0.74</v>
      </c>
      <c r="AE194" t="b">
        <f>IF(C194=FALSE,"",IF(AND(OR(V194=$Z$6,V194=$Z$8),OR(AC194=TRUE,AD194&lt;=IF(ISNUMBER('Data Transformation'!$R$15),'Data Transformation'!$R$15,'Data Transformation'!$R$25))),TRUE,FALSE))</f>
        <v>0</v>
      </c>
    </row>
    <row r="195" spans="2:31" x14ac:dyDescent="0.45">
      <c r="B195">
        <v>190</v>
      </c>
      <c r="C195">
        <v>15</v>
      </c>
      <c r="D195">
        <v>7.1428571428571425E-2</v>
      </c>
      <c r="E195">
        <v>0.9285714285714286</v>
      </c>
      <c r="F195">
        <v>0.5</v>
      </c>
      <c r="G195">
        <v>0.47826086956521741</v>
      </c>
      <c r="H195">
        <v>0</v>
      </c>
      <c r="I195" t="str">
        <v>no</v>
      </c>
      <c r="K195" s="59">
        <f>IFERROR(AVERAGEIF('Data Transformation'!$B$425:$B$8425,B195,IF('Input and Summary Results'!$J$4="no",'Data Transformation'!$C$425:$C$8425,'Data Transformation'!$E$425:$E$8425)),"")</f>
        <v>0.98081415128571436</v>
      </c>
      <c r="L195" s="60" cm="1">
        <f t="array" ref="L195">IFERROR(_xlfn.STDEV.S(IF('Data Transformation'!$B$425:$B$8425=B195,IF('Input and Summary Results'!$J$4="no",'Data Transformation'!$C$425:$C$8425,'Data Transformation'!$E$425:$E$8425),"")),"")</f>
        <v>0.11856621076207721</v>
      </c>
      <c r="M195" s="58"/>
      <c r="N195">
        <f>IF(E195&gt;='Data Transformation'!$R$29,B195,"")</f>
        <v>190</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Neutral</v>
      </c>
      <c r="W195" t="str">
        <f t="shared" si="7"/>
        <v/>
      </c>
      <c r="X195" t="str">
        <f t="shared" si="8"/>
        <v/>
      </c>
      <c r="AC195" t="b">
        <f t="shared" si="9"/>
        <v>0</v>
      </c>
      <c r="AD195">
        <f>IFERROR(ABS(ABS(K195-'Data Transformation'!$R$5)-ABS(K195-'Data Transformation'!$R$6)),"")</f>
        <v>0.74</v>
      </c>
      <c r="AE195" t="b">
        <f>IF(C195=FALSE,"",IF(AND(OR(V195=$Z$6,V195=$Z$8),OR(AC195=TRUE,AD195&lt;=IF(ISNUMBER('Data Transformation'!$R$15),'Data Transformation'!$R$15,'Data Transformation'!$R$25))),TRUE,FALSE))</f>
        <v>0</v>
      </c>
    </row>
    <row r="196" spans="2:31" x14ac:dyDescent="0.45">
      <c r="B196">
        <v>191</v>
      </c>
      <c r="C196">
        <v>19</v>
      </c>
      <c r="D196">
        <v>0</v>
      </c>
      <c r="E196">
        <v>0.94444444444444442</v>
      </c>
      <c r="F196">
        <v>0.5</v>
      </c>
      <c r="G196">
        <v>0.39130434782608697</v>
      </c>
      <c r="H196">
        <v>5.5555555555555552E-2</v>
      </c>
      <c r="I196" t="str">
        <v>no</v>
      </c>
      <c r="K196" s="59">
        <f>IFERROR(AVERAGEIF('Data Transformation'!$B$425:$B$8425,B196,IF('Input and Summary Results'!$J$4="no",'Data Transformation'!$C$425:$C$8425,'Data Transformation'!$E$425:$E$8425)),"")</f>
        <v>0.9273876477777776</v>
      </c>
      <c r="L196" s="60" cm="1">
        <f t="array" ref="L196">IFERROR(_xlfn.STDEV.S(IF('Data Transformation'!$B$425:$B$8425=B196,IF('Input and Summary Results'!$J$4="no",'Data Transformation'!$C$425:$C$8425,'Data Transformation'!$E$425:$E$8425),"")),"")</f>
        <v>0.200551147000712</v>
      </c>
      <c r="M196" s="58"/>
      <c r="N196">
        <f>IF(E196&gt;='Data Transformation'!$R$29,B196,"")</f>
        <v>191</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Neutral</v>
      </c>
      <c r="W196" t="str">
        <f t="shared" si="7"/>
        <v/>
      </c>
      <c r="X196" t="str">
        <f t="shared" si="8"/>
        <v/>
      </c>
      <c r="AC196" t="b">
        <f t="shared" si="9"/>
        <v>0</v>
      </c>
      <c r="AD196">
        <f>IFERROR(ABS(ABS(K196-'Data Transformation'!$R$5)-ABS(K196-'Data Transformation'!$R$6)),"")</f>
        <v>0.65477529555555525</v>
      </c>
      <c r="AE196" t="b">
        <f>IF(C196=FALSE,"",IF(AND(OR(V196=$Z$6,V196=$Z$8),OR(AC196=TRUE,AD196&lt;=IF(ISNUMBER('Data Transformation'!$R$15),'Data Transformation'!$R$15,'Data Transformation'!$R$25))),TRUE,FALSE))</f>
        <v>0</v>
      </c>
    </row>
    <row r="197" spans="2:31" x14ac:dyDescent="0.45">
      <c r="B197">
        <v>192</v>
      </c>
      <c r="C197">
        <v>20</v>
      </c>
      <c r="D197">
        <v>0</v>
      </c>
      <c r="E197">
        <v>0</v>
      </c>
      <c r="F197">
        <v>0.2</v>
      </c>
      <c r="G197">
        <v>8.6956521739130432E-2</v>
      </c>
      <c r="H197">
        <v>1</v>
      </c>
      <c r="I197" t="str">
        <v>yes</v>
      </c>
      <c r="K197" s="59">
        <f>IFERROR(AVERAGEIF('Data Transformation'!$B$425:$B$8425,B197,IF('Input and Summary Results'!$J$4="no",'Data Transformation'!$C$425:$C$8425,'Data Transformation'!$E$425:$E$8425)),"")</f>
        <v>9.6919034210526292E-2</v>
      </c>
      <c r="L197" s="60" cm="1">
        <f t="array" ref="L197">IFERROR(_xlfn.STDEV.S(IF('Data Transformation'!$B$425:$B$8425=B197,IF('Input and Summary Results'!$J$4="no",'Data Transformation'!$C$425:$C$8425,'Data Transformation'!$E$425:$E$8425),"")),"")</f>
        <v>5.0218288829738576E-2</v>
      </c>
      <c r="M197" s="58"/>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t="str">
        <f>IFERROR(IF(AND(Assignments!L197&lt;('Data Transformation'!$R$4-'Data Transformation'!$R$3)/2,ABS(K197-'Data Transformation'!$R$6)&lt;ABS(K197-'Data Transformation'!$R$5),NOT(ISNUMBER(N197)),NOT(ISNUMBER(T197)),NOT(ISNUMBER(P197)),NOT(ISNUMBER(R197)),NOT(ISNUMBER(T197)),NOT(ISNUMBER(S197))),Assignments!B197,""),"")</f>
        <v/>
      </c>
      <c r="R197">
        <f>IF(H197&gt;='Data Transformation'!$R$30,B197,"")</f>
        <v>192</v>
      </c>
      <c r="S197" t="str">
        <f>IF(D197&gt;='Data Transformation'!$R$31,B197,"")</f>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Toggle</v>
      </c>
      <c r="W197" t="str">
        <f t="shared" si="7"/>
        <v/>
      </c>
      <c r="X197" t="str">
        <f t="shared" si="8"/>
        <v/>
      </c>
      <c r="AC197" t="b">
        <f t="shared" si="9"/>
        <v>0</v>
      </c>
      <c r="AD197">
        <f>IFERROR(ABS(ABS(K197-'Data Transformation'!$R$5)-ABS(K197-'Data Transformation'!$R$6)),"")</f>
        <v>0.74</v>
      </c>
      <c r="AE197" t="b">
        <f>IF(C197=FALSE,"",IF(AND(OR(V197=$Z$6,V197=$Z$8),OR(AC197=TRUE,AD197&lt;=IF(ISNUMBER('Data Transformation'!$R$15),'Data Transformation'!$R$15,'Data Transformation'!$R$25))),TRUE,FALSE))</f>
        <v>0</v>
      </c>
    </row>
    <row r="198" spans="2:31" x14ac:dyDescent="0.45">
      <c r="B198">
        <v>193</v>
      </c>
      <c r="C198">
        <v>18</v>
      </c>
      <c r="D198">
        <v>0</v>
      </c>
      <c r="E198">
        <v>5.8823529411764705E-2</v>
      </c>
      <c r="F198">
        <v>0.5</v>
      </c>
      <c r="G198">
        <v>0.43478260869565216</v>
      </c>
      <c r="H198">
        <v>0.82352941176470584</v>
      </c>
      <c r="I198" t="str">
        <v>no</v>
      </c>
      <c r="K198" s="59">
        <f>IFERROR(AVERAGEIF('Data Transformation'!$B$425:$B$8425,B198,IF('Input and Summary Results'!$J$4="no",'Data Transformation'!$C$425:$C$8425,'Data Transformation'!$E$425:$E$8425)),"")</f>
        <v>0.25927504782352945</v>
      </c>
      <c r="L198" s="60" cm="1">
        <f t="array" ref="L198">IFERROR(_xlfn.STDEV.S(IF('Data Transformation'!$B$425:$B$8425=B198,IF('Input and Summary Results'!$J$4="no",'Data Transformation'!$C$425:$C$8425,'Data Transformation'!$E$425:$E$8425),"")),"")</f>
        <v>0.17143530054824138</v>
      </c>
      <c r="M198" s="58"/>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f>IFERROR(IF(AND(Assignments!L198&lt;('Data Transformation'!$R$4-'Data Transformation'!$R$3)/2,ABS(K198-'Data Transformation'!$R$6)&lt;ABS(K198-'Data Transformation'!$R$5),NOT(ISNUMBER(N198)),NOT(ISNUMBER(T198)),NOT(ISNUMBER(P198)),NOT(ISNUMBER(R198)),NOT(ISNUMBER(T198)),NOT(ISNUMBER(S198))),Assignments!B198,""),"")</f>
        <v>193</v>
      </c>
      <c r="R198" t="str">
        <f>IF(H198&gt;='Data Transformation'!$R$30,B198,"")</f>
        <v/>
      </c>
      <c r="S198" t="str">
        <f>IF(D198&gt;='Data Transformation'!$R$31,B198,"")</f>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Adverse</v>
      </c>
      <c r="W198" t="str">
        <f t="shared" si="7"/>
        <v/>
      </c>
      <c r="X198" t="str">
        <f t="shared" si="8"/>
        <v/>
      </c>
      <c r="AC198" t="b">
        <f t="shared" si="9"/>
        <v>0</v>
      </c>
      <c r="AD198">
        <f>IFERROR(ABS(ABS(K198-'Data Transformation'!$R$5)-ABS(K198-'Data Transformation'!$R$6)),"")</f>
        <v>0.68144990435294106</v>
      </c>
      <c r="AE198" t="b">
        <f>IF(C198=FALSE,"",IF(AND(OR(V198=$Z$6,V198=$Z$8),OR(AC198=TRUE,AD198&lt;=IF(ISNUMBER('Data Transformation'!$R$15),'Data Transformation'!$R$15,'Data Transformation'!$R$25))),TRUE,FALSE))</f>
        <v>0</v>
      </c>
    </row>
    <row r="199" spans="2:31" x14ac:dyDescent="0.45">
      <c r="B199">
        <v>194</v>
      </c>
      <c r="C199">
        <v>19</v>
      </c>
      <c r="D199">
        <v>0</v>
      </c>
      <c r="E199">
        <v>1</v>
      </c>
      <c r="F199">
        <v>0.4</v>
      </c>
      <c r="G199">
        <v>0.34782608695652173</v>
      </c>
      <c r="H199">
        <v>0</v>
      </c>
      <c r="I199" t="str">
        <v>no</v>
      </c>
      <c r="K199" s="59">
        <f>IFERROR(AVERAGEIF('Data Transformation'!$B$425:$B$8425,B199,IF('Input and Summary Results'!$J$4="no",'Data Transformation'!$C$425:$C$8425,'Data Transformation'!$E$425:$E$8425)),"")</f>
        <v>1.0046894237222221</v>
      </c>
      <c r="L199" s="60" cm="1">
        <f t="array" ref="L199">IFERROR(_xlfn.STDEV.S(IF('Data Transformation'!$B$425:$B$8425=B199,IF('Input and Summary Results'!$J$4="no",'Data Transformation'!$C$425:$C$8425,'Data Transformation'!$E$425:$E$8425),"")),"")</f>
        <v>7.8127718480726763E-2</v>
      </c>
      <c r="M199" s="58"/>
      <c r="N199">
        <f>IF(E199&gt;='Data Transformation'!$R$29,B199,"")</f>
        <v>194</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Neutral</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0.74</v>
      </c>
      <c r="AE199" t="b">
        <f>IF(C199=FALSE,"",IF(AND(OR(V199=$Z$6,V199=$Z$8),OR(AC199=TRUE,AD199&lt;=IF(ISNUMBER('Data Transformation'!$R$15),'Data Transformation'!$R$15,'Data Transformation'!$R$25))),TRUE,FALSE))</f>
        <v>0</v>
      </c>
    </row>
    <row r="200" spans="2:31" x14ac:dyDescent="0.45">
      <c r="B200">
        <v>195</v>
      </c>
      <c r="C200">
        <v>20</v>
      </c>
      <c r="D200">
        <v>0</v>
      </c>
      <c r="E200">
        <v>0.94736842105263153</v>
      </c>
      <c r="F200">
        <v>0.5</v>
      </c>
      <c r="G200">
        <v>0.39130434782608697</v>
      </c>
      <c r="H200">
        <v>5.2631578947368418E-2</v>
      </c>
      <c r="I200" t="str">
        <v>no</v>
      </c>
      <c r="K200" s="59">
        <f>IFERROR(AVERAGEIF('Data Transformation'!$B$425:$B$8425,B200,IF('Input and Summary Results'!$J$4="no",'Data Transformation'!$C$425:$C$8425,'Data Transformation'!$E$425:$E$8425)),"")</f>
        <v>0.93073564768421047</v>
      </c>
      <c r="L200" s="60" cm="1">
        <f t="array" ref="L200">IFERROR(_xlfn.STDEV.S(IF('Data Transformation'!$B$425:$B$8425=B200,IF('Input and Summary Results'!$J$4="no",'Data Transformation'!$C$425:$C$8425,'Data Transformation'!$E$425:$E$8425),"")),"")</f>
        <v>0.21218023011651119</v>
      </c>
      <c r="M200" s="58"/>
      <c r="N200">
        <f>IF(E200&gt;='Data Transformation'!$R$29,B200,"")</f>
        <v>195</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Neutral</v>
      </c>
      <c r="W200" t="str">
        <f t="shared" si="10"/>
        <v/>
      </c>
      <c r="X200" t="str">
        <f t="shared" si="11"/>
        <v/>
      </c>
      <c r="AC200" t="b">
        <f t="shared" si="12"/>
        <v>0</v>
      </c>
      <c r="AD200">
        <f>IFERROR(ABS(ABS(K200-'Data Transformation'!$R$5)-ABS(K200-'Data Transformation'!$R$6)),"")</f>
        <v>0.66147129536842098</v>
      </c>
      <c r="AE200" t="b">
        <f>IF(C200=FALSE,"",IF(AND(OR(V200=$Z$6,V200=$Z$8),OR(AC200=TRUE,AD200&lt;=IF(ISNUMBER('Data Transformation'!$R$15),'Data Transformation'!$R$15,'Data Transformation'!$R$25))),TRUE,FALSE))</f>
        <v>0</v>
      </c>
    </row>
    <row r="201" spans="2:31" x14ac:dyDescent="0.45">
      <c r="B201">
        <v>196</v>
      </c>
      <c r="C201">
        <v>19</v>
      </c>
      <c r="D201">
        <v>0</v>
      </c>
      <c r="E201">
        <v>0.83333333333333337</v>
      </c>
      <c r="F201">
        <v>0.4</v>
      </c>
      <c r="G201">
        <v>0.39130434782608697</v>
      </c>
      <c r="H201">
        <v>0</v>
      </c>
      <c r="I201" t="str">
        <v>no</v>
      </c>
      <c r="K201" s="59">
        <f>IFERROR(AVERAGEIF('Data Transformation'!$B$425:$B$8425,B201,IF('Input and Summary Results'!$J$4="no",'Data Transformation'!$C$425:$C$8425,'Data Transformation'!$E$425:$E$8425)),"")</f>
        <v>0.87436422405555569</v>
      </c>
      <c r="L201" s="60" cm="1">
        <f t="array" ref="L201">IFERROR(_xlfn.STDEV.S(IF('Data Transformation'!$B$425:$B$8425=B201,IF('Input and Summary Results'!$J$4="no",'Data Transformation'!$C$425:$C$8425,'Data Transformation'!$E$425:$E$8425),"")),"")</f>
        <v>0.10735552367001783</v>
      </c>
      <c r="M201" s="58"/>
      <c r="N201" t="str">
        <f>IF(E201&gt;='Data Transformation'!$R$29,B201,"")</f>
        <v/>
      </c>
      <c r="O201">
        <f>IFERROR(IF(AND(Assignments!L201&lt;('Data Transformation'!$R$4-'Data Transformation'!$R$3)/2,ABS(K201-'Data Transformation'!$R$6)&gt;ABS(K201-'Data Transformation'!$R$5),NOT(ISNUMBER(N201)),NOT(ISNUMBER(R201)),NOT(ISNUMBER(P201)),NOT(ISNUMBER(R201)),NOT(ISNUMBER(S201)),NOT(ISNUMBER(T201))),Assignments!B201,""),"")</f>
        <v>196</v>
      </c>
      <c r="P201" t="str">
        <f>IF(AND(NOT(ISNUMBER(N201)),NOT(ISNUMBER(R201)),NOT(ISNUMBER(S201)),G201&gt;='Data Transformation'!$R$28),B201,"")</f>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Moderate</v>
      </c>
      <c r="W201" t="str">
        <f t="shared" si="10"/>
        <v/>
      </c>
      <c r="X201" t="str">
        <f t="shared" si="11"/>
        <v/>
      </c>
      <c r="AC201" t="b">
        <f t="shared" si="12"/>
        <v>0</v>
      </c>
      <c r="AD201">
        <f>IFERROR(ABS(ABS(K201-'Data Transformation'!$R$5)-ABS(K201-'Data Transformation'!$R$6)),"")</f>
        <v>0.54872844811111143</v>
      </c>
      <c r="AE201" t="b">
        <f>IF(C201=FALSE,"",IF(AND(OR(V201=$Z$6,V201=$Z$8),OR(AC201=TRUE,AD201&lt;=IF(ISNUMBER('Data Transformation'!$R$15),'Data Transformation'!$R$15,'Data Transformation'!$R$25))),TRUE,FALSE))</f>
        <v>0</v>
      </c>
    </row>
    <row r="202" spans="2:31" x14ac:dyDescent="0.45">
      <c r="B202">
        <v>197</v>
      </c>
      <c r="C202">
        <v>18</v>
      </c>
      <c r="D202">
        <v>0</v>
      </c>
      <c r="E202">
        <v>0.88235294117647056</v>
      </c>
      <c r="F202">
        <v>0.5</v>
      </c>
      <c r="G202">
        <v>0.34782608695652173</v>
      </c>
      <c r="H202">
        <v>5.8823529411764705E-2</v>
      </c>
      <c r="I202" t="str">
        <v>no</v>
      </c>
      <c r="K202" s="59">
        <f>IFERROR(AVERAGEIF('Data Transformation'!$B$425:$B$8425,B202,IF('Input and Summary Results'!$J$4="no",'Data Transformation'!$C$425:$C$8425,'Data Transformation'!$E$425:$E$8425)),"")</f>
        <v>0.90882955841176494</v>
      </c>
      <c r="L202" s="60" cm="1">
        <f t="array" ref="L202">IFERROR(_xlfn.STDEV.S(IF('Data Transformation'!$B$425:$B$8425=B202,IF('Input and Summary Results'!$J$4="no",'Data Transformation'!$C$425:$C$8425,'Data Transformation'!$E$425:$E$8425),"")),"")</f>
        <v>0.24099426115733877</v>
      </c>
      <c r="M202" s="58"/>
      <c r="N202" t="str">
        <f>IF(E202&gt;='Data Transformation'!$R$29,B202,"")</f>
        <v/>
      </c>
      <c r="O202">
        <f>IFERROR(IF(AND(Assignments!L202&lt;('Data Transformation'!$R$4-'Data Transformation'!$R$3)/2,ABS(K202-'Data Transformation'!$R$6)&gt;ABS(K202-'Data Transformation'!$R$5),NOT(ISNUMBER(N202)),NOT(ISNUMBER(R202)),NOT(ISNUMBER(P202)),NOT(ISNUMBER(R202)),NOT(ISNUMBER(S202)),NOT(ISNUMBER(T202))),Assignments!B202,""),"")</f>
        <v>197</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Moderate</v>
      </c>
      <c r="W202" t="str">
        <f t="shared" si="10"/>
        <v/>
      </c>
      <c r="X202" t="str">
        <f t="shared" si="11"/>
        <v/>
      </c>
      <c r="AC202" t="b">
        <f t="shared" si="12"/>
        <v>0</v>
      </c>
      <c r="AD202">
        <f>IFERROR(ABS(ABS(K202-'Data Transformation'!$R$5)-ABS(K202-'Data Transformation'!$R$6)),"")</f>
        <v>0.61765911682352992</v>
      </c>
      <c r="AE202" t="b">
        <f>IF(C202=FALSE,"",IF(AND(OR(V202=$Z$6,V202=$Z$8),OR(AC202=TRUE,AD202&lt;=IF(ISNUMBER('Data Transformation'!$R$15),'Data Transformation'!$R$15,'Data Transformation'!$R$25))),TRUE,FALSE))</f>
        <v>0</v>
      </c>
    </row>
    <row r="203" spans="2:31" x14ac:dyDescent="0.45">
      <c r="B203">
        <v>198</v>
      </c>
      <c r="C203">
        <v>17</v>
      </c>
      <c r="D203">
        <v>0</v>
      </c>
      <c r="E203">
        <v>0.875</v>
      </c>
      <c r="F203">
        <v>0.4</v>
      </c>
      <c r="G203">
        <v>0.30434782608695654</v>
      </c>
      <c r="H203">
        <v>0.125</v>
      </c>
      <c r="I203" t="str">
        <v>no</v>
      </c>
      <c r="K203" s="59">
        <f>IFERROR(AVERAGEIF('Data Transformation'!$B$425:$B$8425,B203,IF('Input and Summary Results'!$J$4="no",'Data Transformation'!$C$425:$C$8425,'Data Transformation'!$E$425:$E$8425)),"")</f>
        <v>0.82798473699999997</v>
      </c>
      <c r="L203" s="60" cm="1">
        <f t="array" ref="L203">IFERROR(_xlfn.STDEV.S(IF('Data Transformation'!$B$425:$B$8425=B203,IF('Input and Summary Results'!$J$4="no",'Data Transformation'!$C$425:$C$8425,'Data Transformation'!$E$425:$E$8425),"")),"")</f>
        <v>0.24098886852993051</v>
      </c>
      <c r="M203" s="58"/>
      <c r="N203" t="str">
        <f>IF(E203&gt;='Data Transformation'!$R$29,B203,"")</f>
        <v/>
      </c>
      <c r="O203">
        <f>IFERROR(IF(AND(Assignments!L203&lt;('Data Transformation'!$R$4-'Data Transformation'!$R$3)/2,ABS(K203-'Data Transformation'!$R$6)&gt;ABS(K203-'Data Transformation'!$R$5),NOT(ISNUMBER(N203)),NOT(ISNUMBER(R203)),NOT(ISNUMBER(P203)),NOT(ISNUMBER(R203)),NOT(ISNUMBER(S203)),NOT(ISNUMBER(T203))),Assignments!B203,""),"")</f>
        <v>198</v>
      </c>
      <c r="P203" t="str">
        <f>IF(AND(NOT(ISNUMBER(N203)),NOT(ISNUMBER(R203)),NOT(ISNUMBER(S203)),G203&gt;='Data Transformation'!$R$28),B203,"")</f>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Moderate</v>
      </c>
      <c r="W203" t="str">
        <f t="shared" si="10"/>
        <v/>
      </c>
      <c r="X203" t="str">
        <f t="shared" si="11"/>
        <v/>
      </c>
      <c r="AC203" t="b">
        <f t="shared" si="12"/>
        <v>0</v>
      </c>
      <c r="AD203">
        <f>IFERROR(ABS(ABS(K203-'Data Transformation'!$R$5)-ABS(K203-'Data Transformation'!$R$6)),"")</f>
        <v>0.45596947399999999</v>
      </c>
      <c r="AE203" t="b">
        <f>IF(C203=FALSE,"",IF(AND(OR(V203=$Z$6,V203=$Z$8),OR(AC203=TRUE,AD203&lt;=IF(ISNUMBER('Data Transformation'!$R$15),'Data Transformation'!$R$15,'Data Transformation'!$R$25))),TRUE,FALSE))</f>
        <v>0</v>
      </c>
    </row>
    <row r="204" spans="2:31" x14ac:dyDescent="0.45">
      <c r="B204">
        <v>199</v>
      </c>
      <c r="C204">
        <v>20</v>
      </c>
      <c r="D204">
        <v>0</v>
      </c>
      <c r="E204">
        <v>0.84210526315789469</v>
      </c>
      <c r="F204">
        <v>0.6</v>
      </c>
      <c r="G204">
        <v>0.52173913043478259</v>
      </c>
      <c r="H204">
        <v>0.10526315789473684</v>
      </c>
      <c r="I204" t="str">
        <v>no</v>
      </c>
      <c r="K204" s="59">
        <f>IFERROR(AVERAGEIF('Data Transformation'!$B$425:$B$8425,B204,IF('Input and Summary Results'!$J$4="no",'Data Transformation'!$C$425:$C$8425,'Data Transformation'!$E$425:$E$8425)),"")</f>
        <v>0.8662231384210527</v>
      </c>
      <c r="L204" s="60" cm="1">
        <f t="array" ref="L204">IFERROR(_xlfn.STDEV.S(IF('Data Transformation'!$B$425:$B$8425=B204,IF('Input and Summary Results'!$J$4="no",'Data Transformation'!$C$425:$C$8425,'Data Transformation'!$E$425:$E$8425),"")),"")</f>
        <v>0.28020170997470556</v>
      </c>
      <c r="M204" s="58"/>
      <c r="N204" t="str">
        <f>IF(E204&gt;='Data Transformation'!$R$29,B204,"")</f>
        <v/>
      </c>
      <c r="O204" t="str">
        <f>IFERROR(IF(AND(Assignments!L204&lt;('Data Transformation'!$R$4-'Data Transformation'!$R$3)/2,ABS(K204-'Data Transformation'!$R$6)&gt;ABS(K204-'Data Transformation'!$R$5),NOT(ISNUMBER(N204)),NOT(ISNUMBER(R204)),NOT(ISNUMBER(P204)),NOT(ISNUMBER(R204)),NOT(ISNUMBER(S204)),NOT(ISNUMBER(T204))),Assignments!B204,""),"")</f>
        <v/>
      </c>
      <c r="P204">
        <f>IF(AND(NOT(ISNUMBER(N204)),NOT(ISNUMBER(R204)),NOT(ISNUMBER(S204)),G204&gt;='Data Transformation'!$R$28),B204,"")</f>
        <v>199</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Rheostat</v>
      </c>
      <c r="W204" t="str">
        <f t="shared" si="10"/>
        <v/>
      </c>
      <c r="X204" t="str">
        <f t="shared" si="11"/>
        <v/>
      </c>
      <c r="AC204" t="b">
        <f t="shared" si="12"/>
        <v>0</v>
      </c>
      <c r="AD204">
        <f>IFERROR(ABS(ABS(K204-'Data Transformation'!$R$5)-ABS(K204-'Data Transformation'!$R$6)),"")</f>
        <v>0.53244627684210544</v>
      </c>
      <c r="AE204" t="b">
        <f>IF(C204=FALSE,"",IF(AND(OR(V204=$Z$6,V204=$Z$8),OR(AC204=TRUE,AD204&lt;=IF(ISNUMBER('Data Transformation'!$R$15),'Data Transformation'!$R$15,'Data Transformation'!$R$25))),TRUE,FALSE))</f>
        <v>0</v>
      </c>
    </row>
    <row r="205" spans="2:31" x14ac:dyDescent="0.45">
      <c r="B205">
        <v>200</v>
      </c>
      <c r="C205">
        <v>18</v>
      </c>
      <c r="D205">
        <v>0</v>
      </c>
      <c r="E205">
        <v>0.94117647058823528</v>
      </c>
      <c r="F205">
        <v>0.4</v>
      </c>
      <c r="G205">
        <v>0.30434782608695654</v>
      </c>
      <c r="H205">
        <v>5.8823529411764705E-2</v>
      </c>
      <c r="I205" t="str">
        <v>no</v>
      </c>
      <c r="K205" s="59">
        <f>IFERROR(AVERAGEIF('Data Transformation'!$B$425:$B$8425,B205,IF('Input and Summary Results'!$J$4="no",'Data Transformation'!$C$425:$C$8425,'Data Transformation'!$E$425:$E$8425)),"")</f>
        <v>0.91686694117647061</v>
      </c>
      <c r="L205" s="60" cm="1">
        <f t="array" ref="L205">IFERROR(_xlfn.STDEV.S(IF('Data Transformation'!$B$425:$B$8425=B205,IF('Input and Summary Results'!$J$4="no",'Data Transformation'!$C$425:$C$8425,'Data Transformation'!$E$425:$E$8425),"")),"")</f>
        <v>0.21177789967936442</v>
      </c>
      <c r="M205" s="58"/>
      <c r="N205">
        <f>IF(E205&gt;='Data Transformation'!$R$29,B205,"")</f>
        <v>200</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Neutral</v>
      </c>
      <c r="W205" t="str">
        <f t="shared" si="10"/>
        <v/>
      </c>
      <c r="X205" t="str">
        <f t="shared" si="11"/>
        <v/>
      </c>
      <c r="AC205" t="b">
        <f t="shared" si="12"/>
        <v>0</v>
      </c>
      <c r="AD205">
        <f>IFERROR(ABS(ABS(K205-'Data Transformation'!$R$5)-ABS(K205-'Data Transformation'!$R$6)),"")</f>
        <v>0.63373388235294126</v>
      </c>
      <c r="AE205" t="b">
        <f>IF(C205=FALSE,"",IF(AND(OR(V205=$Z$6,V205=$Z$8),OR(AC205=TRUE,AD205&lt;=IF(ISNUMBER('Data Transformation'!$R$15),'Data Transformation'!$R$15,'Data Transformation'!$R$25))),TRUE,FALSE))</f>
        <v>0</v>
      </c>
    </row>
    <row r="206" spans="2:31" x14ac:dyDescent="0.45">
      <c r="B206">
        <v>201</v>
      </c>
      <c r="C206">
        <v>20</v>
      </c>
      <c r="D206">
        <v>0</v>
      </c>
      <c r="E206">
        <v>0</v>
      </c>
      <c r="F206">
        <v>0.5</v>
      </c>
      <c r="G206">
        <v>0.43478260869565216</v>
      </c>
      <c r="H206">
        <v>0.68421052631578949</v>
      </c>
      <c r="I206" t="str">
        <v>no</v>
      </c>
      <c r="K206" s="59">
        <f>IFERROR(AVERAGEIF('Data Transformation'!$B$425:$B$8425,B206,IF('Input and Summary Results'!$J$4="no",'Data Transformation'!$C$425:$C$8425,'Data Transformation'!$E$425:$E$8425)),"")</f>
        <v>0.25163200805263164</v>
      </c>
      <c r="L206" s="60" cm="1">
        <f t="array" ref="L206">IFERROR(_xlfn.STDEV.S(IF('Data Transformation'!$B$425:$B$8425=B206,IF('Input and Summary Results'!$J$4="no",'Data Transformation'!$C$425:$C$8425,'Data Transformation'!$E$425:$E$8425),"")),"")</f>
        <v>0.20357656709524463</v>
      </c>
      <c r="M206" s="58"/>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c>
      <c r="Q206">
        <f>IFERROR(IF(AND(Assignments!L206&lt;('Data Transformation'!$R$4-'Data Transformation'!$R$3)/2,ABS(K206-'Data Transformation'!$R$6)&lt;ABS(K206-'Data Transformation'!$R$5),NOT(ISNUMBER(N206)),NOT(ISNUMBER(T206)),NOT(ISNUMBER(P206)),NOT(ISNUMBER(R206)),NOT(ISNUMBER(T206)),NOT(ISNUMBER(S206))),Assignments!B206,""),"")</f>
        <v>201</v>
      </c>
      <c r="R206" t="str">
        <f>IF(H206&gt;='Data Transformation'!$R$30,B206,"")</f>
        <v/>
      </c>
      <c r="S206" t="str">
        <f>IF(D206&gt;='Data Transformation'!$R$31,B206,"")</f>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Adverse</v>
      </c>
      <c r="W206" t="str">
        <f t="shared" si="10"/>
        <v/>
      </c>
      <c r="X206" t="str">
        <f t="shared" si="11"/>
        <v/>
      </c>
      <c r="AC206" t="b">
        <f t="shared" si="12"/>
        <v>0</v>
      </c>
      <c r="AD206">
        <f>IFERROR(ABS(ABS(K206-'Data Transformation'!$R$5)-ABS(K206-'Data Transformation'!$R$6)),"")</f>
        <v>0.69673598389473668</v>
      </c>
      <c r="AE206" t="b">
        <f>IF(C206=FALSE,"",IF(AND(OR(V206=$Z$6,V206=$Z$8),OR(AC206=TRUE,AD206&lt;=IF(ISNUMBER('Data Transformation'!$R$15),'Data Transformation'!$R$15,'Data Transformation'!$R$25))),TRUE,FALSE))</f>
        <v>0</v>
      </c>
    </row>
    <row r="207" spans="2:31" x14ac:dyDescent="0.45">
      <c r="B207">
        <v>202</v>
      </c>
      <c r="C207">
        <v>17</v>
      </c>
      <c r="D207">
        <v>0</v>
      </c>
      <c r="E207">
        <v>0.8125</v>
      </c>
      <c r="F207">
        <v>0.5</v>
      </c>
      <c r="G207">
        <v>0.47826086956521741</v>
      </c>
      <c r="H207">
        <v>0</v>
      </c>
      <c r="I207" t="str">
        <v>no</v>
      </c>
      <c r="K207" s="59">
        <f>IFERROR(AVERAGEIF('Data Transformation'!$B$425:$B$8425,B207,IF('Input and Summary Results'!$J$4="no",'Data Transformation'!$C$425:$C$8425,'Data Transformation'!$E$425:$E$8425)),"")</f>
        <v>0.93341511050000003</v>
      </c>
      <c r="L207" s="60" cm="1">
        <f t="array" ref="L207">IFERROR(_xlfn.STDEV.S(IF('Data Transformation'!$B$425:$B$8425=B207,IF('Input and Summary Results'!$J$4="no",'Data Transformation'!$C$425:$C$8425,'Data Transformation'!$E$425:$E$8425),"")),"")</f>
        <v>0.13179058030531274</v>
      </c>
      <c r="M207" s="58"/>
      <c r="N207" t="str">
        <f>IF(E207&gt;='Data Transformation'!$R$29,B207,"")</f>
        <v/>
      </c>
      <c r="O207">
        <f>IFERROR(IF(AND(Assignments!L207&lt;('Data Transformation'!$R$4-'Data Transformation'!$R$3)/2,ABS(K207-'Data Transformation'!$R$6)&gt;ABS(K207-'Data Transformation'!$R$5),NOT(ISNUMBER(N207)),NOT(ISNUMBER(R207)),NOT(ISNUMBER(P207)),NOT(ISNUMBER(R207)),NOT(ISNUMBER(S207)),NOT(ISNUMBER(T207))),Assignments!B207,""),"")</f>
        <v>202</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Moderate</v>
      </c>
      <c r="W207" t="str">
        <f t="shared" si="10"/>
        <v/>
      </c>
      <c r="X207" t="str">
        <f t="shared" si="11"/>
        <v/>
      </c>
      <c r="AC207" t="b">
        <f t="shared" si="12"/>
        <v>0</v>
      </c>
      <c r="AD207">
        <f>IFERROR(ABS(ABS(K207-'Data Transformation'!$R$5)-ABS(K207-'Data Transformation'!$R$6)),"")</f>
        <v>0.66683022100000011</v>
      </c>
      <c r="AE207" t="b">
        <f>IF(C207=FALSE,"",IF(AND(OR(V207=$Z$6,V207=$Z$8),OR(AC207=TRUE,AD207&lt;=IF(ISNUMBER('Data Transformation'!$R$15),'Data Transformation'!$R$15,'Data Transformation'!$R$25))),TRUE,FALSE))</f>
        <v>0</v>
      </c>
    </row>
    <row r="208" spans="2:31" x14ac:dyDescent="0.45">
      <c r="B208">
        <v>203</v>
      </c>
      <c r="C208">
        <v>18</v>
      </c>
      <c r="D208">
        <v>0</v>
      </c>
      <c r="E208">
        <v>0.82352941176470584</v>
      </c>
      <c r="F208">
        <v>0.6</v>
      </c>
      <c r="G208">
        <v>0.52173913043478259</v>
      </c>
      <c r="H208">
        <v>5.8823529411764705E-2</v>
      </c>
      <c r="I208" t="str">
        <v>no</v>
      </c>
      <c r="K208" s="59">
        <f>IFERROR(AVERAGEIF('Data Transformation'!$B$425:$B$8425,B208,IF('Input and Summary Results'!$J$4="no",'Data Transformation'!$C$425:$C$8425,'Data Transformation'!$E$425:$E$8425)),"")</f>
        <v>0.86453390294117649</v>
      </c>
      <c r="L208" s="60" cm="1">
        <f t="array" ref="L208">IFERROR(_xlfn.STDEV.S(IF('Data Transformation'!$B$425:$B$8425=B208,IF('Input and Summary Results'!$J$4="no",'Data Transformation'!$C$425:$C$8425,'Data Transformation'!$E$425:$E$8425),"")),"")</f>
        <v>0.21935034276937304</v>
      </c>
      <c r="M208" s="58"/>
      <c r="N208" t="str">
        <f>IF(E208&gt;='Data Transformation'!$R$29,B208,"")</f>
        <v/>
      </c>
      <c r="O208" t="str">
        <f>IFERROR(IF(AND(Assignments!L208&lt;('Data Transformation'!$R$4-'Data Transformation'!$R$3)/2,ABS(K208-'Data Transformation'!$R$6)&gt;ABS(K208-'Data Transformation'!$R$5),NOT(ISNUMBER(N208)),NOT(ISNUMBER(R208)),NOT(ISNUMBER(P208)),NOT(ISNUMBER(R208)),NOT(ISNUMBER(S208)),NOT(ISNUMBER(T208))),Assignments!B208,""),"")</f>
        <v/>
      </c>
      <c r="P208">
        <f>IF(AND(NOT(ISNUMBER(N208)),NOT(ISNUMBER(R208)),NOT(ISNUMBER(S208)),G208&gt;='Data Transformation'!$R$28),B208,"")</f>
        <v>203</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Rheostat</v>
      </c>
      <c r="W208" t="str">
        <f t="shared" si="10"/>
        <v/>
      </c>
      <c r="X208" t="str">
        <f t="shared" si="11"/>
        <v/>
      </c>
      <c r="AC208" t="b">
        <f t="shared" si="12"/>
        <v>0</v>
      </c>
      <c r="AD208">
        <f>IFERROR(ABS(ABS(K208-'Data Transformation'!$R$5)-ABS(K208-'Data Transformation'!$R$6)),"")</f>
        <v>0.52906780588235303</v>
      </c>
      <c r="AE208" t="b">
        <f>IF(C208=FALSE,"",IF(AND(OR(V208=$Z$6,V208=$Z$8),OR(AC208=TRUE,AD208&lt;=IF(ISNUMBER('Data Transformation'!$R$15),'Data Transformation'!$R$15,'Data Transformation'!$R$25))),TRUE,FALSE))</f>
        <v>0</v>
      </c>
    </row>
    <row r="209" spans="2:31" x14ac:dyDescent="0.45">
      <c r="B209">
        <v>204</v>
      </c>
      <c r="C209">
        <v>20</v>
      </c>
      <c r="D209">
        <v>0</v>
      </c>
      <c r="E209">
        <v>5.2631578947368418E-2</v>
      </c>
      <c r="F209">
        <v>0.3</v>
      </c>
      <c r="G209">
        <v>0.17391304347826086</v>
      </c>
      <c r="H209">
        <v>0.94736842105263153</v>
      </c>
      <c r="I209" t="str">
        <v>no</v>
      </c>
      <c r="K209" s="59">
        <f>IFERROR(AVERAGEIF('Data Transformation'!$B$425:$B$8425,B209,IF('Input and Summary Results'!$J$4="no",'Data Transformation'!$C$425:$C$8425,'Data Transformation'!$E$425:$E$8425)),"")</f>
        <v>0.11998099299999998</v>
      </c>
      <c r="L209" s="60" cm="1">
        <f t="array" ref="L209">IFERROR(_xlfn.STDEV.S(IF('Data Transformation'!$B$425:$B$8425=B209,IF('Input and Summary Results'!$J$4="no",'Data Transformation'!$C$425:$C$8425,'Data Transformation'!$E$425:$E$8425),"")),"")</f>
        <v>0.2173605747046623</v>
      </c>
      <c r="M209" s="58"/>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t="str">
        <f>IFERROR(IF(AND(Assignments!L209&lt;('Data Transformation'!$R$4-'Data Transformation'!$R$3)/2,ABS(K209-'Data Transformation'!$R$6)&lt;ABS(K209-'Data Transformation'!$R$5),NOT(ISNUMBER(N209)),NOT(ISNUMBER(T209)),NOT(ISNUMBER(P209)),NOT(ISNUMBER(R209)),NOT(ISNUMBER(T209)),NOT(ISNUMBER(S209))),Assignments!B209,""),"")</f>
        <v/>
      </c>
      <c r="R209">
        <f>IF(H209&gt;='Data Transformation'!$R$30,B209,"")</f>
        <v>204</v>
      </c>
      <c r="S209" t="str">
        <f>IF(D209&gt;='Data Transformation'!$R$31,B209,"")</f>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Toggle</v>
      </c>
      <c r="W209" t="str">
        <f t="shared" si="10"/>
        <v/>
      </c>
      <c r="X209" t="str">
        <f t="shared" si="11"/>
        <v/>
      </c>
      <c r="AC209" t="b">
        <f t="shared" si="12"/>
        <v>0</v>
      </c>
      <c r="AD209">
        <f>IFERROR(ABS(ABS(K209-'Data Transformation'!$R$5)-ABS(K209-'Data Transformation'!$R$6)),"")</f>
        <v>0.74</v>
      </c>
      <c r="AE209" t="b">
        <f>IF(C209=FALSE,"",IF(AND(OR(V209=$Z$6,V209=$Z$8),OR(AC209=TRUE,AD209&lt;=IF(ISNUMBER('Data Transformation'!$R$15),'Data Transformation'!$R$15,'Data Transformation'!$R$25))),TRUE,FALSE))</f>
        <v>0</v>
      </c>
    </row>
    <row r="210" spans="2:31" x14ac:dyDescent="0.45">
      <c r="B210">
        <v>205</v>
      </c>
      <c r="C210">
        <v>18</v>
      </c>
      <c r="D210">
        <v>0</v>
      </c>
      <c r="E210">
        <v>0.11764705882352941</v>
      </c>
      <c r="F210">
        <v>0.5</v>
      </c>
      <c r="G210">
        <v>0.39130434782608697</v>
      </c>
      <c r="H210">
        <v>0.76470588235294112</v>
      </c>
      <c r="I210" t="str">
        <v>no</v>
      </c>
      <c r="K210" s="59">
        <f>IFERROR(AVERAGEIF('Data Transformation'!$B$425:$B$8425,B210,IF('Input and Summary Results'!$J$4="no",'Data Transformation'!$C$425:$C$8425,'Data Transformation'!$E$425:$E$8425)),"")</f>
        <v>0.19379370035294119</v>
      </c>
      <c r="L210" s="60" cm="1">
        <f t="array" ref="L210">IFERROR(_xlfn.STDEV.S(IF('Data Transformation'!$B$425:$B$8425=B210,IF('Input and Summary Results'!$J$4="no",'Data Transformation'!$C$425:$C$8425,'Data Transformation'!$E$425:$E$8425),"")),"")</f>
        <v>0.30432920737028152</v>
      </c>
      <c r="M210" s="58"/>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c>
      <c r="Q210">
        <f>IFERROR(IF(AND(Assignments!L210&lt;('Data Transformation'!$R$4-'Data Transformation'!$R$3)/2,ABS(K210-'Data Transformation'!$R$6)&lt;ABS(K210-'Data Transformation'!$R$5),NOT(ISNUMBER(N210)),NOT(ISNUMBER(T210)),NOT(ISNUMBER(P210)),NOT(ISNUMBER(R210)),NOT(ISNUMBER(T210)),NOT(ISNUMBER(S210))),Assignments!B210,""),"")</f>
        <v>205</v>
      </c>
      <c r="R210" t="str">
        <f>IF(H210&gt;='Data Transformation'!$R$30,B210,"")</f>
        <v/>
      </c>
      <c r="S210" t="str">
        <f>IF(D210&gt;='Data Transformation'!$R$31,B210,"")</f>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Adverse</v>
      </c>
      <c r="W210" t="str">
        <f t="shared" si="10"/>
        <v/>
      </c>
      <c r="X210" t="str">
        <f t="shared" si="11"/>
        <v/>
      </c>
      <c r="AC210" t="b">
        <f t="shared" si="12"/>
        <v>0</v>
      </c>
      <c r="AD210">
        <f>IFERROR(ABS(ABS(K210-'Data Transformation'!$R$5)-ABS(K210-'Data Transformation'!$R$6)),"")</f>
        <v>0.74</v>
      </c>
      <c r="AE210" t="b">
        <f>IF(C210=FALSE,"",IF(AND(OR(V210=$Z$6,V210=$Z$8),OR(AC210=TRUE,AD210&lt;=IF(ISNUMBER('Data Transformation'!$R$15),'Data Transformation'!$R$15,'Data Transformation'!$R$25))),TRUE,FALSE))</f>
        <v>0</v>
      </c>
    </row>
    <row r="211" spans="2:31" x14ac:dyDescent="0.45">
      <c r="B211">
        <v>206</v>
      </c>
      <c r="C211">
        <v>19</v>
      </c>
      <c r="D211">
        <v>0</v>
      </c>
      <c r="E211">
        <v>0.33333333333333331</v>
      </c>
      <c r="F211">
        <v>0.7</v>
      </c>
      <c r="G211">
        <v>0.65217391304347827</v>
      </c>
      <c r="H211">
        <v>0.33333333333333331</v>
      </c>
      <c r="I211" t="str">
        <v>no</v>
      </c>
      <c r="K211" s="59">
        <f>IFERROR(AVERAGEIF('Data Transformation'!$B$425:$B$8425,B211,IF('Input and Summary Results'!$J$4="no",'Data Transformation'!$C$425:$C$8425,'Data Transformation'!$E$425:$E$8425)),"")</f>
        <v>0.55486572049999994</v>
      </c>
      <c r="L211" s="60" cm="1">
        <f t="array" ref="L211">IFERROR(_xlfn.STDEV.S(IF('Data Transformation'!$B$425:$B$8425=B211,IF('Input and Summary Results'!$J$4="no",'Data Transformation'!$C$425:$C$8425,'Data Transformation'!$E$425:$E$8425),"")),"")</f>
        <v>0.31281348104003104</v>
      </c>
      <c r="M211" s="58"/>
      <c r="N211" t="str">
        <f>IF(E211&gt;='Data Transformation'!$R$29,B211,"")</f>
        <v/>
      </c>
      <c r="O211" t="str">
        <f>IFERROR(IF(AND(Assignments!L211&lt;('Data Transformation'!$R$4-'Data Transformation'!$R$3)/2,ABS(K211-'Data Transformation'!$R$6)&gt;ABS(K211-'Data Transformation'!$R$5),NOT(ISNUMBER(N211)),NOT(ISNUMBER(R211)),NOT(ISNUMBER(P211)),NOT(ISNUMBER(R211)),NOT(ISNUMBER(S211)),NOT(ISNUMBER(T211))),Assignments!B211,""),"")</f>
        <v/>
      </c>
      <c r="P211">
        <f>IF(AND(NOT(ISNUMBER(N211)),NOT(ISNUMBER(R211)),NOT(ISNUMBER(S211)),G211&gt;='Data Transformation'!$R$28),B211,"")</f>
        <v>206</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Rheostat</v>
      </c>
      <c r="W211" t="str">
        <f t="shared" si="10"/>
        <v/>
      </c>
      <c r="X211" t="str">
        <f t="shared" si="11"/>
        <v/>
      </c>
      <c r="AC211" t="b">
        <f t="shared" si="12"/>
        <v>0</v>
      </c>
      <c r="AD211">
        <f>IFERROR(ABS(ABS(K211-'Data Transformation'!$R$5)-ABS(K211-'Data Transformation'!$R$6)),"")</f>
        <v>9.0268559000000081E-2</v>
      </c>
      <c r="AE211" t="b">
        <f>IF(C211=FALSE,"",IF(AND(OR(V211=$Z$6,V211=$Z$8),OR(AC211=TRUE,AD211&lt;=IF(ISNUMBER('Data Transformation'!$R$15),'Data Transformation'!$R$15,'Data Transformation'!$R$25))),TRUE,FALSE))</f>
        <v>0</v>
      </c>
    </row>
    <row r="212" spans="2:31" x14ac:dyDescent="0.45">
      <c r="B212">
        <v>207</v>
      </c>
      <c r="C212">
        <v>15</v>
      </c>
      <c r="D212">
        <v>0</v>
      </c>
      <c r="E212">
        <v>0.35714285714285715</v>
      </c>
      <c r="F212">
        <v>0.8</v>
      </c>
      <c r="G212">
        <v>0.78260869565217395</v>
      </c>
      <c r="H212">
        <v>0.14285714285714285</v>
      </c>
      <c r="I212" t="str">
        <v>no</v>
      </c>
      <c r="K212" s="59">
        <f>IFERROR(AVERAGEIF('Data Transformation'!$B$425:$B$8425,B212,IF('Input and Summary Results'!$J$4="no",'Data Transformation'!$C$425:$C$8425,'Data Transformation'!$E$425:$E$8425)),"")</f>
        <v>0.62018029171428568</v>
      </c>
      <c r="L212" s="60" cm="1">
        <f t="array" ref="L212">IFERROR(_xlfn.STDEV.S(IF('Data Transformation'!$B$425:$B$8425=B212,IF('Input and Summary Results'!$J$4="no",'Data Transformation'!$C$425:$C$8425,'Data Transformation'!$E$425:$E$8425),"")),"")</f>
        <v>0.27695480837478126</v>
      </c>
      <c r="M212" s="58"/>
      <c r="N212" t="str">
        <f>IF(E212&gt;='Data Transformation'!$R$29,B212,"")</f>
        <v/>
      </c>
      <c r="O212" t="str">
        <f>IFERROR(IF(AND(Assignments!L212&lt;('Data Transformation'!$R$4-'Data Transformation'!$R$3)/2,ABS(K212-'Data Transformation'!$R$6)&gt;ABS(K212-'Data Transformation'!$R$5),NOT(ISNUMBER(N212)),NOT(ISNUMBER(R212)),NOT(ISNUMBER(P212)),NOT(ISNUMBER(R212)),NOT(ISNUMBER(S212)),NOT(ISNUMBER(T212))),Assignments!B212,""),"")</f>
        <v/>
      </c>
      <c r="P212">
        <f>IF(AND(NOT(ISNUMBER(N212)),NOT(ISNUMBER(R212)),NOT(ISNUMBER(S212)),G212&gt;='Data Transformation'!$R$28),B212,"")</f>
        <v>207</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Rheostat</v>
      </c>
      <c r="W212" t="str">
        <f t="shared" si="10"/>
        <v/>
      </c>
      <c r="X212" t="str">
        <f t="shared" si="11"/>
        <v/>
      </c>
      <c r="AC212" t="b">
        <f t="shared" si="12"/>
        <v>0</v>
      </c>
      <c r="AD212">
        <f>IFERROR(ABS(ABS(K212-'Data Transformation'!$R$5)-ABS(K212-'Data Transformation'!$R$6)),"")</f>
        <v>4.0360583428571406E-2</v>
      </c>
      <c r="AE212" t="b">
        <f>IF(C212=FALSE,"",IF(AND(OR(V212=$Z$6,V212=$Z$8),OR(AC212=TRUE,AD212&lt;=IF(ISNUMBER('Data Transformation'!$R$15),'Data Transformation'!$R$15,'Data Transformation'!$R$25))),TRUE,FALSE))</f>
        <v>0</v>
      </c>
    </row>
    <row r="213" spans="2:31" x14ac:dyDescent="0.45">
      <c r="B213">
        <v>208</v>
      </c>
      <c r="C213">
        <v>18</v>
      </c>
      <c r="D213">
        <v>0</v>
      </c>
      <c r="E213">
        <v>0.88235294117647056</v>
      </c>
      <c r="F213">
        <v>0.6</v>
      </c>
      <c r="G213">
        <v>0.52173913043478259</v>
      </c>
      <c r="H213">
        <v>5.8823529411764705E-2</v>
      </c>
      <c r="I213" t="str">
        <v>no</v>
      </c>
      <c r="K213" s="59">
        <f>IFERROR(AVERAGEIF('Data Transformation'!$B$425:$B$8425,B213,IF('Input and Summary Results'!$J$4="no",'Data Transformation'!$C$425:$C$8425,'Data Transformation'!$E$425:$E$8425)),"")</f>
        <v>0.88716277647058828</v>
      </c>
      <c r="L213" s="60" cm="1">
        <f t="array" ref="L213">IFERROR(_xlfn.STDEV.S(IF('Data Transformation'!$B$425:$B$8425=B213,IF('Input and Summary Results'!$J$4="no",'Data Transformation'!$C$425:$C$8425,'Data Transformation'!$E$425:$E$8425),"")),"")</f>
        <v>0.21323973554645756</v>
      </c>
      <c r="M213" s="58"/>
      <c r="N213" t="str">
        <f>IF(E213&gt;='Data Transformation'!$R$29,B213,"")</f>
        <v/>
      </c>
      <c r="O213" t="str">
        <f>IFERROR(IF(AND(Assignments!L213&lt;('Data Transformation'!$R$4-'Data Transformation'!$R$3)/2,ABS(K213-'Data Transformation'!$R$6)&gt;ABS(K213-'Data Transformation'!$R$5),NOT(ISNUMBER(N213)),NOT(ISNUMBER(R213)),NOT(ISNUMBER(P213)),NOT(ISNUMBER(R213)),NOT(ISNUMBER(S213)),NOT(ISNUMBER(T213))),Assignments!B213,""),"")</f>
        <v/>
      </c>
      <c r="P213">
        <f>IF(AND(NOT(ISNUMBER(N213)),NOT(ISNUMBER(R213)),NOT(ISNUMBER(S213)),G213&gt;='Data Transformation'!$R$28),B213,"")</f>
        <v>208</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Rheostat</v>
      </c>
      <c r="W213" t="str">
        <f t="shared" si="10"/>
        <v/>
      </c>
      <c r="X213" t="str">
        <f t="shared" si="11"/>
        <v/>
      </c>
      <c r="AC213" t="b">
        <f t="shared" si="12"/>
        <v>0</v>
      </c>
      <c r="AD213">
        <f>IFERROR(ABS(ABS(K213-'Data Transformation'!$R$5)-ABS(K213-'Data Transformation'!$R$6)),"")</f>
        <v>0.5743255529411766</v>
      </c>
      <c r="AE213" t="b">
        <f>IF(C213=FALSE,"",IF(AND(OR(V213=$Z$6,V213=$Z$8),OR(AC213=TRUE,AD213&lt;=IF(ISNUMBER('Data Transformation'!$R$15),'Data Transformation'!$R$15,'Data Transformation'!$R$25))),TRUE,FALSE))</f>
        <v>0</v>
      </c>
    </row>
    <row r="214" spans="2:31" x14ac:dyDescent="0.45">
      <c r="B214">
        <v>209</v>
      </c>
      <c r="C214">
        <v>19</v>
      </c>
      <c r="D214">
        <v>0</v>
      </c>
      <c r="E214">
        <v>0</v>
      </c>
      <c r="F214">
        <v>0.3</v>
      </c>
      <c r="G214">
        <v>0.17391304347826086</v>
      </c>
      <c r="H214">
        <v>0.94444444444444442</v>
      </c>
      <c r="I214" t="str">
        <v>no</v>
      </c>
      <c r="K214" s="59">
        <f>IFERROR(AVERAGEIF('Data Transformation'!$B$425:$B$8425,B214,IF('Input and Summary Results'!$J$4="no",'Data Transformation'!$C$425:$C$8425,'Data Transformation'!$E$425:$E$8425)),"")</f>
        <v>9.8484430222222211E-2</v>
      </c>
      <c r="L214" s="60" cm="1">
        <f t="array" ref="L214">IFERROR(_xlfn.STDEV.S(IF('Data Transformation'!$B$425:$B$8425=B214,IF('Input and Summary Results'!$J$4="no",'Data Transformation'!$C$425:$C$8425,'Data Transformation'!$E$425:$E$8425),"")),"")</f>
        <v>8.5758418987256682E-2</v>
      </c>
      <c r="M214" s="58"/>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c>
      <c r="Q214" t="str">
        <f>IFERROR(IF(AND(Assignments!L214&lt;('Data Transformation'!$R$4-'Data Transformation'!$R$3)/2,ABS(K214-'Data Transformation'!$R$6)&lt;ABS(K214-'Data Transformation'!$R$5),NOT(ISNUMBER(N214)),NOT(ISNUMBER(T214)),NOT(ISNUMBER(P214)),NOT(ISNUMBER(R214)),NOT(ISNUMBER(T214)),NOT(ISNUMBER(S214))),Assignments!B214,""),"")</f>
        <v/>
      </c>
      <c r="R214">
        <f>IF(H214&gt;='Data Transformation'!$R$30,B214,"")</f>
        <v>209</v>
      </c>
      <c r="S214" t="str">
        <f>IF(D214&gt;='Data Transformation'!$R$31,B214,"")</f>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Toggle</v>
      </c>
      <c r="W214" t="str">
        <f t="shared" si="10"/>
        <v/>
      </c>
      <c r="X214" t="str">
        <f t="shared" si="11"/>
        <v/>
      </c>
      <c r="AC214" t="b">
        <f t="shared" si="12"/>
        <v>0</v>
      </c>
      <c r="AD214">
        <f>IFERROR(ABS(ABS(K214-'Data Transformation'!$R$5)-ABS(K214-'Data Transformation'!$R$6)),"")</f>
        <v>0.74</v>
      </c>
      <c r="AE214" t="b">
        <f>IF(C214=FALSE,"",IF(AND(OR(V214=$Z$6,V214=$Z$8),OR(AC214=TRUE,AD214&lt;=IF(ISNUMBER('Data Transformation'!$R$15),'Data Transformation'!$R$15,'Data Transformation'!$R$25))),TRUE,FALSE))</f>
        <v>0</v>
      </c>
    </row>
    <row r="215" spans="2:31" x14ac:dyDescent="0.45">
      <c r="B215">
        <v>210</v>
      </c>
      <c r="C215">
        <v>19</v>
      </c>
      <c r="D215">
        <v>0</v>
      </c>
      <c r="E215">
        <v>0.66666666666666663</v>
      </c>
      <c r="F215">
        <v>0.5</v>
      </c>
      <c r="G215">
        <v>0.43478260869565216</v>
      </c>
      <c r="H215">
        <v>0.22222222222222221</v>
      </c>
      <c r="I215" t="str">
        <v>no</v>
      </c>
      <c r="K215" s="59">
        <f>IFERROR(AVERAGEIF('Data Transformation'!$B$425:$B$8425,B215,IF('Input and Summary Results'!$J$4="no",'Data Transformation'!$C$425:$C$8425,'Data Transformation'!$E$425:$E$8425)),"")</f>
        <v>0.75073212072222217</v>
      </c>
      <c r="L215" s="60" cm="1">
        <f t="array" ref="L215">IFERROR(_xlfn.STDEV.S(IF('Data Transformation'!$B$425:$B$8425=B215,IF('Input and Summary Results'!$J$4="no",'Data Transformation'!$C$425:$C$8425,'Data Transformation'!$E$425:$E$8425),"")),"")</f>
        <v>0.34281821103940685</v>
      </c>
      <c r="M215" s="58"/>
      <c r="N215" t="str">
        <f>IF(E215&gt;='Data Transformation'!$R$29,B215,"")</f>
        <v/>
      </c>
      <c r="O215">
        <f>IFERROR(IF(AND(Assignments!L215&lt;('Data Transformation'!$R$4-'Data Transformation'!$R$3)/2,ABS(K215-'Data Transformation'!$R$6)&gt;ABS(K215-'Data Transformation'!$R$5),NOT(ISNUMBER(N215)),NOT(ISNUMBER(R215)),NOT(ISNUMBER(P215)),NOT(ISNUMBER(R215)),NOT(ISNUMBER(S215)),NOT(ISNUMBER(T215))),Assignments!B215,""),"")</f>
        <v>210</v>
      </c>
      <c r="P215" t="str">
        <f>IF(AND(NOT(ISNUMBER(N215)),NOT(ISNUMBER(R215)),NOT(ISNUMBER(S215)),G215&gt;='Data Transformation'!$R$28),B215,"")</f>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Moderate</v>
      </c>
      <c r="W215" t="str">
        <f t="shared" si="10"/>
        <v/>
      </c>
      <c r="X215" t="str">
        <f t="shared" si="11"/>
        <v/>
      </c>
      <c r="AC215" t="b">
        <f t="shared" si="12"/>
        <v>0</v>
      </c>
      <c r="AD215">
        <f>IFERROR(ABS(ABS(K215-'Data Transformation'!$R$5)-ABS(K215-'Data Transformation'!$R$6)),"")</f>
        <v>0.30146424144444439</v>
      </c>
      <c r="AE215" t="b">
        <f>IF(C215=FALSE,"",IF(AND(OR(V215=$Z$6,V215=$Z$8),OR(AC215=TRUE,AD215&lt;=IF(ISNUMBER('Data Transformation'!$R$15),'Data Transformation'!$R$15,'Data Transformation'!$R$25))),TRUE,FALSE))</f>
        <v>0</v>
      </c>
    </row>
    <row r="216" spans="2:31" x14ac:dyDescent="0.45">
      <c r="B216">
        <v>211</v>
      </c>
      <c r="C216">
        <v>19</v>
      </c>
      <c r="D216">
        <v>0</v>
      </c>
      <c r="E216">
        <v>0.16666666666666666</v>
      </c>
      <c r="F216">
        <v>0.4</v>
      </c>
      <c r="G216">
        <v>0.30434782608695654</v>
      </c>
      <c r="H216">
        <v>0.77777777777777779</v>
      </c>
      <c r="I216" t="str">
        <v>no</v>
      </c>
      <c r="K216" s="59">
        <f>IFERROR(AVERAGEIF('Data Transformation'!$B$425:$B$8425,B216,IF('Input and Summary Results'!$J$4="no",'Data Transformation'!$C$425:$C$8425,'Data Transformation'!$E$425:$E$8425)),"")</f>
        <v>0.30623779727777778</v>
      </c>
      <c r="L216" s="60" cm="1">
        <f t="array" ref="L216">IFERROR(_xlfn.STDEV.S(IF('Data Transformation'!$B$425:$B$8425=B216,IF('Input and Summary Results'!$J$4="no",'Data Transformation'!$C$425:$C$8425,'Data Transformation'!$E$425:$E$8425),"")),"")</f>
        <v>0.30927756417287772</v>
      </c>
      <c r="M216" s="58"/>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c>
      <c r="Q216">
        <f>IFERROR(IF(AND(Assignments!L216&lt;('Data Transformation'!$R$4-'Data Transformation'!$R$3)/2,ABS(K216-'Data Transformation'!$R$6)&lt;ABS(K216-'Data Transformation'!$R$5),NOT(ISNUMBER(N216)),NOT(ISNUMBER(T216)),NOT(ISNUMBER(P216)),NOT(ISNUMBER(R216)),NOT(ISNUMBER(T216)),NOT(ISNUMBER(S216))),Assignments!B216,""),"")</f>
        <v>211</v>
      </c>
      <c r="R216" t="str">
        <f>IF(H216&gt;='Data Transformation'!$R$30,B216,"")</f>
        <v/>
      </c>
      <c r="S216" t="str">
        <f>IF(D216&gt;='Data Transformation'!$R$31,B216,"")</f>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Adverse</v>
      </c>
      <c r="W216" t="str">
        <f t="shared" si="10"/>
        <v/>
      </c>
      <c r="X216" t="str">
        <f t="shared" si="11"/>
        <v/>
      </c>
      <c r="AC216" t="b">
        <f t="shared" si="12"/>
        <v>0</v>
      </c>
      <c r="AD216">
        <f>IFERROR(ABS(ABS(K216-'Data Transformation'!$R$5)-ABS(K216-'Data Transformation'!$R$6)),"")</f>
        <v>0.5875244054444444</v>
      </c>
      <c r="AE216" t="b">
        <f>IF(C216=FALSE,"",IF(AND(OR(V216=$Z$6,V216=$Z$8),OR(AC216=TRUE,AD216&lt;=IF(ISNUMBER('Data Transformation'!$R$15),'Data Transformation'!$R$15,'Data Transformation'!$R$25))),TRUE,FALSE))</f>
        <v>0</v>
      </c>
    </row>
    <row r="217" spans="2:31" x14ac:dyDescent="0.45">
      <c r="B217">
        <v>212</v>
      </c>
      <c r="C217">
        <v>18</v>
      </c>
      <c r="D217">
        <v>0</v>
      </c>
      <c r="E217">
        <v>0.17647058823529413</v>
      </c>
      <c r="F217">
        <v>0.5</v>
      </c>
      <c r="G217">
        <v>0.43478260869565216</v>
      </c>
      <c r="H217">
        <v>0.76470588235294112</v>
      </c>
      <c r="I217" t="str">
        <v>no</v>
      </c>
      <c r="K217" s="59">
        <f>IFERROR(AVERAGEIF('Data Transformation'!$B$425:$B$8425,B217,IF('Input and Summary Results'!$J$4="no",'Data Transformation'!$C$425:$C$8425,'Data Transformation'!$E$425:$E$8425)),"")</f>
        <v>0.31284694276470598</v>
      </c>
      <c r="L217" s="60" cm="1">
        <f t="array" ref="L217">IFERROR(_xlfn.STDEV.S(IF('Data Transformation'!$B$425:$B$8425=B217,IF('Input and Summary Results'!$J$4="no",'Data Transformation'!$C$425:$C$8425,'Data Transformation'!$E$425:$E$8425),"")),"")</f>
        <v>0.34434503503304126</v>
      </c>
      <c r="M217" s="58"/>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c>
      <c r="Q217">
        <f>IFERROR(IF(AND(Assignments!L217&lt;('Data Transformation'!$R$4-'Data Transformation'!$R$3)/2,ABS(K217-'Data Transformation'!$R$6)&lt;ABS(K217-'Data Transformation'!$R$5),NOT(ISNUMBER(N217)),NOT(ISNUMBER(T217)),NOT(ISNUMBER(P217)),NOT(ISNUMBER(R217)),NOT(ISNUMBER(T217)),NOT(ISNUMBER(S217))),Assignments!B217,""),"")</f>
        <v>212</v>
      </c>
      <c r="R217" t="str">
        <f>IF(H217&gt;='Data Transformation'!$R$30,B217,"")</f>
        <v/>
      </c>
      <c r="S217" t="str">
        <f>IF(D217&gt;='Data Transformation'!$R$31,B217,"")</f>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Adverse</v>
      </c>
      <c r="W217" t="str">
        <f t="shared" si="10"/>
        <v/>
      </c>
      <c r="X217" t="str">
        <f t="shared" si="11"/>
        <v/>
      </c>
      <c r="AC217" t="b">
        <f t="shared" si="12"/>
        <v>0</v>
      </c>
      <c r="AD217">
        <f>IFERROR(ABS(ABS(K217-'Data Transformation'!$R$5)-ABS(K217-'Data Transformation'!$R$6)),"")</f>
        <v>0.57430611447058799</v>
      </c>
      <c r="AE217" t="b">
        <f>IF(C217=FALSE,"",IF(AND(OR(V217=$Z$6,V217=$Z$8),OR(AC217=TRUE,AD217&lt;=IF(ISNUMBER('Data Transformation'!$R$15),'Data Transformation'!$R$15,'Data Transformation'!$R$25))),TRUE,FALSE))</f>
        <v>0</v>
      </c>
    </row>
    <row r="218" spans="2:31" x14ac:dyDescent="0.45">
      <c r="B218">
        <v>213</v>
      </c>
      <c r="C218">
        <v>20</v>
      </c>
      <c r="D218">
        <v>0</v>
      </c>
      <c r="E218">
        <v>0.31578947368421051</v>
      </c>
      <c r="F218">
        <v>0.4</v>
      </c>
      <c r="G218">
        <v>0.30434782608695654</v>
      </c>
      <c r="H218">
        <v>0.68421052631578949</v>
      </c>
      <c r="I218" t="str">
        <v>no</v>
      </c>
      <c r="K218" s="59">
        <f>IFERROR(AVERAGEIF('Data Transformation'!$B$425:$B$8425,B218,IF('Input and Summary Results'!$J$4="no",'Data Transformation'!$C$425:$C$8425,'Data Transformation'!$E$425:$E$8425)),"")</f>
        <v>0.35247454310526316</v>
      </c>
      <c r="L218" s="60" cm="1">
        <f t="array" ref="L218">IFERROR(_xlfn.STDEV.S(IF('Data Transformation'!$B$425:$B$8425=B218,IF('Input and Summary Results'!$J$4="no",'Data Transformation'!$C$425:$C$8425,'Data Transformation'!$E$425:$E$8425),"")),"")</f>
        <v>0.3854345886228121</v>
      </c>
      <c r="M218" s="58"/>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c>
      <c r="Q218">
        <f>IFERROR(IF(AND(Assignments!L218&lt;('Data Transformation'!$R$4-'Data Transformation'!$R$3)/2,ABS(K218-'Data Transformation'!$R$6)&lt;ABS(K218-'Data Transformation'!$R$5),NOT(ISNUMBER(N218)),NOT(ISNUMBER(T218)),NOT(ISNUMBER(P218)),NOT(ISNUMBER(R218)),NOT(ISNUMBER(T218)),NOT(ISNUMBER(S218))),Assignments!B218,""),"")</f>
        <v>213</v>
      </c>
      <c r="R218" t="str">
        <f>IF(H218&gt;='Data Transformation'!$R$30,B218,"")</f>
        <v/>
      </c>
      <c r="S218" t="str">
        <f>IF(D218&gt;='Data Transformation'!$R$31,B218,"")</f>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Adverse</v>
      </c>
      <c r="W218" t="str">
        <f t="shared" si="10"/>
        <v/>
      </c>
      <c r="X218" t="str">
        <f t="shared" si="11"/>
        <v/>
      </c>
      <c r="AC218" t="b">
        <f t="shared" si="12"/>
        <v>0</v>
      </c>
      <c r="AD218">
        <f>IFERROR(ABS(ABS(K218-'Data Transformation'!$R$5)-ABS(K218-'Data Transformation'!$R$6)),"")</f>
        <v>0.49505091378947363</v>
      </c>
      <c r="AE218" t="b">
        <f>IF(C218=FALSE,"",IF(AND(OR(V218=$Z$6,V218=$Z$8),OR(AC218=TRUE,AD218&lt;=IF(ISNUMBER('Data Transformation'!$R$15),'Data Transformation'!$R$15,'Data Transformation'!$R$25))),TRUE,FALSE))</f>
        <v>0</v>
      </c>
    </row>
    <row r="219" spans="2:31" x14ac:dyDescent="0.45">
      <c r="B219">
        <v>214</v>
      </c>
      <c r="C219">
        <v>19</v>
      </c>
      <c r="D219">
        <v>0</v>
      </c>
      <c r="E219">
        <v>0.3888888888888889</v>
      </c>
      <c r="F219">
        <v>0.8</v>
      </c>
      <c r="G219">
        <v>0.78260869565217395</v>
      </c>
      <c r="H219">
        <v>5.5555555555555552E-2</v>
      </c>
      <c r="I219" t="str">
        <v>no</v>
      </c>
      <c r="K219" s="59">
        <f>IFERROR(AVERAGEIF('Data Transformation'!$B$425:$B$8425,B219,IF('Input and Summary Results'!$J$4="no",'Data Transformation'!$C$425:$C$8425,'Data Transformation'!$E$425:$E$8425)),"")</f>
        <v>0.65974902333333318</v>
      </c>
      <c r="L219" s="60" cm="1">
        <f t="array" ref="L219">IFERROR(_xlfn.STDEV.S(IF('Data Transformation'!$B$425:$B$8425=B219,IF('Input and Summary Results'!$J$4="no",'Data Transformation'!$C$425:$C$8425,'Data Transformation'!$E$425:$E$8425),"")),"")</f>
        <v>0.20713637554596864</v>
      </c>
      <c r="M219" s="58"/>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0.11949804666666641</v>
      </c>
      <c r="AE219" t="b">
        <f>IF(C219=FALSE,"",IF(AND(OR(V219=$Z$6,V219=$Z$8),OR(AC219=TRUE,AD219&lt;=IF(ISNUMBER('Data Transformation'!$R$15),'Data Transformation'!$R$15,'Data Transformation'!$R$25))),TRUE,FALSE))</f>
        <v>0</v>
      </c>
    </row>
    <row r="220" spans="2:31" x14ac:dyDescent="0.45">
      <c r="B220">
        <v>215</v>
      </c>
      <c r="C220">
        <v>18</v>
      </c>
      <c r="D220">
        <v>0</v>
      </c>
      <c r="E220">
        <v>0.76470588235294112</v>
      </c>
      <c r="F220">
        <v>0.5</v>
      </c>
      <c r="G220">
        <v>0.43478260869565216</v>
      </c>
      <c r="H220">
        <v>0.11764705882352941</v>
      </c>
      <c r="I220" t="str">
        <v>no</v>
      </c>
      <c r="K220" s="59">
        <f>IFERROR(AVERAGEIF('Data Transformation'!$B$425:$B$8425,B220,IF('Input and Summary Results'!$J$4="no",'Data Transformation'!$C$425:$C$8425,'Data Transformation'!$E$425:$E$8425)),"")</f>
        <v>0.81390731535294103</v>
      </c>
      <c r="L220" s="60" cm="1">
        <f t="array" ref="L220">IFERROR(_xlfn.STDEV.S(IF('Data Transformation'!$B$425:$B$8425=B220,IF('Input and Summary Results'!$J$4="no",'Data Transformation'!$C$425:$C$8425,'Data Transformation'!$E$425:$E$8425),"")),"")</f>
        <v>0.21974725709316548</v>
      </c>
      <c r="M220" s="58"/>
      <c r="N220" t="str">
        <f>IF(E220&gt;='Data Transformation'!$R$29,B220,"")</f>
        <v/>
      </c>
      <c r="O220">
        <f>IFERROR(IF(AND(Assignments!L220&lt;('Data Transformation'!$R$4-'Data Transformation'!$R$3)/2,ABS(K220-'Data Transformation'!$R$6)&gt;ABS(K220-'Data Transformation'!$R$5),NOT(ISNUMBER(N220)),NOT(ISNUMBER(R220)),NOT(ISNUMBER(P220)),NOT(ISNUMBER(R220)),NOT(ISNUMBER(S220)),NOT(ISNUMBER(T220))),Assignments!B220,""),"")</f>
        <v>215</v>
      </c>
      <c r="P220" t="str">
        <f>IF(AND(NOT(ISNUMBER(N220)),NOT(ISNUMBER(R220)),NOT(ISNUMBER(S220)),G220&gt;='Data Transformation'!$R$28),B220,"")</f>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Moderate</v>
      </c>
      <c r="W220" t="str">
        <f t="shared" si="10"/>
        <v/>
      </c>
      <c r="X220" t="str">
        <f t="shared" si="11"/>
        <v/>
      </c>
      <c r="AC220" t="b">
        <f t="shared" si="12"/>
        <v>0</v>
      </c>
      <c r="AD220">
        <f>IFERROR(ABS(ABS(K220-'Data Transformation'!$R$5)-ABS(K220-'Data Transformation'!$R$6)),"")</f>
        <v>0.4278146307058821</v>
      </c>
      <c r="AE220" t="b">
        <f>IF(C220=FALSE,"",IF(AND(OR(V220=$Z$6,V220=$Z$8),OR(AC220=TRUE,AD220&lt;=IF(ISNUMBER('Data Transformation'!$R$15),'Data Transformation'!$R$15,'Data Transformation'!$R$25))),TRUE,FALSE))</f>
        <v>0</v>
      </c>
    </row>
    <row r="221" spans="2:31" x14ac:dyDescent="0.45">
      <c r="B221">
        <v>216</v>
      </c>
      <c r="C221">
        <v>20</v>
      </c>
      <c r="D221">
        <v>0</v>
      </c>
      <c r="E221">
        <v>0.26315789473684209</v>
      </c>
      <c r="F221">
        <v>0.6</v>
      </c>
      <c r="G221">
        <v>0.52173913043478259</v>
      </c>
      <c r="H221">
        <v>0.57894736842105265</v>
      </c>
      <c r="I221" t="str">
        <v>no</v>
      </c>
      <c r="K221" s="59">
        <f>IFERROR(AVERAGEIF('Data Transformation'!$B$425:$B$8425,B221,IF('Input and Summary Results'!$J$4="no",'Data Transformation'!$C$425:$C$8425,'Data Transformation'!$E$425:$E$8425)),"")</f>
        <v>0.37360262836842112</v>
      </c>
      <c r="L221" s="60" cm="1">
        <f t="array" ref="L221">IFERROR(_xlfn.STDEV.S(IF('Data Transformation'!$B$425:$B$8425=B221,IF('Input and Summary Results'!$J$4="no",'Data Transformation'!$C$425:$C$8425,'Data Transformation'!$E$425:$E$8425),"")),"")</f>
        <v>0.37209978782994402</v>
      </c>
      <c r="M221" s="58"/>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f>IF(AND(NOT(ISNUMBER(N221)),NOT(ISNUMBER(R221)),NOT(ISNUMBER(S221)),G221&gt;='Data Transformation'!$R$28),B221,"")</f>
        <v>216</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c>
      <c r="S221" t="str">
        <f>IF(D221&gt;='Data Transformation'!$R$31,B221,"")</f>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Rheostat</v>
      </c>
      <c r="W221" t="str">
        <f t="shared" si="10"/>
        <v/>
      </c>
      <c r="X221" t="str">
        <f t="shared" si="11"/>
        <v/>
      </c>
      <c r="AC221" t="b">
        <f t="shared" si="12"/>
        <v>0</v>
      </c>
      <c r="AD221">
        <f>IFERROR(ABS(ABS(K221-'Data Transformation'!$R$5)-ABS(K221-'Data Transformation'!$R$6)),"")</f>
        <v>0.45279474326315783</v>
      </c>
      <c r="AE221" t="b">
        <f>IF(C221=FALSE,"",IF(AND(OR(V221=$Z$6,V221=$Z$8),OR(AC221=TRUE,AD221&lt;=IF(ISNUMBER('Data Transformation'!$R$15),'Data Transformation'!$R$15,'Data Transformation'!$R$25))),TRUE,FALSE))</f>
        <v>0</v>
      </c>
    </row>
    <row r="222" spans="2:31" x14ac:dyDescent="0.45">
      <c r="B222">
        <v>217</v>
      </c>
      <c r="C222">
        <v>20</v>
      </c>
      <c r="D222">
        <v>0</v>
      </c>
      <c r="E222">
        <v>0</v>
      </c>
      <c r="F222">
        <v>0.6</v>
      </c>
      <c r="G222">
        <v>0.56521739130434778</v>
      </c>
      <c r="H222">
        <v>0.52631578947368418</v>
      </c>
      <c r="I222" t="str">
        <v>no</v>
      </c>
      <c r="K222" s="59">
        <f>IFERROR(AVERAGEIF('Data Transformation'!$B$425:$B$8425,B222,IF('Input and Summary Results'!$J$4="no",'Data Transformation'!$C$425:$C$8425,'Data Transformation'!$E$425:$E$8425)),"")</f>
        <v>0.35618155121052625</v>
      </c>
      <c r="L222" s="60" cm="1">
        <f t="array" ref="L222">IFERROR(_xlfn.STDEV.S(IF('Data Transformation'!$B$425:$B$8425=B222,IF('Input and Summary Results'!$J$4="no",'Data Transformation'!$C$425:$C$8425,'Data Transformation'!$E$425:$E$8425),"")),"")</f>
        <v>0.23240936222885206</v>
      </c>
      <c r="M222" s="58"/>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f>IF(AND(NOT(ISNUMBER(N222)),NOT(ISNUMBER(R222)),NOT(ISNUMBER(S222)),G222&gt;='Data Transformation'!$R$28),B222,"")</f>
        <v>217</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c>
      <c r="S222" t="str">
        <f>IF(D222&gt;='Data Transformation'!$R$31,B222,"")</f>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Rheostat</v>
      </c>
      <c r="W222" t="str">
        <f t="shared" si="10"/>
        <v/>
      </c>
      <c r="X222" t="str">
        <f t="shared" si="11"/>
        <v/>
      </c>
      <c r="AC222" t="b">
        <f t="shared" si="12"/>
        <v>0</v>
      </c>
      <c r="AD222">
        <f>IFERROR(ABS(ABS(K222-'Data Transformation'!$R$5)-ABS(K222-'Data Transformation'!$R$6)),"")</f>
        <v>0.48763689757894757</v>
      </c>
      <c r="AE222" t="b">
        <f>IF(C222=FALSE,"",IF(AND(OR(V222=$Z$6,V222=$Z$8),OR(AC222=TRUE,AD222&lt;=IF(ISNUMBER('Data Transformation'!$R$15),'Data Transformation'!$R$15,'Data Transformation'!$R$25))),TRUE,FALSE))</f>
        <v>0</v>
      </c>
    </row>
    <row r="223" spans="2:31" x14ac:dyDescent="0.45">
      <c r="B223">
        <v>218</v>
      </c>
      <c r="C223">
        <v>19</v>
      </c>
      <c r="D223">
        <v>0</v>
      </c>
      <c r="E223">
        <v>0.77777777777777779</v>
      </c>
      <c r="F223">
        <v>0.6</v>
      </c>
      <c r="G223">
        <v>0.56521739130434778</v>
      </c>
      <c r="H223">
        <v>5.5555555555555552E-2</v>
      </c>
      <c r="I223" t="str">
        <v>no</v>
      </c>
      <c r="K223" s="59">
        <f>IFERROR(AVERAGEIF('Data Transformation'!$B$425:$B$8425,B223,IF('Input and Summary Results'!$J$4="no",'Data Transformation'!$C$425:$C$8425,'Data Transformation'!$E$425:$E$8425)),"")</f>
        <v>0.85657873622222214</v>
      </c>
      <c r="L223" s="60" cm="1">
        <f t="array" ref="L223">IFERROR(_xlfn.STDEV.S(IF('Data Transformation'!$B$425:$B$8425=B223,IF('Input and Summary Results'!$J$4="no",'Data Transformation'!$C$425:$C$8425,'Data Transformation'!$E$425:$E$8425),"")),"")</f>
        <v>0.2231134912275605</v>
      </c>
      <c r="M223" s="58"/>
      <c r="N223" t="str">
        <f>IF(E223&gt;='Data Transformation'!$R$29,B223,"")</f>
        <v/>
      </c>
      <c r="O223" t="str">
        <f>IFERROR(IF(AND(Assignments!L223&lt;('Data Transformation'!$R$4-'Data Transformation'!$R$3)/2,ABS(K223-'Data Transformation'!$R$6)&gt;ABS(K223-'Data Transformation'!$R$5),NOT(ISNUMBER(N223)),NOT(ISNUMBER(R223)),NOT(ISNUMBER(P223)),NOT(ISNUMBER(R223)),NOT(ISNUMBER(S223)),NOT(ISNUMBER(T223))),Assignments!B223,""),"")</f>
        <v/>
      </c>
      <c r="P223">
        <f>IF(AND(NOT(ISNUMBER(N223)),NOT(ISNUMBER(R223)),NOT(ISNUMBER(S223)),G223&gt;='Data Transformation'!$R$28),B223,"")</f>
        <v>218</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Rheostat</v>
      </c>
      <c r="W223" t="str">
        <f t="shared" si="10"/>
        <v/>
      </c>
      <c r="X223" t="str">
        <f t="shared" si="11"/>
        <v/>
      </c>
      <c r="AC223" t="b">
        <f t="shared" si="12"/>
        <v>0</v>
      </c>
      <c r="AD223">
        <f>IFERROR(ABS(ABS(K223-'Data Transformation'!$R$5)-ABS(K223-'Data Transformation'!$R$6)),"")</f>
        <v>0.51315747244444432</v>
      </c>
      <c r="AE223" t="b">
        <f>IF(C223=FALSE,"",IF(AND(OR(V223=$Z$6,V223=$Z$8),OR(AC223=TRUE,AD223&lt;=IF(ISNUMBER('Data Transformation'!$R$15),'Data Transformation'!$R$15,'Data Transformation'!$R$25))),TRUE,FALSE))</f>
        <v>0</v>
      </c>
    </row>
    <row r="224" spans="2:31" x14ac:dyDescent="0.45">
      <c r="B224">
        <v>219</v>
      </c>
      <c r="C224">
        <v>20</v>
      </c>
      <c r="D224">
        <v>0</v>
      </c>
      <c r="E224">
        <v>5.2631578947368418E-2</v>
      </c>
      <c r="F224">
        <v>0.5</v>
      </c>
      <c r="G224">
        <v>0.39130434782608697</v>
      </c>
      <c r="H224">
        <v>0.84210526315789469</v>
      </c>
      <c r="I224" t="str">
        <v>no</v>
      </c>
      <c r="K224" s="59">
        <f>IFERROR(AVERAGEIF('Data Transformation'!$B$425:$B$8425,B224,IF('Input and Summary Results'!$J$4="no",'Data Transformation'!$C$425:$C$8425,'Data Transformation'!$E$425:$E$8425)),"")</f>
        <v>0.18222909400000004</v>
      </c>
      <c r="L224" s="60" cm="1">
        <f t="array" ref="L224">IFERROR(_xlfn.STDEV.S(IF('Data Transformation'!$B$425:$B$8425=B224,IF('Input and Summary Results'!$J$4="no",'Data Transformation'!$C$425:$C$8425,'Data Transformation'!$E$425:$E$8425),"")),"")</f>
        <v>0.2131044007248106</v>
      </c>
      <c r="M224" s="58"/>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f>IFERROR(IF(AND(Assignments!L224&lt;('Data Transformation'!$R$4-'Data Transformation'!$R$3)/2,ABS(K224-'Data Transformation'!$R$6)&lt;ABS(K224-'Data Transformation'!$R$5),NOT(ISNUMBER(N224)),NOT(ISNUMBER(T224)),NOT(ISNUMBER(P224)),NOT(ISNUMBER(R224)),NOT(ISNUMBER(T224)),NOT(ISNUMBER(S224))),Assignments!B224,""),"")</f>
        <v>219</v>
      </c>
      <c r="R224" t="str">
        <f>IF(H224&gt;='Data Transformation'!$R$30,B224,"")</f>
        <v/>
      </c>
      <c r="S224" t="str">
        <f>IF(D224&gt;='Data Transformation'!$R$31,B224,"")</f>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Adverse</v>
      </c>
      <c r="W224" t="str">
        <f t="shared" si="10"/>
        <v/>
      </c>
      <c r="X224" t="str">
        <f t="shared" si="11"/>
        <v/>
      </c>
      <c r="AC224" t="b">
        <f t="shared" si="12"/>
        <v>0</v>
      </c>
      <c r="AD224">
        <f>IFERROR(ABS(ABS(K224-'Data Transformation'!$R$5)-ABS(K224-'Data Transformation'!$R$6)),"")</f>
        <v>0.74</v>
      </c>
      <c r="AE224" t="b">
        <f>IF(C224=FALSE,"",IF(AND(OR(V224=$Z$6,V224=$Z$8),OR(AC224=TRUE,AD224&lt;=IF(ISNUMBER('Data Transformation'!$R$15),'Data Transformation'!$R$15,'Data Transformation'!$R$25))),TRUE,FALSE))</f>
        <v>0</v>
      </c>
    </row>
    <row r="225" spans="2:31" x14ac:dyDescent="0.45">
      <c r="B225">
        <v>220</v>
      </c>
      <c r="C225">
        <v>20</v>
      </c>
      <c r="D225">
        <v>0</v>
      </c>
      <c r="E225">
        <v>0.42105263157894735</v>
      </c>
      <c r="F225">
        <v>0.6</v>
      </c>
      <c r="G225">
        <v>0.56521739130434778</v>
      </c>
      <c r="H225">
        <v>0.42105263157894735</v>
      </c>
      <c r="I225" t="str">
        <v>no</v>
      </c>
      <c r="K225" s="59">
        <f>IFERROR(AVERAGEIF('Data Transformation'!$B$425:$B$8425,B225,IF('Input and Summary Results'!$J$4="no",'Data Transformation'!$C$425:$C$8425,'Data Transformation'!$E$425:$E$8425)),"")</f>
        <v>0.5741709681578947</v>
      </c>
      <c r="L225" s="60" cm="1">
        <f t="array" ref="L225">IFERROR(_xlfn.STDEV.S(IF('Data Transformation'!$B$425:$B$8425=B225,IF('Input and Summary Results'!$J$4="no",'Data Transformation'!$C$425:$C$8425,'Data Transformation'!$E$425:$E$8425),"")),"")</f>
        <v>0.33021051223981573</v>
      </c>
      <c r="M225" s="58"/>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f>IF(AND(NOT(ISNUMBER(N225)),NOT(ISNUMBER(R225)),NOT(ISNUMBER(S225)),G225&gt;='Data Transformation'!$R$28),B225,"")</f>
        <v>220</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c>
      <c r="S225" t="str">
        <f>IF(D225&gt;='Data Transformation'!$R$31,B225,"")</f>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Rheostat</v>
      </c>
      <c r="W225" t="str">
        <f t="shared" si="10"/>
        <v/>
      </c>
      <c r="X225" t="str">
        <f t="shared" si="11"/>
        <v/>
      </c>
      <c r="AC225" t="b">
        <f t="shared" si="12"/>
        <v>0</v>
      </c>
      <c r="AD225">
        <f>IFERROR(ABS(ABS(K225-'Data Transformation'!$R$5)-ABS(K225-'Data Transformation'!$R$6)),"")</f>
        <v>5.1658063684210553E-2</v>
      </c>
      <c r="AE225" t="b">
        <f>IF(C225=FALSE,"",IF(AND(OR(V225=$Z$6,V225=$Z$8),OR(AC225=TRUE,AD225&lt;=IF(ISNUMBER('Data Transformation'!$R$15),'Data Transformation'!$R$15,'Data Transformation'!$R$25))),TRUE,FALSE))</f>
        <v>0</v>
      </c>
    </row>
    <row r="226" spans="2:31" x14ac:dyDescent="0.45">
      <c r="B226">
        <v>221</v>
      </c>
      <c r="C226">
        <v>18</v>
      </c>
      <c r="D226">
        <v>0</v>
      </c>
      <c r="E226">
        <v>1</v>
      </c>
      <c r="F226">
        <v>0.4</v>
      </c>
      <c r="G226">
        <v>0.34782608695652173</v>
      </c>
      <c r="H226">
        <v>0</v>
      </c>
      <c r="I226" t="str">
        <v>no</v>
      </c>
      <c r="K226" s="59">
        <f>IFERROR(AVERAGEIF('Data Transformation'!$B$425:$B$8425,B226,IF('Input and Summary Results'!$J$4="no",'Data Transformation'!$C$425:$C$8425,'Data Transformation'!$E$425:$E$8425)),"")</f>
        <v>0.95263625117647066</v>
      </c>
      <c r="L226" s="60" cm="1">
        <f t="array" ref="L226">IFERROR(_xlfn.STDEV.S(IF('Data Transformation'!$B$425:$B$8425=B226,IF('Input and Summary Results'!$J$4="no",'Data Transformation'!$C$425:$C$8425,'Data Transformation'!$E$425:$E$8425),"")),"")</f>
        <v>7.2579493029142461E-2</v>
      </c>
      <c r="M226" s="58"/>
      <c r="N226">
        <f>IF(E226&gt;='Data Transformation'!$R$29,B226,"")</f>
        <v>221</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Neutral</v>
      </c>
      <c r="W226" t="str">
        <f t="shared" si="10"/>
        <v/>
      </c>
      <c r="X226" t="str">
        <f t="shared" si="11"/>
        <v/>
      </c>
      <c r="AC226" t="b">
        <f t="shared" si="12"/>
        <v>0</v>
      </c>
      <c r="AD226">
        <f>IFERROR(ABS(ABS(K226-'Data Transformation'!$R$5)-ABS(K226-'Data Transformation'!$R$6)),"")</f>
        <v>0.70527250235294137</v>
      </c>
      <c r="AE226" t="b">
        <f>IF(C226=FALSE,"",IF(AND(OR(V226=$Z$6,V226=$Z$8),OR(AC226=TRUE,AD226&lt;=IF(ISNUMBER('Data Transformation'!$R$15),'Data Transformation'!$R$15,'Data Transformation'!$R$25))),TRUE,FALSE))</f>
        <v>0</v>
      </c>
    </row>
    <row r="227" spans="2:31" x14ac:dyDescent="0.45">
      <c r="B227">
        <v>222</v>
      </c>
      <c r="C227">
        <v>20</v>
      </c>
      <c r="D227">
        <v>0</v>
      </c>
      <c r="E227">
        <v>0.78947368421052633</v>
      </c>
      <c r="F227">
        <v>0.6</v>
      </c>
      <c r="G227">
        <v>0.56521739130434778</v>
      </c>
      <c r="H227">
        <v>5.2631578947368418E-2</v>
      </c>
      <c r="I227" t="str">
        <v>no</v>
      </c>
      <c r="K227" s="59">
        <f>IFERROR(AVERAGEIF('Data Transformation'!$B$425:$B$8425,B227,IF('Input and Summary Results'!$J$4="no",'Data Transformation'!$C$425:$C$8425,'Data Transformation'!$E$425:$E$8425)),"")</f>
        <v>0.86415797363157876</v>
      </c>
      <c r="L227" s="60" cm="1">
        <f t="array" ref="L227">IFERROR(_xlfn.STDEV.S(IF('Data Transformation'!$B$425:$B$8425=B227,IF('Input and Summary Results'!$J$4="no",'Data Transformation'!$C$425:$C$8425,'Data Transformation'!$E$425:$E$8425),"")),"")</f>
        <v>0.24964332758444302</v>
      </c>
      <c r="M227" s="58"/>
      <c r="N227" t="str">
        <f>IF(E227&gt;='Data Transformation'!$R$29,B227,"")</f>
        <v/>
      </c>
      <c r="O227" t="str">
        <f>IFERROR(IF(AND(Assignments!L227&lt;('Data Transformation'!$R$4-'Data Transformation'!$R$3)/2,ABS(K227-'Data Transformation'!$R$6)&gt;ABS(K227-'Data Transformation'!$R$5),NOT(ISNUMBER(N227)),NOT(ISNUMBER(R227)),NOT(ISNUMBER(P227)),NOT(ISNUMBER(R227)),NOT(ISNUMBER(S227)),NOT(ISNUMBER(T227))),Assignments!B227,""),"")</f>
        <v/>
      </c>
      <c r="P227">
        <f>IF(AND(NOT(ISNUMBER(N227)),NOT(ISNUMBER(R227)),NOT(ISNUMBER(S227)),G227&gt;='Data Transformation'!$R$28),B227,"")</f>
        <v>222</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Rheostat</v>
      </c>
      <c r="W227" t="str">
        <f t="shared" si="10"/>
        <v/>
      </c>
      <c r="X227" t="str">
        <f t="shared" si="11"/>
        <v/>
      </c>
      <c r="AC227" t="b">
        <f t="shared" si="12"/>
        <v>0</v>
      </c>
      <c r="AD227">
        <f>IFERROR(ABS(ABS(K227-'Data Transformation'!$R$5)-ABS(K227-'Data Transformation'!$R$6)),"")</f>
        <v>0.52831594726315756</v>
      </c>
      <c r="AE227" t="b">
        <f>IF(C227=FALSE,"",IF(AND(OR(V227=$Z$6,V227=$Z$8),OR(AC227=TRUE,AD227&lt;=IF(ISNUMBER('Data Transformation'!$R$15),'Data Transformation'!$R$15,'Data Transformation'!$R$25))),TRUE,FALSE))</f>
        <v>0</v>
      </c>
    </row>
    <row r="228" spans="2:31" x14ac:dyDescent="0.45">
      <c r="B228">
        <v>223</v>
      </c>
      <c r="C228">
        <v>20</v>
      </c>
      <c r="D228">
        <v>0</v>
      </c>
      <c r="E228">
        <v>1</v>
      </c>
      <c r="F228">
        <v>0.3</v>
      </c>
      <c r="G228">
        <v>0.21739130434782608</v>
      </c>
      <c r="H228">
        <v>0</v>
      </c>
      <c r="I228" t="str">
        <v>no</v>
      </c>
      <c r="K228" s="59">
        <f>IFERROR(AVERAGEIF('Data Transformation'!$B$425:$B$8425,B228,IF('Input and Summary Results'!$J$4="no",'Data Transformation'!$C$425:$C$8425,'Data Transformation'!$E$425:$E$8425)),"")</f>
        <v>0.99567691589473717</v>
      </c>
      <c r="L228" s="60" cm="1">
        <f t="array" ref="L228">IFERROR(_xlfn.STDEV.S(IF('Data Transformation'!$B$425:$B$8425=B228,IF('Input and Summary Results'!$J$4="no",'Data Transformation'!$C$425:$C$8425,'Data Transformation'!$E$425:$E$8425),"")),"")</f>
        <v>6.1513714028382793E-2</v>
      </c>
      <c r="M228" s="58"/>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0.74</v>
      </c>
      <c r="AE228" t="b">
        <f>IF(C228=FALSE,"",IF(AND(OR(V228=$Z$6,V228=$Z$8),OR(AC228=TRUE,AD228&lt;=IF(ISNUMBER('Data Transformation'!$R$15),'Data Transformation'!$R$15,'Data Transformation'!$R$25))),TRUE,FALSE))</f>
        <v>0</v>
      </c>
    </row>
    <row r="229" spans="2:31" x14ac:dyDescent="0.45">
      <c r="B229">
        <v>224</v>
      </c>
      <c r="C229">
        <v>20</v>
      </c>
      <c r="D229">
        <v>0</v>
      </c>
      <c r="E229">
        <v>5.2631578947368418E-2</v>
      </c>
      <c r="F229">
        <v>0.3</v>
      </c>
      <c r="G229">
        <v>0.17391304347826086</v>
      </c>
      <c r="H229">
        <v>0.94736842105263153</v>
      </c>
      <c r="I229" t="str">
        <v>no</v>
      </c>
      <c r="K229" s="59">
        <f>IFERROR(AVERAGEIF('Data Transformation'!$B$425:$B$8425,B229,IF('Input and Summary Results'!$J$4="no",'Data Transformation'!$C$425:$C$8425,'Data Transformation'!$E$425:$E$8425)),"")</f>
        <v>7.6232516789473681E-2</v>
      </c>
      <c r="L229" s="60" cm="1">
        <f t="array" ref="L229">IFERROR(_xlfn.STDEV.S(IF('Data Transformation'!$B$425:$B$8425=B229,IF('Input and Summary Results'!$J$4="no",'Data Transformation'!$C$425:$C$8425,'Data Transformation'!$E$425:$E$8425),"")),"")</f>
        <v>0.20574183674556729</v>
      </c>
      <c r="M229" s="58"/>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0.73999999999999988</v>
      </c>
      <c r="AE229" t="b">
        <f>IF(C229=FALSE,"",IF(AND(OR(V229=$Z$6,V229=$Z$8),OR(AC229=TRUE,AD229&lt;=IF(ISNUMBER('Data Transformation'!$R$15),'Data Transformation'!$R$15,'Data Transformation'!$R$25))),TRUE,FALSE))</f>
        <v>0</v>
      </c>
    </row>
    <row r="230" spans="2:31" x14ac:dyDescent="0.45">
      <c r="B230">
        <v>225</v>
      </c>
      <c r="C230">
        <v>20</v>
      </c>
      <c r="D230">
        <v>0</v>
      </c>
      <c r="E230">
        <v>0.94736842105263153</v>
      </c>
      <c r="F230">
        <v>0.5</v>
      </c>
      <c r="G230">
        <v>0.47826086956521741</v>
      </c>
      <c r="H230">
        <v>0</v>
      </c>
      <c r="I230" t="str">
        <v>no</v>
      </c>
      <c r="K230" s="59">
        <f>IFERROR(AVERAGEIF('Data Transformation'!$B$425:$B$8425,B230,IF('Input and Summary Results'!$J$4="no",'Data Transformation'!$C$425:$C$8425,'Data Transformation'!$E$425:$E$8425)),"")</f>
        <v>0.97001263694736817</v>
      </c>
      <c r="L230" s="60" cm="1">
        <f t="array" ref="L230">IFERROR(_xlfn.STDEV.S(IF('Data Transformation'!$B$425:$B$8425=B230,IF('Input and Summary Results'!$J$4="no",'Data Transformation'!$C$425:$C$8425,'Data Transformation'!$E$425:$E$8425),"")),"")</f>
        <v>8.555415699524252E-2</v>
      </c>
      <c r="M230" s="58"/>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0.74</v>
      </c>
      <c r="AE230" t="b">
        <f>IF(C230=FALSE,"",IF(AND(OR(V230=$Z$6,V230=$Z$8),OR(AC230=TRUE,AD230&lt;=IF(ISNUMBER('Data Transformation'!$R$15),'Data Transformation'!$R$15,'Data Transformation'!$R$25))),TRUE,FALSE))</f>
        <v>0</v>
      </c>
    </row>
    <row r="231" spans="2:31" x14ac:dyDescent="0.45">
      <c r="B231">
        <v>226</v>
      </c>
      <c r="C231">
        <v>20</v>
      </c>
      <c r="D231">
        <v>0</v>
      </c>
      <c r="E231">
        <v>0</v>
      </c>
      <c r="F231">
        <v>0.2</v>
      </c>
      <c r="G231">
        <v>8.6956521739130432E-2</v>
      </c>
      <c r="H231">
        <v>1</v>
      </c>
      <c r="I231" t="str">
        <v>yes</v>
      </c>
      <c r="K231" s="59">
        <f>IFERROR(AVERAGEIF('Data Transformation'!$B$425:$B$8425,B231,IF('Input and Summary Results'!$J$4="no",'Data Transformation'!$C$425:$C$8425,'Data Transformation'!$E$425:$E$8425)),"")</f>
        <v>4.4554238315789467E-2</v>
      </c>
      <c r="L231" s="60" cm="1">
        <f t="array" ref="L231">IFERROR(_xlfn.STDEV.S(IF('Data Transformation'!$B$425:$B$8425=B231,IF('Input and Summary Results'!$J$4="no",'Data Transformation'!$C$425:$C$8425,'Data Transformation'!$E$425:$E$8425),"")),"")</f>
        <v>3.2186418413973537E-2</v>
      </c>
      <c r="M231" s="58"/>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0.74</v>
      </c>
      <c r="AE231" t="b">
        <f>IF(C231=FALSE,"",IF(AND(OR(V231=$Z$6,V231=$Z$8),OR(AC231=TRUE,AD231&lt;=IF(ISNUMBER('Data Transformation'!$R$15),'Data Transformation'!$R$15,'Data Transformation'!$R$25))),TRUE,FALSE))</f>
        <v>0</v>
      </c>
    </row>
    <row r="232" spans="2:31" x14ac:dyDescent="0.45">
      <c r="B232">
        <v>227</v>
      </c>
      <c r="C232">
        <v>20</v>
      </c>
      <c r="D232">
        <v>0</v>
      </c>
      <c r="E232">
        <v>0</v>
      </c>
      <c r="F232">
        <v>0.2</v>
      </c>
      <c r="G232">
        <v>8.6956521739130432E-2</v>
      </c>
      <c r="H232">
        <v>1</v>
      </c>
      <c r="I232" t="str">
        <v>yes</v>
      </c>
      <c r="K232" s="59">
        <f>IFERROR(AVERAGEIF('Data Transformation'!$B$425:$B$8425,B232,IF('Input and Summary Results'!$J$4="no",'Data Transformation'!$C$425:$C$8425,'Data Transformation'!$E$425:$E$8425)),"")</f>
        <v>0.13357399715789475</v>
      </c>
      <c r="L232" s="60" cm="1">
        <f t="array" ref="L232">IFERROR(_xlfn.STDEV.S(IF('Data Transformation'!$B$425:$B$8425=B232,IF('Input and Summary Results'!$J$4="no",'Data Transformation'!$C$425:$C$8425,'Data Transformation'!$E$425:$E$8425),"")),"")</f>
        <v>8.1261421778871676E-2</v>
      </c>
      <c r="M232" s="58"/>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0.74</v>
      </c>
      <c r="AE232" t="b">
        <f>IF(C232=FALSE,"",IF(AND(OR(V232=$Z$6,V232=$Z$8),OR(AC232=TRUE,AD232&lt;=IF(ISNUMBER('Data Transformation'!$R$15),'Data Transformation'!$R$15,'Data Transformation'!$R$25))),TRUE,FALSE))</f>
        <v>0</v>
      </c>
    </row>
    <row r="233" spans="2:31" x14ac:dyDescent="0.45">
      <c r="B233">
        <v>228</v>
      </c>
      <c r="C233">
        <v>19</v>
      </c>
      <c r="D233">
        <v>0</v>
      </c>
      <c r="E233">
        <v>0.94444444444444442</v>
      </c>
      <c r="F233">
        <v>0.5</v>
      </c>
      <c r="G233">
        <v>0.39130434782608697</v>
      </c>
      <c r="H233">
        <v>5.5555555555555552E-2</v>
      </c>
      <c r="I233" t="str">
        <v>no</v>
      </c>
      <c r="K233" s="59">
        <f>IFERROR(AVERAGEIF('Data Transformation'!$B$425:$B$8425,B233,IF('Input and Summary Results'!$J$4="no",'Data Transformation'!$C$425:$C$8425,'Data Transformation'!$E$425:$E$8425)),"")</f>
        <v>0.91304415133333328</v>
      </c>
      <c r="L233" s="60" cm="1">
        <f t="array" ref="L233">IFERROR(_xlfn.STDEV.S(IF('Data Transformation'!$B$425:$B$8425=B233,IF('Input and Summary Results'!$J$4="no",'Data Transformation'!$C$425:$C$8425,'Data Transformation'!$E$425:$E$8425),"")),"")</f>
        <v>0.22342966810535939</v>
      </c>
      <c r="M233" s="58"/>
      <c r="N233">
        <f>IF(E233&gt;='Data Transformation'!$R$29,B233,"")</f>
        <v>228</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Neutral</v>
      </c>
      <c r="W233" t="str">
        <f t="shared" si="10"/>
        <v/>
      </c>
      <c r="X233" t="str">
        <f t="shared" si="11"/>
        <v/>
      </c>
      <c r="AC233" t="b">
        <f t="shared" si="12"/>
        <v>0</v>
      </c>
      <c r="AD233">
        <f>IFERROR(ABS(ABS(K233-'Data Transformation'!$R$5)-ABS(K233-'Data Transformation'!$R$6)),"")</f>
        <v>0.6260883026666666</v>
      </c>
      <c r="AE233" t="b">
        <f>IF(C233=FALSE,"",IF(AND(OR(V233=$Z$6,V233=$Z$8),OR(AC233=TRUE,AD233&lt;=IF(ISNUMBER('Data Transformation'!$R$15),'Data Transformation'!$R$15,'Data Transformation'!$R$25))),TRUE,FALSE))</f>
        <v>0</v>
      </c>
    </row>
    <row r="234" spans="2:31" x14ac:dyDescent="0.45">
      <c r="B234">
        <v>229</v>
      </c>
      <c r="C234">
        <v>19</v>
      </c>
      <c r="D234">
        <v>0</v>
      </c>
      <c r="E234">
        <v>0.94444444444444442</v>
      </c>
      <c r="F234">
        <v>0.4</v>
      </c>
      <c r="G234">
        <v>0.39130434782608697</v>
      </c>
      <c r="H234">
        <v>0</v>
      </c>
      <c r="I234" t="str">
        <v>no</v>
      </c>
      <c r="K234" s="59">
        <f>IFERROR(AVERAGEIF('Data Transformation'!$B$425:$B$8425,B234,IF('Input and Summary Results'!$J$4="no",'Data Transformation'!$C$425:$C$8425,'Data Transformation'!$E$425:$E$8425)),"")</f>
        <v>0.94557628783333336</v>
      </c>
      <c r="L234" s="60" cm="1">
        <f t="array" ref="L234">IFERROR(_xlfn.STDEV.S(IF('Data Transformation'!$B$425:$B$8425=B234,IF('Input and Summary Results'!$J$4="no",'Data Transformation'!$C$425:$C$8425,'Data Transformation'!$E$425:$E$8425),"")),"")</f>
        <v>0.10099038760766982</v>
      </c>
      <c r="M234" s="58"/>
      <c r="N234">
        <f>IF(E234&gt;='Data Transformation'!$R$29,B234,"")</f>
        <v>229</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Neutral</v>
      </c>
      <c r="W234" t="str">
        <f t="shared" si="10"/>
        <v/>
      </c>
      <c r="X234" t="str">
        <f t="shared" si="11"/>
        <v/>
      </c>
      <c r="AC234" t="b">
        <f t="shared" si="12"/>
        <v>0</v>
      </c>
      <c r="AD234">
        <f>IFERROR(ABS(ABS(K234-'Data Transformation'!$R$5)-ABS(K234-'Data Transformation'!$R$6)),"")</f>
        <v>0.69115257566666677</v>
      </c>
      <c r="AE234" t="b">
        <f>IF(C234=FALSE,"",IF(AND(OR(V234=$Z$6,V234=$Z$8),OR(AC234=TRUE,AD234&lt;=IF(ISNUMBER('Data Transformation'!$R$15),'Data Transformation'!$R$15,'Data Transformation'!$R$25))),TRUE,FALSE))</f>
        <v>0</v>
      </c>
    </row>
    <row r="235" spans="2:31" x14ac:dyDescent="0.45">
      <c r="B235">
        <v>230</v>
      </c>
      <c r="C235">
        <v>20</v>
      </c>
      <c r="D235">
        <v>0</v>
      </c>
      <c r="E235">
        <v>5.2631578947368418E-2</v>
      </c>
      <c r="F235">
        <v>0.5</v>
      </c>
      <c r="G235">
        <v>0.43478260869565216</v>
      </c>
      <c r="H235">
        <v>0.63157894736842102</v>
      </c>
      <c r="I235" t="str">
        <v>no</v>
      </c>
      <c r="K235" s="59">
        <f>IFERROR(AVERAGEIF('Data Transformation'!$B$425:$B$8425,B235,IF('Input and Summary Results'!$J$4="no",'Data Transformation'!$C$425:$C$8425,'Data Transformation'!$E$425:$E$8425)),"")</f>
        <v>0.26477395121052633</v>
      </c>
      <c r="L235" s="60" cm="1">
        <f t="array" ref="L235">IFERROR(_xlfn.STDEV.S(IF('Data Transformation'!$B$425:$B$8425=B235,IF('Input and Summary Results'!$J$4="no",'Data Transformation'!$C$425:$C$8425,'Data Transformation'!$E$425:$E$8425),"")),"")</f>
        <v>0.29531699802927036</v>
      </c>
      <c r="M235" s="58"/>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c>
      <c r="Q235">
        <f>IFERROR(IF(AND(Assignments!L235&lt;('Data Transformation'!$R$4-'Data Transformation'!$R$3)/2,ABS(K235-'Data Transformation'!$R$6)&lt;ABS(K235-'Data Transformation'!$R$5),NOT(ISNUMBER(N235)),NOT(ISNUMBER(T235)),NOT(ISNUMBER(P235)),NOT(ISNUMBER(R235)),NOT(ISNUMBER(T235)),NOT(ISNUMBER(S235))),Assignments!B235,""),"")</f>
        <v>230</v>
      </c>
      <c r="R235" t="str">
        <f>IF(H235&gt;='Data Transformation'!$R$30,B235,"")</f>
        <v/>
      </c>
      <c r="S235" t="str">
        <f>IF(D235&gt;='Data Transformation'!$R$31,B235,"")</f>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Adverse</v>
      </c>
      <c r="W235" t="str">
        <f t="shared" si="10"/>
        <v/>
      </c>
      <c r="X235" t="str">
        <f t="shared" si="11"/>
        <v/>
      </c>
      <c r="AC235" t="b">
        <f t="shared" si="12"/>
        <v>0</v>
      </c>
      <c r="AD235">
        <f>IFERROR(ABS(ABS(K235-'Data Transformation'!$R$5)-ABS(K235-'Data Transformation'!$R$6)),"")</f>
        <v>0.67045209757894741</v>
      </c>
      <c r="AE235" t="b">
        <f>IF(C235=FALSE,"",IF(AND(OR(V235=$Z$6,V235=$Z$8),OR(AC235=TRUE,AD235&lt;=IF(ISNUMBER('Data Transformation'!$R$15),'Data Transformation'!$R$15,'Data Transformation'!$R$25))),TRUE,FALSE))</f>
        <v>0</v>
      </c>
    </row>
    <row r="236" spans="2:31" x14ac:dyDescent="0.45">
      <c r="B236">
        <v>231</v>
      </c>
      <c r="C236">
        <v>20</v>
      </c>
      <c r="D236">
        <v>0</v>
      </c>
      <c r="E236">
        <v>0.78947368421052633</v>
      </c>
      <c r="F236">
        <v>0.6</v>
      </c>
      <c r="G236">
        <v>0.56521739130434778</v>
      </c>
      <c r="H236">
        <v>0.10526315789473684</v>
      </c>
      <c r="I236" t="str">
        <v>no</v>
      </c>
      <c r="K236" s="59">
        <f>IFERROR(AVERAGEIF('Data Transformation'!$B$425:$B$8425,B236,IF('Input and Summary Results'!$J$4="no",'Data Transformation'!$C$425:$C$8425,'Data Transformation'!$E$425:$E$8425)),"")</f>
        <v>0.78740941984210533</v>
      </c>
      <c r="L236" s="60" cm="1">
        <f t="array" ref="L236">IFERROR(_xlfn.STDEV.S(IF('Data Transformation'!$B$425:$B$8425=B236,IF('Input and Summary Results'!$J$4="no",'Data Transformation'!$C$425:$C$8425,'Data Transformation'!$E$425:$E$8425),"")),"")</f>
        <v>0.28886815376650671</v>
      </c>
      <c r="M236" s="58"/>
      <c r="N236" t="str">
        <f>IF(E236&gt;='Data Transformation'!$R$29,B236,"")</f>
        <v/>
      </c>
      <c r="O236" t="str">
        <f>IFERROR(IF(AND(Assignments!L236&lt;('Data Transformation'!$R$4-'Data Transformation'!$R$3)/2,ABS(K236-'Data Transformation'!$R$6)&gt;ABS(K236-'Data Transformation'!$R$5),NOT(ISNUMBER(N236)),NOT(ISNUMBER(R236)),NOT(ISNUMBER(P236)),NOT(ISNUMBER(R236)),NOT(ISNUMBER(S236)),NOT(ISNUMBER(T236))),Assignments!B236,""),"")</f>
        <v/>
      </c>
      <c r="P236">
        <f>IF(AND(NOT(ISNUMBER(N236)),NOT(ISNUMBER(R236)),NOT(ISNUMBER(S236)),G236&gt;='Data Transformation'!$R$28),B236,"")</f>
        <v>231</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Rheostat</v>
      </c>
      <c r="W236" t="str">
        <f t="shared" si="10"/>
        <v/>
      </c>
      <c r="X236" t="str">
        <f t="shared" si="11"/>
        <v/>
      </c>
      <c r="AC236" t="b">
        <f t="shared" si="12"/>
        <v>0</v>
      </c>
      <c r="AD236">
        <f>IFERROR(ABS(ABS(K236-'Data Transformation'!$R$5)-ABS(K236-'Data Transformation'!$R$6)),"")</f>
        <v>0.3748188396842107</v>
      </c>
      <c r="AE236" t="b">
        <f>IF(C236=FALSE,"",IF(AND(OR(V236=$Z$6,V236=$Z$8),OR(AC236=TRUE,AD236&lt;=IF(ISNUMBER('Data Transformation'!$R$15),'Data Transformation'!$R$15,'Data Transformation'!$R$25))),TRUE,FALSE))</f>
        <v>0</v>
      </c>
    </row>
    <row r="237" spans="2:31" x14ac:dyDescent="0.45">
      <c r="B237">
        <v>232</v>
      </c>
      <c r="C237">
        <v>17</v>
      </c>
      <c r="D237">
        <v>0</v>
      </c>
      <c r="E237">
        <v>0.75</v>
      </c>
      <c r="F237">
        <v>0.4</v>
      </c>
      <c r="G237">
        <v>0.30434782608695654</v>
      </c>
      <c r="H237">
        <v>0.125</v>
      </c>
      <c r="I237" t="str">
        <v>no</v>
      </c>
      <c r="K237" s="59">
        <f>IFERROR(AVERAGEIF('Data Transformation'!$B$425:$B$8425,B237,IF('Input and Summary Results'!$J$4="no",'Data Transformation'!$C$425:$C$8425,'Data Transformation'!$E$425:$E$8425)),"")</f>
        <v>0.81599645812499999</v>
      </c>
      <c r="L237" s="60" cm="1">
        <f t="array" ref="L237">IFERROR(_xlfn.STDEV.S(IF('Data Transformation'!$B$425:$B$8425=B237,IF('Input and Summary Results'!$J$4="no",'Data Transformation'!$C$425:$C$8425,'Data Transformation'!$E$425:$E$8425),"")),"")</f>
        <v>0.32726332498051253</v>
      </c>
      <c r="M237" s="58"/>
      <c r="N237" t="str">
        <f>IF(E237&gt;='Data Transformation'!$R$29,B237,"")</f>
        <v/>
      </c>
      <c r="O237">
        <f>IFERROR(IF(AND(Assignments!L237&lt;('Data Transformation'!$R$4-'Data Transformation'!$R$3)/2,ABS(K237-'Data Transformation'!$R$6)&gt;ABS(K237-'Data Transformation'!$R$5),NOT(ISNUMBER(N237)),NOT(ISNUMBER(R237)),NOT(ISNUMBER(P237)),NOT(ISNUMBER(R237)),NOT(ISNUMBER(S237)),NOT(ISNUMBER(T237))),Assignments!B237,""),"")</f>
        <v>232</v>
      </c>
      <c r="P237" t="str">
        <f>IF(AND(NOT(ISNUMBER(N237)),NOT(ISNUMBER(R237)),NOT(ISNUMBER(S237)),G237&gt;='Data Transformation'!$R$28),B237,"")</f>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Moderate</v>
      </c>
      <c r="W237" t="str">
        <f t="shared" si="10"/>
        <v/>
      </c>
      <c r="X237" t="str">
        <f t="shared" si="11"/>
        <v/>
      </c>
      <c r="AC237" t="b">
        <f t="shared" si="12"/>
        <v>0</v>
      </c>
      <c r="AD237">
        <f>IFERROR(ABS(ABS(K237-'Data Transformation'!$R$5)-ABS(K237-'Data Transformation'!$R$6)),"")</f>
        <v>0.43199291625000003</v>
      </c>
      <c r="AE237" t="b">
        <f>IF(C237=FALSE,"",IF(AND(OR(V237=$Z$6,V237=$Z$8),OR(AC237=TRUE,AD237&lt;=IF(ISNUMBER('Data Transformation'!$R$15),'Data Transformation'!$R$15,'Data Transformation'!$R$25))),TRUE,FALSE))</f>
        <v>0</v>
      </c>
    </row>
    <row r="238" spans="2:31" x14ac:dyDescent="0.45">
      <c r="B238">
        <v>233</v>
      </c>
      <c r="C238">
        <v>20</v>
      </c>
      <c r="D238">
        <v>0</v>
      </c>
      <c r="E238">
        <v>0.68421052631578949</v>
      </c>
      <c r="F238">
        <v>0.5</v>
      </c>
      <c r="G238">
        <v>0.43478260869565216</v>
      </c>
      <c r="H238">
        <v>0.21052631578947367</v>
      </c>
      <c r="I238" t="str">
        <v>no</v>
      </c>
      <c r="K238" s="59">
        <f>IFERROR(AVERAGEIF('Data Transformation'!$B$425:$B$8425,B238,IF('Input and Summary Results'!$J$4="no",'Data Transformation'!$C$425:$C$8425,'Data Transformation'!$E$425:$E$8425)),"")</f>
        <v>0.70635928815789484</v>
      </c>
      <c r="L238" s="60" cm="1">
        <f t="array" ref="L238">IFERROR(_xlfn.STDEV.S(IF('Data Transformation'!$B$425:$B$8425=B238,IF('Input and Summary Results'!$J$4="no",'Data Transformation'!$C$425:$C$8425,'Data Transformation'!$E$425:$E$8425),"")),"")</f>
        <v>0.33934300403506429</v>
      </c>
      <c r="M238" s="58"/>
      <c r="N238" t="str">
        <f>IF(E238&gt;='Data Transformation'!$R$29,B238,"")</f>
        <v/>
      </c>
      <c r="O238">
        <f>IFERROR(IF(AND(Assignments!L238&lt;('Data Transformation'!$R$4-'Data Transformation'!$R$3)/2,ABS(K238-'Data Transformation'!$R$6)&gt;ABS(K238-'Data Transformation'!$R$5),NOT(ISNUMBER(N238)),NOT(ISNUMBER(R238)),NOT(ISNUMBER(P238)),NOT(ISNUMBER(R238)),NOT(ISNUMBER(S238)),NOT(ISNUMBER(T238))),Assignments!B238,""),"")</f>
        <v>233</v>
      </c>
      <c r="P238" t="str">
        <f>IF(AND(NOT(ISNUMBER(N238)),NOT(ISNUMBER(R238)),NOT(ISNUMBER(S238)),G238&gt;='Data Transformation'!$R$28),B238,"")</f>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Moderate</v>
      </c>
      <c r="W238" t="str">
        <f t="shared" si="10"/>
        <v/>
      </c>
      <c r="X238" t="str">
        <f t="shared" si="11"/>
        <v/>
      </c>
      <c r="AC238" t="b">
        <f t="shared" si="12"/>
        <v>0</v>
      </c>
      <c r="AD238">
        <f>IFERROR(ABS(ABS(K238-'Data Transformation'!$R$5)-ABS(K238-'Data Transformation'!$R$6)),"")</f>
        <v>0.21271857631578972</v>
      </c>
      <c r="AE238" t="b">
        <f>IF(C238=FALSE,"",IF(AND(OR(V238=$Z$6,V238=$Z$8),OR(AC238=TRUE,AD238&lt;=IF(ISNUMBER('Data Transformation'!$R$15),'Data Transformation'!$R$15,'Data Transformation'!$R$25))),TRUE,FALSE))</f>
        <v>0</v>
      </c>
    </row>
    <row r="239" spans="2:31" x14ac:dyDescent="0.45">
      <c r="B239">
        <v>234</v>
      </c>
      <c r="C239">
        <v>19</v>
      </c>
      <c r="D239">
        <v>0</v>
      </c>
      <c r="E239">
        <v>0.1111111111111111</v>
      </c>
      <c r="F239">
        <v>0.5</v>
      </c>
      <c r="G239">
        <v>0.43478260869565216</v>
      </c>
      <c r="H239">
        <v>0.83333333333333337</v>
      </c>
      <c r="I239" t="str">
        <v>no</v>
      </c>
      <c r="K239" s="59">
        <f>IFERROR(AVERAGEIF('Data Transformation'!$B$425:$B$8425,B239,IF('Input and Summary Results'!$J$4="no",'Data Transformation'!$C$425:$C$8425,'Data Transformation'!$E$425:$E$8425)),"")</f>
        <v>0.17001684461111111</v>
      </c>
      <c r="L239" s="60" cm="1">
        <f t="array" ref="L239">IFERROR(_xlfn.STDEV.S(IF('Data Transformation'!$B$425:$B$8425=B239,IF('Input and Summary Results'!$J$4="no",'Data Transformation'!$C$425:$C$8425,'Data Transformation'!$E$425:$E$8425),"")),"")</f>
        <v>0.28781660463811465</v>
      </c>
      <c r="M239" s="58"/>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c>
      <c r="Q239">
        <f>IFERROR(IF(AND(Assignments!L239&lt;('Data Transformation'!$R$4-'Data Transformation'!$R$3)/2,ABS(K239-'Data Transformation'!$R$6)&lt;ABS(K239-'Data Transformation'!$R$5),NOT(ISNUMBER(N239)),NOT(ISNUMBER(T239)),NOT(ISNUMBER(P239)),NOT(ISNUMBER(R239)),NOT(ISNUMBER(T239)),NOT(ISNUMBER(S239))),Assignments!B239,""),"")</f>
        <v>234</v>
      </c>
      <c r="R239" t="str">
        <f>IF(H239&gt;='Data Transformation'!$R$30,B239,"")</f>
        <v/>
      </c>
      <c r="S239" t="str">
        <f>IF(D239&gt;='Data Transformation'!$R$31,B239,"")</f>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Adverse</v>
      </c>
      <c r="W239" t="str">
        <f t="shared" si="10"/>
        <v/>
      </c>
      <c r="X239" t="str">
        <f t="shared" si="11"/>
        <v/>
      </c>
      <c r="AC239" t="b">
        <f t="shared" si="12"/>
        <v>0</v>
      </c>
      <c r="AD239">
        <f>IFERROR(ABS(ABS(K239-'Data Transformation'!$R$5)-ABS(K239-'Data Transformation'!$R$6)),"")</f>
        <v>0.74</v>
      </c>
      <c r="AE239" t="b">
        <f>IF(C239=FALSE,"",IF(AND(OR(V239=$Z$6,V239=$Z$8),OR(AC239=TRUE,AD239&lt;=IF(ISNUMBER('Data Transformation'!$R$15),'Data Transformation'!$R$15,'Data Transformation'!$R$25))),TRUE,FALSE))</f>
        <v>0</v>
      </c>
    </row>
    <row r="240" spans="2:31" x14ac:dyDescent="0.45">
      <c r="B240">
        <v>235</v>
      </c>
      <c r="C240">
        <v>19</v>
      </c>
      <c r="D240">
        <v>0</v>
      </c>
      <c r="E240">
        <v>0.44444444444444442</v>
      </c>
      <c r="F240">
        <v>0.6</v>
      </c>
      <c r="G240">
        <v>0.52173913043478259</v>
      </c>
      <c r="H240">
        <v>0.22222222222222221</v>
      </c>
      <c r="I240" t="str">
        <v>no</v>
      </c>
      <c r="K240" s="59">
        <f>IFERROR(AVERAGEIF('Data Transformation'!$B$425:$B$8425,B240,IF('Input and Summary Results'!$J$4="no",'Data Transformation'!$C$425:$C$8425,'Data Transformation'!$E$425:$E$8425)),"")</f>
        <v>0.64650605744444445</v>
      </c>
      <c r="L240" s="60" cm="1">
        <f t="array" ref="L240">IFERROR(_xlfn.STDEV.S(IF('Data Transformation'!$B$425:$B$8425=B240,IF('Input and Summary Results'!$J$4="no",'Data Transformation'!$C$425:$C$8425,'Data Transformation'!$E$425:$E$8425),"")),"")</f>
        <v>0.30286682394143227</v>
      </c>
      <c r="M240" s="58"/>
      <c r="N240" t="str">
        <f>IF(E240&gt;='Data Transformation'!$R$29,B240,"")</f>
        <v/>
      </c>
      <c r="O240" t="str">
        <f>IFERROR(IF(AND(Assignments!L240&lt;('Data Transformation'!$R$4-'Data Transformation'!$R$3)/2,ABS(K240-'Data Transformation'!$R$6)&gt;ABS(K240-'Data Transformation'!$R$5),NOT(ISNUMBER(N240)),NOT(ISNUMBER(R240)),NOT(ISNUMBER(P240)),NOT(ISNUMBER(R240)),NOT(ISNUMBER(S240)),NOT(ISNUMBER(T240))),Assignments!B240,""),"")</f>
        <v/>
      </c>
      <c r="P240">
        <f>IF(AND(NOT(ISNUMBER(N240)),NOT(ISNUMBER(R240)),NOT(ISNUMBER(S240)),G240&gt;='Data Transformation'!$R$28),B240,"")</f>
        <v>235</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Rheostat</v>
      </c>
      <c r="W240" t="str">
        <f t="shared" si="10"/>
        <v/>
      </c>
      <c r="X240" t="str">
        <f t="shared" si="11"/>
        <v/>
      </c>
      <c r="AC240" t="b">
        <f t="shared" si="12"/>
        <v>0</v>
      </c>
      <c r="AD240">
        <f>IFERROR(ABS(ABS(K240-'Data Transformation'!$R$5)-ABS(K240-'Data Transformation'!$R$6)),"")</f>
        <v>9.3012114888888942E-2</v>
      </c>
      <c r="AE240" t="b">
        <f>IF(C240=FALSE,"",IF(AND(OR(V240=$Z$6,V240=$Z$8),OR(AC240=TRUE,AD240&lt;=IF(ISNUMBER('Data Transformation'!$R$15),'Data Transformation'!$R$15,'Data Transformation'!$R$25))),TRUE,FALSE))</f>
        <v>0</v>
      </c>
    </row>
    <row r="241" spans="2:31" x14ac:dyDescent="0.45">
      <c r="B241">
        <v>236</v>
      </c>
      <c r="C241">
        <v>20</v>
      </c>
      <c r="D241">
        <v>0</v>
      </c>
      <c r="E241">
        <v>0.89473684210526316</v>
      </c>
      <c r="F241">
        <v>0.6</v>
      </c>
      <c r="G241">
        <v>0.52173913043478259</v>
      </c>
      <c r="H241">
        <v>5.2631578947368418E-2</v>
      </c>
      <c r="I241" t="str">
        <v>no</v>
      </c>
      <c r="K241" s="59">
        <f>IFERROR(AVERAGEIF('Data Transformation'!$B$425:$B$8425,B241,IF('Input and Summary Results'!$J$4="no",'Data Transformation'!$C$425:$C$8425,'Data Transformation'!$E$425:$E$8425)),"")</f>
        <v>0.90358022273684213</v>
      </c>
      <c r="L241" s="60" cm="1">
        <f t="array" ref="L241">IFERROR(_xlfn.STDEV.S(IF('Data Transformation'!$B$425:$B$8425=B241,IF('Input and Summary Results'!$J$4="no",'Data Transformation'!$C$425:$C$8425,'Data Transformation'!$E$425:$E$8425),"")),"")</f>
        <v>0.23156700180038628</v>
      </c>
      <c r="M241" s="58"/>
      <c r="N241" t="str">
        <f>IF(E241&gt;='Data Transformation'!$R$29,B241,"")</f>
        <v/>
      </c>
      <c r="O241" t="str">
        <f>IFERROR(IF(AND(Assignments!L241&lt;('Data Transformation'!$R$4-'Data Transformation'!$R$3)/2,ABS(K241-'Data Transformation'!$R$6)&gt;ABS(K241-'Data Transformation'!$R$5),NOT(ISNUMBER(N241)),NOT(ISNUMBER(R241)),NOT(ISNUMBER(P241)),NOT(ISNUMBER(R241)),NOT(ISNUMBER(S241)),NOT(ISNUMBER(T241))),Assignments!B241,""),"")</f>
        <v/>
      </c>
      <c r="P241">
        <f>IF(AND(NOT(ISNUMBER(N241)),NOT(ISNUMBER(R241)),NOT(ISNUMBER(S241)),G241&gt;='Data Transformation'!$R$28),B241,"")</f>
        <v>236</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Rheostat</v>
      </c>
      <c r="W241" t="str">
        <f t="shared" si="10"/>
        <v/>
      </c>
      <c r="X241" t="str">
        <f t="shared" si="11"/>
        <v/>
      </c>
      <c r="AC241" t="b">
        <f t="shared" si="12"/>
        <v>0</v>
      </c>
      <c r="AD241">
        <f>IFERROR(ABS(ABS(K241-'Data Transformation'!$R$5)-ABS(K241-'Data Transformation'!$R$6)),"")</f>
        <v>0.60716044547368431</v>
      </c>
      <c r="AE241" t="b">
        <f>IF(C241=FALSE,"",IF(AND(OR(V241=$Z$6,V241=$Z$8),OR(AC241=TRUE,AD241&lt;=IF(ISNUMBER('Data Transformation'!$R$15),'Data Transformation'!$R$15,'Data Transformation'!$R$25))),TRUE,FALSE))</f>
        <v>0</v>
      </c>
    </row>
    <row r="242" spans="2:31" x14ac:dyDescent="0.45">
      <c r="B242">
        <v>237</v>
      </c>
      <c r="C242">
        <v>20</v>
      </c>
      <c r="D242">
        <v>0</v>
      </c>
      <c r="E242">
        <v>0</v>
      </c>
      <c r="F242">
        <v>0.2</v>
      </c>
      <c r="G242">
        <v>8.6956521739130432E-2</v>
      </c>
      <c r="H242">
        <v>1</v>
      </c>
      <c r="I242" t="str">
        <v>yes</v>
      </c>
      <c r="K242" s="59">
        <f>IFERROR(AVERAGEIF('Data Transformation'!$B$425:$B$8425,B242,IF('Input and Summary Results'!$J$4="no",'Data Transformation'!$C$425:$C$8425,'Data Transformation'!$E$425:$E$8425)),"")</f>
        <v>4.5568708157894738E-2</v>
      </c>
      <c r="L242" s="60" cm="1">
        <f t="array" ref="L242">IFERROR(_xlfn.STDEV.S(IF('Data Transformation'!$B$425:$B$8425=B242,IF('Input and Summary Results'!$J$4="no",'Data Transformation'!$C$425:$C$8425,'Data Transformation'!$E$425:$E$8425),"")),"")</f>
        <v>2.3555040386832517E-2</v>
      </c>
      <c r="M242" s="58"/>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t="str">
        <f>IFERROR(IF(AND(Assignments!L242&lt;('Data Transformation'!$R$4-'Data Transformation'!$R$3)/2,ABS(K242-'Data Transformation'!$R$6)&lt;ABS(K242-'Data Transformation'!$R$5),NOT(ISNUMBER(N242)),NOT(ISNUMBER(T242)),NOT(ISNUMBER(P242)),NOT(ISNUMBER(R242)),NOT(ISNUMBER(T242)),NOT(ISNUMBER(S242))),Assignments!B242,""),"")</f>
        <v/>
      </c>
      <c r="R242">
        <f>IF(H242&gt;='Data Transformation'!$R$30,B242,"")</f>
        <v>237</v>
      </c>
      <c r="S242" t="str">
        <f>IF(D242&gt;='Data Transformation'!$R$31,B242,"")</f>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Toggle</v>
      </c>
      <c r="W242" t="str">
        <f t="shared" si="10"/>
        <v/>
      </c>
      <c r="X242" t="str">
        <f t="shared" si="11"/>
        <v/>
      </c>
      <c r="AC242" t="b">
        <f t="shared" si="12"/>
        <v>0</v>
      </c>
      <c r="AD242">
        <f>IFERROR(ABS(ABS(K242-'Data Transformation'!$R$5)-ABS(K242-'Data Transformation'!$R$6)),"")</f>
        <v>0.74</v>
      </c>
      <c r="AE242" t="b">
        <f>IF(C242=FALSE,"",IF(AND(OR(V242=$Z$6,V242=$Z$8),OR(AC242=TRUE,AD242&lt;=IF(ISNUMBER('Data Transformation'!$R$15),'Data Transformation'!$R$15,'Data Transformation'!$R$25))),TRUE,FALSE))</f>
        <v>0</v>
      </c>
    </row>
    <row r="243" spans="2:31" x14ac:dyDescent="0.45">
      <c r="B243">
        <v>238</v>
      </c>
      <c r="C243">
        <v>20</v>
      </c>
      <c r="D243">
        <v>0</v>
      </c>
      <c r="E243">
        <v>0.78947368421052633</v>
      </c>
      <c r="F243">
        <v>0.5</v>
      </c>
      <c r="G243">
        <v>0.43478260869565216</v>
      </c>
      <c r="H243">
        <v>0.10526315789473684</v>
      </c>
      <c r="I243" t="str">
        <v>no</v>
      </c>
      <c r="K243" s="59">
        <f>IFERROR(AVERAGEIF('Data Transformation'!$B$425:$B$8425,B243,IF('Input and Summary Results'!$J$4="no",'Data Transformation'!$C$425:$C$8425,'Data Transformation'!$E$425:$E$8425)),"")</f>
        <v>0.85750072921052622</v>
      </c>
      <c r="L243" s="60" cm="1">
        <f t="array" ref="L243">IFERROR(_xlfn.STDEV.S(IF('Data Transformation'!$B$425:$B$8425=B243,IF('Input and Summary Results'!$J$4="no",'Data Transformation'!$C$425:$C$8425,'Data Transformation'!$E$425:$E$8425),"")),"")</f>
        <v>0.29030176106921757</v>
      </c>
      <c r="M243" s="58"/>
      <c r="N243" t="str">
        <f>IF(E243&gt;='Data Transformation'!$R$29,B243,"")</f>
        <v/>
      </c>
      <c r="O243">
        <f>IFERROR(IF(AND(Assignments!L243&lt;('Data Transformation'!$R$4-'Data Transformation'!$R$3)/2,ABS(K243-'Data Transformation'!$R$6)&gt;ABS(K243-'Data Transformation'!$R$5),NOT(ISNUMBER(N243)),NOT(ISNUMBER(R243)),NOT(ISNUMBER(P243)),NOT(ISNUMBER(R243)),NOT(ISNUMBER(S243)),NOT(ISNUMBER(T243))),Assignments!B243,""),"")</f>
        <v>238</v>
      </c>
      <c r="P243" t="str">
        <f>IF(AND(NOT(ISNUMBER(N243)),NOT(ISNUMBER(R243)),NOT(ISNUMBER(S243)),G243&gt;='Data Transformation'!$R$28),B243,"")</f>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Moderate</v>
      </c>
      <c r="W243" t="str">
        <f t="shared" si="10"/>
        <v/>
      </c>
      <c r="X243" t="str">
        <f t="shared" si="11"/>
        <v/>
      </c>
      <c r="AC243" t="b">
        <f t="shared" si="12"/>
        <v>0</v>
      </c>
      <c r="AD243">
        <f>IFERROR(ABS(ABS(K243-'Data Transformation'!$R$5)-ABS(K243-'Data Transformation'!$R$6)),"")</f>
        <v>0.51500145842105249</v>
      </c>
      <c r="AE243" t="b">
        <f>IF(C243=FALSE,"",IF(AND(OR(V243=$Z$6,V243=$Z$8),OR(AC243=TRUE,AD243&lt;=IF(ISNUMBER('Data Transformation'!$R$15),'Data Transformation'!$R$15,'Data Transformation'!$R$25))),TRUE,FALSE))</f>
        <v>0</v>
      </c>
    </row>
    <row r="244" spans="2:31" x14ac:dyDescent="0.45">
      <c r="B244">
        <v>239</v>
      </c>
      <c r="C244">
        <v>20</v>
      </c>
      <c r="D244">
        <v>0</v>
      </c>
      <c r="E244">
        <v>0</v>
      </c>
      <c r="F244">
        <v>0.4</v>
      </c>
      <c r="G244">
        <v>0.34782608695652173</v>
      </c>
      <c r="H244">
        <v>0.89473684210526316</v>
      </c>
      <c r="I244" t="str">
        <v>no</v>
      </c>
      <c r="K244" s="59">
        <f>IFERROR(AVERAGEIF('Data Transformation'!$B$425:$B$8425,B244,IF('Input and Summary Results'!$J$4="no",'Data Transformation'!$C$425:$C$8425,'Data Transformation'!$E$425:$E$8425)),"")</f>
        <v>0.10538785236842105</v>
      </c>
      <c r="L244" s="60" cm="1">
        <f t="array" ref="L244">IFERROR(_xlfn.STDEV.S(IF('Data Transformation'!$B$425:$B$8425=B244,IF('Input and Summary Results'!$J$4="no",'Data Transformation'!$C$425:$C$8425,'Data Transformation'!$E$425:$E$8425),"")),"")</f>
        <v>0.2103513153378902</v>
      </c>
      <c r="M244" s="58"/>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c>
      <c r="Q244">
        <f>IFERROR(IF(AND(Assignments!L244&lt;('Data Transformation'!$R$4-'Data Transformation'!$R$3)/2,ABS(K244-'Data Transformation'!$R$6)&lt;ABS(K244-'Data Transformation'!$R$5),NOT(ISNUMBER(N244)),NOT(ISNUMBER(T244)),NOT(ISNUMBER(P244)),NOT(ISNUMBER(R244)),NOT(ISNUMBER(T244)),NOT(ISNUMBER(S244))),Assignments!B244,""),"")</f>
        <v>239</v>
      </c>
      <c r="R244" t="str">
        <f>IF(H244&gt;='Data Transformation'!$R$30,B244,"")</f>
        <v/>
      </c>
      <c r="S244" t="str">
        <f>IF(D244&gt;='Data Transformation'!$R$31,B244,"")</f>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Adverse</v>
      </c>
      <c r="W244" t="str">
        <f t="shared" si="10"/>
        <v/>
      </c>
      <c r="X244" t="str">
        <f t="shared" si="11"/>
        <v/>
      </c>
      <c r="AC244" t="b">
        <f t="shared" si="12"/>
        <v>0</v>
      </c>
      <c r="AD244">
        <f>IFERROR(ABS(ABS(K244-'Data Transformation'!$R$5)-ABS(K244-'Data Transformation'!$R$6)),"")</f>
        <v>0.74</v>
      </c>
      <c r="AE244" t="b">
        <f>IF(C244=FALSE,"",IF(AND(OR(V244=$Z$6,V244=$Z$8),OR(AC244=TRUE,AD244&lt;=IF(ISNUMBER('Data Transformation'!$R$15),'Data Transformation'!$R$15,'Data Transformation'!$R$25))),TRUE,FALSE))</f>
        <v>0</v>
      </c>
    </row>
    <row r="245" spans="2:31" x14ac:dyDescent="0.45">
      <c r="B245">
        <v>240</v>
      </c>
      <c r="C245">
        <v>18</v>
      </c>
      <c r="D245">
        <v>0</v>
      </c>
      <c r="E245">
        <v>0.47058823529411764</v>
      </c>
      <c r="F245">
        <v>0.6</v>
      </c>
      <c r="G245">
        <v>0.56521739130434778</v>
      </c>
      <c r="H245">
        <v>0.29411764705882354</v>
      </c>
      <c r="I245" t="str">
        <v>no</v>
      </c>
      <c r="K245" s="59">
        <f>IFERROR(AVERAGEIF('Data Transformation'!$B$425:$B$8425,B245,IF('Input and Summary Results'!$J$4="no",'Data Transformation'!$C$425:$C$8425,'Data Transformation'!$E$425:$E$8425)),"")</f>
        <v>0.60151429523529409</v>
      </c>
      <c r="L245" s="60" cm="1">
        <f t="array" ref="L245">IFERROR(_xlfn.STDEV.S(IF('Data Transformation'!$B$425:$B$8425=B245,IF('Input and Summary Results'!$J$4="no",'Data Transformation'!$C$425:$C$8425,'Data Transformation'!$E$425:$E$8425),"")),"")</f>
        <v>0.34834716590956544</v>
      </c>
      <c r="M245" s="58"/>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3.0285904705882327E-3</v>
      </c>
      <c r="AE245" t="b">
        <f>IF(C245=FALSE,"",IF(AND(OR(V245=$Z$6,V245=$Z$8),OR(AC245=TRUE,AD245&lt;=IF(ISNUMBER('Data Transformation'!$R$15),'Data Transformation'!$R$15,'Data Transformation'!$R$25))),TRUE,FALSE))</f>
        <v>0</v>
      </c>
    </row>
    <row r="246" spans="2:31" x14ac:dyDescent="0.45">
      <c r="B246">
        <v>241</v>
      </c>
      <c r="C246">
        <v>19</v>
      </c>
      <c r="D246">
        <v>0</v>
      </c>
      <c r="E246">
        <v>5.5555555555555552E-2</v>
      </c>
      <c r="F246">
        <v>0.3</v>
      </c>
      <c r="G246">
        <v>0.17391304347826086</v>
      </c>
      <c r="H246">
        <v>0.94444444444444442</v>
      </c>
      <c r="I246" t="str">
        <v>no</v>
      </c>
      <c r="K246" s="59">
        <f>IFERROR(AVERAGEIF('Data Transformation'!$B$425:$B$8425,B246,IF('Input and Summary Results'!$J$4="no",'Data Transformation'!$C$425:$C$8425,'Data Transformation'!$E$425:$E$8425)),"")</f>
        <v>0.11216586177777775</v>
      </c>
      <c r="L246" s="60" cm="1">
        <f t="array" ref="L246">IFERROR(_xlfn.STDEV.S(IF('Data Transformation'!$B$425:$B$8425=B246,IF('Input and Summary Results'!$J$4="no",'Data Transformation'!$C$425:$C$8425,'Data Transformation'!$E$425:$E$8425),"")),"")</f>
        <v>0.22091541106969645</v>
      </c>
      <c r="M246" s="58"/>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c>
      <c r="Q246" t="str">
        <f>IFERROR(IF(AND(Assignments!L246&lt;('Data Transformation'!$R$4-'Data Transformation'!$R$3)/2,ABS(K246-'Data Transformation'!$R$6)&lt;ABS(K246-'Data Transformation'!$R$5),NOT(ISNUMBER(N246)),NOT(ISNUMBER(T246)),NOT(ISNUMBER(P246)),NOT(ISNUMBER(R246)),NOT(ISNUMBER(T246)),NOT(ISNUMBER(S246))),Assignments!B246,""),"")</f>
        <v/>
      </c>
      <c r="R246">
        <f>IF(H246&gt;='Data Transformation'!$R$30,B246,"")</f>
        <v>241</v>
      </c>
      <c r="S246" t="str">
        <f>IF(D246&gt;='Data Transformation'!$R$31,B246,"")</f>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Toggle</v>
      </c>
      <c r="W246" t="str">
        <f t="shared" si="10"/>
        <v/>
      </c>
      <c r="X246" t="str">
        <f t="shared" si="11"/>
        <v/>
      </c>
      <c r="AC246" t="b">
        <f t="shared" si="12"/>
        <v>0</v>
      </c>
      <c r="AD246">
        <f>IFERROR(ABS(ABS(K246-'Data Transformation'!$R$5)-ABS(K246-'Data Transformation'!$R$6)),"")</f>
        <v>0.74</v>
      </c>
      <c r="AE246" t="b">
        <f>IF(C246=FALSE,"",IF(AND(OR(V246=$Z$6,V246=$Z$8),OR(AC246=TRUE,AD246&lt;=IF(ISNUMBER('Data Transformation'!$R$15),'Data Transformation'!$R$15,'Data Transformation'!$R$25))),TRUE,FALSE))</f>
        <v>0</v>
      </c>
    </row>
    <row r="247" spans="2:31" x14ac:dyDescent="0.45">
      <c r="B247">
        <v>242</v>
      </c>
      <c r="C247">
        <v>20</v>
      </c>
      <c r="D247">
        <v>0</v>
      </c>
      <c r="E247">
        <v>0.10526315789473684</v>
      </c>
      <c r="F247">
        <v>0.6</v>
      </c>
      <c r="G247">
        <v>0.52173913043478259</v>
      </c>
      <c r="H247">
        <v>0.78947368421052633</v>
      </c>
      <c r="I247" t="str">
        <v>no</v>
      </c>
      <c r="K247" s="59">
        <f>IFERROR(AVERAGEIF('Data Transformation'!$B$425:$B$8425,B247,IF('Input and Summary Results'!$J$4="no",'Data Transformation'!$C$425:$C$8425,'Data Transformation'!$E$425:$E$8425)),"")</f>
        <v>0.18506434805263161</v>
      </c>
      <c r="L247" s="60" cm="1">
        <f t="array" ref="L247">IFERROR(_xlfn.STDEV.S(IF('Data Transformation'!$B$425:$B$8425=B247,IF('Input and Summary Results'!$J$4="no",'Data Transformation'!$C$425:$C$8425,'Data Transformation'!$E$425:$E$8425),"")),"")</f>
        <v>0.28121156231207345</v>
      </c>
      <c r="M247" s="58"/>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f>IF(AND(NOT(ISNUMBER(N247)),NOT(ISNUMBER(R247)),NOT(ISNUMBER(S247)),G247&gt;='Data Transformation'!$R$28),B247,"")</f>
        <v>242</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c>
      <c r="S247" t="str">
        <f>IF(D247&gt;='Data Transformation'!$R$31,B247,"")</f>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Rheostat</v>
      </c>
      <c r="W247" t="str">
        <f t="shared" si="10"/>
        <v/>
      </c>
      <c r="X247" t="str">
        <f t="shared" si="11"/>
        <v/>
      </c>
      <c r="AC247" t="b">
        <f t="shared" si="12"/>
        <v>0</v>
      </c>
      <c r="AD247">
        <f>IFERROR(ABS(ABS(K247-'Data Transformation'!$R$5)-ABS(K247-'Data Transformation'!$R$6)),"")</f>
        <v>0.74</v>
      </c>
      <c r="AE247" t="b">
        <f>IF(C247=FALSE,"",IF(AND(OR(V247=$Z$6,V247=$Z$8),OR(AC247=TRUE,AD247&lt;=IF(ISNUMBER('Data Transformation'!$R$15),'Data Transformation'!$R$15,'Data Transformation'!$R$25))),TRUE,FALSE))</f>
        <v>0</v>
      </c>
    </row>
    <row r="248" spans="2:31" x14ac:dyDescent="0.45">
      <c r="B248">
        <v>243</v>
      </c>
      <c r="C248">
        <v>20</v>
      </c>
      <c r="D248">
        <v>0</v>
      </c>
      <c r="E248">
        <v>0</v>
      </c>
      <c r="F248">
        <v>0.6</v>
      </c>
      <c r="G248">
        <v>0.56521739130434778</v>
      </c>
      <c r="H248">
        <v>0.78947368421052633</v>
      </c>
      <c r="I248" t="str">
        <v>no</v>
      </c>
      <c r="K248" s="59">
        <f>IFERROR(AVERAGEIF('Data Transformation'!$B$425:$B$8425,B248,IF('Input and Summary Results'!$J$4="no",'Data Transformation'!$C$425:$C$8425,'Data Transformation'!$E$425:$E$8425)),"")</f>
        <v>0.17336291152631578</v>
      </c>
      <c r="L248" s="60" cm="1">
        <f t="array" ref="L248">IFERROR(_xlfn.STDEV.S(IF('Data Transformation'!$B$425:$B$8425=B248,IF('Input and Summary Results'!$J$4="no",'Data Transformation'!$C$425:$C$8425,'Data Transformation'!$E$425:$E$8425),"")),"")</f>
        <v>0.21996721940130903</v>
      </c>
      <c r="M248" s="58"/>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f>IF(AND(NOT(ISNUMBER(N248)),NOT(ISNUMBER(R248)),NOT(ISNUMBER(S248)),G248&gt;='Data Transformation'!$R$28),B248,"")</f>
        <v>243</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c>
      <c r="S248" t="str">
        <f>IF(D248&gt;='Data Transformation'!$R$31,B248,"")</f>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Rheostat</v>
      </c>
      <c r="W248" t="str">
        <f t="shared" si="10"/>
        <v/>
      </c>
      <c r="X248" t="str">
        <f t="shared" si="11"/>
        <v/>
      </c>
      <c r="AC248" t="b">
        <f t="shared" si="12"/>
        <v>0</v>
      </c>
      <c r="AD248">
        <f>IFERROR(ABS(ABS(K248-'Data Transformation'!$R$5)-ABS(K248-'Data Transformation'!$R$6)),"")</f>
        <v>0.74</v>
      </c>
      <c r="AE248" t="b">
        <f>IF(C248=FALSE,"",IF(AND(OR(V248=$Z$6,V248=$Z$8),OR(AC248=TRUE,AD248&lt;=IF(ISNUMBER('Data Transformation'!$R$15),'Data Transformation'!$R$15,'Data Transformation'!$R$25))),TRUE,FALSE))</f>
        <v>0</v>
      </c>
    </row>
    <row r="249" spans="2:31" x14ac:dyDescent="0.45">
      <c r="B249">
        <v>244</v>
      </c>
      <c r="C249">
        <v>18</v>
      </c>
      <c r="D249">
        <v>0</v>
      </c>
      <c r="E249">
        <v>0.17647058823529413</v>
      </c>
      <c r="F249">
        <v>0.4</v>
      </c>
      <c r="G249">
        <v>0.30434782608695654</v>
      </c>
      <c r="H249">
        <v>0.82352941176470584</v>
      </c>
      <c r="I249" t="str">
        <v>no</v>
      </c>
      <c r="K249" s="59">
        <f>IFERROR(AVERAGEIF('Data Transformation'!$B$425:$B$8425,B249,IF('Input and Summary Results'!$J$4="no",'Data Transformation'!$C$425:$C$8425,'Data Transformation'!$E$425:$E$8425)),"")</f>
        <v>0.20989168558823534</v>
      </c>
      <c r="L249" s="60" cm="1">
        <f t="array" ref="L249">IFERROR(_xlfn.STDEV.S(IF('Data Transformation'!$B$425:$B$8425=B249,IF('Input and Summary Results'!$J$4="no",'Data Transformation'!$C$425:$C$8425,'Data Transformation'!$E$425:$E$8425),"")),"")</f>
        <v>0.35220072657905999</v>
      </c>
      <c r="M249" s="58"/>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c>
      <c r="Q249">
        <f>IFERROR(IF(AND(Assignments!L249&lt;('Data Transformation'!$R$4-'Data Transformation'!$R$3)/2,ABS(K249-'Data Transformation'!$R$6)&lt;ABS(K249-'Data Transformation'!$R$5),NOT(ISNUMBER(N249)),NOT(ISNUMBER(T249)),NOT(ISNUMBER(P249)),NOT(ISNUMBER(R249)),NOT(ISNUMBER(T249)),NOT(ISNUMBER(S249))),Assignments!B249,""),"")</f>
        <v>244</v>
      </c>
      <c r="R249" t="str">
        <f>IF(H249&gt;='Data Transformation'!$R$30,B249,"")</f>
        <v/>
      </c>
      <c r="S249" t="str">
        <f>IF(D249&gt;='Data Transformation'!$R$31,B249,"")</f>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Adverse</v>
      </c>
      <c r="W249" t="str">
        <f t="shared" si="10"/>
        <v/>
      </c>
      <c r="X249" t="str">
        <f t="shared" si="11"/>
        <v/>
      </c>
      <c r="AC249" t="b">
        <f t="shared" si="12"/>
        <v>0</v>
      </c>
      <c r="AD249">
        <f>IFERROR(ABS(ABS(K249-'Data Transformation'!$R$5)-ABS(K249-'Data Transformation'!$R$6)),"")</f>
        <v>0.74</v>
      </c>
      <c r="AE249" t="b">
        <f>IF(C249=FALSE,"",IF(AND(OR(V249=$Z$6,V249=$Z$8),OR(AC249=TRUE,AD249&lt;=IF(ISNUMBER('Data Transformation'!$R$15),'Data Transformation'!$R$15,'Data Transformation'!$R$25))),TRUE,FALSE))</f>
        <v>0</v>
      </c>
    </row>
    <row r="250" spans="2:31" x14ac:dyDescent="0.45">
      <c r="B250">
        <v>245</v>
      </c>
      <c r="C250">
        <v>19</v>
      </c>
      <c r="D250">
        <v>0</v>
      </c>
      <c r="E250">
        <v>0</v>
      </c>
      <c r="F250">
        <v>0.3</v>
      </c>
      <c r="G250">
        <v>0.21739130434782608</v>
      </c>
      <c r="H250">
        <v>0.94444444444444442</v>
      </c>
      <c r="I250" t="str">
        <v>no</v>
      </c>
      <c r="K250" s="59">
        <f>IFERROR(AVERAGEIF('Data Transformation'!$B$425:$B$8425,B250,IF('Input and Summary Results'!$J$4="no",'Data Transformation'!$C$425:$C$8425,'Data Transformation'!$E$425:$E$8425)),"")</f>
        <v>6.0963967555555554E-2</v>
      </c>
      <c r="L250" s="60" cm="1">
        <f t="array" ref="L250">IFERROR(_xlfn.STDEV.S(IF('Data Transformation'!$B$425:$B$8425=B250,IF('Input and Summary Results'!$J$4="no",'Data Transformation'!$C$425:$C$8425,'Data Transformation'!$E$425:$E$8425),"")),"")</f>
        <v>0.14079621180042373</v>
      </c>
      <c r="M250" s="58"/>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c>
      <c r="Q250" t="str">
        <f>IFERROR(IF(AND(Assignments!L250&lt;('Data Transformation'!$R$4-'Data Transformation'!$R$3)/2,ABS(K250-'Data Transformation'!$R$6)&lt;ABS(K250-'Data Transformation'!$R$5),NOT(ISNUMBER(N250)),NOT(ISNUMBER(T250)),NOT(ISNUMBER(P250)),NOT(ISNUMBER(R250)),NOT(ISNUMBER(T250)),NOT(ISNUMBER(S250))),Assignments!B250,""),"")</f>
        <v/>
      </c>
      <c r="R250">
        <f>IF(H250&gt;='Data Transformation'!$R$30,B250,"")</f>
        <v>245</v>
      </c>
      <c r="S250" t="str">
        <f>IF(D250&gt;='Data Transformation'!$R$31,B250,"")</f>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Toggle</v>
      </c>
      <c r="W250" t="str">
        <f t="shared" si="10"/>
        <v/>
      </c>
      <c r="X250" t="str">
        <f t="shared" si="11"/>
        <v/>
      </c>
      <c r="AC250" t="b">
        <f t="shared" si="12"/>
        <v>0</v>
      </c>
      <c r="AD250">
        <f>IFERROR(ABS(ABS(K250-'Data Transformation'!$R$5)-ABS(K250-'Data Transformation'!$R$6)),"")</f>
        <v>0.74</v>
      </c>
      <c r="AE250" t="b">
        <f>IF(C250=FALSE,"",IF(AND(OR(V250=$Z$6,V250=$Z$8),OR(AC250=TRUE,AD250&lt;=IF(ISNUMBER('Data Transformation'!$R$15),'Data Transformation'!$R$15,'Data Transformation'!$R$25))),TRUE,FALSE))</f>
        <v>0</v>
      </c>
    </row>
    <row r="251" spans="2:31" x14ac:dyDescent="0.45">
      <c r="B251">
        <v>246</v>
      </c>
      <c r="C251">
        <v>18</v>
      </c>
      <c r="D251">
        <v>0</v>
      </c>
      <c r="E251">
        <v>0.17647058823529413</v>
      </c>
      <c r="F251">
        <v>0.7</v>
      </c>
      <c r="G251">
        <v>0.69565217391304346</v>
      </c>
      <c r="H251">
        <v>0.58823529411764708</v>
      </c>
      <c r="I251" t="str">
        <v>no</v>
      </c>
      <c r="K251" s="59">
        <f>IFERROR(AVERAGEIF('Data Transformation'!$B$425:$B$8425,B251,IF('Input and Summary Results'!$J$4="no",'Data Transformation'!$C$425:$C$8425,'Data Transformation'!$E$425:$E$8425)),"")</f>
        <v>0.37507372611764705</v>
      </c>
      <c r="L251" s="60" cm="1">
        <f t="array" ref="L251">IFERROR(_xlfn.STDEV.S(IF('Data Transformation'!$B$425:$B$8425=B251,IF('Input and Summary Results'!$J$4="no",'Data Transformation'!$C$425:$C$8425,'Data Transformation'!$E$425:$E$8425),"")),"")</f>
        <v>0.29919025941781024</v>
      </c>
      <c r="M251" s="58"/>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0.44985254776470585</v>
      </c>
      <c r="AE251" t="b">
        <f>IF(C251=FALSE,"",IF(AND(OR(V251=$Z$6,V251=$Z$8),OR(AC251=TRUE,AD251&lt;=IF(ISNUMBER('Data Transformation'!$R$15),'Data Transformation'!$R$15,'Data Transformation'!$R$25))),TRUE,FALSE))</f>
        <v>0</v>
      </c>
    </row>
    <row r="252" spans="2:31" x14ac:dyDescent="0.45">
      <c r="B252">
        <v>247</v>
      </c>
      <c r="C252">
        <v>15</v>
      </c>
      <c r="D252">
        <v>0</v>
      </c>
      <c r="E252">
        <v>0.7142857142857143</v>
      </c>
      <c r="F252">
        <v>0.6</v>
      </c>
      <c r="G252">
        <v>0.56521739130434778</v>
      </c>
      <c r="H252">
        <v>7.1428571428571425E-2</v>
      </c>
      <c r="I252" t="str">
        <v>no</v>
      </c>
      <c r="K252" s="59">
        <f>IFERROR(AVERAGEIF('Data Transformation'!$B$425:$B$8425,B252,IF('Input and Summary Results'!$J$4="no",'Data Transformation'!$C$425:$C$8425,'Data Transformation'!$E$425:$E$8425)),"")</f>
        <v>0.81685191807142854</v>
      </c>
      <c r="L252" s="60" cm="1">
        <f t="array" ref="L252">IFERROR(_xlfn.STDEV.S(IF('Data Transformation'!$B$425:$B$8425=B252,IF('Input and Summary Results'!$J$4="no",'Data Transformation'!$C$425:$C$8425,'Data Transformation'!$E$425:$E$8425),"")),"")</f>
        <v>0.19218602271062052</v>
      </c>
      <c r="M252" s="58"/>
      <c r="N252" t="str">
        <f>IF(E252&gt;='Data Transformation'!$R$29,B252,"")</f>
        <v/>
      </c>
      <c r="O252" t="str">
        <f>IFERROR(IF(AND(Assignments!L252&lt;('Data Transformation'!$R$4-'Data Transformation'!$R$3)/2,ABS(K252-'Data Transformation'!$R$6)&gt;ABS(K252-'Data Transformation'!$R$5),NOT(ISNUMBER(N252)),NOT(ISNUMBER(R252)),NOT(ISNUMBER(P252)),NOT(ISNUMBER(R252)),NOT(ISNUMBER(S252)),NOT(ISNUMBER(T252))),Assignments!B252,""),"")</f>
        <v/>
      </c>
      <c r="P252">
        <f>IF(AND(NOT(ISNUMBER(N252)),NOT(ISNUMBER(R252)),NOT(ISNUMBER(S252)),G252&gt;='Data Transformation'!$R$28),B252,"")</f>
        <v>247</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Rheostat</v>
      </c>
      <c r="W252" t="str">
        <f t="shared" si="10"/>
        <v/>
      </c>
      <c r="X252" t="str">
        <f t="shared" si="11"/>
        <v/>
      </c>
      <c r="AC252" t="b">
        <f t="shared" si="12"/>
        <v>0</v>
      </c>
      <c r="AD252">
        <f>IFERROR(ABS(ABS(K252-'Data Transformation'!$R$5)-ABS(K252-'Data Transformation'!$R$6)),"")</f>
        <v>0.43370383614285712</v>
      </c>
      <c r="AE252" t="b">
        <f>IF(C252=FALSE,"",IF(AND(OR(V252=$Z$6,V252=$Z$8),OR(AC252=TRUE,AD252&lt;=IF(ISNUMBER('Data Transformation'!$R$15),'Data Transformation'!$R$15,'Data Transformation'!$R$25))),TRUE,FALSE))</f>
        <v>0</v>
      </c>
    </row>
    <row r="253" spans="2:31" x14ac:dyDescent="0.45">
      <c r="B253">
        <v>248</v>
      </c>
      <c r="C253">
        <v>20</v>
      </c>
      <c r="D253">
        <v>0</v>
      </c>
      <c r="E253">
        <v>0</v>
      </c>
      <c r="F253">
        <v>0.3</v>
      </c>
      <c r="G253">
        <v>0.21739130434782608</v>
      </c>
      <c r="H253">
        <v>0.94736842105263153</v>
      </c>
      <c r="I253" t="str">
        <v>no</v>
      </c>
      <c r="K253" s="59">
        <f>IFERROR(AVERAGEIF('Data Transformation'!$B$425:$B$8425,B253,IF('Input and Summary Results'!$J$4="no",'Data Transformation'!$C$425:$C$8425,'Data Transformation'!$E$425:$E$8425)),"")</f>
        <v>6.8149291684210522E-2</v>
      </c>
      <c r="L253" s="60" cm="1">
        <f t="array" ref="L253">IFERROR(_xlfn.STDEV.S(IF('Data Transformation'!$B$425:$B$8425=B253,IF('Input and Summary Results'!$J$4="no",'Data Transformation'!$C$425:$C$8425,'Data Transformation'!$E$425:$E$8425),"")),"")</f>
        <v>0.15348976897895375</v>
      </c>
      <c r="M253" s="58"/>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c>
      <c r="Q253" t="str">
        <f>IFERROR(IF(AND(Assignments!L253&lt;('Data Transformation'!$R$4-'Data Transformation'!$R$3)/2,ABS(K253-'Data Transformation'!$R$6)&lt;ABS(K253-'Data Transformation'!$R$5),NOT(ISNUMBER(N253)),NOT(ISNUMBER(T253)),NOT(ISNUMBER(P253)),NOT(ISNUMBER(R253)),NOT(ISNUMBER(T253)),NOT(ISNUMBER(S253))),Assignments!B253,""),"")</f>
        <v/>
      </c>
      <c r="R253">
        <f>IF(H253&gt;='Data Transformation'!$R$30,B253,"")</f>
        <v>248</v>
      </c>
      <c r="S253" t="str">
        <f>IF(D253&gt;='Data Transformation'!$R$31,B253,"")</f>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Toggle</v>
      </c>
      <c r="W253" t="str">
        <f t="shared" si="10"/>
        <v/>
      </c>
      <c r="X253" t="str">
        <f t="shared" si="11"/>
        <v/>
      </c>
      <c r="AC253" t="b">
        <f t="shared" si="12"/>
        <v>0</v>
      </c>
      <c r="AD253">
        <f>IFERROR(ABS(ABS(K253-'Data Transformation'!$R$5)-ABS(K253-'Data Transformation'!$R$6)),"")</f>
        <v>0.73999999999999988</v>
      </c>
      <c r="AE253" t="b">
        <f>IF(C253=FALSE,"",IF(AND(OR(V253=$Z$6,V253=$Z$8),OR(AC253=TRUE,AD253&lt;=IF(ISNUMBER('Data Transformation'!$R$15),'Data Transformation'!$R$15,'Data Transformation'!$R$25))),TRUE,FALSE))</f>
        <v>0</v>
      </c>
    </row>
    <row r="254" spans="2:31" x14ac:dyDescent="0.45">
      <c r="B254">
        <v>249</v>
      </c>
      <c r="C254">
        <v>17</v>
      </c>
      <c r="D254">
        <v>0</v>
      </c>
      <c r="E254">
        <v>0.875</v>
      </c>
      <c r="F254">
        <v>0.6</v>
      </c>
      <c r="G254">
        <v>0.47826086956521741</v>
      </c>
      <c r="H254">
        <v>6.25E-2</v>
      </c>
      <c r="I254" t="str">
        <v>no</v>
      </c>
      <c r="K254" s="59">
        <f>IFERROR(AVERAGEIF('Data Transformation'!$B$425:$B$8425,B254,IF('Input and Summary Results'!$J$4="no",'Data Transformation'!$C$425:$C$8425,'Data Transformation'!$E$425:$E$8425)),"")</f>
        <v>0.8539162881250002</v>
      </c>
      <c r="L254" s="60" cm="1">
        <f t="array" ref="L254">IFERROR(_xlfn.STDEV.S(IF('Data Transformation'!$B$425:$B$8425=B254,IF('Input and Summary Results'!$J$4="no",'Data Transformation'!$C$425:$C$8425,'Data Transformation'!$E$425:$E$8425),"")),"")</f>
        <v>0.27904330251034187</v>
      </c>
      <c r="M254" s="58"/>
      <c r="N254" t="str">
        <f>IF(E254&gt;='Data Transformation'!$R$29,B254,"")</f>
        <v/>
      </c>
      <c r="O254">
        <f>IFERROR(IF(AND(Assignments!L254&lt;('Data Transformation'!$R$4-'Data Transformation'!$R$3)/2,ABS(K254-'Data Transformation'!$R$6)&gt;ABS(K254-'Data Transformation'!$R$5),NOT(ISNUMBER(N254)),NOT(ISNUMBER(R254)),NOT(ISNUMBER(P254)),NOT(ISNUMBER(R254)),NOT(ISNUMBER(S254)),NOT(ISNUMBER(T254))),Assignments!B254,""),"")</f>
        <v>249</v>
      </c>
      <c r="P254" t="str">
        <f>IF(AND(NOT(ISNUMBER(N254)),NOT(ISNUMBER(R254)),NOT(ISNUMBER(S254)),G254&gt;='Data Transformation'!$R$28),B254,"")</f>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Moderate</v>
      </c>
      <c r="W254" t="str">
        <f t="shared" si="10"/>
        <v/>
      </c>
      <c r="X254" t="str">
        <f t="shared" si="11"/>
        <v/>
      </c>
      <c r="AC254" t="b">
        <f t="shared" si="12"/>
        <v>0</v>
      </c>
      <c r="AD254">
        <f>IFERROR(ABS(ABS(K254-'Data Transformation'!$R$5)-ABS(K254-'Data Transformation'!$R$6)),"")</f>
        <v>0.50783257625000044</v>
      </c>
      <c r="AE254" t="b">
        <f>IF(C254=FALSE,"",IF(AND(OR(V254=$Z$6,V254=$Z$8),OR(AC254=TRUE,AD254&lt;=IF(ISNUMBER('Data Transformation'!$R$15),'Data Transformation'!$R$15,'Data Transformation'!$R$25))),TRUE,FALSE))</f>
        <v>0</v>
      </c>
    </row>
    <row r="255" spans="2:31" x14ac:dyDescent="0.45">
      <c r="B255">
        <v>250</v>
      </c>
      <c r="C255">
        <v>17</v>
      </c>
      <c r="D255">
        <v>0</v>
      </c>
      <c r="E255">
        <v>0.9375</v>
      </c>
      <c r="F255">
        <v>0.4</v>
      </c>
      <c r="G255">
        <v>0.39130434782608697</v>
      </c>
      <c r="H255">
        <v>0</v>
      </c>
      <c r="I255" t="str">
        <v>no</v>
      </c>
      <c r="K255" s="59">
        <f>IFERROR(AVERAGEIF('Data Transformation'!$B$425:$B$8425,B255,IF('Input and Summary Results'!$J$4="no",'Data Transformation'!$C$425:$C$8425,'Data Transformation'!$E$425:$E$8425)),"")</f>
        <v>0.96678806868750011</v>
      </c>
      <c r="L255" s="60" cm="1">
        <f t="array" ref="L255">IFERROR(_xlfn.STDEV.S(IF('Data Transformation'!$B$425:$B$8425=B255,IF('Input and Summary Results'!$J$4="no",'Data Transformation'!$C$425:$C$8425,'Data Transformation'!$E$425:$E$8425),"")),"")</f>
        <v>8.1397043367694127E-2</v>
      </c>
      <c r="M255" s="58"/>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0.73357613737500027</v>
      </c>
      <c r="AE255" t="b">
        <f>IF(C255=FALSE,"",IF(AND(OR(V255=$Z$6,V255=$Z$8),OR(AC255=TRUE,AD255&lt;=IF(ISNUMBER('Data Transformation'!$R$15),'Data Transformation'!$R$15,'Data Transformation'!$R$25))),TRUE,FALSE))</f>
        <v>0</v>
      </c>
    </row>
    <row r="256" spans="2:31" x14ac:dyDescent="0.45">
      <c r="B256">
        <v>251</v>
      </c>
      <c r="C256">
        <v>19</v>
      </c>
      <c r="D256">
        <v>0</v>
      </c>
      <c r="E256">
        <v>0.44444444444444442</v>
      </c>
      <c r="F256">
        <v>0.5</v>
      </c>
      <c r="G256">
        <v>0.39130434782608697</v>
      </c>
      <c r="H256">
        <v>0.33333333333333331</v>
      </c>
      <c r="I256" t="str">
        <v>no</v>
      </c>
      <c r="K256" s="59">
        <f>IFERROR(AVERAGEIF('Data Transformation'!$B$425:$B$8425,B256,IF('Input and Summary Results'!$J$4="no",'Data Transformation'!$C$425:$C$8425,'Data Transformation'!$E$425:$E$8425)),"")</f>
        <v>0.56856574533333326</v>
      </c>
      <c r="L256" s="60" cm="1">
        <f t="array" ref="L256">IFERROR(_xlfn.STDEV.S(IF('Data Transformation'!$B$425:$B$8425=B256,IF('Input and Summary Results'!$J$4="no",'Data Transformation'!$C$425:$C$8425,'Data Transformation'!$E$425:$E$8425),"")),"")</f>
        <v>0.4128244581494912</v>
      </c>
      <c r="M256" s="58"/>
      <c r="N256" t="str">
        <f>IF(E256&gt;='Data Transformation'!$R$29,B256,"")</f>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c>
      <c r="Q256">
        <f>IFERROR(IF(AND(Assignments!L256&lt;('Data Transformation'!$R$4-'Data Transformation'!$R$3)/2,ABS(K256-'Data Transformation'!$R$6)&lt;ABS(K256-'Data Transformation'!$R$5),NOT(ISNUMBER(N256)),NOT(ISNUMBER(T256)),NOT(ISNUMBER(P256)),NOT(ISNUMBER(R256)),NOT(ISNUMBER(T256)),NOT(ISNUMBER(S256))),Assignments!B256,""),"")</f>
        <v>251</v>
      </c>
      <c r="R256" t="str">
        <f>IF(H256&gt;='Data Transformation'!$R$30,B256,"")</f>
        <v/>
      </c>
      <c r="S256" t="str">
        <f>IF(D256&gt;='Data Transformation'!$R$31,B256,"")</f>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Adverse</v>
      </c>
      <c r="W256" t="str">
        <f t="shared" si="10"/>
        <v/>
      </c>
      <c r="X256" t="str">
        <f t="shared" si="11"/>
        <v/>
      </c>
      <c r="AC256" t="b">
        <f t="shared" si="12"/>
        <v>0</v>
      </c>
      <c r="AD256">
        <f>IFERROR(ABS(ABS(K256-'Data Transformation'!$R$5)-ABS(K256-'Data Transformation'!$R$6)),"")</f>
        <v>6.2868509333333433E-2</v>
      </c>
      <c r="AE256" t="b">
        <f>IF(C256=FALSE,"",IF(AND(OR(V256=$Z$6,V256=$Z$8),OR(AC256=TRUE,AD256&lt;=IF(ISNUMBER('Data Transformation'!$R$15),'Data Transformation'!$R$15,'Data Transformation'!$R$25))),TRUE,FALSE))</f>
        <v>0</v>
      </c>
    </row>
    <row r="257" spans="2:31" x14ac:dyDescent="0.45">
      <c r="B257">
        <v>252</v>
      </c>
      <c r="C257">
        <v>17</v>
      </c>
      <c r="D257">
        <v>0</v>
      </c>
      <c r="E257">
        <v>0.8125</v>
      </c>
      <c r="F257">
        <v>0.7</v>
      </c>
      <c r="G257">
        <v>0.69565217391304346</v>
      </c>
      <c r="H257">
        <v>0</v>
      </c>
      <c r="I257" t="str">
        <v>no</v>
      </c>
      <c r="K257" s="59">
        <f>IFERROR(AVERAGEIF('Data Transformation'!$B$425:$B$8425,B257,IF('Input and Summary Results'!$J$4="no",'Data Transformation'!$C$425:$C$8425,'Data Transformation'!$E$425:$E$8425)),"")</f>
        <v>0.88006771549999996</v>
      </c>
      <c r="L257" s="60" cm="1">
        <f t="array" ref="L257">IFERROR(_xlfn.STDEV.S(IF('Data Transformation'!$B$425:$B$8425=B257,IF('Input and Summary Results'!$J$4="no",'Data Transformation'!$C$425:$C$8425,'Data Transformation'!$E$425:$E$8425),"")),"")</f>
        <v>0.1718983722314186</v>
      </c>
      <c r="M257" s="58"/>
      <c r="N257" t="str">
        <f>IF(E257&gt;='Data Transformation'!$R$29,B257,"")</f>
        <v/>
      </c>
      <c r="O257" t="str">
        <f>IFERROR(IF(AND(Assignments!L257&lt;('Data Transformation'!$R$4-'Data Transformation'!$R$3)/2,ABS(K257-'Data Transformation'!$R$6)&gt;ABS(K257-'Data Transformation'!$R$5),NOT(ISNUMBER(N257)),NOT(ISNUMBER(R257)),NOT(ISNUMBER(P257)),NOT(ISNUMBER(R257)),NOT(ISNUMBER(S257)),NOT(ISNUMBER(T257))),Assignments!B257,""),"")</f>
        <v/>
      </c>
      <c r="P257">
        <f>IF(AND(NOT(ISNUMBER(N257)),NOT(ISNUMBER(R257)),NOT(ISNUMBER(S257)),G257&gt;='Data Transformation'!$R$28),B257,"")</f>
        <v>252</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Rheostat</v>
      </c>
      <c r="W257" t="str">
        <f t="shared" si="10"/>
        <v/>
      </c>
      <c r="X257" t="str">
        <f t="shared" si="11"/>
        <v/>
      </c>
      <c r="AC257" t="b">
        <f t="shared" si="12"/>
        <v>0</v>
      </c>
      <c r="AD257">
        <f>IFERROR(ABS(ABS(K257-'Data Transformation'!$R$5)-ABS(K257-'Data Transformation'!$R$6)),"")</f>
        <v>0.56013543099999996</v>
      </c>
      <c r="AE257" t="b">
        <f>IF(C257=FALSE,"",IF(AND(OR(V257=$Z$6,V257=$Z$8),OR(AC257=TRUE,AD257&lt;=IF(ISNUMBER('Data Transformation'!$R$15),'Data Transformation'!$R$15,'Data Transformation'!$R$25))),TRUE,FALSE))</f>
        <v>0</v>
      </c>
    </row>
    <row r="258" spans="2:31" x14ac:dyDescent="0.45">
      <c r="B258">
        <v>253</v>
      </c>
      <c r="C258">
        <v>20</v>
      </c>
      <c r="D258">
        <v>0</v>
      </c>
      <c r="E258">
        <v>0</v>
      </c>
      <c r="F258">
        <v>0.2</v>
      </c>
      <c r="G258">
        <v>8.6956521739130432E-2</v>
      </c>
      <c r="H258">
        <v>1</v>
      </c>
      <c r="I258" t="str">
        <v>yes</v>
      </c>
      <c r="K258" s="59">
        <f>IFERROR(AVERAGEIF('Data Transformation'!$B$425:$B$8425,B258,IF('Input and Summary Results'!$J$4="no",'Data Transformation'!$C$425:$C$8425,'Data Transformation'!$E$425:$E$8425)),"")</f>
        <v>3.3918856000000004E-2</v>
      </c>
      <c r="L258" s="60" cm="1">
        <f t="array" ref="L258">IFERROR(_xlfn.STDEV.S(IF('Data Transformation'!$B$425:$B$8425=B258,IF('Input and Summary Results'!$J$4="no",'Data Transformation'!$C$425:$C$8425,'Data Transformation'!$E$425:$E$8425),"")),"")</f>
        <v>5.8136773544750164E-2</v>
      </c>
      <c r="M258" s="58"/>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c>
      <c r="Q258" t="str">
        <f>IFERROR(IF(AND(Assignments!L258&lt;('Data Transformation'!$R$4-'Data Transformation'!$R$3)/2,ABS(K258-'Data Transformation'!$R$6)&lt;ABS(K258-'Data Transformation'!$R$5),NOT(ISNUMBER(N258)),NOT(ISNUMBER(T258)),NOT(ISNUMBER(P258)),NOT(ISNUMBER(R258)),NOT(ISNUMBER(T258)),NOT(ISNUMBER(S258))),Assignments!B258,""),"")</f>
        <v/>
      </c>
      <c r="R258">
        <f>IF(H258&gt;='Data Transformation'!$R$30,B258,"")</f>
        <v>253</v>
      </c>
      <c r="S258" t="str">
        <f>IF(D258&gt;='Data Transformation'!$R$31,B258,"")</f>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Toggle</v>
      </c>
      <c r="W258" t="str">
        <f t="shared" si="10"/>
        <v/>
      </c>
      <c r="X258" t="str">
        <f t="shared" si="11"/>
        <v/>
      </c>
      <c r="AC258" t="b">
        <f t="shared" si="12"/>
        <v>0</v>
      </c>
      <c r="AD258">
        <f>IFERROR(ABS(ABS(K258-'Data Transformation'!$R$5)-ABS(K258-'Data Transformation'!$R$6)),"")</f>
        <v>0.74</v>
      </c>
      <c r="AE258" t="b">
        <f>IF(C258=FALSE,"",IF(AND(OR(V258=$Z$6,V258=$Z$8),OR(AC258=TRUE,AD258&lt;=IF(ISNUMBER('Data Transformation'!$R$15),'Data Transformation'!$R$15,'Data Transformation'!$R$25))),TRUE,FALSE))</f>
        <v>0</v>
      </c>
    </row>
    <row r="259" spans="2:31" x14ac:dyDescent="0.45">
      <c r="B259">
        <v>254</v>
      </c>
      <c r="C259">
        <v>19</v>
      </c>
      <c r="D259">
        <v>0</v>
      </c>
      <c r="E259">
        <v>0.77777777777777779</v>
      </c>
      <c r="F259">
        <v>0.5</v>
      </c>
      <c r="G259">
        <v>0.47826086956521741</v>
      </c>
      <c r="H259">
        <v>0</v>
      </c>
      <c r="I259" t="str">
        <v>no</v>
      </c>
      <c r="K259" s="59">
        <f>IFERROR(AVERAGEIF('Data Transformation'!$B$425:$B$8425,B259,IF('Input and Summary Results'!$J$4="no",'Data Transformation'!$C$425:$C$8425,'Data Transformation'!$E$425:$E$8425)),"")</f>
        <v>0.80097702544444438</v>
      </c>
      <c r="L259" s="60" cm="1">
        <f t="array" ref="L259">IFERROR(_xlfn.STDEV.S(IF('Data Transformation'!$B$425:$B$8425=B259,IF('Input and Summary Results'!$J$4="no",'Data Transformation'!$C$425:$C$8425,'Data Transformation'!$E$425:$E$8425),"")),"")</f>
        <v>0.18602116181945083</v>
      </c>
      <c r="M259" s="58"/>
      <c r="N259" t="str">
        <f>IF(E259&gt;='Data Transformation'!$R$29,B259,"")</f>
        <v/>
      </c>
      <c r="O259">
        <f>IFERROR(IF(AND(Assignments!L259&lt;('Data Transformation'!$R$4-'Data Transformation'!$R$3)/2,ABS(K259-'Data Transformation'!$R$6)&gt;ABS(K259-'Data Transformation'!$R$5),NOT(ISNUMBER(N259)),NOT(ISNUMBER(R259)),NOT(ISNUMBER(P259)),NOT(ISNUMBER(R259)),NOT(ISNUMBER(S259)),NOT(ISNUMBER(T259))),Assignments!B259,""),"")</f>
        <v>254</v>
      </c>
      <c r="P259" t="str">
        <f>IF(AND(NOT(ISNUMBER(N259)),NOT(ISNUMBER(R259)),NOT(ISNUMBER(S259)),G259&gt;='Data Transformation'!$R$28),B259,"")</f>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Moderate</v>
      </c>
      <c r="W259" t="str">
        <f t="shared" si="10"/>
        <v/>
      </c>
      <c r="X259" t="str">
        <f t="shared" si="11"/>
        <v/>
      </c>
      <c r="AC259" t="b">
        <f t="shared" si="12"/>
        <v>0</v>
      </c>
      <c r="AD259">
        <f>IFERROR(ABS(ABS(K259-'Data Transformation'!$R$5)-ABS(K259-'Data Transformation'!$R$6)),"")</f>
        <v>0.4019540508888888</v>
      </c>
      <c r="AE259" t="b">
        <f>IF(C259=FALSE,"",IF(AND(OR(V259=$Z$6,V259=$Z$8),OR(AC259=TRUE,AD259&lt;=IF(ISNUMBER('Data Transformation'!$R$15),'Data Transformation'!$R$15,'Data Transformation'!$R$25))),TRUE,FALSE))</f>
        <v>0</v>
      </c>
    </row>
    <row r="260" spans="2:31" x14ac:dyDescent="0.45">
      <c r="B260">
        <v>255</v>
      </c>
      <c r="C260">
        <v>18</v>
      </c>
      <c r="D260">
        <v>0</v>
      </c>
      <c r="E260">
        <v>0.88235294117647056</v>
      </c>
      <c r="F260">
        <v>0.6</v>
      </c>
      <c r="G260">
        <v>0.60869565217391308</v>
      </c>
      <c r="H260">
        <v>0</v>
      </c>
      <c r="I260" t="str">
        <v>no</v>
      </c>
      <c r="K260" s="59">
        <f>IFERROR(AVERAGEIF('Data Transformation'!$B$425:$B$8425,B260,IF('Input and Summary Results'!$J$4="no",'Data Transformation'!$C$425:$C$8425,'Data Transformation'!$E$425:$E$8425)),"")</f>
        <v>0.92433795576470579</v>
      </c>
      <c r="L260" s="60" cm="1">
        <f t="array" ref="L260">IFERROR(_xlfn.STDEV.S(IF('Data Transformation'!$B$425:$B$8425=B260,IF('Input and Summary Results'!$J$4="no",'Data Transformation'!$C$425:$C$8425,'Data Transformation'!$E$425:$E$8425),"")),"")</f>
        <v>0.15289437449605686</v>
      </c>
      <c r="M260" s="58"/>
      <c r="N260" t="str">
        <f>IF(E260&gt;='Data Transformation'!$R$29,B260,"")</f>
        <v/>
      </c>
      <c r="O260" t="str">
        <f>IFERROR(IF(AND(Assignments!L260&lt;('Data Transformation'!$R$4-'Data Transformation'!$R$3)/2,ABS(K260-'Data Transformation'!$R$6)&gt;ABS(K260-'Data Transformation'!$R$5),NOT(ISNUMBER(N260)),NOT(ISNUMBER(R260)),NOT(ISNUMBER(P260)),NOT(ISNUMBER(R260)),NOT(ISNUMBER(S260)),NOT(ISNUMBER(T260))),Assignments!B260,""),"")</f>
        <v/>
      </c>
      <c r="P260">
        <f>IF(AND(NOT(ISNUMBER(N260)),NOT(ISNUMBER(R260)),NOT(ISNUMBER(S260)),G260&gt;='Data Transformation'!$R$28),B260,"")</f>
        <v>255</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Rheostat</v>
      </c>
      <c r="W260" t="str">
        <f t="shared" si="10"/>
        <v/>
      </c>
      <c r="X260" t="str">
        <f t="shared" si="11"/>
        <v/>
      </c>
      <c r="AC260" t="b">
        <f t="shared" si="12"/>
        <v>0</v>
      </c>
      <c r="AD260">
        <f>IFERROR(ABS(ABS(K260-'Data Transformation'!$R$5)-ABS(K260-'Data Transformation'!$R$6)),"")</f>
        <v>0.64867591152941162</v>
      </c>
      <c r="AE260" t="b">
        <f>IF(C260=FALSE,"",IF(AND(OR(V260=$Z$6,V260=$Z$8),OR(AC260=TRUE,AD260&lt;=IF(ISNUMBER('Data Transformation'!$R$15),'Data Transformation'!$R$15,'Data Transformation'!$R$25))),TRUE,FALSE))</f>
        <v>0</v>
      </c>
    </row>
    <row r="261" spans="2:31" x14ac:dyDescent="0.45">
      <c r="B261">
        <v>256</v>
      </c>
      <c r="C261">
        <v>20</v>
      </c>
      <c r="D261">
        <v>0</v>
      </c>
      <c r="E261">
        <v>0.15789473684210525</v>
      </c>
      <c r="F261">
        <v>0.8</v>
      </c>
      <c r="G261">
        <v>0.78260869565217395</v>
      </c>
      <c r="H261">
        <v>0.42105263157894735</v>
      </c>
      <c r="I261" t="str">
        <v>no</v>
      </c>
      <c r="K261" s="59">
        <f>IFERROR(AVERAGEIF('Data Transformation'!$B$425:$B$8425,B261,IF('Input and Summary Results'!$J$4="no",'Data Transformation'!$C$425:$C$8425,'Data Transformation'!$E$425:$E$8425)),"")</f>
        <v>0.42190871642105254</v>
      </c>
      <c r="L261" s="60" cm="1">
        <f t="array" ref="L261">IFERROR(_xlfn.STDEV.S(IF('Data Transformation'!$B$425:$B$8425=B261,IF('Input and Summary Results'!$J$4="no",'Data Transformation'!$C$425:$C$8425,'Data Transformation'!$E$425:$E$8425),"")),"")</f>
        <v>0.31829679376168946</v>
      </c>
      <c r="M261" s="58"/>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0.35618256715789487</v>
      </c>
      <c r="AE261" t="b">
        <f>IF(C261=FALSE,"",IF(AND(OR(V261=$Z$6,V261=$Z$8),OR(AC261=TRUE,AD261&lt;=IF(ISNUMBER('Data Transformation'!$R$15),'Data Transformation'!$R$15,'Data Transformation'!$R$25))),TRUE,FALSE))</f>
        <v>0</v>
      </c>
    </row>
    <row r="262" spans="2:31" x14ac:dyDescent="0.45">
      <c r="B262">
        <v>257</v>
      </c>
      <c r="C262">
        <v>18</v>
      </c>
      <c r="D262">
        <v>0</v>
      </c>
      <c r="E262">
        <v>0.6470588235294118</v>
      </c>
      <c r="F262">
        <v>0.7</v>
      </c>
      <c r="G262">
        <v>0.60869565217391308</v>
      </c>
      <c r="H262">
        <v>0.11764705882352941</v>
      </c>
      <c r="I262" t="str">
        <v>no</v>
      </c>
      <c r="K262" s="59">
        <f>IFERROR(AVERAGEIF('Data Transformation'!$B$425:$B$8425,B262,IF('Input and Summary Results'!$J$4="no",'Data Transformation'!$C$425:$C$8425,'Data Transformation'!$E$425:$E$8425)),"")</f>
        <v>0.77094266411764711</v>
      </c>
      <c r="L262" s="60" cm="1">
        <f t="array" ref="L262">IFERROR(_xlfn.STDEV.S(IF('Data Transformation'!$B$425:$B$8425=B262,IF('Input and Summary Results'!$J$4="no",'Data Transformation'!$C$425:$C$8425,'Data Transformation'!$E$425:$E$8425),"")),"")</f>
        <v>0.29475637487953116</v>
      </c>
      <c r="M262" s="58"/>
      <c r="N262" t="str">
        <f>IF(E262&gt;='Data Transformation'!$R$29,B262,"")</f>
        <v/>
      </c>
      <c r="O262" t="str">
        <f>IFERROR(IF(AND(Assignments!L262&lt;('Data Transformation'!$R$4-'Data Transformation'!$R$3)/2,ABS(K262-'Data Transformation'!$R$6)&gt;ABS(K262-'Data Transformation'!$R$5),NOT(ISNUMBER(N262)),NOT(ISNUMBER(R262)),NOT(ISNUMBER(P262)),NOT(ISNUMBER(R262)),NOT(ISNUMBER(S262)),NOT(ISNUMBER(T262))),Assignments!B262,""),"")</f>
        <v/>
      </c>
      <c r="P262">
        <f>IF(AND(NOT(ISNUMBER(N262)),NOT(ISNUMBER(R262)),NOT(ISNUMBER(S262)),G262&gt;='Data Transformation'!$R$28),B262,"")</f>
        <v>257</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Rheostat</v>
      </c>
      <c r="W262" t="str">
        <f t="shared" si="10"/>
        <v/>
      </c>
      <c r="X262" t="str">
        <f t="shared" si="11"/>
        <v/>
      </c>
      <c r="AC262" t="b">
        <f t="shared" si="12"/>
        <v>0</v>
      </c>
      <c r="AD262">
        <f>IFERROR(ABS(ABS(K262-'Data Transformation'!$R$5)-ABS(K262-'Data Transformation'!$R$6)),"")</f>
        <v>0.34188532823529427</v>
      </c>
      <c r="AE262" t="b">
        <f>IF(C262=FALSE,"",IF(AND(OR(V262=$Z$6,V262=$Z$8),OR(AC262=TRUE,AD262&lt;=IF(ISNUMBER('Data Transformation'!$R$15),'Data Transformation'!$R$15,'Data Transformation'!$R$25))),TRUE,FALSE))</f>
        <v>0</v>
      </c>
    </row>
    <row r="263" spans="2:31" x14ac:dyDescent="0.45">
      <c r="B263">
        <v>258</v>
      </c>
      <c r="C263">
        <v>20</v>
      </c>
      <c r="D263">
        <v>0</v>
      </c>
      <c r="E263">
        <v>0</v>
      </c>
      <c r="F263">
        <v>0.2</v>
      </c>
      <c r="G263">
        <v>8.6956521739130432E-2</v>
      </c>
      <c r="H263">
        <v>1</v>
      </c>
      <c r="I263" t="str">
        <v>yes</v>
      </c>
      <c r="K263" s="59">
        <f>IFERROR(AVERAGEIF('Data Transformation'!$B$425:$B$8425,B263,IF('Input and Summary Results'!$J$4="no",'Data Transformation'!$C$425:$C$8425,'Data Transformation'!$E$425:$E$8425)),"")</f>
        <v>2.1066905736842102E-2</v>
      </c>
      <c r="L263" s="60" cm="1">
        <f t="array" ref="L263">IFERROR(_xlfn.STDEV.S(IF('Data Transformation'!$B$425:$B$8425=B263,IF('Input and Summary Results'!$J$4="no",'Data Transformation'!$C$425:$C$8425,'Data Transformation'!$E$425:$E$8425),"")),"")</f>
        <v>6.297038493842827E-2</v>
      </c>
      <c r="M263" s="58"/>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t="str">
        <f>IFERROR(IF(AND(Assignments!L263&lt;('Data Transformation'!$R$4-'Data Transformation'!$R$3)/2,ABS(K263-'Data Transformation'!$R$6)&lt;ABS(K263-'Data Transformation'!$R$5),NOT(ISNUMBER(N263)),NOT(ISNUMBER(T263)),NOT(ISNUMBER(P263)),NOT(ISNUMBER(R263)),NOT(ISNUMBER(T263)),NOT(ISNUMBER(S263))),Assignments!B263,""),"")</f>
        <v/>
      </c>
      <c r="R263">
        <f>IF(H263&gt;='Data Transformation'!$R$30,B263,"")</f>
        <v>258</v>
      </c>
      <c r="S263" t="str">
        <f>IF(D263&gt;='Data Transformation'!$R$31,B263,"")</f>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Toggle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0.74</v>
      </c>
      <c r="AE263" t="b">
        <f>IF(C263=FALSE,"",IF(AND(OR(V263=$Z$6,V263=$Z$8),OR(AC263=TRUE,AD263&lt;=IF(ISNUMBER('Data Transformation'!$R$15),'Data Transformation'!$R$15,'Data Transformation'!$R$25))),TRUE,FALSE))</f>
        <v>0</v>
      </c>
    </row>
    <row r="264" spans="2:31" x14ac:dyDescent="0.45">
      <c r="B264">
        <v>259</v>
      </c>
      <c r="C264">
        <v>15</v>
      </c>
      <c r="D264">
        <v>0</v>
      </c>
      <c r="E264">
        <v>0.5714285714285714</v>
      </c>
      <c r="F264">
        <v>0.8</v>
      </c>
      <c r="G264">
        <v>0.78260869565217395</v>
      </c>
      <c r="H264">
        <v>0.14285714285714285</v>
      </c>
      <c r="I264" t="str">
        <v>no</v>
      </c>
      <c r="K264" s="59">
        <f>IFERROR(AVERAGEIF('Data Transformation'!$B$425:$B$8425,B264,IF('Input and Summary Results'!$J$4="no",'Data Transformation'!$C$425:$C$8425,'Data Transformation'!$E$425:$E$8425)),"")</f>
        <v>0.74063575164285711</v>
      </c>
      <c r="L264" s="60" cm="1">
        <f t="array" ref="L264">IFERROR(_xlfn.STDEV.S(IF('Data Transformation'!$B$425:$B$8425=B264,IF('Input and Summary Results'!$J$4="no",'Data Transformation'!$C$425:$C$8425,'Data Transformation'!$E$425:$E$8425),"")),"")</f>
        <v>0.36176588797409526</v>
      </c>
      <c r="M264" s="58"/>
      <c r="N264" t="str">
        <f>IF(E264&gt;='Data Transformation'!$R$29,B264,"")</f>
        <v/>
      </c>
      <c r="O264" t="str">
        <f>IFERROR(IF(AND(Assignments!L264&lt;('Data Transformation'!$R$4-'Data Transformation'!$R$3)/2,ABS(K264-'Data Transformation'!$R$6)&gt;ABS(K264-'Data Transformation'!$R$5),NOT(ISNUMBER(N264)),NOT(ISNUMBER(R264)),NOT(ISNUMBER(P264)),NOT(ISNUMBER(R264)),NOT(ISNUMBER(S264)),NOT(ISNUMBER(T264))),Assignments!B264,""),"")</f>
        <v/>
      </c>
      <c r="P264">
        <f>IF(AND(NOT(ISNUMBER(N264)),NOT(ISNUMBER(R264)),NOT(ISNUMBER(S264)),G264&gt;='Data Transformation'!$R$28),B264,"")</f>
        <v>259</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Rheostat</v>
      </c>
      <c r="W264" t="str">
        <f t="shared" si="13"/>
        <v/>
      </c>
      <c r="X264" t="str">
        <f t="shared" si="14"/>
        <v/>
      </c>
      <c r="AC264" t="b">
        <f t="shared" si="15"/>
        <v>0</v>
      </c>
      <c r="AD264">
        <f>IFERROR(ABS(ABS(K264-'Data Transformation'!$R$5)-ABS(K264-'Data Transformation'!$R$6)),"")</f>
        <v>0.28127150328571426</v>
      </c>
      <c r="AE264" t="b">
        <f>IF(C264=FALSE,"",IF(AND(OR(V264=$Z$6,V264=$Z$8),OR(AC264=TRUE,AD264&lt;=IF(ISNUMBER('Data Transformation'!$R$15),'Data Transformation'!$R$15,'Data Transformation'!$R$25))),TRUE,FALSE))</f>
        <v>0</v>
      </c>
    </row>
    <row r="265" spans="2:31" x14ac:dyDescent="0.45">
      <c r="B265">
        <v>260</v>
      </c>
      <c r="C265">
        <v>18</v>
      </c>
      <c r="D265">
        <v>0</v>
      </c>
      <c r="E265">
        <v>0</v>
      </c>
      <c r="F265">
        <v>0.2</v>
      </c>
      <c r="G265">
        <v>8.6956521739130432E-2</v>
      </c>
      <c r="H265">
        <v>1</v>
      </c>
      <c r="I265" t="str">
        <v>yes</v>
      </c>
      <c r="K265" s="59">
        <f>IFERROR(AVERAGEIF('Data Transformation'!$B$425:$B$8425,B265,IF('Input and Summary Results'!$J$4="no",'Data Transformation'!$C$425:$C$8425,'Data Transformation'!$E$425:$E$8425)),"")</f>
        <v>2.7307522529411765E-2</v>
      </c>
      <c r="L265" s="60" cm="1">
        <f t="array" ref="L265">IFERROR(_xlfn.STDEV.S(IF('Data Transformation'!$B$425:$B$8425=B265,IF('Input and Summary Results'!$J$4="no",'Data Transformation'!$C$425:$C$8425,'Data Transformation'!$E$425:$E$8425),"")),"")</f>
        <v>7.9024073031729217E-2</v>
      </c>
      <c r="M265" s="58"/>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t="str">
        <f>IFERROR(IF(AND(Assignments!L265&lt;('Data Transformation'!$R$4-'Data Transformation'!$R$3)/2,ABS(K265-'Data Transformation'!$R$6)&lt;ABS(K265-'Data Transformation'!$R$5),NOT(ISNUMBER(N265)),NOT(ISNUMBER(T265)),NOT(ISNUMBER(P265)),NOT(ISNUMBER(R265)),NOT(ISNUMBER(T265)),NOT(ISNUMBER(S265))),Assignments!B265,""),"")</f>
        <v/>
      </c>
      <c r="R265">
        <f>IF(H265&gt;='Data Transformation'!$R$30,B265,"")</f>
        <v>260</v>
      </c>
      <c r="S265" t="str">
        <f>IF(D265&gt;='Data Transformation'!$R$31,B265,"")</f>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Toggle</v>
      </c>
      <c r="W265" t="str">
        <f t="shared" si="13"/>
        <v/>
      </c>
      <c r="X265" t="str">
        <f t="shared" si="14"/>
        <v/>
      </c>
      <c r="AC265" t="b">
        <f t="shared" si="15"/>
        <v>0</v>
      </c>
      <c r="AD265">
        <f>IFERROR(ABS(ABS(K265-'Data Transformation'!$R$5)-ABS(K265-'Data Transformation'!$R$6)),"")</f>
        <v>0.74</v>
      </c>
      <c r="AE265" t="b">
        <f>IF(C265=FALSE,"",IF(AND(OR(V265=$Z$6,V265=$Z$8),OR(AC265=TRUE,AD265&lt;=IF(ISNUMBER('Data Transformation'!$R$15),'Data Transformation'!$R$15,'Data Transformation'!$R$25))),TRUE,FALSE))</f>
        <v>0</v>
      </c>
    </row>
    <row r="266" spans="2:31" x14ac:dyDescent="0.45">
      <c r="B266">
        <v>261</v>
      </c>
      <c r="C266">
        <v>19</v>
      </c>
      <c r="D266">
        <v>0</v>
      </c>
      <c r="E266">
        <v>0</v>
      </c>
      <c r="F266">
        <v>0.2</v>
      </c>
      <c r="G266">
        <v>8.6956521739130432E-2</v>
      </c>
      <c r="H266">
        <v>1</v>
      </c>
      <c r="I266" t="str">
        <v>yes</v>
      </c>
      <c r="K266" s="59">
        <f>IFERROR(AVERAGEIF('Data Transformation'!$B$425:$B$8425,B266,IF('Input and Summary Results'!$J$4="no",'Data Transformation'!$C$425:$C$8425,'Data Transformation'!$E$425:$E$8425)),"")</f>
        <v>1.8399762888888886E-2</v>
      </c>
      <c r="L266" s="60" cm="1">
        <f t="array" ref="L266">IFERROR(_xlfn.STDEV.S(IF('Data Transformation'!$B$425:$B$8425=B266,IF('Input and Summary Results'!$J$4="no",'Data Transformation'!$C$425:$C$8425,'Data Transformation'!$E$425:$E$8425),"")),"")</f>
        <v>5.9202345705240154E-2</v>
      </c>
      <c r="M266" s="58"/>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0.74</v>
      </c>
      <c r="AE266" t="b">
        <f>IF(C266=FALSE,"",IF(AND(OR(V266=$Z$6,V266=$Z$8),OR(AC266=TRUE,AD266&lt;=IF(ISNUMBER('Data Transformation'!$R$15),'Data Transformation'!$R$15,'Data Transformation'!$R$25))),TRUE,FALSE))</f>
        <v>0</v>
      </c>
    </row>
    <row r="267" spans="2:31" x14ac:dyDescent="0.45">
      <c r="B267">
        <v>262</v>
      </c>
      <c r="C267">
        <v>17</v>
      </c>
      <c r="D267">
        <v>0</v>
      </c>
      <c r="E267">
        <v>0.25</v>
      </c>
      <c r="F267">
        <v>0.6</v>
      </c>
      <c r="G267">
        <v>0.56521739130434778</v>
      </c>
      <c r="H267">
        <v>0.625</v>
      </c>
      <c r="I267" t="str">
        <v>no</v>
      </c>
      <c r="K267" s="59">
        <f>IFERROR(AVERAGEIF('Data Transformation'!$B$425:$B$8425,B267,IF('Input and Summary Results'!$J$4="no",'Data Transformation'!$C$425:$C$8425,'Data Transformation'!$E$425:$E$8425)),"")</f>
        <v>0.34316929862500001</v>
      </c>
      <c r="L267" s="60" cm="1">
        <f t="array" ref="L267">IFERROR(_xlfn.STDEV.S(IF('Data Transformation'!$B$425:$B$8425=B267,IF('Input and Summary Results'!$J$4="no",'Data Transformation'!$C$425:$C$8425,'Data Transformation'!$E$425:$E$8425),"")),"")</f>
        <v>0.40025070193808754</v>
      </c>
      <c r="M267" s="58"/>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0.51366140274999994</v>
      </c>
      <c r="AE267" t="b">
        <f>IF(C267=FALSE,"",IF(AND(OR(V267=$Z$6,V267=$Z$8),OR(AC267=TRUE,AD267&lt;=IF(ISNUMBER('Data Transformation'!$R$15),'Data Transformation'!$R$15,'Data Transformation'!$R$25))),TRUE,FALSE))</f>
        <v>0</v>
      </c>
    </row>
    <row r="268" spans="2:31" x14ac:dyDescent="0.45">
      <c r="B268">
        <v>263</v>
      </c>
      <c r="C268">
        <v>18</v>
      </c>
      <c r="D268">
        <v>0</v>
      </c>
      <c r="E268">
        <v>0.11764705882352941</v>
      </c>
      <c r="F268">
        <v>0.7</v>
      </c>
      <c r="G268">
        <v>0.65217391304347827</v>
      </c>
      <c r="H268">
        <v>0.52941176470588236</v>
      </c>
      <c r="I268" t="str">
        <v>no</v>
      </c>
      <c r="K268" s="59">
        <f>IFERROR(AVERAGEIF('Data Transformation'!$B$425:$B$8425,B268,IF('Input and Summary Results'!$J$4="no",'Data Transformation'!$C$425:$C$8425,'Data Transformation'!$E$425:$E$8425)),"")</f>
        <v>0.36622187229411773</v>
      </c>
      <c r="L268" s="60" cm="1">
        <f t="array" ref="L268">IFERROR(_xlfn.STDEV.S(IF('Data Transformation'!$B$425:$B$8425=B268,IF('Input and Summary Results'!$J$4="no",'Data Transformation'!$C$425:$C$8425,'Data Transformation'!$E$425:$E$8425),"")),"")</f>
        <v>0.30213114148798809</v>
      </c>
      <c r="M268" s="58"/>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0.46755625541176449</v>
      </c>
      <c r="AE268" t="b">
        <f>IF(C268=FALSE,"",IF(AND(OR(V268=$Z$6,V268=$Z$8),OR(AC268=TRUE,AD268&lt;=IF(ISNUMBER('Data Transformation'!$R$15),'Data Transformation'!$R$15,'Data Transformation'!$R$25))),TRUE,FALSE))</f>
        <v>0</v>
      </c>
    </row>
    <row r="269" spans="2:31" x14ac:dyDescent="0.45">
      <c r="B269">
        <v>264</v>
      </c>
      <c r="C269">
        <v>19</v>
      </c>
      <c r="D269">
        <v>0</v>
      </c>
      <c r="E269">
        <v>5.5555555555555552E-2</v>
      </c>
      <c r="F269">
        <v>0.3</v>
      </c>
      <c r="G269">
        <v>0.17391304347826086</v>
      </c>
      <c r="H269">
        <v>0.94444444444444442</v>
      </c>
      <c r="I269" t="str">
        <v>no</v>
      </c>
      <c r="K269" s="59">
        <f>IFERROR(AVERAGEIF('Data Transformation'!$B$425:$B$8425,B269,IF('Input and Summary Results'!$J$4="no",'Data Transformation'!$C$425:$C$8425,'Data Transformation'!$E$425:$E$8425)),"")</f>
        <v>9.8033656722222223E-2</v>
      </c>
      <c r="L269" s="60" cm="1">
        <f t="array" ref="L269">IFERROR(_xlfn.STDEV.S(IF('Data Transformation'!$B$425:$B$8425=B269,IF('Input and Summary Results'!$J$4="no",'Data Transformation'!$C$425:$C$8425,'Data Transformation'!$E$425:$E$8425),"")),"")</f>
        <v>0.22943102319174091</v>
      </c>
      <c r="M269" s="58"/>
      <c r="N269" t="str">
        <f>IF(E269&gt;='Data Transformation'!$R$29,B269,"")</f>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c>
      <c r="Q269" t="str">
        <f>IFERROR(IF(AND(Assignments!L269&lt;('Data Transformation'!$R$4-'Data Transformation'!$R$3)/2,ABS(K269-'Data Transformation'!$R$6)&lt;ABS(K269-'Data Transformation'!$R$5),NOT(ISNUMBER(N269)),NOT(ISNUMBER(T269)),NOT(ISNUMBER(P269)),NOT(ISNUMBER(R269)),NOT(ISNUMBER(T269)),NOT(ISNUMBER(S269))),Assignments!B269,""),"")</f>
        <v/>
      </c>
      <c r="R269">
        <f>IF(H269&gt;='Data Transformation'!$R$30,B269,"")</f>
        <v>264</v>
      </c>
      <c r="S269" t="str">
        <f>IF(D269&gt;='Data Transformation'!$R$31,B269,"")</f>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Toggle</v>
      </c>
      <c r="W269" t="str">
        <f t="shared" si="13"/>
        <v/>
      </c>
      <c r="X269" t="str">
        <f t="shared" si="14"/>
        <v/>
      </c>
      <c r="AC269" t="b">
        <f t="shared" si="15"/>
        <v>0</v>
      </c>
      <c r="AD269">
        <f>IFERROR(ABS(ABS(K269-'Data Transformation'!$R$5)-ABS(K269-'Data Transformation'!$R$6)),"")</f>
        <v>0.74</v>
      </c>
      <c r="AE269" t="b">
        <f>IF(C269=FALSE,"",IF(AND(OR(V269=$Z$6,V269=$Z$8),OR(AC269=TRUE,AD269&lt;=IF(ISNUMBER('Data Transformation'!$R$15),'Data Transformation'!$R$15,'Data Transformation'!$R$25))),TRUE,FALSE))</f>
        <v>0</v>
      </c>
    </row>
    <row r="270" spans="2:31" x14ac:dyDescent="0.45">
      <c r="B270">
        <v>265</v>
      </c>
      <c r="C270">
        <v>16</v>
      </c>
      <c r="D270">
        <v>0</v>
      </c>
      <c r="E270">
        <v>0.73333333333333328</v>
      </c>
      <c r="F270">
        <v>0.5</v>
      </c>
      <c r="G270">
        <v>0.43478260869565216</v>
      </c>
      <c r="H270">
        <v>6.6666666666666666E-2</v>
      </c>
      <c r="I270" t="str">
        <v>no</v>
      </c>
      <c r="K270" s="59">
        <f>IFERROR(AVERAGEIF('Data Transformation'!$B$425:$B$8425,B270,IF('Input and Summary Results'!$J$4="no",'Data Transformation'!$C$425:$C$8425,'Data Transformation'!$E$425:$E$8425)),"")</f>
        <v>0.82865536253333327</v>
      </c>
      <c r="L270" s="60" cm="1">
        <f t="array" ref="L270">IFERROR(_xlfn.STDEV.S(IF('Data Transformation'!$B$425:$B$8425=B270,IF('Input and Summary Results'!$J$4="no",'Data Transformation'!$C$425:$C$8425,'Data Transformation'!$E$425:$E$8425),"")),"")</f>
        <v>0.26240320087325925</v>
      </c>
      <c r="M270" s="58"/>
      <c r="N270" t="str">
        <f>IF(E270&gt;='Data Transformation'!$R$29,B270,"")</f>
        <v/>
      </c>
      <c r="O270">
        <f>IFERROR(IF(AND(Assignments!L270&lt;('Data Transformation'!$R$4-'Data Transformation'!$R$3)/2,ABS(K270-'Data Transformation'!$R$6)&gt;ABS(K270-'Data Transformation'!$R$5),NOT(ISNUMBER(N270)),NOT(ISNUMBER(R270)),NOT(ISNUMBER(P270)),NOT(ISNUMBER(R270)),NOT(ISNUMBER(S270)),NOT(ISNUMBER(T270))),Assignments!B270,""),"")</f>
        <v>265</v>
      </c>
      <c r="P270" t="str">
        <f>IF(AND(NOT(ISNUMBER(N270)),NOT(ISNUMBER(R270)),NOT(ISNUMBER(S270)),G270&gt;='Data Transformation'!$R$28),B270,"")</f>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Moderate</v>
      </c>
      <c r="W270" t="str">
        <f t="shared" si="13"/>
        <v/>
      </c>
      <c r="X270" t="str">
        <f t="shared" si="14"/>
        <v/>
      </c>
      <c r="AC270" t="b">
        <f t="shared" si="15"/>
        <v>0</v>
      </c>
      <c r="AD270">
        <f>IFERROR(ABS(ABS(K270-'Data Transformation'!$R$5)-ABS(K270-'Data Transformation'!$R$6)),"")</f>
        <v>0.45731072506666659</v>
      </c>
      <c r="AE270" t="b">
        <f>IF(C270=FALSE,"",IF(AND(OR(V270=$Z$6,V270=$Z$8),OR(AC270=TRUE,AD270&lt;=IF(ISNUMBER('Data Transformation'!$R$15),'Data Transformation'!$R$15,'Data Transformation'!$R$25))),TRUE,FALSE))</f>
        <v>0</v>
      </c>
    </row>
    <row r="271" spans="2:31" x14ac:dyDescent="0.45">
      <c r="B271">
        <v>266</v>
      </c>
      <c r="C271">
        <v>13</v>
      </c>
      <c r="D271">
        <v>0</v>
      </c>
      <c r="E271">
        <v>8.3333333333333329E-2</v>
      </c>
      <c r="F271">
        <v>0.6</v>
      </c>
      <c r="G271">
        <v>0.56521739130434778</v>
      </c>
      <c r="H271">
        <v>0.5</v>
      </c>
      <c r="I271" t="str">
        <v>no</v>
      </c>
      <c r="K271" s="59">
        <f>IFERROR(AVERAGEIF('Data Transformation'!$B$425:$B$8425,B271,IF('Input and Summary Results'!$J$4="no",'Data Transformation'!$C$425:$C$8425,'Data Transformation'!$E$425:$E$8425)),"")</f>
        <v>0.41190206550000003</v>
      </c>
      <c r="L271" s="60" cm="1">
        <f t="array" ref="L271">IFERROR(_xlfn.STDEV.S(IF('Data Transformation'!$B$425:$B$8425=B271,IF('Input and Summary Results'!$J$4="no",'Data Transformation'!$C$425:$C$8425,'Data Transformation'!$E$425:$E$8425),"")),"")</f>
        <v>0.20449011181899313</v>
      </c>
      <c r="M271" s="58"/>
      <c r="N271" t="str">
        <f>IF(E271&gt;='Data Transformation'!$R$29,B271,"")</f>
        <v/>
      </c>
      <c r="O271" t="str">
        <f>IFERROR(IF(AND(Assignments!L271&lt;('Data Transformation'!$R$4-'Data Transformation'!$R$3)/2,ABS(K271-'Data Transformation'!$R$6)&gt;ABS(K271-'Data Transformation'!$R$5),NOT(ISNUMBER(N271)),NOT(ISNUMBER(R271)),NOT(ISNUMBER(P271)),NOT(ISNUMBER(R271)),NOT(ISNUMBER(S271)),NOT(ISNUMBER(T271))),Assignments!B271,""),"")</f>
        <v/>
      </c>
      <c r="P271">
        <f>IF(AND(NOT(ISNUMBER(N271)),NOT(ISNUMBER(R271)),NOT(ISNUMBER(S271)),G271&gt;='Data Transformation'!$R$28),B271,"")</f>
        <v>266</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Rheostat</v>
      </c>
      <c r="W271" t="str">
        <f t="shared" si="13"/>
        <v/>
      </c>
      <c r="X271" t="str">
        <f t="shared" si="14"/>
        <v/>
      </c>
      <c r="AC271" t="b">
        <f t="shared" si="15"/>
        <v>0</v>
      </c>
      <c r="AD271">
        <f>IFERROR(ABS(ABS(K271-'Data Transformation'!$R$5)-ABS(K271-'Data Transformation'!$R$6)),"")</f>
        <v>0.37619586899999991</v>
      </c>
      <c r="AE271" t="b">
        <f>IF(C271=FALSE,"",IF(AND(OR(V271=$Z$6,V271=$Z$8),OR(AC271=TRUE,AD271&lt;=IF(ISNUMBER('Data Transformation'!$R$15),'Data Transformation'!$R$15,'Data Transformation'!$R$25))),TRUE,FALSE))</f>
        <v>0</v>
      </c>
    </row>
    <row r="272" spans="2:31" x14ac:dyDescent="0.45">
      <c r="B272">
        <v>267</v>
      </c>
      <c r="C272">
        <v>14</v>
      </c>
      <c r="D272">
        <v>0</v>
      </c>
      <c r="E272">
        <v>0.84615384615384615</v>
      </c>
      <c r="F272">
        <v>0.5</v>
      </c>
      <c r="G272">
        <v>0.52173913043478259</v>
      </c>
      <c r="H272">
        <v>0</v>
      </c>
      <c r="I272" t="str">
        <v>no</v>
      </c>
      <c r="K272" s="59">
        <f>IFERROR(AVERAGEIF('Data Transformation'!$B$425:$B$8425,B272,IF('Input and Summary Results'!$J$4="no",'Data Transformation'!$C$425:$C$8425,'Data Transformation'!$E$425:$E$8425)),"")</f>
        <v>0.84515818799999987</v>
      </c>
      <c r="L272" s="60" cm="1">
        <f t="array" ref="L272">IFERROR(_xlfn.STDEV.S(IF('Data Transformation'!$B$425:$B$8425=B272,IF('Input and Summary Results'!$J$4="no",'Data Transformation'!$C$425:$C$8425,'Data Transformation'!$E$425:$E$8425),"")),"")</f>
        <v>0.1204108347074508</v>
      </c>
      <c r="M272" s="58"/>
      <c r="N272" t="str">
        <f>IF(E272&gt;='Data Transformation'!$R$29,B272,"")</f>
        <v/>
      </c>
      <c r="O272" t="str">
        <f>IFERROR(IF(AND(Assignments!L272&lt;('Data Transformation'!$R$4-'Data Transformation'!$R$3)/2,ABS(K272-'Data Transformation'!$R$6)&gt;ABS(K272-'Data Transformation'!$R$5),NOT(ISNUMBER(N272)),NOT(ISNUMBER(R272)),NOT(ISNUMBER(P272)),NOT(ISNUMBER(R272)),NOT(ISNUMBER(S272)),NOT(ISNUMBER(T272))),Assignments!B272,""),"")</f>
        <v/>
      </c>
      <c r="P272">
        <f>IF(AND(NOT(ISNUMBER(N272)),NOT(ISNUMBER(R272)),NOT(ISNUMBER(S272)),G272&gt;='Data Transformation'!$R$28),B272,"")</f>
        <v>267</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Rheostat</v>
      </c>
      <c r="W272" t="str">
        <f t="shared" si="13"/>
        <v/>
      </c>
      <c r="X272" t="str">
        <f t="shared" si="14"/>
        <v/>
      </c>
      <c r="AC272" t="b">
        <f t="shared" si="15"/>
        <v>0</v>
      </c>
      <c r="AD272">
        <f>IFERROR(ABS(ABS(K272-'Data Transformation'!$R$5)-ABS(K272-'Data Transformation'!$R$6)),"")</f>
        <v>0.49031637599999978</v>
      </c>
      <c r="AE272" t="b">
        <f>IF(C272=FALSE,"",IF(AND(OR(V272=$Z$6,V272=$Z$8),OR(AC272=TRUE,AD272&lt;=IF(ISNUMBER('Data Transformation'!$R$15),'Data Transformation'!$R$15,'Data Transformation'!$R$25))),TRUE,FALSE))</f>
        <v>0</v>
      </c>
    </row>
    <row r="273" spans="2:31" x14ac:dyDescent="0.45">
      <c r="B273">
        <v>268</v>
      </c>
      <c r="C273">
        <v>16</v>
      </c>
      <c r="D273">
        <v>0</v>
      </c>
      <c r="E273">
        <v>0.93333333333333335</v>
      </c>
      <c r="F273">
        <v>0.5</v>
      </c>
      <c r="G273">
        <v>0.47826086956521741</v>
      </c>
      <c r="H273">
        <v>0</v>
      </c>
      <c r="I273" t="str">
        <v>no</v>
      </c>
      <c r="K273" s="59">
        <f>IFERROR(AVERAGEIF('Data Transformation'!$B$425:$B$8425,B273,IF('Input and Summary Results'!$J$4="no",'Data Transformation'!$C$425:$C$8425,'Data Transformation'!$E$425:$E$8425)),"")</f>
        <v>0.94767659620000011</v>
      </c>
      <c r="L273" s="60" cm="1">
        <f t="array" ref="L273">IFERROR(_xlfn.STDEV.S(IF('Data Transformation'!$B$425:$B$8425=B273,IF('Input and Summary Results'!$J$4="no",'Data Transformation'!$C$425:$C$8425,'Data Transformation'!$E$425:$E$8425),"")),"")</f>
        <v>0.10453597082031479</v>
      </c>
      <c r="M273" s="58"/>
      <c r="N273">
        <f>IF(E273&gt;='Data Transformation'!$R$29,B273,"")</f>
        <v>268</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Neutral</v>
      </c>
      <c r="W273" t="str">
        <f t="shared" si="13"/>
        <v/>
      </c>
      <c r="X273" t="str">
        <f t="shared" si="14"/>
        <v/>
      </c>
      <c r="AC273" t="b">
        <f t="shared" si="15"/>
        <v>0</v>
      </c>
      <c r="AD273">
        <f>IFERROR(ABS(ABS(K273-'Data Transformation'!$R$5)-ABS(K273-'Data Transformation'!$R$6)),"")</f>
        <v>0.69535319240000026</v>
      </c>
      <c r="AE273" t="b">
        <f>IF(C273=FALSE,"",IF(AND(OR(V273=$Z$6,V273=$Z$8),OR(AC273=TRUE,AD273&lt;=IF(ISNUMBER('Data Transformation'!$R$15),'Data Transformation'!$R$15,'Data Transformation'!$R$25))),TRUE,FALSE))</f>
        <v>0</v>
      </c>
    </row>
    <row r="274" spans="2:31" x14ac:dyDescent="0.45">
      <c r="B274">
        <v>269</v>
      </c>
      <c r="C274">
        <v>19</v>
      </c>
      <c r="D274">
        <v>0</v>
      </c>
      <c r="E274">
        <v>0.88888888888888884</v>
      </c>
      <c r="F274">
        <v>0.5</v>
      </c>
      <c r="G274">
        <v>0.43478260869565216</v>
      </c>
      <c r="H274">
        <v>5.5555555555555552E-2</v>
      </c>
      <c r="I274" t="str">
        <v>no</v>
      </c>
      <c r="K274" s="59">
        <f>IFERROR(AVERAGEIF('Data Transformation'!$B$425:$B$8425,B274,IF('Input and Summary Results'!$J$4="no",'Data Transformation'!$C$425:$C$8425,'Data Transformation'!$E$425:$E$8425)),"")</f>
        <v>0.90566690444444431</v>
      </c>
      <c r="L274" s="60" cm="1">
        <f t="array" ref="L274">IFERROR(_xlfn.STDEV.S(IF('Data Transformation'!$B$425:$B$8425=B274,IF('Input and Summary Results'!$J$4="no",'Data Transformation'!$C$425:$C$8425,'Data Transformation'!$E$425:$E$8425),"")),"")</f>
        <v>0.22637661178094146</v>
      </c>
      <c r="M274" s="58"/>
      <c r="N274" t="str">
        <f>IF(E274&gt;='Data Transformation'!$R$29,B274,"")</f>
        <v/>
      </c>
      <c r="O274">
        <f>IFERROR(IF(AND(Assignments!L274&lt;('Data Transformation'!$R$4-'Data Transformation'!$R$3)/2,ABS(K274-'Data Transformation'!$R$6)&gt;ABS(K274-'Data Transformation'!$R$5),NOT(ISNUMBER(N274)),NOT(ISNUMBER(R274)),NOT(ISNUMBER(P274)),NOT(ISNUMBER(R274)),NOT(ISNUMBER(S274)),NOT(ISNUMBER(T274))),Assignments!B274,""),"")</f>
        <v>269</v>
      </c>
      <c r="P274" t="str">
        <f>IF(AND(NOT(ISNUMBER(N274)),NOT(ISNUMBER(R274)),NOT(ISNUMBER(S274)),G274&gt;='Data Transformation'!$R$28),B274,"")</f>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Moderate</v>
      </c>
      <c r="W274" t="str">
        <f t="shared" si="13"/>
        <v/>
      </c>
      <c r="X274" t="str">
        <f t="shared" si="14"/>
        <v/>
      </c>
      <c r="AC274" t="b">
        <f t="shared" si="15"/>
        <v>0</v>
      </c>
      <c r="AD274">
        <f>IFERROR(ABS(ABS(K274-'Data Transformation'!$R$5)-ABS(K274-'Data Transformation'!$R$6)),"")</f>
        <v>0.61133380888888866</v>
      </c>
      <c r="AE274" t="b">
        <f>IF(C274=FALSE,"",IF(AND(OR(V274=$Z$6,V274=$Z$8),OR(AC274=TRUE,AD274&lt;=IF(ISNUMBER('Data Transformation'!$R$15),'Data Transformation'!$R$15,'Data Transformation'!$R$25))),TRUE,FALSE))</f>
        <v>0</v>
      </c>
    </row>
    <row r="275" spans="2:31" x14ac:dyDescent="0.45">
      <c r="B275">
        <v>270</v>
      </c>
      <c r="C275">
        <v>17</v>
      </c>
      <c r="D275">
        <v>0</v>
      </c>
      <c r="E275">
        <v>0.9375</v>
      </c>
      <c r="F275">
        <v>0.4</v>
      </c>
      <c r="G275">
        <v>0.30434782608695654</v>
      </c>
      <c r="H275">
        <v>6.25E-2</v>
      </c>
      <c r="I275" t="str">
        <v>no</v>
      </c>
      <c r="K275" s="59">
        <f>IFERROR(AVERAGEIF('Data Transformation'!$B$425:$B$8425,B275,IF('Input and Summary Results'!$J$4="no",'Data Transformation'!$C$425:$C$8425,'Data Transformation'!$E$425:$E$8425)),"")</f>
        <v>0.89272317350000008</v>
      </c>
      <c r="L275" s="60" cm="1">
        <f t="array" ref="L275">IFERROR(_xlfn.STDEV.S(IF('Data Transformation'!$B$425:$B$8425=B275,IF('Input and Summary Results'!$J$4="no",'Data Transformation'!$C$425:$C$8425,'Data Transformation'!$E$425:$E$8425),"")),"")</f>
        <v>0.26456665717848976</v>
      </c>
      <c r="M275" s="58"/>
      <c r="N275">
        <f>IF(E275&gt;='Data Transformation'!$R$29,B275,"")</f>
        <v>270</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Neutral</v>
      </c>
      <c r="W275" t="str">
        <f t="shared" si="13"/>
        <v/>
      </c>
      <c r="X275" t="str">
        <f t="shared" si="14"/>
        <v/>
      </c>
      <c r="AC275" t="b">
        <f t="shared" si="15"/>
        <v>0</v>
      </c>
      <c r="AD275">
        <f>IFERROR(ABS(ABS(K275-'Data Transformation'!$R$5)-ABS(K275-'Data Transformation'!$R$6)),"")</f>
        <v>0.5854463470000002</v>
      </c>
      <c r="AE275" t="b">
        <f>IF(C275=FALSE,"",IF(AND(OR(V275=$Z$6,V275=$Z$8),OR(AC275=TRUE,AD275&lt;=IF(ISNUMBER('Data Transformation'!$R$15),'Data Transformation'!$R$15,'Data Transformation'!$R$25))),TRUE,FALSE))</f>
        <v>0</v>
      </c>
    </row>
    <row r="276" spans="2:31" x14ac:dyDescent="0.45">
      <c r="B276">
        <v>271</v>
      </c>
      <c r="C276">
        <v>19</v>
      </c>
      <c r="D276">
        <v>0</v>
      </c>
      <c r="E276">
        <v>0</v>
      </c>
      <c r="F276">
        <v>0.2</v>
      </c>
      <c r="G276">
        <v>8.6956521739130432E-2</v>
      </c>
      <c r="H276">
        <v>1</v>
      </c>
      <c r="I276" t="str">
        <v>yes</v>
      </c>
      <c r="K276" s="59">
        <f>IFERROR(AVERAGEIF('Data Transformation'!$B$425:$B$8425,B276,IF('Input and Summary Results'!$J$4="no",'Data Transformation'!$C$425:$C$8425,'Data Transformation'!$E$425:$E$8425)),"")</f>
        <v>-2.0584538888888699E-4</v>
      </c>
      <c r="L276" s="60" cm="1">
        <f t="array" ref="L276">IFERROR(_xlfn.STDEV.S(IF('Data Transformation'!$B$425:$B$8425=B276,IF('Input and Summary Results'!$J$4="no",'Data Transformation'!$C$425:$C$8425,'Data Transformation'!$E$425:$E$8425),"")),"")</f>
        <v>7.348755126026961E-2</v>
      </c>
      <c r="M276" s="58"/>
      <c r="N276" t="str">
        <f>IF(E276&gt;='Data Transformation'!$R$29,B276,"")</f>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c>
      <c r="Q276" t="str">
        <f>IFERROR(IF(AND(Assignments!L276&lt;('Data Transformation'!$R$4-'Data Transformation'!$R$3)/2,ABS(K276-'Data Transformation'!$R$6)&lt;ABS(K276-'Data Transformation'!$R$5),NOT(ISNUMBER(N276)),NOT(ISNUMBER(T276)),NOT(ISNUMBER(P276)),NOT(ISNUMBER(R276)),NOT(ISNUMBER(T276)),NOT(ISNUMBER(S276))),Assignments!B276,""),"")</f>
        <v/>
      </c>
      <c r="R276">
        <f>IF(H276&gt;='Data Transformation'!$R$30,B276,"")</f>
        <v>271</v>
      </c>
      <c r="S276" t="str">
        <f>IF(D276&gt;='Data Transformation'!$R$31,B276,"")</f>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Toggle</v>
      </c>
      <c r="W276" t="str">
        <f t="shared" si="13"/>
        <v/>
      </c>
      <c r="X276" t="str">
        <f t="shared" si="14"/>
        <v/>
      </c>
      <c r="AC276" t="b">
        <f t="shared" si="15"/>
        <v>0</v>
      </c>
      <c r="AD276">
        <f>IFERROR(ABS(ABS(K276-'Data Transformation'!$R$5)-ABS(K276-'Data Transformation'!$R$6)),"")</f>
        <v>0.74</v>
      </c>
      <c r="AE276" t="b">
        <f>IF(C276=FALSE,"",IF(AND(OR(V276=$Z$6,V276=$Z$8),OR(AC276=TRUE,AD276&lt;=IF(ISNUMBER('Data Transformation'!$R$15),'Data Transformation'!$R$15,'Data Transformation'!$R$25))),TRUE,FALSE))</f>
        <v>0</v>
      </c>
    </row>
    <row r="277" spans="2:31" x14ac:dyDescent="0.45">
      <c r="B277">
        <v>272</v>
      </c>
      <c r="C277">
        <v>20</v>
      </c>
      <c r="D277">
        <v>0</v>
      </c>
      <c r="E277">
        <v>0</v>
      </c>
      <c r="F277">
        <v>0.2</v>
      </c>
      <c r="G277">
        <v>8.6956521739130432E-2</v>
      </c>
      <c r="H277">
        <v>1</v>
      </c>
      <c r="I277" t="str">
        <v>yes</v>
      </c>
      <c r="K277" s="59">
        <f>IFERROR(AVERAGEIF('Data Transformation'!$B$425:$B$8425,B277,IF('Input and Summary Results'!$J$4="no",'Data Transformation'!$C$425:$C$8425,'Data Transformation'!$E$425:$E$8425)),"")</f>
        <v>1.102579657894737E-2</v>
      </c>
      <c r="L277" s="60" cm="1">
        <f t="array" ref="L277">IFERROR(_xlfn.STDEV.S(IF('Data Transformation'!$B$425:$B$8425=B277,IF('Input and Summary Results'!$J$4="no",'Data Transformation'!$C$425:$C$8425,'Data Transformation'!$E$425:$E$8425),"")),"")</f>
        <v>9.2038257530840287E-2</v>
      </c>
      <c r="M277" s="58"/>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c>
      <c r="Q277" t="str">
        <f>IFERROR(IF(AND(Assignments!L277&lt;('Data Transformation'!$R$4-'Data Transformation'!$R$3)/2,ABS(K277-'Data Transformation'!$R$6)&lt;ABS(K277-'Data Transformation'!$R$5),NOT(ISNUMBER(N277)),NOT(ISNUMBER(T277)),NOT(ISNUMBER(P277)),NOT(ISNUMBER(R277)),NOT(ISNUMBER(T277)),NOT(ISNUMBER(S277))),Assignments!B277,""),"")</f>
        <v/>
      </c>
      <c r="R277">
        <f>IF(H277&gt;='Data Transformation'!$R$30,B277,"")</f>
        <v>272</v>
      </c>
      <c r="S277" t="str">
        <f>IF(D277&gt;='Data Transformation'!$R$31,B277,"")</f>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Toggle</v>
      </c>
      <c r="W277" t="str">
        <f t="shared" si="13"/>
        <v/>
      </c>
      <c r="X277" t="str">
        <f t="shared" si="14"/>
        <v/>
      </c>
      <c r="AC277" t="b">
        <f t="shared" si="15"/>
        <v>0</v>
      </c>
      <c r="AD277">
        <f>IFERROR(ABS(ABS(K277-'Data Transformation'!$R$5)-ABS(K277-'Data Transformation'!$R$6)),"")</f>
        <v>0.73999999999999988</v>
      </c>
      <c r="AE277" t="b">
        <f>IF(C277=FALSE,"",IF(AND(OR(V277=$Z$6,V277=$Z$8),OR(AC277=TRUE,AD277&lt;=IF(ISNUMBER('Data Transformation'!$R$15),'Data Transformation'!$R$15,'Data Transformation'!$R$25))),TRUE,FALSE))</f>
        <v>0</v>
      </c>
    </row>
    <row r="278" spans="2:31" x14ac:dyDescent="0.45">
      <c r="B278">
        <v>273</v>
      </c>
      <c r="C278">
        <v>17</v>
      </c>
      <c r="D278">
        <v>0</v>
      </c>
      <c r="E278">
        <v>0</v>
      </c>
      <c r="F278">
        <v>0.2</v>
      </c>
      <c r="G278">
        <v>8.6956521739130432E-2</v>
      </c>
      <c r="H278">
        <v>1</v>
      </c>
      <c r="I278" t="str">
        <v>yes</v>
      </c>
      <c r="K278" s="59">
        <f>IFERROR(AVERAGEIF('Data Transformation'!$B$425:$B$8425,B278,IF('Input and Summary Results'!$J$4="no",'Data Transformation'!$C$425:$C$8425,'Data Transformation'!$E$425:$E$8425)),"")</f>
        <v>-6.4238181875000012E-3</v>
      </c>
      <c r="L278" s="60" cm="1">
        <f t="array" ref="L278">IFERROR(_xlfn.STDEV.S(IF('Data Transformation'!$B$425:$B$8425=B278,IF('Input and Summary Results'!$J$4="no",'Data Transformation'!$C$425:$C$8425,'Data Transformation'!$E$425:$E$8425),"")),"")</f>
        <v>7.6134828116368278E-2</v>
      </c>
      <c r="M278" s="58"/>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c>
      <c r="Q278" t="str">
        <f>IFERROR(IF(AND(Assignments!L278&lt;('Data Transformation'!$R$4-'Data Transformation'!$R$3)/2,ABS(K278-'Data Transformation'!$R$6)&lt;ABS(K278-'Data Transformation'!$R$5),NOT(ISNUMBER(N278)),NOT(ISNUMBER(T278)),NOT(ISNUMBER(P278)),NOT(ISNUMBER(R278)),NOT(ISNUMBER(T278)),NOT(ISNUMBER(S278))),Assignments!B278,""),"")</f>
        <v/>
      </c>
      <c r="R278">
        <f>IF(H278&gt;='Data Transformation'!$R$30,B278,"")</f>
        <v>273</v>
      </c>
      <c r="S278" t="str">
        <f>IF(D278&gt;='Data Transformation'!$R$31,B278,"")</f>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Toggle</v>
      </c>
      <c r="W278" t="str">
        <f t="shared" si="13"/>
        <v/>
      </c>
      <c r="X278" t="str">
        <f t="shared" si="14"/>
        <v/>
      </c>
      <c r="AC278" t="b">
        <f t="shared" si="15"/>
        <v>0</v>
      </c>
      <c r="AD278">
        <f>IFERROR(ABS(ABS(K278-'Data Transformation'!$R$5)-ABS(K278-'Data Transformation'!$R$6)),"")</f>
        <v>0.74</v>
      </c>
      <c r="AE278" t="b">
        <f>IF(C278=FALSE,"",IF(AND(OR(V278=$Z$6,V278=$Z$8),OR(AC278=TRUE,AD278&lt;=IF(ISNUMBER('Data Transformation'!$R$15),'Data Transformation'!$R$15,'Data Transformation'!$R$25))),TRUE,FALSE))</f>
        <v>0</v>
      </c>
    </row>
    <row r="279" spans="2:31" x14ac:dyDescent="0.45">
      <c r="B279">
        <v>274</v>
      </c>
      <c r="C279">
        <v>19</v>
      </c>
      <c r="D279">
        <v>0</v>
      </c>
      <c r="E279">
        <v>0.22222222222222221</v>
      </c>
      <c r="F279">
        <v>0.8</v>
      </c>
      <c r="G279">
        <v>0.78260869565217395</v>
      </c>
      <c r="H279">
        <v>0.55555555555555558</v>
      </c>
      <c r="I279" t="str">
        <v>no</v>
      </c>
      <c r="K279" s="59">
        <f>IFERROR(AVERAGEIF('Data Transformation'!$B$425:$B$8425,B279,IF('Input and Summary Results'!$J$4="no",'Data Transformation'!$C$425:$C$8425,'Data Transformation'!$E$425:$E$8425)),"")</f>
        <v>0.32300419122222235</v>
      </c>
      <c r="L279" s="60" cm="1">
        <f t="array" ref="L279">IFERROR(_xlfn.STDEV.S(IF('Data Transformation'!$B$425:$B$8425=B279,IF('Input and Summary Results'!$J$4="no",'Data Transformation'!$C$425:$C$8425,'Data Transformation'!$E$425:$E$8425),"")),"")</f>
        <v>0.38358891668764977</v>
      </c>
      <c r="M279" s="58"/>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0.55399161755555526</v>
      </c>
      <c r="AE279" t="b">
        <f>IF(C279=FALSE,"",IF(AND(OR(V279=$Z$6,V279=$Z$8),OR(AC279=TRUE,AD279&lt;=IF(ISNUMBER('Data Transformation'!$R$15),'Data Transformation'!$R$15,'Data Transformation'!$R$25))),TRUE,FALSE))</f>
        <v>0</v>
      </c>
    </row>
    <row r="280" spans="2:31" x14ac:dyDescent="0.45">
      <c r="B280">
        <v>275</v>
      </c>
      <c r="C280">
        <v>19</v>
      </c>
      <c r="D280">
        <v>0</v>
      </c>
      <c r="E280">
        <v>0.1111111111111111</v>
      </c>
      <c r="F280">
        <v>0.7</v>
      </c>
      <c r="G280">
        <v>0.65217391304347827</v>
      </c>
      <c r="H280">
        <v>0.72222222222222221</v>
      </c>
      <c r="I280" t="str">
        <v>no</v>
      </c>
      <c r="K280" s="59">
        <f>IFERROR(AVERAGEIF('Data Transformation'!$B$425:$B$8425,B280,IF('Input and Summary Results'!$J$4="no",'Data Transformation'!$C$425:$C$8425,'Data Transformation'!$E$425:$E$8425)),"")</f>
        <v>0.25737755766666665</v>
      </c>
      <c r="L280" s="60" cm="1">
        <f t="array" ref="L280">IFERROR(_xlfn.STDEV.S(IF('Data Transformation'!$B$425:$B$8425=B280,IF('Input and Summary Results'!$J$4="no",'Data Transformation'!$C$425:$C$8425,'Data Transformation'!$E$425:$E$8425),"")),"")</f>
        <v>0.29467279914680317</v>
      </c>
      <c r="M280" s="58"/>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f>IF(AND(NOT(ISNUMBER(N280)),NOT(ISNUMBER(R280)),NOT(ISNUMBER(S280)),G280&gt;='Data Transformation'!$R$28),B280,"")</f>
        <v>275</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c>
      <c r="S280" t="str">
        <f>IF(D280&gt;='Data Transformation'!$R$31,B280,"")</f>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Rheostat</v>
      </c>
      <c r="W280" t="str">
        <f t="shared" si="13"/>
        <v/>
      </c>
      <c r="X280" t="str">
        <f t="shared" si="14"/>
        <v/>
      </c>
      <c r="AC280" t="b">
        <f t="shared" si="15"/>
        <v>0</v>
      </c>
      <c r="AD280">
        <f>IFERROR(ABS(ABS(K280-'Data Transformation'!$R$5)-ABS(K280-'Data Transformation'!$R$6)),"")</f>
        <v>0.68524488466666678</v>
      </c>
      <c r="AE280" t="b">
        <f>IF(C280=FALSE,"",IF(AND(OR(V280=$Z$6,V280=$Z$8),OR(AC280=TRUE,AD280&lt;=IF(ISNUMBER('Data Transformation'!$R$15),'Data Transformation'!$R$15,'Data Transformation'!$R$25))),TRUE,FALSE))</f>
        <v>0</v>
      </c>
    </row>
    <row r="281" spans="2:31" x14ac:dyDescent="0.45">
      <c r="B281">
        <v>276</v>
      </c>
      <c r="C281">
        <v>19</v>
      </c>
      <c r="D281">
        <v>0</v>
      </c>
      <c r="E281">
        <v>0.1111111111111111</v>
      </c>
      <c r="F281">
        <v>0.5</v>
      </c>
      <c r="G281">
        <v>0.43478260869565216</v>
      </c>
      <c r="H281">
        <v>0.83333333333333337</v>
      </c>
      <c r="I281" t="str">
        <v>no</v>
      </c>
      <c r="K281" s="59">
        <f>IFERROR(AVERAGEIF('Data Transformation'!$B$425:$B$8425,B281,IF('Input and Summary Results'!$J$4="no",'Data Transformation'!$C$425:$C$8425,'Data Transformation'!$E$425:$E$8425)),"")</f>
        <v>0.1731334552222222</v>
      </c>
      <c r="L281" s="60" cm="1">
        <f t="array" ref="L281">IFERROR(_xlfn.STDEV.S(IF('Data Transformation'!$B$425:$B$8425=B281,IF('Input and Summary Results'!$J$4="no",'Data Transformation'!$C$425:$C$8425,'Data Transformation'!$E$425:$E$8425),"")),"")</f>
        <v>0.28297183475511267</v>
      </c>
      <c r="M281" s="58"/>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c>
      <c r="Q281">
        <f>IFERROR(IF(AND(Assignments!L281&lt;('Data Transformation'!$R$4-'Data Transformation'!$R$3)/2,ABS(K281-'Data Transformation'!$R$6)&lt;ABS(K281-'Data Transformation'!$R$5),NOT(ISNUMBER(N281)),NOT(ISNUMBER(T281)),NOT(ISNUMBER(P281)),NOT(ISNUMBER(R281)),NOT(ISNUMBER(T281)),NOT(ISNUMBER(S281))),Assignments!B281,""),"")</f>
        <v>276</v>
      </c>
      <c r="R281" t="str">
        <f>IF(H281&gt;='Data Transformation'!$R$30,B281,"")</f>
        <v/>
      </c>
      <c r="S281" t="str">
        <f>IF(D281&gt;='Data Transformation'!$R$31,B281,"")</f>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Adverse</v>
      </c>
      <c r="W281" t="str">
        <f t="shared" si="13"/>
        <v/>
      </c>
      <c r="X281" t="str">
        <f t="shared" si="14"/>
        <v/>
      </c>
      <c r="AC281" t="b">
        <f t="shared" si="15"/>
        <v>0</v>
      </c>
      <c r="AD281">
        <f>IFERROR(ABS(ABS(K281-'Data Transformation'!$R$5)-ABS(K281-'Data Transformation'!$R$6)),"")</f>
        <v>0.74</v>
      </c>
      <c r="AE281" t="b">
        <f>IF(C281=FALSE,"",IF(AND(OR(V281=$Z$6,V281=$Z$8),OR(AC281=TRUE,AD281&lt;=IF(ISNUMBER('Data Transformation'!$R$15),'Data Transformation'!$R$15,'Data Transformation'!$R$25))),TRUE,FALSE))</f>
        <v>0</v>
      </c>
    </row>
    <row r="282" spans="2:31" x14ac:dyDescent="0.45">
      <c r="B282">
        <v>277</v>
      </c>
      <c r="C282">
        <v>19</v>
      </c>
      <c r="D282">
        <v>0</v>
      </c>
      <c r="E282">
        <v>0.5</v>
      </c>
      <c r="F282">
        <v>0.8</v>
      </c>
      <c r="G282">
        <v>0.73913043478260865</v>
      </c>
      <c r="H282">
        <v>0.16666666666666666</v>
      </c>
      <c r="I282" t="str">
        <v>no</v>
      </c>
      <c r="K282" s="59">
        <f>IFERROR(AVERAGEIF('Data Transformation'!$B$425:$B$8425,B282,IF('Input and Summary Results'!$J$4="no",'Data Transformation'!$C$425:$C$8425,'Data Transformation'!$E$425:$E$8425)),"")</f>
        <v>0.68355091916666677</v>
      </c>
      <c r="L282" s="60" cm="1">
        <f t="array" ref="L282">IFERROR(_xlfn.STDEV.S(IF('Data Transformation'!$B$425:$B$8425=B282,IF('Input and Summary Results'!$J$4="no",'Data Transformation'!$C$425:$C$8425,'Data Transformation'!$E$425:$E$8425),"")),"")</f>
        <v>0.37005420881665152</v>
      </c>
      <c r="M282" s="58"/>
      <c r="N282" t="str">
        <f>IF(E282&gt;='Data Transformation'!$R$29,B282,"")</f>
        <v/>
      </c>
      <c r="O282" t="str">
        <f>IFERROR(IF(AND(Assignments!L282&lt;('Data Transformation'!$R$4-'Data Transformation'!$R$3)/2,ABS(K282-'Data Transformation'!$R$6)&gt;ABS(K282-'Data Transformation'!$R$5),NOT(ISNUMBER(N282)),NOT(ISNUMBER(R282)),NOT(ISNUMBER(P282)),NOT(ISNUMBER(R282)),NOT(ISNUMBER(S282)),NOT(ISNUMBER(T282))),Assignments!B282,""),"")</f>
        <v/>
      </c>
      <c r="P282">
        <f>IF(AND(NOT(ISNUMBER(N282)),NOT(ISNUMBER(R282)),NOT(ISNUMBER(S282)),G282&gt;='Data Transformation'!$R$28),B282,"")</f>
        <v>277</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Rheostat</v>
      </c>
      <c r="W282" t="str">
        <f t="shared" si="13"/>
        <v/>
      </c>
      <c r="X282" t="str">
        <f t="shared" si="14"/>
        <v/>
      </c>
      <c r="AC282" t="b">
        <f t="shared" si="15"/>
        <v>0</v>
      </c>
      <c r="AD282">
        <f>IFERROR(ABS(ABS(K282-'Data Transformation'!$R$5)-ABS(K282-'Data Transformation'!$R$6)),"")</f>
        <v>0.16710183833333359</v>
      </c>
      <c r="AE282" t="b">
        <f>IF(C282=FALSE,"",IF(AND(OR(V282=$Z$6,V282=$Z$8),OR(AC282=TRUE,AD282&lt;=IF(ISNUMBER('Data Transformation'!$R$15),'Data Transformation'!$R$15,'Data Transformation'!$R$25))),TRUE,FALSE))</f>
        <v>0</v>
      </c>
    </row>
    <row r="283" spans="2:31" x14ac:dyDescent="0.45">
      <c r="B283">
        <v>278</v>
      </c>
      <c r="C283">
        <v>19</v>
      </c>
      <c r="D283">
        <v>0</v>
      </c>
      <c r="E283">
        <v>0.16666666666666666</v>
      </c>
      <c r="F283">
        <v>0.7</v>
      </c>
      <c r="G283">
        <v>0.65217391304347827</v>
      </c>
      <c r="H283">
        <v>0.55555555555555558</v>
      </c>
      <c r="I283" t="str">
        <v>no</v>
      </c>
      <c r="K283" s="59">
        <f>IFERROR(AVERAGEIF('Data Transformation'!$B$425:$B$8425,B283,IF('Input and Summary Results'!$J$4="no",'Data Transformation'!$C$425:$C$8425,'Data Transformation'!$E$425:$E$8425)),"")</f>
        <v>0.3560552047222223</v>
      </c>
      <c r="L283" s="60" cm="1">
        <f t="array" ref="L283">IFERROR(_xlfn.STDEV.S(IF('Data Transformation'!$B$425:$B$8425=B283,IF('Input and Summary Results'!$J$4="no",'Data Transformation'!$C$425:$C$8425,'Data Transformation'!$E$425:$E$8425),"")),"")</f>
        <v>0.35578871204369322</v>
      </c>
      <c r="M283" s="58"/>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f>IF(AND(NOT(ISNUMBER(N283)),NOT(ISNUMBER(R283)),NOT(ISNUMBER(S283)),G283&gt;='Data Transformation'!$R$28),B283,"")</f>
        <v>278</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c>
      <c r="S283" t="str">
        <f>IF(D283&gt;='Data Transformation'!$R$31,B283,"")</f>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Rheostat</v>
      </c>
      <c r="W283" t="str">
        <f t="shared" si="13"/>
        <v/>
      </c>
      <c r="X283" t="str">
        <f t="shared" si="14"/>
        <v/>
      </c>
      <c r="AC283" t="b">
        <f t="shared" si="15"/>
        <v>0</v>
      </c>
      <c r="AD283">
        <f>IFERROR(ABS(ABS(K283-'Data Transformation'!$R$5)-ABS(K283-'Data Transformation'!$R$6)),"")</f>
        <v>0.48788959055555536</v>
      </c>
      <c r="AE283" t="b">
        <f>IF(C283=FALSE,"",IF(AND(OR(V283=$Z$6,V283=$Z$8),OR(AC283=TRUE,AD283&lt;=IF(ISNUMBER('Data Transformation'!$R$15),'Data Transformation'!$R$15,'Data Transformation'!$R$25))),TRUE,FALSE))</f>
        <v>0</v>
      </c>
    </row>
    <row r="284" spans="2:31" x14ac:dyDescent="0.45">
      <c r="B284">
        <v>279</v>
      </c>
      <c r="C284">
        <v>20</v>
      </c>
      <c r="D284">
        <v>0</v>
      </c>
      <c r="E284">
        <v>0.89473684210526316</v>
      </c>
      <c r="F284">
        <v>0.5</v>
      </c>
      <c r="G284">
        <v>0.43478260869565216</v>
      </c>
      <c r="H284">
        <v>5.2631578947368418E-2</v>
      </c>
      <c r="I284" t="str">
        <v>no</v>
      </c>
      <c r="K284" s="59">
        <f>IFERROR(AVERAGEIF('Data Transformation'!$B$425:$B$8425,B284,IF('Input and Summary Results'!$J$4="no",'Data Transformation'!$C$425:$C$8425,'Data Transformation'!$E$425:$E$8425)),"")</f>
        <v>0.85126991410526309</v>
      </c>
      <c r="L284" s="60" cm="1">
        <f t="array" ref="L284">IFERROR(_xlfn.STDEV.S(IF('Data Transformation'!$B$425:$B$8425=B284,IF('Input and Summary Results'!$J$4="no",'Data Transformation'!$C$425:$C$8425,'Data Transformation'!$E$425:$E$8425),"")),"")</f>
        <v>0.23558388507976416</v>
      </c>
      <c r="M284" s="58"/>
      <c r="N284" t="str">
        <f>IF(E284&gt;='Data Transformation'!$R$29,B284,"")</f>
        <v/>
      </c>
      <c r="O284">
        <f>IFERROR(IF(AND(Assignments!L284&lt;('Data Transformation'!$R$4-'Data Transformation'!$R$3)/2,ABS(K284-'Data Transformation'!$R$6)&gt;ABS(K284-'Data Transformation'!$R$5),NOT(ISNUMBER(N284)),NOT(ISNUMBER(R284)),NOT(ISNUMBER(P284)),NOT(ISNUMBER(R284)),NOT(ISNUMBER(S284)),NOT(ISNUMBER(T284))),Assignments!B284,""),"")</f>
        <v>279</v>
      </c>
      <c r="P284" t="str">
        <f>IF(AND(NOT(ISNUMBER(N284)),NOT(ISNUMBER(R284)),NOT(ISNUMBER(S284)),G284&gt;='Data Transformation'!$R$28),B284,"")</f>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Moderate</v>
      </c>
      <c r="W284" t="str">
        <f t="shared" si="13"/>
        <v/>
      </c>
      <c r="X284" t="str">
        <f t="shared" si="14"/>
        <v/>
      </c>
      <c r="AC284" t="b">
        <f t="shared" si="15"/>
        <v>0</v>
      </c>
      <c r="AD284">
        <f>IFERROR(ABS(ABS(K284-'Data Transformation'!$R$5)-ABS(K284-'Data Transformation'!$R$6)),"")</f>
        <v>0.50253982821052623</v>
      </c>
      <c r="AE284" t="b">
        <f>IF(C284=FALSE,"",IF(AND(OR(V284=$Z$6,V284=$Z$8),OR(AC284=TRUE,AD284&lt;=IF(ISNUMBER('Data Transformation'!$R$15),'Data Transformation'!$R$15,'Data Transformation'!$R$25))),TRUE,FALSE))</f>
        <v>0</v>
      </c>
    </row>
    <row r="285" spans="2:31" x14ac:dyDescent="0.45">
      <c r="B285">
        <v>280</v>
      </c>
      <c r="C285">
        <v>18</v>
      </c>
      <c r="D285">
        <v>0</v>
      </c>
      <c r="E285">
        <v>5.8823529411764705E-2</v>
      </c>
      <c r="F285">
        <v>0.7</v>
      </c>
      <c r="G285">
        <v>0.65217391304347827</v>
      </c>
      <c r="H285">
        <v>0.58823529411764708</v>
      </c>
      <c r="I285" t="str">
        <v>no</v>
      </c>
      <c r="K285" s="59">
        <f>IFERROR(AVERAGEIF('Data Transformation'!$B$425:$B$8425,B285,IF('Input and Summary Results'!$J$4="no",'Data Transformation'!$C$425:$C$8425,'Data Transformation'!$E$425:$E$8425)),"")</f>
        <v>0.29607653776470588</v>
      </c>
      <c r="L285" s="60" cm="1">
        <f t="array" ref="L285">IFERROR(_xlfn.STDEV.S(IF('Data Transformation'!$B$425:$B$8425=B285,IF('Input and Summary Results'!$J$4="no",'Data Transformation'!$C$425:$C$8425,'Data Transformation'!$E$425:$E$8425),"")),"")</f>
        <v>0.29198992334137075</v>
      </c>
      <c r="M285" s="58"/>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f>IF(AND(NOT(ISNUMBER(N285)),NOT(ISNUMBER(R285)),NOT(ISNUMBER(S285)),G285&gt;='Data Transformation'!$R$28),B285,"")</f>
        <v>280</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c>
      <c r="S285" t="str">
        <f>IF(D285&gt;='Data Transformation'!$R$31,B285,"")</f>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Rheostat</v>
      </c>
      <c r="W285" t="str">
        <f t="shared" si="13"/>
        <v/>
      </c>
      <c r="X285" t="str">
        <f t="shared" si="14"/>
        <v/>
      </c>
      <c r="AC285" t="b">
        <f t="shared" si="15"/>
        <v>0</v>
      </c>
      <c r="AD285">
        <f>IFERROR(ABS(ABS(K285-'Data Transformation'!$R$5)-ABS(K285-'Data Transformation'!$R$6)),"")</f>
        <v>0.60784692447058819</v>
      </c>
      <c r="AE285" t="b">
        <f>IF(C285=FALSE,"",IF(AND(OR(V285=$Z$6,V285=$Z$8),OR(AC285=TRUE,AD285&lt;=IF(ISNUMBER('Data Transformation'!$R$15),'Data Transformation'!$R$15,'Data Transformation'!$R$25))),TRUE,FALSE))</f>
        <v>0</v>
      </c>
    </row>
    <row r="286" spans="2:31" x14ac:dyDescent="0.45">
      <c r="B286">
        <v>281</v>
      </c>
      <c r="C286">
        <v>19</v>
      </c>
      <c r="D286">
        <v>0</v>
      </c>
      <c r="E286">
        <v>0.94444444444444442</v>
      </c>
      <c r="F286">
        <v>0.4</v>
      </c>
      <c r="G286">
        <v>0.30434782608695654</v>
      </c>
      <c r="H286">
        <v>5.5555555555555552E-2</v>
      </c>
      <c r="I286" t="str">
        <v>no</v>
      </c>
      <c r="K286" s="59">
        <f>IFERROR(AVERAGEIF('Data Transformation'!$B$425:$B$8425,B286,IF('Input and Summary Results'!$J$4="no",'Data Transformation'!$C$425:$C$8425,'Data Transformation'!$E$425:$E$8425)),"")</f>
        <v>0.88554173777777789</v>
      </c>
      <c r="L286" s="60" cm="1">
        <f t="array" ref="L286">IFERROR(_xlfn.STDEV.S(IF('Data Transformation'!$B$425:$B$8425=B286,IF('Input and Summary Results'!$J$4="no",'Data Transformation'!$C$425:$C$8425,'Data Transformation'!$E$425:$E$8425),"")),"")</f>
        <v>0.23208077193679857</v>
      </c>
      <c r="M286" s="58"/>
      <c r="N286">
        <f>IF(E286&gt;='Data Transformation'!$R$29,B286,"")</f>
        <v>281</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Neutral</v>
      </c>
      <c r="W286" t="str">
        <f t="shared" si="13"/>
        <v/>
      </c>
      <c r="X286" t="str">
        <f t="shared" si="14"/>
        <v/>
      </c>
      <c r="AC286" t="b">
        <f t="shared" si="15"/>
        <v>0</v>
      </c>
      <c r="AD286">
        <f>IFERROR(ABS(ABS(K286-'Data Transformation'!$R$5)-ABS(K286-'Data Transformation'!$R$6)),"")</f>
        <v>0.57108347555555583</v>
      </c>
      <c r="AE286" t="b">
        <f>IF(C286=FALSE,"",IF(AND(OR(V286=$Z$6,V286=$Z$8),OR(AC286=TRUE,AD286&lt;=IF(ISNUMBER('Data Transformation'!$R$15),'Data Transformation'!$R$15,'Data Transformation'!$R$25))),TRUE,FALSE))</f>
        <v>0</v>
      </c>
    </row>
    <row r="287" spans="2:31" x14ac:dyDescent="0.45">
      <c r="B287">
        <v>282</v>
      </c>
      <c r="C287">
        <v>20</v>
      </c>
      <c r="D287">
        <v>0</v>
      </c>
      <c r="E287">
        <v>0.21052631578947367</v>
      </c>
      <c r="F287">
        <v>0.6</v>
      </c>
      <c r="G287">
        <v>0.52173913043478259</v>
      </c>
      <c r="H287">
        <v>0.68421052631578949</v>
      </c>
      <c r="I287" t="str">
        <v>no</v>
      </c>
      <c r="K287" s="59">
        <f>IFERROR(AVERAGEIF('Data Transformation'!$B$425:$B$8425,B287,IF('Input and Summary Results'!$J$4="no",'Data Transformation'!$C$425:$C$8425,'Data Transformation'!$E$425:$E$8425)),"")</f>
        <v>0.28267805484210529</v>
      </c>
      <c r="L287" s="60" cm="1">
        <f t="array" ref="L287">IFERROR(_xlfn.STDEV.S(IF('Data Transformation'!$B$425:$B$8425=B287,IF('Input and Summary Results'!$J$4="no",'Data Transformation'!$C$425:$C$8425,'Data Transformation'!$E$425:$E$8425),"")),"")</f>
        <v>0.38395681513849633</v>
      </c>
      <c r="M287" s="58"/>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f>IF(AND(NOT(ISNUMBER(N287)),NOT(ISNUMBER(R287)),NOT(ISNUMBER(S287)),G287&gt;='Data Transformation'!$R$28),B287,"")</f>
        <v>282</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c>
      <c r="S287" t="str">
        <f>IF(D287&gt;='Data Transformation'!$R$31,B287,"")</f>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Rheostat</v>
      </c>
      <c r="W287" t="str">
        <f t="shared" si="13"/>
        <v/>
      </c>
      <c r="X287" t="str">
        <f t="shared" si="14"/>
        <v/>
      </c>
      <c r="AC287" t="b">
        <f t="shared" si="15"/>
        <v>0</v>
      </c>
      <c r="AD287">
        <f>IFERROR(ABS(ABS(K287-'Data Transformation'!$R$5)-ABS(K287-'Data Transformation'!$R$6)),"")</f>
        <v>0.63464389031578938</v>
      </c>
      <c r="AE287" t="b">
        <f>IF(C287=FALSE,"",IF(AND(OR(V287=$Z$6,V287=$Z$8),OR(AC287=TRUE,AD287&lt;=IF(ISNUMBER('Data Transformation'!$R$15),'Data Transformation'!$R$15,'Data Transformation'!$R$25))),TRUE,FALSE))</f>
        <v>0</v>
      </c>
    </row>
    <row r="288" spans="2:31" x14ac:dyDescent="0.45">
      <c r="B288">
        <v>283</v>
      </c>
      <c r="C288">
        <v>20</v>
      </c>
      <c r="D288">
        <v>0</v>
      </c>
      <c r="E288">
        <v>0.57894736842105265</v>
      </c>
      <c r="F288">
        <v>0.5</v>
      </c>
      <c r="G288">
        <v>0.43478260869565216</v>
      </c>
      <c r="H288">
        <v>0.21052631578947367</v>
      </c>
      <c r="I288" t="str">
        <v>no</v>
      </c>
      <c r="K288" s="59">
        <f>IFERROR(AVERAGEIF('Data Transformation'!$B$425:$B$8425,B288,IF('Input and Summary Results'!$J$4="no",'Data Transformation'!$C$425:$C$8425,'Data Transformation'!$E$425:$E$8425)),"")</f>
        <v>0.68509446963157883</v>
      </c>
      <c r="L288" s="60" cm="1">
        <f t="array" ref="L288">IFERROR(_xlfn.STDEV.S(IF('Data Transformation'!$B$425:$B$8425=B288,IF('Input and Summary Results'!$J$4="no",'Data Transformation'!$C$425:$C$8425,'Data Transformation'!$E$425:$E$8425),"")),"")</f>
        <v>0.3255599506427827</v>
      </c>
      <c r="M288" s="58"/>
      <c r="N288" t="str">
        <f>IF(E288&gt;='Data Transformation'!$R$29,B288,"")</f>
        <v/>
      </c>
      <c r="O288">
        <f>IFERROR(IF(AND(Assignments!L288&lt;('Data Transformation'!$R$4-'Data Transformation'!$R$3)/2,ABS(K288-'Data Transformation'!$R$6)&gt;ABS(K288-'Data Transformation'!$R$5),NOT(ISNUMBER(N288)),NOT(ISNUMBER(R288)),NOT(ISNUMBER(P288)),NOT(ISNUMBER(R288)),NOT(ISNUMBER(S288)),NOT(ISNUMBER(T288))),Assignments!B288,""),"")</f>
        <v>283</v>
      </c>
      <c r="P288" t="str">
        <f>IF(AND(NOT(ISNUMBER(N288)),NOT(ISNUMBER(R288)),NOT(ISNUMBER(S288)),G288&gt;='Data Transformation'!$R$28),B288,"")</f>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Moderate</v>
      </c>
      <c r="W288" t="str">
        <f t="shared" si="13"/>
        <v/>
      </c>
      <c r="X288" t="str">
        <f t="shared" si="14"/>
        <v/>
      </c>
      <c r="AC288" t="b">
        <f t="shared" si="15"/>
        <v>0</v>
      </c>
      <c r="AD288">
        <f>IFERROR(ABS(ABS(K288-'Data Transformation'!$R$5)-ABS(K288-'Data Transformation'!$R$6)),"")</f>
        <v>0.1701889392631577</v>
      </c>
      <c r="AE288" t="b">
        <f>IF(C288=FALSE,"",IF(AND(OR(V288=$Z$6,V288=$Z$8),OR(AC288=TRUE,AD288&lt;=IF(ISNUMBER('Data Transformation'!$R$15),'Data Transformation'!$R$15,'Data Transformation'!$R$25))),TRUE,FALSE))</f>
        <v>0</v>
      </c>
    </row>
    <row r="289" spans="2:31" x14ac:dyDescent="0.45">
      <c r="B289">
        <v>284</v>
      </c>
      <c r="C289">
        <v>16</v>
      </c>
      <c r="D289">
        <v>0</v>
      </c>
      <c r="E289">
        <v>0.53333333333333333</v>
      </c>
      <c r="F289">
        <v>0.7</v>
      </c>
      <c r="G289">
        <v>0.69565217391304346</v>
      </c>
      <c r="H289">
        <v>0.2</v>
      </c>
      <c r="I289" t="str">
        <v>no</v>
      </c>
      <c r="K289" s="59">
        <f>IFERROR(AVERAGEIF('Data Transformation'!$B$425:$B$8425,B289,IF('Input and Summary Results'!$J$4="no",'Data Transformation'!$C$425:$C$8425,'Data Transformation'!$E$425:$E$8425)),"")</f>
        <v>0.69454507973333368</v>
      </c>
      <c r="L289" s="60" cm="1">
        <f t="array" ref="L289">IFERROR(_xlfn.STDEV.S(IF('Data Transformation'!$B$425:$B$8425=B289,IF('Input and Summary Results'!$J$4="no",'Data Transformation'!$C$425:$C$8425,'Data Transformation'!$E$425:$E$8425),"")),"")</f>
        <v>0.30789108364335754</v>
      </c>
      <c r="M289" s="58"/>
      <c r="N289" t="str">
        <f>IF(E289&gt;='Data Transformation'!$R$29,B289,"")</f>
        <v/>
      </c>
      <c r="O289" t="str">
        <f>IFERROR(IF(AND(Assignments!L289&lt;('Data Transformation'!$R$4-'Data Transformation'!$R$3)/2,ABS(K289-'Data Transformation'!$R$6)&gt;ABS(K289-'Data Transformation'!$R$5),NOT(ISNUMBER(N289)),NOT(ISNUMBER(R289)),NOT(ISNUMBER(P289)),NOT(ISNUMBER(R289)),NOT(ISNUMBER(S289)),NOT(ISNUMBER(T289))),Assignments!B289,""),"")</f>
        <v/>
      </c>
      <c r="P289">
        <f>IF(AND(NOT(ISNUMBER(N289)),NOT(ISNUMBER(R289)),NOT(ISNUMBER(S289)),G289&gt;='Data Transformation'!$R$28),B289,"")</f>
        <v>284</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Rheostat</v>
      </c>
      <c r="W289" t="str">
        <f t="shared" si="13"/>
        <v/>
      </c>
      <c r="X289" t="str">
        <f t="shared" si="14"/>
        <v/>
      </c>
      <c r="AC289" t="b">
        <f t="shared" si="15"/>
        <v>0</v>
      </c>
      <c r="AD289">
        <f>IFERROR(ABS(ABS(K289-'Data Transformation'!$R$5)-ABS(K289-'Data Transformation'!$R$6)),"")</f>
        <v>0.18909015946666741</v>
      </c>
      <c r="AE289" t="b">
        <f>IF(C289=FALSE,"",IF(AND(OR(V289=$Z$6,V289=$Z$8),OR(AC289=TRUE,AD289&lt;=IF(ISNUMBER('Data Transformation'!$R$15),'Data Transformation'!$R$15,'Data Transformation'!$R$25))),TRUE,FALSE))</f>
        <v>0</v>
      </c>
    </row>
    <row r="290" spans="2:31" x14ac:dyDescent="0.45">
      <c r="B290">
        <v>285</v>
      </c>
      <c r="C290">
        <v>18</v>
      </c>
      <c r="D290">
        <v>0</v>
      </c>
      <c r="E290">
        <v>0</v>
      </c>
      <c r="F290">
        <v>0.3</v>
      </c>
      <c r="G290">
        <v>0.21739130434782608</v>
      </c>
      <c r="H290">
        <v>0.88235294117647056</v>
      </c>
      <c r="I290" t="str">
        <v>no</v>
      </c>
      <c r="K290" s="59">
        <f>IFERROR(AVERAGEIF('Data Transformation'!$B$425:$B$8425,B290,IF('Input and Summary Results'!$J$4="no",'Data Transformation'!$C$425:$C$8425,'Data Transformation'!$E$425:$E$8425)),"")</f>
        <v>0.1390724591764706</v>
      </c>
      <c r="L290" s="60" cm="1">
        <f t="array" ref="L290">IFERROR(_xlfn.STDEV.S(IF('Data Transformation'!$B$425:$B$8425=B290,IF('Input and Summary Results'!$J$4="no",'Data Transformation'!$C$425:$C$8425,'Data Transformation'!$E$425:$E$8425),"")),"")</f>
        <v>0.25257500817268458</v>
      </c>
      <c r="M290" s="58"/>
      <c r="N290" t="str">
        <f>IF(E290&gt;='Data Transformation'!$R$29,B290,"")</f>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c>
      <c r="Q290">
        <f>IFERROR(IF(AND(Assignments!L290&lt;('Data Transformation'!$R$4-'Data Transformation'!$R$3)/2,ABS(K290-'Data Transformation'!$R$6)&lt;ABS(K290-'Data Transformation'!$R$5),NOT(ISNUMBER(N290)),NOT(ISNUMBER(T290)),NOT(ISNUMBER(P290)),NOT(ISNUMBER(R290)),NOT(ISNUMBER(T290)),NOT(ISNUMBER(S290))),Assignments!B290,""),"")</f>
        <v>285</v>
      </c>
      <c r="R290" t="str">
        <f>IF(H290&gt;='Data Transformation'!$R$30,B290,"")</f>
        <v/>
      </c>
      <c r="S290" t="str">
        <f>IF(D290&gt;='Data Transformation'!$R$31,B290,"")</f>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Adverse</v>
      </c>
      <c r="W290" t="str">
        <f t="shared" si="13"/>
        <v/>
      </c>
      <c r="X290" t="str">
        <f t="shared" si="14"/>
        <v/>
      </c>
      <c r="AC290" t="b">
        <f t="shared" si="15"/>
        <v>0</v>
      </c>
      <c r="AD290">
        <f>IFERROR(ABS(ABS(K290-'Data Transformation'!$R$5)-ABS(K290-'Data Transformation'!$R$6)),"")</f>
        <v>0.74</v>
      </c>
      <c r="AE290" t="b">
        <f>IF(C290=FALSE,"",IF(AND(OR(V290=$Z$6,V290=$Z$8),OR(AC290=TRUE,AD290&lt;=IF(ISNUMBER('Data Transformation'!$R$15),'Data Transformation'!$R$15,'Data Transformation'!$R$25))),TRUE,FALSE))</f>
        <v>0</v>
      </c>
    </row>
    <row r="291" spans="2:31" x14ac:dyDescent="0.45">
      <c r="B291">
        <v>286</v>
      </c>
      <c r="C291">
        <v>16</v>
      </c>
      <c r="D291">
        <v>0</v>
      </c>
      <c r="E291">
        <v>0</v>
      </c>
      <c r="F291">
        <v>0.2</v>
      </c>
      <c r="G291">
        <v>8.6956521739130432E-2</v>
      </c>
      <c r="H291">
        <v>1</v>
      </c>
      <c r="I291" t="str">
        <v>yes</v>
      </c>
      <c r="K291" s="59">
        <f>IFERROR(AVERAGEIF('Data Transformation'!$B$425:$B$8425,B291,IF('Input and Summary Results'!$J$4="no",'Data Transformation'!$C$425:$C$8425,'Data Transformation'!$E$425:$E$8425)),"")</f>
        <v>2.1977786599999993E-2</v>
      </c>
      <c r="L291" s="60" cm="1">
        <f t="array" ref="L291">IFERROR(_xlfn.STDEV.S(IF('Data Transformation'!$B$425:$B$8425=B291,IF('Input and Summary Results'!$J$4="no",'Data Transformation'!$C$425:$C$8425,'Data Transformation'!$E$425:$E$8425),"")),"")</f>
        <v>0.10907561097526534</v>
      </c>
      <c r="M291" s="58"/>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c>
      <c r="Q291" t="str">
        <f>IFERROR(IF(AND(Assignments!L291&lt;('Data Transformation'!$R$4-'Data Transformation'!$R$3)/2,ABS(K291-'Data Transformation'!$R$6)&lt;ABS(K291-'Data Transformation'!$R$5),NOT(ISNUMBER(N291)),NOT(ISNUMBER(T291)),NOT(ISNUMBER(P291)),NOT(ISNUMBER(R291)),NOT(ISNUMBER(T291)),NOT(ISNUMBER(S291))),Assignments!B291,""),"")</f>
        <v/>
      </c>
      <c r="R291">
        <f>IF(H291&gt;='Data Transformation'!$R$30,B291,"")</f>
        <v>286</v>
      </c>
      <c r="S291" t="str">
        <f>IF(D291&gt;='Data Transformation'!$R$31,B291,"")</f>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Toggle</v>
      </c>
      <c r="W291" t="str">
        <f t="shared" si="13"/>
        <v/>
      </c>
      <c r="X291" t="str">
        <f t="shared" si="14"/>
        <v/>
      </c>
      <c r="AC291" t="b">
        <f t="shared" si="15"/>
        <v>0</v>
      </c>
      <c r="AD291">
        <f>IFERROR(ABS(ABS(K291-'Data Transformation'!$R$5)-ABS(K291-'Data Transformation'!$R$6)),"")</f>
        <v>0.74</v>
      </c>
      <c r="AE291" t="b">
        <f>IF(C291=FALSE,"",IF(AND(OR(V291=$Z$6,V291=$Z$8),OR(AC291=TRUE,AD291&lt;=IF(ISNUMBER('Data Transformation'!$R$15),'Data Transformation'!$R$15,'Data Transformation'!$R$25))),TRUE,FALSE))</f>
        <v>0</v>
      </c>
    </row>
    <row r="292" spans="2:31" x14ac:dyDescent="0.45">
      <c r="B292">
        <v>287</v>
      </c>
      <c r="C292">
        <v>18</v>
      </c>
      <c r="D292">
        <v>0</v>
      </c>
      <c r="E292">
        <v>0</v>
      </c>
      <c r="F292">
        <v>0.2</v>
      </c>
      <c r="G292">
        <v>8.6956521739130432E-2</v>
      </c>
      <c r="H292">
        <v>1</v>
      </c>
      <c r="I292" t="str">
        <v>yes</v>
      </c>
      <c r="K292" s="59">
        <f>IFERROR(AVERAGEIF('Data Transformation'!$B$425:$B$8425,B292,IF('Input and Summary Results'!$J$4="no",'Data Transformation'!$C$425:$C$8425,'Data Transformation'!$E$425:$E$8425)),"")</f>
        <v>3.6233947352941186E-2</v>
      </c>
      <c r="L292" s="60" cm="1">
        <f t="array" ref="L292">IFERROR(_xlfn.STDEV.S(IF('Data Transformation'!$B$425:$B$8425=B292,IF('Input and Summary Results'!$J$4="no",'Data Transformation'!$C$425:$C$8425,'Data Transformation'!$E$425:$E$8425),"")),"")</f>
        <v>7.2975879449026768E-2</v>
      </c>
      <c r="M292" s="58"/>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t="str">
        <f>IFERROR(IF(AND(Assignments!L292&lt;('Data Transformation'!$R$4-'Data Transformation'!$R$3)/2,ABS(K292-'Data Transformation'!$R$6)&lt;ABS(K292-'Data Transformation'!$R$5),NOT(ISNUMBER(N292)),NOT(ISNUMBER(T292)),NOT(ISNUMBER(P292)),NOT(ISNUMBER(R292)),NOT(ISNUMBER(T292)),NOT(ISNUMBER(S292))),Assignments!B292,""),"")</f>
        <v/>
      </c>
      <c r="R292">
        <f>IF(H292&gt;='Data Transformation'!$R$30,B292,"")</f>
        <v>287</v>
      </c>
      <c r="S292" t="str">
        <f>IF(D292&gt;='Data Transformation'!$R$31,B292,"")</f>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Toggle</v>
      </c>
      <c r="W292" t="str">
        <f t="shared" si="13"/>
        <v/>
      </c>
      <c r="X292" t="str">
        <f t="shared" si="14"/>
        <v/>
      </c>
      <c r="AC292" t="b">
        <f t="shared" si="15"/>
        <v>0</v>
      </c>
      <c r="AD292">
        <f>IFERROR(ABS(ABS(K292-'Data Transformation'!$R$5)-ABS(K292-'Data Transformation'!$R$6)),"")</f>
        <v>0.74</v>
      </c>
      <c r="AE292" t="b">
        <f>IF(C292=FALSE,"",IF(AND(OR(V292=$Z$6,V292=$Z$8),OR(AC292=TRUE,AD292&lt;=IF(ISNUMBER('Data Transformation'!$R$15),'Data Transformation'!$R$15,'Data Transformation'!$R$25))),TRUE,FALSE))</f>
        <v>0</v>
      </c>
    </row>
    <row r="293" spans="2:31" x14ac:dyDescent="0.45">
      <c r="B293">
        <v>288</v>
      </c>
      <c r="C293">
        <v>18</v>
      </c>
      <c r="D293">
        <v>0</v>
      </c>
      <c r="E293">
        <v>0.58823529411764708</v>
      </c>
      <c r="F293">
        <v>0.7</v>
      </c>
      <c r="G293">
        <v>0.65217391304347827</v>
      </c>
      <c r="H293">
        <v>0.11764705882352941</v>
      </c>
      <c r="I293" t="str">
        <v>no</v>
      </c>
      <c r="K293" s="59">
        <f>IFERROR(AVERAGEIF('Data Transformation'!$B$425:$B$8425,B293,IF('Input and Summary Results'!$J$4="no",'Data Transformation'!$C$425:$C$8425,'Data Transformation'!$E$425:$E$8425)),"")</f>
        <v>0.75641448470588235</v>
      </c>
      <c r="L293" s="60" cm="1">
        <f t="array" ref="L293">IFERROR(_xlfn.STDEV.S(IF('Data Transformation'!$B$425:$B$8425=B293,IF('Input and Summary Results'!$J$4="no",'Data Transformation'!$C$425:$C$8425,'Data Transformation'!$E$425:$E$8425),"")),"")</f>
        <v>0.2569322177979857</v>
      </c>
      <c r="M293" s="58"/>
      <c r="N293" t="str">
        <f>IF(E293&gt;='Data Transformation'!$R$29,B293,"")</f>
        <v/>
      </c>
      <c r="O293" t="str">
        <f>IFERROR(IF(AND(Assignments!L293&lt;('Data Transformation'!$R$4-'Data Transformation'!$R$3)/2,ABS(K293-'Data Transformation'!$R$6)&gt;ABS(K293-'Data Transformation'!$R$5),NOT(ISNUMBER(N293)),NOT(ISNUMBER(R293)),NOT(ISNUMBER(P293)),NOT(ISNUMBER(R293)),NOT(ISNUMBER(S293)),NOT(ISNUMBER(T293))),Assignments!B293,""),"")</f>
        <v/>
      </c>
      <c r="P293">
        <f>IF(AND(NOT(ISNUMBER(N293)),NOT(ISNUMBER(R293)),NOT(ISNUMBER(S293)),G293&gt;='Data Transformation'!$R$28),B293,"")</f>
        <v>288</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Rheostat</v>
      </c>
      <c r="W293" t="str">
        <f t="shared" si="13"/>
        <v/>
      </c>
      <c r="X293" t="str">
        <f t="shared" si="14"/>
        <v/>
      </c>
      <c r="AC293" t="b">
        <f t="shared" si="15"/>
        <v>0</v>
      </c>
      <c r="AD293">
        <f>IFERROR(ABS(ABS(K293-'Data Transformation'!$R$5)-ABS(K293-'Data Transformation'!$R$6)),"")</f>
        <v>0.31282896941176475</v>
      </c>
      <c r="AE293" t="b">
        <f>IF(C293=FALSE,"",IF(AND(OR(V293=$Z$6,V293=$Z$8),OR(AC293=TRUE,AD293&lt;=IF(ISNUMBER('Data Transformation'!$R$15),'Data Transformation'!$R$15,'Data Transformation'!$R$25))),TRUE,FALSE))</f>
        <v>0</v>
      </c>
    </row>
    <row r="294" spans="2:31" x14ac:dyDescent="0.45">
      <c r="B294">
        <v>289</v>
      </c>
      <c r="C294">
        <v>20</v>
      </c>
      <c r="D294">
        <v>0</v>
      </c>
      <c r="E294">
        <v>0.94736842105263153</v>
      </c>
      <c r="F294">
        <v>0.5</v>
      </c>
      <c r="G294">
        <v>0.39130434782608697</v>
      </c>
      <c r="H294">
        <v>5.2631578947368418E-2</v>
      </c>
      <c r="I294" t="str">
        <v>no</v>
      </c>
      <c r="K294" s="59">
        <f>IFERROR(AVERAGEIF('Data Transformation'!$B$425:$B$8425,B294,IF('Input and Summary Results'!$J$4="no",'Data Transformation'!$C$425:$C$8425,'Data Transformation'!$E$425:$E$8425)),"")</f>
        <v>0.94359001321052627</v>
      </c>
      <c r="L294" s="60" cm="1">
        <f t="array" ref="L294">IFERROR(_xlfn.STDEV.S(IF('Data Transformation'!$B$425:$B$8425=B294,IF('Input and Summary Results'!$J$4="no",'Data Transformation'!$C$425:$C$8425,'Data Transformation'!$E$425:$E$8425),"")),"")</f>
        <v>0.25708948456615505</v>
      </c>
      <c r="M294" s="58"/>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0.68718002642105258</v>
      </c>
      <c r="AE294" t="b">
        <f>IF(C294=FALSE,"",IF(AND(OR(V294=$Z$6,V294=$Z$8),OR(AC294=TRUE,AD294&lt;=IF(ISNUMBER('Data Transformation'!$R$15),'Data Transformation'!$R$15,'Data Transformation'!$R$25))),TRUE,FALSE))</f>
        <v>0</v>
      </c>
    </row>
    <row r="295" spans="2:31" x14ac:dyDescent="0.45">
      <c r="B295">
        <v>290</v>
      </c>
      <c r="C295">
        <v>19</v>
      </c>
      <c r="D295">
        <v>0</v>
      </c>
      <c r="E295">
        <v>0.72222222222222221</v>
      </c>
      <c r="F295">
        <v>0.6</v>
      </c>
      <c r="G295">
        <v>0.56521739130434778</v>
      </c>
      <c r="H295">
        <v>5.5555555555555552E-2</v>
      </c>
      <c r="I295" t="str">
        <v>no</v>
      </c>
      <c r="K295" s="59">
        <f>IFERROR(AVERAGEIF('Data Transformation'!$B$425:$B$8425,B295,IF('Input and Summary Results'!$J$4="no",'Data Transformation'!$C$425:$C$8425,'Data Transformation'!$E$425:$E$8425)),"")</f>
        <v>0.8117623873333335</v>
      </c>
      <c r="L295" s="60" cm="1">
        <f t="array" ref="L295">IFERROR(_xlfn.STDEV.S(IF('Data Transformation'!$B$425:$B$8425=B295,IF('Input and Summary Results'!$J$4="no",'Data Transformation'!$C$425:$C$8425,'Data Transformation'!$E$425:$E$8425),"")),"")</f>
        <v>0.2054554847311259</v>
      </c>
      <c r="M295" s="58"/>
      <c r="N295" t="str">
        <f>IF(E295&gt;='Data Transformation'!$R$29,B295,"")</f>
        <v/>
      </c>
      <c r="O295" t="str">
        <f>IFERROR(IF(AND(Assignments!L295&lt;('Data Transformation'!$R$4-'Data Transformation'!$R$3)/2,ABS(K295-'Data Transformation'!$R$6)&gt;ABS(K295-'Data Transformation'!$R$5),NOT(ISNUMBER(N295)),NOT(ISNUMBER(R295)),NOT(ISNUMBER(P295)),NOT(ISNUMBER(R295)),NOT(ISNUMBER(S295)),NOT(ISNUMBER(T295))),Assignments!B295,""),"")</f>
        <v/>
      </c>
      <c r="P295">
        <f>IF(AND(NOT(ISNUMBER(N295)),NOT(ISNUMBER(R295)),NOT(ISNUMBER(S295)),G295&gt;='Data Transformation'!$R$28),B295,"")</f>
        <v>290</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Rheostat</v>
      </c>
      <c r="W295" t="str">
        <f t="shared" si="13"/>
        <v/>
      </c>
      <c r="X295" t="str">
        <f t="shared" si="14"/>
        <v/>
      </c>
      <c r="AC295" t="b">
        <f t="shared" si="15"/>
        <v>0</v>
      </c>
      <c r="AD295">
        <f>IFERROR(ABS(ABS(K295-'Data Transformation'!$R$5)-ABS(K295-'Data Transformation'!$R$6)),"")</f>
        <v>0.42352477466666705</v>
      </c>
      <c r="AE295" t="b">
        <f>IF(C295=FALSE,"",IF(AND(OR(V295=$Z$6,V295=$Z$8),OR(AC295=TRUE,AD295&lt;=IF(ISNUMBER('Data Transformation'!$R$15),'Data Transformation'!$R$15,'Data Transformation'!$R$25))),TRUE,FALSE))</f>
        <v>0</v>
      </c>
    </row>
    <row r="296" spans="2:31" x14ac:dyDescent="0.45">
      <c r="B296">
        <v>291</v>
      </c>
      <c r="C296">
        <v>19</v>
      </c>
      <c r="D296">
        <v>0</v>
      </c>
      <c r="E296">
        <v>0.72222222222222221</v>
      </c>
      <c r="F296">
        <v>0.6</v>
      </c>
      <c r="G296">
        <v>0.56521739130434778</v>
      </c>
      <c r="H296">
        <v>5.5555555555555552E-2</v>
      </c>
      <c r="I296" t="str">
        <v>no</v>
      </c>
      <c r="K296" s="59">
        <f>IFERROR(AVERAGEIF('Data Transformation'!$B$425:$B$8425,B296,IF('Input and Summary Results'!$J$4="no",'Data Transformation'!$C$425:$C$8425,'Data Transformation'!$E$425:$E$8425)),"")</f>
        <v>0.78265170005555573</v>
      </c>
      <c r="L296" s="60" cm="1">
        <f t="array" ref="L296">IFERROR(_xlfn.STDEV.S(IF('Data Transformation'!$B$425:$B$8425=B296,IF('Input and Summary Results'!$J$4="no",'Data Transformation'!$C$425:$C$8425,'Data Transformation'!$E$425:$E$8425),"")),"")</f>
        <v>0.25883781640115311</v>
      </c>
      <c r="M296" s="58"/>
      <c r="N296" t="str">
        <f>IF(E296&gt;='Data Transformation'!$R$29,B296,"")</f>
        <v/>
      </c>
      <c r="O296" t="str">
        <f>IFERROR(IF(AND(Assignments!L296&lt;('Data Transformation'!$R$4-'Data Transformation'!$R$3)/2,ABS(K296-'Data Transformation'!$R$6)&gt;ABS(K296-'Data Transformation'!$R$5),NOT(ISNUMBER(N296)),NOT(ISNUMBER(R296)),NOT(ISNUMBER(P296)),NOT(ISNUMBER(R296)),NOT(ISNUMBER(S296)),NOT(ISNUMBER(T296))),Assignments!B296,""),"")</f>
        <v/>
      </c>
      <c r="P296">
        <f>IF(AND(NOT(ISNUMBER(N296)),NOT(ISNUMBER(R296)),NOT(ISNUMBER(S296)),G296&gt;='Data Transformation'!$R$28),B296,"")</f>
        <v>291</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Rheostat</v>
      </c>
      <c r="W296" t="str">
        <f t="shared" si="13"/>
        <v/>
      </c>
      <c r="X296" t="str">
        <f t="shared" si="14"/>
        <v/>
      </c>
      <c r="AC296" t="b">
        <f t="shared" si="15"/>
        <v>0</v>
      </c>
      <c r="AD296">
        <f>IFERROR(ABS(ABS(K296-'Data Transformation'!$R$5)-ABS(K296-'Data Transformation'!$R$6)),"")</f>
        <v>0.36530340011111151</v>
      </c>
      <c r="AE296" t="b">
        <f>IF(C296=FALSE,"",IF(AND(OR(V296=$Z$6,V296=$Z$8),OR(AC296=TRUE,AD296&lt;=IF(ISNUMBER('Data Transformation'!$R$15),'Data Transformation'!$R$15,'Data Transformation'!$R$25))),TRUE,FALSE))</f>
        <v>0</v>
      </c>
    </row>
    <row r="297" spans="2:31" x14ac:dyDescent="0.45">
      <c r="B297">
        <v>292</v>
      </c>
      <c r="C297">
        <v>19</v>
      </c>
      <c r="D297">
        <v>0</v>
      </c>
      <c r="E297">
        <v>0.83333333333333337</v>
      </c>
      <c r="F297">
        <v>0.5</v>
      </c>
      <c r="G297">
        <v>0.52173913043478259</v>
      </c>
      <c r="H297">
        <v>0</v>
      </c>
      <c r="I297" t="str">
        <v>no</v>
      </c>
      <c r="K297" s="59">
        <f>IFERROR(AVERAGEIF('Data Transformation'!$B$425:$B$8425,B297,IF('Input and Summary Results'!$J$4="no",'Data Transformation'!$C$425:$C$8425,'Data Transformation'!$E$425:$E$8425)),"")</f>
        <v>0.91703365516666657</v>
      </c>
      <c r="L297" s="60" cm="1">
        <f t="array" ref="L297">IFERROR(_xlfn.STDEV.S(IF('Data Transformation'!$B$425:$B$8425=B297,IF('Input and Summary Results'!$J$4="no",'Data Transformation'!$C$425:$C$8425,'Data Transformation'!$E$425:$E$8425),"")),"")</f>
        <v>0.10759837623189988</v>
      </c>
      <c r="M297" s="58"/>
      <c r="N297" t="str">
        <f>IF(E297&gt;='Data Transformation'!$R$29,B297,"")</f>
        <v/>
      </c>
      <c r="O297" t="str">
        <f>IFERROR(IF(AND(Assignments!L297&lt;('Data Transformation'!$R$4-'Data Transformation'!$R$3)/2,ABS(K297-'Data Transformation'!$R$6)&gt;ABS(K297-'Data Transformation'!$R$5),NOT(ISNUMBER(N297)),NOT(ISNUMBER(R297)),NOT(ISNUMBER(P297)),NOT(ISNUMBER(R297)),NOT(ISNUMBER(S297)),NOT(ISNUMBER(T297))),Assignments!B297,""),"")</f>
        <v/>
      </c>
      <c r="P297">
        <f>IF(AND(NOT(ISNUMBER(N297)),NOT(ISNUMBER(R297)),NOT(ISNUMBER(S297)),G297&gt;='Data Transformation'!$R$28),B297,"")</f>
        <v>292</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Rheostat</v>
      </c>
      <c r="W297" t="str">
        <f t="shared" si="13"/>
        <v/>
      </c>
      <c r="X297" t="str">
        <f t="shared" si="14"/>
        <v/>
      </c>
      <c r="AC297" t="b">
        <f t="shared" si="15"/>
        <v>0</v>
      </c>
      <c r="AD297">
        <f>IFERROR(ABS(ABS(K297-'Data Transformation'!$R$5)-ABS(K297-'Data Transformation'!$R$6)),"")</f>
        <v>0.63406731033333319</v>
      </c>
      <c r="AE297" t="b">
        <f>IF(C297=FALSE,"",IF(AND(OR(V297=$Z$6,V297=$Z$8),OR(AC297=TRUE,AD297&lt;=IF(ISNUMBER('Data Transformation'!$R$15),'Data Transformation'!$R$15,'Data Transformation'!$R$25))),TRUE,FALSE))</f>
        <v>0</v>
      </c>
    </row>
    <row r="298" spans="2:31" x14ac:dyDescent="0.45">
      <c r="B298">
        <v>293</v>
      </c>
      <c r="C298">
        <v>20</v>
      </c>
      <c r="D298">
        <v>0</v>
      </c>
      <c r="E298">
        <v>1</v>
      </c>
      <c r="F298">
        <v>0.3</v>
      </c>
      <c r="G298">
        <v>0.2608695652173913</v>
      </c>
      <c r="H298">
        <v>0</v>
      </c>
      <c r="I298" t="str">
        <v>no</v>
      </c>
      <c r="K298" s="59">
        <f>IFERROR(AVERAGEIF('Data Transformation'!$B$425:$B$8425,B298,IF('Input and Summary Results'!$J$4="no",'Data Transformation'!$C$425:$C$8425,'Data Transformation'!$E$425:$E$8425)),"")</f>
        <v>0.97908674963157905</v>
      </c>
      <c r="L298" s="60" cm="1">
        <f t="array" ref="L298">IFERROR(_xlfn.STDEV.S(IF('Data Transformation'!$B$425:$B$8425=B298,IF('Input and Summary Results'!$J$4="no",'Data Transformation'!$C$425:$C$8425,'Data Transformation'!$E$425:$E$8425),"")),"")</f>
        <v>6.4835881603637097E-2</v>
      </c>
      <c r="M298" s="58"/>
      <c r="N298">
        <f>IF(E298&gt;='Data Transformation'!$R$29,B298,"")</f>
        <v>293</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Neutral</v>
      </c>
      <c r="W298" t="str">
        <f t="shared" si="13"/>
        <v/>
      </c>
      <c r="X298" t="str">
        <f t="shared" si="14"/>
        <v/>
      </c>
      <c r="AC298" t="b">
        <f t="shared" si="15"/>
        <v>0</v>
      </c>
      <c r="AD298">
        <f>IFERROR(ABS(ABS(K298-'Data Transformation'!$R$5)-ABS(K298-'Data Transformation'!$R$6)),"")</f>
        <v>0.74</v>
      </c>
      <c r="AE298" t="b">
        <f>IF(C298=FALSE,"",IF(AND(OR(V298=$Z$6,V298=$Z$8),OR(AC298=TRUE,AD298&lt;=IF(ISNUMBER('Data Transformation'!$R$15),'Data Transformation'!$R$15,'Data Transformation'!$R$25))),TRUE,FALSE))</f>
        <v>0</v>
      </c>
    </row>
    <row r="299" spans="2:31" x14ac:dyDescent="0.45">
      <c r="B299">
        <v>294</v>
      </c>
      <c r="C299">
        <v>17</v>
      </c>
      <c r="D299">
        <v>0</v>
      </c>
      <c r="E299">
        <v>1</v>
      </c>
      <c r="F299">
        <v>0.4</v>
      </c>
      <c r="G299">
        <v>0.34782608695652173</v>
      </c>
      <c r="H299">
        <v>0</v>
      </c>
      <c r="I299" t="str">
        <v>no</v>
      </c>
      <c r="K299" s="59">
        <f>IFERROR(AVERAGEIF('Data Transformation'!$B$425:$B$8425,B299,IF('Input and Summary Results'!$J$4="no",'Data Transformation'!$C$425:$C$8425,'Data Transformation'!$E$425:$E$8425)),"")</f>
        <v>0.9637906194375</v>
      </c>
      <c r="L299" s="60" cm="1">
        <f t="array" ref="L299">IFERROR(_xlfn.STDEV.S(IF('Data Transformation'!$B$425:$B$8425=B299,IF('Input and Summary Results'!$J$4="no",'Data Transformation'!$C$425:$C$8425,'Data Transformation'!$E$425:$E$8425),"")),"")</f>
        <v>9.9323059388310014E-2</v>
      </c>
      <c r="M299" s="58"/>
      <c r="N299">
        <f>IF(E299&gt;='Data Transformation'!$R$29,B299,"")</f>
        <v>294</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Neutral</v>
      </c>
      <c r="W299" t="str">
        <f t="shared" si="13"/>
        <v/>
      </c>
      <c r="X299" t="str">
        <f t="shared" si="14"/>
        <v/>
      </c>
      <c r="AC299" t="b">
        <f t="shared" si="15"/>
        <v>0</v>
      </c>
      <c r="AD299">
        <f>IFERROR(ABS(ABS(K299-'Data Transformation'!$R$5)-ABS(K299-'Data Transformation'!$R$6)),"")</f>
        <v>0.72758123887500004</v>
      </c>
      <c r="AE299" t="b">
        <f>IF(C299=FALSE,"",IF(AND(OR(V299=$Z$6,V299=$Z$8),OR(AC299=TRUE,AD299&lt;=IF(ISNUMBER('Data Transformation'!$R$15),'Data Transformation'!$R$15,'Data Transformation'!$R$25))),TRUE,FALSE))</f>
        <v>0</v>
      </c>
    </row>
    <row r="300" spans="2:31" x14ac:dyDescent="0.45">
      <c r="B300">
        <v>295</v>
      </c>
      <c r="C300">
        <v>18</v>
      </c>
      <c r="D300">
        <v>0</v>
      </c>
      <c r="E300">
        <v>0.88235294117647056</v>
      </c>
      <c r="F300">
        <v>0.5</v>
      </c>
      <c r="G300">
        <v>0.47826086956521741</v>
      </c>
      <c r="H300">
        <v>0</v>
      </c>
      <c r="I300" t="str">
        <v>no</v>
      </c>
      <c r="K300" s="59">
        <f>IFERROR(AVERAGEIF('Data Transformation'!$B$425:$B$8425,B300,IF('Input and Summary Results'!$J$4="no",'Data Transformation'!$C$425:$C$8425,'Data Transformation'!$E$425:$E$8425)),"")</f>
        <v>0.94141473311764701</v>
      </c>
      <c r="L300" s="60" cm="1">
        <f t="array" ref="L300">IFERROR(_xlfn.STDEV.S(IF('Data Transformation'!$B$425:$B$8425=B300,IF('Input and Summary Results'!$J$4="no",'Data Transformation'!$C$425:$C$8425,'Data Transformation'!$E$425:$E$8425),"")),"")</f>
        <v>0.11949235213881132</v>
      </c>
      <c r="M300" s="58"/>
      <c r="N300" t="str">
        <f>IF(E300&gt;='Data Transformation'!$R$29,B300,"")</f>
        <v/>
      </c>
      <c r="O300">
        <f>IFERROR(IF(AND(Assignments!L300&lt;('Data Transformation'!$R$4-'Data Transformation'!$R$3)/2,ABS(K300-'Data Transformation'!$R$6)&gt;ABS(K300-'Data Transformation'!$R$5),NOT(ISNUMBER(N300)),NOT(ISNUMBER(R300)),NOT(ISNUMBER(P300)),NOT(ISNUMBER(R300)),NOT(ISNUMBER(S300)),NOT(ISNUMBER(T300))),Assignments!B300,""),"")</f>
        <v>295</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Moderate</v>
      </c>
      <c r="W300" t="str">
        <f t="shared" si="13"/>
        <v/>
      </c>
      <c r="X300" t="str">
        <f t="shared" si="14"/>
        <v/>
      </c>
      <c r="AC300" t="b">
        <f t="shared" si="15"/>
        <v>0</v>
      </c>
      <c r="AD300">
        <f>IFERROR(ABS(ABS(K300-'Data Transformation'!$R$5)-ABS(K300-'Data Transformation'!$R$6)),"")</f>
        <v>0.68282946623529406</v>
      </c>
      <c r="AE300" t="b">
        <f>IF(C300=FALSE,"",IF(AND(OR(V300=$Z$6,V300=$Z$8),OR(AC300=TRUE,AD300&lt;=IF(ISNUMBER('Data Transformation'!$R$15),'Data Transformation'!$R$15,'Data Transformation'!$R$25))),TRUE,FALSE))</f>
        <v>0</v>
      </c>
    </row>
    <row r="301" spans="2:31" x14ac:dyDescent="0.45">
      <c r="B301">
        <v>296</v>
      </c>
      <c r="C301">
        <v>20</v>
      </c>
      <c r="D301">
        <v>0</v>
      </c>
      <c r="E301">
        <v>0.10526315789473684</v>
      </c>
      <c r="F301">
        <v>0.4</v>
      </c>
      <c r="G301">
        <v>0.30434782608695654</v>
      </c>
      <c r="H301">
        <v>0.84210526315789469</v>
      </c>
      <c r="I301" t="str">
        <v>no</v>
      </c>
      <c r="K301" s="59">
        <f>IFERROR(AVERAGEIF('Data Transformation'!$B$425:$B$8425,B301,IF('Input and Summary Results'!$J$4="no",'Data Transformation'!$C$425:$C$8425,'Data Transformation'!$E$425:$E$8425)),"")</f>
        <v>0.21768419805263162</v>
      </c>
      <c r="L301" s="60" cm="1">
        <f t="array" ref="L301">IFERROR(_xlfn.STDEV.S(IF('Data Transformation'!$B$425:$B$8425=B301,IF('Input and Summary Results'!$J$4="no",'Data Transformation'!$C$425:$C$8425,'Data Transformation'!$E$425:$E$8425),"")),"")</f>
        <v>0.30680999434186534</v>
      </c>
      <c r="M301" s="58"/>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c>
      <c r="Q301">
        <f>IFERROR(IF(AND(Assignments!L301&lt;('Data Transformation'!$R$4-'Data Transformation'!$R$3)/2,ABS(K301-'Data Transformation'!$R$6)&lt;ABS(K301-'Data Transformation'!$R$5),NOT(ISNUMBER(N301)),NOT(ISNUMBER(T301)),NOT(ISNUMBER(P301)),NOT(ISNUMBER(R301)),NOT(ISNUMBER(T301)),NOT(ISNUMBER(S301))),Assignments!B301,""),"")</f>
        <v>296</v>
      </c>
      <c r="R301" t="str">
        <f>IF(H301&gt;='Data Transformation'!$R$30,B301,"")</f>
        <v/>
      </c>
      <c r="S301" t="str">
        <f>IF(D301&gt;='Data Transformation'!$R$31,B301,"")</f>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Adverse</v>
      </c>
      <c r="W301" t="str">
        <f t="shared" si="13"/>
        <v/>
      </c>
      <c r="X301" t="str">
        <f t="shared" si="14"/>
        <v/>
      </c>
      <c r="AC301" t="b">
        <f t="shared" si="15"/>
        <v>0</v>
      </c>
      <c r="AD301">
        <f>IFERROR(ABS(ABS(K301-'Data Transformation'!$R$5)-ABS(K301-'Data Transformation'!$R$6)),"")</f>
        <v>0.74</v>
      </c>
      <c r="AE301" t="b">
        <f>IF(C301=FALSE,"",IF(AND(OR(V301=$Z$6,V301=$Z$8),OR(AC301=TRUE,AD301&lt;=IF(ISNUMBER('Data Transformation'!$R$15),'Data Transformation'!$R$15,'Data Transformation'!$R$25))),TRUE,FALSE))</f>
        <v>0</v>
      </c>
    </row>
    <row r="302" spans="2:31" x14ac:dyDescent="0.45">
      <c r="B302">
        <v>297</v>
      </c>
      <c r="C302">
        <v>19</v>
      </c>
      <c r="D302">
        <v>0</v>
      </c>
      <c r="E302">
        <v>0.88888888888888884</v>
      </c>
      <c r="F302">
        <v>0.6</v>
      </c>
      <c r="G302">
        <v>0.52173913043478259</v>
      </c>
      <c r="H302">
        <v>5.5555555555555552E-2</v>
      </c>
      <c r="I302" t="str">
        <v>no</v>
      </c>
      <c r="K302" s="59">
        <f>IFERROR(AVERAGEIF('Data Transformation'!$B$425:$B$8425,B302,IF('Input and Summary Results'!$J$4="no",'Data Transformation'!$C$425:$C$8425,'Data Transformation'!$E$425:$E$8425)),"")</f>
        <v>0.89264211416666683</v>
      </c>
      <c r="L302" s="60" cm="1">
        <f t="array" ref="L302">IFERROR(_xlfn.STDEV.S(IF('Data Transformation'!$B$425:$B$8425=B302,IF('Input and Summary Results'!$J$4="no",'Data Transformation'!$C$425:$C$8425,'Data Transformation'!$E$425:$E$8425),"")),"")</f>
        <v>0.19596202965243498</v>
      </c>
      <c r="M302" s="58"/>
      <c r="N302" t="str">
        <f>IF(E302&gt;='Data Transformation'!$R$29,B302,"")</f>
        <v/>
      </c>
      <c r="O302" t="str">
        <f>IFERROR(IF(AND(Assignments!L302&lt;('Data Transformation'!$R$4-'Data Transformation'!$R$3)/2,ABS(K302-'Data Transformation'!$R$6)&gt;ABS(K302-'Data Transformation'!$R$5),NOT(ISNUMBER(N302)),NOT(ISNUMBER(R302)),NOT(ISNUMBER(P302)),NOT(ISNUMBER(R302)),NOT(ISNUMBER(S302)),NOT(ISNUMBER(T302))),Assignments!B302,""),"")</f>
        <v/>
      </c>
      <c r="P302">
        <f>IF(AND(NOT(ISNUMBER(N302)),NOT(ISNUMBER(R302)),NOT(ISNUMBER(S302)),G302&gt;='Data Transformation'!$R$28),B302,"")</f>
        <v>297</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Rheostat</v>
      </c>
      <c r="W302" t="str">
        <f t="shared" si="13"/>
        <v/>
      </c>
      <c r="X302" t="str">
        <f t="shared" si="14"/>
        <v/>
      </c>
      <c r="AC302" t="b">
        <f t="shared" si="15"/>
        <v>0</v>
      </c>
      <c r="AD302">
        <f>IFERROR(ABS(ABS(K302-'Data Transformation'!$R$5)-ABS(K302-'Data Transformation'!$R$6)),"")</f>
        <v>0.58528422833333371</v>
      </c>
      <c r="AE302" t="b">
        <f>IF(C302=FALSE,"",IF(AND(OR(V302=$Z$6,V302=$Z$8),OR(AC302=TRUE,AD302&lt;=IF(ISNUMBER('Data Transformation'!$R$15),'Data Transformation'!$R$15,'Data Transformation'!$R$25))),TRUE,FALSE))</f>
        <v>0</v>
      </c>
    </row>
    <row r="303" spans="2:31" x14ac:dyDescent="0.45">
      <c r="B303">
        <v>298</v>
      </c>
      <c r="C303">
        <v>20</v>
      </c>
      <c r="D303">
        <v>0</v>
      </c>
      <c r="E303">
        <v>0</v>
      </c>
      <c r="F303">
        <v>0.4</v>
      </c>
      <c r="G303">
        <v>0.30434782608695654</v>
      </c>
      <c r="H303">
        <v>0.89473684210526316</v>
      </c>
      <c r="I303" t="str">
        <v>no</v>
      </c>
      <c r="K303" s="59">
        <f>IFERROR(AVERAGEIF('Data Transformation'!$B$425:$B$8425,B303,IF('Input and Summary Results'!$J$4="no",'Data Transformation'!$C$425:$C$8425,'Data Transformation'!$E$425:$E$8425)),"")</f>
        <v>8.1817848526315795E-2</v>
      </c>
      <c r="L303" s="60" cm="1">
        <f t="array" ref="L303">IFERROR(_xlfn.STDEV.S(IF('Data Transformation'!$B$425:$B$8425=B303,IF('Input and Summary Results'!$J$4="no",'Data Transformation'!$C$425:$C$8425,'Data Transformation'!$E$425:$E$8425),"")),"")</f>
        <v>0.1591347570857129</v>
      </c>
      <c r="M303" s="58"/>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c>
      <c r="Q303">
        <f>IFERROR(IF(AND(Assignments!L303&lt;('Data Transformation'!$R$4-'Data Transformation'!$R$3)/2,ABS(K303-'Data Transformation'!$R$6)&lt;ABS(K303-'Data Transformation'!$R$5),NOT(ISNUMBER(N303)),NOT(ISNUMBER(T303)),NOT(ISNUMBER(P303)),NOT(ISNUMBER(R303)),NOT(ISNUMBER(T303)),NOT(ISNUMBER(S303))),Assignments!B303,""),"")</f>
        <v>298</v>
      </c>
      <c r="R303" t="str">
        <f>IF(H303&gt;='Data Transformation'!$R$30,B303,"")</f>
        <v/>
      </c>
      <c r="S303" t="str">
        <f>IF(D303&gt;='Data Transformation'!$R$31,B303,"")</f>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Adverse</v>
      </c>
      <c r="W303" t="str">
        <f t="shared" si="13"/>
        <v/>
      </c>
      <c r="X303" t="str">
        <f t="shared" si="14"/>
        <v/>
      </c>
      <c r="AC303" t="b">
        <f t="shared" si="15"/>
        <v>0</v>
      </c>
      <c r="AD303">
        <f>IFERROR(ABS(ABS(K303-'Data Transformation'!$R$5)-ABS(K303-'Data Transformation'!$R$6)),"")</f>
        <v>0.74</v>
      </c>
      <c r="AE303" t="b">
        <f>IF(C303=FALSE,"",IF(AND(OR(V303=$Z$6,V303=$Z$8),OR(AC303=TRUE,AD303&lt;=IF(ISNUMBER('Data Transformation'!$R$15),'Data Transformation'!$R$15,'Data Transformation'!$R$25))),TRUE,FALSE))</f>
        <v>0</v>
      </c>
    </row>
    <row r="304" spans="2:31" x14ac:dyDescent="0.45">
      <c r="B304">
        <v>299</v>
      </c>
      <c r="C304">
        <v>17</v>
      </c>
      <c r="D304">
        <v>6.25E-2</v>
      </c>
      <c r="E304">
        <v>0.75</v>
      </c>
      <c r="F304">
        <v>0.6</v>
      </c>
      <c r="G304">
        <v>0.56521739130434778</v>
      </c>
      <c r="H304">
        <v>0</v>
      </c>
      <c r="I304" t="str">
        <v>no</v>
      </c>
      <c r="K304" s="59">
        <f>IFERROR(AVERAGEIF('Data Transformation'!$B$425:$B$8425,B304,IF('Input and Summary Results'!$J$4="no",'Data Transformation'!$C$425:$C$8425,'Data Transformation'!$E$425:$E$8425)),"")</f>
        <v>0.92188135906249991</v>
      </c>
      <c r="L304" s="60" cm="1">
        <f t="array" ref="L304">IFERROR(_xlfn.STDEV.S(IF('Data Transformation'!$B$425:$B$8425=B304,IF('Input and Summary Results'!$J$4="no",'Data Transformation'!$C$425:$C$8425,'Data Transformation'!$E$425:$E$8425),"")),"")</f>
        <v>0.18342396118349472</v>
      </c>
      <c r="M304" s="58"/>
      <c r="N304" t="str">
        <f>IF(E304&gt;='Data Transformation'!$R$29,B304,"")</f>
        <v/>
      </c>
      <c r="O304" t="str">
        <f>IFERROR(IF(AND(Assignments!L304&lt;('Data Transformation'!$R$4-'Data Transformation'!$R$3)/2,ABS(K304-'Data Transformation'!$R$6)&gt;ABS(K304-'Data Transformation'!$R$5),NOT(ISNUMBER(N304)),NOT(ISNUMBER(R304)),NOT(ISNUMBER(P304)),NOT(ISNUMBER(R304)),NOT(ISNUMBER(S304)),NOT(ISNUMBER(T304))),Assignments!B304,""),"")</f>
        <v/>
      </c>
      <c r="P304">
        <f>IF(AND(NOT(ISNUMBER(N304)),NOT(ISNUMBER(R304)),NOT(ISNUMBER(S304)),G304&gt;='Data Transformation'!$R$28),B304,"")</f>
        <v>299</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Rheostat</v>
      </c>
      <c r="W304" t="str">
        <f t="shared" si="13"/>
        <v/>
      </c>
      <c r="X304" t="str">
        <f t="shared" si="14"/>
        <v/>
      </c>
      <c r="AC304" t="b">
        <f t="shared" si="15"/>
        <v>0</v>
      </c>
      <c r="AD304">
        <f>IFERROR(ABS(ABS(K304-'Data Transformation'!$R$5)-ABS(K304-'Data Transformation'!$R$6)),"")</f>
        <v>0.64376271812499986</v>
      </c>
      <c r="AE304" t="b">
        <f>IF(C304=FALSE,"",IF(AND(OR(V304=$Z$6,V304=$Z$8),OR(AC304=TRUE,AD304&lt;=IF(ISNUMBER('Data Transformation'!$R$15),'Data Transformation'!$R$15,'Data Transformation'!$R$25))),TRUE,FALSE))</f>
        <v>0</v>
      </c>
    </row>
    <row r="305" spans="2:31" x14ac:dyDescent="0.45">
      <c r="B305">
        <v>300</v>
      </c>
      <c r="C305">
        <v>19</v>
      </c>
      <c r="D305">
        <v>0</v>
      </c>
      <c r="E305">
        <v>5.5555555555555552E-2</v>
      </c>
      <c r="F305">
        <v>0.4</v>
      </c>
      <c r="G305">
        <v>0.30434782608695654</v>
      </c>
      <c r="H305">
        <v>0.88888888888888884</v>
      </c>
      <c r="I305" t="str">
        <v>no</v>
      </c>
      <c r="K305" s="59">
        <f>IFERROR(AVERAGEIF('Data Transformation'!$B$425:$B$8425,B305,IF('Input and Summary Results'!$J$4="no",'Data Transformation'!$C$425:$C$8425,'Data Transformation'!$E$425:$E$8425)),"")</f>
        <v>6.6948809833333345E-2</v>
      </c>
      <c r="L305" s="60" cm="1">
        <f t="array" ref="L305">IFERROR(_xlfn.STDEV.S(IF('Data Transformation'!$B$425:$B$8425=B305,IF('Input and Summary Results'!$J$4="no",'Data Transformation'!$C$425:$C$8425,'Data Transformation'!$E$425:$E$8425),"")),"")</f>
        <v>0.24158651404252277</v>
      </c>
      <c r="M305" s="58"/>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c>
      <c r="Q305">
        <f>IFERROR(IF(AND(Assignments!L305&lt;('Data Transformation'!$R$4-'Data Transformation'!$R$3)/2,ABS(K305-'Data Transformation'!$R$6)&lt;ABS(K305-'Data Transformation'!$R$5),NOT(ISNUMBER(N305)),NOT(ISNUMBER(T305)),NOT(ISNUMBER(P305)),NOT(ISNUMBER(R305)),NOT(ISNUMBER(T305)),NOT(ISNUMBER(S305))),Assignments!B305,""),"")</f>
        <v>300</v>
      </c>
      <c r="R305" t="str">
        <f>IF(H305&gt;='Data Transformation'!$R$30,B305,"")</f>
        <v/>
      </c>
      <c r="S305" t="str">
        <f>IF(D305&gt;='Data Transformation'!$R$31,B305,"")</f>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Adverse</v>
      </c>
      <c r="W305" t="str">
        <f t="shared" si="13"/>
        <v/>
      </c>
      <c r="X305" t="str">
        <f t="shared" si="14"/>
        <v/>
      </c>
      <c r="AC305" t="b">
        <f t="shared" si="15"/>
        <v>0</v>
      </c>
      <c r="AD305">
        <f>IFERROR(ABS(ABS(K305-'Data Transformation'!$R$5)-ABS(K305-'Data Transformation'!$R$6)),"")</f>
        <v>0.74</v>
      </c>
      <c r="AE305" t="b">
        <f>IF(C305=FALSE,"",IF(AND(OR(V305=$Z$6,V305=$Z$8),OR(AC305=TRUE,AD305&lt;=IF(ISNUMBER('Data Transformation'!$R$15),'Data Transformation'!$R$15,'Data Transformation'!$R$25))),TRUE,FALSE))</f>
        <v>0</v>
      </c>
    </row>
    <row r="306" spans="2:31" x14ac:dyDescent="0.45">
      <c r="B306">
        <v>301</v>
      </c>
      <c r="C306">
        <v>20</v>
      </c>
      <c r="D306">
        <v>0</v>
      </c>
      <c r="E306">
        <v>0.10526315789473684</v>
      </c>
      <c r="F306">
        <v>0.5</v>
      </c>
      <c r="G306">
        <v>0.47826086956521741</v>
      </c>
      <c r="H306">
        <v>0.78947368421052633</v>
      </c>
      <c r="I306" t="str">
        <v>no</v>
      </c>
      <c r="K306" s="59">
        <f>IFERROR(AVERAGEIF('Data Transformation'!$B$425:$B$8425,B306,IF('Input and Summary Results'!$J$4="no",'Data Transformation'!$C$425:$C$8425,'Data Transformation'!$E$425:$E$8425)),"")</f>
        <v>0.1237601225263158</v>
      </c>
      <c r="L306" s="60" cm="1">
        <f t="array" ref="L306">IFERROR(_xlfn.STDEV.S(IF('Data Transformation'!$B$425:$B$8425=B306,IF('Input and Summary Results'!$J$4="no",'Data Transformation'!$C$425:$C$8425,'Data Transformation'!$E$425:$E$8425),"")),"")</f>
        <v>0.33017093316495738</v>
      </c>
      <c r="M306" s="58"/>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c>
      <c r="Q306">
        <f>IFERROR(IF(AND(Assignments!L306&lt;('Data Transformation'!$R$4-'Data Transformation'!$R$3)/2,ABS(K306-'Data Transformation'!$R$6)&lt;ABS(K306-'Data Transformation'!$R$5),NOT(ISNUMBER(N306)),NOT(ISNUMBER(T306)),NOT(ISNUMBER(P306)),NOT(ISNUMBER(R306)),NOT(ISNUMBER(T306)),NOT(ISNUMBER(S306))),Assignments!B306,""),"")</f>
        <v>301</v>
      </c>
      <c r="R306" t="str">
        <f>IF(H306&gt;='Data Transformation'!$R$30,B306,"")</f>
        <v/>
      </c>
      <c r="S306" t="str">
        <f>IF(D306&gt;='Data Transformation'!$R$31,B306,"")</f>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Adverse</v>
      </c>
      <c r="W306" t="str">
        <f t="shared" si="13"/>
        <v/>
      </c>
      <c r="X306" t="str">
        <f t="shared" si="14"/>
        <v/>
      </c>
      <c r="AC306" t="b">
        <f t="shared" si="15"/>
        <v>0</v>
      </c>
      <c r="AD306">
        <f>IFERROR(ABS(ABS(K306-'Data Transformation'!$R$5)-ABS(K306-'Data Transformation'!$R$6)),"")</f>
        <v>0.73999999999999988</v>
      </c>
      <c r="AE306" t="b">
        <f>IF(C306=FALSE,"",IF(AND(OR(V306=$Z$6,V306=$Z$8),OR(AC306=TRUE,AD306&lt;=IF(ISNUMBER('Data Transformation'!$R$15),'Data Transformation'!$R$15,'Data Transformation'!$R$25))),TRUE,FALSE))</f>
        <v>0</v>
      </c>
    </row>
    <row r="307" spans="2:31" x14ac:dyDescent="0.45">
      <c r="B307">
        <v>302</v>
      </c>
      <c r="C307">
        <v>19</v>
      </c>
      <c r="D307">
        <v>0</v>
      </c>
      <c r="E307">
        <v>0</v>
      </c>
      <c r="F307">
        <v>0.2</v>
      </c>
      <c r="G307">
        <v>8.6956521739130432E-2</v>
      </c>
      <c r="H307">
        <v>1</v>
      </c>
      <c r="I307" t="str">
        <v>yes</v>
      </c>
      <c r="K307" s="59">
        <f>IFERROR(AVERAGEIF('Data Transformation'!$B$425:$B$8425,B307,IF('Input and Summary Results'!$J$4="no",'Data Transformation'!$C$425:$C$8425,'Data Transformation'!$E$425:$E$8425)),"")</f>
        <v>3.6725969000000004E-2</v>
      </c>
      <c r="L307" s="60" cm="1">
        <f t="array" ref="L307">IFERROR(_xlfn.STDEV.S(IF('Data Transformation'!$B$425:$B$8425=B307,IF('Input and Summary Results'!$J$4="no",'Data Transformation'!$C$425:$C$8425,'Data Transformation'!$E$425:$E$8425),"")),"")</f>
        <v>0.10616377979861376</v>
      </c>
      <c r="M307" s="58"/>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c>
      <c r="Q307" t="str">
        <f>IFERROR(IF(AND(Assignments!L307&lt;('Data Transformation'!$R$4-'Data Transformation'!$R$3)/2,ABS(K307-'Data Transformation'!$R$6)&lt;ABS(K307-'Data Transformation'!$R$5),NOT(ISNUMBER(N307)),NOT(ISNUMBER(T307)),NOT(ISNUMBER(P307)),NOT(ISNUMBER(R307)),NOT(ISNUMBER(T307)),NOT(ISNUMBER(S307))),Assignments!B307,""),"")</f>
        <v/>
      </c>
      <c r="R307">
        <f>IF(H307&gt;='Data Transformation'!$R$30,B307,"")</f>
        <v>302</v>
      </c>
      <c r="S307" t="str">
        <f>IF(D307&gt;='Data Transformation'!$R$31,B307,"")</f>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Toggle</v>
      </c>
      <c r="W307" t="str">
        <f t="shared" si="13"/>
        <v/>
      </c>
      <c r="X307" t="str">
        <f t="shared" si="14"/>
        <v/>
      </c>
      <c r="AC307" t="b">
        <f t="shared" si="15"/>
        <v>0</v>
      </c>
      <c r="AD307">
        <f>IFERROR(ABS(ABS(K307-'Data Transformation'!$R$5)-ABS(K307-'Data Transformation'!$R$6)),"")</f>
        <v>0.74</v>
      </c>
      <c r="AE307" t="b">
        <f>IF(C307=FALSE,"",IF(AND(OR(V307=$Z$6,V307=$Z$8),OR(AC307=TRUE,AD307&lt;=IF(ISNUMBER('Data Transformation'!$R$15),'Data Transformation'!$R$15,'Data Transformation'!$R$25))),TRUE,FALSE))</f>
        <v>0</v>
      </c>
    </row>
    <row r="308" spans="2:31" x14ac:dyDescent="0.45">
      <c r="B308">
        <v>303</v>
      </c>
      <c r="C308">
        <v>20</v>
      </c>
      <c r="D308">
        <v>0</v>
      </c>
      <c r="E308">
        <v>5.2631578947368418E-2</v>
      </c>
      <c r="F308">
        <v>0.4</v>
      </c>
      <c r="G308">
        <v>0.2608695652173913</v>
      </c>
      <c r="H308">
        <v>0.84210526315789469</v>
      </c>
      <c r="I308" t="str">
        <v>no</v>
      </c>
      <c r="K308" s="59">
        <f>IFERROR(AVERAGEIF('Data Transformation'!$B$425:$B$8425,B308,IF('Input and Summary Results'!$J$4="no",'Data Transformation'!$C$425:$C$8425,'Data Transformation'!$E$425:$E$8425)),"")</f>
        <v>0.10266855031578949</v>
      </c>
      <c r="L308" s="60" cm="1">
        <f t="array" ref="L308">IFERROR(_xlfn.STDEV.S(IF('Data Transformation'!$B$425:$B$8425=B308,IF('Input and Summary Results'!$J$4="no",'Data Transformation'!$C$425:$C$8425,'Data Transformation'!$E$425:$E$8425),"")),"")</f>
        <v>0.27808615700915112</v>
      </c>
      <c r="M308" s="58"/>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c>
      <c r="Q308">
        <f>IFERROR(IF(AND(Assignments!L308&lt;('Data Transformation'!$R$4-'Data Transformation'!$R$3)/2,ABS(K308-'Data Transformation'!$R$6)&lt;ABS(K308-'Data Transformation'!$R$5),NOT(ISNUMBER(N308)),NOT(ISNUMBER(T308)),NOT(ISNUMBER(P308)),NOT(ISNUMBER(R308)),NOT(ISNUMBER(T308)),NOT(ISNUMBER(S308))),Assignments!B308,""),"")</f>
        <v>303</v>
      </c>
      <c r="R308" t="str">
        <f>IF(H308&gt;='Data Transformation'!$R$30,B308,"")</f>
        <v/>
      </c>
      <c r="S308" t="str">
        <f>IF(D308&gt;='Data Transformation'!$R$31,B308,"")</f>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Adverse</v>
      </c>
      <c r="W308" t="str">
        <f t="shared" si="13"/>
        <v/>
      </c>
      <c r="X308" t="str">
        <f t="shared" si="14"/>
        <v/>
      </c>
      <c r="AC308" t="b">
        <f t="shared" si="15"/>
        <v>0</v>
      </c>
      <c r="AD308">
        <f>IFERROR(ABS(ABS(K308-'Data Transformation'!$R$5)-ABS(K308-'Data Transformation'!$R$6)),"")</f>
        <v>0.74</v>
      </c>
      <c r="AE308" t="b">
        <f>IF(C308=FALSE,"",IF(AND(OR(V308=$Z$6,V308=$Z$8),OR(AC308=TRUE,AD308&lt;=IF(ISNUMBER('Data Transformation'!$R$15),'Data Transformation'!$R$15,'Data Transformation'!$R$25))),TRUE,FALSE))</f>
        <v>0</v>
      </c>
    </row>
    <row r="309" spans="2:31" x14ac:dyDescent="0.45">
      <c r="B309">
        <v>304</v>
      </c>
      <c r="C309">
        <v>18</v>
      </c>
      <c r="D309">
        <v>0</v>
      </c>
      <c r="E309">
        <v>0.17647058823529413</v>
      </c>
      <c r="F309">
        <v>0.4</v>
      </c>
      <c r="G309">
        <v>0.30434782608695654</v>
      </c>
      <c r="H309">
        <v>0.76470588235294112</v>
      </c>
      <c r="I309" t="str">
        <v>no</v>
      </c>
      <c r="K309" s="59">
        <f>IFERROR(AVERAGEIF('Data Transformation'!$B$425:$B$8425,B309,IF('Input and Summary Results'!$J$4="no",'Data Transformation'!$C$425:$C$8425,'Data Transformation'!$E$425:$E$8425)),"")</f>
        <v>0.22085266564705883</v>
      </c>
      <c r="L309" s="60" cm="1">
        <f t="array" ref="L309">IFERROR(_xlfn.STDEV.S(IF('Data Transformation'!$B$425:$B$8425=B309,IF('Input and Summary Results'!$J$4="no",'Data Transformation'!$C$425:$C$8425,'Data Transformation'!$E$425:$E$8425),"")),"")</f>
        <v>0.38578585439958779</v>
      </c>
      <c r="M309" s="58"/>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c>
      <c r="Q309">
        <f>IFERROR(IF(AND(Assignments!L309&lt;('Data Transformation'!$R$4-'Data Transformation'!$R$3)/2,ABS(K309-'Data Transformation'!$R$6)&lt;ABS(K309-'Data Transformation'!$R$5),NOT(ISNUMBER(N309)),NOT(ISNUMBER(T309)),NOT(ISNUMBER(P309)),NOT(ISNUMBER(R309)),NOT(ISNUMBER(T309)),NOT(ISNUMBER(S309))),Assignments!B309,""),"")</f>
        <v>304</v>
      </c>
      <c r="R309" t="str">
        <f>IF(H309&gt;='Data Transformation'!$R$30,B309,"")</f>
        <v/>
      </c>
      <c r="S309" t="str">
        <f>IF(D309&gt;='Data Transformation'!$R$31,B309,"")</f>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Adverse</v>
      </c>
      <c r="W309" t="str">
        <f t="shared" si="13"/>
        <v/>
      </c>
      <c r="X309" t="str">
        <f t="shared" si="14"/>
        <v/>
      </c>
      <c r="AC309" t="b">
        <f t="shared" si="15"/>
        <v>0</v>
      </c>
      <c r="AD309">
        <f>IFERROR(ABS(ABS(K309-'Data Transformation'!$R$5)-ABS(K309-'Data Transformation'!$R$6)),"")</f>
        <v>0.74</v>
      </c>
      <c r="AE309" t="b">
        <f>IF(C309=FALSE,"",IF(AND(OR(V309=$Z$6,V309=$Z$8),OR(AC309=TRUE,AD309&lt;=IF(ISNUMBER('Data Transformation'!$R$15),'Data Transformation'!$R$15,'Data Transformation'!$R$25))),TRUE,FALSE))</f>
        <v>0</v>
      </c>
    </row>
    <row r="310" spans="2:31" x14ac:dyDescent="0.45">
      <c r="B310">
        <v>305</v>
      </c>
      <c r="C310">
        <v>18</v>
      </c>
      <c r="D310">
        <v>0</v>
      </c>
      <c r="E310">
        <v>0</v>
      </c>
      <c r="F310">
        <v>0.2</v>
      </c>
      <c r="G310">
        <v>8.6956521739130432E-2</v>
      </c>
      <c r="H310">
        <v>1</v>
      </c>
      <c r="I310" t="str">
        <v>yes</v>
      </c>
      <c r="K310" s="59">
        <f>IFERROR(AVERAGEIF('Data Transformation'!$B$425:$B$8425,B310,IF('Input and Summary Results'!$J$4="no",'Data Transformation'!$C$425:$C$8425,'Data Transformation'!$E$425:$E$8425)),"")</f>
        <v>1.0141328999999999E-2</v>
      </c>
      <c r="L310" s="60" cm="1">
        <f t="array" ref="L310">IFERROR(_xlfn.STDEV.S(IF('Data Transformation'!$B$425:$B$8425=B310,IF('Input and Summary Results'!$J$4="no",'Data Transformation'!$C$425:$C$8425,'Data Transformation'!$E$425:$E$8425),"")),"")</f>
        <v>0.11243058174312347</v>
      </c>
      <c r="M310" s="58"/>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t="str">
        <f>IFERROR(IF(AND(Assignments!L310&lt;('Data Transformation'!$R$4-'Data Transformation'!$R$3)/2,ABS(K310-'Data Transformation'!$R$6)&lt;ABS(K310-'Data Transformation'!$R$5),NOT(ISNUMBER(N310)),NOT(ISNUMBER(T310)),NOT(ISNUMBER(P310)),NOT(ISNUMBER(R310)),NOT(ISNUMBER(T310)),NOT(ISNUMBER(S310))),Assignments!B310,""),"")</f>
        <v/>
      </c>
      <c r="R310">
        <f>IF(H310&gt;='Data Transformation'!$R$30,B310,"")</f>
        <v>305</v>
      </c>
      <c r="S310" t="str">
        <f>IF(D310&gt;='Data Transformation'!$R$31,B310,"")</f>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Toggle</v>
      </c>
      <c r="W310" t="str">
        <f t="shared" si="13"/>
        <v/>
      </c>
      <c r="X310" t="str">
        <f t="shared" si="14"/>
        <v/>
      </c>
      <c r="AC310" t="b">
        <f t="shared" si="15"/>
        <v>0</v>
      </c>
      <c r="AD310">
        <f>IFERROR(ABS(ABS(K310-'Data Transformation'!$R$5)-ABS(K310-'Data Transformation'!$R$6)),"")</f>
        <v>0.74</v>
      </c>
      <c r="AE310" t="b">
        <f>IF(C310=FALSE,"",IF(AND(OR(V310=$Z$6,V310=$Z$8),OR(AC310=TRUE,AD310&lt;=IF(ISNUMBER('Data Transformation'!$R$15),'Data Transformation'!$R$15,'Data Transformation'!$R$25))),TRUE,FALSE))</f>
        <v>0</v>
      </c>
    </row>
    <row r="311" spans="2:31" x14ac:dyDescent="0.45">
      <c r="B311">
        <v>306</v>
      </c>
      <c r="C311">
        <v>20</v>
      </c>
      <c r="D311">
        <v>0</v>
      </c>
      <c r="E311">
        <v>0.84210526315789469</v>
      </c>
      <c r="F311">
        <v>0.6</v>
      </c>
      <c r="G311">
        <v>0.60869565217391308</v>
      </c>
      <c r="H311">
        <v>0</v>
      </c>
      <c r="I311" t="str">
        <v>no</v>
      </c>
      <c r="K311" s="59">
        <f>IFERROR(AVERAGEIF('Data Transformation'!$B$425:$B$8425,B311,IF('Input and Summary Results'!$J$4="no",'Data Transformation'!$C$425:$C$8425,'Data Transformation'!$E$425:$E$8425)),"")</f>
        <v>0.92066352552631592</v>
      </c>
      <c r="L311" s="60" cm="1">
        <f t="array" ref="L311">IFERROR(_xlfn.STDEV.S(IF('Data Transformation'!$B$425:$B$8425=B311,IF('Input and Summary Results'!$J$4="no",'Data Transformation'!$C$425:$C$8425,'Data Transformation'!$E$425:$E$8425),"")),"")</f>
        <v>0.13805729181493748</v>
      </c>
      <c r="M311" s="58"/>
      <c r="N311" t="str">
        <f>IF(E311&gt;='Data Transformation'!$R$29,B311,"")</f>
        <v/>
      </c>
      <c r="O311" t="str">
        <f>IFERROR(IF(AND(Assignments!L311&lt;('Data Transformation'!$R$4-'Data Transformation'!$R$3)/2,ABS(K311-'Data Transformation'!$R$6)&gt;ABS(K311-'Data Transformation'!$R$5),NOT(ISNUMBER(N311)),NOT(ISNUMBER(R311)),NOT(ISNUMBER(P311)),NOT(ISNUMBER(R311)),NOT(ISNUMBER(S311)),NOT(ISNUMBER(T311))),Assignments!B311,""),"")</f>
        <v/>
      </c>
      <c r="P311">
        <f>IF(AND(NOT(ISNUMBER(N311)),NOT(ISNUMBER(R311)),NOT(ISNUMBER(S311)),G311&gt;='Data Transformation'!$R$28),B311,"")</f>
        <v>306</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Rheostat</v>
      </c>
      <c r="W311" t="str">
        <f t="shared" si="13"/>
        <v/>
      </c>
      <c r="X311" t="str">
        <f t="shared" si="14"/>
        <v/>
      </c>
      <c r="AC311" t="b">
        <f t="shared" si="15"/>
        <v>0</v>
      </c>
      <c r="AD311">
        <f>IFERROR(ABS(ABS(K311-'Data Transformation'!$R$5)-ABS(K311-'Data Transformation'!$R$6)),"")</f>
        <v>0.64132705105263188</v>
      </c>
      <c r="AE311" t="b">
        <f>IF(C311=FALSE,"",IF(AND(OR(V311=$Z$6,V311=$Z$8),OR(AC311=TRUE,AD311&lt;=IF(ISNUMBER('Data Transformation'!$R$15),'Data Transformation'!$R$15,'Data Transformation'!$R$25))),TRUE,FALSE))</f>
        <v>0</v>
      </c>
    </row>
    <row r="312" spans="2:31" x14ac:dyDescent="0.45">
      <c r="B312">
        <v>307</v>
      </c>
      <c r="C312">
        <v>18</v>
      </c>
      <c r="D312">
        <v>0</v>
      </c>
      <c r="E312">
        <v>0.6470588235294118</v>
      </c>
      <c r="F312">
        <v>0.7</v>
      </c>
      <c r="G312">
        <v>0.69565217391304346</v>
      </c>
      <c r="H312">
        <v>5.8823529411764705E-2</v>
      </c>
      <c r="I312" t="str">
        <v>no</v>
      </c>
      <c r="K312" s="59">
        <f>IFERROR(AVERAGEIF('Data Transformation'!$B$425:$B$8425,B312,IF('Input and Summary Results'!$J$4="no",'Data Transformation'!$C$425:$C$8425,'Data Transformation'!$E$425:$E$8425)),"")</f>
        <v>0.77554414011764694</v>
      </c>
      <c r="L312" s="60" cm="1">
        <f t="array" ref="L312">IFERROR(_xlfn.STDEV.S(IF('Data Transformation'!$B$425:$B$8425=B312,IF('Input and Summary Results'!$J$4="no",'Data Transformation'!$C$425:$C$8425,'Data Transformation'!$E$425:$E$8425),"")),"")</f>
        <v>0.22735420601025169</v>
      </c>
      <c r="M312" s="58"/>
      <c r="N312" t="str">
        <f>IF(E312&gt;='Data Transformation'!$R$29,B312,"")</f>
        <v/>
      </c>
      <c r="O312" t="str">
        <f>IFERROR(IF(AND(Assignments!L312&lt;('Data Transformation'!$R$4-'Data Transformation'!$R$3)/2,ABS(K312-'Data Transformation'!$R$6)&gt;ABS(K312-'Data Transformation'!$R$5),NOT(ISNUMBER(N312)),NOT(ISNUMBER(R312)),NOT(ISNUMBER(P312)),NOT(ISNUMBER(R312)),NOT(ISNUMBER(S312)),NOT(ISNUMBER(T312))),Assignments!B312,""),"")</f>
        <v/>
      </c>
      <c r="P312">
        <f>IF(AND(NOT(ISNUMBER(N312)),NOT(ISNUMBER(R312)),NOT(ISNUMBER(S312)),G312&gt;='Data Transformation'!$R$28),B312,"")</f>
        <v>307</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Rheostat</v>
      </c>
      <c r="W312" t="str">
        <f t="shared" si="13"/>
        <v/>
      </c>
      <c r="X312" t="str">
        <f t="shared" si="14"/>
        <v/>
      </c>
      <c r="AC312" t="b">
        <f t="shared" si="15"/>
        <v>0</v>
      </c>
      <c r="AD312">
        <f>IFERROR(ABS(ABS(K312-'Data Transformation'!$R$5)-ABS(K312-'Data Transformation'!$R$6)),"")</f>
        <v>0.35108828023529393</v>
      </c>
      <c r="AE312" t="b">
        <f>IF(C312=FALSE,"",IF(AND(OR(V312=$Z$6,V312=$Z$8),OR(AC312=TRUE,AD312&lt;=IF(ISNUMBER('Data Transformation'!$R$15),'Data Transformation'!$R$15,'Data Transformation'!$R$25))),TRUE,FALSE))</f>
        <v>0</v>
      </c>
    </row>
    <row r="313" spans="2:31" x14ac:dyDescent="0.45">
      <c r="B313">
        <v>308</v>
      </c>
      <c r="C313">
        <v>13</v>
      </c>
      <c r="D313">
        <v>0</v>
      </c>
      <c r="E313">
        <v>0.91666666666666663</v>
      </c>
      <c r="F313">
        <v>0.4</v>
      </c>
      <c r="G313">
        <v>0.39130434782608697</v>
      </c>
      <c r="H313">
        <v>0</v>
      </c>
      <c r="I313" t="str">
        <v>no</v>
      </c>
      <c r="K313" s="59">
        <f>IFERROR(AVERAGEIF('Data Transformation'!$B$425:$B$8425,B313,IF('Input and Summary Results'!$J$4="no",'Data Transformation'!$C$425:$C$8425,'Data Transformation'!$E$425:$E$8425)),"")</f>
        <v>0.93308003683333329</v>
      </c>
      <c r="L313" s="60" cm="1">
        <f t="array" ref="L313">IFERROR(_xlfn.STDEV.S(IF('Data Transformation'!$B$425:$B$8425=B313,IF('Input and Summary Results'!$J$4="no",'Data Transformation'!$C$425:$C$8425,'Data Transformation'!$E$425:$E$8425),"")),"")</f>
        <v>0.10249149281599536</v>
      </c>
      <c r="M313" s="58"/>
      <c r="N313">
        <f>IF(E313&gt;='Data Transformation'!$R$29,B313,"")</f>
        <v>308</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Neutral</v>
      </c>
      <c r="W313" t="str">
        <f t="shared" si="13"/>
        <v/>
      </c>
      <c r="X313" t="str">
        <f t="shared" si="14"/>
        <v/>
      </c>
      <c r="AC313" t="b">
        <f t="shared" si="15"/>
        <v>0</v>
      </c>
      <c r="AD313">
        <f>IFERROR(ABS(ABS(K313-'Data Transformation'!$R$5)-ABS(K313-'Data Transformation'!$R$6)),"")</f>
        <v>0.66616007366666663</v>
      </c>
      <c r="AE313" t="b">
        <f>IF(C313=FALSE,"",IF(AND(OR(V313=$Z$6,V313=$Z$8),OR(AC313=TRUE,AD313&lt;=IF(ISNUMBER('Data Transformation'!$R$15),'Data Transformation'!$R$15,'Data Transformation'!$R$25))),TRUE,FALSE))</f>
        <v>0</v>
      </c>
    </row>
    <row r="314" spans="2:31" x14ac:dyDescent="0.45">
      <c r="B314">
        <v>309</v>
      </c>
      <c r="C314">
        <v>14</v>
      </c>
      <c r="D314">
        <v>0</v>
      </c>
      <c r="E314">
        <v>0.76923076923076927</v>
      </c>
      <c r="F314">
        <v>0.5</v>
      </c>
      <c r="G314">
        <v>0.52173913043478259</v>
      </c>
      <c r="H314">
        <v>0</v>
      </c>
      <c r="I314" t="str">
        <v>no</v>
      </c>
      <c r="K314" s="59">
        <f>IFERROR(AVERAGEIF('Data Transformation'!$B$425:$B$8425,B314,IF('Input and Summary Results'!$J$4="no",'Data Transformation'!$C$425:$C$8425,'Data Transformation'!$E$425:$E$8425)),"")</f>
        <v>0.89575769984615394</v>
      </c>
      <c r="L314" s="60" cm="1">
        <f t="array" ref="L314">IFERROR(_xlfn.STDEV.S(IF('Data Transformation'!$B$425:$B$8425=B314,IF('Input and Summary Results'!$J$4="no",'Data Transformation'!$C$425:$C$8425,'Data Transformation'!$E$425:$E$8425),"")),"")</f>
        <v>0.16767021607546245</v>
      </c>
      <c r="M314" s="58"/>
      <c r="N314" t="str">
        <f>IF(E314&gt;='Data Transformation'!$R$29,B314,"")</f>
        <v/>
      </c>
      <c r="O314" t="str">
        <f>IFERROR(IF(AND(Assignments!L314&lt;('Data Transformation'!$R$4-'Data Transformation'!$R$3)/2,ABS(K314-'Data Transformation'!$R$6)&gt;ABS(K314-'Data Transformation'!$R$5),NOT(ISNUMBER(N314)),NOT(ISNUMBER(R314)),NOT(ISNUMBER(P314)),NOT(ISNUMBER(R314)),NOT(ISNUMBER(S314)),NOT(ISNUMBER(T314))),Assignments!B314,""),"")</f>
        <v/>
      </c>
      <c r="P314">
        <f>IF(AND(NOT(ISNUMBER(N314)),NOT(ISNUMBER(R314)),NOT(ISNUMBER(S314)),G314&gt;='Data Transformation'!$R$28),B314,"")</f>
        <v>309</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Rheostat</v>
      </c>
      <c r="W314" t="str">
        <f t="shared" si="13"/>
        <v/>
      </c>
      <c r="X314" t="str">
        <f t="shared" si="14"/>
        <v/>
      </c>
      <c r="AC314" t="b">
        <f t="shared" si="15"/>
        <v>0</v>
      </c>
      <c r="AD314">
        <f>IFERROR(ABS(ABS(K314-'Data Transformation'!$R$5)-ABS(K314-'Data Transformation'!$R$6)),"")</f>
        <v>0.59151539969230793</v>
      </c>
      <c r="AE314" t="b">
        <f>IF(C314=FALSE,"",IF(AND(OR(V314=$Z$6,V314=$Z$8),OR(AC314=TRUE,AD314&lt;=IF(ISNUMBER('Data Transformation'!$R$15),'Data Transformation'!$R$15,'Data Transformation'!$R$25))),TRUE,FALSE))</f>
        <v>0</v>
      </c>
    </row>
    <row r="315" spans="2:31" x14ac:dyDescent="0.45">
      <c r="B315">
        <v>310</v>
      </c>
      <c r="C315">
        <v>13</v>
      </c>
      <c r="D315">
        <v>0</v>
      </c>
      <c r="E315">
        <v>0.5</v>
      </c>
      <c r="F315">
        <v>0.5</v>
      </c>
      <c r="G315">
        <v>0.52173913043478259</v>
      </c>
      <c r="H315">
        <v>0</v>
      </c>
      <c r="I315" t="str">
        <v>no</v>
      </c>
      <c r="K315" s="59">
        <f>IFERROR(AVERAGEIF('Data Transformation'!$B$425:$B$8425,B315,IF('Input and Summary Results'!$J$4="no",'Data Transformation'!$C$425:$C$8425,'Data Transformation'!$E$425:$E$8425)),"")</f>
        <v>0.75832610658333344</v>
      </c>
      <c r="L315" s="60" cm="1">
        <f t="array" ref="L315">IFERROR(_xlfn.STDEV.S(IF('Data Transformation'!$B$425:$B$8425=B315,IF('Input and Summary Results'!$J$4="no",'Data Transformation'!$C$425:$C$8425,'Data Transformation'!$E$425:$E$8425),"")),"")</f>
        <v>0.13881178969120031</v>
      </c>
      <c r="M315" s="58"/>
      <c r="N315" t="str">
        <f>IF(E315&gt;='Data Transformation'!$R$29,B315,"")</f>
        <v/>
      </c>
      <c r="O315" t="str">
        <f>IFERROR(IF(AND(Assignments!L315&lt;('Data Transformation'!$R$4-'Data Transformation'!$R$3)/2,ABS(K315-'Data Transformation'!$R$6)&gt;ABS(K315-'Data Transformation'!$R$5),NOT(ISNUMBER(N315)),NOT(ISNUMBER(R315)),NOT(ISNUMBER(P315)),NOT(ISNUMBER(R315)),NOT(ISNUMBER(S315)),NOT(ISNUMBER(T315))),Assignments!B315,""),"")</f>
        <v/>
      </c>
      <c r="P315">
        <f>IF(AND(NOT(ISNUMBER(N315)),NOT(ISNUMBER(R315)),NOT(ISNUMBER(S315)),G315&gt;='Data Transformation'!$R$28),B315,"")</f>
        <v>310</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Rheostat</v>
      </c>
      <c r="W315" t="str">
        <f t="shared" si="13"/>
        <v/>
      </c>
      <c r="X315" t="str">
        <f t="shared" si="14"/>
        <v/>
      </c>
      <c r="AC315" t="b">
        <f t="shared" si="15"/>
        <v>0</v>
      </c>
      <c r="AD315">
        <f>IFERROR(ABS(ABS(K315-'Data Transformation'!$R$5)-ABS(K315-'Data Transformation'!$R$6)),"")</f>
        <v>0.31665221316666692</v>
      </c>
      <c r="AE315" t="b">
        <f>IF(C315=FALSE,"",IF(AND(OR(V315=$Z$6,V315=$Z$8),OR(AC315=TRUE,AD315&lt;=IF(ISNUMBER('Data Transformation'!$R$15),'Data Transformation'!$R$15,'Data Transformation'!$R$25))),TRUE,FALSE))</f>
        <v>0</v>
      </c>
    </row>
    <row r="316" spans="2:31" x14ac:dyDescent="0.45">
      <c r="B316">
        <v>311</v>
      </c>
      <c r="C316">
        <v>20</v>
      </c>
      <c r="D316">
        <v>5.2631578947368418E-2</v>
      </c>
      <c r="E316">
        <v>0.94736842105263153</v>
      </c>
      <c r="F316">
        <v>0.5</v>
      </c>
      <c r="G316">
        <v>0.47826086956521741</v>
      </c>
      <c r="H316">
        <v>0</v>
      </c>
      <c r="I316" t="str">
        <v>no</v>
      </c>
      <c r="K316" s="59">
        <f>IFERROR(AVERAGEIF('Data Transformation'!$B$425:$B$8425,B316,IF('Input and Summary Results'!$J$4="no",'Data Transformation'!$C$425:$C$8425,'Data Transformation'!$E$425:$E$8425)),"")</f>
        <v>0.98016464510526335</v>
      </c>
      <c r="L316" s="60" cm="1">
        <f t="array" ref="L316">IFERROR(_xlfn.STDEV.S(IF('Data Transformation'!$B$425:$B$8425=B316,IF('Input and Summary Results'!$J$4="no",'Data Transformation'!$C$425:$C$8425,'Data Transformation'!$E$425:$E$8425),"")),"")</f>
        <v>0.1045648875346504</v>
      </c>
      <c r="M316" s="58"/>
      <c r="N316">
        <f>IF(E316&gt;='Data Transformation'!$R$29,B316,"")</f>
        <v>311</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Neutral</v>
      </c>
      <c r="W316" t="str">
        <f t="shared" si="13"/>
        <v/>
      </c>
      <c r="X316" t="str">
        <f t="shared" si="14"/>
        <v/>
      </c>
      <c r="AC316" t="b">
        <f t="shared" si="15"/>
        <v>0</v>
      </c>
      <c r="AD316">
        <f>IFERROR(ABS(ABS(K316-'Data Transformation'!$R$5)-ABS(K316-'Data Transformation'!$R$6)),"")</f>
        <v>0.74</v>
      </c>
      <c r="AE316" t="b">
        <f>IF(C316=FALSE,"",IF(AND(OR(V316=$Z$6,V316=$Z$8),OR(AC316=TRUE,AD316&lt;=IF(ISNUMBER('Data Transformation'!$R$15),'Data Transformation'!$R$15,'Data Transformation'!$R$25))),TRUE,FALSE))</f>
        <v>0</v>
      </c>
    </row>
    <row r="317" spans="2:31" x14ac:dyDescent="0.45">
      <c r="B317">
        <v>312</v>
      </c>
      <c r="C317">
        <v>20</v>
      </c>
      <c r="D317">
        <v>0</v>
      </c>
      <c r="E317">
        <v>1</v>
      </c>
      <c r="F317">
        <v>0.4</v>
      </c>
      <c r="G317">
        <v>0.34782608695652173</v>
      </c>
      <c r="H317">
        <v>0</v>
      </c>
      <c r="I317" t="str">
        <v>no</v>
      </c>
      <c r="K317" s="59">
        <f>IFERROR(AVERAGEIF('Data Transformation'!$B$425:$B$8425,B317,IF('Input and Summary Results'!$J$4="no",'Data Transformation'!$C$425:$C$8425,'Data Transformation'!$E$425:$E$8425)),"")</f>
        <v>0.94477787136842084</v>
      </c>
      <c r="L317" s="60" cm="1">
        <f t="array" ref="L317">IFERROR(_xlfn.STDEV.S(IF('Data Transformation'!$B$425:$B$8425=B317,IF('Input and Summary Results'!$J$4="no",'Data Transformation'!$C$425:$C$8425,'Data Transformation'!$E$425:$E$8425),"")),"")</f>
        <v>8.9402892958496627E-2</v>
      </c>
      <c r="M317" s="58"/>
      <c r="N317">
        <f>IF(E317&gt;='Data Transformation'!$R$29,B317,"")</f>
        <v>312</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Neutral</v>
      </c>
      <c r="W317" t="str">
        <f t="shared" si="13"/>
        <v/>
      </c>
      <c r="X317" t="str">
        <f t="shared" si="14"/>
        <v/>
      </c>
      <c r="AC317" t="b">
        <f t="shared" si="15"/>
        <v>0</v>
      </c>
      <c r="AD317">
        <f>IFERROR(ABS(ABS(K317-'Data Transformation'!$R$5)-ABS(K317-'Data Transformation'!$R$6)),"")</f>
        <v>0.68955574273684173</v>
      </c>
      <c r="AE317" t="b">
        <f>IF(C317=FALSE,"",IF(AND(OR(V317=$Z$6,V317=$Z$8),OR(AC317=TRUE,AD317&lt;=IF(ISNUMBER('Data Transformation'!$R$15),'Data Transformation'!$R$15,'Data Transformation'!$R$25))),TRUE,FALSE))</f>
        <v>0</v>
      </c>
    </row>
    <row r="318" spans="2:31" x14ac:dyDescent="0.45">
      <c r="B318">
        <v>313</v>
      </c>
      <c r="C318">
        <v>11</v>
      </c>
      <c r="D318">
        <v>0</v>
      </c>
      <c r="E318">
        <v>1</v>
      </c>
      <c r="F318">
        <v>0.2</v>
      </c>
      <c r="G318">
        <v>0.13043478260869565</v>
      </c>
      <c r="H318">
        <v>0</v>
      </c>
      <c r="I318" t="str">
        <v>yes</v>
      </c>
      <c r="K318" s="59">
        <f>IFERROR(AVERAGEIF('Data Transformation'!$B$425:$B$8425,B318,IF('Input and Summary Results'!$J$4="no",'Data Transformation'!$C$425:$C$8425,'Data Transformation'!$E$425:$E$8425)),"")</f>
        <v>0.9741550563000001</v>
      </c>
      <c r="L318" s="60" cm="1">
        <f t="array" ref="L318">IFERROR(_xlfn.STDEV.S(IF('Data Transformation'!$B$425:$B$8425=B318,IF('Input and Summary Results'!$J$4="no",'Data Transformation'!$C$425:$C$8425,'Data Transformation'!$E$425:$E$8425),"")),"")</f>
        <v>6.1507900270111653E-2</v>
      </c>
      <c r="M318" s="58"/>
      <c r="N318">
        <f>IF(E318&gt;='Data Transformation'!$R$29,B318,"")</f>
        <v>313</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Neutral</v>
      </c>
      <c r="W318" t="str">
        <f t="shared" si="13"/>
        <v/>
      </c>
      <c r="X318" t="str">
        <f t="shared" si="14"/>
        <v/>
      </c>
      <c r="AC318" t="b">
        <f t="shared" si="15"/>
        <v>0</v>
      </c>
      <c r="AD318">
        <f>IFERROR(ABS(ABS(K318-'Data Transformation'!$R$5)-ABS(K318-'Data Transformation'!$R$6)),"")</f>
        <v>0.74</v>
      </c>
      <c r="AE318" t="b">
        <f>IF(C318=FALSE,"",IF(AND(OR(V318=$Z$6,V318=$Z$8),OR(AC318=TRUE,AD318&lt;=IF(ISNUMBER('Data Transformation'!$R$15),'Data Transformation'!$R$15,'Data Transformation'!$R$25))),TRUE,FALSE))</f>
        <v>0</v>
      </c>
    </row>
    <row r="319" spans="2:31" x14ac:dyDescent="0.45">
      <c r="B319">
        <v>314</v>
      </c>
      <c r="C319">
        <v>14</v>
      </c>
      <c r="D319">
        <v>0</v>
      </c>
      <c r="E319">
        <v>0.92307692307692313</v>
      </c>
      <c r="F319">
        <v>0.4</v>
      </c>
      <c r="G319">
        <v>0.39130434782608697</v>
      </c>
      <c r="H319">
        <v>0</v>
      </c>
      <c r="I319" t="str">
        <v>no</v>
      </c>
      <c r="K319" s="59">
        <f>IFERROR(AVERAGEIF('Data Transformation'!$B$425:$B$8425,B319,IF('Input and Summary Results'!$J$4="no",'Data Transformation'!$C$425:$C$8425,'Data Transformation'!$E$425:$E$8425)),"")</f>
        <v>0.92560530830769217</v>
      </c>
      <c r="L319" s="60" cm="1">
        <f t="array" ref="L319">IFERROR(_xlfn.STDEV.S(IF('Data Transformation'!$B$425:$B$8425=B319,IF('Input and Summary Results'!$J$4="no",'Data Transformation'!$C$425:$C$8425,'Data Transformation'!$E$425:$E$8425),"")),"")</f>
        <v>0.1233989846421642</v>
      </c>
      <c r="M319" s="58"/>
      <c r="N319">
        <f>IF(E319&gt;='Data Transformation'!$R$29,B319,"")</f>
        <v>314</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t="str">
        <f>IF(D319&gt;='Data Transformation'!$R$31,B319,"")</f>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Neutral</v>
      </c>
      <c r="W319" t="str">
        <f t="shared" si="13"/>
        <v/>
      </c>
      <c r="X319" t="str">
        <f t="shared" si="14"/>
        <v/>
      </c>
      <c r="AC319" t="b">
        <f t="shared" si="15"/>
        <v>0</v>
      </c>
      <c r="AD319">
        <f>IFERROR(ABS(ABS(K319-'Data Transformation'!$R$5)-ABS(K319-'Data Transformation'!$R$6)),"")</f>
        <v>0.65121061661538437</v>
      </c>
      <c r="AE319" t="b">
        <f>IF(C319=FALSE,"",IF(AND(OR(V319=$Z$6,V319=$Z$8),OR(AC319=TRUE,AD319&lt;=IF(ISNUMBER('Data Transformation'!$R$15),'Data Transformation'!$R$15,'Data Transformation'!$R$25))),TRUE,FALSE))</f>
        <v>0</v>
      </c>
    </row>
    <row r="320" spans="2:31" x14ac:dyDescent="0.45">
      <c r="B320">
        <v>315</v>
      </c>
      <c r="C320">
        <v>17</v>
      </c>
      <c r="D320">
        <v>0</v>
      </c>
      <c r="E320">
        <v>0.9375</v>
      </c>
      <c r="F320">
        <v>0.5</v>
      </c>
      <c r="G320">
        <v>0.47826086956521741</v>
      </c>
      <c r="H320">
        <v>0</v>
      </c>
      <c r="I320" t="str">
        <v>no</v>
      </c>
      <c r="K320" s="59">
        <f>IFERROR(AVERAGEIF('Data Transformation'!$B$425:$B$8425,B320,IF('Input and Summary Results'!$J$4="no",'Data Transformation'!$C$425:$C$8425,'Data Transformation'!$E$425:$E$8425)),"")</f>
        <v>0.97195713106249981</v>
      </c>
      <c r="L320" s="60" cm="1">
        <f t="array" ref="L320">IFERROR(_xlfn.STDEV.S(IF('Data Transformation'!$B$425:$B$8425=B320,IF('Input and Summary Results'!$J$4="no",'Data Transformation'!$C$425:$C$8425,'Data Transformation'!$E$425:$E$8425),"")),"")</f>
        <v>0.10597599575184907</v>
      </c>
      <c r="M320" s="58"/>
      <c r="N320">
        <f>IF(E320&gt;='Data Transformation'!$R$29,B320,"")</f>
        <v>315</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t="str">
        <f>IF(D320&gt;='Data Transformation'!$R$31,B320,"")</f>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Neutral</v>
      </c>
      <c r="W320" t="str">
        <f t="shared" si="13"/>
        <v/>
      </c>
      <c r="X320" t="str">
        <f t="shared" si="14"/>
        <v/>
      </c>
      <c r="AC320" t="b">
        <f t="shared" si="15"/>
        <v>0</v>
      </c>
      <c r="AD320">
        <f>IFERROR(ABS(ABS(K320-'Data Transformation'!$R$5)-ABS(K320-'Data Transformation'!$R$6)),"")</f>
        <v>0.74</v>
      </c>
      <c r="AE320" t="b">
        <f>IF(C320=FALSE,"",IF(AND(OR(V320=$Z$6,V320=$Z$8),OR(AC320=TRUE,AD320&lt;=IF(ISNUMBER('Data Transformation'!$R$15),'Data Transformation'!$R$15,'Data Transformation'!$R$25))),TRUE,FALSE))</f>
        <v>0</v>
      </c>
    </row>
    <row r="321" spans="2:31" x14ac:dyDescent="0.4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IF(C321=FALSE,"",IF(AND(OR(V321=$Z$6,V321=$Z$8),OR(AC321=TRUE,AD321&lt;=IF(ISNUMBER('Data Transformation'!$R$15),'Data Transformation'!$R$15,'Data Transformation'!$R$25))),TRUE,FALSE))</f>
        <v>0</v>
      </c>
    </row>
    <row r="322" spans="2:31" x14ac:dyDescent="0.4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IF(C322=FALSE,"",IF(AND(OR(V322=$Z$6,V322=$Z$8),OR(AC322=TRUE,AD322&lt;=IF(ISNUMBER('Data Transformation'!$R$15),'Data Transformation'!$R$15,'Data Transformation'!$R$25))),TRUE,FALSE))</f>
        <v>0</v>
      </c>
    </row>
    <row r="323" spans="2:31" x14ac:dyDescent="0.4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IF(C323=FALSE,"",IF(AND(OR(V323=$Z$6,V323=$Z$8),OR(AC323=TRUE,AD323&lt;=IF(ISNUMBER('Data Transformation'!$R$15),'Data Transformation'!$R$15,'Data Transformation'!$R$25))),TRUE,FALSE))</f>
        <v>0</v>
      </c>
    </row>
    <row r="324" spans="2:31" x14ac:dyDescent="0.4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IF(C324=FALSE,"",IF(AND(OR(V324=$Z$6,V324=$Z$8),OR(AC324=TRUE,AD324&lt;=IF(ISNUMBER('Data Transformation'!$R$15),'Data Transformation'!$R$15,'Data Transformation'!$R$25))),TRUE,FALSE))</f>
        <v>0</v>
      </c>
    </row>
    <row r="325" spans="2:31" x14ac:dyDescent="0.4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IF(C325=FALSE,"",IF(AND(OR(V325=$Z$6,V325=$Z$8),OR(AC325=TRUE,AD325&lt;=IF(ISNUMBER('Data Transformation'!$R$15),'Data Transformation'!$R$15,'Data Transformation'!$R$25))),TRUE,FALSE))</f>
        <v>0</v>
      </c>
    </row>
    <row r="326" spans="2:31" x14ac:dyDescent="0.4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IF(C326=FALSE,"",IF(AND(OR(V326=$Z$6,V326=$Z$8),OR(AC326=TRUE,AD326&lt;=IF(ISNUMBER('Data Transformation'!$R$15),'Data Transformation'!$R$15,'Data Transformation'!$R$25))),TRUE,FALSE))</f>
        <v>0</v>
      </c>
    </row>
    <row r="327" spans="2:31" x14ac:dyDescent="0.4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IF(C327=FALSE,"",IF(AND(OR(V327=$Z$6,V327=$Z$8),OR(AC327=TRUE,AD327&lt;=IF(ISNUMBER('Data Transformation'!$R$15),'Data Transformation'!$R$15,'Data Transformation'!$R$25))),TRUE,FALSE))</f>
        <v>0</v>
      </c>
    </row>
    <row r="328" spans="2:31" x14ac:dyDescent="0.4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IF(C328=FALSE,"",IF(AND(OR(V328=$Z$6,V328=$Z$8),OR(AC328=TRUE,AD328&lt;=IF(ISNUMBER('Data Transformation'!$R$15),'Data Transformation'!$R$15,'Data Transformation'!$R$25))),TRUE,FALSE))</f>
        <v>0</v>
      </c>
    </row>
    <row r="329" spans="2:31" x14ac:dyDescent="0.4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IF(C329=FALSE,"",IF(AND(OR(V329=$Z$6,V329=$Z$8),OR(AC329=TRUE,AD329&lt;=IF(ISNUMBER('Data Transformation'!$R$15),'Data Transformation'!$R$15,'Data Transformation'!$R$25))),TRUE,FALSE))</f>
        <v>0</v>
      </c>
    </row>
    <row r="330" spans="2:31" x14ac:dyDescent="0.4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IF(C330=FALSE,"",IF(AND(OR(V330=$Z$6,V330=$Z$8),OR(AC330=TRUE,AD330&lt;=IF(ISNUMBER('Data Transformation'!$R$15),'Data Transformation'!$R$15,'Data Transformation'!$R$25))),TRUE,FALSE))</f>
        <v>0</v>
      </c>
    </row>
    <row r="331" spans="2:31" x14ac:dyDescent="0.4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IF(C331=FALSE,"",IF(AND(OR(V331=$Z$6,V331=$Z$8),OR(AC331=TRUE,AD331&lt;=IF(ISNUMBER('Data Transformation'!$R$15),'Data Transformation'!$R$15,'Data Transformation'!$R$25))),TRUE,FALSE))</f>
        <v>0</v>
      </c>
    </row>
    <row r="332" spans="2:31" x14ac:dyDescent="0.4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IF(C332=FALSE,"",IF(AND(OR(V332=$Z$6,V332=$Z$8),OR(AC332=TRUE,AD332&lt;=IF(ISNUMBER('Data Transformation'!$R$15),'Data Transformation'!$R$15,'Data Transformation'!$R$25))),TRUE,FALSE))</f>
        <v>0</v>
      </c>
    </row>
    <row r="333" spans="2:31" x14ac:dyDescent="0.4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IF(C333=FALSE,"",IF(AND(OR(V333=$Z$6,V333=$Z$8),OR(AC333=TRUE,AD333&lt;=IF(ISNUMBER('Data Transformation'!$R$15),'Data Transformation'!$R$15,'Data Transformation'!$R$25))),TRUE,FALSE))</f>
        <v>0</v>
      </c>
    </row>
    <row r="334" spans="2:31" x14ac:dyDescent="0.4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IF(C334=FALSE,"",IF(AND(OR(V334=$Z$6,V334=$Z$8),OR(AC334=TRUE,AD334&lt;=IF(ISNUMBER('Data Transformation'!$R$15),'Data Transformation'!$R$15,'Data Transformation'!$R$25))),TRUE,FALSE))</f>
        <v>0</v>
      </c>
    </row>
    <row r="335" spans="2:31" x14ac:dyDescent="0.4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IF(C335=FALSE,"",IF(AND(OR(V335=$Z$6,V335=$Z$8),OR(AC335=TRUE,AD335&lt;=IF(ISNUMBER('Data Transformation'!$R$15),'Data Transformation'!$R$15,'Data Transformation'!$R$25))),TRUE,FALSE))</f>
        <v>0</v>
      </c>
    </row>
    <row r="336" spans="2:31" x14ac:dyDescent="0.4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IF(C336=FALSE,"",IF(AND(OR(V336=$Z$6,V336=$Z$8),OR(AC336=TRUE,AD336&lt;=IF(ISNUMBER('Data Transformation'!$R$15),'Data Transformation'!$R$15,'Data Transformation'!$R$25))),TRUE,FALSE))</f>
        <v>0</v>
      </c>
    </row>
    <row r="337" spans="2:31" x14ac:dyDescent="0.4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IF(C337=FALSE,"",IF(AND(OR(V337=$Z$6,V337=$Z$8),OR(AC337=TRUE,AD337&lt;=IF(ISNUMBER('Data Transformation'!$R$15),'Data Transformation'!$R$15,'Data Transformation'!$R$25))),TRUE,FALSE))</f>
        <v>0</v>
      </c>
    </row>
    <row r="338" spans="2:31" x14ac:dyDescent="0.4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IF(C338=FALSE,"",IF(AND(OR(V338=$Z$6,V338=$Z$8),OR(AC338=TRUE,AD338&lt;=IF(ISNUMBER('Data Transformation'!$R$15),'Data Transformation'!$R$15,'Data Transformation'!$R$25))),TRUE,FALSE))</f>
        <v>0</v>
      </c>
    </row>
    <row r="339" spans="2:31" x14ac:dyDescent="0.4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IF(C339=FALSE,"",IF(AND(OR(V339=$Z$6,V339=$Z$8),OR(AC339=TRUE,AD339&lt;=IF(ISNUMBER('Data Transformation'!$R$15),'Data Transformation'!$R$15,'Data Transformation'!$R$25))),TRUE,FALSE))</f>
        <v>0</v>
      </c>
    </row>
    <row r="340" spans="2:31" x14ac:dyDescent="0.4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IF(C340=FALSE,"",IF(AND(OR(V340=$Z$6,V340=$Z$8),OR(AC340=TRUE,AD340&lt;=IF(ISNUMBER('Data Transformation'!$R$15),'Data Transformation'!$R$15,'Data Transformation'!$R$25))),TRUE,FALSE))</f>
        <v>0</v>
      </c>
    </row>
    <row r="341" spans="2:31" x14ac:dyDescent="0.4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IF(C341=FALSE,"",IF(AND(OR(V341=$Z$6,V341=$Z$8),OR(AC341=TRUE,AD341&lt;=IF(ISNUMBER('Data Transformation'!$R$15),'Data Transformation'!$R$15,'Data Transformation'!$R$25))),TRUE,FALSE))</f>
        <v>0</v>
      </c>
    </row>
    <row r="342" spans="2:31" x14ac:dyDescent="0.4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IF(C342=FALSE,"",IF(AND(OR(V342=$Z$6,V342=$Z$8),OR(AC342=TRUE,AD342&lt;=IF(ISNUMBER('Data Transformation'!$R$15),'Data Transformation'!$R$15,'Data Transformation'!$R$25))),TRUE,FALSE))</f>
        <v>0</v>
      </c>
    </row>
    <row r="343" spans="2:31" x14ac:dyDescent="0.4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IF(C343=FALSE,"",IF(AND(OR(V343=$Z$6,V343=$Z$8),OR(AC343=TRUE,AD343&lt;=IF(ISNUMBER('Data Transformation'!$R$15),'Data Transformation'!$R$15,'Data Transformation'!$R$25))),TRUE,FALSE))</f>
        <v>0</v>
      </c>
    </row>
    <row r="344" spans="2:31" x14ac:dyDescent="0.4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IF(C344=FALSE,"",IF(AND(OR(V344=$Z$6,V344=$Z$8),OR(AC344=TRUE,AD344&lt;=IF(ISNUMBER('Data Transformation'!$R$15),'Data Transformation'!$R$15,'Data Transformation'!$R$25))),TRUE,FALSE))</f>
        <v>0</v>
      </c>
    </row>
    <row r="345" spans="2:31" x14ac:dyDescent="0.4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IF(C345=FALSE,"",IF(AND(OR(V345=$Z$6,V345=$Z$8),OR(AC345=TRUE,AD345&lt;=IF(ISNUMBER('Data Transformation'!$R$15),'Data Transformation'!$R$15,'Data Transformation'!$R$25))),TRUE,FALSE))</f>
        <v>0</v>
      </c>
    </row>
    <row r="346" spans="2:31" x14ac:dyDescent="0.4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IF(C346=FALSE,"",IF(AND(OR(V346=$Z$6,V346=$Z$8),OR(AC346=TRUE,AD346&lt;=IF(ISNUMBER('Data Transformation'!$R$15),'Data Transformation'!$R$15,'Data Transformation'!$R$25))),TRUE,FALSE))</f>
        <v>0</v>
      </c>
    </row>
    <row r="347" spans="2:31" x14ac:dyDescent="0.4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IF(C347=FALSE,"",IF(AND(OR(V347=$Z$6,V347=$Z$8),OR(AC347=TRUE,AD347&lt;=IF(ISNUMBER('Data Transformation'!$R$15),'Data Transformation'!$R$15,'Data Transformation'!$R$25))),TRUE,FALSE))</f>
        <v>0</v>
      </c>
    </row>
    <row r="348" spans="2:31" x14ac:dyDescent="0.4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IF(C348=FALSE,"",IF(AND(OR(V348=$Z$6,V348=$Z$8),OR(AC348=TRUE,AD348&lt;=IF(ISNUMBER('Data Transformation'!$R$15),'Data Transformation'!$R$15,'Data Transformation'!$R$25))),TRUE,FALSE))</f>
        <v>0</v>
      </c>
    </row>
    <row r="349" spans="2:31" x14ac:dyDescent="0.4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IF(C349=FALSE,"",IF(AND(OR(V349=$Z$6,V349=$Z$8),OR(AC349=TRUE,AD349&lt;=IF(ISNUMBER('Data Transformation'!$R$15),'Data Transformation'!$R$15,'Data Transformation'!$R$25))),TRUE,FALSE))</f>
        <v>0</v>
      </c>
    </row>
    <row r="350" spans="2:31" x14ac:dyDescent="0.4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IF(C350=FALSE,"",IF(AND(OR(V350=$Z$6,V350=$Z$8),OR(AC350=TRUE,AD350&lt;=IF(ISNUMBER('Data Transformation'!$R$15),'Data Transformation'!$R$15,'Data Transformation'!$R$25))),TRUE,FALSE))</f>
        <v>0</v>
      </c>
    </row>
    <row r="351" spans="2:31" x14ac:dyDescent="0.4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IF(C351=FALSE,"",IF(AND(OR(V351=$Z$6,V351=$Z$8),OR(AC351=TRUE,AD351&lt;=IF(ISNUMBER('Data Transformation'!$R$15),'Data Transformation'!$R$15,'Data Transformation'!$R$25))),TRUE,FALSE))</f>
        <v>0</v>
      </c>
    </row>
    <row r="352" spans="2:31" x14ac:dyDescent="0.4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IF(C352=FALSE,"",IF(AND(OR(V352=$Z$6,V352=$Z$8),OR(AC352=TRUE,AD352&lt;=IF(ISNUMBER('Data Transformation'!$R$15),'Data Transformation'!$R$15,'Data Transformation'!$R$25))),TRUE,FALSE))</f>
        <v>0</v>
      </c>
    </row>
    <row r="353" spans="2:31" x14ac:dyDescent="0.4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IF(C353=FALSE,"",IF(AND(OR(V353=$Z$6,V353=$Z$8),OR(AC353=TRUE,AD353&lt;=IF(ISNUMBER('Data Transformation'!$R$15),'Data Transformation'!$R$15,'Data Transformation'!$R$25))),TRUE,FALSE))</f>
        <v>0</v>
      </c>
    </row>
    <row r="354" spans="2:31" x14ac:dyDescent="0.4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IF(C354=FALSE,"",IF(AND(OR(V354=$Z$6,V354=$Z$8),OR(AC354=TRUE,AD354&lt;=IF(ISNUMBER('Data Transformation'!$R$15),'Data Transformation'!$R$15,'Data Transformation'!$R$25))),TRUE,FALSE))</f>
        <v>0</v>
      </c>
    </row>
    <row r="355" spans="2:31" x14ac:dyDescent="0.4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IF(C355=FALSE,"",IF(AND(OR(V355=$Z$6,V355=$Z$8),OR(AC355=TRUE,AD355&lt;=IF(ISNUMBER('Data Transformation'!$R$15),'Data Transformation'!$R$15,'Data Transformation'!$R$25))),TRUE,FALSE))</f>
        <v>0</v>
      </c>
    </row>
    <row r="428" spans="1:33" s="58" customFormat="1" x14ac:dyDescent="0.4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9" x14ac:dyDescent="0.45"/>
  <cols>
    <col min="2" max="2" width="11" bestFit="1" customWidth="1"/>
    <col min="3" max="3" width="9.140625" bestFit="1" customWidth="1"/>
    <col min="4" max="6" width="9.140625" customWidth="1"/>
    <col min="7" max="7" width="5.5" bestFit="1" customWidth="1"/>
    <col min="8" max="8" width="5.640625" customWidth="1"/>
    <col min="9" max="9" width="6.85546875" customWidth="1"/>
    <col min="10" max="10" width="12.85546875" bestFit="1" customWidth="1"/>
    <col min="11" max="11" width="12.640625" bestFit="1" customWidth="1"/>
    <col min="13" max="13" width="15.35546875" bestFit="1" customWidth="1"/>
    <col min="14" max="14" width="15.35546875" style="26" customWidth="1"/>
    <col min="15" max="15" width="10" style="26" bestFit="1" customWidth="1"/>
    <col min="16" max="16" width="25.140625" style="26" bestFit="1" customWidth="1"/>
    <col min="17" max="17" width="22.5" style="26" bestFit="1" customWidth="1"/>
    <col min="18" max="18" width="8.5" style="26" bestFit="1" customWidth="1"/>
    <col min="23" max="25" width="11" style="2"/>
  </cols>
  <sheetData>
    <row r="1" spans="1:25" ht="20.6" x14ac:dyDescent="0.55000000000000004">
      <c r="M1" s="24"/>
      <c r="N1" s="56"/>
      <c r="O1" s="87" t="s">
        <v>49</v>
      </c>
      <c r="P1" s="87"/>
      <c r="Q1" s="87"/>
      <c r="R1" s="87"/>
      <c r="W1"/>
      <c r="X1"/>
      <c r="Y1"/>
    </row>
    <row r="2" spans="1:25" ht="20.6" x14ac:dyDescent="0.55000000000000004">
      <c r="M2" s="25" t="s">
        <v>61</v>
      </c>
      <c r="N2" s="19" t="s">
        <v>107</v>
      </c>
      <c r="O2" s="19" t="s">
        <v>50</v>
      </c>
      <c r="P2" s="19" t="s">
        <v>51</v>
      </c>
      <c r="Q2" s="19" t="s">
        <v>52</v>
      </c>
      <c r="R2" s="19" t="s">
        <v>53</v>
      </c>
      <c r="S2" s="19" t="s">
        <v>71</v>
      </c>
      <c r="W2"/>
      <c r="X2" s="33" t="s">
        <v>109</v>
      </c>
      <c r="Y2" s="33" t="s">
        <v>110</v>
      </c>
    </row>
    <row r="3" spans="1:25" ht="23.15" x14ac:dyDescent="0.6">
      <c r="B3" s="21" t="s">
        <v>48</v>
      </c>
      <c r="C3" s="29"/>
      <c r="D3" s="29"/>
      <c r="E3" s="29"/>
      <c r="F3" s="29"/>
      <c r="G3" s="29"/>
      <c r="H3" s="30"/>
      <c r="I3" s="30"/>
      <c r="J3" s="30"/>
      <c r="L3" s="29"/>
      <c r="M3" s="23">
        <f>INDEX('Data Transformation'!$O$4:$O$424,MATCH($B$3,'Data Transformation'!$M$4:$M$424,0),MATCH($M$2,'Data Transformation'!$O$3,0))</f>
        <v>5336</v>
      </c>
      <c r="N3" s="27">
        <f>IF('Input and Summary Results'!$J$16="minimum",'Bin Analysis'!X4/(M3-1),'Bin Analysis'!Y3/('Bin Analysis'!M3-1))</f>
        <v>1.1246485473289597E-3</v>
      </c>
      <c r="O3" s="27">
        <f>IF(M3=FALSE,NA(),(VLOOKUP(1,C6:K25,4,FALSE))/(M3-1))</f>
        <v>0.50646672914714153</v>
      </c>
      <c r="P3" s="27">
        <f>IF(M3=FALSE,NA(),SUM(J6:J25)/Weighting!$S$5)</f>
        <v>1</v>
      </c>
      <c r="Q3" s="27">
        <f>IF(M3=FALSE,NA(),SUM(K6:K25)/Weighting!$S$6)</f>
        <v>1</v>
      </c>
      <c r="R3" s="27">
        <f>IF(M3=FALSE,NA(),(VLOOKUP(1,G6:K25,3,FALSE))/(M3-1))</f>
        <v>0.3604498594189316</v>
      </c>
      <c r="S3" s="22" t="str">
        <f>IF(M3=FALSE,NA(),IF(SUM(J6:J25)=2,"yes","no"))</f>
        <v>no</v>
      </c>
      <c r="X3" s="2" cm="2">
        <f t="array" ref="X3:X4">FREQUENCY('Data Transformation'!G425:G6424,'Data Transformation'!$U$11)</f>
        <v>5329</v>
      </c>
      <c r="Y3" s="2" cm="2">
        <f t="array" ref="Y3:Y4">FREQUENCY('Data Transformation'!G425:G8425,'Data Transformation'!$U$12)</f>
        <v>2627</v>
      </c>
    </row>
    <row r="4" spans="1:25" x14ac:dyDescent="0.45">
      <c r="B4" t="s">
        <v>47</v>
      </c>
      <c r="C4" t="s">
        <v>5</v>
      </c>
      <c r="D4" t="s">
        <v>100</v>
      </c>
      <c r="E4" t="s">
        <v>101</v>
      </c>
      <c r="F4" t="s">
        <v>102</v>
      </c>
      <c r="G4" t="s">
        <v>70</v>
      </c>
      <c r="H4" t="s">
        <v>31</v>
      </c>
      <c r="I4" t="s">
        <v>32</v>
      </c>
      <c r="J4" t="s">
        <v>46</v>
      </c>
      <c r="K4" s="14" t="s">
        <v>45</v>
      </c>
      <c r="M4" s="14"/>
      <c r="X4" s="2">
        <v>6</v>
      </c>
      <c r="Y4" s="2">
        <v>2708</v>
      </c>
    </row>
    <row r="5" spans="1:25" x14ac:dyDescent="0.45">
      <c r="D5" t="b">
        <f>IF(C5=1,'Data Transformation'!$G$3+0.5*'Data Transformation'!$W$25,IF(C6=1,D6-'Data Transformation'!$W$25,FALSE))</f>
        <v>0</v>
      </c>
      <c r="E5" t="str">
        <f>IF(ISLOGICAL(D5),"",FREQUENCY('Data Transformation'!$G$425:$G$8425,D5))</f>
        <v/>
      </c>
      <c r="F5" t="str">
        <f>IF(ISLOGICAL(D5),"",E5-E4)</f>
        <v/>
      </c>
      <c r="M5" s="14"/>
    </row>
    <row r="6" spans="1:25" x14ac:dyDescent="0.45">
      <c r="A6" s="32">
        <f>IF(Weighting!$P$6&gt;0,B6,"")</f>
        <v>0.3356747967</v>
      </c>
      <c r="B6">
        <f>Weighting!$C$6</f>
        <v>0.3356747967</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1923</v>
      </c>
      <c r="I6">
        <f>H6-H5+C6</f>
        <v>1923</v>
      </c>
      <c r="J6">
        <f>IF(I6=0,0,1)</f>
        <v>1</v>
      </c>
      <c r="K6">
        <f>J6*Weighting!$W$6</f>
        <v>1</v>
      </c>
      <c r="M6" s="14"/>
    </row>
    <row r="7" spans="1:25" x14ac:dyDescent="0.45">
      <c r="A7" s="32">
        <f>IF(Weighting!$P$7&gt;0,B7,"")</f>
        <v>0.44134959340000002</v>
      </c>
      <c r="B7">
        <f>Weighting!$C$7</f>
        <v>0.44134959340000002</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2088</v>
      </c>
      <c r="I7">
        <f t="shared" ref="I7:I25" si="1">H7-H6+C7</f>
        <v>165</v>
      </c>
      <c r="J7">
        <f>IF(I7=0,0,1)</f>
        <v>1</v>
      </c>
      <c r="K7">
        <f>J7*Weighting!$W$7</f>
        <v>2</v>
      </c>
      <c r="M7" s="14"/>
    </row>
    <row r="8" spans="1:25" x14ac:dyDescent="0.45">
      <c r="A8" s="32">
        <f>IF(Weighting!$P$8&gt;0,B8,"")</f>
        <v>0.54702439010000004</v>
      </c>
      <c r="B8">
        <f>Weighting!$C$8</f>
        <v>0.54702439010000004</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2227</v>
      </c>
      <c r="I8">
        <f t="shared" si="1"/>
        <v>139</v>
      </c>
      <c r="J8">
        <f t="shared" ref="J8:J25" si="2">IF(I8=0,0,1)</f>
        <v>1</v>
      </c>
      <c r="K8">
        <f>J8*Weighting!$W$8</f>
        <v>3</v>
      </c>
      <c r="M8" s="14"/>
    </row>
    <row r="9" spans="1:25" x14ac:dyDescent="0.45">
      <c r="A9" s="32">
        <f>IF(Weighting!$P$9&gt;0,B9,"")</f>
        <v>0.65269918680000005</v>
      </c>
      <c r="B9" s="50">
        <f>Weighting!$C$9</f>
        <v>0.65269918680000005</v>
      </c>
      <c r="C9">
        <f>Weighting!$F$9</f>
        <v>0</v>
      </c>
      <c r="D9" t="b">
        <f>IF(C9=1,'Data Transformation'!$G$3+0.5*'Data Transformation'!$W$25,IF(C10=1,D10-'Data Transformation'!$W$25,FALSE))</f>
        <v>0</v>
      </c>
      <c r="E9" t="str">
        <f>IF(ISLOGICAL(D9),"",FREQUENCY('Data Transformation'!$G$425:$G$8425,D9))</f>
        <v/>
      </c>
      <c r="F9" t="str">
        <f t="shared" si="0"/>
        <v/>
      </c>
      <c r="G9">
        <f>Weighting!$H$9</f>
        <v>0</v>
      </c>
      <c r="H9">
        <f>FREQUENCY('Data Transformation'!$G$425:$G$8425, $B$9)</f>
        <v>2376</v>
      </c>
      <c r="I9">
        <f t="shared" si="1"/>
        <v>149</v>
      </c>
      <c r="J9">
        <f t="shared" si="2"/>
        <v>1</v>
      </c>
      <c r="K9">
        <f>J9*Weighting!$W$9</f>
        <v>3</v>
      </c>
      <c r="M9" s="14"/>
    </row>
    <row r="10" spans="1:25" x14ac:dyDescent="0.45">
      <c r="A10" s="32">
        <f>IF(Weighting!$P$10&gt;0,B10,"")</f>
        <v>0.75837398350000007</v>
      </c>
      <c r="B10">
        <f>Weighting!$C$10</f>
        <v>0.75837398350000007</v>
      </c>
      <c r="C10">
        <f>Weighting!$F$10</f>
        <v>0</v>
      </c>
      <c r="D10" t="b">
        <f>IF(C10=1,'Data Transformation'!$G$3+0.5*'Data Transformation'!$W$25,IF(C11=1,D11-'Data Transformation'!$W$25,FALSE))</f>
        <v>0</v>
      </c>
      <c r="E10" t="str">
        <f>IF(ISLOGICAL(D10),"",FREQUENCY('Data Transformation'!$G$425:$G$8425,D10))</f>
        <v/>
      </c>
      <c r="F10" t="str">
        <f t="shared" si="0"/>
        <v/>
      </c>
      <c r="G10">
        <f>Weighting!$H$10</f>
        <v>0</v>
      </c>
      <c r="H10">
        <f>FREQUENCY('Data Transformation'!$G$425:$G$8425, $B$10)</f>
        <v>2595</v>
      </c>
      <c r="I10">
        <f t="shared" si="1"/>
        <v>219</v>
      </c>
      <c r="J10">
        <f t="shared" si="2"/>
        <v>1</v>
      </c>
      <c r="K10">
        <f>J10*Weighting!$W$10</f>
        <v>3</v>
      </c>
      <c r="M10" s="14"/>
    </row>
    <row r="11" spans="1:25" x14ac:dyDescent="0.45">
      <c r="A11" s="32">
        <f>IF(Weighting!$P$11&gt;0,B11,"")</f>
        <v>0.86404878020000009</v>
      </c>
      <c r="B11">
        <f>Weighting!$C$11</f>
        <v>0.86404878020000009</v>
      </c>
      <c r="C11">
        <f>Weighting!$F$11</f>
        <v>0</v>
      </c>
      <c r="D11" t="b">
        <f>IF(C11=1,'Data Transformation'!$G$3+0.5*'Data Transformation'!$W$25,IF(C12=1,D12-'Data Transformation'!$W$25,FALSE))</f>
        <v>0</v>
      </c>
      <c r="E11" t="str">
        <f>IF(ISLOGICAL(D11),"",FREQUENCY('Data Transformation'!$G$425:$G$8425,D11))</f>
        <v/>
      </c>
      <c r="F11" t="str">
        <f t="shared" si="0"/>
        <v/>
      </c>
      <c r="G11">
        <f>Weighting!$H$11</f>
        <v>0</v>
      </c>
      <c r="H11">
        <f>FREQUENCY('Data Transformation'!$G$425:$G$8425, $B$11)</f>
        <v>3067</v>
      </c>
      <c r="I11">
        <f t="shared" si="1"/>
        <v>472</v>
      </c>
      <c r="J11">
        <f t="shared" si="2"/>
        <v>1</v>
      </c>
      <c r="K11">
        <f>J11*Weighting!$W$11</f>
        <v>3</v>
      </c>
      <c r="M11" s="14"/>
    </row>
    <row r="12" spans="1:25" x14ac:dyDescent="0.45">
      <c r="A12" s="32">
        <f>IF(Weighting!$P$12&gt;0,B12,"")</f>
        <v>0.96972357690000011</v>
      </c>
      <c r="B12">
        <f>Weighting!$C$12</f>
        <v>0.96972357690000011</v>
      </c>
      <c r="C12">
        <f>Weighting!$F$12</f>
        <v>0</v>
      </c>
      <c r="D12">
        <f>IF(C12=1,'Data Transformation'!$G$3+0.5*'Data Transformation'!$W$25,IF(C13=1,D13-'Data Transformation'!$W$25,FALSE))</f>
        <v>0.76999999999999991</v>
      </c>
      <c r="E12">
        <f>IF(ISLOGICAL(D12),"",FREQUENCY('Data Transformation'!$G$425:$G$8425,D12))</f>
        <v>2627</v>
      </c>
      <c r="F12" t="e">
        <f t="shared" si="0"/>
        <v>#VALUE!</v>
      </c>
      <c r="G12">
        <f>Weighting!$H$12</f>
        <v>0</v>
      </c>
      <c r="H12">
        <f>FREQUENCY('Data Transformation'!$G$425:$G$8425, $B$12)</f>
        <v>4161</v>
      </c>
      <c r="I12">
        <f t="shared" si="1"/>
        <v>1094</v>
      </c>
      <c r="J12">
        <f t="shared" si="2"/>
        <v>1</v>
      </c>
      <c r="K12">
        <f>J12*Weighting!$W$12</f>
        <v>2</v>
      </c>
      <c r="M12" s="14"/>
    </row>
    <row r="13" spans="1:25" x14ac:dyDescent="0.45">
      <c r="A13" s="32">
        <f>IF(Weighting!$P$13&gt;0,B13,"")</f>
        <v>1.0753983736000001</v>
      </c>
      <c r="B13">
        <f>Weighting!$C$13</f>
        <v>1.0753983736000001</v>
      </c>
      <c r="C13">
        <f>Weighting!$F$13</f>
        <v>1</v>
      </c>
      <c r="D13">
        <f>IF(C13=1,'Data Transformation'!$G$3+0.5*'Data Transformation'!$W$25,IF(C14=1,D14-'Data Transformation'!$W$25,FALSE))</f>
        <v>1.17</v>
      </c>
      <c r="E13">
        <f>IF(ISLOGICAL(D13),"",FREQUENCY('Data Transformation'!$G$425:$G$8425,D13))</f>
        <v>5329</v>
      </c>
      <c r="F13">
        <f t="shared" si="0"/>
        <v>2702</v>
      </c>
      <c r="G13">
        <f>Weighting!$H$13</f>
        <v>0</v>
      </c>
      <c r="H13">
        <f>FREQUENCY('Data Transformation'!$G$425:$G$8425, $B$13)</f>
        <v>5204</v>
      </c>
      <c r="I13">
        <f t="shared" si="1"/>
        <v>1044</v>
      </c>
      <c r="J13">
        <f t="shared" si="2"/>
        <v>1</v>
      </c>
      <c r="K13">
        <f>J13*Weighting!$W$13</f>
        <v>1</v>
      </c>
      <c r="M13" s="14"/>
    </row>
    <row r="14" spans="1:25" x14ac:dyDescent="0.45">
      <c r="A14" s="32">
        <f>IF(Weighting!$P$14&gt;0,B14,"")</f>
        <v>1.1810731703000001</v>
      </c>
      <c r="B14">
        <f>Weighting!$C$14</f>
        <v>1.1810731703000001</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5330</v>
      </c>
      <c r="I14">
        <f t="shared" si="1"/>
        <v>126</v>
      </c>
      <c r="J14">
        <f t="shared" si="2"/>
        <v>1</v>
      </c>
      <c r="K14">
        <f>J14*Weighting!$W$14</f>
        <v>2</v>
      </c>
      <c r="M14" s="14"/>
    </row>
    <row r="15" spans="1:25" x14ac:dyDescent="0.45">
      <c r="A15" s="32">
        <f>IF(Weighting!$P$15&gt;0,B15,"")</f>
        <v>1.2867489670000001</v>
      </c>
      <c r="B15">
        <f>Weighting!$C$15</f>
        <v>1.2867489670000001</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5335</v>
      </c>
      <c r="I15">
        <f t="shared" si="1"/>
        <v>5</v>
      </c>
      <c r="J15">
        <f t="shared" si="2"/>
        <v>1</v>
      </c>
      <c r="K15">
        <f>J15*Weighting!$W$15</f>
        <v>3</v>
      </c>
      <c r="M15" s="14"/>
    </row>
    <row r="16" spans="1:25" x14ac:dyDescent="0.45">
      <c r="A16" s="32" t="str">
        <f>IF(Weighting!$P$16&gt;0,B16,"")</f>
        <v/>
      </c>
      <c r="B16">
        <f>Weighting!$C$16</f>
        <v>1.3924227637000002</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5335</v>
      </c>
      <c r="I16">
        <f t="shared" si="1"/>
        <v>0</v>
      </c>
      <c r="J16">
        <f t="shared" si="2"/>
        <v>0</v>
      </c>
      <c r="K16">
        <f>J16*Weighting!$W$16</f>
        <v>0</v>
      </c>
      <c r="M16" s="14"/>
    </row>
    <row r="17" spans="1:25" x14ac:dyDescent="0.45">
      <c r="A17" s="32" t="str">
        <f>IF(Weighting!$P$17&gt;0,B17,"")</f>
        <v/>
      </c>
      <c r="B17">
        <f>Weighting!$C$17</f>
        <v>1.4980975604000002</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5335</v>
      </c>
      <c r="I17">
        <f t="shared" si="1"/>
        <v>0</v>
      </c>
      <c r="J17">
        <f t="shared" si="2"/>
        <v>0</v>
      </c>
      <c r="K17">
        <f>J17*Weighting!$W$17</f>
        <v>0</v>
      </c>
      <c r="M17" s="14"/>
    </row>
    <row r="18" spans="1:25" x14ac:dyDescent="0.45">
      <c r="A18" s="32" t="str">
        <f>IF(Weighting!$P$18&gt;0,B18,"")</f>
        <v/>
      </c>
      <c r="B18">
        <f>Weighting!$C$18</f>
        <v>1.6037723571000002</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5335</v>
      </c>
      <c r="I18">
        <f t="shared" si="1"/>
        <v>0</v>
      </c>
      <c r="J18">
        <f t="shared" si="2"/>
        <v>0</v>
      </c>
      <c r="K18">
        <f>J18*Weighting!$W$18</f>
        <v>0</v>
      </c>
      <c r="M18" s="14"/>
    </row>
    <row r="19" spans="1:25" x14ac:dyDescent="0.45">
      <c r="A19" s="32" t="str">
        <f>IF(Weighting!$P$19&gt;0,B19,"")</f>
        <v/>
      </c>
      <c r="B19">
        <f>Weighting!$C$19</f>
        <v>1.7094471538000002</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5335</v>
      </c>
      <c r="I19">
        <f t="shared" si="1"/>
        <v>0</v>
      </c>
      <c r="J19">
        <f t="shared" si="2"/>
        <v>0</v>
      </c>
      <c r="K19">
        <f>J19*Weighting!$W$19</f>
        <v>0</v>
      </c>
      <c r="M19" s="14"/>
    </row>
    <row r="20" spans="1:25" x14ac:dyDescent="0.45">
      <c r="A20" s="32" t="str">
        <f>IF(Weighting!$P$20&gt;0,B20,"")</f>
        <v/>
      </c>
      <c r="B20">
        <f>Weighting!$C$20</f>
        <v>1.8151219505000002</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5335</v>
      </c>
      <c r="I20">
        <f t="shared" si="1"/>
        <v>0</v>
      </c>
      <c r="J20">
        <f t="shared" si="2"/>
        <v>0</v>
      </c>
      <c r="K20">
        <f>J20*Weighting!$W$20</f>
        <v>0</v>
      </c>
      <c r="M20" s="14"/>
    </row>
    <row r="21" spans="1:25" x14ac:dyDescent="0.45">
      <c r="A21" s="32" t="str">
        <f>IF(Weighting!$P$21&gt;0,B21,"")</f>
        <v/>
      </c>
      <c r="B21">
        <f>Weighting!$C$21</f>
        <v>1.9207967472000003</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5335</v>
      </c>
      <c r="I21">
        <f t="shared" si="1"/>
        <v>0</v>
      </c>
      <c r="J21">
        <f t="shared" si="2"/>
        <v>0</v>
      </c>
      <c r="K21">
        <f>J21*Weighting!$W$21</f>
        <v>0</v>
      </c>
      <c r="M21" s="14"/>
    </row>
    <row r="22" spans="1:25" x14ac:dyDescent="0.45">
      <c r="A22" s="32" t="str">
        <f>IF(Weighting!$P$22&gt;0,B22,"")</f>
        <v/>
      </c>
      <c r="B22">
        <f>Weighting!$C$22</f>
        <v>2.0264715439000001</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5335</v>
      </c>
      <c r="I22">
        <f t="shared" si="1"/>
        <v>0</v>
      </c>
      <c r="J22">
        <f t="shared" si="2"/>
        <v>0</v>
      </c>
      <c r="K22">
        <f>J22*Weighting!$W$22</f>
        <v>0</v>
      </c>
      <c r="M22" s="14"/>
    </row>
    <row r="23" spans="1:25" x14ac:dyDescent="0.45">
      <c r="A23" s="32" t="str">
        <f>IF(Weighting!$P$23&gt;0,B23,"")</f>
        <v/>
      </c>
      <c r="B23">
        <f>Weighting!$C$23</f>
        <v>2.1321463405999999</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5335</v>
      </c>
      <c r="I23">
        <f t="shared" si="1"/>
        <v>0</v>
      </c>
      <c r="J23">
        <f t="shared" si="2"/>
        <v>0</v>
      </c>
      <c r="K23">
        <f>J23*Weighting!$W$23</f>
        <v>0</v>
      </c>
      <c r="M23" s="14"/>
    </row>
    <row r="24" spans="1:25" x14ac:dyDescent="0.45">
      <c r="A24" s="32" t="str">
        <f>IF(Weighting!$P$24&gt;0,B24,"")</f>
        <v/>
      </c>
      <c r="B24">
        <f>Weighting!$C$24</f>
        <v>2.2378211372999997</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5335</v>
      </c>
      <c r="I24">
        <f t="shared" si="1"/>
        <v>0</v>
      </c>
      <c r="J24">
        <f t="shared" si="2"/>
        <v>0</v>
      </c>
      <c r="K24">
        <f>J24*Weighting!$W$24</f>
        <v>0</v>
      </c>
      <c r="M24" s="14"/>
    </row>
    <row r="25" spans="1:25" x14ac:dyDescent="0.45">
      <c r="A25" s="32" t="str">
        <f>IF(Weighting!$P$25&gt;0,B25,"")</f>
        <v/>
      </c>
      <c r="B25">
        <f>Weighting!$C$25</f>
        <v>2.3434959339999994</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5335</v>
      </c>
      <c r="I25">
        <f t="shared" si="1"/>
        <v>0</v>
      </c>
      <c r="J25">
        <f t="shared" si="2"/>
        <v>0</v>
      </c>
      <c r="K25">
        <f>J25*Weighting!$W$25</f>
        <v>0</v>
      </c>
      <c r="M25" s="14"/>
    </row>
    <row r="26" spans="1:25" x14ac:dyDescent="0.45">
      <c r="M26" s="14"/>
    </row>
    <row r="27" spans="1:25" ht="23.15" x14ac:dyDescent="0.6">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20</v>
      </c>
      <c r="N27" s="27">
        <f>IF('Input and Summary Results'!$J$16="minimum",'Bin Analysis'!X28/(M27-1),'Bin Analysis'!Y27/('Bin Analysis'!M27-1))</f>
        <v>0</v>
      </c>
      <c r="O27" s="27">
        <f>IF(M27=FALSE,NA(),(VLOOKUP(1,C30:K49,4,FALSE))/(M27-1))</f>
        <v>0.94736842105263153</v>
      </c>
      <c r="P27" s="27">
        <f>IF(M27=FALSE,NA(),SUM(J30:J49)/Weighting!$S$5)</f>
        <v>0.5</v>
      </c>
      <c r="Q27" s="27">
        <f>IF(M27=FALSE,NA(),SUM(K30:K49)/Weighting!$S$6)</f>
        <v>0.47826086956521741</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19</v>
      </c>
      <c r="Y27" s="2" cm="2">
        <f t="array" ref="Y27:Y28">FREQUENCY(IF('Data Transformation'!$B$425:$B$6424='Bin Analysis'!L27,'Data Transformation'!$G$425:$G$6424),'Data Transformation'!$U$12)</f>
        <v>1</v>
      </c>
    </row>
    <row r="28" spans="1:25" x14ac:dyDescent="0.45">
      <c r="A28" s="14" t="s">
        <v>67</v>
      </c>
      <c r="B28" t="s">
        <v>47</v>
      </c>
      <c r="C28" t="s">
        <v>5</v>
      </c>
      <c r="D28" t="s">
        <v>100</v>
      </c>
      <c r="E28" t="s">
        <v>101</v>
      </c>
      <c r="F28" t="s">
        <v>102</v>
      </c>
      <c r="G28" t="s">
        <v>70</v>
      </c>
      <c r="H28" t="s">
        <v>31</v>
      </c>
      <c r="I28" t="s">
        <v>32</v>
      </c>
      <c r="J28" t="s">
        <v>46</v>
      </c>
      <c r="K28" s="14" t="s">
        <v>45</v>
      </c>
      <c r="M28" s="14"/>
      <c r="X28" s="2">
        <v>0</v>
      </c>
      <c r="Y28" s="2">
        <v>18</v>
      </c>
    </row>
    <row r="29" spans="1:25" x14ac:dyDescent="0.4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45">
      <c r="A30" s="32">
        <f>IF(Weighting!$P$6&gt;0,B30,"")</f>
        <v>0.3356747967</v>
      </c>
      <c r="B30">
        <f>Weighting!$C$6</f>
        <v>0.3356747967</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45">
      <c r="A31" s="32">
        <f>IF(Weighting!$P$7&gt;0,B31,"")</f>
        <v>0.44134959340000002</v>
      </c>
      <c r="B31">
        <f>Weighting!$C$7</f>
        <v>0.44134959340000002</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45">
      <c r="A32" s="32">
        <f>IF(Weighting!$P$8&gt;0,B32,"")</f>
        <v>0.54702439010000004</v>
      </c>
      <c r="B32">
        <f>Weighting!$C$8</f>
        <v>0.54702439010000004</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0</v>
      </c>
      <c r="I32">
        <f t="shared" si="4"/>
        <v>0</v>
      </c>
      <c r="J32">
        <f t="shared" ref="J32:J49" si="5">IF(I32=0,0,1)</f>
        <v>0</v>
      </c>
      <c r="K32">
        <f>J32*Weighting!$W$8</f>
        <v>0</v>
      </c>
      <c r="M32" s="14"/>
    </row>
    <row r="33" spans="1:13" x14ac:dyDescent="0.45">
      <c r="A33" s="32">
        <f>IF(Weighting!$P$9&gt;0,B33,"")</f>
        <v>0.65269918680000005</v>
      </c>
      <c r="B33" s="50">
        <f>Weighting!$C$9</f>
        <v>0.65269918680000005</v>
      </c>
      <c r="C33">
        <f>Weighting!$F$9</f>
        <v>0</v>
      </c>
      <c r="D33" t="b">
        <f>IF(C33=1,'Data Transformation'!$G$3+0.5*'Data Transformation'!$W$25,IF(C34=1,D34-'Data Transformation'!$W$25,FALSE))</f>
        <v>0</v>
      </c>
      <c r="E33" t="str">
        <f t="array" ref="E33">IF(ISLOGICAL(D33),"",FREQUENCY(IF('Data Transformation'!$B$425:$B$8425='Bin Analysis'!$B$27,'Data Transformation'!$G$425:$G$8425),D33))</f>
        <v/>
      </c>
      <c r="F33" t="str">
        <f t="shared" si="3"/>
        <v/>
      </c>
      <c r="G33">
        <f>Weighting!$H$9</f>
        <v>0</v>
      </c>
      <c r="H33">
        <f t="array" ref="H33">FREQUENCY(IF('Data Transformation'!$B$4:$B$8425=$B$27,'Data Transformation'!$G$4:$G$8425),'Bin Analysis'!$B33)</f>
        <v>0</v>
      </c>
      <c r="I33">
        <f t="shared" si="4"/>
        <v>0</v>
      </c>
      <c r="J33">
        <f t="shared" si="5"/>
        <v>0</v>
      </c>
      <c r="K33">
        <f>J33*Weighting!$W$9</f>
        <v>0</v>
      </c>
      <c r="M33" s="14"/>
    </row>
    <row r="34" spans="1:13" x14ac:dyDescent="0.45">
      <c r="A34" s="32">
        <f>IF(Weighting!$P$10&gt;0,B34,"")</f>
        <v>0.75837398350000007</v>
      </c>
      <c r="B34">
        <f>Weighting!$C$10</f>
        <v>0.75837398350000007</v>
      </c>
      <c r="C34">
        <f>Weighting!$F$10</f>
        <v>0</v>
      </c>
      <c r="D34" t="b">
        <f>IF(C34=1,'Data Transformation'!$G$3+0.5*'Data Transformation'!$W$25,IF(C35=1,D35-'Data Transformation'!$W$25,FALSE))</f>
        <v>0</v>
      </c>
      <c r="E34" t="str">
        <f t="array" ref="E34">IF(ISLOGICAL(D34),"",FREQUENCY(IF('Data Transformation'!$B$425:$B$8425='Bin Analysis'!$B$27,'Data Transformation'!$G$425:$G$8425),D34))</f>
        <v/>
      </c>
      <c r="F34" t="str">
        <f t="shared" si="3"/>
        <v/>
      </c>
      <c r="G34">
        <f>Weighting!$H$10</f>
        <v>0</v>
      </c>
      <c r="H34">
        <f t="array" ref="H34">FREQUENCY(IF('Data Transformation'!$B$4:$B$8425=$B$27,'Data Transformation'!$G$4:$G$8425),'Bin Analysis'!$B34)</f>
        <v>1</v>
      </c>
      <c r="I34">
        <f t="shared" si="4"/>
        <v>1</v>
      </c>
      <c r="J34">
        <f t="shared" si="5"/>
        <v>1</v>
      </c>
      <c r="K34">
        <f>J34*Weighting!$W$10</f>
        <v>3</v>
      </c>
      <c r="M34" s="14"/>
    </row>
    <row r="35" spans="1:13" x14ac:dyDescent="0.45">
      <c r="A35" s="32">
        <f>IF(Weighting!$P$11&gt;0,B35,"")</f>
        <v>0.86404878020000009</v>
      </c>
      <c r="B35">
        <f>Weighting!$C$11</f>
        <v>0.86404878020000009</v>
      </c>
      <c r="C35">
        <f>Weighting!$F$11</f>
        <v>0</v>
      </c>
      <c r="D35" t="b">
        <f>IF(C35=1,'Data Transformation'!$G$3+0.5*'Data Transformation'!$W$25,IF(C36=1,D36-'Data Transformation'!$W$25,FALSE))</f>
        <v>0</v>
      </c>
      <c r="E35" t="str">
        <f t="array" ref="E35">IF(ISLOGICAL(D35),"",FREQUENCY(IF('Data Transformation'!$B$425:$B$8425='Bin Analysis'!$B$27,'Data Transformation'!$G$425:$G$8425),D35))</f>
        <v/>
      </c>
      <c r="F35" t="str">
        <f t="shared" si="3"/>
        <v/>
      </c>
      <c r="G35">
        <f>Weighting!$H$11</f>
        <v>0</v>
      </c>
      <c r="H35">
        <f t="array" ref="H35">FREQUENCY(IF('Data Transformation'!$B$4:$B$8425=$B$27,'Data Transformation'!$G$4:$G$8425),'Bin Analysis'!$B35)</f>
        <v>2</v>
      </c>
      <c r="I35">
        <f t="shared" si="4"/>
        <v>1</v>
      </c>
      <c r="J35">
        <f t="shared" si="5"/>
        <v>1</v>
      </c>
      <c r="K35">
        <f>J35*Weighting!$W$11</f>
        <v>3</v>
      </c>
      <c r="M35" s="14"/>
    </row>
    <row r="36" spans="1:13" x14ac:dyDescent="0.45">
      <c r="A36" s="32">
        <f>IF(Weighting!$P$12&gt;0,B36,"")</f>
        <v>0.96972357690000011</v>
      </c>
      <c r="B36">
        <f>Weighting!$C$12</f>
        <v>0.96972357690000011</v>
      </c>
      <c r="C36">
        <f>Weighting!$F$12</f>
        <v>0</v>
      </c>
      <c r="D36">
        <f>IF(C36=1,'Data Transformation'!$G$3+0.5*'Data Transformation'!$W$25,IF(C37=1,D37-'Data Transformation'!$W$25,FALSE))</f>
        <v>0.76999999999999991</v>
      </c>
      <c r="E36">
        <f t="array" ref="E36">IF(ISLOGICAL(D36),"",FREQUENCY(IF('Data Transformation'!$B$425:$B$8425='Bin Analysis'!$B$27,'Data Transformation'!$G$425:$G$8425),D36))</f>
        <v>1</v>
      </c>
      <c r="F36" t="e">
        <f t="shared" si="3"/>
        <v>#VALUE!</v>
      </c>
      <c r="G36">
        <f>Weighting!$H$12</f>
        <v>0</v>
      </c>
      <c r="H36">
        <f t="array" ref="H36">FREQUENCY(IF('Data Transformation'!$B$4:$B$8425=$B$27,'Data Transformation'!$G$4:$G$8425),'Bin Analysis'!$B36)</f>
        <v>11</v>
      </c>
      <c r="I36">
        <f t="shared" si="4"/>
        <v>9</v>
      </c>
      <c r="J36">
        <f t="shared" si="5"/>
        <v>1</v>
      </c>
      <c r="K36">
        <f>J36*Weighting!$W$12</f>
        <v>2</v>
      </c>
      <c r="M36" s="14"/>
    </row>
    <row r="37" spans="1:13" x14ac:dyDescent="0.45">
      <c r="A37" s="32">
        <f>IF(Weighting!$P$13&gt;0,B37,"")</f>
        <v>1.0753983736000001</v>
      </c>
      <c r="B37">
        <f>Weighting!$C$13</f>
        <v>1.0753983736000001</v>
      </c>
      <c r="C37">
        <f>Weighting!$F$13</f>
        <v>1</v>
      </c>
      <c r="D37">
        <f>IF(C37=1,'Data Transformation'!$G$3+0.5*'Data Transformation'!$W$25,IF(C38=1,D38-'Data Transformation'!$W$25,FALSE))</f>
        <v>1.17</v>
      </c>
      <c r="E37">
        <f t="array" ref="E37">IF(ISLOGICAL(D37),"",FREQUENCY(IF('Data Transformation'!$B$425:$B$8425='Bin Analysis'!$B$27,'Data Transformation'!$G$425:$G$8425),D37))</f>
        <v>19</v>
      </c>
      <c r="F37">
        <f t="shared" si="3"/>
        <v>18</v>
      </c>
      <c r="G37">
        <f>Weighting!$H$13</f>
        <v>0</v>
      </c>
      <c r="H37">
        <f t="array" ref="H37">FREQUENCY(IF('Data Transformation'!$B$4:$B$8425=$B$27,'Data Transformation'!$G$4:$G$8425),'Bin Analysis'!$B37)</f>
        <v>18</v>
      </c>
      <c r="I37">
        <f t="shared" si="4"/>
        <v>7</v>
      </c>
      <c r="J37">
        <f t="shared" si="5"/>
        <v>1</v>
      </c>
      <c r="K37">
        <f>J37*Weighting!$W$13</f>
        <v>1</v>
      </c>
      <c r="M37" s="14"/>
    </row>
    <row r="38" spans="1:13" x14ac:dyDescent="0.45">
      <c r="A38" s="32">
        <f>IF(Weighting!$P$14&gt;0,B38,"")</f>
        <v>1.1810731703000001</v>
      </c>
      <c r="B38">
        <f>Weighting!$C$14</f>
        <v>1.1810731703000001</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20</v>
      </c>
      <c r="I38">
        <f t="shared" si="4"/>
        <v>2</v>
      </c>
      <c r="J38">
        <f t="shared" si="5"/>
        <v>1</v>
      </c>
      <c r="K38">
        <f>J38*Weighting!$W$14</f>
        <v>2</v>
      </c>
      <c r="M38" s="14"/>
    </row>
    <row r="39" spans="1:13" x14ac:dyDescent="0.45">
      <c r="A39" s="32">
        <f>IF(Weighting!$P$15&gt;0,B39,"")</f>
        <v>1.2867489670000001</v>
      </c>
      <c r="B39">
        <f>Weighting!$C$15</f>
        <v>1.2867489670000001</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20</v>
      </c>
      <c r="I39">
        <f t="shared" si="4"/>
        <v>0</v>
      </c>
      <c r="J39">
        <f t="shared" si="5"/>
        <v>0</v>
      </c>
      <c r="K39">
        <f>J39*Weighting!$W$15</f>
        <v>0</v>
      </c>
      <c r="M39" s="14"/>
    </row>
    <row r="40" spans="1:13" x14ac:dyDescent="0.45">
      <c r="A40" s="32" t="str">
        <f>IF(Weighting!$P$16&gt;0,B40,"")</f>
        <v/>
      </c>
      <c r="B40">
        <f>Weighting!$C$16</f>
        <v>1.3924227637000002</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20</v>
      </c>
      <c r="I40">
        <f t="shared" si="4"/>
        <v>0</v>
      </c>
      <c r="J40">
        <f t="shared" si="5"/>
        <v>0</v>
      </c>
      <c r="K40">
        <f>J40*Weighting!$W$16</f>
        <v>0</v>
      </c>
      <c r="M40" s="14"/>
    </row>
    <row r="41" spans="1:13" x14ac:dyDescent="0.45">
      <c r="A41" s="32" t="str">
        <f>IF(Weighting!$P$17&gt;0,B41,"")</f>
        <v/>
      </c>
      <c r="B41">
        <f>Weighting!$C$17</f>
        <v>1.4980975604000002</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20</v>
      </c>
      <c r="I41">
        <f t="shared" si="4"/>
        <v>0</v>
      </c>
      <c r="J41">
        <f t="shared" si="5"/>
        <v>0</v>
      </c>
      <c r="K41">
        <f>J41*Weighting!$W$17</f>
        <v>0</v>
      </c>
      <c r="M41" s="14"/>
    </row>
    <row r="42" spans="1:13" x14ac:dyDescent="0.45">
      <c r="A42" s="32" t="str">
        <f>IF(Weighting!$P$18&gt;0,B42,"")</f>
        <v/>
      </c>
      <c r="B42">
        <f>Weighting!$C$18</f>
        <v>1.6037723571000002</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20</v>
      </c>
      <c r="I42">
        <f t="shared" si="4"/>
        <v>0</v>
      </c>
      <c r="J42">
        <f t="shared" si="5"/>
        <v>0</v>
      </c>
      <c r="K42">
        <f>J42*Weighting!$W$18</f>
        <v>0</v>
      </c>
      <c r="M42" s="14"/>
    </row>
    <row r="43" spans="1:13" x14ac:dyDescent="0.45">
      <c r="A43" s="32" t="str">
        <f>IF(Weighting!$P$19&gt;0,B43,"")</f>
        <v/>
      </c>
      <c r="B43">
        <f>Weighting!$C$19</f>
        <v>1.7094471538000002</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20</v>
      </c>
      <c r="I43">
        <f t="shared" si="4"/>
        <v>0</v>
      </c>
      <c r="J43">
        <f t="shared" si="5"/>
        <v>0</v>
      </c>
      <c r="K43">
        <f>J43*Weighting!$W$19</f>
        <v>0</v>
      </c>
      <c r="M43" s="14"/>
    </row>
    <row r="44" spans="1:13" x14ac:dyDescent="0.45">
      <c r="A44" s="32" t="str">
        <f>IF(Weighting!$P$20&gt;0,B44,"")</f>
        <v/>
      </c>
      <c r="B44">
        <f>Weighting!$C$20</f>
        <v>1.8151219505000002</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20</v>
      </c>
      <c r="I44">
        <f t="shared" si="4"/>
        <v>0</v>
      </c>
      <c r="J44">
        <f t="shared" si="5"/>
        <v>0</v>
      </c>
      <c r="K44">
        <f>J44*Weighting!$W$20</f>
        <v>0</v>
      </c>
      <c r="M44" s="14"/>
    </row>
    <row r="45" spans="1:13" x14ac:dyDescent="0.45">
      <c r="A45" s="32" t="str">
        <f>IF(Weighting!$P$21&gt;0,B45,"")</f>
        <v/>
      </c>
      <c r="B45">
        <f>Weighting!$C$21</f>
        <v>1.9207967472000003</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20</v>
      </c>
      <c r="I45">
        <f t="shared" si="4"/>
        <v>0</v>
      </c>
      <c r="J45">
        <f t="shared" si="5"/>
        <v>0</v>
      </c>
      <c r="K45">
        <f>J45*Weighting!$W$21</f>
        <v>0</v>
      </c>
      <c r="M45" s="14"/>
    </row>
    <row r="46" spans="1:13" x14ac:dyDescent="0.45">
      <c r="A46" s="32" t="str">
        <f>IF(Weighting!$P$22&gt;0,B46,"")</f>
        <v/>
      </c>
      <c r="B46">
        <f>Weighting!$C$22</f>
        <v>2.0264715439000001</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20</v>
      </c>
      <c r="I46">
        <f t="shared" si="4"/>
        <v>0</v>
      </c>
      <c r="J46">
        <f t="shared" si="5"/>
        <v>0</v>
      </c>
      <c r="K46">
        <f>J46*Weighting!$W$22</f>
        <v>0</v>
      </c>
      <c r="M46" s="14"/>
    </row>
    <row r="47" spans="1:13" x14ac:dyDescent="0.45">
      <c r="A47" s="32" t="str">
        <f>IF(Weighting!$P$23&gt;0,B47,"")</f>
        <v/>
      </c>
      <c r="B47">
        <f>Weighting!$C$23</f>
        <v>2.1321463405999999</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20</v>
      </c>
      <c r="I47">
        <f t="shared" si="4"/>
        <v>0</v>
      </c>
      <c r="J47">
        <f t="shared" si="5"/>
        <v>0</v>
      </c>
      <c r="K47">
        <f>J47*Weighting!$W$23</f>
        <v>0</v>
      </c>
      <c r="M47" s="14"/>
    </row>
    <row r="48" spans="1:13" x14ac:dyDescent="0.45">
      <c r="A48" s="32" t="str">
        <f>IF(Weighting!$P$24&gt;0,B48,"")</f>
        <v/>
      </c>
      <c r="B48">
        <f>Weighting!$C$24</f>
        <v>2.2378211372999997</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20</v>
      </c>
      <c r="I48">
        <f t="shared" si="4"/>
        <v>0</v>
      </c>
      <c r="J48">
        <f t="shared" si="5"/>
        <v>0</v>
      </c>
      <c r="K48">
        <f>J48*Weighting!$W$24</f>
        <v>0</v>
      </c>
      <c r="M48" s="14"/>
    </row>
    <row r="49" spans="1:25" x14ac:dyDescent="0.45">
      <c r="A49" s="32" t="str">
        <f>IF(Weighting!$P$25&gt;0,B49,"")</f>
        <v/>
      </c>
      <c r="B49">
        <f>Weighting!$C$25</f>
        <v>2.3434959339999994</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20</v>
      </c>
      <c r="I49">
        <f t="shared" si="4"/>
        <v>0</v>
      </c>
      <c r="J49">
        <f t="shared" si="5"/>
        <v>0</v>
      </c>
      <c r="K49">
        <f>J49*Weighting!$W$25</f>
        <v>0</v>
      </c>
      <c r="M49" s="14"/>
    </row>
    <row r="50" spans="1:25" x14ac:dyDescent="0.45">
      <c r="A50" s="32"/>
      <c r="M50" s="14"/>
    </row>
    <row r="51" spans="1:25" ht="23.15" x14ac:dyDescent="0.6">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20</v>
      </c>
      <c r="N51" s="27">
        <f>IF('Input and Summary Results'!$J$16="minimum",'Bin Analysis'!X52/(M51-1),'Bin Analysis'!Y51/('Bin Analysis'!M51-1))</f>
        <v>0</v>
      </c>
      <c r="O51" s="27">
        <f>IF(M51=FALSE,NA(),(VLOOKUP(1,C54:K73,4,FALSE))/(M51-1))</f>
        <v>1</v>
      </c>
      <c r="P51" s="27">
        <f>IF(M51=FALSE,NA(),SUM(J54:J73)/Weighting!$S$5)</f>
        <v>0.3</v>
      </c>
      <c r="Q51" s="27">
        <f>IF(M51=FALSE,NA(),SUM(K54:K73)/Weighting!$S$6)</f>
        <v>0.21739130434782608</v>
      </c>
      <c r="R51" s="27">
        <f>IF(M51=FALSE,NA(),(VLOOKUP(1,G54:K73,3,FALSE))/(M51-1))</f>
        <v>0</v>
      </c>
      <c r="S51" s="22" t="str">
        <f>IF(M51=FALSE,NA(),IF(SUM(J54:J73)=2,"yes","no"))</f>
        <v>no</v>
      </c>
      <c r="X51" s="2" cm="2">
        <f t="array" ref="X51:X52">FREQUENCY(IF('Data Transformation'!$B$425:$B$6424='Bin Analysis'!L51,'Data Transformation'!$G$425:$G$6424),'Data Transformation'!$U$11)</f>
        <v>19</v>
      </c>
      <c r="Y51" s="2" cm="2">
        <f t="array" ref="Y51:Y52">FREQUENCY(IF('Data Transformation'!$B$425:$B$6424='Bin Analysis'!L51,'Data Transformation'!$G$425:$G$6424),'Data Transformation'!$U$12)</f>
        <v>0</v>
      </c>
    </row>
    <row r="52" spans="1:25" x14ac:dyDescent="0.45">
      <c r="A52" s="14" t="s">
        <v>67</v>
      </c>
      <c r="B52" t="s">
        <v>47</v>
      </c>
      <c r="C52" t="s">
        <v>5</v>
      </c>
      <c r="D52" t="s">
        <v>100</v>
      </c>
      <c r="E52" t="s">
        <v>101</v>
      </c>
      <c r="F52" t="s">
        <v>102</v>
      </c>
      <c r="G52" t="s">
        <v>70</v>
      </c>
      <c r="H52" t="s">
        <v>31</v>
      </c>
      <c r="I52" t="s">
        <v>32</v>
      </c>
      <c r="J52" t="s">
        <v>46</v>
      </c>
      <c r="K52" s="14" t="s">
        <v>45</v>
      </c>
      <c r="M52" s="14"/>
      <c r="X52" s="2">
        <v>0</v>
      </c>
      <c r="Y52" s="2">
        <v>19</v>
      </c>
    </row>
    <row r="53" spans="1:25" x14ac:dyDescent="0.4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45">
      <c r="A54" s="32">
        <f>IF(Weighting!$P$6&gt;0,B54,"")</f>
        <v>0.3356747967</v>
      </c>
      <c r="B54">
        <f>Weighting!$C$6</f>
        <v>0.3356747967</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45">
      <c r="A55" s="32">
        <f>IF(Weighting!$P$7&gt;0,B55,"")</f>
        <v>0.44134959340000002</v>
      </c>
      <c r="B55">
        <f>Weighting!$C$7</f>
        <v>0.44134959340000002</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0</v>
      </c>
      <c r="I55">
        <f t="shared" ref="I55:I73" si="7">H55-H54</f>
        <v>0</v>
      </c>
      <c r="J55">
        <f>IF(I55=0,0,1)</f>
        <v>0</v>
      </c>
      <c r="K55">
        <f>J55*Weighting!$W$7</f>
        <v>0</v>
      </c>
      <c r="M55" s="14"/>
    </row>
    <row r="56" spans="1:25" x14ac:dyDescent="0.45">
      <c r="A56" s="32">
        <f>IF(Weighting!$P$8&gt;0,B56,"")</f>
        <v>0.54702439010000004</v>
      </c>
      <c r="B56">
        <f>Weighting!$C$8</f>
        <v>0.54702439010000004</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0</v>
      </c>
      <c r="I56">
        <f t="shared" si="7"/>
        <v>0</v>
      </c>
      <c r="J56">
        <f t="shared" ref="J56:J73" si="8">IF(I56=0,0,1)</f>
        <v>0</v>
      </c>
      <c r="K56">
        <f>J56*Weighting!$W$8</f>
        <v>0</v>
      </c>
      <c r="M56" s="14"/>
    </row>
    <row r="57" spans="1:25" x14ac:dyDescent="0.45">
      <c r="A57" s="32">
        <f>IF(Weighting!$P$9&gt;0,B57,"")</f>
        <v>0.65269918680000005</v>
      </c>
      <c r="B57" s="50">
        <f>Weighting!$C$9</f>
        <v>0.65269918680000005</v>
      </c>
      <c r="C57">
        <f>Weighting!$F$9</f>
        <v>0</v>
      </c>
      <c r="D57" t="b">
        <f>IF(C57=1,'Data Transformation'!$G$3+0.5*'Data Transformation'!$W$25,IF(C58=1,D58-'Data Transformation'!$W$25,FALSE))</f>
        <v>0</v>
      </c>
      <c r="E57" t="str">
        <f t="array" ref="E57">IF(ISLOGICAL(D57),"",FREQUENCY(IF('Data Transformation'!$B$425:$B$8425='Bin Analysis'!$B51,'Data Transformation'!$G$425:$G$8425),D57))</f>
        <v/>
      </c>
      <c r="F57" t="str">
        <f t="shared" si="6"/>
        <v/>
      </c>
      <c r="G57">
        <f>Weighting!$H$9</f>
        <v>0</v>
      </c>
      <c r="H57">
        <f t="array" ref="H57">FREQUENCY(IF('Data Transformation'!$B$4:$B$8425=B51,'Data Transformation'!$G$4:$G$8425),'Bin Analysis'!$B57)</f>
        <v>0</v>
      </c>
      <c r="I57">
        <f t="shared" si="7"/>
        <v>0</v>
      </c>
      <c r="J57">
        <f t="shared" si="8"/>
        <v>0</v>
      </c>
      <c r="K57">
        <f>J57*Weighting!$W$9</f>
        <v>0</v>
      </c>
      <c r="M57" s="14"/>
    </row>
    <row r="58" spans="1:25" x14ac:dyDescent="0.45">
      <c r="A58" s="32">
        <f>IF(Weighting!$P$10&gt;0,B58,"")</f>
        <v>0.75837398350000007</v>
      </c>
      <c r="B58">
        <f>Weighting!$C$10</f>
        <v>0.75837398350000007</v>
      </c>
      <c r="C58">
        <f>Weighting!$F$10</f>
        <v>0</v>
      </c>
      <c r="D58" t="b">
        <f>IF(C58=1,'Data Transformation'!$G$3+0.5*'Data Transformation'!$W$25,IF(C59=1,D59-'Data Transformation'!$W$25,FALSE))</f>
        <v>0</v>
      </c>
      <c r="E58" t="str">
        <f t="array" ref="E58">IF(ISLOGICAL(D58),"",FREQUENCY(IF('Data Transformation'!$B$425:$B$8425='Bin Analysis'!$B51,'Data Transformation'!$G$425:$G$8425),D58))</f>
        <v/>
      </c>
      <c r="F58" t="str">
        <f t="shared" si="6"/>
        <v/>
      </c>
      <c r="G58">
        <f>Weighting!$H$10</f>
        <v>0</v>
      </c>
      <c r="H58">
        <f t="array" ref="H58">FREQUENCY(IF('Data Transformation'!$B$4:$B$8425=B51,'Data Transformation'!$G$4:$G$8425),'Bin Analysis'!$B58)</f>
        <v>0</v>
      </c>
      <c r="I58">
        <f t="shared" si="7"/>
        <v>0</v>
      </c>
      <c r="J58">
        <f t="shared" si="8"/>
        <v>0</v>
      </c>
      <c r="K58">
        <f>J58*Weighting!$W$10</f>
        <v>0</v>
      </c>
      <c r="M58" s="14"/>
    </row>
    <row r="59" spans="1:25" x14ac:dyDescent="0.45">
      <c r="A59" s="32">
        <f>IF(Weighting!$P$11&gt;0,B59,"")</f>
        <v>0.86404878020000009</v>
      </c>
      <c r="B59">
        <f>Weighting!$C$11</f>
        <v>0.86404878020000009</v>
      </c>
      <c r="C59">
        <f>Weighting!$F$11</f>
        <v>0</v>
      </c>
      <c r="D59" t="b">
        <f>IF(C59=1,'Data Transformation'!$G$3+0.5*'Data Transformation'!$W$25,IF(C60=1,D60-'Data Transformation'!$W$25,FALSE))</f>
        <v>0</v>
      </c>
      <c r="E59" t="str">
        <f t="array" ref="E59">IF(ISLOGICAL(D59),"",FREQUENCY(IF('Data Transformation'!$B$425:$B$8425='Bin Analysis'!$B51,'Data Transformation'!$G$425:$G$8425),D59))</f>
        <v/>
      </c>
      <c r="F59" t="str">
        <f t="shared" si="6"/>
        <v/>
      </c>
      <c r="G59">
        <f>Weighting!$H$11</f>
        <v>0</v>
      </c>
      <c r="H59">
        <f t="array" ref="H59">FREQUENCY(IF('Data Transformation'!$B$4:$B$8425=B51,'Data Transformation'!$G$4:$G$8425),'Bin Analysis'!$B59)</f>
        <v>0</v>
      </c>
      <c r="I59">
        <f t="shared" si="7"/>
        <v>0</v>
      </c>
      <c r="J59">
        <f t="shared" si="8"/>
        <v>0</v>
      </c>
      <c r="K59">
        <f>J59*Weighting!$W$11</f>
        <v>0</v>
      </c>
      <c r="M59" s="14"/>
    </row>
    <row r="60" spans="1:25" x14ac:dyDescent="0.45">
      <c r="A60" s="32">
        <f>IF(Weighting!$P$12&gt;0,B60,"")</f>
        <v>0.96972357690000011</v>
      </c>
      <c r="B60">
        <f>Weighting!$C$12</f>
        <v>0.96972357690000011</v>
      </c>
      <c r="C60">
        <f>Weighting!$F$12</f>
        <v>0</v>
      </c>
      <c r="D60">
        <f>IF(C60=1,'Data Transformation'!$G$3+0.5*'Data Transformation'!$W$25,IF(C61=1,D61-'Data Transformation'!$W$25,FALSE))</f>
        <v>0.76999999999999991</v>
      </c>
      <c r="E60">
        <f t="array" ref="E60">IF(ISLOGICAL(D60),"",FREQUENCY(IF('Data Transformation'!$B$425:$B$8425='Bin Analysis'!$B51,'Data Transformation'!$G$425:$G$8425),D60))</f>
        <v>0</v>
      </c>
      <c r="F60" t="e">
        <f t="shared" si="6"/>
        <v>#VALUE!</v>
      </c>
      <c r="G60">
        <f>Weighting!$H$12</f>
        <v>0</v>
      </c>
      <c r="H60">
        <f t="array" ref="H60">FREQUENCY(IF('Data Transformation'!$B$4:$B$8425=B51,'Data Transformation'!$G$4:$G$8425),'Bin Analysis'!$B60)</f>
        <v>5</v>
      </c>
      <c r="I60">
        <f t="shared" si="7"/>
        <v>5</v>
      </c>
      <c r="J60">
        <f t="shared" si="8"/>
        <v>1</v>
      </c>
      <c r="K60">
        <f>J60*Weighting!$W$12</f>
        <v>2</v>
      </c>
      <c r="M60" s="14"/>
    </row>
    <row r="61" spans="1:25" x14ac:dyDescent="0.45">
      <c r="A61" s="32">
        <f>IF(Weighting!$P$13&gt;0,B61,"")</f>
        <v>1.0753983736000001</v>
      </c>
      <c r="B61">
        <f>Weighting!$C$13</f>
        <v>1.0753983736000001</v>
      </c>
      <c r="C61">
        <f>Weighting!$F$13</f>
        <v>1</v>
      </c>
      <c r="D61">
        <f>IF(C61=1,'Data Transformation'!$G$3+0.5*'Data Transformation'!$W$25,IF(C62=1,D62-'Data Transformation'!$W$25,FALSE))</f>
        <v>1.17</v>
      </c>
      <c r="E61">
        <f t="array" ref="E61">IF(ISLOGICAL(D61),"",FREQUENCY(IF('Data Transformation'!$B$425:$B$8425='Bin Analysis'!$B51,'Data Transformation'!$G$425:$G$8425),D61))</f>
        <v>19</v>
      </c>
      <c r="F61">
        <f t="shared" si="6"/>
        <v>19</v>
      </c>
      <c r="G61">
        <f>Weighting!$H$13</f>
        <v>0</v>
      </c>
      <c r="H61">
        <f t="array" ref="H61">FREQUENCY(IF('Data Transformation'!$B$4:$B$8425=B51,'Data Transformation'!$G$4:$G$8425),'Bin Analysis'!$B61)</f>
        <v>19</v>
      </c>
      <c r="I61">
        <f t="shared" si="7"/>
        <v>14</v>
      </c>
      <c r="J61">
        <f t="shared" si="8"/>
        <v>1</v>
      </c>
      <c r="K61">
        <f>J61*Weighting!$W$13</f>
        <v>1</v>
      </c>
      <c r="M61" s="14"/>
    </row>
    <row r="62" spans="1:25" x14ac:dyDescent="0.45">
      <c r="A62" s="32">
        <f>IF(Weighting!$P$14&gt;0,B62,"")</f>
        <v>1.1810731703000001</v>
      </c>
      <c r="B62">
        <f>Weighting!$C$14</f>
        <v>1.1810731703000001</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20</v>
      </c>
      <c r="I62">
        <f t="shared" si="7"/>
        <v>1</v>
      </c>
      <c r="J62">
        <f t="shared" si="8"/>
        <v>1</v>
      </c>
      <c r="K62">
        <f>J62*Weighting!$W$14</f>
        <v>2</v>
      </c>
      <c r="M62" s="14"/>
    </row>
    <row r="63" spans="1:25" x14ac:dyDescent="0.45">
      <c r="A63" s="32">
        <f>IF(Weighting!$P$15&gt;0,B63,"")</f>
        <v>1.2867489670000001</v>
      </c>
      <c r="B63">
        <f>Weighting!$C$15</f>
        <v>1.2867489670000001</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20</v>
      </c>
      <c r="I63">
        <f t="shared" si="7"/>
        <v>0</v>
      </c>
      <c r="J63">
        <f t="shared" si="8"/>
        <v>0</v>
      </c>
      <c r="K63">
        <f>J63*Weighting!$W$15</f>
        <v>0</v>
      </c>
      <c r="M63" s="14"/>
    </row>
    <row r="64" spans="1:25" x14ac:dyDescent="0.45">
      <c r="A64" s="32" t="str">
        <f>IF(Weighting!$P$16&gt;0,B64,"")</f>
        <v/>
      </c>
      <c r="B64">
        <f>Weighting!$C$16</f>
        <v>1.3924227637000002</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20</v>
      </c>
      <c r="I64">
        <f t="shared" si="7"/>
        <v>0</v>
      </c>
      <c r="J64">
        <f t="shared" si="8"/>
        <v>0</v>
      </c>
      <c r="K64">
        <f>J64*Weighting!$W$16</f>
        <v>0</v>
      </c>
      <c r="M64" s="14"/>
    </row>
    <row r="65" spans="1:25" x14ac:dyDescent="0.45">
      <c r="A65" s="32" t="str">
        <f>IF(Weighting!$P$17&gt;0,B65,"")</f>
        <v/>
      </c>
      <c r="B65">
        <f>Weighting!$C$17</f>
        <v>1.4980975604000002</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20</v>
      </c>
      <c r="I65">
        <f t="shared" si="7"/>
        <v>0</v>
      </c>
      <c r="J65">
        <f t="shared" si="8"/>
        <v>0</v>
      </c>
      <c r="K65">
        <f>J65*Weighting!$W$17</f>
        <v>0</v>
      </c>
      <c r="M65" s="14"/>
    </row>
    <row r="66" spans="1:25" x14ac:dyDescent="0.45">
      <c r="A66" s="32" t="str">
        <f>IF(Weighting!$P$18&gt;0,B66,"")</f>
        <v/>
      </c>
      <c r="B66">
        <f>Weighting!$C$18</f>
        <v>1.6037723571000002</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20</v>
      </c>
      <c r="I66">
        <f t="shared" si="7"/>
        <v>0</v>
      </c>
      <c r="J66">
        <f t="shared" si="8"/>
        <v>0</v>
      </c>
      <c r="K66">
        <f>J66*Weighting!$W$18</f>
        <v>0</v>
      </c>
      <c r="M66" s="14"/>
    </row>
    <row r="67" spans="1:25" x14ac:dyDescent="0.45">
      <c r="A67" s="32" t="str">
        <f>IF(Weighting!$P$19&gt;0,B67,"")</f>
        <v/>
      </c>
      <c r="B67">
        <f>Weighting!$C$19</f>
        <v>1.7094471538000002</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20</v>
      </c>
      <c r="I67">
        <f t="shared" si="7"/>
        <v>0</v>
      </c>
      <c r="J67">
        <f t="shared" si="8"/>
        <v>0</v>
      </c>
      <c r="K67">
        <f>J67*Weighting!$W$19</f>
        <v>0</v>
      </c>
      <c r="M67" s="14"/>
    </row>
    <row r="68" spans="1:25" x14ac:dyDescent="0.45">
      <c r="A68" s="32" t="str">
        <f>IF(Weighting!$P$20&gt;0,B68,"")</f>
        <v/>
      </c>
      <c r="B68">
        <f>Weighting!$C$20</f>
        <v>1.8151219505000002</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20</v>
      </c>
      <c r="I68">
        <f t="shared" si="7"/>
        <v>0</v>
      </c>
      <c r="J68">
        <f t="shared" si="8"/>
        <v>0</v>
      </c>
      <c r="K68">
        <f>J68*Weighting!$W$20</f>
        <v>0</v>
      </c>
      <c r="M68" s="14"/>
    </row>
    <row r="69" spans="1:25" x14ac:dyDescent="0.45">
      <c r="A69" s="32" t="str">
        <f>IF(Weighting!$P$21&gt;0,B69,"")</f>
        <v/>
      </c>
      <c r="B69">
        <f>Weighting!$C$21</f>
        <v>1.9207967472000003</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20</v>
      </c>
      <c r="I69">
        <f t="shared" si="7"/>
        <v>0</v>
      </c>
      <c r="J69">
        <f t="shared" si="8"/>
        <v>0</v>
      </c>
      <c r="K69">
        <f>J69*Weighting!$W$21</f>
        <v>0</v>
      </c>
      <c r="M69" s="14"/>
    </row>
    <row r="70" spans="1:25" x14ac:dyDescent="0.45">
      <c r="A70" s="32" t="str">
        <f>IF(Weighting!$P$22&gt;0,B70,"")</f>
        <v/>
      </c>
      <c r="B70">
        <f>Weighting!$C$22</f>
        <v>2.0264715439000001</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20</v>
      </c>
      <c r="I70">
        <f t="shared" si="7"/>
        <v>0</v>
      </c>
      <c r="J70">
        <f t="shared" si="8"/>
        <v>0</v>
      </c>
      <c r="K70">
        <f>J70*Weighting!$W$22</f>
        <v>0</v>
      </c>
      <c r="M70" s="14"/>
    </row>
    <row r="71" spans="1:25" x14ac:dyDescent="0.45">
      <c r="A71" s="32" t="str">
        <f>IF(Weighting!$P$23&gt;0,B71,"")</f>
        <v/>
      </c>
      <c r="B71">
        <f>Weighting!$C$23</f>
        <v>2.1321463405999999</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20</v>
      </c>
      <c r="I71">
        <f t="shared" si="7"/>
        <v>0</v>
      </c>
      <c r="J71">
        <f t="shared" si="8"/>
        <v>0</v>
      </c>
      <c r="K71">
        <f>J71*Weighting!$W$23</f>
        <v>0</v>
      </c>
      <c r="M71" s="14"/>
    </row>
    <row r="72" spans="1:25" x14ac:dyDescent="0.45">
      <c r="A72" s="32" t="str">
        <f>IF(Weighting!$P$24&gt;0,B72,"")</f>
        <v/>
      </c>
      <c r="B72">
        <f>Weighting!$C$24</f>
        <v>2.2378211372999997</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20</v>
      </c>
      <c r="I72">
        <f t="shared" si="7"/>
        <v>0</v>
      </c>
      <c r="J72">
        <f t="shared" si="8"/>
        <v>0</v>
      </c>
      <c r="K72">
        <f>J72*Weighting!$W$24</f>
        <v>0</v>
      </c>
      <c r="M72" s="14"/>
    </row>
    <row r="73" spans="1:25" x14ac:dyDescent="0.45">
      <c r="A73" s="32" t="str">
        <f>IF(Weighting!$P$25&gt;0,B73,"")</f>
        <v/>
      </c>
      <c r="B73">
        <f>Weighting!$C$25</f>
        <v>2.3434959339999994</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20</v>
      </c>
      <c r="I73">
        <f t="shared" si="7"/>
        <v>0</v>
      </c>
      <c r="J73">
        <f t="shared" si="8"/>
        <v>0</v>
      </c>
      <c r="K73">
        <f>J73*Weighting!$W$25</f>
        <v>0</v>
      </c>
      <c r="M73" s="14"/>
    </row>
    <row r="74" spans="1:25" x14ac:dyDescent="0.45">
      <c r="A74" s="32"/>
      <c r="M74" s="14"/>
    </row>
    <row r="75" spans="1:25" ht="23.15" x14ac:dyDescent="0.6">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20</v>
      </c>
      <c r="N75" s="27">
        <f>IF('Input and Summary Results'!$J$16="minimum",'Bin Analysis'!X76/(M75-1),'Bin Analysis'!Y75/('Bin Analysis'!M75-1))</f>
        <v>0</v>
      </c>
      <c r="O75" s="27">
        <f>IF(M75=FALSE,NA(),(VLOOKUP(1,C78:K97,4,FALSE))/(M75-1))</f>
        <v>1</v>
      </c>
      <c r="P75" s="27">
        <f>IF(M75=FALSE,NA(),SUM(J78:J97)/Weighting!$S$5)</f>
        <v>0.3</v>
      </c>
      <c r="Q75" s="27">
        <f>IF(M75=FALSE,NA(),SUM(K78:K97)/Weighting!$S$6)</f>
        <v>0.2608695652173913</v>
      </c>
      <c r="R75" s="27">
        <f>IF(M75=FALSE,NA(),(VLOOKUP(1,G78:K97,3,FALSE))/(M75-1))</f>
        <v>0</v>
      </c>
      <c r="S75" s="22" t="str">
        <f>IF(M75=FALSE,NA(),IF(SUM(J78:J97)=2,"yes","no"))</f>
        <v>no</v>
      </c>
      <c r="X75" s="2" cm="2">
        <f t="array" ref="X75:X76">FREQUENCY(IF('Data Transformation'!$B$425:$B$6424='Bin Analysis'!L75,'Data Transformation'!$G$425:$G$6424),'Data Transformation'!$U$11)</f>
        <v>19</v>
      </c>
      <c r="Y75" s="2" cm="2">
        <f t="array" ref="Y75:Y76">FREQUENCY(IF('Data Transformation'!$B$425:$B$6424='Bin Analysis'!L75,'Data Transformation'!$G$425:$G$6424),'Data Transformation'!$U$12)</f>
        <v>0</v>
      </c>
    </row>
    <row r="76" spans="1:25" x14ac:dyDescent="0.45">
      <c r="A76" s="14" t="s">
        <v>67</v>
      </c>
      <c r="B76" t="s">
        <v>47</v>
      </c>
      <c r="C76" t="s">
        <v>5</v>
      </c>
      <c r="D76" t="s">
        <v>100</v>
      </c>
      <c r="E76" t="s">
        <v>101</v>
      </c>
      <c r="F76" t="s">
        <v>102</v>
      </c>
      <c r="G76" t="s">
        <v>70</v>
      </c>
      <c r="H76" t="s">
        <v>31</v>
      </c>
      <c r="I76" t="s">
        <v>32</v>
      </c>
      <c r="J76" t="s">
        <v>46</v>
      </c>
      <c r="K76" s="14" t="s">
        <v>45</v>
      </c>
      <c r="M76" s="14"/>
      <c r="X76" s="2">
        <v>0</v>
      </c>
      <c r="Y76" s="2">
        <v>19</v>
      </c>
    </row>
    <row r="77" spans="1:25" x14ac:dyDescent="0.4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45">
      <c r="A78" s="32">
        <f>IF(Weighting!$P$6&gt;0,B78,"")</f>
        <v>0.3356747967</v>
      </c>
      <c r="B78">
        <f>Weighting!$C$6</f>
        <v>0.3356747967</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45">
      <c r="A79" s="32">
        <f>IF(Weighting!$P$7&gt;0,B79,"")</f>
        <v>0.44134959340000002</v>
      </c>
      <c r="B79">
        <f>Weighting!$C$7</f>
        <v>0.44134959340000002</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0</v>
      </c>
      <c r="I79">
        <f t="shared" ref="I79:I97" si="10">H79-H78</f>
        <v>0</v>
      </c>
      <c r="J79">
        <f>IF(I79=0,0,1)</f>
        <v>0</v>
      </c>
      <c r="K79">
        <f>J79*Weighting!$W$7</f>
        <v>0</v>
      </c>
      <c r="M79" s="14"/>
    </row>
    <row r="80" spans="1:25" x14ac:dyDescent="0.45">
      <c r="A80" s="32">
        <f>IF(Weighting!$P$8&gt;0,B80,"")</f>
        <v>0.54702439010000004</v>
      </c>
      <c r="B80">
        <f>Weighting!$C$8</f>
        <v>0.54702439010000004</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0</v>
      </c>
      <c r="I80">
        <f t="shared" si="10"/>
        <v>0</v>
      </c>
      <c r="J80">
        <f t="shared" ref="J80:J97" si="11">IF(I80=0,0,1)</f>
        <v>0</v>
      </c>
      <c r="K80">
        <f>J80*Weighting!$W$8</f>
        <v>0</v>
      </c>
      <c r="M80" s="14"/>
    </row>
    <row r="81" spans="1:13" x14ac:dyDescent="0.45">
      <c r="A81" s="32">
        <f>IF(Weighting!$P$9&gt;0,B81,"")</f>
        <v>0.65269918680000005</v>
      </c>
      <c r="B81" s="50">
        <f>Weighting!$C$9</f>
        <v>0.65269918680000005</v>
      </c>
      <c r="C81">
        <f>Weighting!$F$9</f>
        <v>0</v>
      </c>
      <c r="D81" t="b">
        <f>IF(C81=1,'Data Transformation'!$G$3+0.5*'Data Transformation'!$W$25,IF(C82=1,D82-'Data Transformation'!$W$25,FALSE))</f>
        <v>0</v>
      </c>
      <c r="E81" t="str">
        <f t="array" ref="E81">IF(ISLOGICAL(D81),"",FREQUENCY(IF('Data Transformation'!$B$425:$B$8425='Bin Analysis'!$B75,'Data Transformation'!$G$425:$G$8425),D81))</f>
        <v/>
      </c>
      <c r="F81" t="str">
        <f t="shared" si="9"/>
        <v/>
      </c>
      <c r="G81">
        <f>Weighting!$H$9</f>
        <v>0</v>
      </c>
      <c r="H81">
        <f t="array" ref="H81">FREQUENCY(IF('Data Transformation'!$B$4:$B$8425=B75,'Data Transformation'!$G$4:$G$8425),'Bin Analysis'!$B81)</f>
        <v>0</v>
      </c>
      <c r="I81">
        <f t="shared" si="10"/>
        <v>0</v>
      </c>
      <c r="J81">
        <f t="shared" si="11"/>
        <v>0</v>
      </c>
      <c r="K81">
        <f>J81*Weighting!$W$9</f>
        <v>0</v>
      </c>
      <c r="M81" s="14"/>
    </row>
    <row r="82" spans="1:13" x14ac:dyDescent="0.45">
      <c r="A82" s="32">
        <f>IF(Weighting!$P$10&gt;0,B82,"")</f>
        <v>0.75837398350000007</v>
      </c>
      <c r="B82">
        <f>Weighting!$C$10</f>
        <v>0.75837398350000007</v>
      </c>
      <c r="C82">
        <f>Weighting!$F$10</f>
        <v>0</v>
      </c>
      <c r="D82" t="b">
        <f>IF(C82=1,'Data Transformation'!$G$3+0.5*'Data Transformation'!$W$25,IF(C83=1,D83-'Data Transformation'!$W$25,FALSE))</f>
        <v>0</v>
      </c>
      <c r="E82" t="str">
        <f t="array" ref="E82">IF(ISLOGICAL(D82),"",FREQUENCY(IF('Data Transformation'!$B$425:$B$8425='Bin Analysis'!$B75,'Data Transformation'!$G$425:$G$8425),D82))</f>
        <v/>
      </c>
      <c r="F82" t="str">
        <f t="shared" si="9"/>
        <v/>
      </c>
      <c r="G82">
        <f>Weighting!$H$10</f>
        <v>0</v>
      </c>
      <c r="H82">
        <f t="array" ref="H82">FREQUENCY(IF('Data Transformation'!$B$4:$B$8425=B75,'Data Transformation'!$G$4:$G$8425),'Bin Analysis'!$B82)</f>
        <v>0</v>
      </c>
      <c r="I82">
        <f t="shared" si="10"/>
        <v>0</v>
      </c>
      <c r="J82">
        <f t="shared" si="11"/>
        <v>0</v>
      </c>
      <c r="K82">
        <f>J82*Weighting!$W$10</f>
        <v>0</v>
      </c>
      <c r="M82" s="14"/>
    </row>
    <row r="83" spans="1:13" x14ac:dyDescent="0.45">
      <c r="A83" s="32">
        <f>IF(Weighting!$P$11&gt;0,B83,"")</f>
        <v>0.86404878020000009</v>
      </c>
      <c r="B83">
        <f>Weighting!$C$11</f>
        <v>0.86404878020000009</v>
      </c>
      <c r="C83">
        <f>Weighting!$F$11</f>
        <v>0</v>
      </c>
      <c r="D83" t="b">
        <f>IF(C83=1,'Data Transformation'!$G$3+0.5*'Data Transformation'!$W$25,IF(C84=1,D84-'Data Transformation'!$W$25,FALSE))</f>
        <v>0</v>
      </c>
      <c r="E83" t="str">
        <f t="array" ref="E83">IF(ISLOGICAL(D83),"",FREQUENCY(IF('Data Transformation'!$B$425:$B$8425='Bin Analysis'!$B75,'Data Transformation'!$G$425:$G$8425),D83))</f>
        <v/>
      </c>
      <c r="F83" t="str">
        <f t="shared" si="9"/>
        <v/>
      </c>
      <c r="G83">
        <f>Weighting!$H$11</f>
        <v>0</v>
      </c>
      <c r="H83">
        <f t="array" ref="H83">FREQUENCY(IF('Data Transformation'!$B$4:$B$8425=B75,'Data Transformation'!$G$4:$G$8425),'Bin Analysis'!$B83)</f>
        <v>2</v>
      </c>
      <c r="I83">
        <f t="shared" si="10"/>
        <v>2</v>
      </c>
      <c r="J83">
        <f t="shared" si="11"/>
        <v>1</v>
      </c>
      <c r="K83">
        <f>J83*Weighting!$W$11</f>
        <v>3</v>
      </c>
      <c r="M83" s="14"/>
    </row>
    <row r="84" spans="1:13" x14ac:dyDescent="0.45">
      <c r="A84" s="32">
        <f>IF(Weighting!$P$12&gt;0,B84,"")</f>
        <v>0.96972357690000011</v>
      </c>
      <c r="B84">
        <f>Weighting!$C$12</f>
        <v>0.96972357690000011</v>
      </c>
      <c r="C84">
        <f>Weighting!$F$12</f>
        <v>0</v>
      </c>
      <c r="D84">
        <f>IF(C84=1,'Data Transformation'!$G$3+0.5*'Data Transformation'!$W$25,IF(C85=1,D85-'Data Transformation'!$W$25,FALSE))</f>
        <v>0.76999999999999991</v>
      </c>
      <c r="E84">
        <f t="array" ref="E84">IF(ISLOGICAL(D84),"",FREQUENCY(IF('Data Transformation'!$B$425:$B$8425='Bin Analysis'!$B75,'Data Transformation'!$G$425:$G$8425),D84))</f>
        <v>0</v>
      </c>
      <c r="F84" t="e">
        <f t="shared" si="9"/>
        <v>#VALUE!</v>
      </c>
      <c r="G84">
        <f>Weighting!$H$12</f>
        <v>0</v>
      </c>
      <c r="H84">
        <f t="array" ref="H84">FREQUENCY(IF('Data Transformation'!$B$4:$B$8425=B75,'Data Transformation'!$G$4:$G$8425),'Bin Analysis'!$B84)</f>
        <v>11</v>
      </c>
      <c r="I84">
        <f t="shared" si="10"/>
        <v>9</v>
      </c>
      <c r="J84">
        <f t="shared" si="11"/>
        <v>1</v>
      </c>
      <c r="K84">
        <f>J84*Weighting!$W$12</f>
        <v>2</v>
      </c>
      <c r="M84" s="14"/>
    </row>
    <row r="85" spans="1:13" x14ac:dyDescent="0.45">
      <c r="A85" s="32">
        <f>IF(Weighting!$P$13&gt;0,B85,"")</f>
        <v>1.0753983736000001</v>
      </c>
      <c r="B85">
        <f>Weighting!$C$13</f>
        <v>1.0753983736000001</v>
      </c>
      <c r="C85">
        <f>Weighting!$F$13</f>
        <v>1</v>
      </c>
      <c r="D85">
        <f>IF(C85=1,'Data Transformation'!$G$3+0.5*'Data Transformation'!$W$25,IF(C86=1,D86-'Data Transformation'!$W$25,FALSE))</f>
        <v>1.17</v>
      </c>
      <c r="E85">
        <f t="array" ref="E85">IF(ISLOGICAL(D85),"",FREQUENCY(IF('Data Transformation'!$B$425:$B$8425='Bin Analysis'!$B75,'Data Transformation'!$G$425:$G$8425),D85))</f>
        <v>19</v>
      </c>
      <c r="F85">
        <f t="shared" si="9"/>
        <v>19</v>
      </c>
      <c r="G85">
        <f>Weighting!$H$13</f>
        <v>0</v>
      </c>
      <c r="H85">
        <f t="array" ref="H85">FREQUENCY(IF('Data Transformation'!$B$4:$B$8425=B75,'Data Transformation'!$G$4:$G$8425),'Bin Analysis'!$B85)</f>
        <v>20</v>
      </c>
      <c r="I85">
        <f t="shared" si="10"/>
        <v>9</v>
      </c>
      <c r="J85">
        <f t="shared" si="11"/>
        <v>1</v>
      </c>
      <c r="K85">
        <f>J85*Weighting!$W$13</f>
        <v>1</v>
      </c>
      <c r="M85" s="14"/>
    </row>
    <row r="86" spans="1:13" x14ac:dyDescent="0.45">
      <c r="A86" s="32">
        <f>IF(Weighting!$P$14&gt;0,B86,"")</f>
        <v>1.1810731703000001</v>
      </c>
      <c r="B86">
        <f>Weighting!$C$14</f>
        <v>1.1810731703000001</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20</v>
      </c>
      <c r="I86">
        <f t="shared" si="10"/>
        <v>0</v>
      </c>
      <c r="J86">
        <f t="shared" si="11"/>
        <v>0</v>
      </c>
      <c r="K86">
        <f>J86*Weighting!$W$14</f>
        <v>0</v>
      </c>
      <c r="M86" s="14"/>
    </row>
    <row r="87" spans="1:13" x14ac:dyDescent="0.45">
      <c r="A87" s="32">
        <f>IF(Weighting!$P$15&gt;0,B87,"")</f>
        <v>1.2867489670000001</v>
      </c>
      <c r="B87">
        <f>Weighting!$C$15</f>
        <v>1.2867489670000001</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20</v>
      </c>
      <c r="I87">
        <f t="shared" si="10"/>
        <v>0</v>
      </c>
      <c r="J87">
        <f t="shared" si="11"/>
        <v>0</v>
      </c>
      <c r="K87">
        <f>J87*Weighting!$W$15</f>
        <v>0</v>
      </c>
      <c r="M87" s="14"/>
    </row>
    <row r="88" spans="1:13" x14ac:dyDescent="0.45">
      <c r="A88" s="32" t="str">
        <f>IF(Weighting!$P$16&gt;0,B88,"")</f>
        <v/>
      </c>
      <c r="B88">
        <f>Weighting!$C$16</f>
        <v>1.3924227637000002</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20</v>
      </c>
      <c r="I88">
        <f t="shared" si="10"/>
        <v>0</v>
      </c>
      <c r="J88">
        <f t="shared" si="11"/>
        <v>0</v>
      </c>
      <c r="K88">
        <f>J88*Weighting!$W$16</f>
        <v>0</v>
      </c>
      <c r="M88" s="14"/>
    </row>
    <row r="89" spans="1:13" x14ac:dyDescent="0.45">
      <c r="A89" s="32" t="str">
        <f>IF(Weighting!$P$17&gt;0,B89,"")</f>
        <v/>
      </c>
      <c r="B89">
        <f>Weighting!$C$17</f>
        <v>1.4980975604000002</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20</v>
      </c>
      <c r="I89">
        <f t="shared" si="10"/>
        <v>0</v>
      </c>
      <c r="J89">
        <f t="shared" si="11"/>
        <v>0</v>
      </c>
      <c r="K89">
        <f>J89*Weighting!$W$17</f>
        <v>0</v>
      </c>
      <c r="M89" s="14"/>
    </row>
    <row r="90" spans="1:13" x14ac:dyDescent="0.45">
      <c r="A90" s="32" t="str">
        <f>IF(Weighting!$P$18&gt;0,B90,"")</f>
        <v/>
      </c>
      <c r="B90">
        <f>Weighting!$C$18</f>
        <v>1.6037723571000002</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20</v>
      </c>
      <c r="I90">
        <f t="shared" si="10"/>
        <v>0</v>
      </c>
      <c r="J90">
        <f t="shared" si="11"/>
        <v>0</v>
      </c>
      <c r="K90">
        <f>J90*Weighting!$W$18</f>
        <v>0</v>
      </c>
      <c r="M90" s="14"/>
    </row>
    <row r="91" spans="1:13" x14ac:dyDescent="0.45">
      <c r="A91" s="32" t="str">
        <f>IF(Weighting!$P$19&gt;0,B91,"")</f>
        <v/>
      </c>
      <c r="B91">
        <f>Weighting!$C$19</f>
        <v>1.7094471538000002</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20</v>
      </c>
      <c r="I91">
        <f t="shared" si="10"/>
        <v>0</v>
      </c>
      <c r="J91">
        <f t="shared" si="11"/>
        <v>0</v>
      </c>
      <c r="K91">
        <f>J91*Weighting!$W$19</f>
        <v>0</v>
      </c>
      <c r="M91" s="14"/>
    </row>
    <row r="92" spans="1:13" x14ac:dyDescent="0.45">
      <c r="A92" s="32" t="str">
        <f>IF(Weighting!$P$20&gt;0,B92,"")</f>
        <v/>
      </c>
      <c r="B92">
        <f>Weighting!$C$20</f>
        <v>1.8151219505000002</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20</v>
      </c>
      <c r="I92">
        <f t="shared" si="10"/>
        <v>0</v>
      </c>
      <c r="J92">
        <f t="shared" si="11"/>
        <v>0</v>
      </c>
      <c r="K92">
        <f>J92*Weighting!$W$20</f>
        <v>0</v>
      </c>
      <c r="M92" s="14"/>
    </row>
    <row r="93" spans="1:13" x14ac:dyDescent="0.45">
      <c r="A93" s="32" t="str">
        <f>IF(Weighting!$P$21&gt;0,B93,"")</f>
        <v/>
      </c>
      <c r="B93">
        <f>Weighting!$C$21</f>
        <v>1.9207967472000003</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20</v>
      </c>
      <c r="I93">
        <f t="shared" si="10"/>
        <v>0</v>
      </c>
      <c r="J93">
        <f t="shared" si="11"/>
        <v>0</v>
      </c>
      <c r="K93">
        <f>J93*Weighting!$W$21</f>
        <v>0</v>
      </c>
      <c r="M93" s="14"/>
    </row>
    <row r="94" spans="1:13" x14ac:dyDescent="0.45">
      <c r="A94" s="32" t="str">
        <f>IF(Weighting!$P$22&gt;0,B94,"")</f>
        <v/>
      </c>
      <c r="B94">
        <f>Weighting!$C$22</f>
        <v>2.0264715439000001</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20</v>
      </c>
      <c r="I94">
        <f t="shared" si="10"/>
        <v>0</v>
      </c>
      <c r="J94">
        <f t="shared" si="11"/>
        <v>0</v>
      </c>
      <c r="K94">
        <f>J94*Weighting!$W$22</f>
        <v>0</v>
      </c>
      <c r="M94" s="14"/>
    </row>
    <row r="95" spans="1:13" x14ac:dyDescent="0.45">
      <c r="A95" s="32" t="str">
        <f>IF(Weighting!$P$23&gt;0,B95,"")</f>
        <v/>
      </c>
      <c r="B95">
        <f>Weighting!$C$23</f>
        <v>2.1321463405999999</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20</v>
      </c>
      <c r="I95">
        <f t="shared" si="10"/>
        <v>0</v>
      </c>
      <c r="J95">
        <f t="shared" si="11"/>
        <v>0</v>
      </c>
      <c r="K95">
        <f>J95*Weighting!$W$23</f>
        <v>0</v>
      </c>
      <c r="M95" s="14"/>
    </row>
    <row r="96" spans="1:13" x14ac:dyDescent="0.45">
      <c r="A96" s="32" t="str">
        <f>IF(Weighting!$P$24&gt;0,B96,"")</f>
        <v/>
      </c>
      <c r="B96">
        <f>Weighting!$C$24</f>
        <v>2.2378211372999997</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20</v>
      </c>
      <c r="I96">
        <f t="shared" si="10"/>
        <v>0</v>
      </c>
      <c r="J96">
        <f t="shared" si="11"/>
        <v>0</v>
      </c>
      <c r="K96">
        <f>J96*Weighting!$W$24</f>
        <v>0</v>
      </c>
      <c r="M96" s="14"/>
    </row>
    <row r="97" spans="1:25" x14ac:dyDescent="0.45">
      <c r="A97" s="32" t="str">
        <f>IF(Weighting!$P$25&gt;0,B97,"")</f>
        <v/>
      </c>
      <c r="B97">
        <f>Weighting!$C$25</f>
        <v>2.3434959339999994</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20</v>
      </c>
      <c r="I97">
        <f t="shared" si="10"/>
        <v>0</v>
      </c>
      <c r="J97">
        <f t="shared" si="11"/>
        <v>0</v>
      </c>
      <c r="K97">
        <f>J97*Weighting!$W$25</f>
        <v>0</v>
      </c>
      <c r="M97" s="14"/>
    </row>
    <row r="98" spans="1:25" x14ac:dyDescent="0.45">
      <c r="O98"/>
      <c r="P98"/>
      <c r="Q98"/>
      <c r="R98"/>
    </row>
    <row r="99" spans="1:25" ht="23.15" x14ac:dyDescent="0.6">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16</v>
      </c>
      <c r="N99" s="27">
        <f>IF('Input and Summary Results'!$J$16="minimum",'Bin Analysis'!X100/(M99-1),'Bin Analysis'!Y99/('Bin Analysis'!M99-1))</f>
        <v>0</v>
      </c>
      <c r="O99" s="27">
        <f>IF(M99=FALSE,NA(),(VLOOKUP(1,C102:K121,4,FALSE))/(M99-1))</f>
        <v>1</v>
      </c>
      <c r="P99" s="27">
        <f>IF(M99=FALSE,NA(),SUM(J102:J121)/Weighting!$S$5)</f>
        <v>0.4</v>
      </c>
      <c r="Q99" s="27">
        <f>IF(M99=FALSE,NA(),SUM(K102:K121)/Weighting!$S$6)</f>
        <v>0.34782608695652173</v>
      </c>
      <c r="R99" s="27">
        <f>IF(M99=FALSE,NA(),(VLOOKUP(1,G102:K121,3,FALSE))/(M99-1))</f>
        <v>0</v>
      </c>
      <c r="S99" s="22" t="str">
        <f>IF(M99=FALSE,NA(),IF(SUM(J102:J121)=2,"yes","no"))</f>
        <v>no</v>
      </c>
      <c r="X99" s="2" cm="2">
        <f t="array" ref="X99:X100">FREQUENCY(IF('Data Transformation'!$B$425:$B$6424='Bin Analysis'!L99,'Data Transformation'!$G$425:$G$6424),'Data Transformation'!$U$11)</f>
        <v>15</v>
      </c>
      <c r="Y99" s="2" cm="2">
        <f t="array" ref="Y99:Y100">FREQUENCY(IF('Data Transformation'!$B$425:$B$6424='Bin Analysis'!L99,'Data Transformation'!$G$425:$G$6424),'Data Transformation'!$U$12)</f>
        <v>0</v>
      </c>
    </row>
    <row r="100" spans="1:25" x14ac:dyDescent="0.45">
      <c r="A100" s="14" t="s">
        <v>67</v>
      </c>
      <c r="B100" t="s">
        <v>47</v>
      </c>
      <c r="C100" t="s">
        <v>5</v>
      </c>
      <c r="D100" t="s">
        <v>100</v>
      </c>
      <c r="E100" t="s">
        <v>101</v>
      </c>
      <c r="F100" t="s">
        <v>102</v>
      </c>
      <c r="G100" t="s">
        <v>70</v>
      </c>
      <c r="H100" t="s">
        <v>31</v>
      </c>
      <c r="I100" t="s">
        <v>32</v>
      </c>
      <c r="J100" t="s">
        <v>46</v>
      </c>
      <c r="K100" s="14" t="s">
        <v>45</v>
      </c>
      <c r="M100" s="14"/>
      <c r="X100" s="2">
        <v>0</v>
      </c>
      <c r="Y100" s="2">
        <v>15</v>
      </c>
    </row>
    <row r="101" spans="1:25" x14ac:dyDescent="0.4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45">
      <c r="A102" s="32">
        <f>IF(Weighting!$P$6&gt;0,B102,"")</f>
        <v>0.3356747967</v>
      </c>
      <c r="B102">
        <f>Weighting!$C$6</f>
        <v>0.3356747967</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45">
      <c r="A103" s="32">
        <f>IF(Weighting!$P$7&gt;0,B103,"")</f>
        <v>0.44134959340000002</v>
      </c>
      <c r="B103">
        <f>Weighting!$C$7</f>
        <v>0.44134959340000002</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0</v>
      </c>
      <c r="I103">
        <f t="shared" ref="I103:I121" si="13">H103-H102</f>
        <v>0</v>
      </c>
      <c r="J103">
        <f>IF(I103=0,0,1)</f>
        <v>0</v>
      </c>
      <c r="K103">
        <f>J103*Weighting!$W$7</f>
        <v>0</v>
      </c>
      <c r="M103" s="14"/>
    </row>
    <row r="104" spans="1:25" x14ac:dyDescent="0.45">
      <c r="A104" s="32">
        <f>IF(Weighting!$P$8&gt;0,B104,"")</f>
        <v>0.54702439010000004</v>
      </c>
      <c r="B104">
        <f>Weighting!$C$8</f>
        <v>0.54702439010000004</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0</v>
      </c>
      <c r="I104">
        <f t="shared" si="13"/>
        <v>0</v>
      </c>
      <c r="J104">
        <f t="shared" ref="J104:J121" si="14">IF(I104=0,0,1)</f>
        <v>0</v>
      </c>
      <c r="K104">
        <f>J104*Weighting!$W$8</f>
        <v>0</v>
      </c>
      <c r="M104" s="14"/>
    </row>
    <row r="105" spans="1:25" x14ac:dyDescent="0.45">
      <c r="A105" s="32">
        <f>IF(Weighting!$P$9&gt;0,B105,"")</f>
        <v>0.65269918680000005</v>
      </c>
      <c r="B105" s="50">
        <f>Weighting!$C$9</f>
        <v>0.65269918680000005</v>
      </c>
      <c r="C105">
        <f>Weighting!$F$9</f>
        <v>0</v>
      </c>
      <c r="D105" t="b">
        <f>IF(C105=1,'Data Transformation'!$G$3+0.5*'Data Transformation'!$W$25,IF(C106=1,D106-'Data Transformation'!$W$25,FALSE))</f>
        <v>0</v>
      </c>
      <c r="E105" t="str">
        <f t="array" ref="E105">IF(ISLOGICAL(D105),"",FREQUENCY(IF('Data Transformation'!$B$425:$B$8425='Bin Analysis'!$B99,'Data Transformation'!$G$425:$G$8425),D105))</f>
        <v/>
      </c>
      <c r="F105" t="str">
        <f t="shared" si="12"/>
        <v/>
      </c>
      <c r="G105">
        <f>Weighting!$H$9</f>
        <v>0</v>
      </c>
      <c r="H105">
        <f t="array" ref="H105">FREQUENCY(IF('Data Transformation'!$B$4:$B$8425=B99,'Data Transformation'!$G$4:$G$8425),'Bin Analysis'!$B105)</f>
        <v>0</v>
      </c>
      <c r="I105">
        <f t="shared" si="13"/>
        <v>0</v>
      </c>
      <c r="J105">
        <f t="shared" si="14"/>
        <v>0</v>
      </c>
      <c r="K105">
        <f>J105*Weighting!$W$9</f>
        <v>0</v>
      </c>
      <c r="M105" s="14"/>
    </row>
    <row r="106" spans="1:25" x14ac:dyDescent="0.45">
      <c r="A106" s="32">
        <f>IF(Weighting!$P$10&gt;0,B106,"")</f>
        <v>0.75837398350000007</v>
      </c>
      <c r="B106">
        <f>Weighting!$C$10</f>
        <v>0.75837398350000007</v>
      </c>
      <c r="C106">
        <f>Weighting!$F$10</f>
        <v>0</v>
      </c>
      <c r="D106" t="b">
        <f>IF(C106=1,'Data Transformation'!$G$3+0.5*'Data Transformation'!$W$25,IF(C107=1,D107-'Data Transformation'!$W$25,FALSE))</f>
        <v>0</v>
      </c>
      <c r="E106" t="str">
        <f t="array" ref="E106">IF(ISLOGICAL(D106),"",FREQUENCY(IF('Data Transformation'!$B$425:$B$8425='Bin Analysis'!$B99,'Data Transformation'!$G$425:$G$8425),D106))</f>
        <v/>
      </c>
      <c r="F106" t="str">
        <f t="shared" si="12"/>
        <v/>
      </c>
      <c r="G106">
        <f>Weighting!$H$10</f>
        <v>0</v>
      </c>
      <c r="H106">
        <f t="array" ref="H106">FREQUENCY(IF('Data Transformation'!$B$4:$B$8425=B99,'Data Transformation'!$G$4:$G$8425),'Bin Analysis'!$B106)</f>
        <v>0</v>
      </c>
      <c r="I106">
        <f t="shared" si="13"/>
        <v>0</v>
      </c>
      <c r="J106">
        <f t="shared" si="14"/>
        <v>0</v>
      </c>
      <c r="K106">
        <f>J106*Weighting!$W$10</f>
        <v>0</v>
      </c>
      <c r="M106" s="14"/>
    </row>
    <row r="107" spans="1:25" x14ac:dyDescent="0.45">
      <c r="A107" s="32">
        <f>IF(Weighting!$P$11&gt;0,B107,"")</f>
        <v>0.86404878020000009</v>
      </c>
      <c r="B107">
        <f>Weighting!$C$11</f>
        <v>0.86404878020000009</v>
      </c>
      <c r="C107">
        <f>Weighting!$F$11</f>
        <v>0</v>
      </c>
      <c r="D107" t="b">
        <f>IF(C107=1,'Data Transformation'!$G$3+0.5*'Data Transformation'!$W$25,IF(C108=1,D108-'Data Transformation'!$W$25,FALSE))</f>
        <v>0</v>
      </c>
      <c r="E107" t="str">
        <f t="array" ref="E107">IF(ISLOGICAL(D107),"",FREQUENCY(IF('Data Transformation'!$B$425:$B$8425='Bin Analysis'!$B99,'Data Transformation'!$G$425:$G$8425),D107))</f>
        <v/>
      </c>
      <c r="F107" t="str">
        <f t="shared" si="12"/>
        <v/>
      </c>
      <c r="G107">
        <f>Weighting!$H$11</f>
        <v>0</v>
      </c>
      <c r="H107">
        <f t="array" ref="H107">FREQUENCY(IF('Data Transformation'!$B$4:$B$8425=B99,'Data Transformation'!$G$4:$G$8425),'Bin Analysis'!$B107)</f>
        <v>2</v>
      </c>
      <c r="I107">
        <f t="shared" si="13"/>
        <v>2</v>
      </c>
      <c r="J107">
        <f t="shared" si="14"/>
        <v>1</v>
      </c>
      <c r="K107">
        <f>J107*Weighting!$W$11</f>
        <v>3</v>
      </c>
      <c r="M107" s="14"/>
    </row>
    <row r="108" spans="1:25" x14ac:dyDescent="0.45">
      <c r="A108" s="32">
        <f>IF(Weighting!$P$12&gt;0,B108,"")</f>
        <v>0.96972357690000011</v>
      </c>
      <c r="B108">
        <f>Weighting!$C$12</f>
        <v>0.96972357690000011</v>
      </c>
      <c r="C108">
        <f>Weighting!$F$12</f>
        <v>0</v>
      </c>
      <c r="D108">
        <f>IF(C108=1,'Data Transformation'!$G$3+0.5*'Data Transformation'!$W$25,IF(C109=1,D109-'Data Transformation'!$W$25,FALSE))</f>
        <v>0.76999999999999991</v>
      </c>
      <c r="E108">
        <f t="array" ref="E108">IF(ISLOGICAL(D108),"",FREQUENCY(IF('Data Transformation'!$B$425:$B$8425='Bin Analysis'!$B99,'Data Transformation'!$G$425:$G$8425),D108))</f>
        <v>0</v>
      </c>
      <c r="F108" t="e">
        <f t="shared" si="12"/>
        <v>#VALUE!</v>
      </c>
      <c r="G108">
        <f>Weighting!$H$12</f>
        <v>0</v>
      </c>
      <c r="H108">
        <f t="array" ref="H108">FREQUENCY(IF('Data Transformation'!$B$4:$B$8425=B99,'Data Transformation'!$G$4:$G$8425),'Bin Analysis'!$B108)</f>
        <v>6</v>
      </c>
      <c r="I108">
        <f t="shared" si="13"/>
        <v>4</v>
      </c>
      <c r="J108">
        <f t="shared" si="14"/>
        <v>1</v>
      </c>
      <c r="K108">
        <f>J108*Weighting!$W$12</f>
        <v>2</v>
      </c>
      <c r="M108" s="14"/>
    </row>
    <row r="109" spans="1:25" x14ac:dyDescent="0.45">
      <c r="A109" s="32">
        <f>IF(Weighting!$P$13&gt;0,B109,"")</f>
        <v>1.0753983736000001</v>
      </c>
      <c r="B109">
        <f>Weighting!$C$13</f>
        <v>1.0753983736000001</v>
      </c>
      <c r="C109">
        <f>Weighting!$F$13</f>
        <v>1</v>
      </c>
      <c r="D109">
        <f>IF(C109=1,'Data Transformation'!$G$3+0.5*'Data Transformation'!$W$25,IF(C110=1,D110-'Data Transformation'!$W$25,FALSE))</f>
        <v>1.17</v>
      </c>
      <c r="E109">
        <f t="array" ref="E109">IF(ISLOGICAL(D109),"",FREQUENCY(IF('Data Transformation'!$B$425:$B$8425='Bin Analysis'!$B99,'Data Transformation'!$G$425:$G$8425),D109))</f>
        <v>15</v>
      </c>
      <c r="F109">
        <f t="shared" si="12"/>
        <v>15</v>
      </c>
      <c r="G109">
        <f>Weighting!$H$13</f>
        <v>0</v>
      </c>
      <c r="H109">
        <f t="array" ref="H109">FREQUENCY(IF('Data Transformation'!$B$4:$B$8425=B99,'Data Transformation'!$G$4:$G$8425),'Bin Analysis'!$B109)</f>
        <v>15</v>
      </c>
      <c r="I109">
        <f t="shared" si="13"/>
        <v>9</v>
      </c>
      <c r="J109">
        <f t="shared" si="14"/>
        <v>1</v>
      </c>
      <c r="K109">
        <f>J109*Weighting!$W$13</f>
        <v>1</v>
      </c>
      <c r="M109" s="14"/>
    </row>
    <row r="110" spans="1:25" x14ac:dyDescent="0.45">
      <c r="A110" s="32">
        <f>IF(Weighting!$P$14&gt;0,B110,"")</f>
        <v>1.1810731703000001</v>
      </c>
      <c r="B110">
        <f>Weighting!$C$14</f>
        <v>1.1810731703000001</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16</v>
      </c>
      <c r="I110">
        <f t="shared" si="13"/>
        <v>1</v>
      </c>
      <c r="J110">
        <f t="shared" si="14"/>
        <v>1</v>
      </c>
      <c r="K110">
        <f>J110*Weighting!$W$14</f>
        <v>2</v>
      </c>
      <c r="M110" s="14"/>
    </row>
    <row r="111" spans="1:25" x14ac:dyDescent="0.45">
      <c r="A111" s="32">
        <f>IF(Weighting!$P$15&gt;0,B111,"")</f>
        <v>1.2867489670000001</v>
      </c>
      <c r="B111">
        <f>Weighting!$C$15</f>
        <v>1.2867489670000001</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16</v>
      </c>
      <c r="I111">
        <f t="shared" si="13"/>
        <v>0</v>
      </c>
      <c r="J111">
        <f t="shared" si="14"/>
        <v>0</v>
      </c>
      <c r="K111">
        <f>J111*Weighting!$W$15</f>
        <v>0</v>
      </c>
      <c r="M111" s="14"/>
    </row>
    <row r="112" spans="1:25" x14ac:dyDescent="0.45">
      <c r="A112" s="32" t="str">
        <f>IF(Weighting!$P$16&gt;0,B112,"")</f>
        <v/>
      </c>
      <c r="B112">
        <f>Weighting!$C$16</f>
        <v>1.3924227637000002</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16</v>
      </c>
      <c r="I112">
        <f t="shared" si="13"/>
        <v>0</v>
      </c>
      <c r="J112">
        <f t="shared" si="14"/>
        <v>0</v>
      </c>
      <c r="K112">
        <f>J112*Weighting!$W$16</f>
        <v>0</v>
      </c>
      <c r="M112" s="14"/>
    </row>
    <row r="113" spans="1:25" x14ac:dyDescent="0.45">
      <c r="A113" s="32" t="str">
        <f>IF(Weighting!$P$17&gt;0,B113,"")</f>
        <v/>
      </c>
      <c r="B113">
        <f>Weighting!$C$17</f>
        <v>1.4980975604000002</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16</v>
      </c>
      <c r="I113">
        <f t="shared" si="13"/>
        <v>0</v>
      </c>
      <c r="J113">
        <f t="shared" si="14"/>
        <v>0</v>
      </c>
      <c r="K113">
        <f>J113*Weighting!$W$17</f>
        <v>0</v>
      </c>
      <c r="M113" s="14"/>
    </row>
    <row r="114" spans="1:25" x14ac:dyDescent="0.45">
      <c r="A114" s="32" t="str">
        <f>IF(Weighting!$P$18&gt;0,B114,"")</f>
        <v/>
      </c>
      <c r="B114">
        <f>Weighting!$C$18</f>
        <v>1.6037723571000002</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16</v>
      </c>
      <c r="I114">
        <f t="shared" si="13"/>
        <v>0</v>
      </c>
      <c r="J114">
        <f t="shared" si="14"/>
        <v>0</v>
      </c>
      <c r="K114">
        <f>J114*Weighting!$W$18</f>
        <v>0</v>
      </c>
      <c r="M114" s="14"/>
    </row>
    <row r="115" spans="1:25" x14ac:dyDescent="0.45">
      <c r="A115" s="32" t="str">
        <f>IF(Weighting!$P$19&gt;0,B115,"")</f>
        <v/>
      </c>
      <c r="B115">
        <f>Weighting!$C$19</f>
        <v>1.7094471538000002</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16</v>
      </c>
      <c r="I115">
        <f t="shared" si="13"/>
        <v>0</v>
      </c>
      <c r="J115">
        <f t="shared" si="14"/>
        <v>0</v>
      </c>
      <c r="K115">
        <f>J115*Weighting!$W$19</f>
        <v>0</v>
      </c>
      <c r="M115" s="14"/>
    </row>
    <row r="116" spans="1:25" x14ac:dyDescent="0.45">
      <c r="A116" s="32" t="str">
        <f>IF(Weighting!$P$20&gt;0,B116,"")</f>
        <v/>
      </c>
      <c r="B116">
        <f>Weighting!$C$20</f>
        <v>1.8151219505000002</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16</v>
      </c>
      <c r="I116">
        <f t="shared" si="13"/>
        <v>0</v>
      </c>
      <c r="J116">
        <f t="shared" si="14"/>
        <v>0</v>
      </c>
      <c r="K116">
        <f>J116*Weighting!$W$20</f>
        <v>0</v>
      </c>
      <c r="M116" s="14"/>
    </row>
    <row r="117" spans="1:25" x14ac:dyDescent="0.45">
      <c r="A117" s="32" t="str">
        <f>IF(Weighting!$P$21&gt;0,B117,"")</f>
        <v/>
      </c>
      <c r="B117">
        <f>Weighting!$C$21</f>
        <v>1.9207967472000003</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16</v>
      </c>
      <c r="I117">
        <f t="shared" si="13"/>
        <v>0</v>
      </c>
      <c r="J117">
        <f t="shared" si="14"/>
        <v>0</v>
      </c>
      <c r="K117">
        <f>J117*Weighting!$W$21</f>
        <v>0</v>
      </c>
      <c r="M117" s="14"/>
    </row>
    <row r="118" spans="1:25" x14ac:dyDescent="0.45">
      <c r="A118" s="32" t="str">
        <f>IF(Weighting!$P$22&gt;0,B118,"")</f>
        <v/>
      </c>
      <c r="B118">
        <f>Weighting!$C$22</f>
        <v>2.0264715439000001</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16</v>
      </c>
      <c r="I118">
        <f t="shared" si="13"/>
        <v>0</v>
      </c>
      <c r="J118">
        <f t="shared" si="14"/>
        <v>0</v>
      </c>
      <c r="K118">
        <f>J118*Weighting!$W$22</f>
        <v>0</v>
      </c>
      <c r="M118" s="14"/>
    </row>
    <row r="119" spans="1:25" x14ac:dyDescent="0.45">
      <c r="A119" s="32" t="str">
        <f>IF(Weighting!$P$23&gt;0,B119,"")</f>
        <v/>
      </c>
      <c r="B119">
        <f>Weighting!$C$23</f>
        <v>2.1321463405999999</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16</v>
      </c>
      <c r="I119">
        <f t="shared" si="13"/>
        <v>0</v>
      </c>
      <c r="J119">
        <f t="shared" si="14"/>
        <v>0</v>
      </c>
      <c r="K119">
        <f>J119*Weighting!$W$23</f>
        <v>0</v>
      </c>
      <c r="M119" s="14"/>
    </row>
    <row r="120" spans="1:25" x14ac:dyDescent="0.45">
      <c r="A120" s="32" t="str">
        <f>IF(Weighting!$P$24&gt;0,B120,"")</f>
        <v/>
      </c>
      <c r="B120">
        <f>Weighting!$C$24</f>
        <v>2.2378211372999997</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16</v>
      </c>
      <c r="I120">
        <f t="shared" si="13"/>
        <v>0</v>
      </c>
      <c r="J120">
        <f t="shared" si="14"/>
        <v>0</v>
      </c>
      <c r="K120">
        <f>J120*Weighting!$W$24</f>
        <v>0</v>
      </c>
      <c r="M120" s="14"/>
    </row>
    <row r="121" spans="1:25" x14ac:dyDescent="0.45">
      <c r="A121" s="32" t="str">
        <f>IF(Weighting!$P$25&gt;0,B121,"")</f>
        <v/>
      </c>
      <c r="B121">
        <f>Weighting!$C$25</f>
        <v>2.3434959339999994</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16</v>
      </c>
      <c r="I121">
        <f t="shared" si="13"/>
        <v>0</v>
      </c>
      <c r="J121">
        <f t="shared" si="14"/>
        <v>0</v>
      </c>
      <c r="K121">
        <f>J121*Weighting!$W$25</f>
        <v>0</v>
      </c>
      <c r="M121" s="14"/>
    </row>
    <row r="122" spans="1:25" x14ac:dyDescent="0.45">
      <c r="N122" s="57"/>
      <c r="O122"/>
      <c r="P122"/>
      <c r="Q122"/>
      <c r="R122"/>
    </row>
    <row r="123" spans="1:25" ht="23.15" x14ac:dyDescent="0.6">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12</v>
      </c>
      <c r="N123" s="27">
        <f>IF('Input and Summary Results'!$J$16="minimum",'Bin Analysis'!X124/(M123-1),'Bin Analysis'!Y123/('Bin Analysis'!M123-1))</f>
        <v>0</v>
      </c>
      <c r="O123" s="27">
        <f>IF(M123=FALSE,NA(),(VLOOKUP(1,C126:K145,4,FALSE))/(M123-1))</f>
        <v>0.63636363636363635</v>
      </c>
      <c r="P123" s="27">
        <f>IF(M123=FALSE,NA(),SUM(J126:J145)/Weighting!$S$5)</f>
        <v>0.7</v>
      </c>
      <c r="Q123" s="27">
        <f>IF(M123=FALSE,NA(),SUM(K126:K145)/Weighting!$S$6)</f>
        <v>0.69565217391304346</v>
      </c>
      <c r="R123" s="27">
        <f>IF(M123=FALSE,NA(),(VLOOKUP(1,G126:K145,3,FALSE))/(M123-1))</f>
        <v>9.0909090909090912E-2</v>
      </c>
      <c r="S123" s="22" t="str">
        <f>IF(M123=FALSE,NA(),IF(SUM(J126:J145)=2,"yes","no"))</f>
        <v>no</v>
      </c>
      <c r="X123" s="2" cm="2">
        <f t="array" ref="X123:X124">FREQUENCY(IF('Data Transformation'!$B$425:$B$6424='Bin Analysis'!L123,'Data Transformation'!$G$425:$G$6424),'Data Transformation'!$U$11)</f>
        <v>11</v>
      </c>
      <c r="Y123" s="2" cm="2">
        <f t="array" ref="Y123:Y124">FREQUENCY(IF('Data Transformation'!$B$425:$B$6424='Bin Analysis'!L123,'Data Transformation'!$G$425:$G$6424),'Data Transformation'!$U$12)</f>
        <v>4</v>
      </c>
    </row>
    <row r="124" spans="1:25" x14ac:dyDescent="0.45">
      <c r="A124" s="14" t="s">
        <v>67</v>
      </c>
      <c r="B124" t="s">
        <v>47</v>
      </c>
      <c r="C124" t="s">
        <v>5</v>
      </c>
      <c r="D124" t="s">
        <v>100</v>
      </c>
      <c r="E124" t="s">
        <v>101</v>
      </c>
      <c r="F124" t="s">
        <v>102</v>
      </c>
      <c r="G124" t="s">
        <v>70</v>
      </c>
      <c r="H124" t="s">
        <v>31</v>
      </c>
      <c r="I124" t="s">
        <v>32</v>
      </c>
      <c r="J124" t="s">
        <v>46</v>
      </c>
      <c r="K124" s="14" t="s">
        <v>45</v>
      </c>
      <c r="M124" s="14"/>
      <c r="X124" s="2">
        <v>0</v>
      </c>
      <c r="Y124" s="2">
        <v>7</v>
      </c>
    </row>
    <row r="125" spans="1:25" x14ac:dyDescent="0.4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45">
      <c r="A126" s="32">
        <f>IF(Weighting!$P$6&gt;0,B126,"")</f>
        <v>0.3356747967</v>
      </c>
      <c r="B126">
        <f>Weighting!$C$6</f>
        <v>0.3356747967</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1</v>
      </c>
      <c r="I126">
        <f>H126-H125</f>
        <v>1</v>
      </c>
      <c r="J126">
        <f>IF(I126=0,0,1)</f>
        <v>1</v>
      </c>
      <c r="K126">
        <f>J126*Weighting!$W$6</f>
        <v>1</v>
      </c>
      <c r="M126" s="14"/>
    </row>
    <row r="127" spans="1:25" x14ac:dyDescent="0.45">
      <c r="A127" s="32">
        <f>IF(Weighting!$P$7&gt;0,B127,"")</f>
        <v>0.44134959340000002</v>
      </c>
      <c r="B127">
        <f>Weighting!$C$7</f>
        <v>0.44134959340000002</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1</v>
      </c>
      <c r="I127">
        <f t="shared" ref="I127:I145" si="16">H127-H126</f>
        <v>0</v>
      </c>
      <c r="J127">
        <f>IF(I127=0,0,1)</f>
        <v>0</v>
      </c>
      <c r="K127">
        <f>J127*Weighting!$W$7</f>
        <v>0</v>
      </c>
      <c r="M127" s="14"/>
    </row>
    <row r="128" spans="1:25" x14ac:dyDescent="0.45">
      <c r="A128" s="32">
        <f>IF(Weighting!$P$8&gt;0,B128,"")</f>
        <v>0.54702439010000004</v>
      </c>
      <c r="B128">
        <f>Weighting!$C$8</f>
        <v>0.54702439010000004</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2</v>
      </c>
      <c r="I128">
        <f t="shared" si="16"/>
        <v>1</v>
      </c>
      <c r="J128">
        <f t="shared" ref="J128:J145" si="17">IF(I128=0,0,1)</f>
        <v>1</v>
      </c>
      <c r="K128">
        <f>J128*Weighting!$W$8</f>
        <v>3</v>
      </c>
      <c r="M128" s="14"/>
    </row>
    <row r="129" spans="1:13" x14ac:dyDescent="0.45">
      <c r="A129" s="32">
        <f>IF(Weighting!$P$9&gt;0,B129,"")</f>
        <v>0.65269918680000005</v>
      </c>
      <c r="B129" s="50">
        <f>Weighting!$C$9</f>
        <v>0.65269918680000005</v>
      </c>
      <c r="C129">
        <f>Weighting!$F$9</f>
        <v>0</v>
      </c>
      <c r="D129" t="b">
        <f>IF(C129=1,'Data Transformation'!$G$3+0.5*'Data Transformation'!$W$25,IF(C130=1,D130-'Data Transformation'!$W$25,FALSE))</f>
        <v>0</v>
      </c>
      <c r="E129" t="str">
        <f t="array" ref="E129">IF(ISLOGICAL(D129),"",FREQUENCY(IF('Data Transformation'!$B$425:$B$8425='Bin Analysis'!$B123,'Data Transformation'!$G$425:$G$8425),D129))</f>
        <v/>
      </c>
      <c r="F129" t="str">
        <f t="shared" si="15"/>
        <v/>
      </c>
      <c r="G129">
        <f>Weighting!$H$9</f>
        <v>0</v>
      </c>
      <c r="H129">
        <f t="array" ref="H129">FREQUENCY(IF('Data Transformation'!$B$4:$B$8425=B123,'Data Transformation'!$G$4:$G$8425),'Bin Analysis'!$B129)</f>
        <v>3</v>
      </c>
      <c r="I129">
        <f t="shared" si="16"/>
        <v>1</v>
      </c>
      <c r="J129">
        <f t="shared" si="17"/>
        <v>1</v>
      </c>
      <c r="K129">
        <f>J129*Weighting!$W$9</f>
        <v>3</v>
      </c>
      <c r="M129" s="14"/>
    </row>
    <row r="130" spans="1:13" x14ac:dyDescent="0.45">
      <c r="A130" s="32">
        <f>IF(Weighting!$P$10&gt;0,B130,"")</f>
        <v>0.75837398350000007</v>
      </c>
      <c r="B130">
        <f>Weighting!$C$10</f>
        <v>0.75837398350000007</v>
      </c>
      <c r="C130">
        <f>Weighting!$F$10</f>
        <v>0</v>
      </c>
      <c r="D130" t="b">
        <f>IF(C130=1,'Data Transformation'!$G$3+0.5*'Data Transformation'!$W$25,IF(C131=1,D131-'Data Transformation'!$W$25,FALSE))</f>
        <v>0</v>
      </c>
      <c r="E130" t="str">
        <f t="array" ref="E130">IF(ISLOGICAL(D130),"",FREQUENCY(IF('Data Transformation'!$B$425:$B$8425='Bin Analysis'!$B123,'Data Transformation'!$G$425:$G$8425),D130))</f>
        <v/>
      </c>
      <c r="F130" t="str">
        <f t="shared" si="15"/>
        <v/>
      </c>
      <c r="G130">
        <f>Weighting!$H$10</f>
        <v>0</v>
      </c>
      <c r="H130">
        <f t="array" ref="H130">FREQUENCY(IF('Data Transformation'!$B$4:$B$8425=B123,'Data Transformation'!$G$4:$G$8425),'Bin Analysis'!$B130)</f>
        <v>4</v>
      </c>
      <c r="I130">
        <f t="shared" si="16"/>
        <v>1</v>
      </c>
      <c r="J130">
        <f t="shared" si="17"/>
        <v>1</v>
      </c>
      <c r="K130">
        <f>J130*Weighting!$W$10</f>
        <v>3</v>
      </c>
      <c r="M130" s="14"/>
    </row>
    <row r="131" spans="1:13" x14ac:dyDescent="0.45">
      <c r="A131" s="32">
        <f>IF(Weighting!$P$11&gt;0,B131,"")</f>
        <v>0.86404878020000009</v>
      </c>
      <c r="B131">
        <f>Weighting!$C$11</f>
        <v>0.86404878020000009</v>
      </c>
      <c r="C131">
        <f>Weighting!$F$11</f>
        <v>0</v>
      </c>
      <c r="D131" t="b">
        <f>IF(C131=1,'Data Transformation'!$G$3+0.5*'Data Transformation'!$W$25,IF(C132=1,D132-'Data Transformation'!$W$25,FALSE))</f>
        <v>0</v>
      </c>
      <c r="E131" t="str">
        <f t="array" ref="E131">IF(ISLOGICAL(D131),"",FREQUENCY(IF('Data Transformation'!$B$425:$B$8425='Bin Analysis'!$B123,'Data Transformation'!$G$425:$G$8425),D131))</f>
        <v/>
      </c>
      <c r="F131" t="str">
        <f t="shared" si="15"/>
        <v/>
      </c>
      <c r="G131">
        <f>Weighting!$H$11</f>
        <v>0</v>
      </c>
      <c r="H131">
        <f t="array" ref="H131">FREQUENCY(IF('Data Transformation'!$B$4:$B$8425=B123,'Data Transformation'!$G$4:$G$8425),'Bin Analysis'!$B131)</f>
        <v>7</v>
      </c>
      <c r="I131">
        <f t="shared" si="16"/>
        <v>3</v>
      </c>
      <c r="J131">
        <f t="shared" si="17"/>
        <v>1</v>
      </c>
      <c r="K131">
        <f>J131*Weighting!$W$11</f>
        <v>3</v>
      </c>
      <c r="M131" s="14"/>
    </row>
    <row r="132" spans="1:13" x14ac:dyDescent="0.45">
      <c r="A132" s="32">
        <f>IF(Weighting!$P$12&gt;0,B132,"")</f>
        <v>0.96972357690000011</v>
      </c>
      <c r="B132">
        <f>Weighting!$C$12</f>
        <v>0.96972357690000011</v>
      </c>
      <c r="C132">
        <f>Weighting!$F$12</f>
        <v>0</v>
      </c>
      <c r="D132">
        <f>IF(C132=1,'Data Transformation'!$G$3+0.5*'Data Transformation'!$W$25,IF(C133=1,D133-'Data Transformation'!$W$25,FALSE))</f>
        <v>0.76999999999999991</v>
      </c>
      <c r="E132">
        <f t="array" ref="E132">IF(ISLOGICAL(D132),"",FREQUENCY(IF('Data Transformation'!$B$425:$B$8425='Bin Analysis'!$B123,'Data Transformation'!$G$425:$G$8425),D132))</f>
        <v>4</v>
      </c>
      <c r="F132" t="e">
        <f t="shared" si="15"/>
        <v>#VALUE!</v>
      </c>
      <c r="G132">
        <f>Weighting!$H$12</f>
        <v>0</v>
      </c>
      <c r="H132">
        <f t="array" ref="H132">FREQUENCY(IF('Data Transformation'!$B$4:$B$8425=B123,'Data Transformation'!$G$4:$G$8425),'Bin Analysis'!$B132)</f>
        <v>10</v>
      </c>
      <c r="I132">
        <f t="shared" si="16"/>
        <v>3</v>
      </c>
      <c r="J132">
        <f t="shared" si="17"/>
        <v>1</v>
      </c>
      <c r="K132">
        <f>J132*Weighting!$W$12</f>
        <v>2</v>
      </c>
      <c r="M132" s="14"/>
    </row>
    <row r="133" spans="1:13" x14ac:dyDescent="0.45">
      <c r="A133" s="32">
        <f>IF(Weighting!$P$13&gt;0,B133,"")</f>
        <v>1.0753983736000001</v>
      </c>
      <c r="B133">
        <f>Weighting!$C$13</f>
        <v>1.0753983736000001</v>
      </c>
      <c r="C133">
        <f>Weighting!$F$13</f>
        <v>1</v>
      </c>
      <c r="D133">
        <f>IF(C133=1,'Data Transformation'!$G$3+0.5*'Data Transformation'!$W$25,IF(C134=1,D134-'Data Transformation'!$W$25,FALSE))</f>
        <v>1.17</v>
      </c>
      <c r="E133">
        <f t="array" ref="E133">IF(ISLOGICAL(D133),"",FREQUENCY(IF('Data Transformation'!$B$425:$B$8425='Bin Analysis'!$B123,'Data Transformation'!$G$425:$G$8425),D133))</f>
        <v>11</v>
      </c>
      <c r="F133">
        <f t="shared" si="15"/>
        <v>7</v>
      </c>
      <c r="G133">
        <f>Weighting!$H$13</f>
        <v>0</v>
      </c>
      <c r="H133">
        <f t="array" ref="H133">FREQUENCY(IF('Data Transformation'!$B$4:$B$8425=B123,'Data Transformation'!$G$4:$G$8425),'Bin Analysis'!$B133)</f>
        <v>12</v>
      </c>
      <c r="I133">
        <f t="shared" si="16"/>
        <v>2</v>
      </c>
      <c r="J133">
        <f t="shared" si="17"/>
        <v>1</v>
      </c>
      <c r="K133">
        <f>J133*Weighting!$W$13</f>
        <v>1</v>
      </c>
      <c r="M133" s="14"/>
    </row>
    <row r="134" spans="1:13" x14ac:dyDescent="0.45">
      <c r="A134" s="32">
        <f>IF(Weighting!$P$14&gt;0,B134,"")</f>
        <v>1.1810731703000001</v>
      </c>
      <c r="B134">
        <f>Weighting!$C$14</f>
        <v>1.1810731703000001</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12</v>
      </c>
      <c r="I134">
        <f t="shared" si="16"/>
        <v>0</v>
      </c>
      <c r="J134">
        <f t="shared" si="17"/>
        <v>0</v>
      </c>
      <c r="K134">
        <f>J134*Weighting!$W$14</f>
        <v>0</v>
      </c>
      <c r="M134" s="14"/>
    </row>
    <row r="135" spans="1:13" x14ac:dyDescent="0.45">
      <c r="A135" s="32">
        <f>IF(Weighting!$P$15&gt;0,B135,"")</f>
        <v>1.2867489670000001</v>
      </c>
      <c r="B135">
        <f>Weighting!$C$15</f>
        <v>1.2867489670000001</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12</v>
      </c>
      <c r="I135">
        <f t="shared" si="16"/>
        <v>0</v>
      </c>
      <c r="J135">
        <f t="shared" si="17"/>
        <v>0</v>
      </c>
      <c r="K135">
        <f>J135*Weighting!$W$15</f>
        <v>0</v>
      </c>
      <c r="M135" s="14"/>
    </row>
    <row r="136" spans="1:13" x14ac:dyDescent="0.45">
      <c r="A136" s="32" t="str">
        <f>IF(Weighting!$P$16&gt;0,B136,"")</f>
        <v/>
      </c>
      <c r="B136">
        <f>Weighting!$C$16</f>
        <v>1.3924227637000002</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12</v>
      </c>
      <c r="I136">
        <f t="shared" si="16"/>
        <v>0</v>
      </c>
      <c r="J136">
        <f t="shared" si="17"/>
        <v>0</v>
      </c>
      <c r="K136">
        <f>J136*Weighting!$W$16</f>
        <v>0</v>
      </c>
      <c r="M136" s="14"/>
    </row>
    <row r="137" spans="1:13" x14ac:dyDescent="0.45">
      <c r="A137" s="32" t="str">
        <f>IF(Weighting!$P$17&gt;0,B137,"")</f>
        <v/>
      </c>
      <c r="B137">
        <f>Weighting!$C$17</f>
        <v>1.4980975604000002</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12</v>
      </c>
      <c r="I137">
        <f t="shared" si="16"/>
        <v>0</v>
      </c>
      <c r="J137">
        <f t="shared" si="17"/>
        <v>0</v>
      </c>
      <c r="K137">
        <f>J137*Weighting!$W$17</f>
        <v>0</v>
      </c>
      <c r="M137" s="14"/>
    </row>
    <row r="138" spans="1:13" x14ac:dyDescent="0.45">
      <c r="A138" s="32" t="str">
        <f>IF(Weighting!$P$18&gt;0,B138,"")</f>
        <v/>
      </c>
      <c r="B138">
        <f>Weighting!$C$18</f>
        <v>1.6037723571000002</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12</v>
      </c>
      <c r="I138">
        <f t="shared" si="16"/>
        <v>0</v>
      </c>
      <c r="J138">
        <f t="shared" si="17"/>
        <v>0</v>
      </c>
      <c r="K138">
        <f>J138*Weighting!$W$18</f>
        <v>0</v>
      </c>
      <c r="M138" s="14"/>
    </row>
    <row r="139" spans="1:13" x14ac:dyDescent="0.45">
      <c r="A139" s="32" t="str">
        <f>IF(Weighting!$P$19&gt;0,B139,"")</f>
        <v/>
      </c>
      <c r="B139">
        <f>Weighting!$C$19</f>
        <v>1.7094471538000002</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12</v>
      </c>
      <c r="I139">
        <f t="shared" si="16"/>
        <v>0</v>
      </c>
      <c r="J139">
        <f t="shared" si="17"/>
        <v>0</v>
      </c>
      <c r="K139">
        <f>J139*Weighting!$W$19</f>
        <v>0</v>
      </c>
      <c r="M139" s="14"/>
    </row>
    <row r="140" spans="1:13" x14ac:dyDescent="0.45">
      <c r="A140" s="32" t="str">
        <f>IF(Weighting!$P$20&gt;0,B140,"")</f>
        <v/>
      </c>
      <c r="B140">
        <f>Weighting!$C$20</f>
        <v>1.8151219505000002</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12</v>
      </c>
      <c r="I140">
        <f t="shared" si="16"/>
        <v>0</v>
      </c>
      <c r="J140">
        <f t="shared" si="17"/>
        <v>0</v>
      </c>
      <c r="K140">
        <f>J140*Weighting!$W$20</f>
        <v>0</v>
      </c>
      <c r="M140" s="14"/>
    </row>
    <row r="141" spans="1:13" x14ac:dyDescent="0.45">
      <c r="A141" s="32" t="str">
        <f>IF(Weighting!$P$21&gt;0,B141,"")</f>
        <v/>
      </c>
      <c r="B141">
        <f>Weighting!$C$21</f>
        <v>1.9207967472000003</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12</v>
      </c>
      <c r="I141">
        <f t="shared" si="16"/>
        <v>0</v>
      </c>
      <c r="J141">
        <f t="shared" si="17"/>
        <v>0</v>
      </c>
      <c r="K141">
        <f>J141*Weighting!$W$21</f>
        <v>0</v>
      </c>
      <c r="M141" s="14"/>
    </row>
    <row r="142" spans="1:13" x14ac:dyDescent="0.45">
      <c r="A142" s="32" t="str">
        <f>IF(Weighting!$P$22&gt;0,B142,"")</f>
        <v/>
      </c>
      <c r="B142">
        <f>Weighting!$C$22</f>
        <v>2.0264715439000001</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12</v>
      </c>
      <c r="I142">
        <f t="shared" si="16"/>
        <v>0</v>
      </c>
      <c r="J142">
        <f t="shared" si="17"/>
        <v>0</v>
      </c>
      <c r="K142">
        <f>J142*Weighting!$W$22</f>
        <v>0</v>
      </c>
      <c r="M142" s="14"/>
    </row>
    <row r="143" spans="1:13" x14ac:dyDescent="0.45">
      <c r="A143" s="32" t="str">
        <f>IF(Weighting!$P$23&gt;0,B143,"")</f>
        <v/>
      </c>
      <c r="B143">
        <f>Weighting!$C$23</f>
        <v>2.1321463405999999</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12</v>
      </c>
      <c r="I143">
        <f t="shared" si="16"/>
        <v>0</v>
      </c>
      <c r="J143">
        <f t="shared" si="17"/>
        <v>0</v>
      </c>
      <c r="K143">
        <f>J143*Weighting!$W$23</f>
        <v>0</v>
      </c>
      <c r="M143" s="14"/>
    </row>
    <row r="144" spans="1:13" x14ac:dyDescent="0.45">
      <c r="A144" s="32" t="str">
        <f>IF(Weighting!$P$24&gt;0,B144,"")</f>
        <v/>
      </c>
      <c r="B144">
        <f>Weighting!$C$24</f>
        <v>2.2378211372999997</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12</v>
      </c>
      <c r="I144">
        <f t="shared" si="16"/>
        <v>0</v>
      </c>
      <c r="J144">
        <f t="shared" si="17"/>
        <v>0</v>
      </c>
      <c r="K144">
        <f>J144*Weighting!$W$24</f>
        <v>0</v>
      </c>
      <c r="M144" s="14"/>
    </row>
    <row r="145" spans="1:25" x14ac:dyDescent="0.45">
      <c r="A145" s="32" t="str">
        <f>IF(Weighting!$P$25&gt;0,B145,"")</f>
        <v/>
      </c>
      <c r="B145">
        <f>Weighting!$C$25</f>
        <v>2.3434959339999994</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12</v>
      </c>
      <c r="I145">
        <f t="shared" si="16"/>
        <v>0</v>
      </c>
      <c r="J145">
        <f t="shared" si="17"/>
        <v>0</v>
      </c>
      <c r="K145">
        <f>J145*Weighting!$W$25</f>
        <v>0</v>
      </c>
      <c r="M145" s="14"/>
    </row>
    <row r="146" spans="1:25" x14ac:dyDescent="0.45">
      <c r="O146"/>
      <c r="P146"/>
      <c r="Q146"/>
      <c r="R146"/>
    </row>
    <row r="147" spans="1:25" ht="23.15" x14ac:dyDescent="0.6">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15</v>
      </c>
      <c r="N147" s="27">
        <f>IF('Input and Summary Results'!$J$16="minimum",'Bin Analysis'!X148/(M147-1),'Bin Analysis'!Y147/('Bin Analysis'!M147-1))</f>
        <v>0</v>
      </c>
      <c r="O147" s="27">
        <f>IF(M147=FALSE,NA(),(VLOOKUP(1,C150:K169,4,FALSE))/(M147-1))</f>
        <v>1</v>
      </c>
      <c r="P147" s="27">
        <f>IF(M147=FALSE,NA(),SUM(J150:J169)/Weighting!$S$5)</f>
        <v>0.4</v>
      </c>
      <c r="Q147" s="27">
        <f>IF(M147=FALSE,NA(),SUM(K150:K169)/Weighting!$S$6)</f>
        <v>0.34782608695652173</v>
      </c>
      <c r="R147" s="27">
        <f>IF(M147=FALSE,NA(),(VLOOKUP(1,G150:K169,3,FALSE))/(M147-1))</f>
        <v>0</v>
      </c>
      <c r="S147" s="22" t="str">
        <f>IF(M147=FALSE,NA(),IF(SUM(J150:J169)=2,"yes","no"))</f>
        <v>no</v>
      </c>
      <c r="X147" s="2" cm="2">
        <f t="array" ref="X147:X148">FREQUENCY(IF('Data Transformation'!$B$425:$B$6424='Bin Analysis'!L147,'Data Transformation'!$G$425:$G$6424),'Data Transformation'!$U$11)</f>
        <v>14</v>
      </c>
      <c r="Y147" s="2" cm="2">
        <f t="array" ref="Y147:Y148">FREQUENCY(IF('Data Transformation'!$B$425:$B$6424='Bin Analysis'!L147,'Data Transformation'!$G$425:$G$6424),'Data Transformation'!$U$12)</f>
        <v>0</v>
      </c>
    </row>
    <row r="148" spans="1:25" x14ac:dyDescent="0.45">
      <c r="A148" s="14" t="s">
        <v>67</v>
      </c>
      <c r="B148" t="s">
        <v>47</v>
      </c>
      <c r="C148" t="s">
        <v>5</v>
      </c>
      <c r="D148" t="s">
        <v>100</v>
      </c>
      <c r="E148" t="s">
        <v>101</v>
      </c>
      <c r="F148" t="s">
        <v>102</v>
      </c>
      <c r="G148" t="s">
        <v>70</v>
      </c>
      <c r="H148" t="s">
        <v>31</v>
      </c>
      <c r="I148" t="s">
        <v>32</v>
      </c>
      <c r="J148" t="s">
        <v>46</v>
      </c>
      <c r="K148" s="14" t="s">
        <v>45</v>
      </c>
      <c r="M148" s="14"/>
      <c r="X148" s="2">
        <v>0</v>
      </c>
      <c r="Y148" s="2">
        <v>14</v>
      </c>
    </row>
    <row r="149" spans="1:25" x14ac:dyDescent="0.4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45">
      <c r="A150" s="32">
        <f>IF(Weighting!$P$6&gt;0,B150,"")</f>
        <v>0.3356747967</v>
      </c>
      <c r="B150">
        <f>Weighting!$C$6</f>
        <v>0.3356747967</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45">
      <c r="A151" s="32">
        <f>IF(Weighting!$P$7&gt;0,B151,"")</f>
        <v>0.44134959340000002</v>
      </c>
      <c r="B151">
        <f>Weighting!$C$7</f>
        <v>0.44134959340000002</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45">
      <c r="A152" s="32">
        <f>IF(Weighting!$P$8&gt;0,B152,"")</f>
        <v>0.54702439010000004</v>
      </c>
      <c r="B152">
        <f>Weighting!$C$8</f>
        <v>0.54702439010000004</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0</v>
      </c>
      <c r="I152">
        <f t="shared" si="19"/>
        <v>0</v>
      </c>
      <c r="J152">
        <f t="shared" ref="J152:J169" si="20">IF(I152=0,0,1)</f>
        <v>0</v>
      </c>
      <c r="K152">
        <f>J152*Weighting!$W$8</f>
        <v>0</v>
      </c>
      <c r="M152" s="14"/>
    </row>
    <row r="153" spans="1:25" x14ac:dyDescent="0.45">
      <c r="A153" s="32">
        <f>IF(Weighting!$P$9&gt;0,B153,"")</f>
        <v>0.65269918680000005</v>
      </c>
      <c r="B153" s="50">
        <f>Weighting!$C$9</f>
        <v>0.65269918680000005</v>
      </c>
      <c r="C153">
        <f>Weighting!$F$9</f>
        <v>0</v>
      </c>
      <c r="D153" t="b">
        <f>IF(C153=1,'Data Transformation'!$G$3+0.5*'Data Transformation'!$W$25,IF(C154=1,D154-'Data Transformation'!$W$25,FALSE))</f>
        <v>0</v>
      </c>
      <c r="E153" t="str">
        <f t="array" ref="E153">IF(ISLOGICAL(D153),"",FREQUENCY(IF('Data Transformation'!$B$425:$B$8425='Bin Analysis'!$B147,'Data Transformation'!$G$425:$G$8425),D153))</f>
        <v/>
      </c>
      <c r="F153" t="str">
        <f t="shared" si="18"/>
        <v/>
      </c>
      <c r="G153">
        <f>Weighting!$H$9</f>
        <v>0</v>
      </c>
      <c r="H153">
        <f t="array" ref="H153">FREQUENCY(IF('Data Transformation'!$B$4:$B$8425=B147,'Data Transformation'!$G$4:$G$8425),'Bin Analysis'!$B153)</f>
        <v>0</v>
      </c>
      <c r="I153">
        <f t="shared" si="19"/>
        <v>0</v>
      </c>
      <c r="J153">
        <f t="shared" si="20"/>
        <v>0</v>
      </c>
      <c r="K153">
        <f>J153*Weighting!$W$9</f>
        <v>0</v>
      </c>
      <c r="M153" s="14"/>
    </row>
    <row r="154" spans="1:25" x14ac:dyDescent="0.45">
      <c r="A154" s="32">
        <f>IF(Weighting!$P$10&gt;0,B154,"")</f>
        <v>0.75837398350000007</v>
      </c>
      <c r="B154">
        <f>Weighting!$C$10</f>
        <v>0.75837398350000007</v>
      </c>
      <c r="C154">
        <f>Weighting!$F$10</f>
        <v>0</v>
      </c>
      <c r="D154" t="b">
        <f>IF(C154=1,'Data Transformation'!$G$3+0.5*'Data Transformation'!$W$25,IF(C155=1,D155-'Data Transformation'!$W$25,FALSE))</f>
        <v>0</v>
      </c>
      <c r="E154" t="str">
        <f t="array" ref="E154">IF(ISLOGICAL(D154),"",FREQUENCY(IF('Data Transformation'!$B$425:$B$8425='Bin Analysis'!$B147,'Data Transformation'!$G$425:$G$8425),D154))</f>
        <v/>
      </c>
      <c r="F154" t="str">
        <f t="shared" si="18"/>
        <v/>
      </c>
      <c r="G154">
        <f>Weighting!$H$10</f>
        <v>0</v>
      </c>
      <c r="H154">
        <f t="array" ref="H154">FREQUENCY(IF('Data Transformation'!$B$4:$B$8425=B147,'Data Transformation'!$G$4:$G$8425),'Bin Analysis'!$B154)</f>
        <v>0</v>
      </c>
      <c r="I154">
        <f t="shared" si="19"/>
        <v>0</v>
      </c>
      <c r="J154">
        <f t="shared" si="20"/>
        <v>0</v>
      </c>
      <c r="K154">
        <f>J154*Weighting!$W$10</f>
        <v>0</v>
      </c>
      <c r="M154" s="14"/>
    </row>
    <row r="155" spans="1:25" x14ac:dyDescent="0.45">
      <c r="A155" s="32">
        <f>IF(Weighting!$P$11&gt;0,B155,"")</f>
        <v>0.86404878020000009</v>
      </c>
      <c r="B155">
        <f>Weighting!$C$11</f>
        <v>0.86404878020000009</v>
      </c>
      <c r="C155">
        <f>Weighting!$F$11</f>
        <v>0</v>
      </c>
      <c r="D155" t="b">
        <f>IF(C155=1,'Data Transformation'!$G$3+0.5*'Data Transformation'!$W$25,IF(C156=1,D156-'Data Transformation'!$W$25,FALSE))</f>
        <v>0</v>
      </c>
      <c r="E155" t="str">
        <f t="array" ref="E155">IF(ISLOGICAL(D155),"",FREQUENCY(IF('Data Transformation'!$B$425:$B$8425='Bin Analysis'!$B147,'Data Transformation'!$G$425:$G$8425),D155))</f>
        <v/>
      </c>
      <c r="F155" t="str">
        <f t="shared" si="18"/>
        <v/>
      </c>
      <c r="G155">
        <f>Weighting!$H$11</f>
        <v>0</v>
      </c>
      <c r="H155">
        <f t="array" ref="H155">FREQUENCY(IF('Data Transformation'!$B$4:$B$8425=B147,'Data Transformation'!$G$4:$G$8425),'Bin Analysis'!$B155)</f>
        <v>4</v>
      </c>
      <c r="I155">
        <f t="shared" si="19"/>
        <v>4</v>
      </c>
      <c r="J155">
        <f t="shared" si="20"/>
        <v>1</v>
      </c>
      <c r="K155">
        <f>J155*Weighting!$W$11</f>
        <v>3</v>
      </c>
      <c r="M155" s="14"/>
    </row>
    <row r="156" spans="1:25" x14ac:dyDescent="0.45">
      <c r="A156" s="32">
        <f>IF(Weighting!$P$12&gt;0,B156,"")</f>
        <v>0.96972357690000011</v>
      </c>
      <c r="B156">
        <f>Weighting!$C$12</f>
        <v>0.96972357690000011</v>
      </c>
      <c r="C156">
        <f>Weighting!$F$12</f>
        <v>0</v>
      </c>
      <c r="D156">
        <f>IF(C156=1,'Data Transformation'!$G$3+0.5*'Data Transformation'!$W$25,IF(C157=1,D157-'Data Transformation'!$W$25,FALSE))</f>
        <v>0.76999999999999991</v>
      </c>
      <c r="E156">
        <f t="array" ref="E156">IF(ISLOGICAL(D156),"",FREQUENCY(IF('Data Transformation'!$B$425:$B$8425='Bin Analysis'!$B147,'Data Transformation'!$G$425:$G$8425),D156))</f>
        <v>0</v>
      </c>
      <c r="F156" t="e">
        <f t="shared" si="18"/>
        <v>#VALUE!</v>
      </c>
      <c r="G156">
        <f>Weighting!$H$12</f>
        <v>0</v>
      </c>
      <c r="H156">
        <f t="array" ref="H156">FREQUENCY(IF('Data Transformation'!$B$4:$B$8425=B147,'Data Transformation'!$G$4:$G$8425),'Bin Analysis'!$B156)</f>
        <v>9</v>
      </c>
      <c r="I156">
        <f t="shared" si="19"/>
        <v>5</v>
      </c>
      <c r="J156">
        <f t="shared" si="20"/>
        <v>1</v>
      </c>
      <c r="K156">
        <f>J156*Weighting!$W$12</f>
        <v>2</v>
      </c>
      <c r="M156" s="14"/>
    </row>
    <row r="157" spans="1:25" x14ac:dyDescent="0.45">
      <c r="A157" s="32">
        <f>IF(Weighting!$P$13&gt;0,B157,"")</f>
        <v>1.0753983736000001</v>
      </c>
      <c r="B157">
        <f>Weighting!$C$13</f>
        <v>1.0753983736000001</v>
      </c>
      <c r="C157">
        <f>Weighting!$F$13</f>
        <v>1</v>
      </c>
      <c r="D157">
        <f>IF(C157=1,'Data Transformation'!$G$3+0.5*'Data Transformation'!$W$25,IF(C158=1,D158-'Data Transformation'!$W$25,FALSE))</f>
        <v>1.17</v>
      </c>
      <c r="E157">
        <f t="array" ref="E157">IF(ISLOGICAL(D157),"",FREQUENCY(IF('Data Transformation'!$B$425:$B$8425='Bin Analysis'!$B147,'Data Transformation'!$G$425:$G$8425),D157))</f>
        <v>14</v>
      </c>
      <c r="F157">
        <f t="shared" si="18"/>
        <v>14</v>
      </c>
      <c r="G157">
        <f>Weighting!$H$13</f>
        <v>0</v>
      </c>
      <c r="H157">
        <f t="array" ref="H157">FREQUENCY(IF('Data Transformation'!$B$4:$B$8425=B147,'Data Transformation'!$G$4:$G$8425),'Bin Analysis'!$B157)</f>
        <v>14</v>
      </c>
      <c r="I157">
        <f t="shared" si="19"/>
        <v>5</v>
      </c>
      <c r="J157">
        <f t="shared" si="20"/>
        <v>1</v>
      </c>
      <c r="K157">
        <f>J157*Weighting!$W$13</f>
        <v>1</v>
      </c>
      <c r="M157" s="14"/>
    </row>
    <row r="158" spans="1:25" x14ac:dyDescent="0.45">
      <c r="A158" s="32">
        <f>IF(Weighting!$P$14&gt;0,B158,"")</f>
        <v>1.1810731703000001</v>
      </c>
      <c r="B158">
        <f>Weighting!$C$14</f>
        <v>1.1810731703000001</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15</v>
      </c>
      <c r="I158">
        <f t="shared" si="19"/>
        <v>1</v>
      </c>
      <c r="J158">
        <f t="shared" si="20"/>
        <v>1</v>
      </c>
      <c r="K158">
        <f>J158*Weighting!$W$14</f>
        <v>2</v>
      </c>
      <c r="M158" s="14"/>
    </row>
    <row r="159" spans="1:25" x14ac:dyDescent="0.45">
      <c r="A159" s="32">
        <f>IF(Weighting!$P$15&gt;0,B159,"")</f>
        <v>1.2867489670000001</v>
      </c>
      <c r="B159">
        <f>Weighting!$C$15</f>
        <v>1.2867489670000001</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15</v>
      </c>
      <c r="I159">
        <f t="shared" si="19"/>
        <v>0</v>
      </c>
      <c r="J159">
        <f t="shared" si="20"/>
        <v>0</v>
      </c>
      <c r="K159">
        <f>J159*Weighting!$W$15</f>
        <v>0</v>
      </c>
      <c r="M159" s="14"/>
    </row>
    <row r="160" spans="1:25" x14ac:dyDescent="0.45">
      <c r="A160" s="32" t="str">
        <f>IF(Weighting!$P$16&gt;0,B160,"")</f>
        <v/>
      </c>
      <c r="B160">
        <f>Weighting!$C$16</f>
        <v>1.3924227637000002</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15</v>
      </c>
      <c r="I160">
        <f t="shared" si="19"/>
        <v>0</v>
      </c>
      <c r="J160">
        <f t="shared" si="20"/>
        <v>0</v>
      </c>
      <c r="K160">
        <f>J160*Weighting!$W$16</f>
        <v>0</v>
      </c>
      <c r="M160" s="14"/>
    </row>
    <row r="161" spans="1:25" x14ac:dyDescent="0.45">
      <c r="A161" s="32" t="str">
        <f>IF(Weighting!$P$17&gt;0,B161,"")</f>
        <v/>
      </c>
      <c r="B161">
        <f>Weighting!$C$17</f>
        <v>1.4980975604000002</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15</v>
      </c>
      <c r="I161">
        <f t="shared" si="19"/>
        <v>0</v>
      </c>
      <c r="J161">
        <f t="shared" si="20"/>
        <v>0</v>
      </c>
      <c r="K161">
        <f>J161*Weighting!$W$17</f>
        <v>0</v>
      </c>
      <c r="M161" s="14"/>
    </row>
    <row r="162" spans="1:25" x14ac:dyDescent="0.45">
      <c r="A162" s="32" t="str">
        <f>IF(Weighting!$P$18&gt;0,B162,"")</f>
        <v/>
      </c>
      <c r="B162">
        <f>Weighting!$C$18</f>
        <v>1.6037723571000002</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15</v>
      </c>
      <c r="I162">
        <f t="shared" si="19"/>
        <v>0</v>
      </c>
      <c r="J162">
        <f t="shared" si="20"/>
        <v>0</v>
      </c>
      <c r="K162">
        <f>J162*Weighting!$W$18</f>
        <v>0</v>
      </c>
      <c r="M162" s="14"/>
    </row>
    <row r="163" spans="1:25" x14ac:dyDescent="0.45">
      <c r="A163" s="32" t="str">
        <f>IF(Weighting!$P$19&gt;0,B163,"")</f>
        <v/>
      </c>
      <c r="B163">
        <f>Weighting!$C$19</f>
        <v>1.7094471538000002</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15</v>
      </c>
      <c r="I163">
        <f t="shared" si="19"/>
        <v>0</v>
      </c>
      <c r="J163">
        <f t="shared" si="20"/>
        <v>0</v>
      </c>
      <c r="K163">
        <f>J163*Weighting!$W$19</f>
        <v>0</v>
      </c>
      <c r="M163" s="14"/>
    </row>
    <row r="164" spans="1:25" x14ac:dyDescent="0.45">
      <c r="A164" s="32" t="str">
        <f>IF(Weighting!$P$20&gt;0,B164,"")</f>
        <v/>
      </c>
      <c r="B164">
        <f>Weighting!$C$20</f>
        <v>1.8151219505000002</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15</v>
      </c>
      <c r="I164">
        <f t="shared" si="19"/>
        <v>0</v>
      </c>
      <c r="J164">
        <f t="shared" si="20"/>
        <v>0</v>
      </c>
      <c r="K164">
        <f>J164*Weighting!$W$20</f>
        <v>0</v>
      </c>
      <c r="M164" s="14"/>
    </row>
    <row r="165" spans="1:25" x14ac:dyDescent="0.45">
      <c r="A165" s="32" t="str">
        <f>IF(Weighting!$P$21&gt;0,B165,"")</f>
        <v/>
      </c>
      <c r="B165">
        <f>Weighting!$C$21</f>
        <v>1.9207967472000003</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15</v>
      </c>
      <c r="I165">
        <f t="shared" si="19"/>
        <v>0</v>
      </c>
      <c r="J165">
        <f t="shared" si="20"/>
        <v>0</v>
      </c>
      <c r="K165">
        <f>J165*Weighting!$W$21</f>
        <v>0</v>
      </c>
      <c r="M165" s="14"/>
    </row>
    <row r="166" spans="1:25" x14ac:dyDescent="0.45">
      <c r="A166" s="32" t="str">
        <f>IF(Weighting!$P$22&gt;0,B166,"")</f>
        <v/>
      </c>
      <c r="B166">
        <f>Weighting!$C$22</f>
        <v>2.0264715439000001</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15</v>
      </c>
      <c r="I166">
        <f t="shared" si="19"/>
        <v>0</v>
      </c>
      <c r="J166">
        <f t="shared" si="20"/>
        <v>0</v>
      </c>
      <c r="K166">
        <f>J166*Weighting!$W$22</f>
        <v>0</v>
      </c>
      <c r="M166" s="14"/>
    </row>
    <row r="167" spans="1:25" x14ac:dyDescent="0.45">
      <c r="A167" s="32" t="str">
        <f>IF(Weighting!$P$23&gt;0,B167,"")</f>
        <v/>
      </c>
      <c r="B167">
        <f>Weighting!$C$23</f>
        <v>2.1321463405999999</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15</v>
      </c>
      <c r="I167">
        <f t="shared" si="19"/>
        <v>0</v>
      </c>
      <c r="J167">
        <f t="shared" si="20"/>
        <v>0</v>
      </c>
      <c r="K167">
        <f>J167*Weighting!$W$23</f>
        <v>0</v>
      </c>
      <c r="M167" s="14"/>
    </row>
    <row r="168" spans="1:25" x14ac:dyDescent="0.45">
      <c r="A168" s="32" t="str">
        <f>IF(Weighting!$P$24&gt;0,B168,"")</f>
        <v/>
      </c>
      <c r="B168">
        <f>Weighting!$C$24</f>
        <v>2.2378211372999997</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15</v>
      </c>
      <c r="I168">
        <f t="shared" si="19"/>
        <v>0</v>
      </c>
      <c r="J168">
        <f t="shared" si="20"/>
        <v>0</v>
      </c>
      <c r="K168">
        <f>J168*Weighting!$W$24</f>
        <v>0</v>
      </c>
      <c r="M168" s="14"/>
    </row>
    <row r="169" spans="1:25" x14ac:dyDescent="0.45">
      <c r="A169" s="32" t="str">
        <f>IF(Weighting!$P$25&gt;0,B169,"")</f>
        <v/>
      </c>
      <c r="B169">
        <f>Weighting!$C$25</f>
        <v>2.3434959339999994</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15</v>
      </c>
      <c r="I169">
        <f t="shared" si="19"/>
        <v>0</v>
      </c>
      <c r="J169">
        <f t="shared" si="20"/>
        <v>0</v>
      </c>
      <c r="K169">
        <f>J169*Weighting!$W$25</f>
        <v>0</v>
      </c>
      <c r="M169" s="14"/>
    </row>
    <row r="170" spans="1:25" x14ac:dyDescent="0.45">
      <c r="O170"/>
      <c r="P170"/>
      <c r="Q170"/>
      <c r="R170"/>
    </row>
    <row r="171" spans="1:25" ht="23.15" x14ac:dyDescent="0.6">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18</v>
      </c>
      <c r="N171" s="27">
        <f>IF('Input and Summary Results'!$J$16="minimum",'Bin Analysis'!X172/(M171-1),'Bin Analysis'!Y171/('Bin Analysis'!M171-1))</f>
        <v>0</v>
      </c>
      <c r="O171" s="27">
        <f>IF(M171=FALSE,NA(),(VLOOKUP(1,C174:K193,4,FALSE))/(M171-1))</f>
        <v>0.35294117647058826</v>
      </c>
      <c r="P171" s="27">
        <f>IF(M171=FALSE,NA(),SUM(J174:J193)/Weighting!$S$5)</f>
        <v>0.7</v>
      </c>
      <c r="Q171" s="27">
        <f>IF(M171=FALSE,NA(),SUM(K174:K193)/Weighting!$S$6)</f>
        <v>0.65217391304347827</v>
      </c>
      <c r="R171" s="27">
        <f>IF(M171=FALSE,NA(),(VLOOKUP(1,G174:K193,3,FALSE))/(M171-1))</f>
        <v>0.23529411764705882</v>
      </c>
      <c r="S171" s="22" t="str">
        <f>IF(M171=FALSE,NA(),IF(SUM(J174:J193)=2,"yes","no"))</f>
        <v>no</v>
      </c>
      <c r="X171" s="2" cm="2">
        <f t="array" ref="X171:X172">FREQUENCY(IF('Data Transformation'!$B$425:$B$6424='Bin Analysis'!L171,'Data Transformation'!$G$425:$G$6424),'Data Transformation'!$U$11)</f>
        <v>17</v>
      </c>
      <c r="Y171" s="2" cm="2">
        <f t="array" ref="Y171:Y172">FREQUENCY(IF('Data Transformation'!$B$425:$B$6424='Bin Analysis'!L171,'Data Transformation'!$G$425:$G$6424),'Data Transformation'!$U$12)</f>
        <v>11</v>
      </c>
    </row>
    <row r="172" spans="1:25" x14ac:dyDescent="0.45">
      <c r="A172" s="14" t="s">
        <v>67</v>
      </c>
      <c r="B172" t="s">
        <v>47</v>
      </c>
      <c r="C172" t="s">
        <v>5</v>
      </c>
      <c r="D172" t="s">
        <v>100</v>
      </c>
      <c r="E172" t="s">
        <v>101</v>
      </c>
      <c r="F172" t="s">
        <v>102</v>
      </c>
      <c r="G172" t="s">
        <v>70</v>
      </c>
      <c r="H172" t="s">
        <v>31</v>
      </c>
      <c r="I172" t="s">
        <v>32</v>
      </c>
      <c r="J172" t="s">
        <v>46</v>
      </c>
      <c r="K172" s="14" t="s">
        <v>45</v>
      </c>
      <c r="M172" s="14"/>
      <c r="X172" s="2">
        <v>0</v>
      </c>
      <c r="Y172" s="2">
        <v>6</v>
      </c>
    </row>
    <row r="173" spans="1:25" x14ac:dyDescent="0.4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45">
      <c r="A174" s="32">
        <f>IF(Weighting!$P$6&gt;0,B174,"")</f>
        <v>0.3356747967</v>
      </c>
      <c r="B174">
        <f>Weighting!$C$6</f>
        <v>0.3356747967</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4</v>
      </c>
      <c r="I174">
        <f>H174-H173</f>
        <v>4</v>
      </c>
      <c r="J174">
        <f>IF(I174=0,0,1)</f>
        <v>1</v>
      </c>
      <c r="K174">
        <f>J174*Weighting!$W$6</f>
        <v>1</v>
      </c>
      <c r="M174" s="14"/>
    </row>
    <row r="175" spans="1:25" x14ac:dyDescent="0.45">
      <c r="A175" s="32">
        <f>IF(Weighting!$P$7&gt;0,B175,"")</f>
        <v>0.44134959340000002</v>
      </c>
      <c r="B175">
        <f>Weighting!$C$7</f>
        <v>0.44134959340000002</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9</v>
      </c>
      <c r="I175">
        <f t="shared" ref="I175:I193" si="22">H175-H174</f>
        <v>5</v>
      </c>
      <c r="J175">
        <f>IF(I175=0,0,1)</f>
        <v>1</v>
      </c>
      <c r="K175">
        <f>J175*Weighting!$W$7</f>
        <v>2</v>
      </c>
      <c r="M175" s="14"/>
    </row>
    <row r="176" spans="1:25" x14ac:dyDescent="0.45">
      <c r="A176" s="32">
        <f>IF(Weighting!$P$8&gt;0,B176,"")</f>
        <v>0.54702439010000004</v>
      </c>
      <c r="B176">
        <f>Weighting!$C$8</f>
        <v>0.54702439010000004</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10</v>
      </c>
      <c r="I176">
        <f t="shared" si="22"/>
        <v>1</v>
      </c>
      <c r="J176">
        <f t="shared" ref="J176:J193" si="23">IF(I176=0,0,1)</f>
        <v>1</v>
      </c>
      <c r="K176">
        <f>J176*Weighting!$W$8</f>
        <v>3</v>
      </c>
      <c r="M176" s="14"/>
    </row>
    <row r="177" spans="1:13" x14ac:dyDescent="0.45">
      <c r="A177" s="32">
        <f>IF(Weighting!$P$9&gt;0,B177,"")</f>
        <v>0.65269918680000005</v>
      </c>
      <c r="B177" s="50">
        <f>Weighting!$C$9</f>
        <v>0.65269918680000005</v>
      </c>
      <c r="C177">
        <f>Weighting!$F$9</f>
        <v>0</v>
      </c>
      <c r="D177" t="b">
        <f>IF(C177=1,'Data Transformation'!$G$3+0.5*'Data Transformation'!$W$25,IF(C178=1,D178-'Data Transformation'!$W$25,FALSE))</f>
        <v>0</v>
      </c>
      <c r="E177" t="str">
        <f t="array" ref="E177">IF(ISLOGICAL(D177),"",FREQUENCY(IF('Data Transformation'!$B$425:$B$8425='Bin Analysis'!$B171,'Data Transformation'!$G$425:$G$8425),D177))</f>
        <v/>
      </c>
      <c r="F177" t="str">
        <f t="shared" si="21"/>
        <v/>
      </c>
      <c r="G177">
        <f>Weighting!$H$9</f>
        <v>0</v>
      </c>
      <c r="H177">
        <f t="array" ref="H177">FREQUENCY(IF('Data Transformation'!$B$4:$B$8425=B171,'Data Transformation'!$G$4:$G$8425),'Bin Analysis'!$B177)</f>
        <v>11</v>
      </c>
      <c r="I177">
        <f t="shared" si="22"/>
        <v>1</v>
      </c>
      <c r="J177">
        <f t="shared" si="23"/>
        <v>1</v>
      </c>
      <c r="K177">
        <f>J177*Weighting!$W$9</f>
        <v>3</v>
      </c>
      <c r="M177" s="14"/>
    </row>
    <row r="178" spans="1:13" x14ac:dyDescent="0.45">
      <c r="A178" s="32">
        <f>IF(Weighting!$P$10&gt;0,B178,"")</f>
        <v>0.75837398350000007</v>
      </c>
      <c r="B178">
        <f>Weighting!$C$10</f>
        <v>0.75837398350000007</v>
      </c>
      <c r="C178">
        <f>Weighting!$F$10</f>
        <v>0</v>
      </c>
      <c r="D178" t="b">
        <f>IF(C178=1,'Data Transformation'!$G$3+0.5*'Data Transformation'!$W$25,IF(C179=1,D179-'Data Transformation'!$W$25,FALSE))</f>
        <v>0</v>
      </c>
      <c r="E178" t="str">
        <f t="array" ref="E178">IF(ISLOGICAL(D178),"",FREQUENCY(IF('Data Transformation'!$B$425:$B$8425='Bin Analysis'!$B171,'Data Transformation'!$G$425:$G$8425),D178))</f>
        <v/>
      </c>
      <c r="F178" t="str">
        <f t="shared" si="21"/>
        <v/>
      </c>
      <c r="G178">
        <f>Weighting!$H$10</f>
        <v>0</v>
      </c>
      <c r="H178">
        <f t="array" ref="H178">FREQUENCY(IF('Data Transformation'!$B$4:$B$8425=B171,'Data Transformation'!$G$4:$G$8425),'Bin Analysis'!$B178)</f>
        <v>11</v>
      </c>
      <c r="I178">
        <f t="shared" si="22"/>
        <v>0</v>
      </c>
      <c r="J178">
        <f t="shared" si="23"/>
        <v>0</v>
      </c>
      <c r="K178">
        <f>J178*Weighting!$W$10</f>
        <v>0</v>
      </c>
      <c r="M178" s="14"/>
    </row>
    <row r="179" spans="1:13" x14ac:dyDescent="0.45">
      <c r="A179" s="32">
        <f>IF(Weighting!$P$11&gt;0,B179,"")</f>
        <v>0.86404878020000009</v>
      </c>
      <c r="B179">
        <f>Weighting!$C$11</f>
        <v>0.86404878020000009</v>
      </c>
      <c r="C179">
        <f>Weighting!$F$11</f>
        <v>0</v>
      </c>
      <c r="D179" t="b">
        <f>IF(C179=1,'Data Transformation'!$G$3+0.5*'Data Transformation'!$W$25,IF(C180=1,D180-'Data Transformation'!$W$25,FALSE))</f>
        <v>0</v>
      </c>
      <c r="E179" t="str">
        <f t="array" ref="E179">IF(ISLOGICAL(D179),"",FREQUENCY(IF('Data Transformation'!$B$425:$B$8425='Bin Analysis'!$B171,'Data Transformation'!$G$425:$G$8425),D179))</f>
        <v/>
      </c>
      <c r="F179" t="str">
        <f t="shared" si="21"/>
        <v/>
      </c>
      <c r="G179">
        <f>Weighting!$H$11</f>
        <v>0</v>
      </c>
      <c r="H179">
        <f t="array" ref="H179">FREQUENCY(IF('Data Transformation'!$B$4:$B$8425=B171,'Data Transformation'!$G$4:$G$8425),'Bin Analysis'!$B179)</f>
        <v>12</v>
      </c>
      <c r="I179">
        <f t="shared" si="22"/>
        <v>1</v>
      </c>
      <c r="J179">
        <f t="shared" si="23"/>
        <v>1</v>
      </c>
      <c r="K179">
        <f>J179*Weighting!$W$11</f>
        <v>3</v>
      </c>
      <c r="M179" s="14"/>
    </row>
    <row r="180" spans="1:13" x14ac:dyDescent="0.45">
      <c r="A180" s="32">
        <f>IF(Weighting!$P$12&gt;0,B180,"")</f>
        <v>0.96972357690000011</v>
      </c>
      <c r="B180">
        <f>Weighting!$C$12</f>
        <v>0.96972357690000011</v>
      </c>
      <c r="C180">
        <f>Weighting!$F$12</f>
        <v>0</v>
      </c>
      <c r="D180">
        <f>IF(C180=1,'Data Transformation'!$G$3+0.5*'Data Transformation'!$W$25,IF(C181=1,D181-'Data Transformation'!$W$25,FALSE))</f>
        <v>0.76999999999999991</v>
      </c>
      <c r="E180">
        <f t="array" ref="E180">IF(ISLOGICAL(D180),"",FREQUENCY(IF('Data Transformation'!$B$425:$B$8425='Bin Analysis'!$B171,'Data Transformation'!$G$425:$G$8425),D180))</f>
        <v>11</v>
      </c>
      <c r="F180" t="e">
        <f t="shared" si="21"/>
        <v>#VALUE!</v>
      </c>
      <c r="G180">
        <f>Weighting!$H$12</f>
        <v>0</v>
      </c>
      <c r="H180">
        <f t="array" ref="H180">FREQUENCY(IF('Data Transformation'!$B$4:$B$8425=B171,'Data Transformation'!$G$4:$G$8425),'Bin Analysis'!$B180)</f>
        <v>13</v>
      </c>
      <c r="I180">
        <f t="shared" si="22"/>
        <v>1</v>
      </c>
      <c r="J180">
        <f t="shared" si="23"/>
        <v>1</v>
      </c>
      <c r="K180">
        <f>J180*Weighting!$W$12</f>
        <v>2</v>
      </c>
      <c r="M180" s="14"/>
    </row>
    <row r="181" spans="1:13" x14ac:dyDescent="0.45">
      <c r="A181" s="32">
        <f>IF(Weighting!$P$13&gt;0,B181,"")</f>
        <v>1.0753983736000001</v>
      </c>
      <c r="B181">
        <f>Weighting!$C$13</f>
        <v>1.0753983736000001</v>
      </c>
      <c r="C181">
        <f>Weighting!$F$13</f>
        <v>1</v>
      </c>
      <c r="D181">
        <f>IF(C181=1,'Data Transformation'!$G$3+0.5*'Data Transformation'!$W$25,IF(C182=1,D182-'Data Transformation'!$W$25,FALSE))</f>
        <v>1.17</v>
      </c>
      <c r="E181">
        <f t="array" ref="E181">IF(ISLOGICAL(D181),"",FREQUENCY(IF('Data Transformation'!$B$425:$B$8425='Bin Analysis'!$B171,'Data Transformation'!$G$425:$G$8425),D181))</f>
        <v>17</v>
      </c>
      <c r="F181">
        <f t="shared" si="21"/>
        <v>6</v>
      </c>
      <c r="G181">
        <f>Weighting!$H$13</f>
        <v>0</v>
      </c>
      <c r="H181">
        <f t="array" ref="H181">FREQUENCY(IF('Data Transformation'!$B$4:$B$8425=B171,'Data Transformation'!$G$4:$G$8425),'Bin Analysis'!$B181)</f>
        <v>18</v>
      </c>
      <c r="I181">
        <f t="shared" si="22"/>
        <v>5</v>
      </c>
      <c r="J181">
        <f t="shared" si="23"/>
        <v>1</v>
      </c>
      <c r="K181">
        <f>J181*Weighting!$W$13</f>
        <v>1</v>
      </c>
      <c r="M181" s="14"/>
    </row>
    <row r="182" spans="1:13" x14ac:dyDescent="0.45">
      <c r="A182" s="32">
        <f>IF(Weighting!$P$14&gt;0,B182,"")</f>
        <v>1.1810731703000001</v>
      </c>
      <c r="B182">
        <f>Weighting!$C$14</f>
        <v>1.1810731703000001</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18</v>
      </c>
      <c r="I182">
        <f t="shared" si="22"/>
        <v>0</v>
      </c>
      <c r="J182">
        <f t="shared" si="23"/>
        <v>0</v>
      </c>
      <c r="K182">
        <f>J182*Weighting!$W$14</f>
        <v>0</v>
      </c>
      <c r="M182" s="14"/>
    </row>
    <row r="183" spans="1:13" x14ac:dyDescent="0.45">
      <c r="A183" s="32">
        <f>IF(Weighting!$P$15&gt;0,B183,"")</f>
        <v>1.2867489670000001</v>
      </c>
      <c r="B183">
        <f>Weighting!$C$15</f>
        <v>1.2867489670000001</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18</v>
      </c>
      <c r="I183">
        <f t="shared" si="22"/>
        <v>0</v>
      </c>
      <c r="J183">
        <f t="shared" si="23"/>
        <v>0</v>
      </c>
      <c r="K183">
        <f>J183*Weighting!$W$15</f>
        <v>0</v>
      </c>
      <c r="M183" s="14"/>
    </row>
    <row r="184" spans="1:13" x14ac:dyDescent="0.45">
      <c r="A184" s="32" t="str">
        <f>IF(Weighting!$P$16&gt;0,B184,"")</f>
        <v/>
      </c>
      <c r="B184">
        <f>Weighting!$C$16</f>
        <v>1.3924227637000002</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18</v>
      </c>
      <c r="I184">
        <f t="shared" si="22"/>
        <v>0</v>
      </c>
      <c r="J184">
        <f t="shared" si="23"/>
        <v>0</v>
      </c>
      <c r="K184">
        <f>J184*Weighting!$W$16</f>
        <v>0</v>
      </c>
      <c r="M184" s="14"/>
    </row>
    <row r="185" spans="1:13" x14ac:dyDescent="0.45">
      <c r="A185" s="32" t="str">
        <f>IF(Weighting!$P$17&gt;0,B185,"")</f>
        <v/>
      </c>
      <c r="B185">
        <f>Weighting!$C$17</f>
        <v>1.4980975604000002</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18</v>
      </c>
      <c r="I185">
        <f t="shared" si="22"/>
        <v>0</v>
      </c>
      <c r="J185">
        <f t="shared" si="23"/>
        <v>0</v>
      </c>
      <c r="K185">
        <f>J185*Weighting!$W$17</f>
        <v>0</v>
      </c>
      <c r="M185" s="14"/>
    </row>
    <row r="186" spans="1:13" x14ac:dyDescent="0.45">
      <c r="A186" s="32" t="str">
        <f>IF(Weighting!$P$18&gt;0,B186,"")</f>
        <v/>
      </c>
      <c r="B186">
        <f>Weighting!$C$18</f>
        <v>1.6037723571000002</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18</v>
      </c>
      <c r="I186">
        <f t="shared" si="22"/>
        <v>0</v>
      </c>
      <c r="J186">
        <f t="shared" si="23"/>
        <v>0</v>
      </c>
      <c r="K186">
        <f>J186*Weighting!$W$18</f>
        <v>0</v>
      </c>
      <c r="M186" s="14"/>
    </row>
    <row r="187" spans="1:13" x14ac:dyDescent="0.45">
      <c r="A187" s="32" t="str">
        <f>IF(Weighting!$P$19&gt;0,B187,"")</f>
        <v/>
      </c>
      <c r="B187">
        <f>Weighting!$C$19</f>
        <v>1.7094471538000002</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18</v>
      </c>
      <c r="I187">
        <f t="shared" si="22"/>
        <v>0</v>
      </c>
      <c r="J187">
        <f t="shared" si="23"/>
        <v>0</v>
      </c>
      <c r="K187">
        <f>J187*Weighting!$W$19</f>
        <v>0</v>
      </c>
      <c r="M187" s="14"/>
    </row>
    <row r="188" spans="1:13" x14ac:dyDescent="0.45">
      <c r="A188" s="32" t="str">
        <f>IF(Weighting!$P$20&gt;0,B188,"")</f>
        <v/>
      </c>
      <c r="B188">
        <f>Weighting!$C$20</f>
        <v>1.8151219505000002</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18</v>
      </c>
      <c r="I188">
        <f t="shared" si="22"/>
        <v>0</v>
      </c>
      <c r="J188">
        <f t="shared" si="23"/>
        <v>0</v>
      </c>
      <c r="K188">
        <f>J188*Weighting!$W$20</f>
        <v>0</v>
      </c>
      <c r="M188" s="14"/>
    </row>
    <row r="189" spans="1:13" x14ac:dyDescent="0.45">
      <c r="A189" s="32" t="str">
        <f>IF(Weighting!$P$21&gt;0,B189,"")</f>
        <v/>
      </c>
      <c r="B189">
        <f>Weighting!$C$21</f>
        <v>1.9207967472000003</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18</v>
      </c>
      <c r="I189">
        <f t="shared" si="22"/>
        <v>0</v>
      </c>
      <c r="J189">
        <f t="shared" si="23"/>
        <v>0</v>
      </c>
      <c r="K189">
        <f>J189*Weighting!$W$21</f>
        <v>0</v>
      </c>
      <c r="M189" s="14"/>
    </row>
    <row r="190" spans="1:13" x14ac:dyDescent="0.45">
      <c r="A190" s="32" t="str">
        <f>IF(Weighting!$P$22&gt;0,B190,"")</f>
        <v/>
      </c>
      <c r="B190">
        <f>Weighting!$C$22</f>
        <v>2.0264715439000001</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18</v>
      </c>
      <c r="I190">
        <f t="shared" si="22"/>
        <v>0</v>
      </c>
      <c r="J190">
        <f t="shared" si="23"/>
        <v>0</v>
      </c>
      <c r="K190">
        <f>J190*Weighting!$W$22</f>
        <v>0</v>
      </c>
      <c r="M190" s="14"/>
    </row>
    <row r="191" spans="1:13" x14ac:dyDescent="0.45">
      <c r="A191" s="32" t="str">
        <f>IF(Weighting!$P$23&gt;0,B191,"")</f>
        <v/>
      </c>
      <c r="B191">
        <f>Weighting!$C$23</f>
        <v>2.1321463405999999</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18</v>
      </c>
      <c r="I191">
        <f t="shared" si="22"/>
        <v>0</v>
      </c>
      <c r="J191">
        <f t="shared" si="23"/>
        <v>0</v>
      </c>
      <c r="K191">
        <f>J191*Weighting!$W$23</f>
        <v>0</v>
      </c>
      <c r="M191" s="14"/>
    </row>
    <row r="192" spans="1:13" x14ac:dyDescent="0.45">
      <c r="A192" s="32" t="str">
        <f>IF(Weighting!$P$24&gt;0,B192,"")</f>
        <v/>
      </c>
      <c r="B192">
        <f>Weighting!$C$24</f>
        <v>2.2378211372999997</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18</v>
      </c>
      <c r="I192">
        <f t="shared" si="22"/>
        <v>0</v>
      </c>
      <c r="J192">
        <f t="shared" si="23"/>
        <v>0</v>
      </c>
      <c r="K192">
        <f>J192*Weighting!$W$24</f>
        <v>0</v>
      </c>
      <c r="M192" s="14"/>
    </row>
    <row r="193" spans="1:25" x14ac:dyDescent="0.45">
      <c r="A193" s="32" t="str">
        <f>IF(Weighting!$P$25&gt;0,B193,"")</f>
        <v/>
      </c>
      <c r="B193">
        <f>Weighting!$C$25</f>
        <v>2.3434959339999994</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18</v>
      </c>
      <c r="I193">
        <f t="shared" si="22"/>
        <v>0</v>
      </c>
      <c r="J193">
        <f t="shared" si="23"/>
        <v>0</v>
      </c>
      <c r="K193">
        <f>J193*Weighting!$W$25</f>
        <v>0</v>
      </c>
      <c r="M193" s="14"/>
    </row>
    <row r="194" spans="1:25" x14ac:dyDescent="0.45">
      <c r="O194"/>
      <c r="P194"/>
      <c r="Q194"/>
      <c r="R194"/>
    </row>
    <row r="195" spans="1:25" ht="23.15" x14ac:dyDescent="0.6">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18</v>
      </c>
      <c r="N195" s="27">
        <f>IF('Input and Summary Results'!$J$16="minimum",'Bin Analysis'!X196/(M195-1),'Bin Analysis'!Y195/('Bin Analysis'!M195-1))</f>
        <v>0</v>
      </c>
      <c r="O195" s="27">
        <f>IF(M195=FALSE,NA(),(VLOOKUP(1,C198:K217,4,FALSE))/(M195-1))</f>
        <v>1</v>
      </c>
      <c r="P195" s="27">
        <f>IF(M195=FALSE,NA(),SUM(J198:J217)/Weighting!$S$5)</f>
        <v>0.3</v>
      </c>
      <c r="Q195" s="27">
        <f>IF(M195=FALSE,NA(),SUM(K198:K217)/Weighting!$S$6)</f>
        <v>0.2608695652173913</v>
      </c>
      <c r="R195" s="27">
        <f>IF(M195=FALSE,NA(),(VLOOKUP(1,G198:K217,3,FALSE))/(M195-1))</f>
        <v>0</v>
      </c>
      <c r="S195" s="22" t="str">
        <f>IF(M195=FALSE,NA(),IF(SUM(J198:J217)=2,"yes","no"))</f>
        <v>no</v>
      </c>
      <c r="X195" s="2" cm="2">
        <f t="array" ref="X195:X196">FREQUENCY(IF('Data Transformation'!$B$425:$B$6424='Bin Analysis'!L195,'Data Transformation'!$G$425:$G$6424),'Data Transformation'!$U$11)</f>
        <v>17</v>
      </c>
      <c r="Y195" s="2" cm="2">
        <f t="array" ref="Y195:Y196">FREQUENCY(IF('Data Transformation'!$B$425:$B$6424='Bin Analysis'!L195,'Data Transformation'!$G$425:$G$6424),'Data Transformation'!$U$12)</f>
        <v>0</v>
      </c>
    </row>
    <row r="196" spans="1:25" x14ac:dyDescent="0.45">
      <c r="A196" s="14" t="s">
        <v>67</v>
      </c>
      <c r="B196" t="s">
        <v>47</v>
      </c>
      <c r="C196" t="s">
        <v>5</v>
      </c>
      <c r="D196" t="s">
        <v>100</v>
      </c>
      <c r="E196" t="s">
        <v>101</v>
      </c>
      <c r="F196" t="s">
        <v>102</v>
      </c>
      <c r="G196" t="s">
        <v>70</v>
      </c>
      <c r="H196" t="s">
        <v>31</v>
      </c>
      <c r="I196" t="s">
        <v>32</v>
      </c>
      <c r="J196" t="s">
        <v>46</v>
      </c>
      <c r="K196" s="14" t="s">
        <v>45</v>
      </c>
      <c r="M196" s="14"/>
      <c r="X196" s="2">
        <v>0</v>
      </c>
      <c r="Y196" s="2">
        <v>17</v>
      </c>
    </row>
    <row r="197" spans="1:25" x14ac:dyDescent="0.4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45">
      <c r="A198" s="32">
        <f>IF(Weighting!$P$6&gt;0,B198,"")</f>
        <v>0.3356747967</v>
      </c>
      <c r="B198">
        <f>Weighting!$C$6</f>
        <v>0.3356747967</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0</v>
      </c>
      <c r="I198">
        <f>H198-H197</f>
        <v>0</v>
      </c>
      <c r="J198">
        <f>IF(I198=0,0,1)</f>
        <v>0</v>
      </c>
      <c r="K198">
        <f>J198*Weighting!$W$6</f>
        <v>0</v>
      </c>
      <c r="M198" s="14"/>
    </row>
    <row r="199" spans="1:25" x14ac:dyDescent="0.45">
      <c r="A199" s="32">
        <f>IF(Weighting!$P$7&gt;0,B199,"")</f>
        <v>0.44134959340000002</v>
      </c>
      <c r="B199">
        <f>Weighting!$C$7</f>
        <v>0.44134959340000002</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0</v>
      </c>
      <c r="I199">
        <f t="shared" ref="I199:I217" si="25">H199-H198</f>
        <v>0</v>
      </c>
      <c r="J199">
        <f>IF(I199=0,0,1)</f>
        <v>0</v>
      </c>
      <c r="K199">
        <f>J199*Weighting!$W$7</f>
        <v>0</v>
      </c>
      <c r="M199" s="14"/>
    </row>
    <row r="200" spans="1:25" x14ac:dyDescent="0.45">
      <c r="A200" s="32">
        <f>IF(Weighting!$P$8&gt;0,B200,"")</f>
        <v>0.54702439010000004</v>
      </c>
      <c r="B200">
        <f>Weighting!$C$8</f>
        <v>0.54702439010000004</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0</v>
      </c>
      <c r="I200">
        <f t="shared" si="25"/>
        <v>0</v>
      </c>
      <c r="J200">
        <f t="shared" ref="J200:J217" si="26">IF(I200=0,0,1)</f>
        <v>0</v>
      </c>
      <c r="K200">
        <f>J200*Weighting!$W$8</f>
        <v>0</v>
      </c>
      <c r="M200" s="14"/>
    </row>
    <row r="201" spans="1:25" x14ac:dyDescent="0.45">
      <c r="A201" s="32">
        <f>IF(Weighting!$P$9&gt;0,B201,"")</f>
        <v>0.65269918680000005</v>
      </c>
      <c r="B201" s="50">
        <f>Weighting!$C$9</f>
        <v>0.65269918680000005</v>
      </c>
      <c r="C201">
        <f>Weighting!$F$9</f>
        <v>0</v>
      </c>
      <c r="D201" t="b">
        <f>IF(C201=1,'Data Transformation'!$G$3+0.5*'Data Transformation'!$W$25,IF(C202=1,D202-'Data Transformation'!$W$25,FALSE))</f>
        <v>0</v>
      </c>
      <c r="E201" t="str">
        <f t="array" ref="E201">IF(ISLOGICAL(D201),"",FREQUENCY(IF('Data Transformation'!$B$425:$B$8425='Bin Analysis'!$B195,'Data Transformation'!$G$425:$G$8425),D201))</f>
        <v/>
      </c>
      <c r="F201" t="str">
        <f t="shared" si="24"/>
        <v/>
      </c>
      <c r="G201">
        <f>Weighting!$H$9</f>
        <v>0</v>
      </c>
      <c r="H201">
        <f t="array" ref="H201">FREQUENCY(IF('Data Transformation'!$B$4:$B$8425=B195,'Data Transformation'!$G$4:$G$8425),'Bin Analysis'!$B201)</f>
        <v>0</v>
      </c>
      <c r="I201">
        <f t="shared" si="25"/>
        <v>0</v>
      </c>
      <c r="J201">
        <f t="shared" si="26"/>
        <v>0</v>
      </c>
      <c r="K201">
        <f>J201*Weighting!$W$9</f>
        <v>0</v>
      </c>
      <c r="M201" s="14"/>
    </row>
    <row r="202" spans="1:25" x14ac:dyDescent="0.45">
      <c r="A202" s="32">
        <f>IF(Weighting!$P$10&gt;0,B202,"")</f>
        <v>0.75837398350000007</v>
      </c>
      <c r="B202">
        <f>Weighting!$C$10</f>
        <v>0.75837398350000007</v>
      </c>
      <c r="C202">
        <f>Weighting!$F$10</f>
        <v>0</v>
      </c>
      <c r="D202" t="b">
        <f>IF(C202=1,'Data Transformation'!$G$3+0.5*'Data Transformation'!$W$25,IF(C203=1,D203-'Data Transformation'!$W$25,FALSE))</f>
        <v>0</v>
      </c>
      <c r="E202" t="str">
        <f t="array" ref="E202">IF(ISLOGICAL(D202),"",FREQUENCY(IF('Data Transformation'!$B$425:$B$8425='Bin Analysis'!$B195,'Data Transformation'!$G$425:$G$8425),D202))</f>
        <v/>
      </c>
      <c r="F202" t="str">
        <f t="shared" si="24"/>
        <v/>
      </c>
      <c r="G202">
        <f>Weighting!$H$10</f>
        <v>0</v>
      </c>
      <c r="H202">
        <f t="array" ref="H202">FREQUENCY(IF('Data Transformation'!$B$4:$B$8425=B195,'Data Transformation'!$G$4:$G$8425),'Bin Analysis'!$B202)</f>
        <v>0</v>
      </c>
      <c r="I202">
        <f t="shared" si="25"/>
        <v>0</v>
      </c>
      <c r="J202">
        <f t="shared" si="26"/>
        <v>0</v>
      </c>
      <c r="K202">
        <f>J202*Weighting!$W$10</f>
        <v>0</v>
      </c>
      <c r="M202" s="14"/>
    </row>
    <row r="203" spans="1:25" x14ac:dyDescent="0.45">
      <c r="A203" s="32">
        <f>IF(Weighting!$P$11&gt;0,B203,"")</f>
        <v>0.86404878020000009</v>
      </c>
      <c r="B203">
        <f>Weighting!$C$11</f>
        <v>0.86404878020000009</v>
      </c>
      <c r="C203">
        <f>Weighting!$F$11</f>
        <v>0</v>
      </c>
      <c r="D203" t="b">
        <f>IF(C203=1,'Data Transformation'!$G$3+0.5*'Data Transformation'!$W$25,IF(C204=1,D204-'Data Transformation'!$W$25,FALSE))</f>
        <v>0</v>
      </c>
      <c r="E203" t="str">
        <f t="array" ref="E203">IF(ISLOGICAL(D203),"",FREQUENCY(IF('Data Transformation'!$B$425:$B$8425='Bin Analysis'!$B195,'Data Transformation'!$G$425:$G$8425),D203))</f>
        <v/>
      </c>
      <c r="F203" t="str">
        <f t="shared" si="24"/>
        <v/>
      </c>
      <c r="G203">
        <f>Weighting!$H$11</f>
        <v>0</v>
      </c>
      <c r="H203">
        <f t="array" ref="H203">FREQUENCY(IF('Data Transformation'!$B$4:$B$8425=B195,'Data Transformation'!$G$4:$G$8425),'Bin Analysis'!$B203)</f>
        <v>3</v>
      </c>
      <c r="I203">
        <f t="shared" si="25"/>
        <v>3</v>
      </c>
      <c r="J203">
        <f t="shared" si="26"/>
        <v>1</v>
      </c>
      <c r="K203">
        <f>J203*Weighting!$W$11</f>
        <v>3</v>
      </c>
      <c r="M203" s="14"/>
    </row>
    <row r="204" spans="1:25" x14ac:dyDescent="0.45">
      <c r="A204" s="32">
        <f>IF(Weighting!$P$12&gt;0,B204,"")</f>
        <v>0.96972357690000011</v>
      </c>
      <c r="B204">
        <f>Weighting!$C$12</f>
        <v>0.96972357690000011</v>
      </c>
      <c r="C204">
        <f>Weighting!$F$12</f>
        <v>0</v>
      </c>
      <c r="D204">
        <f>IF(C204=1,'Data Transformation'!$G$3+0.5*'Data Transformation'!$W$25,IF(C205=1,D205-'Data Transformation'!$W$25,FALSE))</f>
        <v>0.76999999999999991</v>
      </c>
      <c r="E204">
        <f t="array" ref="E204">IF(ISLOGICAL(D204),"",FREQUENCY(IF('Data Transformation'!$B$425:$B$8425='Bin Analysis'!$B195,'Data Transformation'!$G$425:$G$8425),D204))</f>
        <v>0</v>
      </c>
      <c r="F204" t="e">
        <f t="shared" si="24"/>
        <v>#VALUE!</v>
      </c>
      <c r="G204">
        <f>Weighting!$H$12</f>
        <v>0</v>
      </c>
      <c r="H204">
        <f t="array" ref="H204">FREQUENCY(IF('Data Transformation'!$B$4:$B$8425=B195,'Data Transformation'!$G$4:$G$8425),'Bin Analysis'!$B204)</f>
        <v>9</v>
      </c>
      <c r="I204">
        <f t="shared" si="25"/>
        <v>6</v>
      </c>
      <c r="J204">
        <f t="shared" si="26"/>
        <v>1</v>
      </c>
      <c r="K204">
        <f>J204*Weighting!$W$12</f>
        <v>2</v>
      </c>
      <c r="M204" s="14"/>
    </row>
    <row r="205" spans="1:25" x14ac:dyDescent="0.45">
      <c r="A205" s="32">
        <f>IF(Weighting!$P$13&gt;0,B205,"")</f>
        <v>1.0753983736000001</v>
      </c>
      <c r="B205">
        <f>Weighting!$C$13</f>
        <v>1.0753983736000001</v>
      </c>
      <c r="C205">
        <f>Weighting!$F$13</f>
        <v>1</v>
      </c>
      <c r="D205">
        <f>IF(C205=1,'Data Transformation'!$G$3+0.5*'Data Transformation'!$W$25,IF(C206=1,D206-'Data Transformation'!$W$25,FALSE))</f>
        <v>1.17</v>
      </c>
      <c r="E205">
        <f t="array" ref="E205">IF(ISLOGICAL(D205),"",FREQUENCY(IF('Data Transformation'!$B$425:$B$8425='Bin Analysis'!$B195,'Data Transformation'!$G$425:$G$8425),D205))</f>
        <v>17</v>
      </c>
      <c r="F205">
        <f t="shared" si="24"/>
        <v>17</v>
      </c>
      <c r="G205">
        <f>Weighting!$H$13</f>
        <v>0</v>
      </c>
      <c r="H205">
        <f t="array" ref="H205">FREQUENCY(IF('Data Transformation'!$B$4:$B$8425=B195,'Data Transformation'!$G$4:$G$8425),'Bin Analysis'!$B205)</f>
        <v>18</v>
      </c>
      <c r="I205">
        <f t="shared" si="25"/>
        <v>9</v>
      </c>
      <c r="J205">
        <f t="shared" si="26"/>
        <v>1</v>
      </c>
      <c r="K205">
        <f>J205*Weighting!$W$13</f>
        <v>1</v>
      </c>
      <c r="M205" s="14"/>
    </row>
    <row r="206" spans="1:25" x14ac:dyDescent="0.45">
      <c r="A206" s="32">
        <f>IF(Weighting!$P$14&gt;0,B206,"")</f>
        <v>1.1810731703000001</v>
      </c>
      <c r="B206">
        <f>Weighting!$C$14</f>
        <v>1.1810731703000001</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18</v>
      </c>
      <c r="I206">
        <f t="shared" si="25"/>
        <v>0</v>
      </c>
      <c r="J206">
        <f t="shared" si="26"/>
        <v>0</v>
      </c>
      <c r="K206">
        <f>J206*Weighting!$W$14</f>
        <v>0</v>
      </c>
      <c r="M206" s="14"/>
    </row>
    <row r="207" spans="1:25" x14ac:dyDescent="0.45">
      <c r="A207" s="32">
        <f>IF(Weighting!$P$15&gt;0,B207,"")</f>
        <v>1.2867489670000001</v>
      </c>
      <c r="B207">
        <f>Weighting!$C$15</f>
        <v>1.2867489670000001</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18</v>
      </c>
      <c r="I207">
        <f t="shared" si="25"/>
        <v>0</v>
      </c>
      <c r="J207">
        <f t="shared" si="26"/>
        <v>0</v>
      </c>
      <c r="K207">
        <f>J207*Weighting!$W$15</f>
        <v>0</v>
      </c>
      <c r="M207" s="14"/>
    </row>
    <row r="208" spans="1:25" x14ac:dyDescent="0.45">
      <c r="A208" s="32" t="str">
        <f>IF(Weighting!$P$16&gt;0,B208,"")</f>
        <v/>
      </c>
      <c r="B208">
        <f>Weighting!$C$16</f>
        <v>1.3924227637000002</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18</v>
      </c>
      <c r="I208">
        <f t="shared" si="25"/>
        <v>0</v>
      </c>
      <c r="J208">
        <f t="shared" si="26"/>
        <v>0</v>
      </c>
      <c r="K208">
        <f>J208*Weighting!$W$16</f>
        <v>0</v>
      </c>
      <c r="M208" s="14"/>
    </row>
    <row r="209" spans="1:25" x14ac:dyDescent="0.45">
      <c r="A209" s="32" t="str">
        <f>IF(Weighting!$P$17&gt;0,B209,"")</f>
        <v/>
      </c>
      <c r="B209">
        <f>Weighting!$C$17</f>
        <v>1.4980975604000002</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18</v>
      </c>
      <c r="I209">
        <f t="shared" si="25"/>
        <v>0</v>
      </c>
      <c r="J209">
        <f t="shared" si="26"/>
        <v>0</v>
      </c>
      <c r="K209">
        <f>J209*Weighting!$W$17</f>
        <v>0</v>
      </c>
      <c r="M209" s="14"/>
    </row>
    <row r="210" spans="1:25" x14ac:dyDescent="0.45">
      <c r="A210" s="32" t="str">
        <f>IF(Weighting!$P$18&gt;0,B210,"")</f>
        <v/>
      </c>
      <c r="B210">
        <f>Weighting!$C$18</f>
        <v>1.6037723571000002</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18</v>
      </c>
      <c r="I210">
        <f t="shared" si="25"/>
        <v>0</v>
      </c>
      <c r="J210">
        <f t="shared" si="26"/>
        <v>0</v>
      </c>
      <c r="K210">
        <f>J210*Weighting!$W$18</f>
        <v>0</v>
      </c>
      <c r="M210" s="14"/>
    </row>
    <row r="211" spans="1:25" x14ac:dyDescent="0.45">
      <c r="A211" s="32" t="str">
        <f>IF(Weighting!$P$19&gt;0,B211,"")</f>
        <v/>
      </c>
      <c r="B211">
        <f>Weighting!$C$19</f>
        <v>1.7094471538000002</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18</v>
      </c>
      <c r="I211">
        <f t="shared" si="25"/>
        <v>0</v>
      </c>
      <c r="J211">
        <f t="shared" si="26"/>
        <v>0</v>
      </c>
      <c r="K211">
        <f>J211*Weighting!$W$19</f>
        <v>0</v>
      </c>
      <c r="M211" s="14"/>
    </row>
    <row r="212" spans="1:25" x14ac:dyDescent="0.45">
      <c r="A212" s="32" t="str">
        <f>IF(Weighting!$P$20&gt;0,B212,"")</f>
        <v/>
      </c>
      <c r="B212">
        <f>Weighting!$C$20</f>
        <v>1.8151219505000002</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18</v>
      </c>
      <c r="I212">
        <f t="shared" si="25"/>
        <v>0</v>
      </c>
      <c r="J212">
        <f t="shared" si="26"/>
        <v>0</v>
      </c>
      <c r="K212">
        <f>J212*Weighting!$W$20</f>
        <v>0</v>
      </c>
      <c r="M212" s="14"/>
    </row>
    <row r="213" spans="1:25" x14ac:dyDescent="0.45">
      <c r="A213" s="32" t="str">
        <f>IF(Weighting!$P$21&gt;0,B213,"")</f>
        <v/>
      </c>
      <c r="B213">
        <f>Weighting!$C$21</f>
        <v>1.9207967472000003</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18</v>
      </c>
      <c r="I213">
        <f t="shared" si="25"/>
        <v>0</v>
      </c>
      <c r="J213">
        <f t="shared" si="26"/>
        <v>0</v>
      </c>
      <c r="K213">
        <f>J213*Weighting!$W$21</f>
        <v>0</v>
      </c>
      <c r="M213" s="14"/>
    </row>
    <row r="214" spans="1:25" x14ac:dyDescent="0.45">
      <c r="A214" s="32" t="str">
        <f>IF(Weighting!$P$22&gt;0,B214,"")</f>
        <v/>
      </c>
      <c r="B214">
        <f>Weighting!$C$22</f>
        <v>2.0264715439000001</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18</v>
      </c>
      <c r="I214">
        <f t="shared" si="25"/>
        <v>0</v>
      </c>
      <c r="J214">
        <f t="shared" si="26"/>
        <v>0</v>
      </c>
      <c r="K214">
        <f>J214*Weighting!$W$22</f>
        <v>0</v>
      </c>
      <c r="M214" s="14"/>
    </row>
    <row r="215" spans="1:25" x14ac:dyDescent="0.45">
      <c r="A215" s="32" t="str">
        <f>IF(Weighting!$P$23&gt;0,B215,"")</f>
        <v/>
      </c>
      <c r="B215">
        <f>Weighting!$C$23</f>
        <v>2.1321463405999999</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18</v>
      </c>
      <c r="I215">
        <f t="shared" si="25"/>
        <v>0</v>
      </c>
      <c r="J215">
        <f t="shared" si="26"/>
        <v>0</v>
      </c>
      <c r="K215">
        <f>J215*Weighting!$W$23</f>
        <v>0</v>
      </c>
      <c r="M215" s="14"/>
    </row>
    <row r="216" spans="1:25" x14ac:dyDescent="0.45">
      <c r="A216" s="32" t="str">
        <f>IF(Weighting!$P$24&gt;0,B216,"")</f>
        <v/>
      </c>
      <c r="B216">
        <f>Weighting!$C$24</f>
        <v>2.2378211372999997</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18</v>
      </c>
      <c r="I216">
        <f t="shared" si="25"/>
        <v>0</v>
      </c>
      <c r="J216">
        <f t="shared" si="26"/>
        <v>0</v>
      </c>
      <c r="K216">
        <f>J216*Weighting!$W$24</f>
        <v>0</v>
      </c>
      <c r="M216" s="14"/>
    </row>
    <row r="217" spans="1:25" x14ac:dyDescent="0.45">
      <c r="A217" s="32" t="str">
        <f>IF(Weighting!$P$25&gt;0,B217,"")</f>
        <v/>
      </c>
      <c r="B217">
        <f>Weighting!$C$25</f>
        <v>2.3434959339999994</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18</v>
      </c>
      <c r="I217">
        <f t="shared" si="25"/>
        <v>0</v>
      </c>
      <c r="J217">
        <f t="shared" si="26"/>
        <v>0</v>
      </c>
      <c r="K217">
        <f>J217*Weighting!$W$25</f>
        <v>0</v>
      </c>
      <c r="M217" s="14"/>
    </row>
    <row r="218" spans="1:25" x14ac:dyDescent="0.45">
      <c r="O218"/>
      <c r="P218"/>
      <c r="Q218"/>
      <c r="R218"/>
    </row>
    <row r="219" spans="1:25" ht="23.15" x14ac:dyDescent="0.6">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18</v>
      </c>
      <c r="N219" s="27">
        <f>IF('Input and Summary Results'!$J$16="minimum",'Bin Analysis'!X220/(M219-1),'Bin Analysis'!Y219/('Bin Analysis'!M219-1))</f>
        <v>0</v>
      </c>
      <c r="O219" s="27">
        <f>IF(M219=FALSE,NA(),(VLOOKUP(1,C222:K241,4,FALSE))/(M219-1))</f>
        <v>0.82352941176470584</v>
      </c>
      <c r="P219" s="27">
        <f>IF(M219=FALSE,NA(),SUM(J222:J241)/Weighting!$S$5)</f>
        <v>0.5</v>
      </c>
      <c r="Q219" s="27">
        <f>IF(M219=FALSE,NA(),SUM(K222:K241)/Weighting!$S$6)</f>
        <v>0.52173913043478259</v>
      </c>
      <c r="R219" s="27">
        <f>IF(M219=FALSE,NA(),(VLOOKUP(1,G222:K241,3,FALSE))/(M219-1))</f>
        <v>0</v>
      </c>
      <c r="S219" s="22" t="str">
        <f>IF(M219=FALSE,NA(),IF(SUM(J222:J241)=2,"yes","no"))</f>
        <v>no</v>
      </c>
      <c r="X219" s="2" cm="2">
        <f t="array" ref="X219:X220">FREQUENCY(IF('Data Transformation'!$B$425:$B$6424='Bin Analysis'!L219,'Data Transformation'!$G$425:$G$6424),'Data Transformation'!$U$11)</f>
        <v>17</v>
      </c>
      <c r="Y219" s="2" cm="2">
        <f t="array" ref="Y219:Y220">FREQUENCY(IF('Data Transformation'!$B$425:$B$6424='Bin Analysis'!L219,'Data Transformation'!$G$425:$G$6424),'Data Transformation'!$U$12)</f>
        <v>3</v>
      </c>
    </row>
    <row r="220" spans="1:25" x14ac:dyDescent="0.45">
      <c r="A220" s="14" t="s">
        <v>67</v>
      </c>
      <c r="B220" t="s">
        <v>47</v>
      </c>
      <c r="C220" t="s">
        <v>5</v>
      </c>
      <c r="D220" t="s">
        <v>100</v>
      </c>
      <c r="E220" t="s">
        <v>101</v>
      </c>
      <c r="F220" t="s">
        <v>102</v>
      </c>
      <c r="G220" t="s">
        <v>70</v>
      </c>
      <c r="H220" t="s">
        <v>31</v>
      </c>
      <c r="I220" t="s">
        <v>32</v>
      </c>
      <c r="J220" t="s">
        <v>46</v>
      </c>
      <c r="K220" s="14" t="s">
        <v>45</v>
      </c>
      <c r="M220" s="14"/>
      <c r="X220" s="2">
        <v>0</v>
      </c>
      <c r="Y220" s="2">
        <v>14</v>
      </c>
    </row>
    <row r="221" spans="1:25" x14ac:dyDescent="0.4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45">
      <c r="A222" s="32">
        <f>IF(Weighting!$P$6&gt;0,B222,"")</f>
        <v>0.3356747967</v>
      </c>
      <c r="B222">
        <f>Weighting!$C$6</f>
        <v>0.3356747967</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0</v>
      </c>
      <c r="I222">
        <f>H222-H221</f>
        <v>0</v>
      </c>
      <c r="J222">
        <f>IF(I222=0,0,1)</f>
        <v>0</v>
      </c>
      <c r="K222">
        <f>J222*Weighting!$W$6</f>
        <v>0</v>
      </c>
      <c r="M222" s="14"/>
    </row>
    <row r="223" spans="1:25" x14ac:dyDescent="0.45">
      <c r="A223" s="32">
        <f>IF(Weighting!$P$7&gt;0,B223,"")</f>
        <v>0.44134959340000002</v>
      </c>
      <c r="B223">
        <f>Weighting!$C$7</f>
        <v>0.44134959340000002</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0</v>
      </c>
      <c r="I223">
        <f t="shared" ref="I223:I241" si="28">H223-H222</f>
        <v>0</v>
      </c>
      <c r="J223">
        <f>IF(I223=0,0,1)</f>
        <v>0</v>
      </c>
      <c r="K223">
        <f>J223*Weighting!$W$7</f>
        <v>0</v>
      </c>
      <c r="M223" s="14"/>
    </row>
    <row r="224" spans="1:25" x14ac:dyDescent="0.45">
      <c r="A224" s="32">
        <f>IF(Weighting!$P$8&gt;0,B224,"")</f>
        <v>0.54702439010000004</v>
      </c>
      <c r="B224">
        <f>Weighting!$C$8</f>
        <v>0.54702439010000004</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0</v>
      </c>
      <c r="I224">
        <f t="shared" si="28"/>
        <v>0</v>
      </c>
      <c r="J224">
        <f t="shared" ref="J224:J241" si="29">IF(I224=0,0,1)</f>
        <v>0</v>
      </c>
      <c r="K224">
        <f>J224*Weighting!$W$8</f>
        <v>0</v>
      </c>
      <c r="M224" s="14"/>
    </row>
    <row r="225" spans="1:13" x14ac:dyDescent="0.45">
      <c r="A225" s="32">
        <f>IF(Weighting!$P$9&gt;0,B225,"")</f>
        <v>0.65269918680000005</v>
      </c>
      <c r="B225" s="50">
        <f>Weighting!$C$9</f>
        <v>0.65269918680000005</v>
      </c>
      <c r="C225">
        <f>Weighting!$F$9</f>
        <v>0</v>
      </c>
      <c r="D225" t="b">
        <f>IF(C225=1,'Data Transformation'!$G$3+0.5*'Data Transformation'!$W$25,IF(C226=1,D226-'Data Transformation'!$W$25,FALSE))</f>
        <v>0</v>
      </c>
      <c r="E225" t="str">
        <f t="array" ref="E225">IF(ISLOGICAL(D225),"",FREQUENCY(IF('Data Transformation'!$B$425:$B$8425='Bin Analysis'!$B219,'Data Transformation'!$G$425:$G$8425),D225))</f>
        <v/>
      </c>
      <c r="F225" t="str">
        <f t="shared" si="27"/>
        <v/>
      </c>
      <c r="G225">
        <f>Weighting!$H$9</f>
        <v>0</v>
      </c>
      <c r="H225">
        <f t="array" ref="H225">FREQUENCY(IF('Data Transformation'!$B$4:$B$8425=B219,'Data Transformation'!$G$4:$G$8425),'Bin Analysis'!$B225)</f>
        <v>1</v>
      </c>
      <c r="I225">
        <f t="shared" si="28"/>
        <v>1</v>
      </c>
      <c r="J225">
        <f t="shared" si="29"/>
        <v>1</v>
      </c>
      <c r="K225">
        <f>J225*Weighting!$W$9</f>
        <v>3</v>
      </c>
      <c r="M225" s="14"/>
    </row>
    <row r="226" spans="1:13" x14ac:dyDescent="0.45">
      <c r="A226" s="32">
        <f>IF(Weighting!$P$10&gt;0,B226,"")</f>
        <v>0.75837398350000007</v>
      </c>
      <c r="B226">
        <f>Weighting!$C$10</f>
        <v>0.75837398350000007</v>
      </c>
      <c r="C226">
        <f>Weighting!$F$10</f>
        <v>0</v>
      </c>
      <c r="D226" t="b">
        <f>IF(C226=1,'Data Transformation'!$G$3+0.5*'Data Transformation'!$W$25,IF(C227=1,D227-'Data Transformation'!$W$25,FALSE))</f>
        <v>0</v>
      </c>
      <c r="E226" t="str">
        <f t="array" ref="E226">IF(ISLOGICAL(D226),"",FREQUENCY(IF('Data Transformation'!$B$425:$B$8425='Bin Analysis'!$B219,'Data Transformation'!$G$425:$G$8425),D226))</f>
        <v/>
      </c>
      <c r="F226" t="str">
        <f t="shared" si="27"/>
        <v/>
      </c>
      <c r="G226">
        <f>Weighting!$H$10</f>
        <v>0</v>
      </c>
      <c r="H226">
        <f t="array" ref="H226">FREQUENCY(IF('Data Transformation'!$B$4:$B$8425=B219,'Data Transformation'!$G$4:$G$8425),'Bin Analysis'!$B226)</f>
        <v>3</v>
      </c>
      <c r="I226">
        <f t="shared" si="28"/>
        <v>2</v>
      </c>
      <c r="J226">
        <f t="shared" si="29"/>
        <v>1</v>
      </c>
      <c r="K226">
        <f>J226*Weighting!$W$10</f>
        <v>3</v>
      </c>
      <c r="M226" s="14"/>
    </row>
    <row r="227" spans="1:13" x14ac:dyDescent="0.45">
      <c r="A227" s="32">
        <f>IF(Weighting!$P$11&gt;0,B227,"")</f>
        <v>0.86404878020000009</v>
      </c>
      <c r="B227">
        <f>Weighting!$C$11</f>
        <v>0.86404878020000009</v>
      </c>
      <c r="C227">
        <f>Weighting!$F$11</f>
        <v>0</v>
      </c>
      <c r="D227" t="b">
        <f>IF(C227=1,'Data Transformation'!$G$3+0.5*'Data Transformation'!$W$25,IF(C228=1,D228-'Data Transformation'!$W$25,FALSE))</f>
        <v>0</v>
      </c>
      <c r="E227" t="str">
        <f t="array" ref="E227">IF(ISLOGICAL(D227),"",FREQUENCY(IF('Data Transformation'!$B$425:$B$8425='Bin Analysis'!$B219,'Data Transformation'!$G$425:$G$8425),D227))</f>
        <v/>
      </c>
      <c r="F227" t="str">
        <f t="shared" si="27"/>
        <v/>
      </c>
      <c r="G227">
        <f>Weighting!$H$11</f>
        <v>0</v>
      </c>
      <c r="H227">
        <f t="array" ref="H227">FREQUENCY(IF('Data Transformation'!$B$4:$B$8425=B219,'Data Transformation'!$G$4:$G$8425),'Bin Analysis'!$B227)</f>
        <v>5</v>
      </c>
      <c r="I227">
        <f t="shared" si="28"/>
        <v>2</v>
      </c>
      <c r="J227">
        <f t="shared" si="29"/>
        <v>1</v>
      </c>
      <c r="K227">
        <f>J227*Weighting!$W$11</f>
        <v>3</v>
      </c>
      <c r="M227" s="14"/>
    </row>
    <row r="228" spans="1:13" x14ac:dyDescent="0.45">
      <c r="A228" s="32">
        <f>IF(Weighting!$P$12&gt;0,B228,"")</f>
        <v>0.96972357690000011</v>
      </c>
      <c r="B228">
        <f>Weighting!$C$12</f>
        <v>0.96972357690000011</v>
      </c>
      <c r="C228">
        <f>Weighting!$F$12</f>
        <v>0</v>
      </c>
      <c r="D228">
        <f>IF(C228=1,'Data Transformation'!$G$3+0.5*'Data Transformation'!$W$25,IF(C229=1,D229-'Data Transformation'!$W$25,FALSE))</f>
        <v>0.76999999999999991</v>
      </c>
      <c r="E228">
        <f t="array" ref="E228">IF(ISLOGICAL(D228),"",FREQUENCY(IF('Data Transformation'!$B$425:$B$8425='Bin Analysis'!$B219,'Data Transformation'!$G$425:$G$8425),D228))</f>
        <v>3</v>
      </c>
      <c r="F228" t="e">
        <f t="shared" si="27"/>
        <v>#VALUE!</v>
      </c>
      <c r="G228">
        <f>Weighting!$H$12</f>
        <v>0</v>
      </c>
      <c r="H228">
        <f t="array" ref="H228">FREQUENCY(IF('Data Transformation'!$B$4:$B$8425=B219,'Data Transformation'!$G$4:$G$8425),'Bin Analysis'!$B228)</f>
        <v>11</v>
      </c>
      <c r="I228">
        <f t="shared" si="28"/>
        <v>6</v>
      </c>
      <c r="J228">
        <f t="shared" si="29"/>
        <v>1</v>
      </c>
      <c r="K228">
        <f>J228*Weighting!$W$12</f>
        <v>2</v>
      </c>
      <c r="M228" s="14"/>
    </row>
    <row r="229" spans="1:13" x14ac:dyDescent="0.45">
      <c r="A229" s="32">
        <f>IF(Weighting!$P$13&gt;0,B229,"")</f>
        <v>1.0753983736000001</v>
      </c>
      <c r="B229">
        <f>Weighting!$C$13</f>
        <v>1.0753983736000001</v>
      </c>
      <c r="C229">
        <f>Weighting!$F$13</f>
        <v>1</v>
      </c>
      <c r="D229">
        <f>IF(C229=1,'Data Transformation'!$G$3+0.5*'Data Transformation'!$W$25,IF(C230=1,D230-'Data Transformation'!$W$25,FALSE))</f>
        <v>1.17</v>
      </c>
      <c r="E229">
        <f t="array" ref="E229">IF(ISLOGICAL(D229),"",FREQUENCY(IF('Data Transformation'!$B$425:$B$8425='Bin Analysis'!$B219,'Data Transformation'!$G$425:$G$8425),D229))</f>
        <v>17</v>
      </c>
      <c r="F229">
        <f t="shared" si="27"/>
        <v>14</v>
      </c>
      <c r="G229">
        <f>Weighting!$H$13</f>
        <v>0</v>
      </c>
      <c r="H229">
        <f t="array" ref="H229">FREQUENCY(IF('Data Transformation'!$B$4:$B$8425=B219,'Data Transformation'!$G$4:$G$8425),'Bin Analysis'!$B229)</f>
        <v>18</v>
      </c>
      <c r="I229">
        <f t="shared" si="28"/>
        <v>7</v>
      </c>
      <c r="J229">
        <f t="shared" si="29"/>
        <v>1</v>
      </c>
      <c r="K229">
        <f>J229*Weighting!$W$13</f>
        <v>1</v>
      </c>
      <c r="M229" s="14"/>
    </row>
    <row r="230" spans="1:13" x14ac:dyDescent="0.45">
      <c r="A230" s="32">
        <f>IF(Weighting!$P$14&gt;0,B230,"")</f>
        <v>1.1810731703000001</v>
      </c>
      <c r="B230">
        <f>Weighting!$C$14</f>
        <v>1.1810731703000001</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18</v>
      </c>
      <c r="I230">
        <f t="shared" si="28"/>
        <v>0</v>
      </c>
      <c r="J230">
        <f t="shared" si="29"/>
        <v>0</v>
      </c>
      <c r="K230">
        <f>J230*Weighting!$W$14</f>
        <v>0</v>
      </c>
      <c r="M230" s="14"/>
    </row>
    <row r="231" spans="1:13" x14ac:dyDescent="0.45">
      <c r="A231" s="32">
        <f>IF(Weighting!$P$15&gt;0,B231,"")</f>
        <v>1.2867489670000001</v>
      </c>
      <c r="B231">
        <f>Weighting!$C$15</f>
        <v>1.2867489670000001</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18</v>
      </c>
      <c r="I231">
        <f t="shared" si="28"/>
        <v>0</v>
      </c>
      <c r="J231">
        <f t="shared" si="29"/>
        <v>0</v>
      </c>
      <c r="K231">
        <f>J231*Weighting!$W$15</f>
        <v>0</v>
      </c>
      <c r="M231" s="14"/>
    </row>
    <row r="232" spans="1:13" x14ac:dyDescent="0.45">
      <c r="A232" s="32" t="str">
        <f>IF(Weighting!$P$16&gt;0,B232,"")</f>
        <v/>
      </c>
      <c r="B232">
        <f>Weighting!$C$16</f>
        <v>1.3924227637000002</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18</v>
      </c>
      <c r="I232">
        <f t="shared" si="28"/>
        <v>0</v>
      </c>
      <c r="J232">
        <f t="shared" si="29"/>
        <v>0</v>
      </c>
      <c r="K232">
        <f>J232*Weighting!$W$16</f>
        <v>0</v>
      </c>
      <c r="M232" s="14"/>
    </row>
    <row r="233" spans="1:13" x14ac:dyDescent="0.45">
      <c r="A233" s="32" t="str">
        <f>IF(Weighting!$P$17&gt;0,B233,"")</f>
        <v/>
      </c>
      <c r="B233">
        <f>Weighting!$C$17</f>
        <v>1.4980975604000002</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18</v>
      </c>
      <c r="I233">
        <f t="shared" si="28"/>
        <v>0</v>
      </c>
      <c r="J233">
        <f t="shared" si="29"/>
        <v>0</v>
      </c>
      <c r="K233">
        <f>J233*Weighting!$W$17</f>
        <v>0</v>
      </c>
      <c r="M233" s="14"/>
    </row>
    <row r="234" spans="1:13" x14ac:dyDescent="0.45">
      <c r="A234" s="32" t="str">
        <f>IF(Weighting!$P$18&gt;0,B234,"")</f>
        <v/>
      </c>
      <c r="B234">
        <f>Weighting!$C$18</f>
        <v>1.6037723571000002</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18</v>
      </c>
      <c r="I234">
        <f t="shared" si="28"/>
        <v>0</v>
      </c>
      <c r="J234">
        <f t="shared" si="29"/>
        <v>0</v>
      </c>
      <c r="K234">
        <f>J234*Weighting!$W$18</f>
        <v>0</v>
      </c>
      <c r="M234" s="14"/>
    </row>
    <row r="235" spans="1:13" x14ac:dyDescent="0.45">
      <c r="A235" s="32" t="str">
        <f>IF(Weighting!$P$19&gt;0,B235,"")</f>
        <v/>
      </c>
      <c r="B235">
        <f>Weighting!$C$19</f>
        <v>1.7094471538000002</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18</v>
      </c>
      <c r="I235">
        <f t="shared" si="28"/>
        <v>0</v>
      </c>
      <c r="J235">
        <f t="shared" si="29"/>
        <v>0</v>
      </c>
      <c r="K235">
        <f>J235*Weighting!$W$19</f>
        <v>0</v>
      </c>
      <c r="M235" s="14"/>
    </row>
    <row r="236" spans="1:13" x14ac:dyDescent="0.45">
      <c r="A236" s="32" t="str">
        <f>IF(Weighting!$P$20&gt;0,B236,"")</f>
        <v/>
      </c>
      <c r="B236">
        <f>Weighting!$C$20</f>
        <v>1.8151219505000002</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18</v>
      </c>
      <c r="I236">
        <f t="shared" si="28"/>
        <v>0</v>
      </c>
      <c r="J236">
        <f t="shared" si="29"/>
        <v>0</v>
      </c>
      <c r="K236">
        <f>J236*Weighting!$W$20</f>
        <v>0</v>
      </c>
      <c r="M236" s="14"/>
    </row>
    <row r="237" spans="1:13" x14ac:dyDescent="0.45">
      <c r="A237" s="32" t="str">
        <f>IF(Weighting!$P$21&gt;0,B237,"")</f>
        <v/>
      </c>
      <c r="B237">
        <f>Weighting!$C$21</f>
        <v>1.9207967472000003</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18</v>
      </c>
      <c r="I237">
        <f t="shared" si="28"/>
        <v>0</v>
      </c>
      <c r="J237">
        <f t="shared" si="29"/>
        <v>0</v>
      </c>
      <c r="K237">
        <f>J237*Weighting!$W$21</f>
        <v>0</v>
      </c>
      <c r="M237" s="14"/>
    </row>
    <row r="238" spans="1:13" x14ac:dyDescent="0.45">
      <c r="A238" s="32" t="str">
        <f>IF(Weighting!$P$22&gt;0,B238,"")</f>
        <v/>
      </c>
      <c r="B238">
        <f>Weighting!$C$22</f>
        <v>2.0264715439000001</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18</v>
      </c>
      <c r="I238">
        <f t="shared" si="28"/>
        <v>0</v>
      </c>
      <c r="J238">
        <f t="shared" si="29"/>
        <v>0</v>
      </c>
      <c r="K238">
        <f>J238*Weighting!$W$22</f>
        <v>0</v>
      </c>
      <c r="M238" s="14"/>
    </row>
    <row r="239" spans="1:13" x14ac:dyDescent="0.45">
      <c r="A239" s="32" t="str">
        <f>IF(Weighting!$P$23&gt;0,B239,"")</f>
        <v/>
      </c>
      <c r="B239">
        <f>Weighting!$C$23</f>
        <v>2.1321463405999999</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18</v>
      </c>
      <c r="I239">
        <f t="shared" si="28"/>
        <v>0</v>
      </c>
      <c r="J239">
        <f t="shared" si="29"/>
        <v>0</v>
      </c>
      <c r="K239">
        <f>J239*Weighting!$W$23</f>
        <v>0</v>
      </c>
      <c r="M239" s="14"/>
    </row>
    <row r="240" spans="1:13" x14ac:dyDescent="0.45">
      <c r="A240" s="32" t="str">
        <f>IF(Weighting!$P$24&gt;0,B240,"")</f>
        <v/>
      </c>
      <c r="B240">
        <f>Weighting!$C$24</f>
        <v>2.2378211372999997</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18</v>
      </c>
      <c r="I240">
        <f t="shared" si="28"/>
        <v>0</v>
      </c>
      <c r="J240">
        <f t="shared" si="29"/>
        <v>0</v>
      </c>
      <c r="K240">
        <f>J240*Weighting!$W$24</f>
        <v>0</v>
      </c>
      <c r="M240" s="14"/>
    </row>
    <row r="241" spans="1:25" x14ac:dyDescent="0.45">
      <c r="A241" s="32" t="str">
        <f>IF(Weighting!$P$25&gt;0,B241,"")</f>
        <v/>
      </c>
      <c r="B241">
        <f>Weighting!$C$25</f>
        <v>2.3434959339999994</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18</v>
      </c>
      <c r="I241">
        <f t="shared" si="28"/>
        <v>0</v>
      </c>
      <c r="J241">
        <f t="shared" si="29"/>
        <v>0</v>
      </c>
      <c r="K241">
        <f>J241*Weighting!$W$25</f>
        <v>0</v>
      </c>
      <c r="M241" s="14"/>
    </row>
    <row r="242" spans="1:25" x14ac:dyDescent="0.45">
      <c r="N242" s="57"/>
      <c r="O242"/>
      <c r="P242"/>
      <c r="Q242"/>
      <c r="R242"/>
    </row>
    <row r="243" spans="1:25" ht="23.15" x14ac:dyDescent="0.6">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16</v>
      </c>
      <c r="N243" s="27">
        <f>IF('Input and Summary Results'!$J$16="minimum",'Bin Analysis'!X244/(M243-1),'Bin Analysis'!Y243/('Bin Analysis'!M243-1))</f>
        <v>0</v>
      </c>
      <c r="O243" s="27">
        <f>IF(M243=FALSE,NA(),(VLOOKUP(1,C246:K265,4,FALSE))/(M243-1))</f>
        <v>0.13333333333333333</v>
      </c>
      <c r="P243" s="27">
        <f>IF(M243=FALSE,NA(),SUM(J246:J265)/Weighting!$S$5)</f>
        <v>0.5</v>
      </c>
      <c r="Q243" s="27">
        <f>IF(M243=FALSE,NA(),SUM(K246:K265)/Weighting!$S$6)</f>
        <v>0.43478260869565216</v>
      </c>
      <c r="R243" s="27">
        <f>IF(M243=FALSE,NA(),(VLOOKUP(1,G246:K265,3,FALSE))/(M243-1))</f>
        <v>6.6666666666666666E-2</v>
      </c>
      <c r="S243" s="22" t="str">
        <f>IF(M243=FALSE,NA(),IF(SUM(J246:J265)=2,"yes","no"))</f>
        <v>no</v>
      </c>
      <c r="X243" s="2" cm="2">
        <f t="array" ref="X243:X244">FREQUENCY(IF('Data Transformation'!$B$425:$B$6424='Bin Analysis'!L243,'Data Transformation'!$G$425:$G$6424),'Data Transformation'!$U$11)</f>
        <v>15</v>
      </c>
      <c r="Y243" s="2" cm="2">
        <f t="array" ref="Y243:Y244">FREQUENCY(IF('Data Transformation'!$B$425:$B$6424='Bin Analysis'!L243,'Data Transformation'!$G$425:$G$6424),'Data Transformation'!$U$12)</f>
        <v>13</v>
      </c>
    </row>
    <row r="244" spans="1:25" x14ac:dyDescent="0.45">
      <c r="A244" s="14" t="s">
        <v>67</v>
      </c>
      <c r="B244" t="s">
        <v>47</v>
      </c>
      <c r="C244" t="s">
        <v>5</v>
      </c>
      <c r="D244" t="s">
        <v>100</v>
      </c>
      <c r="E244" t="s">
        <v>101</v>
      </c>
      <c r="F244" t="s">
        <v>102</v>
      </c>
      <c r="G244" t="s">
        <v>70</v>
      </c>
      <c r="H244" t="s">
        <v>31</v>
      </c>
      <c r="I244" t="s">
        <v>32</v>
      </c>
      <c r="J244" t="s">
        <v>46</v>
      </c>
      <c r="K244" s="14" t="s">
        <v>45</v>
      </c>
      <c r="M244" s="14"/>
      <c r="X244" s="2">
        <v>0</v>
      </c>
      <c r="Y244" s="2">
        <v>2</v>
      </c>
    </row>
    <row r="245" spans="1:25" x14ac:dyDescent="0.4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45">
      <c r="A246" s="32">
        <f>IF(Weighting!$P$6&gt;0,B246,"")</f>
        <v>0.3356747967</v>
      </c>
      <c r="B246">
        <f>Weighting!$C$6</f>
        <v>0.3356747967</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1</v>
      </c>
      <c r="I246">
        <f>H246-H245</f>
        <v>1</v>
      </c>
      <c r="J246">
        <f>IF(I246=0,0,1)</f>
        <v>1</v>
      </c>
      <c r="K246">
        <f>J246*Weighting!$W$6</f>
        <v>1</v>
      </c>
      <c r="M246" s="14"/>
    </row>
    <row r="247" spans="1:25" x14ac:dyDescent="0.45">
      <c r="A247" s="32">
        <f>IF(Weighting!$P$7&gt;0,B247,"")</f>
        <v>0.44134959340000002</v>
      </c>
      <c r="B247">
        <f>Weighting!$C$7</f>
        <v>0.44134959340000002</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6</v>
      </c>
      <c r="I247">
        <f t="shared" ref="I247:I265" si="31">H247-H246</f>
        <v>5</v>
      </c>
      <c r="J247">
        <f>IF(I247=0,0,1)</f>
        <v>1</v>
      </c>
      <c r="K247">
        <f>J247*Weighting!$W$7</f>
        <v>2</v>
      </c>
      <c r="M247" s="14"/>
    </row>
    <row r="248" spans="1:25" x14ac:dyDescent="0.45">
      <c r="A248" s="32">
        <f>IF(Weighting!$P$8&gt;0,B248,"")</f>
        <v>0.54702439010000004</v>
      </c>
      <c r="B248">
        <f>Weighting!$C$8</f>
        <v>0.54702439010000004</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13</v>
      </c>
      <c r="I248">
        <f t="shared" si="31"/>
        <v>7</v>
      </c>
      <c r="J248">
        <f t="shared" ref="J248:J265" si="32">IF(I248=0,0,1)</f>
        <v>1</v>
      </c>
      <c r="K248">
        <f>J248*Weighting!$W$8</f>
        <v>3</v>
      </c>
      <c r="M248" s="14"/>
    </row>
    <row r="249" spans="1:25" x14ac:dyDescent="0.45">
      <c r="A249" s="32">
        <f>IF(Weighting!$P$9&gt;0,B249,"")</f>
        <v>0.65269918680000005</v>
      </c>
      <c r="B249" s="50">
        <f>Weighting!$C$9</f>
        <v>0.65269918680000005</v>
      </c>
      <c r="C249">
        <f>Weighting!$F$9</f>
        <v>0</v>
      </c>
      <c r="D249" t="b">
        <f>IF(C249=1,'Data Transformation'!$G$3+0.5*'Data Transformation'!$W$25,IF(C250=1,D250-'Data Transformation'!$W$25,FALSE))</f>
        <v>0</v>
      </c>
      <c r="E249" t="str">
        <f t="array" ref="E249">IF(ISLOGICAL(D249),"",FREQUENCY(IF('Data Transformation'!$B$425:$B$8425='Bin Analysis'!$B243,'Data Transformation'!$G$425:$G$8425),D249))</f>
        <v/>
      </c>
      <c r="F249" t="str">
        <f t="shared" si="30"/>
        <v/>
      </c>
      <c r="G249">
        <f>Weighting!$H$9</f>
        <v>0</v>
      </c>
      <c r="H249">
        <f t="array" ref="H249">FREQUENCY(IF('Data Transformation'!$B$4:$B$8425=B243,'Data Transformation'!$G$4:$G$8425),'Bin Analysis'!$B249)</f>
        <v>13</v>
      </c>
      <c r="I249">
        <f t="shared" si="31"/>
        <v>0</v>
      </c>
      <c r="J249">
        <f t="shared" si="32"/>
        <v>0</v>
      </c>
      <c r="K249">
        <f>J249*Weighting!$W$9</f>
        <v>0</v>
      </c>
      <c r="M249" s="14"/>
    </row>
    <row r="250" spans="1:25" x14ac:dyDescent="0.45">
      <c r="A250" s="32">
        <f>IF(Weighting!$P$10&gt;0,B250,"")</f>
        <v>0.75837398350000007</v>
      </c>
      <c r="B250">
        <f>Weighting!$C$10</f>
        <v>0.75837398350000007</v>
      </c>
      <c r="C250">
        <f>Weighting!$F$10</f>
        <v>0</v>
      </c>
      <c r="D250" t="b">
        <f>IF(C250=1,'Data Transformation'!$G$3+0.5*'Data Transformation'!$W$25,IF(C251=1,D251-'Data Transformation'!$W$25,FALSE))</f>
        <v>0</v>
      </c>
      <c r="E250" t="str">
        <f t="array" ref="E250">IF(ISLOGICAL(D250),"",FREQUENCY(IF('Data Transformation'!$B$425:$B$8425='Bin Analysis'!$B243,'Data Transformation'!$G$425:$G$8425),D250))</f>
        <v/>
      </c>
      <c r="F250" t="str">
        <f t="shared" si="30"/>
        <v/>
      </c>
      <c r="G250">
        <f>Weighting!$H$10</f>
        <v>0</v>
      </c>
      <c r="H250">
        <f t="array" ref="H250">FREQUENCY(IF('Data Transformation'!$B$4:$B$8425=B243,'Data Transformation'!$G$4:$G$8425),'Bin Analysis'!$B250)</f>
        <v>13</v>
      </c>
      <c r="I250">
        <f t="shared" si="31"/>
        <v>0</v>
      </c>
      <c r="J250">
        <f t="shared" si="32"/>
        <v>0</v>
      </c>
      <c r="K250">
        <f>J250*Weighting!$W$10</f>
        <v>0</v>
      </c>
      <c r="M250" s="14"/>
    </row>
    <row r="251" spans="1:25" x14ac:dyDescent="0.45">
      <c r="A251" s="32">
        <f>IF(Weighting!$P$11&gt;0,B251,"")</f>
        <v>0.86404878020000009</v>
      </c>
      <c r="B251">
        <f>Weighting!$C$11</f>
        <v>0.86404878020000009</v>
      </c>
      <c r="C251">
        <f>Weighting!$F$11</f>
        <v>0</v>
      </c>
      <c r="D251" t="b">
        <f>IF(C251=1,'Data Transformation'!$G$3+0.5*'Data Transformation'!$W$25,IF(C252=1,D252-'Data Transformation'!$W$25,FALSE))</f>
        <v>0</v>
      </c>
      <c r="E251" t="str">
        <f t="array" ref="E251">IF(ISLOGICAL(D251),"",FREQUENCY(IF('Data Transformation'!$B$425:$B$8425='Bin Analysis'!$B243,'Data Transformation'!$G$425:$G$8425),D251))</f>
        <v/>
      </c>
      <c r="F251" t="str">
        <f t="shared" si="30"/>
        <v/>
      </c>
      <c r="G251">
        <f>Weighting!$H$11</f>
        <v>0</v>
      </c>
      <c r="H251">
        <f t="array" ref="H251">FREQUENCY(IF('Data Transformation'!$B$4:$B$8425=B243,'Data Transformation'!$G$4:$G$8425),'Bin Analysis'!$B251)</f>
        <v>14</v>
      </c>
      <c r="I251">
        <f t="shared" si="31"/>
        <v>1</v>
      </c>
      <c r="J251">
        <f t="shared" si="32"/>
        <v>1</v>
      </c>
      <c r="K251">
        <f>J251*Weighting!$W$11</f>
        <v>3</v>
      </c>
      <c r="M251" s="14"/>
    </row>
    <row r="252" spans="1:25" x14ac:dyDescent="0.45">
      <c r="A252" s="32">
        <f>IF(Weighting!$P$12&gt;0,B252,"")</f>
        <v>0.96972357690000011</v>
      </c>
      <c r="B252">
        <f>Weighting!$C$12</f>
        <v>0.96972357690000011</v>
      </c>
      <c r="C252">
        <f>Weighting!$F$12</f>
        <v>0</v>
      </c>
      <c r="D252">
        <f>IF(C252=1,'Data Transformation'!$G$3+0.5*'Data Transformation'!$W$25,IF(C253=1,D253-'Data Transformation'!$W$25,FALSE))</f>
        <v>0.76999999999999991</v>
      </c>
      <c r="E252">
        <f t="array" ref="E252">IF(ISLOGICAL(D252),"",FREQUENCY(IF('Data Transformation'!$B$425:$B$8425='Bin Analysis'!$B243,'Data Transformation'!$G$425:$G$8425),D252))</f>
        <v>13</v>
      </c>
      <c r="F252" t="e">
        <f t="shared" si="30"/>
        <v>#VALUE!</v>
      </c>
      <c r="G252">
        <f>Weighting!$H$12</f>
        <v>0</v>
      </c>
      <c r="H252">
        <f t="array" ref="H252">FREQUENCY(IF('Data Transformation'!$B$4:$B$8425=B243,'Data Transformation'!$G$4:$G$8425),'Bin Analysis'!$B252)</f>
        <v>14</v>
      </c>
      <c r="I252">
        <f t="shared" si="31"/>
        <v>0</v>
      </c>
      <c r="J252">
        <f t="shared" si="32"/>
        <v>0</v>
      </c>
      <c r="K252">
        <f>J252*Weighting!$W$12</f>
        <v>0</v>
      </c>
      <c r="M252" s="14"/>
    </row>
    <row r="253" spans="1:25" x14ac:dyDescent="0.45">
      <c r="A253" s="32">
        <f>IF(Weighting!$P$13&gt;0,B253,"")</f>
        <v>1.0753983736000001</v>
      </c>
      <c r="B253">
        <f>Weighting!$C$13</f>
        <v>1.0753983736000001</v>
      </c>
      <c r="C253">
        <f>Weighting!$F$13</f>
        <v>1</v>
      </c>
      <c r="D253">
        <f>IF(C253=1,'Data Transformation'!$G$3+0.5*'Data Transformation'!$W$25,IF(C254=1,D254-'Data Transformation'!$W$25,FALSE))</f>
        <v>1.17</v>
      </c>
      <c r="E253">
        <f t="array" ref="E253">IF(ISLOGICAL(D253),"",FREQUENCY(IF('Data Transformation'!$B$425:$B$8425='Bin Analysis'!$B243,'Data Transformation'!$G$425:$G$8425),D253))</f>
        <v>15</v>
      </c>
      <c r="F253">
        <f t="shared" si="30"/>
        <v>2</v>
      </c>
      <c r="G253">
        <f>Weighting!$H$13</f>
        <v>0</v>
      </c>
      <c r="H253">
        <f t="array" ref="H253">FREQUENCY(IF('Data Transformation'!$B$4:$B$8425=B243,'Data Transformation'!$G$4:$G$8425),'Bin Analysis'!$B253)</f>
        <v>16</v>
      </c>
      <c r="I253">
        <f t="shared" si="31"/>
        <v>2</v>
      </c>
      <c r="J253">
        <f t="shared" si="32"/>
        <v>1</v>
      </c>
      <c r="K253">
        <f>J253*Weighting!$W$13</f>
        <v>1</v>
      </c>
      <c r="M253" s="14"/>
    </row>
    <row r="254" spans="1:25" x14ac:dyDescent="0.45">
      <c r="A254" s="32">
        <f>IF(Weighting!$P$14&gt;0,B254,"")</f>
        <v>1.1810731703000001</v>
      </c>
      <c r="B254">
        <f>Weighting!$C$14</f>
        <v>1.1810731703000001</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16</v>
      </c>
      <c r="I254">
        <f t="shared" si="31"/>
        <v>0</v>
      </c>
      <c r="J254">
        <f t="shared" si="32"/>
        <v>0</v>
      </c>
      <c r="K254">
        <f>J254*Weighting!$W$14</f>
        <v>0</v>
      </c>
      <c r="M254" s="14"/>
    </row>
    <row r="255" spans="1:25" x14ac:dyDescent="0.45">
      <c r="A255" s="32">
        <f>IF(Weighting!$P$15&gt;0,B255,"")</f>
        <v>1.2867489670000001</v>
      </c>
      <c r="B255">
        <f>Weighting!$C$15</f>
        <v>1.2867489670000001</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16</v>
      </c>
      <c r="I255">
        <f t="shared" si="31"/>
        <v>0</v>
      </c>
      <c r="J255">
        <f t="shared" si="32"/>
        <v>0</v>
      </c>
      <c r="K255">
        <f>J255*Weighting!$W$15</f>
        <v>0</v>
      </c>
      <c r="M255" s="14"/>
    </row>
    <row r="256" spans="1:25" x14ac:dyDescent="0.45">
      <c r="A256" s="32" t="str">
        <f>IF(Weighting!$P$16&gt;0,B256,"")</f>
        <v/>
      </c>
      <c r="B256">
        <f>Weighting!$C$16</f>
        <v>1.3924227637000002</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16</v>
      </c>
      <c r="I256">
        <f t="shared" si="31"/>
        <v>0</v>
      </c>
      <c r="J256">
        <f t="shared" si="32"/>
        <v>0</v>
      </c>
      <c r="K256">
        <f>J256*Weighting!$W$16</f>
        <v>0</v>
      </c>
      <c r="M256" s="14"/>
    </row>
    <row r="257" spans="1:25" x14ac:dyDescent="0.45">
      <c r="A257" s="32" t="str">
        <f>IF(Weighting!$P$17&gt;0,B257,"")</f>
        <v/>
      </c>
      <c r="B257">
        <f>Weighting!$C$17</f>
        <v>1.4980975604000002</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16</v>
      </c>
      <c r="I257">
        <f t="shared" si="31"/>
        <v>0</v>
      </c>
      <c r="J257">
        <f t="shared" si="32"/>
        <v>0</v>
      </c>
      <c r="K257">
        <f>J257*Weighting!$W$17</f>
        <v>0</v>
      </c>
      <c r="M257" s="14"/>
    </row>
    <row r="258" spans="1:25" x14ac:dyDescent="0.45">
      <c r="A258" s="32" t="str">
        <f>IF(Weighting!$P$18&gt;0,B258,"")</f>
        <v/>
      </c>
      <c r="B258">
        <f>Weighting!$C$18</f>
        <v>1.6037723571000002</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16</v>
      </c>
      <c r="I258">
        <f t="shared" si="31"/>
        <v>0</v>
      </c>
      <c r="J258">
        <f t="shared" si="32"/>
        <v>0</v>
      </c>
      <c r="K258">
        <f>J258*Weighting!$W$18</f>
        <v>0</v>
      </c>
      <c r="M258" s="14"/>
    </row>
    <row r="259" spans="1:25" x14ac:dyDescent="0.45">
      <c r="A259" s="32" t="str">
        <f>IF(Weighting!$P$19&gt;0,B259,"")</f>
        <v/>
      </c>
      <c r="B259">
        <f>Weighting!$C$19</f>
        <v>1.7094471538000002</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16</v>
      </c>
      <c r="I259">
        <f t="shared" si="31"/>
        <v>0</v>
      </c>
      <c r="J259">
        <f t="shared" si="32"/>
        <v>0</v>
      </c>
      <c r="K259">
        <f>J259*Weighting!$W$19</f>
        <v>0</v>
      </c>
      <c r="M259" s="14"/>
    </row>
    <row r="260" spans="1:25" x14ac:dyDescent="0.45">
      <c r="A260" s="32" t="str">
        <f>IF(Weighting!$P$20&gt;0,B260,"")</f>
        <v/>
      </c>
      <c r="B260">
        <f>Weighting!$C$20</f>
        <v>1.8151219505000002</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16</v>
      </c>
      <c r="I260">
        <f t="shared" si="31"/>
        <v>0</v>
      </c>
      <c r="J260">
        <f t="shared" si="32"/>
        <v>0</v>
      </c>
      <c r="K260">
        <f>J260*Weighting!$W$20</f>
        <v>0</v>
      </c>
      <c r="M260" s="14"/>
    </row>
    <row r="261" spans="1:25" x14ac:dyDescent="0.45">
      <c r="A261" s="32" t="str">
        <f>IF(Weighting!$P$21&gt;0,B261,"")</f>
        <v/>
      </c>
      <c r="B261">
        <f>Weighting!$C$21</f>
        <v>1.9207967472000003</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16</v>
      </c>
      <c r="I261">
        <f t="shared" si="31"/>
        <v>0</v>
      </c>
      <c r="J261">
        <f t="shared" si="32"/>
        <v>0</v>
      </c>
      <c r="K261">
        <f>J261*Weighting!$W$21</f>
        <v>0</v>
      </c>
      <c r="M261" s="14"/>
    </row>
    <row r="262" spans="1:25" x14ac:dyDescent="0.45">
      <c r="A262" s="32" t="str">
        <f>IF(Weighting!$P$22&gt;0,B262,"")</f>
        <v/>
      </c>
      <c r="B262">
        <f>Weighting!$C$22</f>
        <v>2.0264715439000001</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16</v>
      </c>
      <c r="I262">
        <f t="shared" si="31"/>
        <v>0</v>
      </c>
      <c r="J262">
        <f t="shared" si="32"/>
        <v>0</v>
      </c>
      <c r="K262">
        <f>J262*Weighting!$W$22</f>
        <v>0</v>
      </c>
      <c r="M262" s="14"/>
    </row>
    <row r="263" spans="1:25" x14ac:dyDescent="0.45">
      <c r="A263" s="32" t="str">
        <f>IF(Weighting!$P$23&gt;0,B263,"")</f>
        <v/>
      </c>
      <c r="B263">
        <f>Weighting!$C$23</f>
        <v>2.1321463405999999</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16</v>
      </c>
      <c r="I263">
        <f t="shared" si="31"/>
        <v>0</v>
      </c>
      <c r="J263">
        <f t="shared" si="32"/>
        <v>0</v>
      </c>
      <c r="K263">
        <f>J263*Weighting!$W$23</f>
        <v>0</v>
      </c>
      <c r="M263" s="14"/>
    </row>
    <row r="264" spans="1:25" x14ac:dyDescent="0.45">
      <c r="A264" s="32" t="str">
        <f>IF(Weighting!$P$24&gt;0,B264,"")</f>
        <v/>
      </c>
      <c r="B264">
        <f>Weighting!$C$24</f>
        <v>2.2378211372999997</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16</v>
      </c>
      <c r="I264">
        <f t="shared" si="31"/>
        <v>0</v>
      </c>
      <c r="J264">
        <f t="shared" si="32"/>
        <v>0</v>
      </c>
      <c r="K264">
        <f>J264*Weighting!$W$24</f>
        <v>0</v>
      </c>
      <c r="M264" s="14"/>
    </row>
    <row r="265" spans="1:25" x14ac:dyDescent="0.45">
      <c r="A265" s="32" t="str">
        <f>IF(Weighting!$P$25&gt;0,B265,"")</f>
        <v/>
      </c>
      <c r="B265">
        <f>Weighting!$C$25</f>
        <v>2.3434959339999994</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16</v>
      </c>
      <c r="I265">
        <f t="shared" si="31"/>
        <v>0</v>
      </c>
      <c r="J265">
        <f t="shared" si="32"/>
        <v>0</v>
      </c>
      <c r="K265">
        <f>J265*Weighting!$W$25</f>
        <v>0</v>
      </c>
      <c r="M265" s="14"/>
    </row>
    <row r="266" spans="1:25" x14ac:dyDescent="0.45">
      <c r="O266"/>
      <c r="P266"/>
      <c r="Q266"/>
      <c r="R266"/>
    </row>
    <row r="267" spans="1:25" ht="23.15" x14ac:dyDescent="0.6">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19</v>
      </c>
      <c r="N267" s="27">
        <f>IF('Input and Summary Results'!$J$16="minimum",'Bin Analysis'!X268/(M267-1),'Bin Analysis'!Y267/('Bin Analysis'!M267-1))</f>
        <v>0</v>
      </c>
      <c r="O267" s="27">
        <f>IF(M267=FALSE,NA(),(VLOOKUP(1,C270:K289,4,FALSE))/(M267-1))</f>
        <v>0.83333333333333337</v>
      </c>
      <c r="P267" s="27">
        <f>IF(M267=FALSE,NA(),SUM(J270:J289)/Weighting!$S$5)</f>
        <v>0.5</v>
      </c>
      <c r="Q267" s="27">
        <f>IF(M267=FALSE,NA(),SUM(K270:K289)/Weighting!$S$6)</f>
        <v>0.47826086956521741</v>
      </c>
      <c r="R267" s="27">
        <f>IF(M267=FALSE,NA(),(VLOOKUP(1,G270:K289,3,FALSE))/(M267-1))</f>
        <v>0</v>
      </c>
      <c r="S267" s="22" t="str">
        <f>IF(M267=FALSE,NA(),IF(SUM(J270:J289)=2,"yes","no"))</f>
        <v>no</v>
      </c>
      <c r="X267" s="2" cm="2">
        <f t="array" ref="X267:X268">FREQUENCY(IF('Data Transformation'!$B$425:$B$6424='Bin Analysis'!L267,'Data Transformation'!$G$425:$G$6424),'Data Transformation'!$U$11)</f>
        <v>18</v>
      </c>
      <c r="Y267" s="2" cm="2">
        <f t="array" ref="Y267:Y268">FREQUENCY(IF('Data Transformation'!$B$425:$B$6424='Bin Analysis'!L267,'Data Transformation'!$G$425:$G$6424),'Data Transformation'!$U$12)</f>
        <v>3</v>
      </c>
    </row>
    <row r="268" spans="1:25" x14ac:dyDescent="0.45">
      <c r="A268" s="14" t="s">
        <v>67</v>
      </c>
      <c r="B268" t="s">
        <v>47</v>
      </c>
      <c r="C268" t="s">
        <v>5</v>
      </c>
      <c r="D268" t="s">
        <v>100</v>
      </c>
      <c r="E268" t="s">
        <v>101</v>
      </c>
      <c r="F268" t="s">
        <v>102</v>
      </c>
      <c r="G268" t="s">
        <v>70</v>
      </c>
      <c r="H268" t="s">
        <v>31</v>
      </c>
      <c r="I268" t="s">
        <v>32</v>
      </c>
      <c r="J268" t="s">
        <v>46</v>
      </c>
      <c r="K268" s="14" t="s">
        <v>45</v>
      </c>
      <c r="M268" s="14"/>
      <c r="X268" s="2">
        <v>0</v>
      </c>
      <c r="Y268" s="2">
        <v>15</v>
      </c>
    </row>
    <row r="269" spans="1:25" x14ac:dyDescent="0.4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45">
      <c r="A270" s="32">
        <f>IF(Weighting!$P$6&gt;0,B270,"")</f>
        <v>0.3356747967</v>
      </c>
      <c r="B270">
        <f>Weighting!$C$6</f>
        <v>0.3356747967</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45">
      <c r="A271" s="32">
        <f>IF(Weighting!$P$7&gt;0,B271,"")</f>
        <v>0.44134959340000002</v>
      </c>
      <c r="B271">
        <f>Weighting!$C$7</f>
        <v>0.44134959340000002</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0</v>
      </c>
      <c r="I271">
        <f t="shared" ref="I271:I289" si="34">H271-H270</f>
        <v>0</v>
      </c>
      <c r="J271">
        <f>IF(I271=0,0,1)</f>
        <v>0</v>
      </c>
      <c r="K271">
        <f>J271*Weighting!$W$7</f>
        <v>0</v>
      </c>
      <c r="M271" s="14"/>
    </row>
    <row r="272" spans="1:25" x14ac:dyDescent="0.45">
      <c r="A272" s="32">
        <f>IF(Weighting!$P$8&gt;0,B272,"")</f>
        <v>0.54702439010000004</v>
      </c>
      <c r="B272">
        <f>Weighting!$C$8</f>
        <v>0.54702439010000004</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0</v>
      </c>
      <c r="I272">
        <f t="shared" si="34"/>
        <v>0</v>
      </c>
      <c r="J272">
        <f t="shared" ref="J272:J289" si="35">IF(I272=0,0,1)</f>
        <v>0</v>
      </c>
      <c r="K272">
        <f>J272*Weighting!$W$8</f>
        <v>0</v>
      </c>
      <c r="M272" s="14"/>
    </row>
    <row r="273" spans="1:13" x14ac:dyDescent="0.45">
      <c r="A273" s="32">
        <f>IF(Weighting!$P$9&gt;0,B273,"")</f>
        <v>0.65269918680000005</v>
      </c>
      <c r="B273" s="50">
        <f>Weighting!$C$9</f>
        <v>0.65269918680000005</v>
      </c>
      <c r="C273">
        <f>Weighting!$F$9</f>
        <v>0</v>
      </c>
      <c r="D273" t="b">
        <f>IF(C273=1,'Data Transformation'!$G$3+0.5*'Data Transformation'!$W$25,IF(C274=1,D274-'Data Transformation'!$W$25,FALSE))</f>
        <v>0</v>
      </c>
      <c r="E273" t="str">
        <f t="array" ref="E273">IF(ISLOGICAL(D273),"",FREQUENCY(IF('Data Transformation'!$B$425:$B$8425='Bin Analysis'!$B267,'Data Transformation'!$G$425:$G$8425),D273))</f>
        <v/>
      </c>
      <c r="F273" t="str">
        <f t="shared" si="33"/>
        <v/>
      </c>
      <c r="G273">
        <f>Weighting!$H$9</f>
        <v>0</v>
      </c>
      <c r="H273">
        <f t="array" ref="H273">FREQUENCY(IF('Data Transformation'!$B$4:$B$8425=B267,'Data Transformation'!$G$4:$G$8425),'Bin Analysis'!$B273)</f>
        <v>0</v>
      </c>
      <c r="I273">
        <f t="shared" si="34"/>
        <v>0</v>
      </c>
      <c r="J273">
        <f t="shared" si="35"/>
        <v>0</v>
      </c>
      <c r="K273">
        <f>J273*Weighting!$W$9</f>
        <v>0</v>
      </c>
      <c r="M273" s="14"/>
    </row>
    <row r="274" spans="1:13" x14ac:dyDescent="0.45">
      <c r="A274" s="32">
        <f>IF(Weighting!$P$10&gt;0,B274,"")</f>
        <v>0.75837398350000007</v>
      </c>
      <c r="B274">
        <f>Weighting!$C$10</f>
        <v>0.75837398350000007</v>
      </c>
      <c r="C274">
        <f>Weighting!$F$10</f>
        <v>0</v>
      </c>
      <c r="D274" t="b">
        <f>IF(C274=1,'Data Transformation'!$G$3+0.5*'Data Transformation'!$W$25,IF(C275=1,D275-'Data Transformation'!$W$25,FALSE))</f>
        <v>0</v>
      </c>
      <c r="E274" t="str">
        <f t="array" ref="E274">IF(ISLOGICAL(D274),"",FREQUENCY(IF('Data Transformation'!$B$425:$B$8425='Bin Analysis'!$B267,'Data Transformation'!$G$425:$G$8425),D274))</f>
        <v/>
      </c>
      <c r="F274" t="str">
        <f t="shared" si="33"/>
        <v/>
      </c>
      <c r="G274">
        <f>Weighting!$H$10</f>
        <v>0</v>
      </c>
      <c r="H274">
        <f t="array" ref="H274">FREQUENCY(IF('Data Transformation'!$B$4:$B$8425=B267,'Data Transformation'!$G$4:$G$8425),'Bin Analysis'!$B274)</f>
        <v>3</v>
      </c>
      <c r="I274">
        <f t="shared" si="34"/>
        <v>3</v>
      </c>
      <c r="J274">
        <f t="shared" si="35"/>
        <v>1</v>
      </c>
      <c r="K274">
        <f>J274*Weighting!$W$10</f>
        <v>3</v>
      </c>
      <c r="M274" s="14"/>
    </row>
    <row r="275" spans="1:13" x14ac:dyDescent="0.45">
      <c r="A275" s="32">
        <f>IF(Weighting!$P$11&gt;0,B275,"")</f>
        <v>0.86404878020000009</v>
      </c>
      <c r="B275">
        <f>Weighting!$C$11</f>
        <v>0.86404878020000009</v>
      </c>
      <c r="C275">
        <f>Weighting!$F$11</f>
        <v>0</v>
      </c>
      <c r="D275" t="b">
        <f>IF(C275=1,'Data Transformation'!$G$3+0.5*'Data Transformation'!$W$25,IF(C276=1,D276-'Data Transformation'!$W$25,FALSE))</f>
        <v>0</v>
      </c>
      <c r="E275" t="str">
        <f t="array" ref="E275">IF(ISLOGICAL(D275),"",FREQUENCY(IF('Data Transformation'!$B$425:$B$8425='Bin Analysis'!$B267,'Data Transformation'!$G$425:$G$8425),D275))</f>
        <v/>
      </c>
      <c r="F275" t="str">
        <f t="shared" si="33"/>
        <v/>
      </c>
      <c r="G275">
        <f>Weighting!$H$11</f>
        <v>0</v>
      </c>
      <c r="H275">
        <f t="array" ref="H275">FREQUENCY(IF('Data Transformation'!$B$4:$B$8425=B267,'Data Transformation'!$G$4:$G$8425),'Bin Analysis'!$B275)</f>
        <v>4</v>
      </c>
      <c r="I275">
        <f t="shared" si="34"/>
        <v>1</v>
      </c>
      <c r="J275">
        <f t="shared" si="35"/>
        <v>1</v>
      </c>
      <c r="K275">
        <f>J275*Weighting!$W$11</f>
        <v>3</v>
      </c>
      <c r="M275" s="14"/>
    </row>
    <row r="276" spans="1:13" x14ac:dyDescent="0.45">
      <c r="A276" s="32">
        <f>IF(Weighting!$P$12&gt;0,B276,"")</f>
        <v>0.96972357690000011</v>
      </c>
      <c r="B276">
        <f>Weighting!$C$12</f>
        <v>0.96972357690000011</v>
      </c>
      <c r="C276">
        <f>Weighting!$F$12</f>
        <v>0</v>
      </c>
      <c r="D276">
        <f>IF(C276=1,'Data Transformation'!$G$3+0.5*'Data Transformation'!$W$25,IF(C277=1,D277-'Data Transformation'!$W$25,FALSE))</f>
        <v>0.76999999999999991</v>
      </c>
      <c r="E276">
        <f t="array" ref="E276">IF(ISLOGICAL(D276),"",FREQUENCY(IF('Data Transformation'!$B$425:$B$8425='Bin Analysis'!$B267,'Data Transformation'!$G$425:$G$8425),D276))</f>
        <v>3</v>
      </c>
      <c r="F276" t="e">
        <f t="shared" si="33"/>
        <v>#VALUE!</v>
      </c>
      <c r="G276">
        <f>Weighting!$H$12</f>
        <v>0</v>
      </c>
      <c r="H276">
        <f t="array" ref="H276">FREQUENCY(IF('Data Transformation'!$B$4:$B$8425=B267,'Data Transformation'!$G$4:$G$8425),'Bin Analysis'!$B276)</f>
        <v>14</v>
      </c>
      <c r="I276">
        <f t="shared" si="34"/>
        <v>10</v>
      </c>
      <c r="J276">
        <f t="shared" si="35"/>
        <v>1</v>
      </c>
      <c r="K276">
        <f>J276*Weighting!$W$12</f>
        <v>2</v>
      </c>
      <c r="M276" s="14"/>
    </row>
    <row r="277" spans="1:13" x14ac:dyDescent="0.45">
      <c r="A277" s="32">
        <f>IF(Weighting!$P$13&gt;0,B277,"")</f>
        <v>1.0753983736000001</v>
      </c>
      <c r="B277">
        <f>Weighting!$C$13</f>
        <v>1.0753983736000001</v>
      </c>
      <c r="C277">
        <f>Weighting!$F$13</f>
        <v>1</v>
      </c>
      <c r="D277">
        <f>IF(C277=1,'Data Transformation'!$G$3+0.5*'Data Transformation'!$W$25,IF(C278=1,D278-'Data Transformation'!$W$25,FALSE))</f>
        <v>1.17</v>
      </c>
      <c r="E277">
        <f t="array" ref="E277">IF(ISLOGICAL(D277),"",FREQUENCY(IF('Data Transformation'!$B$425:$B$8425='Bin Analysis'!$B267,'Data Transformation'!$G$425:$G$8425),D277))</f>
        <v>18</v>
      </c>
      <c r="F277">
        <f t="shared" si="33"/>
        <v>15</v>
      </c>
      <c r="G277">
        <f>Weighting!$H$13</f>
        <v>0</v>
      </c>
      <c r="H277">
        <f t="array" ref="H277">FREQUENCY(IF('Data Transformation'!$B$4:$B$8425=B267,'Data Transformation'!$G$4:$G$8425),'Bin Analysis'!$B277)</f>
        <v>18</v>
      </c>
      <c r="I277">
        <f t="shared" si="34"/>
        <v>4</v>
      </c>
      <c r="J277">
        <f t="shared" si="35"/>
        <v>1</v>
      </c>
      <c r="K277">
        <f>J277*Weighting!$W$13</f>
        <v>1</v>
      </c>
      <c r="M277" s="14"/>
    </row>
    <row r="278" spans="1:13" x14ac:dyDescent="0.45">
      <c r="A278" s="32">
        <f>IF(Weighting!$P$14&gt;0,B278,"")</f>
        <v>1.1810731703000001</v>
      </c>
      <c r="B278">
        <f>Weighting!$C$14</f>
        <v>1.1810731703000001</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19</v>
      </c>
      <c r="I278">
        <f t="shared" si="34"/>
        <v>1</v>
      </c>
      <c r="J278">
        <f t="shared" si="35"/>
        <v>1</v>
      </c>
      <c r="K278">
        <f>J278*Weighting!$W$14</f>
        <v>2</v>
      </c>
      <c r="M278" s="14"/>
    </row>
    <row r="279" spans="1:13" x14ac:dyDescent="0.45">
      <c r="A279" s="32">
        <f>IF(Weighting!$P$15&gt;0,B279,"")</f>
        <v>1.2867489670000001</v>
      </c>
      <c r="B279">
        <f>Weighting!$C$15</f>
        <v>1.2867489670000001</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19</v>
      </c>
      <c r="I279">
        <f t="shared" si="34"/>
        <v>0</v>
      </c>
      <c r="J279">
        <f t="shared" si="35"/>
        <v>0</v>
      </c>
      <c r="K279">
        <f>J279*Weighting!$W$15</f>
        <v>0</v>
      </c>
      <c r="M279" s="14"/>
    </row>
    <row r="280" spans="1:13" x14ac:dyDescent="0.45">
      <c r="A280" s="32" t="str">
        <f>IF(Weighting!$P$16&gt;0,B280,"")</f>
        <v/>
      </c>
      <c r="B280">
        <f>Weighting!$C$16</f>
        <v>1.3924227637000002</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19</v>
      </c>
      <c r="I280">
        <f t="shared" si="34"/>
        <v>0</v>
      </c>
      <c r="J280">
        <f t="shared" si="35"/>
        <v>0</v>
      </c>
      <c r="K280">
        <f>J280*Weighting!$W$16</f>
        <v>0</v>
      </c>
      <c r="M280" s="14"/>
    </row>
    <row r="281" spans="1:13" x14ac:dyDescent="0.45">
      <c r="A281" s="32" t="str">
        <f>IF(Weighting!$P$17&gt;0,B281,"")</f>
        <v/>
      </c>
      <c r="B281">
        <f>Weighting!$C$17</f>
        <v>1.4980975604000002</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19</v>
      </c>
      <c r="I281">
        <f t="shared" si="34"/>
        <v>0</v>
      </c>
      <c r="J281">
        <f t="shared" si="35"/>
        <v>0</v>
      </c>
      <c r="K281">
        <f>J281*Weighting!$W$17</f>
        <v>0</v>
      </c>
      <c r="M281" s="14"/>
    </row>
    <row r="282" spans="1:13" x14ac:dyDescent="0.45">
      <c r="A282" s="32" t="str">
        <f>IF(Weighting!$P$18&gt;0,B282,"")</f>
        <v/>
      </c>
      <c r="B282">
        <f>Weighting!$C$18</f>
        <v>1.6037723571000002</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19</v>
      </c>
      <c r="I282">
        <f t="shared" si="34"/>
        <v>0</v>
      </c>
      <c r="J282">
        <f t="shared" si="35"/>
        <v>0</v>
      </c>
      <c r="K282">
        <f>J282*Weighting!$W$18</f>
        <v>0</v>
      </c>
      <c r="M282" s="14"/>
    </row>
    <row r="283" spans="1:13" x14ac:dyDescent="0.45">
      <c r="A283" s="32" t="str">
        <f>IF(Weighting!$P$19&gt;0,B283,"")</f>
        <v/>
      </c>
      <c r="B283">
        <f>Weighting!$C$19</f>
        <v>1.7094471538000002</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19</v>
      </c>
      <c r="I283">
        <f t="shared" si="34"/>
        <v>0</v>
      </c>
      <c r="J283">
        <f t="shared" si="35"/>
        <v>0</v>
      </c>
      <c r="K283">
        <f>J283*Weighting!$W$19</f>
        <v>0</v>
      </c>
      <c r="M283" s="14"/>
    </row>
    <row r="284" spans="1:13" x14ac:dyDescent="0.45">
      <c r="A284" s="32" t="str">
        <f>IF(Weighting!$P$20&gt;0,B284,"")</f>
        <v/>
      </c>
      <c r="B284">
        <f>Weighting!$C$20</f>
        <v>1.8151219505000002</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19</v>
      </c>
      <c r="I284">
        <f t="shared" si="34"/>
        <v>0</v>
      </c>
      <c r="J284">
        <f t="shared" si="35"/>
        <v>0</v>
      </c>
      <c r="K284">
        <f>J284*Weighting!$W$20</f>
        <v>0</v>
      </c>
      <c r="M284" s="14"/>
    </row>
    <row r="285" spans="1:13" x14ac:dyDescent="0.45">
      <c r="A285" s="32" t="str">
        <f>IF(Weighting!$P$21&gt;0,B285,"")</f>
        <v/>
      </c>
      <c r="B285">
        <f>Weighting!$C$21</f>
        <v>1.9207967472000003</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19</v>
      </c>
      <c r="I285">
        <f t="shared" si="34"/>
        <v>0</v>
      </c>
      <c r="J285">
        <f t="shared" si="35"/>
        <v>0</v>
      </c>
      <c r="K285">
        <f>J285*Weighting!$W$21</f>
        <v>0</v>
      </c>
      <c r="M285" s="14"/>
    </row>
    <row r="286" spans="1:13" x14ac:dyDescent="0.45">
      <c r="A286" s="32" t="str">
        <f>IF(Weighting!$P$22&gt;0,B286,"")</f>
        <v/>
      </c>
      <c r="B286">
        <f>Weighting!$C$22</f>
        <v>2.0264715439000001</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19</v>
      </c>
      <c r="I286">
        <f t="shared" si="34"/>
        <v>0</v>
      </c>
      <c r="J286">
        <f t="shared" si="35"/>
        <v>0</v>
      </c>
      <c r="K286">
        <f>J286*Weighting!$W$22</f>
        <v>0</v>
      </c>
      <c r="M286" s="14"/>
    </row>
    <row r="287" spans="1:13" x14ac:dyDescent="0.45">
      <c r="A287" s="32" t="str">
        <f>IF(Weighting!$P$23&gt;0,B287,"")</f>
        <v/>
      </c>
      <c r="B287">
        <f>Weighting!$C$23</f>
        <v>2.1321463405999999</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19</v>
      </c>
      <c r="I287">
        <f t="shared" si="34"/>
        <v>0</v>
      </c>
      <c r="J287">
        <f t="shared" si="35"/>
        <v>0</v>
      </c>
      <c r="K287">
        <f>J287*Weighting!$W$23</f>
        <v>0</v>
      </c>
      <c r="M287" s="14"/>
    </row>
    <row r="288" spans="1:13" x14ac:dyDescent="0.45">
      <c r="A288" s="32" t="str">
        <f>IF(Weighting!$P$24&gt;0,B288,"")</f>
        <v/>
      </c>
      <c r="B288">
        <f>Weighting!$C$24</f>
        <v>2.2378211372999997</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19</v>
      </c>
      <c r="I288">
        <f t="shared" si="34"/>
        <v>0</v>
      </c>
      <c r="J288">
        <f t="shared" si="35"/>
        <v>0</v>
      </c>
      <c r="K288">
        <f>J288*Weighting!$W$24</f>
        <v>0</v>
      </c>
      <c r="M288" s="14"/>
    </row>
    <row r="289" spans="1:25" x14ac:dyDescent="0.45">
      <c r="A289" s="32" t="str">
        <f>IF(Weighting!$P$25&gt;0,B289,"")</f>
        <v/>
      </c>
      <c r="B289">
        <f>Weighting!$C$25</f>
        <v>2.3434959339999994</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19</v>
      </c>
      <c r="I289">
        <f t="shared" si="34"/>
        <v>0</v>
      </c>
      <c r="J289">
        <f t="shared" si="35"/>
        <v>0</v>
      </c>
      <c r="K289">
        <f>J289*Weighting!$W$25</f>
        <v>0</v>
      </c>
      <c r="M289" s="14"/>
    </row>
    <row r="290" spans="1:25" x14ac:dyDescent="0.45">
      <c r="O290"/>
      <c r="P290"/>
      <c r="Q290"/>
      <c r="R290"/>
    </row>
    <row r="291" spans="1:25" ht="23.15" x14ac:dyDescent="0.6">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14</v>
      </c>
      <c r="N291" s="27">
        <f>IF('Input and Summary Results'!$J$16="minimum",'Bin Analysis'!X292/(M291-1),'Bin Analysis'!Y291/('Bin Analysis'!M291-1))</f>
        <v>0</v>
      </c>
      <c r="O291" s="27">
        <f>IF(M291=FALSE,NA(),(VLOOKUP(1,C294:K313,4,FALSE))/(M291-1))</f>
        <v>7.6923076923076927E-2</v>
      </c>
      <c r="P291" s="27">
        <f>IF(M291=FALSE,NA(),SUM(J294:J313)/Weighting!$S$5)</f>
        <v>0.6</v>
      </c>
      <c r="Q291" s="27">
        <f>IF(M291=FALSE,NA(),SUM(K294:K313)/Weighting!$S$6)</f>
        <v>0.56521739130434778</v>
      </c>
      <c r="R291" s="27">
        <f>IF(M291=FALSE,NA(),(VLOOKUP(1,G294:K313,3,FALSE))/(M291-1))</f>
        <v>0.61538461538461542</v>
      </c>
      <c r="S291" s="22" t="str">
        <f>IF(M291=FALSE,NA(),IF(SUM(J294:J313)=2,"yes","no"))</f>
        <v>no</v>
      </c>
      <c r="X291" s="2" cm="2">
        <f t="array" ref="X291:X292">FREQUENCY(IF('Data Transformation'!$B$425:$B$6424='Bin Analysis'!L291,'Data Transformation'!$G$425:$G$6424),'Data Transformation'!$U$11)</f>
        <v>13</v>
      </c>
      <c r="Y291" s="2" cm="2">
        <f t="array" ref="Y291:Y292">FREQUENCY(IF('Data Transformation'!$B$425:$B$6424='Bin Analysis'!L291,'Data Transformation'!$G$425:$G$6424),'Data Transformation'!$U$12)</f>
        <v>12</v>
      </c>
    </row>
    <row r="292" spans="1:25" x14ac:dyDescent="0.45">
      <c r="A292" s="14" t="s">
        <v>67</v>
      </c>
      <c r="B292" t="s">
        <v>47</v>
      </c>
      <c r="C292" t="s">
        <v>5</v>
      </c>
      <c r="D292" t="s">
        <v>100</v>
      </c>
      <c r="E292" t="s">
        <v>101</v>
      </c>
      <c r="F292" t="s">
        <v>102</v>
      </c>
      <c r="G292" t="s">
        <v>70</v>
      </c>
      <c r="H292" t="s">
        <v>31</v>
      </c>
      <c r="I292" t="s">
        <v>32</v>
      </c>
      <c r="J292" t="s">
        <v>46</v>
      </c>
      <c r="K292" s="14" t="s">
        <v>45</v>
      </c>
      <c r="M292" s="14"/>
      <c r="X292" s="2">
        <v>0</v>
      </c>
      <c r="Y292" s="2">
        <v>1</v>
      </c>
    </row>
    <row r="293" spans="1:25" x14ac:dyDescent="0.4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45">
      <c r="A294" s="32">
        <f>IF(Weighting!$P$6&gt;0,B294,"")</f>
        <v>0.3356747967</v>
      </c>
      <c r="B294">
        <f>Weighting!$C$6</f>
        <v>0.3356747967</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8</v>
      </c>
      <c r="I294">
        <f>H294-H293</f>
        <v>8</v>
      </c>
      <c r="J294">
        <f>IF(I294=0,0,1)</f>
        <v>1</v>
      </c>
      <c r="K294">
        <f>J294*Weighting!$W$6</f>
        <v>1</v>
      </c>
      <c r="M294" s="14"/>
    </row>
    <row r="295" spans="1:25" x14ac:dyDescent="0.45">
      <c r="A295" s="32">
        <f>IF(Weighting!$P$7&gt;0,B295,"")</f>
        <v>0.44134959340000002</v>
      </c>
      <c r="B295">
        <f>Weighting!$C$7</f>
        <v>0.44134959340000002</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9</v>
      </c>
      <c r="I295">
        <f t="shared" ref="I295:I313" si="37">H295-H294</f>
        <v>1</v>
      </c>
      <c r="J295">
        <f>IF(I295=0,0,1)</f>
        <v>1</v>
      </c>
      <c r="K295">
        <f>J295*Weighting!$W$7</f>
        <v>2</v>
      </c>
      <c r="M295" s="14"/>
    </row>
    <row r="296" spans="1:25" x14ac:dyDescent="0.45">
      <c r="A296" s="32">
        <f>IF(Weighting!$P$8&gt;0,B296,"")</f>
        <v>0.54702439010000004</v>
      </c>
      <c r="B296">
        <f>Weighting!$C$8</f>
        <v>0.54702439010000004</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10</v>
      </c>
      <c r="I296">
        <f t="shared" si="37"/>
        <v>1</v>
      </c>
      <c r="J296">
        <f t="shared" ref="J296:J313" si="38">IF(I296=0,0,1)</f>
        <v>1</v>
      </c>
      <c r="K296">
        <f>J296*Weighting!$W$8</f>
        <v>3</v>
      </c>
      <c r="M296" s="14"/>
    </row>
    <row r="297" spans="1:25" x14ac:dyDescent="0.45">
      <c r="A297" s="32">
        <f>IF(Weighting!$P$9&gt;0,B297,"")</f>
        <v>0.65269918680000005</v>
      </c>
      <c r="B297" s="50">
        <f>Weighting!$C$9</f>
        <v>0.65269918680000005</v>
      </c>
      <c r="C297">
        <f>Weighting!$F$9</f>
        <v>0</v>
      </c>
      <c r="D297" t="b">
        <f>IF(C297=1,'Data Transformation'!$G$3+0.5*'Data Transformation'!$W$25,IF(C298=1,D298-'Data Transformation'!$W$25,FALSE))</f>
        <v>0</v>
      </c>
      <c r="E297" t="str">
        <f t="array" ref="E297">IF(ISLOGICAL(D297),"",FREQUENCY(IF('Data Transformation'!$B$425:$B$8425='Bin Analysis'!$B291,'Data Transformation'!$G$425:$G$8425),D297))</f>
        <v/>
      </c>
      <c r="F297" t="str">
        <f t="shared" si="36"/>
        <v/>
      </c>
      <c r="G297">
        <f>Weighting!$H$9</f>
        <v>0</v>
      </c>
      <c r="H297">
        <f t="array" ref="H297">FREQUENCY(IF('Data Transformation'!$B$4:$B$8425=B291,'Data Transformation'!$G$4:$G$8425),'Bin Analysis'!$B297)</f>
        <v>11</v>
      </c>
      <c r="I297">
        <f t="shared" si="37"/>
        <v>1</v>
      </c>
      <c r="J297">
        <f t="shared" si="38"/>
        <v>1</v>
      </c>
      <c r="K297">
        <f>J297*Weighting!$W$9</f>
        <v>3</v>
      </c>
      <c r="M297" s="14"/>
    </row>
    <row r="298" spans="1:25" x14ac:dyDescent="0.45">
      <c r="A298" s="32">
        <f>IF(Weighting!$P$10&gt;0,B298,"")</f>
        <v>0.75837398350000007</v>
      </c>
      <c r="B298">
        <f>Weighting!$C$10</f>
        <v>0.75837398350000007</v>
      </c>
      <c r="C298">
        <f>Weighting!$F$10</f>
        <v>0</v>
      </c>
      <c r="D298" t="b">
        <f>IF(C298=1,'Data Transformation'!$G$3+0.5*'Data Transformation'!$W$25,IF(C299=1,D299-'Data Transformation'!$W$25,FALSE))</f>
        <v>0</v>
      </c>
      <c r="E298" t="str">
        <f t="array" ref="E298">IF(ISLOGICAL(D298),"",FREQUENCY(IF('Data Transformation'!$B$425:$B$8425='Bin Analysis'!$B291,'Data Transformation'!$G$425:$G$8425),D298))</f>
        <v/>
      </c>
      <c r="F298" t="str">
        <f t="shared" si="36"/>
        <v/>
      </c>
      <c r="G298">
        <f>Weighting!$H$10</f>
        <v>0</v>
      </c>
      <c r="H298">
        <f t="array" ref="H298">FREQUENCY(IF('Data Transformation'!$B$4:$B$8425=B291,'Data Transformation'!$G$4:$G$8425),'Bin Analysis'!$B298)</f>
        <v>12</v>
      </c>
      <c r="I298">
        <f t="shared" si="37"/>
        <v>1</v>
      </c>
      <c r="J298">
        <f t="shared" si="38"/>
        <v>1</v>
      </c>
      <c r="K298">
        <f>J298*Weighting!$W$10</f>
        <v>3</v>
      </c>
      <c r="M298" s="14"/>
    </row>
    <row r="299" spans="1:25" x14ac:dyDescent="0.45">
      <c r="A299" s="32">
        <f>IF(Weighting!$P$11&gt;0,B299,"")</f>
        <v>0.86404878020000009</v>
      </c>
      <c r="B299">
        <f>Weighting!$C$11</f>
        <v>0.86404878020000009</v>
      </c>
      <c r="C299">
        <f>Weighting!$F$11</f>
        <v>0</v>
      </c>
      <c r="D299" t="b">
        <f>IF(C299=1,'Data Transformation'!$G$3+0.5*'Data Transformation'!$W$25,IF(C300=1,D300-'Data Transformation'!$W$25,FALSE))</f>
        <v>0</v>
      </c>
      <c r="E299" t="str">
        <f t="array" ref="E299">IF(ISLOGICAL(D299),"",FREQUENCY(IF('Data Transformation'!$B$425:$B$8425='Bin Analysis'!$B291,'Data Transformation'!$G$425:$G$8425),D299))</f>
        <v/>
      </c>
      <c r="F299" t="str">
        <f t="shared" si="36"/>
        <v/>
      </c>
      <c r="G299">
        <f>Weighting!$H$11</f>
        <v>0</v>
      </c>
      <c r="H299">
        <f t="array" ref="H299">FREQUENCY(IF('Data Transformation'!$B$4:$B$8425=B291,'Data Transformation'!$G$4:$G$8425),'Bin Analysis'!$B299)</f>
        <v>12</v>
      </c>
      <c r="I299">
        <f t="shared" si="37"/>
        <v>0</v>
      </c>
      <c r="J299">
        <f t="shared" si="38"/>
        <v>0</v>
      </c>
      <c r="K299">
        <f>J299*Weighting!$W$11</f>
        <v>0</v>
      </c>
      <c r="M299" s="14"/>
    </row>
    <row r="300" spans="1:25" x14ac:dyDescent="0.45">
      <c r="A300" s="32">
        <f>IF(Weighting!$P$12&gt;0,B300,"")</f>
        <v>0.96972357690000011</v>
      </c>
      <c r="B300">
        <f>Weighting!$C$12</f>
        <v>0.96972357690000011</v>
      </c>
      <c r="C300">
        <f>Weighting!$F$12</f>
        <v>0</v>
      </c>
      <c r="D300">
        <f>IF(C300=1,'Data Transformation'!$G$3+0.5*'Data Transformation'!$W$25,IF(C301=1,D301-'Data Transformation'!$W$25,FALSE))</f>
        <v>0.76999999999999991</v>
      </c>
      <c r="E300">
        <f t="array" ref="E300">IF(ISLOGICAL(D300),"",FREQUENCY(IF('Data Transformation'!$B$425:$B$8425='Bin Analysis'!$B291,'Data Transformation'!$G$425:$G$8425),D300))</f>
        <v>12</v>
      </c>
      <c r="F300" t="e">
        <f t="shared" si="36"/>
        <v>#VALUE!</v>
      </c>
      <c r="G300">
        <f>Weighting!$H$12</f>
        <v>0</v>
      </c>
      <c r="H300">
        <f t="array" ref="H300">FREQUENCY(IF('Data Transformation'!$B$4:$B$8425=B291,'Data Transformation'!$G$4:$G$8425),'Bin Analysis'!$B300)</f>
        <v>12</v>
      </c>
      <c r="I300">
        <f t="shared" si="37"/>
        <v>0</v>
      </c>
      <c r="J300">
        <f t="shared" si="38"/>
        <v>0</v>
      </c>
      <c r="K300">
        <f>J300*Weighting!$W$12</f>
        <v>0</v>
      </c>
      <c r="M300" s="14"/>
    </row>
    <row r="301" spans="1:25" x14ac:dyDescent="0.45">
      <c r="A301" s="32">
        <f>IF(Weighting!$P$13&gt;0,B301,"")</f>
        <v>1.0753983736000001</v>
      </c>
      <c r="B301">
        <f>Weighting!$C$13</f>
        <v>1.0753983736000001</v>
      </c>
      <c r="C301">
        <f>Weighting!$F$13</f>
        <v>1</v>
      </c>
      <c r="D301">
        <f>IF(C301=1,'Data Transformation'!$G$3+0.5*'Data Transformation'!$W$25,IF(C302=1,D302-'Data Transformation'!$W$25,FALSE))</f>
        <v>1.17</v>
      </c>
      <c r="E301">
        <f t="array" ref="E301">IF(ISLOGICAL(D301),"",FREQUENCY(IF('Data Transformation'!$B$425:$B$8425='Bin Analysis'!$B291,'Data Transformation'!$G$425:$G$8425),D301))</f>
        <v>13</v>
      </c>
      <c r="F301">
        <f t="shared" si="36"/>
        <v>1</v>
      </c>
      <c r="G301">
        <f>Weighting!$H$13</f>
        <v>0</v>
      </c>
      <c r="H301">
        <f t="array" ref="H301">FREQUENCY(IF('Data Transformation'!$B$4:$B$8425=B291,'Data Transformation'!$G$4:$G$8425),'Bin Analysis'!$B301)</f>
        <v>14</v>
      </c>
      <c r="I301">
        <f t="shared" si="37"/>
        <v>2</v>
      </c>
      <c r="J301">
        <f t="shared" si="38"/>
        <v>1</v>
      </c>
      <c r="K301">
        <f>J301*Weighting!$W$13</f>
        <v>1</v>
      </c>
      <c r="M301" s="14"/>
    </row>
    <row r="302" spans="1:25" x14ac:dyDescent="0.45">
      <c r="A302" s="32">
        <f>IF(Weighting!$P$14&gt;0,B302,"")</f>
        <v>1.1810731703000001</v>
      </c>
      <c r="B302">
        <f>Weighting!$C$14</f>
        <v>1.1810731703000001</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14</v>
      </c>
      <c r="I302">
        <f t="shared" si="37"/>
        <v>0</v>
      </c>
      <c r="J302">
        <f t="shared" si="38"/>
        <v>0</v>
      </c>
      <c r="K302">
        <f>J302*Weighting!$W$14</f>
        <v>0</v>
      </c>
      <c r="M302" s="14"/>
    </row>
    <row r="303" spans="1:25" x14ac:dyDescent="0.45">
      <c r="A303" s="32">
        <f>IF(Weighting!$P$15&gt;0,B303,"")</f>
        <v>1.2867489670000001</v>
      </c>
      <c r="B303">
        <f>Weighting!$C$15</f>
        <v>1.2867489670000001</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14</v>
      </c>
      <c r="I303">
        <f t="shared" si="37"/>
        <v>0</v>
      </c>
      <c r="J303">
        <f t="shared" si="38"/>
        <v>0</v>
      </c>
      <c r="K303">
        <f>J303*Weighting!$W$15</f>
        <v>0</v>
      </c>
      <c r="M303" s="14"/>
    </row>
    <row r="304" spans="1:25" x14ac:dyDescent="0.45">
      <c r="A304" s="32" t="str">
        <f>IF(Weighting!$P$16&gt;0,B304,"")</f>
        <v/>
      </c>
      <c r="B304">
        <f>Weighting!$C$16</f>
        <v>1.3924227637000002</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14</v>
      </c>
      <c r="I304">
        <f t="shared" si="37"/>
        <v>0</v>
      </c>
      <c r="J304">
        <f t="shared" si="38"/>
        <v>0</v>
      </c>
      <c r="K304">
        <f>J304*Weighting!$W$16</f>
        <v>0</v>
      </c>
      <c r="M304" s="14"/>
    </row>
    <row r="305" spans="1:25" x14ac:dyDescent="0.45">
      <c r="A305" s="32" t="str">
        <f>IF(Weighting!$P$17&gt;0,B305,"")</f>
        <v/>
      </c>
      <c r="B305">
        <f>Weighting!$C$17</f>
        <v>1.4980975604000002</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14</v>
      </c>
      <c r="I305">
        <f t="shared" si="37"/>
        <v>0</v>
      </c>
      <c r="J305">
        <f t="shared" si="38"/>
        <v>0</v>
      </c>
      <c r="K305">
        <f>J305*Weighting!$W$17</f>
        <v>0</v>
      </c>
      <c r="M305" s="14"/>
    </row>
    <row r="306" spans="1:25" x14ac:dyDescent="0.45">
      <c r="A306" s="32" t="str">
        <f>IF(Weighting!$P$18&gt;0,B306,"")</f>
        <v/>
      </c>
      <c r="B306">
        <f>Weighting!$C$18</f>
        <v>1.6037723571000002</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14</v>
      </c>
      <c r="I306">
        <f t="shared" si="37"/>
        <v>0</v>
      </c>
      <c r="J306">
        <f t="shared" si="38"/>
        <v>0</v>
      </c>
      <c r="K306">
        <f>J306*Weighting!$W$18</f>
        <v>0</v>
      </c>
      <c r="M306" s="14"/>
    </row>
    <row r="307" spans="1:25" x14ac:dyDescent="0.45">
      <c r="A307" s="32" t="str">
        <f>IF(Weighting!$P$19&gt;0,B307,"")</f>
        <v/>
      </c>
      <c r="B307">
        <f>Weighting!$C$19</f>
        <v>1.7094471538000002</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14</v>
      </c>
      <c r="I307">
        <f t="shared" si="37"/>
        <v>0</v>
      </c>
      <c r="J307">
        <f t="shared" si="38"/>
        <v>0</v>
      </c>
      <c r="K307">
        <f>J307*Weighting!$W$19</f>
        <v>0</v>
      </c>
      <c r="M307" s="14"/>
    </row>
    <row r="308" spans="1:25" x14ac:dyDescent="0.45">
      <c r="A308" s="32" t="str">
        <f>IF(Weighting!$P$20&gt;0,B308,"")</f>
        <v/>
      </c>
      <c r="B308">
        <f>Weighting!$C$20</f>
        <v>1.8151219505000002</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14</v>
      </c>
      <c r="I308">
        <f t="shared" si="37"/>
        <v>0</v>
      </c>
      <c r="J308">
        <f t="shared" si="38"/>
        <v>0</v>
      </c>
      <c r="K308">
        <f>J308*Weighting!$W$20</f>
        <v>0</v>
      </c>
      <c r="M308" s="14"/>
    </row>
    <row r="309" spans="1:25" x14ac:dyDescent="0.45">
      <c r="A309" s="32" t="str">
        <f>IF(Weighting!$P$21&gt;0,B309,"")</f>
        <v/>
      </c>
      <c r="B309">
        <f>Weighting!$C$21</f>
        <v>1.9207967472000003</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14</v>
      </c>
      <c r="I309">
        <f t="shared" si="37"/>
        <v>0</v>
      </c>
      <c r="J309">
        <f t="shared" si="38"/>
        <v>0</v>
      </c>
      <c r="K309">
        <f>J309*Weighting!$W$21</f>
        <v>0</v>
      </c>
      <c r="M309" s="14"/>
    </row>
    <row r="310" spans="1:25" x14ac:dyDescent="0.45">
      <c r="A310" s="32" t="str">
        <f>IF(Weighting!$P$22&gt;0,B310,"")</f>
        <v/>
      </c>
      <c r="B310">
        <f>Weighting!$C$22</f>
        <v>2.0264715439000001</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14</v>
      </c>
      <c r="I310">
        <f t="shared" si="37"/>
        <v>0</v>
      </c>
      <c r="J310">
        <f t="shared" si="38"/>
        <v>0</v>
      </c>
      <c r="K310">
        <f>J310*Weighting!$W$22</f>
        <v>0</v>
      </c>
      <c r="M310" s="14"/>
    </row>
    <row r="311" spans="1:25" x14ac:dyDescent="0.45">
      <c r="A311" s="32" t="str">
        <f>IF(Weighting!$P$23&gt;0,B311,"")</f>
        <v/>
      </c>
      <c r="B311">
        <f>Weighting!$C$23</f>
        <v>2.1321463405999999</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14</v>
      </c>
      <c r="I311">
        <f t="shared" si="37"/>
        <v>0</v>
      </c>
      <c r="J311">
        <f t="shared" si="38"/>
        <v>0</v>
      </c>
      <c r="K311">
        <f>J311*Weighting!$W$23</f>
        <v>0</v>
      </c>
      <c r="M311" s="14"/>
    </row>
    <row r="312" spans="1:25" x14ac:dyDescent="0.45">
      <c r="A312" s="32" t="str">
        <f>IF(Weighting!$P$24&gt;0,B312,"")</f>
        <v/>
      </c>
      <c r="B312">
        <f>Weighting!$C$24</f>
        <v>2.2378211372999997</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14</v>
      </c>
      <c r="I312">
        <f t="shared" si="37"/>
        <v>0</v>
      </c>
      <c r="J312">
        <f t="shared" si="38"/>
        <v>0</v>
      </c>
      <c r="K312">
        <f>J312*Weighting!$W$24</f>
        <v>0</v>
      </c>
      <c r="M312" s="14"/>
    </row>
    <row r="313" spans="1:25" x14ac:dyDescent="0.45">
      <c r="A313" s="32" t="str">
        <f>IF(Weighting!$P$25&gt;0,B313,"")</f>
        <v/>
      </c>
      <c r="B313">
        <f>Weighting!$C$25</f>
        <v>2.3434959339999994</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14</v>
      </c>
      <c r="I313">
        <f t="shared" si="37"/>
        <v>0</v>
      </c>
      <c r="J313">
        <f t="shared" si="38"/>
        <v>0</v>
      </c>
      <c r="K313">
        <f>J313*Weighting!$W$25</f>
        <v>0</v>
      </c>
      <c r="M313" s="14"/>
    </row>
    <row r="314" spans="1:25" x14ac:dyDescent="0.45">
      <c r="O314"/>
      <c r="P314"/>
      <c r="Q314"/>
      <c r="R314"/>
    </row>
    <row r="315" spans="1:25" ht="23.15" x14ac:dyDescent="0.6">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12</v>
      </c>
      <c r="N315" s="27">
        <f>IF('Input and Summary Results'!$J$16="minimum",'Bin Analysis'!X316/(M315-1),'Bin Analysis'!Y315/('Bin Analysis'!M315-1))</f>
        <v>0</v>
      </c>
      <c r="O315" s="27">
        <f>IF(M315=FALSE,NA(),(VLOOKUP(1,C318:K337,4,FALSE))/(M315-1))</f>
        <v>0.72727272727272729</v>
      </c>
      <c r="P315" s="27">
        <f>IF(M315=FALSE,NA(),SUM(J318:J337)/Weighting!$S$5)</f>
        <v>0.6</v>
      </c>
      <c r="Q315" s="27">
        <f>IF(M315=FALSE,NA(),SUM(K318:K337)/Weighting!$S$6)</f>
        <v>0.60869565217391308</v>
      </c>
      <c r="R315" s="27">
        <f>IF(M315=FALSE,NA(),(VLOOKUP(1,G318:K337,3,FALSE))/(M315-1))</f>
        <v>0</v>
      </c>
      <c r="S315" s="22" t="str">
        <f>IF(M315=FALSE,NA(),IF(SUM(J318:J337)=2,"yes","no"))</f>
        <v>no</v>
      </c>
      <c r="X315" s="2" cm="2">
        <f t="array" ref="X315:X316">FREQUENCY(IF('Data Transformation'!$B$425:$B$6424='Bin Analysis'!L315,'Data Transformation'!$G$425:$G$6424),'Data Transformation'!$U$11)</f>
        <v>11</v>
      </c>
      <c r="Y315" s="2" cm="2">
        <f t="array" ref="Y315:Y316">FREQUENCY(IF('Data Transformation'!$B$425:$B$6424='Bin Analysis'!L315,'Data Transformation'!$G$425:$G$6424),'Data Transformation'!$U$12)</f>
        <v>3</v>
      </c>
    </row>
    <row r="316" spans="1:25" x14ac:dyDescent="0.45">
      <c r="A316" s="14" t="s">
        <v>67</v>
      </c>
      <c r="B316" t="s">
        <v>47</v>
      </c>
      <c r="C316" t="s">
        <v>5</v>
      </c>
      <c r="D316" t="s">
        <v>100</v>
      </c>
      <c r="E316" t="s">
        <v>101</v>
      </c>
      <c r="F316" t="s">
        <v>102</v>
      </c>
      <c r="G316" t="s">
        <v>70</v>
      </c>
      <c r="H316" t="s">
        <v>31</v>
      </c>
      <c r="I316" t="s">
        <v>32</v>
      </c>
      <c r="J316" t="s">
        <v>46</v>
      </c>
      <c r="K316" s="14" t="s">
        <v>45</v>
      </c>
      <c r="M316" s="14"/>
      <c r="X316" s="2">
        <v>0</v>
      </c>
      <c r="Y316" s="2">
        <v>8</v>
      </c>
    </row>
    <row r="317" spans="1:25" x14ac:dyDescent="0.4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45">
      <c r="A318" s="32">
        <f>IF(Weighting!$P$6&gt;0,B318,"")</f>
        <v>0.3356747967</v>
      </c>
      <c r="B318">
        <f>Weighting!$C$6</f>
        <v>0.3356747967</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0</v>
      </c>
      <c r="I318">
        <f>H318-H317</f>
        <v>0</v>
      </c>
      <c r="J318">
        <f>IF(I318=0,0,1)</f>
        <v>0</v>
      </c>
      <c r="K318">
        <f>J318*Weighting!$W$6</f>
        <v>0</v>
      </c>
      <c r="M318" s="14"/>
    </row>
    <row r="319" spans="1:25" x14ac:dyDescent="0.45">
      <c r="A319" s="32">
        <f>IF(Weighting!$P$7&gt;0,B319,"")</f>
        <v>0.44134959340000002</v>
      </c>
      <c r="B319">
        <f>Weighting!$C$7</f>
        <v>0.44134959340000002</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0</v>
      </c>
      <c r="I319">
        <f t="shared" ref="I319:I337" si="40">H319-H318</f>
        <v>0</v>
      </c>
      <c r="J319">
        <f>IF(I319=0,0,1)</f>
        <v>0</v>
      </c>
      <c r="K319">
        <f>J319*Weighting!$W$7</f>
        <v>0</v>
      </c>
      <c r="M319" s="14"/>
    </row>
    <row r="320" spans="1:25" x14ac:dyDescent="0.45">
      <c r="A320" s="32">
        <f>IF(Weighting!$P$8&gt;0,B320,"")</f>
        <v>0.54702439010000004</v>
      </c>
      <c r="B320">
        <f>Weighting!$C$8</f>
        <v>0.54702439010000004</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0</v>
      </c>
      <c r="I320">
        <f t="shared" si="40"/>
        <v>0</v>
      </c>
      <c r="J320">
        <f t="shared" ref="J320:J337" si="41">IF(I320=0,0,1)</f>
        <v>0</v>
      </c>
      <c r="K320">
        <f>J320*Weighting!$W$8</f>
        <v>0</v>
      </c>
      <c r="M320" s="14"/>
    </row>
    <row r="321" spans="1:13" x14ac:dyDescent="0.45">
      <c r="A321" s="32">
        <f>IF(Weighting!$P$9&gt;0,B321,"")</f>
        <v>0.65269918680000005</v>
      </c>
      <c r="B321" s="50">
        <f>Weighting!$C$9</f>
        <v>0.65269918680000005</v>
      </c>
      <c r="C321">
        <f>Weighting!$F$9</f>
        <v>0</v>
      </c>
      <c r="D321" t="b">
        <f>IF(C321=1,'Data Transformation'!$G$3+0.5*'Data Transformation'!$W$25,IF(C322=1,D322-'Data Transformation'!$W$25,FALSE))</f>
        <v>0</v>
      </c>
      <c r="E321" t="str">
        <f t="array" ref="E321">IF(ISLOGICAL(D321),"",FREQUENCY(IF('Data Transformation'!$B$425:$B$8425='Bin Analysis'!$B315,'Data Transformation'!$G$425:$G$8425),D321))</f>
        <v/>
      </c>
      <c r="F321" t="str">
        <f t="shared" si="39"/>
        <v/>
      </c>
      <c r="G321">
        <f>Weighting!$H$9</f>
        <v>0</v>
      </c>
      <c r="H321">
        <f t="array" ref="H321">FREQUENCY(IF('Data Transformation'!$B$4:$B$8425=B315,'Data Transformation'!$G$4:$G$8425),'Bin Analysis'!$B321)</f>
        <v>1</v>
      </c>
      <c r="I321">
        <f t="shared" si="40"/>
        <v>1</v>
      </c>
      <c r="J321">
        <f t="shared" si="41"/>
        <v>1</v>
      </c>
      <c r="K321">
        <f>J321*Weighting!$W$9</f>
        <v>3</v>
      </c>
      <c r="M321" s="14"/>
    </row>
    <row r="322" spans="1:13" x14ac:dyDescent="0.45">
      <c r="A322" s="32">
        <f>IF(Weighting!$P$10&gt;0,B322,"")</f>
        <v>0.75837398350000007</v>
      </c>
      <c r="B322">
        <f>Weighting!$C$10</f>
        <v>0.75837398350000007</v>
      </c>
      <c r="C322">
        <f>Weighting!$F$10</f>
        <v>0</v>
      </c>
      <c r="D322" t="b">
        <f>IF(C322=1,'Data Transformation'!$G$3+0.5*'Data Transformation'!$W$25,IF(C323=1,D323-'Data Transformation'!$W$25,FALSE))</f>
        <v>0</v>
      </c>
      <c r="E322" t="str">
        <f t="array" ref="E322">IF(ISLOGICAL(D322),"",FREQUENCY(IF('Data Transformation'!$B$425:$B$8425='Bin Analysis'!$B315,'Data Transformation'!$G$425:$G$8425),D322))</f>
        <v/>
      </c>
      <c r="F322" t="str">
        <f t="shared" si="39"/>
        <v/>
      </c>
      <c r="G322">
        <f>Weighting!$H$10</f>
        <v>0</v>
      </c>
      <c r="H322">
        <f t="array" ref="H322">FREQUENCY(IF('Data Transformation'!$B$4:$B$8425=B315,'Data Transformation'!$G$4:$G$8425),'Bin Analysis'!$B322)</f>
        <v>2</v>
      </c>
      <c r="I322">
        <f t="shared" si="40"/>
        <v>1</v>
      </c>
      <c r="J322">
        <f t="shared" si="41"/>
        <v>1</v>
      </c>
      <c r="K322">
        <f>J322*Weighting!$W$10</f>
        <v>3</v>
      </c>
      <c r="M322" s="14"/>
    </row>
    <row r="323" spans="1:13" x14ac:dyDescent="0.45">
      <c r="A323" s="32">
        <f>IF(Weighting!$P$11&gt;0,B323,"")</f>
        <v>0.86404878020000009</v>
      </c>
      <c r="B323">
        <f>Weighting!$C$11</f>
        <v>0.86404878020000009</v>
      </c>
      <c r="C323">
        <f>Weighting!$F$11</f>
        <v>0</v>
      </c>
      <c r="D323" t="b">
        <f>IF(C323=1,'Data Transformation'!$G$3+0.5*'Data Transformation'!$W$25,IF(C324=1,D324-'Data Transformation'!$W$25,FALSE))</f>
        <v>0</v>
      </c>
      <c r="E323" t="str">
        <f t="array" ref="E323">IF(ISLOGICAL(D323),"",FREQUENCY(IF('Data Transformation'!$B$425:$B$8425='Bin Analysis'!$B315,'Data Transformation'!$G$425:$G$8425),D323))</f>
        <v/>
      </c>
      <c r="F323" t="str">
        <f t="shared" si="39"/>
        <v/>
      </c>
      <c r="G323">
        <f>Weighting!$H$11</f>
        <v>0</v>
      </c>
      <c r="H323">
        <f t="array" ref="H323">FREQUENCY(IF('Data Transformation'!$B$4:$B$8425=B315,'Data Transformation'!$G$4:$G$8425),'Bin Analysis'!$B323)</f>
        <v>6</v>
      </c>
      <c r="I323">
        <f t="shared" si="40"/>
        <v>4</v>
      </c>
      <c r="J323">
        <f t="shared" si="41"/>
        <v>1</v>
      </c>
      <c r="K323">
        <f>J323*Weighting!$W$11</f>
        <v>3</v>
      </c>
      <c r="M323" s="14"/>
    </row>
    <row r="324" spans="1:13" x14ac:dyDescent="0.45">
      <c r="A324" s="32">
        <f>IF(Weighting!$P$12&gt;0,B324,"")</f>
        <v>0.96972357690000011</v>
      </c>
      <c r="B324">
        <f>Weighting!$C$12</f>
        <v>0.96972357690000011</v>
      </c>
      <c r="C324">
        <f>Weighting!$F$12</f>
        <v>0</v>
      </c>
      <c r="D324">
        <f>IF(C324=1,'Data Transformation'!$G$3+0.5*'Data Transformation'!$W$25,IF(C325=1,D325-'Data Transformation'!$W$25,FALSE))</f>
        <v>0.76999999999999991</v>
      </c>
      <c r="E324">
        <f t="array" ref="E324">IF(ISLOGICAL(D324),"",FREQUENCY(IF('Data Transformation'!$B$425:$B$8425='Bin Analysis'!$B315,'Data Transformation'!$G$425:$G$8425),D324))</f>
        <v>3</v>
      </c>
      <c r="F324" t="e">
        <f t="shared" si="39"/>
        <v>#VALUE!</v>
      </c>
      <c r="G324">
        <f>Weighting!$H$12</f>
        <v>0</v>
      </c>
      <c r="H324">
        <f t="array" ref="H324">FREQUENCY(IF('Data Transformation'!$B$4:$B$8425=B315,'Data Transformation'!$G$4:$G$8425),'Bin Analysis'!$B324)</f>
        <v>8</v>
      </c>
      <c r="I324">
        <f t="shared" si="40"/>
        <v>2</v>
      </c>
      <c r="J324">
        <f t="shared" si="41"/>
        <v>1</v>
      </c>
      <c r="K324">
        <f>J324*Weighting!$W$12</f>
        <v>2</v>
      </c>
      <c r="M324" s="14"/>
    </row>
    <row r="325" spans="1:13" x14ac:dyDescent="0.45">
      <c r="A325" s="32">
        <f>IF(Weighting!$P$13&gt;0,B325,"")</f>
        <v>1.0753983736000001</v>
      </c>
      <c r="B325">
        <f>Weighting!$C$13</f>
        <v>1.0753983736000001</v>
      </c>
      <c r="C325">
        <f>Weighting!$F$13</f>
        <v>1</v>
      </c>
      <c r="D325">
        <f>IF(C325=1,'Data Transformation'!$G$3+0.5*'Data Transformation'!$W$25,IF(C326=1,D326-'Data Transformation'!$W$25,FALSE))</f>
        <v>1.17</v>
      </c>
      <c r="E325">
        <f t="array" ref="E325">IF(ISLOGICAL(D325),"",FREQUENCY(IF('Data Transformation'!$B$425:$B$8425='Bin Analysis'!$B315,'Data Transformation'!$G$425:$G$8425),D325))</f>
        <v>11</v>
      </c>
      <c r="F325">
        <f t="shared" si="39"/>
        <v>8</v>
      </c>
      <c r="G325">
        <f>Weighting!$H$13</f>
        <v>0</v>
      </c>
      <c r="H325">
        <f t="array" ref="H325">FREQUENCY(IF('Data Transformation'!$B$4:$B$8425=B315,'Data Transformation'!$G$4:$G$8425),'Bin Analysis'!$B325)</f>
        <v>11</v>
      </c>
      <c r="I325">
        <f t="shared" si="40"/>
        <v>3</v>
      </c>
      <c r="J325">
        <f t="shared" si="41"/>
        <v>1</v>
      </c>
      <c r="K325">
        <f>J325*Weighting!$W$13</f>
        <v>1</v>
      </c>
      <c r="M325" s="14"/>
    </row>
    <row r="326" spans="1:13" x14ac:dyDescent="0.45">
      <c r="A326" s="32">
        <f>IF(Weighting!$P$14&gt;0,B326,"")</f>
        <v>1.1810731703000001</v>
      </c>
      <c r="B326">
        <f>Weighting!$C$14</f>
        <v>1.1810731703000001</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12</v>
      </c>
      <c r="I326">
        <f t="shared" si="40"/>
        <v>1</v>
      </c>
      <c r="J326">
        <f t="shared" si="41"/>
        <v>1</v>
      </c>
      <c r="K326">
        <f>J326*Weighting!$W$14</f>
        <v>2</v>
      </c>
      <c r="M326" s="14"/>
    </row>
    <row r="327" spans="1:13" x14ac:dyDescent="0.45">
      <c r="A327" s="32">
        <f>IF(Weighting!$P$15&gt;0,B327,"")</f>
        <v>1.2867489670000001</v>
      </c>
      <c r="B327">
        <f>Weighting!$C$15</f>
        <v>1.2867489670000001</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12</v>
      </c>
      <c r="I327">
        <f t="shared" si="40"/>
        <v>0</v>
      </c>
      <c r="J327">
        <f t="shared" si="41"/>
        <v>0</v>
      </c>
      <c r="K327">
        <f>J327*Weighting!$W$15</f>
        <v>0</v>
      </c>
      <c r="M327" s="14"/>
    </row>
    <row r="328" spans="1:13" x14ac:dyDescent="0.45">
      <c r="A328" s="32" t="str">
        <f>IF(Weighting!$P$16&gt;0,B328,"")</f>
        <v/>
      </c>
      <c r="B328">
        <f>Weighting!$C$16</f>
        <v>1.3924227637000002</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12</v>
      </c>
      <c r="I328">
        <f t="shared" si="40"/>
        <v>0</v>
      </c>
      <c r="J328">
        <f t="shared" si="41"/>
        <v>0</v>
      </c>
      <c r="K328">
        <f>J328*Weighting!$W$16</f>
        <v>0</v>
      </c>
      <c r="M328" s="14"/>
    </row>
    <row r="329" spans="1:13" x14ac:dyDescent="0.45">
      <c r="A329" s="32" t="str">
        <f>IF(Weighting!$P$17&gt;0,B329,"")</f>
        <v/>
      </c>
      <c r="B329">
        <f>Weighting!$C$17</f>
        <v>1.4980975604000002</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12</v>
      </c>
      <c r="I329">
        <f t="shared" si="40"/>
        <v>0</v>
      </c>
      <c r="J329">
        <f t="shared" si="41"/>
        <v>0</v>
      </c>
      <c r="K329">
        <f>J329*Weighting!$W$17</f>
        <v>0</v>
      </c>
      <c r="M329" s="14"/>
    </row>
    <row r="330" spans="1:13" x14ac:dyDescent="0.45">
      <c r="A330" s="32" t="str">
        <f>IF(Weighting!$P$18&gt;0,B330,"")</f>
        <v/>
      </c>
      <c r="B330">
        <f>Weighting!$C$18</f>
        <v>1.6037723571000002</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12</v>
      </c>
      <c r="I330">
        <f t="shared" si="40"/>
        <v>0</v>
      </c>
      <c r="J330">
        <f t="shared" si="41"/>
        <v>0</v>
      </c>
      <c r="K330">
        <f>J330*Weighting!$W$18</f>
        <v>0</v>
      </c>
      <c r="M330" s="14"/>
    </row>
    <row r="331" spans="1:13" x14ac:dyDescent="0.45">
      <c r="A331" s="32" t="str">
        <f>IF(Weighting!$P$19&gt;0,B331,"")</f>
        <v/>
      </c>
      <c r="B331">
        <f>Weighting!$C$19</f>
        <v>1.7094471538000002</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12</v>
      </c>
      <c r="I331">
        <f t="shared" si="40"/>
        <v>0</v>
      </c>
      <c r="J331">
        <f t="shared" si="41"/>
        <v>0</v>
      </c>
      <c r="K331">
        <f>J331*Weighting!$W$19</f>
        <v>0</v>
      </c>
      <c r="M331" s="14"/>
    </row>
    <row r="332" spans="1:13" x14ac:dyDescent="0.45">
      <c r="A332" s="32" t="str">
        <f>IF(Weighting!$P$20&gt;0,B332,"")</f>
        <v/>
      </c>
      <c r="B332">
        <f>Weighting!$C$20</f>
        <v>1.8151219505000002</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12</v>
      </c>
      <c r="I332">
        <f t="shared" si="40"/>
        <v>0</v>
      </c>
      <c r="J332">
        <f t="shared" si="41"/>
        <v>0</v>
      </c>
      <c r="K332">
        <f>J332*Weighting!$W$20</f>
        <v>0</v>
      </c>
      <c r="M332" s="14"/>
    </row>
    <row r="333" spans="1:13" x14ac:dyDescent="0.45">
      <c r="A333" s="32" t="str">
        <f>IF(Weighting!$P$21&gt;0,B333,"")</f>
        <v/>
      </c>
      <c r="B333">
        <f>Weighting!$C$21</f>
        <v>1.9207967472000003</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12</v>
      </c>
      <c r="I333">
        <f t="shared" si="40"/>
        <v>0</v>
      </c>
      <c r="J333">
        <f t="shared" si="41"/>
        <v>0</v>
      </c>
      <c r="K333">
        <f>J333*Weighting!$W$21</f>
        <v>0</v>
      </c>
      <c r="M333" s="14"/>
    </row>
    <row r="334" spans="1:13" x14ac:dyDescent="0.45">
      <c r="A334" s="32" t="str">
        <f>IF(Weighting!$P$22&gt;0,B334,"")</f>
        <v/>
      </c>
      <c r="B334">
        <f>Weighting!$C$22</f>
        <v>2.0264715439000001</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12</v>
      </c>
      <c r="I334">
        <f t="shared" si="40"/>
        <v>0</v>
      </c>
      <c r="J334">
        <f t="shared" si="41"/>
        <v>0</v>
      </c>
      <c r="K334">
        <f>J334*Weighting!$W$22</f>
        <v>0</v>
      </c>
      <c r="M334" s="14"/>
    </row>
    <row r="335" spans="1:13" x14ac:dyDescent="0.45">
      <c r="A335" s="32" t="str">
        <f>IF(Weighting!$P$23&gt;0,B335,"")</f>
        <v/>
      </c>
      <c r="B335">
        <f>Weighting!$C$23</f>
        <v>2.1321463405999999</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12</v>
      </c>
      <c r="I335">
        <f t="shared" si="40"/>
        <v>0</v>
      </c>
      <c r="J335">
        <f t="shared" si="41"/>
        <v>0</v>
      </c>
      <c r="K335">
        <f>J335*Weighting!$W$23</f>
        <v>0</v>
      </c>
      <c r="M335" s="14"/>
    </row>
    <row r="336" spans="1:13" x14ac:dyDescent="0.45">
      <c r="A336" s="32" t="str">
        <f>IF(Weighting!$P$24&gt;0,B336,"")</f>
        <v/>
      </c>
      <c r="B336">
        <f>Weighting!$C$24</f>
        <v>2.2378211372999997</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12</v>
      </c>
      <c r="I336">
        <f t="shared" si="40"/>
        <v>0</v>
      </c>
      <c r="J336">
        <f t="shared" si="41"/>
        <v>0</v>
      </c>
      <c r="K336">
        <f>J336*Weighting!$W$24</f>
        <v>0</v>
      </c>
      <c r="M336" s="14"/>
    </row>
    <row r="337" spans="1:25" x14ac:dyDescent="0.45">
      <c r="A337" s="32" t="str">
        <f>IF(Weighting!$P$25&gt;0,B337,"")</f>
        <v/>
      </c>
      <c r="B337">
        <f>Weighting!$C$25</f>
        <v>2.3434959339999994</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12</v>
      </c>
      <c r="I337">
        <f t="shared" si="40"/>
        <v>0</v>
      </c>
      <c r="J337">
        <f t="shared" si="41"/>
        <v>0</v>
      </c>
      <c r="K337">
        <f>J337*Weighting!$W$25</f>
        <v>0</v>
      </c>
      <c r="M337" s="14"/>
    </row>
    <row r="338" spans="1:25" x14ac:dyDescent="0.45">
      <c r="O338"/>
      <c r="P338"/>
      <c r="Q338"/>
      <c r="R338"/>
    </row>
    <row r="339" spans="1:25" ht="23.15" x14ac:dyDescent="0.6">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13</v>
      </c>
      <c r="N339" s="27">
        <f>IF('Input and Summary Results'!$J$16="minimum",'Bin Analysis'!X340/(M339-1),'Bin Analysis'!Y339/('Bin Analysis'!M339-1))</f>
        <v>0</v>
      </c>
      <c r="O339" s="27">
        <f>IF(M339=FALSE,NA(),(VLOOKUP(1,C342:K361,4,FALSE))/(M339-1))</f>
        <v>0.91666666666666663</v>
      </c>
      <c r="P339" s="27">
        <f>IF(M339=FALSE,NA(),SUM(J342:J361)/Weighting!$S$5)</f>
        <v>0.4</v>
      </c>
      <c r="Q339" s="27">
        <f>IF(M339=FALSE,NA(),SUM(K342:K361)/Weighting!$S$6)</f>
        <v>0.34782608695652173</v>
      </c>
      <c r="R339" s="27">
        <f>IF(M339=FALSE,NA(),(VLOOKUP(1,G342:K361,3,FALSE))/(M339-1))</f>
        <v>0</v>
      </c>
      <c r="S339" s="22" t="str">
        <f>IF(M339=FALSE,NA(),IF(SUM(J342:J361)=2,"yes","no"))</f>
        <v>no</v>
      </c>
      <c r="X339" s="2" cm="2">
        <f t="array" ref="X339:X340">FREQUENCY(IF('Data Transformation'!$B$425:$B$6424='Bin Analysis'!L339,'Data Transformation'!$G$425:$G$6424),'Data Transformation'!$U$11)</f>
        <v>12</v>
      </c>
      <c r="Y339" s="2" cm="2">
        <f t="array" ref="Y339:Y340">FREQUENCY(IF('Data Transformation'!$B$425:$B$6424='Bin Analysis'!L339,'Data Transformation'!$G$425:$G$6424),'Data Transformation'!$U$12)</f>
        <v>1</v>
      </c>
    </row>
    <row r="340" spans="1:25" x14ac:dyDescent="0.45">
      <c r="A340" s="14" t="s">
        <v>67</v>
      </c>
      <c r="B340" t="s">
        <v>47</v>
      </c>
      <c r="C340" t="s">
        <v>5</v>
      </c>
      <c r="D340" t="s">
        <v>100</v>
      </c>
      <c r="E340" t="s">
        <v>101</v>
      </c>
      <c r="F340" t="s">
        <v>102</v>
      </c>
      <c r="G340" t="s">
        <v>70</v>
      </c>
      <c r="H340" t="s">
        <v>31</v>
      </c>
      <c r="I340" t="s">
        <v>32</v>
      </c>
      <c r="J340" t="s">
        <v>46</v>
      </c>
      <c r="K340" s="14" t="s">
        <v>45</v>
      </c>
      <c r="M340" s="14"/>
      <c r="X340" s="2">
        <v>0</v>
      </c>
      <c r="Y340" s="2">
        <v>11</v>
      </c>
    </row>
    <row r="341" spans="1:25" x14ac:dyDescent="0.4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45">
      <c r="A342" s="32">
        <f>IF(Weighting!$P$6&gt;0,B342,"")</f>
        <v>0.3356747967</v>
      </c>
      <c r="B342">
        <f>Weighting!$C$6</f>
        <v>0.3356747967</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0</v>
      </c>
      <c r="I342">
        <f>H342-H341</f>
        <v>0</v>
      </c>
      <c r="J342">
        <f>IF(I342=0,0,1)</f>
        <v>0</v>
      </c>
      <c r="K342">
        <f>J342*Weighting!$W$6</f>
        <v>0</v>
      </c>
      <c r="M342" s="14"/>
    </row>
    <row r="343" spans="1:25" x14ac:dyDescent="0.45">
      <c r="A343" s="32">
        <f>IF(Weighting!$P$7&gt;0,B343,"")</f>
        <v>0.44134959340000002</v>
      </c>
      <c r="B343">
        <f>Weighting!$C$7</f>
        <v>0.44134959340000002</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1</v>
      </c>
      <c r="I343">
        <f t="shared" ref="I343:I361" si="43">H343-H342</f>
        <v>1</v>
      </c>
      <c r="J343">
        <f>IF(I343=0,0,1)</f>
        <v>1</v>
      </c>
      <c r="K343">
        <f>J343*Weighting!$W$7</f>
        <v>2</v>
      </c>
      <c r="M343" s="14"/>
    </row>
    <row r="344" spans="1:25" x14ac:dyDescent="0.45">
      <c r="A344" s="32">
        <f>IF(Weighting!$P$8&gt;0,B344,"")</f>
        <v>0.54702439010000004</v>
      </c>
      <c r="B344">
        <f>Weighting!$C$8</f>
        <v>0.54702439010000004</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1</v>
      </c>
      <c r="I344">
        <f t="shared" si="43"/>
        <v>0</v>
      </c>
      <c r="J344">
        <f t="shared" ref="J344:J361" si="44">IF(I344=0,0,1)</f>
        <v>0</v>
      </c>
      <c r="K344">
        <f>J344*Weighting!$W$8</f>
        <v>0</v>
      </c>
      <c r="M344" s="14"/>
    </row>
    <row r="345" spans="1:25" x14ac:dyDescent="0.45">
      <c r="A345" s="32">
        <f>IF(Weighting!$P$9&gt;0,B345,"")</f>
        <v>0.65269918680000005</v>
      </c>
      <c r="B345" s="50">
        <f>Weighting!$C$9</f>
        <v>0.65269918680000005</v>
      </c>
      <c r="C345">
        <f>Weighting!$F$9</f>
        <v>0</v>
      </c>
      <c r="D345" t="b">
        <f>IF(C345=1,'Data Transformation'!$G$3+0.5*'Data Transformation'!$W$25,IF(C346=1,D346-'Data Transformation'!$W$25,FALSE))</f>
        <v>0</v>
      </c>
      <c r="E345" t="str">
        <f t="array" ref="E345">IF(ISLOGICAL(D345),"",FREQUENCY(IF('Data Transformation'!$B$425:$B$8425='Bin Analysis'!$B339,'Data Transformation'!$G$425:$G$8425),D345))</f>
        <v/>
      </c>
      <c r="F345" t="str">
        <f t="shared" si="42"/>
        <v/>
      </c>
      <c r="G345">
        <f>Weighting!$H$9</f>
        <v>0</v>
      </c>
      <c r="H345">
        <f t="array" ref="H345">FREQUENCY(IF('Data Transformation'!$B$4:$B$8425=B339,'Data Transformation'!$G$4:$G$8425),'Bin Analysis'!$B345)</f>
        <v>1</v>
      </c>
      <c r="I345">
        <f t="shared" si="43"/>
        <v>0</v>
      </c>
      <c r="J345">
        <f t="shared" si="44"/>
        <v>0</v>
      </c>
      <c r="K345">
        <f>J345*Weighting!$W$9</f>
        <v>0</v>
      </c>
      <c r="M345" s="14"/>
    </row>
    <row r="346" spans="1:25" x14ac:dyDescent="0.45">
      <c r="A346" s="32">
        <f>IF(Weighting!$P$10&gt;0,B346,"")</f>
        <v>0.75837398350000007</v>
      </c>
      <c r="B346">
        <f>Weighting!$C$10</f>
        <v>0.75837398350000007</v>
      </c>
      <c r="C346">
        <f>Weighting!$F$10</f>
        <v>0</v>
      </c>
      <c r="D346" t="b">
        <f>IF(C346=1,'Data Transformation'!$G$3+0.5*'Data Transformation'!$W$25,IF(C347=1,D347-'Data Transformation'!$W$25,FALSE))</f>
        <v>0</v>
      </c>
      <c r="E346" t="str">
        <f t="array" ref="E346">IF(ISLOGICAL(D346),"",FREQUENCY(IF('Data Transformation'!$B$425:$B$8425='Bin Analysis'!$B339,'Data Transformation'!$G$425:$G$8425),D346))</f>
        <v/>
      </c>
      <c r="F346" t="str">
        <f t="shared" si="42"/>
        <v/>
      </c>
      <c r="G346">
        <f>Weighting!$H$10</f>
        <v>0</v>
      </c>
      <c r="H346">
        <f t="array" ref="H346">FREQUENCY(IF('Data Transformation'!$B$4:$B$8425=B339,'Data Transformation'!$G$4:$G$8425),'Bin Analysis'!$B346)</f>
        <v>1</v>
      </c>
      <c r="I346">
        <f t="shared" si="43"/>
        <v>0</v>
      </c>
      <c r="J346">
        <f t="shared" si="44"/>
        <v>0</v>
      </c>
      <c r="K346">
        <f>J346*Weighting!$W$10</f>
        <v>0</v>
      </c>
      <c r="M346" s="14"/>
    </row>
    <row r="347" spans="1:25" x14ac:dyDescent="0.45">
      <c r="A347" s="32">
        <f>IF(Weighting!$P$11&gt;0,B347,"")</f>
        <v>0.86404878020000009</v>
      </c>
      <c r="B347">
        <f>Weighting!$C$11</f>
        <v>0.86404878020000009</v>
      </c>
      <c r="C347">
        <f>Weighting!$F$11</f>
        <v>0</v>
      </c>
      <c r="D347" t="b">
        <f>IF(C347=1,'Data Transformation'!$G$3+0.5*'Data Transformation'!$W$25,IF(C348=1,D348-'Data Transformation'!$W$25,FALSE))</f>
        <v>0</v>
      </c>
      <c r="E347" t="str">
        <f t="array" ref="E347">IF(ISLOGICAL(D347),"",FREQUENCY(IF('Data Transformation'!$B$425:$B$8425='Bin Analysis'!$B339,'Data Transformation'!$G$425:$G$8425),D347))</f>
        <v/>
      </c>
      <c r="F347" t="str">
        <f t="shared" si="42"/>
        <v/>
      </c>
      <c r="G347">
        <f>Weighting!$H$11</f>
        <v>0</v>
      </c>
      <c r="H347">
        <f t="array" ref="H347">FREQUENCY(IF('Data Transformation'!$B$4:$B$8425=B339,'Data Transformation'!$G$4:$G$8425),'Bin Analysis'!$B347)</f>
        <v>4</v>
      </c>
      <c r="I347">
        <f t="shared" si="43"/>
        <v>3</v>
      </c>
      <c r="J347">
        <f t="shared" si="44"/>
        <v>1</v>
      </c>
      <c r="K347">
        <f>J347*Weighting!$W$11</f>
        <v>3</v>
      </c>
      <c r="M347" s="14"/>
    </row>
    <row r="348" spans="1:25" x14ac:dyDescent="0.45">
      <c r="A348" s="32">
        <f>IF(Weighting!$P$12&gt;0,B348,"")</f>
        <v>0.96972357690000011</v>
      </c>
      <c r="B348">
        <f>Weighting!$C$12</f>
        <v>0.96972357690000011</v>
      </c>
      <c r="C348">
        <f>Weighting!$F$12</f>
        <v>0</v>
      </c>
      <c r="D348">
        <f>IF(C348=1,'Data Transformation'!$G$3+0.5*'Data Transformation'!$W$25,IF(C349=1,D349-'Data Transformation'!$W$25,FALSE))</f>
        <v>0.76999999999999991</v>
      </c>
      <c r="E348">
        <f t="array" ref="E348">IF(ISLOGICAL(D348),"",FREQUENCY(IF('Data Transformation'!$B$425:$B$8425='Bin Analysis'!$B339,'Data Transformation'!$G$425:$G$8425),D348))</f>
        <v>1</v>
      </c>
      <c r="F348" t="e">
        <f t="shared" si="42"/>
        <v>#VALUE!</v>
      </c>
      <c r="G348">
        <f>Weighting!$H$12</f>
        <v>0</v>
      </c>
      <c r="H348">
        <f t="array" ref="H348">FREQUENCY(IF('Data Transformation'!$B$4:$B$8425=B339,'Data Transformation'!$G$4:$G$8425),'Bin Analysis'!$B348)</f>
        <v>11</v>
      </c>
      <c r="I348">
        <f t="shared" si="43"/>
        <v>7</v>
      </c>
      <c r="J348">
        <f t="shared" si="44"/>
        <v>1</v>
      </c>
      <c r="K348">
        <f>J348*Weighting!$W$12</f>
        <v>2</v>
      </c>
      <c r="M348" s="14"/>
    </row>
    <row r="349" spans="1:25" x14ac:dyDescent="0.45">
      <c r="A349" s="32">
        <f>IF(Weighting!$P$13&gt;0,B349,"")</f>
        <v>1.0753983736000001</v>
      </c>
      <c r="B349">
        <f>Weighting!$C$13</f>
        <v>1.0753983736000001</v>
      </c>
      <c r="C349">
        <f>Weighting!$F$13</f>
        <v>1</v>
      </c>
      <c r="D349">
        <f>IF(C349=1,'Data Transformation'!$G$3+0.5*'Data Transformation'!$W$25,IF(C350=1,D350-'Data Transformation'!$W$25,FALSE))</f>
        <v>1.17</v>
      </c>
      <c r="E349">
        <f t="array" ref="E349">IF(ISLOGICAL(D349),"",FREQUENCY(IF('Data Transformation'!$B$425:$B$8425='Bin Analysis'!$B339,'Data Transformation'!$G$425:$G$8425),D349))</f>
        <v>12</v>
      </c>
      <c r="F349">
        <f t="shared" si="42"/>
        <v>11</v>
      </c>
      <c r="G349">
        <f>Weighting!$H$13</f>
        <v>0</v>
      </c>
      <c r="H349">
        <f t="array" ref="H349">FREQUENCY(IF('Data Transformation'!$B$4:$B$8425=B339,'Data Transformation'!$G$4:$G$8425),'Bin Analysis'!$B349)</f>
        <v>13</v>
      </c>
      <c r="I349">
        <f t="shared" si="43"/>
        <v>2</v>
      </c>
      <c r="J349">
        <f t="shared" si="44"/>
        <v>1</v>
      </c>
      <c r="K349">
        <f>J349*Weighting!$W$13</f>
        <v>1</v>
      </c>
      <c r="M349" s="14"/>
    </row>
    <row r="350" spans="1:25" x14ac:dyDescent="0.45">
      <c r="A350" s="32">
        <f>IF(Weighting!$P$14&gt;0,B350,"")</f>
        <v>1.1810731703000001</v>
      </c>
      <c r="B350">
        <f>Weighting!$C$14</f>
        <v>1.1810731703000001</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13</v>
      </c>
      <c r="I350">
        <f t="shared" si="43"/>
        <v>0</v>
      </c>
      <c r="J350">
        <f t="shared" si="44"/>
        <v>0</v>
      </c>
      <c r="K350">
        <f>J350*Weighting!$W$14</f>
        <v>0</v>
      </c>
      <c r="M350" s="14"/>
    </row>
    <row r="351" spans="1:25" x14ac:dyDescent="0.45">
      <c r="A351" s="32">
        <f>IF(Weighting!$P$15&gt;0,B351,"")</f>
        <v>1.2867489670000001</v>
      </c>
      <c r="B351">
        <f>Weighting!$C$15</f>
        <v>1.2867489670000001</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13</v>
      </c>
      <c r="I351">
        <f t="shared" si="43"/>
        <v>0</v>
      </c>
      <c r="J351">
        <f t="shared" si="44"/>
        <v>0</v>
      </c>
      <c r="K351">
        <f>J351*Weighting!$W$15</f>
        <v>0</v>
      </c>
      <c r="M351" s="14"/>
    </row>
    <row r="352" spans="1:25" x14ac:dyDescent="0.45">
      <c r="A352" s="32" t="str">
        <f>IF(Weighting!$P$16&gt;0,B352,"")</f>
        <v/>
      </c>
      <c r="B352">
        <f>Weighting!$C$16</f>
        <v>1.3924227637000002</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13</v>
      </c>
      <c r="I352">
        <f t="shared" si="43"/>
        <v>0</v>
      </c>
      <c r="J352">
        <f t="shared" si="44"/>
        <v>0</v>
      </c>
      <c r="K352">
        <f>J352*Weighting!$W$16</f>
        <v>0</v>
      </c>
      <c r="M352" s="14"/>
    </row>
    <row r="353" spans="1:25" x14ac:dyDescent="0.45">
      <c r="A353" s="32" t="str">
        <f>IF(Weighting!$P$17&gt;0,B353,"")</f>
        <v/>
      </c>
      <c r="B353">
        <f>Weighting!$C$17</f>
        <v>1.4980975604000002</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13</v>
      </c>
      <c r="I353">
        <f t="shared" si="43"/>
        <v>0</v>
      </c>
      <c r="J353">
        <f t="shared" si="44"/>
        <v>0</v>
      </c>
      <c r="K353">
        <f>J353*Weighting!$W$17</f>
        <v>0</v>
      </c>
      <c r="M353" s="14"/>
    </row>
    <row r="354" spans="1:25" x14ac:dyDescent="0.45">
      <c r="A354" s="32" t="str">
        <f>IF(Weighting!$P$18&gt;0,B354,"")</f>
        <v/>
      </c>
      <c r="B354">
        <f>Weighting!$C$18</f>
        <v>1.6037723571000002</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13</v>
      </c>
      <c r="I354">
        <f t="shared" si="43"/>
        <v>0</v>
      </c>
      <c r="J354">
        <f t="shared" si="44"/>
        <v>0</v>
      </c>
      <c r="K354">
        <f>J354*Weighting!$W$18</f>
        <v>0</v>
      </c>
      <c r="M354" s="14"/>
    </row>
    <row r="355" spans="1:25" x14ac:dyDescent="0.45">
      <c r="A355" s="32" t="str">
        <f>IF(Weighting!$P$19&gt;0,B355,"")</f>
        <v/>
      </c>
      <c r="B355">
        <f>Weighting!$C$19</f>
        <v>1.7094471538000002</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13</v>
      </c>
      <c r="I355">
        <f t="shared" si="43"/>
        <v>0</v>
      </c>
      <c r="J355">
        <f t="shared" si="44"/>
        <v>0</v>
      </c>
      <c r="K355">
        <f>J355*Weighting!$W$19</f>
        <v>0</v>
      </c>
      <c r="M355" s="14"/>
    </row>
    <row r="356" spans="1:25" x14ac:dyDescent="0.45">
      <c r="A356" s="32" t="str">
        <f>IF(Weighting!$P$20&gt;0,B356,"")</f>
        <v/>
      </c>
      <c r="B356">
        <f>Weighting!$C$20</f>
        <v>1.8151219505000002</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13</v>
      </c>
      <c r="I356">
        <f t="shared" si="43"/>
        <v>0</v>
      </c>
      <c r="J356">
        <f t="shared" si="44"/>
        <v>0</v>
      </c>
      <c r="K356">
        <f>J356*Weighting!$W$20</f>
        <v>0</v>
      </c>
      <c r="M356" s="14"/>
    </row>
    <row r="357" spans="1:25" x14ac:dyDescent="0.45">
      <c r="A357" s="32" t="str">
        <f>IF(Weighting!$P$21&gt;0,B357,"")</f>
        <v/>
      </c>
      <c r="B357">
        <f>Weighting!$C$21</f>
        <v>1.9207967472000003</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13</v>
      </c>
      <c r="I357">
        <f t="shared" si="43"/>
        <v>0</v>
      </c>
      <c r="J357">
        <f t="shared" si="44"/>
        <v>0</v>
      </c>
      <c r="K357">
        <f>J357*Weighting!$W$21</f>
        <v>0</v>
      </c>
      <c r="M357" s="14"/>
    </row>
    <row r="358" spans="1:25" x14ac:dyDescent="0.45">
      <c r="A358" s="32" t="str">
        <f>IF(Weighting!$P$22&gt;0,B358,"")</f>
        <v/>
      </c>
      <c r="B358">
        <f>Weighting!$C$22</f>
        <v>2.0264715439000001</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13</v>
      </c>
      <c r="I358">
        <f t="shared" si="43"/>
        <v>0</v>
      </c>
      <c r="J358">
        <f t="shared" si="44"/>
        <v>0</v>
      </c>
      <c r="K358">
        <f>J358*Weighting!$W$22</f>
        <v>0</v>
      </c>
      <c r="M358" s="14"/>
    </row>
    <row r="359" spans="1:25" x14ac:dyDescent="0.45">
      <c r="A359" s="32" t="str">
        <f>IF(Weighting!$P$23&gt;0,B359,"")</f>
        <v/>
      </c>
      <c r="B359">
        <f>Weighting!$C$23</f>
        <v>2.1321463405999999</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13</v>
      </c>
      <c r="I359">
        <f t="shared" si="43"/>
        <v>0</v>
      </c>
      <c r="J359">
        <f t="shared" si="44"/>
        <v>0</v>
      </c>
      <c r="K359">
        <f>J359*Weighting!$W$23</f>
        <v>0</v>
      </c>
      <c r="M359" s="14"/>
    </row>
    <row r="360" spans="1:25" x14ac:dyDescent="0.45">
      <c r="A360" s="32" t="str">
        <f>IF(Weighting!$P$24&gt;0,B360,"")</f>
        <v/>
      </c>
      <c r="B360">
        <f>Weighting!$C$24</f>
        <v>2.2378211372999997</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13</v>
      </c>
      <c r="I360">
        <f t="shared" si="43"/>
        <v>0</v>
      </c>
      <c r="J360">
        <f t="shared" si="44"/>
        <v>0</v>
      </c>
      <c r="K360">
        <f>J360*Weighting!$W$24</f>
        <v>0</v>
      </c>
      <c r="M360" s="14"/>
    </row>
    <row r="361" spans="1:25" x14ac:dyDescent="0.45">
      <c r="A361" s="32" t="str">
        <f>IF(Weighting!$P$25&gt;0,B361,"")</f>
        <v/>
      </c>
      <c r="B361">
        <f>Weighting!$C$25</f>
        <v>2.3434959339999994</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13</v>
      </c>
      <c r="I361">
        <f t="shared" si="43"/>
        <v>0</v>
      </c>
      <c r="J361">
        <f t="shared" si="44"/>
        <v>0</v>
      </c>
      <c r="K361">
        <f>J361*Weighting!$W$25</f>
        <v>0</v>
      </c>
      <c r="M361" s="14"/>
    </row>
    <row r="362" spans="1:25" x14ac:dyDescent="0.45">
      <c r="N362" s="57"/>
      <c r="O362"/>
      <c r="P362"/>
      <c r="Q362"/>
      <c r="R362"/>
    </row>
    <row r="363" spans="1:25" ht="23.15" x14ac:dyDescent="0.6">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15</v>
      </c>
      <c r="N363" s="27">
        <f>IF('Input and Summary Results'!$J$16="minimum",'Bin Analysis'!X364/(M363-1),'Bin Analysis'!Y363/('Bin Analysis'!M363-1))</f>
        <v>0</v>
      </c>
      <c r="O363" s="27">
        <f>IF(M363=FALSE,NA(),(VLOOKUP(1,C366:K385,4,FALSE))/(M363-1))</f>
        <v>0.7857142857142857</v>
      </c>
      <c r="P363" s="27">
        <f>IF(M363=FALSE,NA(),SUM(J366:J385)/Weighting!$S$5)</f>
        <v>0.5</v>
      </c>
      <c r="Q363" s="27">
        <f>IF(M363=FALSE,NA(),SUM(K366:K385)/Weighting!$S$6)</f>
        <v>0.43478260869565216</v>
      </c>
      <c r="R363" s="27">
        <f>IF(M363=FALSE,NA(),(VLOOKUP(1,G366:K385,3,FALSE))/(M363-1))</f>
        <v>7.1428571428571425E-2</v>
      </c>
      <c r="S363" s="22" t="str">
        <f>IF(M363=FALSE,NA(),IF(SUM(J366:J385)=2,"yes","no"))</f>
        <v>no</v>
      </c>
      <c r="X363" s="2" cm="2">
        <f t="array" ref="X363:X364">FREQUENCY(IF('Data Transformation'!$B$425:$B$6424='Bin Analysis'!L363,'Data Transformation'!$G$425:$G$6424),'Data Transformation'!$U$11)</f>
        <v>14</v>
      </c>
      <c r="Y363" s="2" cm="2">
        <f t="array" ref="Y363:Y364">FREQUENCY(IF('Data Transformation'!$B$425:$B$6424='Bin Analysis'!L363,'Data Transformation'!$G$425:$G$6424),'Data Transformation'!$U$12)</f>
        <v>3</v>
      </c>
    </row>
    <row r="364" spans="1:25" x14ac:dyDescent="0.45">
      <c r="A364" s="14" t="s">
        <v>67</v>
      </c>
      <c r="B364" t="s">
        <v>47</v>
      </c>
      <c r="C364" t="s">
        <v>5</v>
      </c>
      <c r="D364" t="s">
        <v>100</v>
      </c>
      <c r="E364" t="s">
        <v>101</v>
      </c>
      <c r="F364" t="s">
        <v>102</v>
      </c>
      <c r="G364" t="s">
        <v>70</v>
      </c>
      <c r="H364" t="s">
        <v>31</v>
      </c>
      <c r="I364" t="s">
        <v>32</v>
      </c>
      <c r="J364" t="s">
        <v>46</v>
      </c>
      <c r="K364" s="14" t="s">
        <v>45</v>
      </c>
      <c r="M364" s="14"/>
      <c r="X364" s="2">
        <v>0</v>
      </c>
      <c r="Y364" s="2">
        <v>11</v>
      </c>
    </row>
    <row r="365" spans="1:25" x14ac:dyDescent="0.4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45">
      <c r="A366" s="32">
        <f>IF(Weighting!$P$6&gt;0,B366,"")</f>
        <v>0.3356747967</v>
      </c>
      <c r="B366">
        <f>Weighting!$C$6</f>
        <v>0.3356747967</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1</v>
      </c>
      <c r="I366">
        <f>H366-H365</f>
        <v>1</v>
      </c>
      <c r="J366">
        <f>IF(I366=0,0,1)</f>
        <v>1</v>
      </c>
      <c r="K366">
        <f>J366*Weighting!$W$6</f>
        <v>1</v>
      </c>
      <c r="M366" s="14"/>
    </row>
    <row r="367" spans="1:25" x14ac:dyDescent="0.45">
      <c r="A367" s="32">
        <f>IF(Weighting!$P$7&gt;0,B367,"")</f>
        <v>0.44134959340000002</v>
      </c>
      <c r="B367">
        <f>Weighting!$C$7</f>
        <v>0.44134959340000002</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1</v>
      </c>
      <c r="I367">
        <f t="shared" ref="I367:I385" si="46">H367-H366</f>
        <v>0</v>
      </c>
      <c r="J367">
        <f>IF(I367=0,0,1)</f>
        <v>0</v>
      </c>
      <c r="K367">
        <f>J367*Weighting!$W$7</f>
        <v>0</v>
      </c>
      <c r="M367" s="14"/>
    </row>
    <row r="368" spans="1:25" x14ac:dyDescent="0.45">
      <c r="A368" s="32">
        <f>IF(Weighting!$P$8&gt;0,B368,"")</f>
        <v>0.54702439010000004</v>
      </c>
      <c r="B368">
        <f>Weighting!$C$8</f>
        <v>0.54702439010000004</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1</v>
      </c>
      <c r="I368">
        <f t="shared" si="46"/>
        <v>0</v>
      </c>
      <c r="J368">
        <f t="shared" ref="J368:J385" si="47">IF(I368=0,0,1)</f>
        <v>0</v>
      </c>
      <c r="K368">
        <f>J368*Weighting!$W$8</f>
        <v>0</v>
      </c>
      <c r="M368" s="14"/>
    </row>
    <row r="369" spans="1:13" x14ac:dyDescent="0.45">
      <c r="A369" s="32">
        <f>IF(Weighting!$P$9&gt;0,B369,"")</f>
        <v>0.65269918680000005</v>
      </c>
      <c r="B369" s="50">
        <f>Weighting!$C$9</f>
        <v>0.65269918680000005</v>
      </c>
      <c r="C369">
        <f>Weighting!$F$9</f>
        <v>0</v>
      </c>
      <c r="D369" t="b">
        <f>IF(C369=1,'Data Transformation'!$G$3+0.5*'Data Transformation'!$W$25,IF(C370=1,D370-'Data Transformation'!$W$25,FALSE))</f>
        <v>0</v>
      </c>
      <c r="E369" t="str">
        <f t="array" ref="E369">IF(ISLOGICAL(D369),"",FREQUENCY(IF('Data Transformation'!$B$425:$B$8425='Bin Analysis'!$B363,'Data Transformation'!$G$425:$G$8425),D369))</f>
        <v/>
      </c>
      <c r="F369" t="str">
        <f t="shared" si="45"/>
        <v/>
      </c>
      <c r="G369">
        <f>Weighting!$H$9</f>
        <v>0</v>
      </c>
      <c r="H369">
        <f t="array" ref="H369">FREQUENCY(IF('Data Transformation'!$B$4:$B$8425=B363,'Data Transformation'!$G$4:$G$8425),'Bin Analysis'!$B369)</f>
        <v>1</v>
      </c>
      <c r="I369">
        <f t="shared" si="46"/>
        <v>0</v>
      </c>
      <c r="J369">
        <f t="shared" si="47"/>
        <v>0</v>
      </c>
      <c r="K369">
        <f>J369*Weighting!$W$9</f>
        <v>0</v>
      </c>
      <c r="M369" s="14"/>
    </row>
    <row r="370" spans="1:13" x14ac:dyDescent="0.45">
      <c r="A370" s="32">
        <f>IF(Weighting!$P$10&gt;0,B370,"")</f>
        <v>0.75837398350000007</v>
      </c>
      <c r="B370">
        <f>Weighting!$C$10</f>
        <v>0.75837398350000007</v>
      </c>
      <c r="C370">
        <f>Weighting!$F$10</f>
        <v>0</v>
      </c>
      <c r="D370" t="b">
        <f>IF(C370=1,'Data Transformation'!$G$3+0.5*'Data Transformation'!$W$25,IF(C371=1,D371-'Data Transformation'!$W$25,FALSE))</f>
        <v>0</v>
      </c>
      <c r="E370" t="str">
        <f t="array" ref="E370">IF(ISLOGICAL(D370),"",FREQUENCY(IF('Data Transformation'!$B$425:$B$8425='Bin Analysis'!$B363,'Data Transformation'!$G$425:$G$8425),D370))</f>
        <v/>
      </c>
      <c r="F370" t="str">
        <f t="shared" si="45"/>
        <v/>
      </c>
      <c r="G370">
        <f>Weighting!$H$10</f>
        <v>0</v>
      </c>
      <c r="H370">
        <f t="array" ref="H370">FREQUENCY(IF('Data Transformation'!$B$4:$B$8425=B363,'Data Transformation'!$G$4:$G$8425),'Bin Analysis'!$B370)</f>
        <v>2</v>
      </c>
      <c r="I370">
        <f t="shared" si="46"/>
        <v>1</v>
      </c>
      <c r="J370">
        <f t="shared" si="47"/>
        <v>1</v>
      </c>
      <c r="K370">
        <f>J370*Weighting!$W$10</f>
        <v>3</v>
      </c>
      <c r="M370" s="14"/>
    </row>
    <row r="371" spans="1:13" x14ac:dyDescent="0.45">
      <c r="A371" s="32">
        <f>IF(Weighting!$P$11&gt;0,B371,"")</f>
        <v>0.86404878020000009</v>
      </c>
      <c r="B371">
        <f>Weighting!$C$11</f>
        <v>0.86404878020000009</v>
      </c>
      <c r="C371">
        <f>Weighting!$F$11</f>
        <v>0</v>
      </c>
      <c r="D371" t="b">
        <f>IF(C371=1,'Data Transformation'!$G$3+0.5*'Data Transformation'!$W$25,IF(C372=1,D372-'Data Transformation'!$W$25,FALSE))</f>
        <v>0</v>
      </c>
      <c r="E371" t="str">
        <f t="array" ref="E371">IF(ISLOGICAL(D371),"",FREQUENCY(IF('Data Transformation'!$B$425:$B$8425='Bin Analysis'!$B363,'Data Transformation'!$G$425:$G$8425),D371))</f>
        <v/>
      </c>
      <c r="F371" t="str">
        <f t="shared" si="45"/>
        <v/>
      </c>
      <c r="G371">
        <f>Weighting!$H$11</f>
        <v>0</v>
      </c>
      <c r="H371">
        <f t="array" ref="H371">FREQUENCY(IF('Data Transformation'!$B$4:$B$8425=B363,'Data Transformation'!$G$4:$G$8425),'Bin Analysis'!$B371)</f>
        <v>9</v>
      </c>
      <c r="I371">
        <f t="shared" si="46"/>
        <v>7</v>
      </c>
      <c r="J371">
        <f t="shared" si="47"/>
        <v>1</v>
      </c>
      <c r="K371">
        <f>J371*Weighting!$W$11</f>
        <v>3</v>
      </c>
      <c r="M371" s="14"/>
    </row>
    <row r="372" spans="1:13" x14ac:dyDescent="0.45">
      <c r="A372" s="32">
        <f>IF(Weighting!$P$12&gt;0,B372,"")</f>
        <v>0.96972357690000011</v>
      </c>
      <c r="B372">
        <f>Weighting!$C$12</f>
        <v>0.96972357690000011</v>
      </c>
      <c r="C372">
        <f>Weighting!$F$12</f>
        <v>0</v>
      </c>
      <c r="D372">
        <f>IF(C372=1,'Data Transformation'!$G$3+0.5*'Data Transformation'!$W$25,IF(C373=1,D373-'Data Transformation'!$W$25,FALSE))</f>
        <v>0.76999999999999991</v>
      </c>
      <c r="E372">
        <f t="array" ref="E372">IF(ISLOGICAL(D372),"",FREQUENCY(IF('Data Transformation'!$B$425:$B$8425='Bin Analysis'!$B363,'Data Transformation'!$G$425:$G$8425),D372))</f>
        <v>3</v>
      </c>
      <c r="F372" t="e">
        <f t="shared" si="45"/>
        <v>#VALUE!</v>
      </c>
      <c r="G372">
        <f>Weighting!$H$12</f>
        <v>0</v>
      </c>
      <c r="H372">
        <f t="array" ref="H372">FREQUENCY(IF('Data Transformation'!$B$4:$B$8425=B363,'Data Transformation'!$G$4:$G$8425),'Bin Analysis'!$B372)</f>
        <v>14</v>
      </c>
      <c r="I372">
        <f t="shared" si="46"/>
        <v>5</v>
      </c>
      <c r="J372">
        <f t="shared" si="47"/>
        <v>1</v>
      </c>
      <c r="K372">
        <f>J372*Weighting!$W$12</f>
        <v>2</v>
      </c>
      <c r="M372" s="14"/>
    </row>
    <row r="373" spans="1:13" x14ac:dyDescent="0.45">
      <c r="A373" s="32">
        <f>IF(Weighting!$P$13&gt;0,B373,"")</f>
        <v>1.0753983736000001</v>
      </c>
      <c r="B373">
        <f>Weighting!$C$13</f>
        <v>1.0753983736000001</v>
      </c>
      <c r="C373">
        <f>Weighting!$F$13</f>
        <v>1</v>
      </c>
      <c r="D373">
        <f>IF(C373=1,'Data Transformation'!$G$3+0.5*'Data Transformation'!$W$25,IF(C374=1,D374-'Data Transformation'!$W$25,FALSE))</f>
        <v>1.17</v>
      </c>
      <c r="E373">
        <f t="array" ref="E373">IF(ISLOGICAL(D373),"",FREQUENCY(IF('Data Transformation'!$B$425:$B$8425='Bin Analysis'!$B363,'Data Transformation'!$G$425:$G$8425),D373))</f>
        <v>14</v>
      </c>
      <c r="F373">
        <f t="shared" si="45"/>
        <v>11</v>
      </c>
      <c r="G373">
        <f>Weighting!$H$13</f>
        <v>0</v>
      </c>
      <c r="H373">
        <f t="array" ref="H373">FREQUENCY(IF('Data Transformation'!$B$4:$B$8425=B363,'Data Transformation'!$G$4:$G$8425),'Bin Analysis'!$B373)</f>
        <v>15</v>
      </c>
      <c r="I373">
        <f t="shared" si="46"/>
        <v>1</v>
      </c>
      <c r="J373">
        <f t="shared" si="47"/>
        <v>1</v>
      </c>
      <c r="K373">
        <f>J373*Weighting!$W$13</f>
        <v>1</v>
      </c>
      <c r="M373" s="14"/>
    </row>
    <row r="374" spans="1:13" x14ac:dyDescent="0.45">
      <c r="A374" s="32">
        <f>IF(Weighting!$P$14&gt;0,B374,"")</f>
        <v>1.1810731703000001</v>
      </c>
      <c r="B374">
        <f>Weighting!$C$14</f>
        <v>1.1810731703000001</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15</v>
      </c>
      <c r="I374">
        <f t="shared" si="46"/>
        <v>0</v>
      </c>
      <c r="J374">
        <f t="shared" si="47"/>
        <v>0</v>
      </c>
      <c r="K374">
        <f>J374*Weighting!$W$14</f>
        <v>0</v>
      </c>
      <c r="M374" s="14"/>
    </row>
    <row r="375" spans="1:13" x14ac:dyDescent="0.45">
      <c r="A375" s="32">
        <f>IF(Weighting!$P$15&gt;0,B375,"")</f>
        <v>1.2867489670000001</v>
      </c>
      <c r="B375">
        <f>Weighting!$C$15</f>
        <v>1.2867489670000001</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15</v>
      </c>
      <c r="I375">
        <f t="shared" si="46"/>
        <v>0</v>
      </c>
      <c r="J375">
        <f t="shared" si="47"/>
        <v>0</v>
      </c>
      <c r="K375">
        <f>J375*Weighting!$W$15</f>
        <v>0</v>
      </c>
      <c r="M375" s="14"/>
    </row>
    <row r="376" spans="1:13" x14ac:dyDescent="0.45">
      <c r="A376" s="32" t="str">
        <f>IF(Weighting!$P$16&gt;0,B376,"")</f>
        <v/>
      </c>
      <c r="B376">
        <f>Weighting!$C$16</f>
        <v>1.3924227637000002</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15</v>
      </c>
      <c r="I376">
        <f t="shared" si="46"/>
        <v>0</v>
      </c>
      <c r="J376">
        <f t="shared" si="47"/>
        <v>0</v>
      </c>
      <c r="K376">
        <f>J376*Weighting!$W$16</f>
        <v>0</v>
      </c>
      <c r="M376" s="14"/>
    </row>
    <row r="377" spans="1:13" x14ac:dyDescent="0.45">
      <c r="A377" s="32" t="str">
        <f>IF(Weighting!$P$17&gt;0,B377,"")</f>
        <v/>
      </c>
      <c r="B377">
        <f>Weighting!$C$17</f>
        <v>1.4980975604000002</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15</v>
      </c>
      <c r="I377">
        <f t="shared" si="46"/>
        <v>0</v>
      </c>
      <c r="J377">
        <f t="shared" si="47"/>
        <v>0</v>
      </c>
      <c r="K377">
        <f>J377*Weighting!$W$17</f>
        <v>0</v>
      </c>
      <c r="M377" s="14"/>
    </row>
    <row r="378" spans="1:13" x14ac:dyDescent="0.45">
      <c r="A378" s="32" t="str">
        <f>IF(Weighting!$P$18&gt;0,B378,"")</f>
        <v/>
      </c>
      <c r="B378">
        <f>Weighting!$C$18</f>
        <v>1.6037723571000002</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15</v>
      </c>
      <c r="I378">
        <f t="shared" si="46"/>
        <v>0</v>
      </c>
      <c r="J378">
        <f t="shared" si="47"/>
        <v>0</v>
      </c>
      <c r="K378">
        <f>J378*Weighting!$W$18</f>
        <v>0</v>
      </c>
      <c r="M378" s="14"/>
    </row>
    <row r="379" spans="1:13" x14ac:dyDescent="0.45">
      <c r="A379" s="32" t="str">
        <f>IF(Weighting!$P$19&gt;0,B379,"")</f>
        <v/>
      </c>
      <c r="B379">
        <f>Weighting!$C$19</f>
        <v>1.7094471538000002</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15</v>
      </c>
      <c r="I379">
        <f t="shared" si="46"/>
        <v>0</v>
      </c>
      <c r="J379">
        <f t="shared" si="47"/>
        <v>0</v>
      </c>
      <c r="K379">
        <f>J379*Weighting!$W$19</f>
        <v>0</v>
      </c>
      <c r="M379" s="14"/>
    </row>
    <row r="380" spans="1:13" x14ac:dyDescent="0.45">
      <c r="A380" s="32" t="str">
        <f>IF(Weighting!$P$20&gt;0,B380,"")</f>
        <v/>
      </c>
      <c r="B380">
        <f>Weighting!$C$20</f>
        <v>1.8151219505000002</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15</v>
      </c>
      <c r="I380">
        <f t="shared" si="46"/>
        <v>0</v>
      </c>
      <c r="J380">
        <f t="shared" si="47"/>
        <v>0</v>
      </c>
      <c r="K380">
        <f>J380*Weighting!$W$20</f>
        <v>0</v>
      </c>
      <c r="M380" s="14"/>
    </row>
    <row r="381" spans="1:13" x14ac:dyDescent="0.45">
      <c r="A381" s="32" t="str">
        <f>IF(Weighting!$P$21&gt;0,B381,"")</f>
        <v/>
      </c>
      <c r="B381">
        <f>Weighting!$C$21</f>
        <v>1.9207967472000003</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15</v>
      </c>
      <c r="I381">
        <f t="shared" si="46"/>
        <v>0</v>
      </c>
      <c r="J381">
        <f t="shared" si="47"/>
        <v>0</v>
      </c>
      <c r="K381">
        <f>J381*Weighting!$W$21</f>
        <v>0</v>
      </c>
      <c r="M381" s="14"/>
    </row>
    <row r="382" spans="1:13" x14ac:dyDescent="0.45">
      <c r="A382" s="32" t="str">
        <f>IF(Weighting!$P$22&gt;0,B382,"")</f>
        <v/>
      </c>
      <c r="B382">
        <f>Weighting!$C$22</f>
        <v>2.0264715439000001</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15</v>
      </c>
      <c r="I382">
        <f t="shared" si="46"/>
        <v>0</v>
      </c>
      <c r="J382">
        <f t="shared" si="47"/>
        <v>0</v>
      </c>
      <c r="K382">
        <f>J382*Weighting!$W$22</f>
        <v>0</v>
      </c>
      <c r="M382" s="14"/>
    </row>
    <row r="383" spans="1:13" x14ac:dyDescent="0.45">
      <c r="A383" s="32" t="str">
        <f>IF(Weighting!$P$23&gt;0,B383,"")</f>
        <v/>
      </c>
      <c r="B383">
        <f>Weighting!$C$23</f>
        <v>2.1321463405999999</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15</v>
      </c>
      <c r="I383">
        <f t="shared" si="46"/>
        <v>0</v>
      </c>
      <c r="J383">
        <f t="shared" si="47"/>
        <v>0</v>
      </c>
      <c r="K383">
        <f>J383*Weighting!$W$23</f>
        <v>0</v>
      </c>
      <c r="M383" s="14"/>
    </row>
    <row r="384" spans="1:13" x14ac:dyDescent="0.45">
      <c r="A384" s="32" t="str">
        <f>IF(Weighting!$P$24&gt;0,B384,"")</f>
        <v/>
      </c>
      <c r="B384">
        <f>Weighting!$C$24</f>
        <v>2.2378211372999997</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15</v>
      </c>
      <c r="I384">
        <f t="shared" si="46"/>
        <v>0</v>
      </c>
      <c r="J384">
        <f t="shared" si="47"/>
        <v>0</v>
      </c>
      <c r="K384">
        <f>J384*Weighting!$W$24</f>
        <v>0</v>
      </c>
      <c r="M384" s="14"/>
    </row>
    <row r="385" spans="1:25" x14ac:dyDescent="0.45">
      <c r="A385" s="32" t="str">
        <f>IF(Weighting!$P$25&gt;0,B385,"")</f>
        <v/>
      </c>
      <c r="B385">
        <f>Weighting!$C$25</f>
        <v>2.3434959339999994</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15</v>
      </c>
      <c r="I385">
        <f t="shared" si="46"/>
        <v>0</v>
      </c>
      <c r="J385">
        <f t="shared" si="47"/>
        <v>0</v>
      </c>
      <c r="K385">
        <f>J385*Weighting!$W$25</f>
        <v>0</v>
      </c>
      <c r="M385" s="14"/>
    </row>
    <row r="386" spans="1:25" x14ac:dyDescent="0.45">
      <c r="O386"/>
      <c r="P386"/>
      <c r="Q386"/>
      <c r="R386"/>
    </row>
    <row r="387" spans="1:25" ht="23.15" x14ac:dyDescent="0.6">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10</v>
      </c>
      <c r="N387" s="27">
        <f>IF('Input and Summary Results'!$J$16="minimum",'Bin Analysis'!X388/(M387-1),'Bin Analysis'!Y387/('Bin Analysis'!M387-1))</f>
        <v>0</v>
      </c>
      <c r="O387" s="27">
        <f>IF(M387=FALSE,NA(),(VLOOKUP(1,C390:K409,4,FALSE))/(M387-1))</f>
        <v>0.77777777777777779</v>
      </c>
      <c r="P387" s="27">
        <f>IF(M387=FALSE,NA(),SUM(J390:J409)/Weighting!$S$5)</f>
        <v>0.5</v>
      </c>
      <c r="Q387" s="27">
        <f>IF(M387=FALSE,NA(),SUM(K390:K409)/Weighting!$S$6)</f>
        <v>0.52173913043478259</v>
      </c>
      <c r="R387" s="27">
        <f>IF(M387=FALSE,NA(),(VLOOKUP(1,G390:K409,3,FALSE))/(M387-1))</f>
        <v>0</v>
      </c>
      <c r="S387" s="22" t="str">
        <f>IF(M387=FALSE,NA(),IF(SUM(J390:J409)=2,"yes","no"))</f>
        <v>no</v>
      </c>
      <c r="X387" s="2" cm="2">
        <f t="array" ref="X387:X388">FREQUENCY(IF('Data Transformation'!$B$425:$B$6424='Bin Analysis'!L387,'Data Transformation'!$G$425:$G$6424),'Data Transformation'!$U$11)</f>
        <v>9</v>
      </c>
      <c r="Y387" s="2" cm="2">
        <f t="array" ref="Y387:Y388">FREQUENCY(IF('Data Transformation'!$B$425:$B$6424='Bin Analysis'!L387,'Data Transformation'!$G$425:$G$6424),'Data Transformation'!$U$12)</f>
        <v>2</v>
      </c>
    </row>
    <row r="388" spans="1:25" x14ac:dyDescent="0.45">
      <c r="A388" s="14" t="s">
        <v>67</v>
      </c>
      <c r="B388" t="s">
        <v>47</v>
      </c>
      <c r="C388" t="s">
        <v>5</v>
      </c>
      <c r="D388" t="s">
        <v>100</v>
      </c>
      <c r="E388" t="s">
        <v>101</v>
      </c>
      <c r="F388" t="s">
        <v>102</v>
      </c>
      <c r="G388" t="s">
        <v>70</v>
      </c>
      <c r="H388" t="s">
        <v>31</v>
      </c>
      <c r="I388" t="s">
        <v>32</v>
      </c>
      <c r="J388" t="s">
        <v>46</v>
      </c>
      <c r="K388" s="14" t="s">
        <v>45</v>
      </c>
      <c r="M388" s="14"/>
      <c r="X388" s="2">
        <v>0</v>
      </c>
      <c r="Y388" s="2">
        <v>7</v>
      </c>
    </row>
    <row r="389" spans="1:25" x14ac:dyDescent="0.4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45">
      <c r="A390" s="32">
        <f>IF(Weighting!$P$6&gt;0,B390,"")</f>
        <v>0.3356747967</v>
      </c>
      <c r="B390">
        <f>Weighting!$C$6</f>
        <v>0.3356747967</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0</v>
      </c>
      <c r="I390">
        <f>H390-H389</f>
        <v>0</v>
      </c>
      <c r="J390">
        <f>IF(I390=0,0,1)</f>
        <v>0</v>
      </c>
      <c r="K390">
        <f>J390*Weighting!$W$6</f>
        <v>0</v>
      </c>
      <c r="M390" s="14"/>
    </row>
    <row r="391" spans="1:25" x14ac:dyDescent="0.45">
      <c r="A391" s="32">
        <f>IF(Weighting!$P$7&gt;0,B391,"")</f>
        <v>0.44134959340000002</v>
      </c>
      <c r="B391">
        <f>Weighting!$C$7</f>
        <v>0.44134959340000002</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0</v>
      </c>
      <c r="I391">
        <f t="shared" ref="I391:I409" si="49">H391-H390</f>
        <v>0</v>
      </c>
      <c r="J391">
        <f>IF(I391=0,0,1)</f>
        <v>0</v>
      </c>
      <c r="K391">
        <f>J391*Weighting!$W$7</f>
        <v>0</v>
      </c>
      <c r="M391" s="14"/>
    </row>
    <row r="392" spans="1:25" x14ac:dyDescent="0.45">
      <c r="A392" s="32">
        <f>IF(Weighting!$P$8&gt;0,B392,"")</f>
        <v>0.54702439010000004</v>
      </c>
      <c r="B392">
        <f>Weighting!$C$8</f>
        <v>0.54702439010000004</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0</v>
      </c>
      <c r="I392">
        <f t="shared" si="49"/>
        <v>0</v>
      </c>
      <c r="J392">
        <f t="shared" ref="J392:J409" si="50">IF(I392=0,0,1)</f>
        <v>0</v>
      </c>
      <c r="K392">
        <f>J392*Weighting!$W$8</f>
        <v>0</v>
      </c>
      <c r="M392" s="14"/>
    </row>
    <row r="393" spans="1:25" x14ac:dyDescent="0.45">
      <c r="A393" s="32">
        <f>IF(Weighting!$P$9&gt;0,B393,"")</f>
        <v>0.65269918680000005</v>
      </c>
      <c r="B393" s="50">
        <f>Weighting!$C$9</f>
        <v>0.65269918680000005</v>
      </c>
      <c r="C393">
        <f>Weighting!$F$9</f>
        <v>0</v>
      </c>
      <c r="D393" t="b">
        <f>IF(C393=1,'Data Transformation'!$G$3+0.5*'Data Transformation'!$W$25,IF(C394=1,D394-'Data Transformation'!$W$25,FALSE))</f>
        <v>0</v>
      </c>
      <c r="E393" t="str">
        <f t="array" ref="E393">IF(ISLOGICAL(D393),"",FREQUENCY(IF('Data Transformation'!$B$425:$B$8425='Bin Analysis'!$B387,'Data Transformation'!$G$425:$G$8425),D393))</f>
        <v/>
      </c>
      <c r="F393" t="str">
        <f t="shared" si="48"/>
        <v/>
      </c>
      <c r="G393">
        <f>Weighting!$H$9</f>
        <v>0</v>
      </c>
      <c r="H393">
        <f t="array" ref="H393">FREQUENCY(IF('Data Transformation'!$B$4:$B$8425=B387,'Data Transformation'!$G$4:$G$8425),'Bin Analysis'!$B393)</f>
        <v>1</v>
      </c>
      <c r="I393">
        <f t="shared" si="49"/>
        <v>1</v>
      </c>
      <c r="J393">
        <f t="shared" si="50"/>
        <v>1</v>
      </c>
      <c r="K393">
        <f>J393*Weighting!$W$9</f>
        <v>3</v>
      </c>
      <c r="M393" s="14"/>
    </row>
    <row r="394" spans="1:25" x14ac:dyDescent="0.45">
      <c r="A394" s="32">
        <f>IF(Weighting!$P$10&gt;0,B394,"")</f>
        <v>0.75837398350000007</v>
      </c>
      <c r="B394">
        <f>Weighting!$C$10</f>
        <v>0.75837398350000007</v>
      </c>
      <c r="C394">
        <f>Weighting!$F$10</f>
        <v>0</v>
      </c>
      <c r="D394" t="b">
        <f>IF(C394=1,'Data Transformation'!$G$3+0.5*'Data Transformation'!$W$25,IF(C395=1,D395-'Data Transformation'!$W$25,FALSE))</f>
        <v>0</v>
      </c>
      <c r="E394" t="str">
        <f t="array" ref="E394">IF(ISLOGICAL(D394),"",FREQUENCY(IF('Data Transformation'!$B$425:$B$8425='Bin Analysis'!$B387,'Data Transformation'!$G$425:$G$8425),D394))</f>
        <v/>
      </c>
      <c r="F394" t="str">
        <f t="shared" si="48"/>
        <v/>
      </c>
      <c r="G394">
        <f>Weighting!$H$10</f>
        <v>0</v>
      </c>
      <c r="H394">
        <f t="array" ref="H394">FREQUENCY(IF('Data Transformation'!$B$4:$B$8425=B387,'Data Transformation'!$G$4:$G$8425),'Bin Analysis'!$B394)</f>
        <v>2</v>
      </c>
      <c r="I394">
        <f t="shared" si="49"/>
        <v>1</v>
      </c>
      <c r="J394">
        <f t="shared" si="50"/>
        <v>1</v>
      </c>
      <c r="K394">
        <f>J394*Weighting!$W$10</f>
        <v>3</v>
      </c>
      <c r="M394" s="14"/>
    </row>
    <row r="395" spans="1:25" x14ac:dyDescent="0.45">
      <c r="A395" s="32">
        <f>IF(Weighting!$P$11&gt;0,B395,"")</f>
        <v>0.86404878020000009</v>
      </c>
      <c r="B395">
        <f>Weighting!$C$11</f>
        <v>0.86404878020000009</v>
      </c>
      <c r="C395">
        <f>Weighting!$F$11</f>
        <v>0</v>
      </c>
      <c r="D395" t="b">
        <f>IF(C395=1,'Data Transformation'!$G$3+0.5*'Data Transformation'!$W$25,IF(C396=1,D396-'Data Transformation'!$W$25,FALSE))</f>
        <v>0</v>
      </c>
      <c r="E395" t="str">
        <f t="array" ref="E395">IF(ISLOGICAL(D395),"",FREQUENCY(IF('Data Transformation'!$B$425:$B$8425='Bin Analysis'!$B387,'Data Transformation'!$G$425:$G$8425),D395))</f>
        <v/>
      </c>
      <c r="F395" t="str">
        <f t="shared" si="48"/>
        <v/>
      </c>
      <c r="G395">
        <f>Weighting!$H$11</f>
        <v>0</v>
      </c>
      <c r="H395">
        <f t="array" ref="H395">FREQUENCY(IF('Data Transformation'!$B$4:$B$8425=B387,'Data Transformation'!$G$4:$G$8425),'Bin Analysis'!$B395)</f>
        <v>3</v>
      </c>
      <c r="I395">
        <f t="shared" si="49"/>
        <v>1</v>
      </c>
      <c r="J395">
        <f t="shared" si="50"/>
        <v>1</v>
      </c>
      <c r="K395">
        <f>J395*Weighting!$W$11</f>
        <v>3</v>
      </c>
      <c r="M395" s="14"/>
    </row>
    <row r="396" spans="1:25" x14ac:dyDescent="0.45">
      <c r="A396" s="32">
        <f>IF(Weighting!$P$12&gt;0,B396,"")</f>
        <v>0.96972357690000011</v>
      </c>
      <c r="B396">
        <f>Weighting!$C$12</f>
        <v>0.96972357690000011</v>
      </c>
      <c r="C396">
        <f>Weighting!$F$12</f>
        <v>0</v>
      </c>
      <c r="D396">
        <f>IF(C396=1,'Data Transformation'!$G$3+0.5*'Data Transformation'!$W$25,IF(C397=1,D397-'Data Transformation'!$W$25,FALSE))</f>
        <v>0.76999999999999991</v>
      </c>
      <c r="E396">
        <f t="array" ref="E396">IF(ISLOGICAL(D396),"",FREQUENCY(IF('Data Transformation'!$B$425:$B$8425='Bin Analysis'!$B387,'Data Transformation'!$G$425:$G$8425),D396))</f>
        <v>2</v>
      </c>
      <c r="F396" t="e">
        <f t="shared" si="48"/>
        <v>#VALUE!</v>
      </c>
      <c r="G396">
        <f>Weighting!$H$12</f>
        <v>0</v>
      </c>
      <c r="H396">
        <f t="array" ref="H396">FREQUENCY(IF('Data Transformation'!$B$4:$B$8425=B387,'Data Transformation'!$G$4:$G$8425),'Bin Analysis'!$B396)</f>
        <v>7</v>
      </c>
      <c r="I396">
        <f t="shared" si="49"/>
        <v>4</v>
      </c>
      <c r="J396">
        <f t="shared" si="50"/>
        <v>1</v>
      </c>
      <c r="K396">
        <f>J396*Weighting!$W$12</f>
        <v>2</v>
      </c>
      <c r="M396" s="14"/>
    </row>
    <row r="397" spans="1:25" x14ac:dyDescent="0.45">
      <c r="A397" s="32">
        <f>IF(Weighting!$P$13&gt;0,B397,"")</f>
        <v>1.0753983736000001</v>
      </c>
      <c r="B397">
        <f>Weighting!$C$13</f>
        <v>1.0753983736000001</v>
      </c>
      <c r="C397">
        <f>Weighting!$F$13</f>
        <v>1</v>
      </c>
      <c r="D397">
        <f>IF(C397=1,'Data Transformation'!$G$3+0.5*'Data Transformation'!$W$25,IF(C398=1,D398-'Data Transformation'!$W$25,FALSE))</f>
        <v>1.17</v>
      </c>
      <c r="E397">
        <f t="array" ref="E397">IF(ISLOGICAL(D397),"",FREQUENCY(IF('Data Transformation'!$B$425:$B$8425='Bin Analysis'!$B387,'Data Transformation'!$G$425:$G$8425),D397))</f>
        <v>9</v>
      </c>
      <c r="F397">
        <f t="shared" si="48"/>
        <v>7</v>
      </c>
      <c r="G397">
        <f>Weighting!$H$13</f>
        <v>0</v>
      </c>
      <c r="H397">
        <f t="array" ref="H397">FREQUENCY(IF('Data Transformation'!$B$4:$B$8425=B387,'Data Transformation'!$G$4:$G$8425),'Bin Analysis'!$B397)</f>
        <v>10</v>
      </c>
      <c r="I397">
        <f t="shared" si="49"/>
        <v>3</v>
      </c>
      <c r="J397">
        <f t="shared" si="50"/>
        <v>1</v>
      </c>
      <c r="K397">
        <f>J397*Weighting!$W$13</f>
        <v>1</v>
      </c>
      <c r="M397" s="14"/>
    </row>
    <row r="398" spans="1:25" x14ac:dyDescent="0.45">
      <c r="A398" s="32">
        <f>IF(Weighting!$P$14&gt;0,B398,"")</f>
        <v>1.1810731703000001</v>
      </c>
      <c r="B398">
        <f>Weighting!$C$14</f>
        <v>1.1810731703000001</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10</v>
      </c>
      <c r="I398">
        <f t="shared" si="49"/>
        <v>0</v>
      </c>
      <c r="J398">
        <f t="shared" si="50"/>
        <v>0</v>
      </c>
      <c r="K398">
        <f>J398*Weighting!$W$14</f>
        <v>0</v>
      </c>
      <c r="M398" s="14"/>
    </row>
    <row r="399" spans="1:25" x14ac:dyDescent="0.45">
      <c r="A399" s="32">
        <f>IF(Weighting!$P$15&gt;0,B399,"")</f>
        <v>1.2867489670000001</v>
      </c>
      <c r="B399">
        <f>Weighting!$C$15</f>
        <v>1.2867489670000001</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10</v>
      </c>
      <c r="I399">
        <f t="shared" si="49"/>
        <v>0</v>
      </c>
      <c r="J399">
        <f t="shared" si="50"/>
        <v>0</v>
      </c>
      <c r="K399">
        <f>J399*Weighting!$W$15</f>
        <v>0</v>
      </c>
      <c r="M399" s="14"/>
    </row>
    <row r="400" spans="1:25" x14ac:dyDescent="0.45">
      <c r="A400" s="32" t="str">
        <f>IF(Weighting!$P$16&gt;0,B400,"")</f>
        <v/>
      </c>
      <c r="B400">
        <f>Weighting!$C$16</f>
        <v>1.3924227637000002</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10</v>
      </c>
      <c r="I400">
        <f t="shared" si="49"/>
        <v>0</v>
      </c>
      <c r="J400">
        <f t="shared" si="50"/>
        <v>0</v>
      </c>
      <c r="K400">
        <f>J400*Weighting!$W$16</f>
        <v>0</v>
      </c>
      <c r="M400" s="14"/>
    </row>
    <row r="401" spans="1:25" x14ac:dyDescent="0.45">
      <c r="A401" s="32" t="str">
        <f>IF(Weighting!$P$17&gt;0,B401,"")</f>
        <v/>
      </c>
      <c r="B401">
        <f>Weighting!$C$17</f>
        <v>1.4980975604000002</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10</v>
      </c>
      <c r="I401">
        <f t="shared" si="49"/>
        <v>0</v>
      </c>
      <c r="J401">
        <f t="shared" si="50"/>
        <v>0</v>
      </c>
      <c r="K401">
        <f>J401*Weighting!$W$17</f>
        <v>0</v>
      </c>
      <c r="M401" s="14"/>
    </row>
    <row r="402" spans="1:25" x14ac:dyDescent="0.45">
      <c r="A402" s="32" t="str">
        <f>IF(Weighting!$P$18&gt;0,B402,"")</f>
        <v/>
      </c>
      <c r="B402">
        <f>Weighting!$C$18</f>
        <v>1.6037723571000002</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10</v>
      </c>
      <c r="I402">
        <f t="shared" si="49"/>
        <v>0</v>
      </c>
      <c r="J402">
        <f t="shared" si="50"/>
        <v>0</v>
      </c>
      <c r="K402">
        <f>J402*Weighting!$W$18</f>
        <v>0</v>
      </c>
      <c r="M402" s="14"/>
    </row>
    <row r="403" spans="1:25" x14ac:dyDescent="0.45">
      <c r="A403" s="32" t="str">
        <f>IF(Weighting!$P$19&gt;0,B403,"")</f>
        <v/>
      </c>
      <c r="B403">
        <f>Weighting!$C$19</f>
        <v>1.7094471538000002</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10</v>
      </c>
      <c r="I403">
        <f t="shared" si="49"/>
        <v>0</v>
      </c>
      <c r="J403">
        <f t="shared" si="50"/>
        <v>0</v>
      </c>
      <c r="K403">
        <f>J403*Weighting!$W$19</f>
        <v>0</v>
      </c>
      <c r="M403" s="14"/>
    </row>
    <row r="404" spans="1:25" x14ac:dyDescent="0.45">
      <c r="A404" s="32" t="str">
        <f>IF(Weighting!$P$20&gt;0,B404,"")</f>
        <v/>
      </c>
      <c r="B404">
        <f>Weighting!$C$20</f>
        <v>1.8151219505000002</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10</v>
      </c>
      <c r="I404">
        <f t="shared" si="49"/>
        <v>0</v>
      </c>
      <c r="J404">
        <f t="shared" si="50"/>
        <v>0</v>
      </c>
      <c r="K404">
        <f>J404*Weighting!$W$20</f>
        <v>0</v>
      </c>
      <c r="M404" s="14"/>
    </row>
    <row r="405" spans="1:25" x14ac:dyDescent="0.45">
      <c r="A405" s="32" t="str">
        <f>IF(Weighting!$P$21&gt;0,B405,"")</f>
        <v/>
      </c>
      <c r="B405">
        <f>Weighting!$C$21</f>
        <v>1.9207967472000003</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10</v>
      </c>
      <c r="I405">
        <f t="shared" si="49"/>
        <v>0</v>
      </c>
      <c r="J405">
        <f t="shared" si="50"/>
        <v>0</v>
      </c>
      <c r="K405">
        <f>J405*Weighting!$W$21</f>
        <v>0</v>
      </c>
      <c r="M405" s="14"/>
    </row>
    <row r="406" spans="1:25" x14ac:dyDescent="0.45">
      <c r="A406" s="32" t="str">
        <f>IF(Weighting!$P$22&gt;0,B406,"")</f>
        <v/>
      </c>
      <c r="B406">
        <f>Weighting!$C$22</f>
        <v>2.0264715439000001</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10</v>
      </c>
      <c r="I406">
        <f t="shared" si="49"/>
        <v>0</v>
      </c>
      <c r="J406">
        <f t="shared" si="50"/>
        <v>0</v>
      </c>
      <c r="K406">
        <f>J406*Weighting!$W$22</f>
        <v>0</v>
      </c>
      <c r="M406" s="14"/>
    </row>
    <row r="407" spans="1:25" x14ac:dyDescent="0.45">
      <c r="A407" s="32" t="str">
        <f>IF(Weighting!$P$23&gt;0,B407,"")</f>
        <v/>
      </c>
      <c r="B407">
        <f>Weighting!$C$23</f>
        <v>2.1321463405999999</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10</v>
      </c>
      <c r="I407">
        <f t="shared" si="49"/>
        <v>0</v>
      </c>
      <c r="J407">
        <f t="shared" si="50"/>
        <v>0</v>
      </c>
      <c r="K407">
        <f>J407*Weighting!$W$23</f>
        <v>0</v>
      </c>
      <c r="M407" s="14"/>
    </row>
    <row r="408" spans="1:25" x14ac:dyDescent="0.45">
      <c r="A408" s="32" t="str">
        <f>IF(Weighting!$P$24&gt;0,B408,"")</f>
        <v/>
      </c>
      <c r="B408">
        <f>Weighting!$C$24</f>
        <v>2.2378211372999997</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10</v>
      </c>
      <c r="I408">
        <f t="shared" si="49"/>
        <v>0</v>
      </c>
      <c r="J408">
        <f t="shared" si="50"/>
        <v>0</v>
      </c>
      <c r="K408">
        <f>J408*Weighting!$W$24</f>
        <v>0</v>
      </c>
      <c r="M408" s="14"/>
    </row>
    <row r="409" spans="1:25" x14ac:dyDescent="0.45">
      <c r="A409" s="32" t="str">
        <f>IF(Weighting!$P$25&gt;0,B409,"")</f>
        <v/>
      </c>
      <c r="B409">
        <f>Weighting!$C$25</f>
        <v>2.3434959339999994</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10</v>
      </c>
      <c r="I409">
        <f t="shared" si="49"/>
        <v>0</v>
      </c>
      <c r="J409">
        <f t="shared" si="50"/>
        <v>0</v>
      </c>
      <c r="K409">
        <f>J409*Weighting!$W$25</f>
        <v>0</v>
      </c>
      <c r="M409" s="14"/>
    </row>
    <row r="410" spans="1:25" x14ac:dyDescent="0.45">
      <c r="O410"/>
      <c r="P410"/>
      <c r="Q410"/>
      <c r="R410"/>
    </row>
    <row r="411" spans="1:25" ht="23.15" x14ac:dyDescent="0.6">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15</v>
      </c>
      <c r="N411" s="27">
        <f>IF('Input and Summary Results'!$J$16="minimum",'Bin Analysis'!X412/(M411-1),'Bin Analysis'!Y411/('Bin Analysis'!M411-1))</f>
        <v>0</v>
      </c>
      <c r="O411" s="27">
        <f>IF(M411=FALSE,NA(),(VLOOKUP(1,C414:K433,4,FALSE))/(M411-1))</f>
        <v>0.8571428571428571</v>
      </c>
      <c r="P411" s="27">
        <f>IF(M411=FALSE,NA(),SUM(J414:J433)/Weighting!$S$5)</f>
        <v>0.4</v>
      </c>
      <c r="Q411" s="27">
        <f>IF(M411=FALSE,NA(),SUM(K414:K433)/Weighting!$S$6)</f>
        <v>0.39130434782608697</v>
      </c>
      <c r="R411" s="27">
        <f>IF(M411=FALSE,NA(),(VLOOKUP(1,G414:K433,3,FALSE))/(M411-1))</f>
        <v>0</v>
      </c>
      <c r="S411" s="22" t="str">
        <f>IF(M411=FALSE,NA(),IF(SUM(J414:J433)=2,"yes","no"))</f>
        <v>no</v>
      </c>
      <c r="X411" s="2" cm="2">
        <f t="array" ref="X411:X412">FREQUENCY(IF('Data Transformation'!$B$425:$B$6424='Bin Analysis'!L411,'Data Transformation'!$G$425:$G$6424),'Data Transformation'!$U$11)</f>
        <v>14</v>
      </c>
      <c r="Y411" s="2" cm="2">
        <f t="array" ref="Y411:Y412">FREQUENCY(IF('Data Transformation'!$B$425:$B$6424='Bin Analysis'!L411,'Data Transformation'!$G$425:$G$6424),'Data Transformation'!$U$12)</f>
        <v>2</v>
      </c>
    </row>
    <row r="412" spans="1:25" x14ac:dyDescent="0.45">
      <c r="A412" s="14" t="s">
        <v>67</v>
      </c>
      <c r="B412" t="s">
        <v>47</v>
      </c>
      <c r="C412" t="s">
        <v>5</v>
      </c>
      <c r="D412" t="s">
        <v>100</v>
      </c>
      <c r="E412" t="s">
        <v>101</v>
      </c>
      <c r="F412" t="s">
        <v>102</v>
      </c>
      <c r="G412" t="s">
        <v>70</v>
      </c>
      <c r="H412" t="s">
        <v>31</v>
      </c>
      <c r="I412" t="s">
        <v>32</v>
      </c>
      <c r="J412" t="s">
        <v>46</v>
      </c>
      <c r="K412" s="14" t="s">
        <v>45</v>
      </c>
      <c r="M412" s="14"/>
      <c r="X412" s="2">
        <v>0</v>
      </c>
      <c r="Y412" s="2">
        <v>12</v>
      </c>
    </row>
    <row r="413" spans="1:25" x14ac:dyDescent="0.4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45">
      <c r="A414" s="32">
        <f>IF(Weighting!$P$6&gt;0,B414,"")</f>
        <v>0.3356747967</v>
      </c>
      <c r="B414">
        <f>Weighting!$C$6</f>
        <v>0.3356747967</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0</v>
      </c>
      <c r="I414">
        <f>H414-H413</f>
        <v>0</v>
      </c>
      <c r="J414">
        <f>IF(I414=0,0,1)</f>
        <v>0</v>
      </c>
      <c r="K414">
        <f>J414*Weighting!$W$6</f>
        <v>0</v>
      </c>
      <c r="M414" s="14"/>
    </row>
    <row r="415" spans="1:25" x14ac:dyDescent="0.45">
      <c r="A415" s="32">
        <f>IF(Weighting!$P$7&gt;0,B415,"")</f>
        <v>0.44134959340000002</v>
      </c>
      <c r="B415">
        <f>Weighting!$C$7</f>
        <v>0.44134959340000002</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0</v>
      </c>
      <c r="I415">
        <f t="shared" ref="I415:I433" si="52">H415-H414</f>
        <v>0</v>
      </c>
      <c r="J415">
        <f>IF(I415=0,0,1)</f>
        <v>0</v>
      </c>
      <c r="K415">
        <f>J415*Weighting!$W$7</f>
        <v>0</v>
      </c>
      <c r="M415" s="14"/>
    </row>
    <row r="416" spans="1:25" x14ac:dyDescent="0.45">
      <c r="A416" s="32">
        <f>IF(Weighting!$P$8&gt;0,B416,"")</f>
        <v>0.54702439010000004</v>
      </c>
      <c r="B416">
        <f>Weighting!$C$8</f>
        <v>0.54702439010000004</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0</v>
      </c>
      <c r="I416">
        <f t="shared" si="52"/>
        <v>0</v>
      </c>
      <c r="J416">
        <f t="shared" ref="J416:J433" si="53">IF(I416=0,0,1)</f>
        <v>0</v>
      </c>
      <c r="K416">
        <f>J416*Weighting!$W$8</f>
        <v>0</v>
      </c>
      <c r="M416" s="14"/>
    </row>
    <row r="417" spans="1:13" x14ac:dyDescent="0.45">
      <c r="A417" s="32">
        <f>IF(Weighting!$P$9&gt;0,B417,"")</f>
        <v>0.65269918680000005</v>
      </c>
      <c r="B417" s="50">
        <f>Weighting!$C$9</f>
        <v>0.65269918680000005</v>
      </c>
      <c r="C417">
        <f>Weighting!$F$9</f>
        <v>0</v>
      </c>
      <c r="D417" t="b">
        <f>IF(C417=1,'Data Transformation'!$G$3+0.5*'Data Transformation'!$W$25,IF(C418=1,D418-'Data Transformation'!$W$25,FALSE))</f>
        <v>0</v>
      </c>
      <c r="E417" t="str">
        <f t="array" ref="E417">IF(ISLOGICAL(D417),"",FREQUENCY(IF('Data Transformation'!$B$425:$B$8425='Bin Analysis'!$B411,'Data Transformation'!$G$425:$G$8425),D417))</f>
        <v/>
      </c>
      <c r="F417" t="str">
        <f t="shared" si="51"/>
        <v/>
      </c>
      <c r="G417">
        <f>Weighting!$H$9</f>
        <v>0</v>
      </c>
      <c r="H417">
        <f t="array" ref="H417">FREQUENCY(IF('Data Transformation'!$B$4:$B$8425=B411,'Data Transformation'!$G$4:$G$8425),'Bin Analysis'!$B417)</f>
        <v>0</v>
      </c>
      <c r="I417">
        <f t="shared" si="52"/>
        <v>0</v>
      </c>
      <c r="J417">
        <f t="shared" si="53"/>
        <v>0</v>
      </c>
      <c r="K417">
        <f>J417*Weighting!$W$9</f>
        <v>0</v>
      </c>
      <c r="M417" s="14"/>
    </row>
    <row r="418" spans="1:13" x14ac:dyDescent="0.45">
      <c r="A418" s="32">
        <f>IF(Weighting!$P$10&gt;0,B418,"")</f>
        <v>0.75837398350000007</v>
      </c>
      <c r="B418">
        <f>Weighting!$C$10</f>
        <v>0.75837398350000007</v>
      </c>
      <c r="C418">
        <f>Weighting!$F$10</f>
        <v>0</v>
      </c>
      <c r="D418" t="b">
        <f>IF(C418=1,'Data Transformation'!$G$3+0.5*'Data Transformation'!$W$25,IF(C419=1,D419-'Data Transformation'!$W$25,FALSE))</f>
        <v>0</v>
      </c>
      <c r="E418" t="str">
        <f t="array" ref="E418">IF(ISLOGICAL(D418),"",FREQUENCY(IF('Data Transformation'!$B$425:$B$8425='Bin Analysis'!$B411,'Data Transformation'!$G$425:$G$8425),D418))</f>
        <v/>
      </c>
      <c r="F418" t="str">
        <f t="shared" si="51"/>
        <v/>
      </c>
      <c r="G418">
        <f>Weighting!$H$10</f>
        <v>0</v>
      </c>
      <c r="H418">
        <f t="array" ref="H418">FREQUENCY(IF('Data Transformation'!$B$4:$B$8425=B411,'Data Transformation'!$G$4:$G$8425),'Bin Analysis'!$B418)</f>
        <v>1</v>
      </c>
      <c r="I418">
        <f t="shared" si="52"/>
        <v>1</v>
      </c>
      <c r="J418">
        <f t="shared" si="53"/>
        <v>1</v>
      </c>
      <c r="K418">
        <f>J418*Weighting!$W$10</f>
        <v>3</v>
      </c>
      <c r="M418" s="14"/>
    </row>
    <row r="419" spans="1:13" x14ac:dyDescent="0.45">
      <c r="A419" s="32">
        <f>IF(Weighting!$P$11&gt;0,B419,"")</f>
        <v>0.86404878020000009</v>
      </c>
      <c r="B419">
        <f>Weighting!$C$11</f>
        <v>0.86404878020000009</v>
      </c>
      <c r="C419">
        <f>Weighting!$F$11</f>
        <v>0</v>
      </c>
      <c r="D419" t="b">
        <f>IF(C419=1,'Data Transformation'!$G$3+0.5*'Data Transformation'!$W$25,IF(C420=1,D420-'Data Transformation'!$W$25,FALSE))</f>
        <v>0</v>
      </c>
      <c r="E419" t="str">
        <f t="array" ref="E419">IF(ISLOGICAL(D419),"",FREQUENCY(IF('Data Transformation'!$B$425:$B$8425='Bin Analysis'!$B411,'Data Transformation'!$G$425:$G$8425),D419))</f>
        <v/>
      </c>
      <c r="F419" t="str">
        <f t="shared" si="51"/>
        <v/>
      </c>
      <c r="G419">
        <f>Weighting!$H$11</f>
        <v>0</v>
      </c>
      <c r="H419">
        <f t="array" ref="H419">FREQUENCY(IF('Data Transformation'!$B$4:$B$8425=B411,'Data Transformation'!$G$4:$G$8425),'Bin Analysis'!$B419)</f>
        <v>5</v>
      </c>
      <c r="I419">
        <f t="shared" si="52"/>
        <v>4</v>
      </c>
      <c r="J419">
        <f t="shared" si="53"/>
        <v>1</v>
      </c>
      <c r="K419">
        <f>J419*Weighting!$W$11</f>
        <v>3</v>
      </c>
      <c r="M419" s="14"/>
    </row>
    <row r="420" spans="1:13" x14ac:dyDescent="0.45">
      <c r="A420" s="32">
        <f>IF(Weighting!$P$12&gt;0,B420,"")</f>
        <v>0.96972357690000011</v>
      </c>
      <c r="B420">
        <f>Weighting!$C$12</f>
        <v>0.96972357690000011</v>
      </c>
      <c r="C420">
        <f>Weighting!$F$12</f>
        <v>0</v>
      </c>
      <c r="D420">
        <f>IF(C420=1,'Data Transformation'!$G$3+0.5*'Data Transformation'!$W$25,IF(C421=1,D421-'Data Transformation'!$W$25,FALSE))</f>
        <v>0.76999999999999991</v>
      </c>
      <c r="E420">
        <f t="array" ref="E420">IF(ISLOGICAL(D420),"",FREQUENCY(IF('Data Transformation'!$B$425:$B$8425='Bin Analysis'!$B411,'Data Transformation'!$G$425:$G$8425),D420))</f>
        <v>2</v>
      </c>
      <c r="F420" t="e">
        <f t="shared" si="51"/>
        <v>#VALUE!</v>
      </c>
      <c r="G420">
        <f>Weighting!$H$12</f>
        <v>0</v>
      </c>
      <c r="H420">
        <f t="array" ref="H420">FREQUENCY(IF('Data Transformation'!$B$4:$B$8425=B411,'Data Transformation'!$G$4:$G$8425),'Bin Analysis'!$B420)</f>
        <v>11</v>
      </c>
      <c r="I420">
        <f t="shared" si="52"/>
        <v>6</v>
      </c>
      <c r="J420">
        <f t="shared" si="53"/>
        <v>1</v>
      </c>
      <c r="K420">
        <f>J420*Weighting!$W$12</f>
        <v>2</v>
      </c>
      <c r="M420" s="14"/>
    </row>
    <row r="421" spans="1:13" x14ac:dyDescent="0.45">
      <c r="A421" s="32">
        <f>IF(Weighting!$P$13&gt;0,B421,"")</f>
        <v>1.0753983736000001</v>
      </c>
      <c r="B421">
        <f>Weighting!$C$13</f>
        <v>1.0753983736000001</v>
      </c>
      <c r="C421">
        <f>Weighting!$F$13</f>
        <v>1</v>
      </c>
      <c r="D421">
        <f>IF(C421=1,'Data Transformation'!$G$3+0.5*'Data Transformation'!$W$25,IF(C422=1,D422-'Data Transformation'!$W$25,FALSE))</f>
        <v>1.17</v>
      </c>
      <c r="E421">
        <f t="array" ref="E421">IF(ISLOGICAL(D421),"",FREQUENCY(IF('Data Transformation'!$B$425:$B$8425='Bin Analysis'!$B411,'Data Transformation'!$G$425:$G$8425),D421))</f>
        <v>14</v>
      </c>
      <c r="F421">
        <f t="shared" si="51"/>
        <v>12</v>
      </c>
      <c r="G421">
        <f>Weighting!$H$13</f>
        <v>0</v>
      </c>
      <c r="H421">
        <f t="array" ref="H421">FREQUENCY(IF('Data Transformation'!$B$4:$B$8425=B411,'Data Transformation'!$G$4:$G$8425),'Bin Analysis'!$B421)</f>
        <v>15</v>
      </c>
      <c r="I421">
        <f t="shared" si="52"/>
        <v>4</v>
      </c>
      <c r="J421">
        <f t="shared" si="53"/>
        <v>1</v>
      </c>
      <c r="K421">
        <f>J421*Weighting!$W$13</f>
        <v>1</v>
      </c>
      <c r="M421" s="14"/>
    </row>
    <row r="422" spans="1:13" x14ac:dyDescent="0.45">
      <c r="A422" s="32">
        <f>IF(Weighting!$P$14&gt;0,B422,"")</f>
        <v>1.1810731703000001</v>
      </c>
      <c r="B422">
        <f>Weighting!$C$14</f>
        <v>1.1810731703000001</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15</v>
      </c>
      <c r="I422">
        <f t="shared" si="52"/>
        <v>0</v>
      </c>
      <c r="J422">
        <f t="shared" si="53"/>
        <v>0</v>
      </c>
      <c r="K422">
        <f>J422*Weighting!$W$14</f>
        <v>0</v>
      </c>
      <c r="M422" s="14"/>
    </row>
    <row r="423" spans="1:13" x14ac:dyDescent="0.45">
      <c r="A423" s="32">
        <f>IF(Weighting!$P$15&gt;0,B423,"")</f>
        <v>1.2867489670000001</v>
      </c>
      <c r="B423">
        <f>Weighting!$C$15</f>
        <v>1.2867489670000001</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15</v>
      </c>
      <c r="I423">
        <f t="shared" si="52"/>
        <v>0</v>
      </c>
      <c r="J423">
        <f t="shared" si="53"/>
        <v>0</v>
      </c>
      <c r="K423">
        <f>J423*Weighting!$W$15</f>
        <v>0</v>
      </c>
      <c r="M423" s="14"/>
    </row>
    <row r="424" spans="1:13" x14ac:dyDescent="0.45">
      <c r="A424" s="32" t="str">
        <f>IF(Weighting!$P$16&gt;0,B424,"")</f>
        <v/>
      </c>
      <c r="B424">
        <f>Weighting!$C$16</f>
        <v>1.3924227637000002</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15</v>
      </c>
      <c r="I424">
        <f t="shared" si="52"/>
        <v>0</v>
      </c>
      <c r="J424">
        <f t="shared" si="53"/>
        <v>0</v>
      </c>
      <c r="K424">
        <f>J424*Weighting!$W$16</f>
        <v>0</v>
      </c>
      <c r="M424" s="14"/>
    </row>
    <row r="425" spans="1:13" x14ac:dyDescent="0.45">
      <c r="A425" s="32" t="str">
        <f>IF(Weighting!$P$17&gt;0,B425,"")</f>
        <v/>
      </c>
      <c r="B425">
        <f>Weighting!$C$17</f>
        <v>1.4980975604000002</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15</v>
      </c>
      <c r="I425">
        <f t="shared" si="52"/>
        <v>0</v>
      </c>
      <c r="J425">
        <f t="shared" si="53"/>
        <v>0</v>
      </c>
      <c r="K425">
        <f>J425*Weighting!$W$17</f>
        <v>0</v>
      </c>
      <c r="M425" s="14"/>
    </row>
    <row r="426" spans="1:13" x14ac:dyDescent="0.45">
      <c r="A426" s="32" t="str">
        <f>IF(Weighting!$P$18&gt;0,B426,"")</f>
        <v/>
      </c>
      <c r="B426">
        <f>Weighting!$C$18</f>
        <v>1.6037723571000002</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15</v>
      </c>
      <c r="I426">
        <f t="shared" si="52"/>
        <v>0</v>
      </c>
      <c r="J426">
        <f t="shared" si="53"/>
        <v>0</v>
      </c>
      <c r="K426">
        <f>J426*Weighting!$W$18</f>
        <v>0</v>
      </c>
      <c r="M426" s="14"/>
    </row>
    <row r="427" spans="1:13" x14ac:dyDescent="0.45">
      <c r="A427" s="32" t="str">
        <f>IF(Weighting!$P$19&gt;0,B427,"")</f>
        <v/>
      </c>
      <c r="B427">
        <f>Weighting!$C$19</f>
        <v>1.7094471538000002</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15</v>
      </c>
      <c r="I427">
        <f t="shared" si="52"/>
        <v>0</v>
      </c>
      <c r="J427">
        <f t="shared" si="53"/>
        <v>0</v>
      </c>
      <c r="K427">
        <f>J427*Weighting!$W$19</f>
        <v>0</v>
      </c>
      <c r="M427" s="14"/>
    </row>
    <row r="428" spans="1:13" x14ac:dyDescent="0.45">
      <c r="A428" s="32" t="str">
        <f>IF(Weighting!$P$20&gt;0,B428,"")</f>
        <v/>
      </c>
      <c r="B428">
        <f>Weighting!$C$20</f>
        <v>1.8151219505000002</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15</v>
      </c>
      <c r="I428">
        <f t="shared" si="52"/>
        <v>0</v>
      </c>
      <c r="J428">
        <f t="shared" si="53"/>
        <v>0</v>
      </c>
      <c r="K428">
        <f>J428*Weighting!$W$20</f>
        <v>0</v>
      </c>
      <c r="M428" s="14"/>
    </row>
    <row r="429" spans="1:13" x14ac:dyDescent="0.45">
      <c r="A429" s="32" t="str">
        <f>IF(Weighting!$P$21&gt;0,B429,"")</f>
        <v/>
      </c>
      <c r="B429">
        <f>Weighting!$C$21</f>
        <v>1.9207967472000003</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15</v>
      </c>
      <c r="I429">
        <f t="shared" si="52"/>
        <v>0</v>
      </c>
      <c r="J429">
        <f t="shared" si="53"/>
        <v>0</v>
      </c>
      <c r="K429">
        <f>J429*Weighting!$W$21</f>
        <v>0</v>
      </c>
      <c r="M429" s="14"/>
    </row>
    <row r="430" spans="1:13" x14ac:dyDescent="0.45">
      <c r="A430" s="32" t="str">
        <f>IF(Weighting!$P$22&gt;0,B430,"")</f>
        <v/>
      </c>
      <c r="B430">
        <f>Weighting!$C$22</f>
        <v>2.0264715439000001</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15</v>
      </c>
      <c r="I430">
        <f t="shared" si="52"/>
        <v>0</v>
      </c>
      <c r="J430">
        <f t="shared" si="53"/>
        <v>0</v>
      </c>
      <c r="K430">
        <f>J430*Weighting!$W$22</f>
        <v>0</v>
      </c>
      <c r="M430" s="14"/>
    </row>
    <row r="431" spans="1:13" x14ac:dyDescent="0.45">
      <c r="A431" s="32" t="str">
        <f>IF(Weighting!$P$23&gt;0,B431,"")</f>
        <v/>
      </c>
      <c r="B431">
        <f>Weighting!$C$23</f>
        <v>2.1321463405999999</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15</v>
      </c>
      <c r="I431">
        <f t="shared" si="52"/>
        <v>0</v>
      </c>
      <c r="J431">
        <f t="shared" si="53"/>
        <v>0</v>
      </c>
      <c r="K431">
        <f>J431*Weighting!$W$23</f>
        <v>0</v>
      </c>
      <c r="M431" s="14"/>
    </row>
    <row r="432" spans="1:13" x14ac:dyDescent="0.45">
      <c r="A432" s="32" t="str">
        <f>IF(Weighting!$P$24&gt;0,B432,"")</f>
        <v/>
      </c>
      <c r="B432">
        <f>Weighting!$C$24</f>
        <v>2.2378211372999997</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15</v>
      </c>
      <c r="I432">
        <f t="shared" si="52"/>
        <v>0</v>
      </c>
      <c r="J432">
        <f t="shared" si="53"/>
        <v>0</v>
      </c>
      <c r="K432">
        <f>J432*Weighting!$W$24</f>
        <v>0</v>
      </c>
      <c r="M432" s="14"/>
    </row>
    <row r="433" spans="1:25" x14ac:dyDescent="0.45">
      <c r="A433" s="32" t="str">
        <f>IF(Weighting!$P$25&gt;0,B433,"")</f>
        <v/>
      </c>
      <c r="B433">
        <f>Weighting!$C$25</f>
        <v>2.3434959339999994</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15</v>
      </c>
      <c r="I433">
        <f t="shared" si="52"/>
        <v>0</v>
      </c>
      <c r="J433">
        <f t="shared" si="53"/>
        <v>0</v>
      </c>
      <c r="K433">
        <f>J433*Weighting!$W$25</f>
        <v>0</v>
      </c>
      <c r="M433" s="14"/>
    </row>
    <row r="434" spans="1:25" x14ac:dyDescent="0.45">
      <c r="O434"/>
      <c r="P434"/>
      <c r="Q434"/>
      <c r="R434"/>
    </row>
    <row r="435" spans="1:25" ht="23.15" x14ac:dyDescent="0.6">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18</v>
      </c>
      <c r="N435" s="27">
        <f>IF('Input and Summary Results'!$J$16="minimum",'Bin Analysis'!X436/(M435-1),'Bin Analysis'!Y435/('Bin Analysis'!M435-1))</f>
        <v>0</v>
      </c>
      <c r="O435" s="27">
        <f>IF(M435=FALSE,NA(),(VLOOKUP(1,C438:K457,4,FALSE))/(M435-1))</f>
        <v>1</v>
      </c>
      <c r="P435" s="27">
        <f>IF(M435=FALSE,NA(),SUM(J438:J457)/Weighting!$S$5)</f>
        <v>0.4</v>
      </c>
      <c r="Q435" s="27">
        <f>IF(M435=FALSE,NA(),SUM(K438:K457)/Weighting!$S$6)</f>
        <v>0.34782608695652173</v>
      </c>
      <c r="R435" s="27">
        <f>IF(M435=FALSE,NA(),(VLOOKUP(1,G438:K457,3,FALSE))/(M435-1))</f>
        <v>0</v>
      </c>
      <c r="S435" s="22" t="str">
        <f>IF(M435=FALSE,NA(),IF(SUM(J438:J457)=2,"yes","no"))</f>
        <v>no</v>
      </c>
      <c r="X435" s="2" cm="2">
        <f t="array" ref="X435:X436">FREQUENCY(IF('Data Transformation'!$B$425:$B$6424='Bin Analysis'!L435,'Data Transformation'!$G$425:$G$6424),'Data Transformation'!$U$11)</f>
        <v>17</v>
      </c>
      <c r="Y435" s="2" cm="2">
        <f t="array" ref="Y435:Y436">FREQUENCY(IF('Data Transformation'!$B$425:$B$6424='Bin Analysis'!L435,'Data Transformation'!$G$425:$G$6424),'Data Transformation'!$U$12)</f>
        <v>0</v>
      </c>
    </row>
    <row r="436" spans="1:25" x14ac:dyDescent="0.45">
      <c r="A436" s="14" t="s">
        <v>67</v>
      </c>
      <c r="B436" t="s">
        <v>47</v>
      </c>
      <c r="C436" t="s">
        <v>5</v>
      </c>
      <c r="D436" t="s">
        <v>100</v>
      </c>
      <c r="E436" t="s">
        <v>101</v>
      </c>
      <c r="F436" t="s">
        <v>102</v>
      </c>
      <c r="G436" t="s">
        <v>70</v>
      </c>
      <c r="H436" t="s">
        <v>31</v>
      </c>
      <c r="I436" t="s">
        <v>32</v>
      </c>
      <c r="J436" t="s">
        <v>46</v>
      </c>
      <c r="K436" s="14" t="s">
        <v>45</v>
      </c>
      <c r="M436" s="14"/>
      <c r="X436" s="2">
        <v>0</v>
      </c>
      <c r="Y436" s="2">
        <v>17</v>
      </c>
    </row>
    <row r="437" spans="1:25" x14ac:dyDescent="0.4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45">
      <c r="A438" s="32">
        <f>IF(Weighting!$P$6&gt;0,B438,"")</f>
        <v>0.3356747967</v>
      </c>
      <c r="B438">
        <f>Weighting!$C$6</f>
        <v>0.3356747967</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45">
      <c r="A439" s="32">
        <f>IF(Weighting!$P$7&gt;0,B439,"")</f>
        <v>0.44134959340000002</v>
      </c>
      <c r="B439">
        <f>Weighting!$C$7</f>
        <v>0.44134959340000002</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0</v>
      </c>
      <c r="I439">
        <f t="shared" ref="I439:I457" si="55">H439-H438</f>
        <v>0</v>
      </c>
      <c r="J439">
        <f>IF(I439=0,0,1)</f>
        <v>0</v>
      </c>
      <c r="K439">
        <f>J439*Weighting!$W$7</f>
        <v>0</v>
      </c>
      <c r="M439" s="14"/>
    </row>
    <row r="440" spans="1:25" x14ac:dyDescent="0.45">
      <c r="A440" s="32">
        <f>IF(Weighting!$P$8&gt;0,B440,"")</f>
        <v>0.54702439010000004</v>
      </c>
      <c r="B440">
        <f>Weighting!$C$8</f>
        <v>0.54702439010000004</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0</v>
      </c>
      <c r="I440">
        <f t="shared" si="55"/>
        <v>0</v>
      </c>
      <c r="J440">
        <f t="shared" ref="J440:J457" si="56">IF(I440=0,0,1)</f>
        <v>0</v>
      </c>
      <c r="K440">
        <f>J440*Weighting!$W$8</f>
        <v>0</v>
      </c>
      <c r="M440" s="14"/>
    </row>
    <row r="441" spans="1:25" x14ac:dyDescent="0.45">
      <c r="A441" s="32">
        <f>IF(Weighting!$P$9&gt;0,B441,"")</f>
        <v>0.65269918680000005</v>
      </c>
      <c r="B441" s="50">
        <f>Weighting!$C$9</f>
        <v>0.65269918680000005</v>
      </c>
      <c r="C441">
        <f>Weighting!$F$9</f>
        <v>0</v>
      </c>
      <c r="D441" t="b">
        <f>IF(C441=1,'Data Transformation'!$G$3+0.5*'Data Transformation'!$W$25,IF(C442=1,D442-'Data Transformation'!$W$25,FALSE))</f>
        <v>0</v>
      </c>
      <c r="E441" t="str">
        <f t="array" ref="E441">IF(ISLOGICAL(D441),"",FREQUENCY(IF('Data Transformation'!$B$425:$B$8425='Bin Analysis'!$B435,'Data Transformation'!$G$425:$G$8425),D441))</f>
        <v/>
      </c>
      <c r="F441" t="str">
        <f t="shared" si="54"/>
        <v/>
      </c>
      <c r="G441">
        <f>Weighting!$H$9</f>
        <v>0</v>
      </c>
      <c r="H441">
        <f t="array" ref="H441">FREQUENCY(IF('Data Transformation'!$B$4:$B$8425=B435,'Data Transformation'!$G$4:$G$8425),'Bin Analysis'!$B441)</f>
        <v>0</v>
      </c>
      <c r="I441">
        <f t="shared" si="55"/>
        <v>0</v>
      </c>
      <c r="J441">
        <f t="shared" si="56"/>
        <v>0</v>
      </c>
      <c r="K441">
        <f>J441*Weighting!$W$9</f>
        <v>0</v>
      </c>
      <c r="M441" s="14"/>
    </row>
    <row r="442" spans="1:25" x14ac:dyDescent="0.45">
      <c r="A442" s="32">
        <f>IF(Weighting!$P$10&gt;0,B442,"")</f>
        <v>0.75837398350000007</v>
      </c>
      <c r="B442">
        <f>Weighting!$C$10</f>
        <v>0.75837398350000007</v>
      </c>
      <c r="C442">
        <f>Weighting!$F$10</f>
        <v>0</v>
      </c>
      <c r="D442" t="b">
        <f>IF(C442=1,'Data Transformation'!$G$3+0.5*'Data Transformation'!$W$25,IF(C443=1,D443-'Data Transformation'!$W$25,FALSE))</f>
        <v>0</v>
      </c>
      <c r="E442" t="str">
        <f t="array" ref="E442">IF(ISLOGICAL(D442),"",FREQUENCY(IF('Data Transformation'!$B$425:$B$8425='Bin Analysis'!$B435,'Data Transformation'!$G$425:$G$8425),D442))</f>
        <v/>
      </c>
      <c r="F442" t="str">
        <f t="shared" si="54"/>
        <v/>
      </c>
      <c r="G442">
        <f>Weighting!$H$10</f>
        <v>0</v>
      </c>
      <c r="H442">
        <f t="array" ref="H442">FREQUENCY(IF('Data Transformation'!$B$4:$B$8425=B435,'Data Transformation'!$G$4:$G$8425),'Bin Analysis'!$B442)</f>
        <v>0</v>
      </c>
      <c r="I442">
        <f t="shared" si="55"/>
        <v>0</v>
      </c>
      <c r="J442">
        <f t="shared" si="56"/>
        <v>0</v>
      </c>
      <c r="K442">
        <f>J442*Weighting!$W$10</f>
        <v>0</v>
      </c>
      <c r="M442" s="14"/>
    </row>
    <row r="443" spans="1:25" x14ac:dyDescent="0.45">
      <c r="A443" s="32">
        <f>IF(Weighting!$P$11&gt;0,B443,"")</f>
        <v>0.86404878020000009</v>
      </c>
      <c r="B443">
        <f>Weighting!$C$11</f>
        <v>0.86404878020000009</v>
      </c>
      <c r="C443">
        <f>Weighting!$F$11</f>
        <v>0</v>
      </c>
      <c r="D443" t="b">
        <f>IF(C443=1,'Data Transformation'!$G$3+0.5*'Data Transformation'!$W$25,IF(C444=1,D444-'Data Transformation'!$W$25,FALSE))</f>
        <v>0</v>
      </c>
      <c r="E443" t="str">
        <f t="array" ref="E443">IF(ISLOGICAL(D443),"",FREQUENCY(IF('Data Transformation'!$B$425:$B$8425='Bin Analysis'!$B435,'Data Transformation'!$G$425:$G$8425),D443))</f>
        <v/>
      </c>
      <c r="F443" t="str">
        <f t="shared" si="54"/>
        <v/>
      </c>
      <c r="G443">
        <f>Weighting!$H$11</f>
        <v>0</v>
      </c>
      <c r="H443">
        <f t="array" ref="H443">FREQUENCY(IF('Data Transformation'!$B$4:$B$8425=B435,'Data Transformation'!$G$4:$G$8425),'Bin Analysis'!$B443)</f>
        <v>2</v>
      </c>
      <c r="I443">
        <f t="shared" si="55"/>
        <v>2</v>
      </c>
      <c r="J443">
        <f t="shared" si="56"/>
        <v>1</v>
      </c>
      <c r="K443">
        <f>J443*Weighting!$W$11</f>
        <v>3</v>
      </c>
      <c r="M443" s="14"/>
    </row>
    <row r="444" spans="1:25" x14ac:dyDescent="0.45">
      <c r="A444" s="32">
        <f>IF(Weighting!$P$12&gt;0,B444,"")</f>
        <v>0.96972357690000011</v>
      </c>
      <c r="B444">
        <f>Weighting!$C$12</f>
        <v>0.96972357690000011</v>
      </c>
      <c r="C444">
        <f>Weighting!$F$12</f>
        <v>0</v>
      </c>
      <c r="D444">
        <f>IF(C444=1,'Data Transformation'!$G$3+0.5*'Data Transformation'!$W$25,IF(C445=1,D445-'Data Transformation'!$W$25,FALSE))</f>
        <v>0.76999999999999991</v>
      </c>
      <c r="E444">
        <f t="array" ref="E444">IF(ISLOGICAL(D444),"",FREQUENCY(IF('Data Transformation'!$B$425:$B$8425='Bin Analysis'!$B435,'Data Transformation'!$G$425:$G$8425),D444))</f>
        <v>0</v>
      </c>
      <c r="F444" t="e">
        <f t="shared" si="54"/>
        <v>#VALUE!</v>
      </c>
      <c r="G444">
        <f>Weighting!$H$12</f>
        <v>0</v>
      </c>
      <c r="H444">
        <f t="array" ref="H444">FREQUENCY(IF('Data Transformation'!$B$4:$B$8425=B435,'Data Transformation'!$G$4:$G$8425),'Bin Analysis'!$B444)</f>
        <v>8</v>
      </c>
      <c r="I444">
        <f t="shared" si="55"/>
        <v>6</v>
      </c>
      <c r="J444">
        <f t="shared" si="56"/>
        <v>1</v>
      </c>
      <c r="K444">
        <f>J444*Weighting!$W$12</f>
        <v>2</v>
      </c>
      <c r="M444" s="14"/>
    </row>
    <row r="445" spans="1:25" x14ac:dyDescent="0.45">
      <c r="A445" s="32">
        <f>IF(Weighting!$P$13&gt;0,B445,"")</f>
        <v>1.0753983736000001</v>
      </c>
      <c r="B445">
        <f>Weighting!$C$13</f>
        <v>1.0753983736000001</v>
      </c>
      <c r="C445">
        <f>Weighting!$F$13</f>
        <v>1</v>
      </c>
      <c r="D445">
        <f>IF(C445=1,'Data Transformation'!$G$3+0.5*'Data Transformation'!$W$25,IF(C446=1,D446-'Data Transformation'!$W$25,FALSE))</f>
        <v>1.17</v>
      </c>
      <c r="E445">
        <f t="array" ref="E445">IF(ISLOGICAL(D445),"",FREQUENCY(IF('Data Transformation'!$B$425:$B$8425='Bin Analysis'!$B435,'Data Transformation'!$G$425:$G$8425),D445))</f>
        <v>17</v>
      </c>
      <c r="F445">
        <f t="shared" si="54"/>
        <v>17</v>
      </c>
      <c r="G445">
        <f>Weighting!$H$13</f>
        <v>0</v>
      </c>
      <c r="H445">
        <f t="array" ref="H445">FREQUENCY(IF('Data Transformation'!$B$4:$B$8425=B435,'Data Transformation'!$G$4:$G$8425),'Bin Analysis'!$B445)</f>
        <v>17</v>
      </c>
      <c r="I445">
        <f t="shared" si="55"/>
        <v>9</v>
      </c>
      <c r="J445">
        <f t="shared" si="56"/>
        <v>1</v>
      </c>
      <c r="K445">
        <f>J445*Weighting!$W$13</f>
        <v>1</v>
      </c>
      <c r="M445" s="14"/>
    </row>
    <row r="446" spans="1:25" x14ac:dyDescent="0.45">
      <c r="A446" s="32">
        <f>IF(Weighting!$P$14&gt;0,B446,"")</f>
        <v>1.1810731703000001</v>
      </c>
      <c r="B446">
        <f>Weighting!$C$14</f>
        <v>1.1810731703000001</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18</v>
      </c>
      <c r="I446">
        <f t="shared" si="55"/>
        <v>1</v>
      </c>
      <c r="J446">
        <f t="shared" si="56"/>
        <v>1</v>
      </c>
      <c r="K446">
        <f>J446*Weighting!$W$14</f>
        <v>2</v>
      </c>
      <c r="M446" s="14"/>
    </row>
    <row r="447" spans="1:25" x14ac:dyDescent="0.45">
      <c r="A447" s="32">
        <f>IF(Weighting!$P$15&gt;0,B447,"")</f>
        <v>1.2867489670000001</v>
      </c>
      <c r="B447">
        <f>Weighting!$C$15</f>
        <v>1.2867489670000001</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18</v>
      </c>
      <c r="I447">
        <f t="shared" si="55"/>
        <v>0</v>
      </c>
      <c r="J447">
        <f t="shared" si="56"/>
        <v>0</v>
      </c>
      <c r="K447">
        <f>J447*Weighting!$W$15</f>
        <v>0</v>
      </c>
      <c r="M447" s="14"/>
    </row>
    <row r="448" spans="1:25" x14ac:dyDescent="0.45">
      <c r="A448" s="32" t="str">
        <f>IF(Weighting!$P$16&gt;0,B448,"")</f>
        <v/>
      </c>
      <c r="B448">
        <f>Weighting!$C$16</f>
        <v>1.3924227637000002</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18</v>
      </c>
      <c r="I448">
        <f t="shared" si="55"/>
        <v>0</v>
      </c>
      <c r="J448">
        <f t="shared" si="56"/>
        <v>0</v>
      </c>
      <c r="K448">
        <f>J448*Weighting!$W$16</f>
        <v>0</v>
      </c>
      <c r="M448" s="14"/>
    </row>
    <row r="449" spans="1:25" x14ac:dyDescent="0.45">
      <c r="A449" s="32" t="str">
        <f>IF(Weighting!$P$17&gt;0,B449,"")</f>
        <v/>
      </c>
      <c r="B449">
        <f>Weighting!$C$17</f>
        <v>1.4980975604000002</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18</v>
      </c>
      <c r="I449">
        <f t="shared" si="55"/>
        <v>0</v>
      </c>
      <c r="J449">
        <f t="shared" si="56"/>
        <v>0</v>
      </c>
      <c r="K449">
        <f>J449*Weighting!$W$17</f>
        <v>0</v>
      </c>
      <c r="M449" s="14"/>
    </row>
    <row r="450" spans="1:25" x14ac:dyDescent="0.45">
      <c r="A450" s="32" t="str">
        <f>IF(Weighting!$P$18&gt;0,B450,"")</f>
        <v/>
      </c>
      <c r="B450">
        <f>Weighting!$C$18</f>
        <v>1.6037723571000002</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18</v>
      </c>
      <c r="I450">
        <f t="shared" si="55"/>
        <v>0</v>
      </c>
      <c r="J450">
        <f t="shared" si="56"/>
        <v>0</v>
      </c>
      <c r="K450">
        <f>J450*Weighting!$W$18</f>
        <v>0</v>
      </c>
      <c r="M450" s="14"/>
    </row>
    <row r="451" spans="1:25" x14ac:dyDescent="0.45">
      <c r="A451" s="32" t="str">
        <f>IF(Weighting!$P$19&gt;0,B451,"")</f>
        <v/>
      </c>
      <c r="B451">
        <f>Weighting!$C$19</f>
        <v>1.7094471538000002</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18</v>
      </c>
      <c r="I451">
        <f t="shared" si="55"/>
        <v>0</v>
      </c>
      <c r="J451">
        <f t="shared" si="56"/>
        <v>0</v>
      </c>
      <c r="K451">
        <f>J451*Weighting!$W$19</f>
        <v>0</v>
      </c>
      <c r="M451" s="14"/>
    </row>
    <row r="452" spans="1:25" x14ac:dyDescent="0.45">
      <c r="A452" s="32" t="str">
        <f>IF(Weighting!$P$20&gt;0,B452,"")</f>
        <v/>
      </c>
      <c r="B452">
        <f>Weighting!$C$20</f>
        <v>1.8151219505000002</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18</v>
      </c>
      <c r="I452">
        <f t="shared" si="55"/>
        <v>0</v>
      </c>
      <c r="J452">
        <f t="shared" si="56"/>
        <v>0</v>
      </c>
      <c r="K452">
        <f>J452*Weighting!$W$20</f>
        <v>0</v>
      </c>
      <c r="M452" s="14"/>
    </row>
    <row r="453" spans="1:25" x14ac:dyDescent="0.45">
      <c r="A453" s="32" t="str">
        <f>IF(Weighting!$P$21&gt;0,B453,"")</f>
        <v/>
      </c>
      <c r="B453">
        <f>Weighting!$C$21</f>
        <v>1.9207967472000003</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18</v>
      </c>
      <c r="I453">
        <f t="shared" si="55"/>
        <v>0</v>
      </c>
      <c r="J453">
        <f t="shared" si="56"/>
        <v>0</v>
      </c>
      <c r="K453">
        <f>J453*Weighting!$W$21</f>
        <v>0</v>
      </c>
      <c r="M453" s="14"/>
    </row>
    <row r="454" spans="1:25" x14ac:dyDescent="0.45">
      <c r="A454" s="32" t="str">
        <f>IF(Weighting!$P$22&gt;0,B454,"")</f>
        <v/>
      </c>
      <c r="B454">
        <f>Weighting!$C$22</f>
        <v>2.0264715439000001</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18</v>
      </c>
      <c r="I454">
        <f t="shared" si="55"/>
        <v>0</v>
      </c>
      <c r="J454">
        <f t="shared" si="56"/>
        <v>0</v>
      </c>
      <c r="K454">
        <f>J454*Weighting!$W$22</f>
        <v>0</v>
      </c>
      <c r="M454" s="14"/>
    </row>
    <row r="455" spans="1:25" x14ac:dyDescent="0.45">
      <c r="A455" s="32" t="str">
        <f>IF(Weighting!$P$23&gt;0,B455,"")</f>
        <v/>
      </c>
      <c r="B455">
        <f>Weighting!$C$23</f>
        <v>2.1321463405999999</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18</v>
      </c>
      <c r="I455">
        <f t="shared" si="55"/>
        <v>0</v>
      </c>
      <c r="J455">
        <f t="shared" si="56"/>
        <v>0</v>
      </c>
      <c r="K455">
        <f>J455*Weighting!$W$23</f>
        <v>0</v>
      </c>
      <c r="M455" s="14"/>
    </row>
    <row r="456" spans="1:25" x14ac:dyDescent="0.45">
      <c r="A456" s="32" t="str">
        <f>IF(Weighting!$P$24&gt;0,B456,"")</f>
        <v/>
      </c>
      <c r="B456">
        <f>Weighting!$C$24</f>
        <v>2.2378211372999997</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18</v>
      </c>
      <c r="I456">
        <f t="shared" si="55"/>
        <v>0</v>
      </c>
      <c r="J456">
        <f t="shared" si="56"/>
        <v>0</v>
      </c>
      <c r="K456">
        <f>J456*Weighting!$W$24</f>
        <v>0</v>
      </c>
      <c r="M456" s="14"/>
    </row>
    <row r="457" spans="1:25" x14ac:dyDescent="0.45">
      <c r="A457" s="32" t="str">
        <f>IF(Weighting!$P$25&gt;0,B457,"")</f>
        <v/>
      </c>
      <c r="B457">
        <f>Weighting!$C$25</f>
        <v>2.3434959339999994</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18</v>
      </c>
      <c r="I457">
        <f t="shared" si="55"/>
        <v>0</v>
      </c>
      <c r="J457">
        <f t="shared" si="56"/>
        <v>0</v>
      </c>
      <c r="K457">
        <f>J457*Weighting!$W$25</f>
        <v>0</v>
      </c>
      <c r="M457" s="14"/>
    </row>
    <row r="458" spans="1:25" x14ac:dyDescent="0.45">
      <c r="O458"/>
      <c r="P458"/>
      <c r="Q458"/>
      <c r="R458"/>
    </row>
    <row r="459" spans="1:25" ht="23.15" x14ac:dyDescent="0.6">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0.94736842105263153</v>
      </c>
      <c r="P459" s="27">
        <f>IF(M459=FALSE,NA(),SUM(J462:J481)/Weighting!$S$5)</f>
        <v>0.4</v>
      </c>
      <c r="Q459" s="27">
        <f>IF(M459=FALSE,NA(),SUM(K462:K481)/Weighting!$S$6)</f>
        <v>0.34782608695652173</v>
      </c>
      <c r="R459" s="27">
        <f>IF(M459=FALSE,NA(),(VLOOKUP(1,G462:K481,3,FALSE))/(M459-1))</f>
        <v>0</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1</v>
      </c>
    </row>
    <row r="460" spans="1:25" x14ac:dyDescent="0.45">
      <c r="A460" s="14" t="s">
        <v>67</v>
      </c>
      <c r="B460" t="s">
        <v>47</v>
      </c>
      <c r="C460" t="s">
        <v>5</v>
      </c>
      <c r="D460" t="s">
        <v>100</v>
      </c>
      <c r="E460" t="s">
        <v>101</v>
      </c>
      <c r="F460" t="s">
        <v>102</v>
      </c>
      <c r="G460" t="s">
        <v>70</v>
      </c>
      <c r="H460" t="s">
        <v>31</v>
      </c>
      <c r="I460" t="s">
        <v>32</v>
      </c>
      <c r="J460" t="s">
        <v>46</v>
      </c>
      <c r="K460" s="14" t="s">
        <v>45</v>
      </c>
      <c r="M460" s="14"/>
      <c r="X460" s="2">
        <v>0</v>
      </c>
      <c r="Y460" s="2">
        <v>18</v>
      </c>
    </row>
    <row r="461" spans="1:25" x14ac:dyDescent="0.4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45">
      <c r="A462" s="32">
        <f>IF(Weighting!$P$6&gt;0,B462,"")</f>
        <v>0.3356747967</v>
      </c>
      <c r="B462">
        <f>Weighting!$C$6</f>
        <v>0.3356747967</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0</v>
      </c>
      <c r="I462">
        <f>H462-H461</f>
        <v>0</v>
      </c>
      <c r="J462">
        <f>IF(I462=0,0,1)</f>
        <v>0</v>
      </c>
      <c r="K462">
        <f>J462*Weighting!$W$6</f>
        <v>0</v>
      </c>
      <c r="M462" s="14"/>
    </row>
    <row r="463" spans="1:25" x14ac:dyDescent="0.45">
      <c r="A463" s="32">
        <f>IF(Weighting!$P$7&gt;0,B463,"")</f>
        <v>0.44134959340000002</v>
      </c>
      <c r="B463">
        <f>Weighting!$C$7</f>
        <v>0.44134959340000002</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0</v>
      </c>
      <c r="I463">
        <f t="shared" ref="I463:I481" si="58">H463-H462</f>
        <v>0</v>
      </c>
      <c r="J463">
        <f>IF(I463=0,0,1)</f>
        <v>0</v>
      </c>
      <c r="K463">
        <f>J463*Weighting!$W$7</f>
        <v>0</v>
      </c>
      <c r="M463" s="14"/>
    </row>
    <row r="464" spans="1:25" x14ac:dyDescent="0.45">
      <c r="A464" s="32">
        <f>IF(Weighting!$P$8&gt;0,B464,"")</f>
        <v>0.54702439010000004</v>
      </c>
      <c r="B464">
        <f>Weighting!$C$8</f>
        <v>0.54702439010000004</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0</v>
      </c>
      <c r="I464">
        <f t="shared" si="58"/>
        <v>0</v>
      </c>
      <c r="J464">
        <f t="shared" ref="J464:J481" si="59">IF(I464=0,0,1)</f>
        <v>0</v>
      </c>
      <c r="K464">
        <f>J464*Weighting!$W$8</f>
        <v>0</v>
      </c>
      <c r="M464" s="14"/>
    </row>
    <row r="465" spans="1:13" x14ac:dyDescent="0.45">
      <c r="A465" s="32">
        <f>IF(Weighting!$P$9&gt;0,B465,"")</f>
        <v>0.65269918680000005</v>
      </c>
      <c r="B465" s="50">
        <f>Weighting!$C$9</f>
        <v>0.65269918680000005</v>
      </c>
      <c r="C465">
        <f>Weighting!$F$9</f>
        <v>0</v>
      </c>
      <c r="D465" t="b">
        <f>IF(C465=1,'Data Transformation'!$G$3+0.5*'Data Transformation'!$W$25,IF(C466=1,D466-'Data Transformation'!$W$25,FALSE))</f>
        <v>0</v>
      </c>
      <c r="E465" t="str">
        <f t="array" ref="E465">IF(ISLOGICAL(D465),"",FREQUENCY(IF('Data Transformation'!$B$425:$B$8425='Bin Analysis'!$B459,'Data Transformation'!$G$425:$G$8425),D465))</f>
        <v/>
      </c>
      <c r="F465" t="str">
        <f t="shared" si="57"/>
        <v/>
      </c>
      <c r="G465">
        <f>Weighting!$H$9</f>
        <v>0</v>
      </c>
      <c r="H465">
        <f t="array" ref="H465">FREQUENCY(IF('Data Transformation'!$B$4:$B$8425=B459,'Data Transformation'!$G$4:$G$8425),'Bin Analysis'!$B465)</f>
        <v>0</v>
      </c>
      <c r="I465">
        <f t="shared" si="58"/>
        <v>0</v>
      </c>
      <c r="J465">
        <f t="shared" si="59"/>
        <v>0</v>
      </c>
      <c r="K465">
        <f>J465*Weighting!$W$9</f>
        <v>0</v>
      </c>
      <c r="M465" s="14"/>
    </row>
    <row r="466" spans="1:13" x14ac:dyDescent="0.45">
      <c r="A466" s="32">
        <f>IF(Weighting!$P$10&gt;0,B466,"")</f>
        <v>0.75837398350000007</v>
      </c>
      <c r="B466">
        <f>Weighting!$C$10</f>
        <v>0.75837398350000007</v>
      </c>
      <c r="C466">
        <f>Weighting!$F$10</f>
        <v>0</v>
      </c>
      <c r="D466" t="b">
        <f>IF(C466=1,'Data Transformation'!$G$3+0.5*'Data Transformation'!$W$25,IF(C467=1,D467-'Data Transformation'!$W$25,FALSE))</f>
        <v>0</v>
      </c>
      <c r="E466" t="str">
        <f t="array" ref="E466">IF(ISLOGICAL(D466),"",FREQUENCY(IF('Data Transformation'!$B$425:$B$8425='Bin Analysis'!$B459,'Data Transformation'!$G$425:$G$8425),D466))</f>
        <v/>
      </c>
      <c r="F466" t="str">
        <f t="shared" si="57"/>
        <v/>
      </c>
      <c r="G466">
        <f>Weighting!$H$10</f>
        <v>0</v>
      </c>
      <c r="H466">
        <f t="array" ref="H466">FREQUENCY(IF('Data Transformation'!$B$4:$B$8425=B459,'Data Transformation'!$G$4:$G$8425),'Bin Analysis'!$B466)</f>
        <v>1</v>
      </c>
      <c r="I466">
        <f t="shared" si="58"/>
        <v>1</v>
      </c>
      <c r="J466">
        <f t="shared" si="59"/>
        <v>1</v>
      </c>
      <c r="K466">
        <f>J466*Weighting!$W$10</f>
        <v>3</v>
      </c>
      <c r="M466" s="14"/>
    </row>
    <row r="467" spans="1:13" x14ac:dyDescent="0.45">
      <c r="A467" s="32">
        <f>IF(Weighting!$P$11&gt;0,B467,"")</f>
        <v>0.86404878020000009</v>
      </c>
      <c r="B467">
        <f>Weighting!$C$11</f>
        <v>0.86404878020000009</v>
      </c>
      <c r="C467">
        <f>Weighting!$F$11</f>
        <v>0</v>
      </c>
      <c r="D467" t="b">
        <f>IF(C467=1,'Data Transformation'!$G$3+0.5*'Data Transformation'!$W$25,IF(C468=1,D468-'Data Transformation'!$W$25,FALSE))</f>
        <v>0</v>
      </c>
      <c r="E467" t="str">
        <f t="array" ref="E467">IF(ISLOGICAL(D467),"",FREQUENCY(IF('Data Transformation'!$B$425:$B$8425='Bin Analysis'!$B459,'Data Transformation'!$G$425:$G$8425),D467))</f>
        <v/>
      </c>
      <c r="F467" t="str">
        <f t="shared" si="57"/>
        <v/>
      </c>
      <c r="G467">
        <f>Weighting!$H$11</f>
        <v>0</v>
      </c>
      <c r="H467">
        <f t="array" ref="H467">FREQUENCY(IF('Data Transformation'!$B$4:$B$8425=B459,'Data Transformation'!$G$4:$G$8425),'Bin Analysis'!$B467)</f>
        <v>1</v>
      </c>
      <c r="I467">
        <f t="shared" si="58"/>
        <v>0</v>
      </c>
      <c r="J467">
        <f t="shared" si="59"/>
        <v>0</v>
      </c>
      <c r="K467">
        <f>J467*Weighting!$W$11</f>
        <v>0</v>
      </c>
      <c r="M467" s="14"/>
    </row>
    <row r="468" spans="1:13" x14ac:dyDescent="0.45">
      <c r="A468" s="32">
        <f>IF(Weighting!$P$12&gt;0,B468,"")</f>
        <v>0.96972357690000011</v>
      </c>
      <c r="B468">
        <f>Weighting!$C$12</f>
        <v>0.96972357690000011</v>
      </c>
      <c r="C468">
        <f>Weighting!$F$12</f>
        <v>0</v>
      </c>
      <c r="D468">
        <f>IF(C468=1,'Data Transformation'!$G$3+0.5*'Data Transformation'!$W$25,IF(C469=1,D469-'Data Transformation'!$W$25,FALSE))</f>
        <v>0.76999999999999991</v>
      </c>
      <c r="E468">
        <f t="array" ref="E468">IF(ISLOGICAL(D468),"",FREQUENCY(IF('Data Transformation'!$B$425:$B$8425='Bin Analysis'!$B459,'Data Transformation'!$G$425:$G$8425),D468))</f>
        <v>1</v>
      </c>
      <c r="F468" t="e">
        <f t="shared" si="57"/>
        <v>#VALUE!</v>
      </c>
      <c r="G468">
        <f>Weighting!$H$12</f>
        <v>0</v>
      </c>
      <c r="H468">
        <f t="array" ref="H468">FREQUENCY(IF('Data Transformation'!$B$4:$B$8425=B459,'Data Transformation'!$G$4:$G$8425),'Bin Analysis'!$B468)</f>
        <v>9</v>
      </c>
      <c r="I468">
        <f t="shared" si="58"/>
        <v>8</v>
      </c>
      <c r="J468">
        <f t="shared" si="59"/>
        <v>1</v>
      </c>
      <c r="K468">
        <f>J468*Weighting!$W$12</f>
        <v>2</v>
      </c>
      <c r="M468" s="14"/>
    </row>
    <row r="469" spans="1:13" x14ac:dyDescent="0.45">
      <c r="A469" s="32">
        <f>IF(Weighting!$P$13&gt;0,B469,"")</f>
        <v>1.0753983736000001</v>
      </c>
      <c r="B469">
        <f>Weighting!$C$13</f>
        <v>1.0753983736000001</v>
      </c>
      <c r="C469">
        <f>Weighting!$F$13</f>
        <v>1</v>
      </c>
      <c r="D469">
        <f>IF(C469=1,'Data Transformation'!$G$3+0.5*'Data Transformation'!$W$25,IF(C470=1,D470-'Data Transformation'!$W$25,FALSE))</f>
        <v>1.17</v>
      </c>
      <c r="E469">
        <f t="array" ref="E469">IF(ISLOGICAL(D469),"",FREQUENCY(IF('Data Transformation'!$B$425:$B$8425='Bin Analysis'!$B459,'Data Transformation'!$G$425:$G$8425),D469))</f>
        <v>19</v>
      </c>
      <c r="F469">
        <f t="shared" si="57"/>
        <v>18</v>
      </c>
      <c r="G469">
        <f>Weighting!$H$13</f>
        <v>0</v>
      </c>
      <c r="H469">
        <f t="array" ref="H469">FREQUENCY(IF('Data Transformation'!$B$4:$B$8425=B459,'Data Transformation'!$G$4:$G$8425),'Bin Analysis'!$B469)</f>
        <v>19</v>
      </c>
      <c r="I469">
        <f t="shared" si="58"/>
        <v>10</v>
      </c>
      <c r="J469">
        <f t="shared" si="59"/>
        <v>1</v>
      </c>
      <c r="K469">
        <f>J469*Weighting!$W$13</f>
        <v>1</v>
      </c>
      <c r="M469" s="14"/>
    </row>
    <row r="470" spans="1:13" x14ac:dyDescent="0.45">
      <c r="A470" s="32">
        <f>IF(Weighting!$P$14&gt;0,B470,"")</f>
        <v>1.1810731703000001</v>
      </c>
      <c r="B470">
        <f>Weighting!$C$14</f>
        <v>1.1810731703000001</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1</v>
      </c>
      <c r="J470">
        <f t="shared" si="59"/>
        <v>1</v>
      </c>
      <c r="K470">
        <f>J470*Weighting!$W$14</f>
        <v>2</v>
      </c>
      <c r="M470" s="14"/>
    </row>
    <row r="471" spans="1:13" x14ac:dyDescent="0.45">
      <c r="A471" s="32">
        <f>IF(Weighting!$P$15&gt;0,B471,"")</f>
        <v>1.2867489670000001</v>
      </c>
      <c r="B471">
        <f>Weighting!$C$15</f>
        <v>1.2867489670000001</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45">
      <c r="A472" s="32" t="str">
        <f>IF(Weighting!$P$16&gt;0,B472,"")</f>
        <v/>
      </c>
      <c r="B472">
        <f>Weighting!$C$16</f>
        <v>1.3924227637000002</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45">
      <c r="A473" s="32" t="str">
        <f>IF(Weighting!$P$17&gt;0,B473,"")</f>
        <v/>
      </c>
      <c r="B473">
        <f>Weighting!$C$17</f>
        <v>1.4980975604000002</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45">
      <c r="A474" s="32" t="str">
        <f>IF(Weighting!$P$18&gt;0,B474,"")</f>
        <v/>
      </c>
      <c r="B474">
        <f>Weighting!$C$18</f>
        <v>1.6037723571000002</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45">
      <c r="A475" s="32" t="str">
        <f>IF(Weighting!$P$19&gt;0,B475,"")</f>
        <v/>
      </c>
      <c r="B475">
        <f>Weighting!$C$19</f>
        <v>1.7094471538000002</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45">
      <c r="A476" s="32" t="str">
        <f>IF(Weighting!$P$20&gt;0,B476,"")</f>
        <v/>
      </c>
      <c r="B476">
        <f>Weighting!$C$20</f>
        <v>1.8151219505000002</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45">
      <c r="A477" s="32" t="str">
        <f>IF(Weighting!$P$21&gt;0,B477,"")</f>
        <v/>
      </c>
      <c r="B477">
        <f>Weighting!$C$21</f>
        <v>1.9207967472000003</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45">
      <c r="A478" s="32" t="str">
        <f>IF(Weighting!$P$22&gt;0,B478,"")</f>
        <v/>
      </c>
      <c r="B478">
        <f>Weighting!$C$22</f>
        <v>2.0264715439000001</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45">
      <c r="A479" s="32" t="str">
        <f>IF(Weighting!$P$23&gt;0,B479,"")</f>
        <v/>
      </c>
      <c r="B479">
        <f>Weighting!$C$23</f>
        <v>2.1321463405999999</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45">
      <c r="A480" s="32" t="str">
        <f>IF(Weighting!$P$24&gt;0,B480,"")</f>
        <v/>
      </c>
      <c r="B480">
        <f>Weighting!$C$24</f>
        <v>2.2378211372999997</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45">
      <c r="A481" s="32" t="str">
        <f>IF(Weighting!$P$25&gt;0,B481,"")</f>
        <v/>
      </c>
      <c r="B481">
        <f>Weighting!$C$25</f>
        <v>2.3434959339999994</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45">
      <c r="A482" s="32"/>
      <c r="M482" s="14"/>
      <c r="N482" s="57"/>
    </row>
    <row r="483" spans="1:25" ht="23.15" x14ac:dyDescent="0.6">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1</v>
      </c>
      <c r="P483" s="27">
        <f>IF(M483=FALSE,NA(),SUM(J486:J505)/Weighting!$S$5)</f>
        <v>0.3</v>
      </c>
      <c r="Q483" s="27">
        <f>IF(M483=FALSE,NA(),SUM(K486:K505)/Weighting!$S$6)</f>
        <v>0.21739130434782608</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0</v>
      </c>
    </row>
    <row r="484" spans="1:25" x14ac:dyDescent="0.45">
      <c r="A484" s="14" t="s">
        <v>67</v>
      </c>
      <c r="B484" t="s">
        <v>47</v>
      </c>
      <c r="C484" t="s">
        <v>5</v>
      </c>
      <c r="D484" t="s">
        <v>100</v>
      </c>
      <c r="E484" t="s">
        <v>101</v>
      </c>
      <c r="F484" t="s">
        <v>102</v>
      </c>
      <c r="G484" t="s">
        <v>70</v>
      </c>
      <c r="H484" t="s">
        <v>31</v>
      </c>
      <c r="I484" t="s">
        <v>32</v>
      </c>
      <c r="J484" t="s">
        <v>46</v>
      </c>
      <c r="K484" s="14" t="s">
        <v>45</v>
      </c>
      <c r="M484" s="14"/>
      <c r="X484" s="2">
        <v>0</v>
      </c>
      <c r="Y484" s="2">
        <v>19</v>
      </c>
    </row>
    <row r="485" spans="1:25" x14ac:dyDescent="0.4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45">
      <c r="A486" s="32">
        <f>IF(Weighting!$P$6&gt;0,B486,"")</f>
        <v>0.3356747967</v>
      </c>
      <c r="B486">
        <f>Weighting!$C$6</f>
        <v>0.3356747967</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45">
      <c r="A487" s="32">
        <f>IF(Weighting!$P$7&gt;0,B487,"")</f>
        <v>0.44134959340000002</v>
      </c>
      <c r="B487">
        <f>Weighting!$C$7</f>
        <v>0.44134959340000002</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0</v>
      </c>
      <c r="I487">
        <f t="shared" ref="I487:I505" si="61">H487-H486</f>
        <v>0</v>
      </c>
      <c r="J487">
        <f>IF(I487=0,0,1)</f>
        <v>0</v>
      </c>
      <c r="K487">
        <f>J487*Weighting!$W$7</f>
        <v>0</v>
      </c>
      <c r="M487" s="14"/>
    </row>
    <row r="488" spans="1:25" x14ac:dyDescent="0.45">
      <c r="A488" s="32">
        <f>IF(Weighting!$P$8&gt;0,B488,"")</f>
        <v>0.54702439010000004</v>
      </c>
      <c r="B488">
        <f>Weighting!$C$8</f>
        <v>0.54702439010000004</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0</v>
      </c>
      <c r="I488">
        <f t="shared" si="61"/>
        <v>0</v>
      </c>
      <c r="J488">
        <f t="shared" ref="J488:J505" si="62">IF(I488=0,0,1)</f>
        <v>0</v>
      </c>
      <c r="K488">
        <f>J488*Weighting!$W$8</f>
        <v>0</v>
      </c>
      <c r="M488" s="14"/>
    </row>
    <row r="489" spans="1:25" x14ac:dyDescent="0.45">
      <c r="A489" s="32">
        <f>IF(Weighting!$P$9&gt;0,B489,"")</f>
        <v>0.65269918680000005</v>
      </c>
      <c r="B489" s="50">
        <f>Weighting!$C$9</f>
        <v>0.65269918680000005</v>
      </c>
      <c r="C489">
        <f>Weighting!$F$9</f>
        <v>0</v>
      </c>
      <c r="D489" t="b">
        <f>IF(C489=1,'Data Transformation'!$G$3+0.5*'Data Transformation'!$W$25,IF(C490=1,D490-'Data Transformation'!$W$25,FALSE))</f>
        <v>0</v>
      </c>
      <c r="E489" t="str">
        <f t="array" ref="E489">IF(ISLOGICAL(D489),"",FREQUENCY(IF('Data Transformation'!$B$425:$B$8425='Bin Analysis'!$B483,'Data Transformation'!$G$425:$G$8425),D489))</f>
        <v/>
      </c>
      <c r="F489" t="str">
        <f t="shared" si="60"/>
        <v/>
      </c>
      <c r="G489">
        <f>Weighting!$H$9</f>
        <v>0</v>
      </c>
      <c r="H489">
        <f t="array" ref="H489">FREQUENCY(IF('Data Transformation'!$B$4:$B$8425=B483,'Data Transformation'!$G$4:$G$8425),'Bin Analysis'!$B489)</f>
        <v>0</v>
      </c>
      <c r="I489">
        <f t="shared" si="61"/>
        <v>0</v>
      </c>
      <c r="J489">
        <f t="shared" si="62"/>
        <v>0</v>
      </c>
      <c r="K489">
        <f>J489*Weighting!$W$9</f>
        <v>0</v>
      </c>
      <c r="M489" s="14"/>
    </row>
    <row r="490" spans="1:25" x14ac:dyDescent="0.45">
      <c r="A490" s="32">
        <f>IF(Weighting!$P$10&gt;0,B490,"")</f>
        <v>0.75837398350000007</v>
      </c>
      <c r="B490">
        <f>Weighting!$C$10</f>
        <v>0.75837398350000007</v>
      </c>
      <c r="C490">
        <f>Weighting!$F$10</f>
        <v>0</v>
      </c>
      <c r="D490" t="b">
        <f>IF(C490=1,'Data Transformation'!$G$3+0.5*'Data Transformation'!$W$25,IF(C491=1,D491-'Data Transformation'!$W$25,FALSE))</f>
        <v>0</v>
      </c>
      <c r="E490" t="str">
        <f t="array" ref="E490">IF(ISLOGICAL(D490),"",FREQUENCY(IF('Data Transformation'!$B$425:$B$8425='Bin Analysis'!$B483,'Data Transformation'!$G$425:$G$8425),D490))</f>
        <v/>
      </c>
      <c r="F490" t="str">
        <f t="shared" si="60"/>
        <v/>
      </c>
      <c r="G490">
        <f>Weighting!$H$10</f>
        <v>0</v>
      </c>
      <c r="H490">
        <f t="array" ref="H490">FREQUENCY(IF('Data Transformation'!$B$4:$B$8425=B483,'Data Transformation'!$G$4:$G$8425),'Bin Analysis'!$B490)</f>
        <v>0</v>
      </c>
      <c r="I490">
        <f t="shared" si="61"/>
        <v>0</v>
      </c>
      <c r="J490">
        <f t="shared" si="62"/>
        <v>0</v>
      </c>
      <c r="K490">
        <f>J490*Weighting!$W$10</f>
        <v>0</v>
      </c>
      <c r="M490" s="14"/>
    </row>
    <row r="491" spans="1:25" x14ac:dyDescent="0.45">
      <c r="A491" s="32">
        <f>IF(Weighting!$P$11&gt;0,B491,"")</f>
        <v>0.86404878020000009</v>
      </c>
      <c r="B491">
        <f>Weighting!$C$11</f>
        <v>0.86404878020000009</v>
      </c>
      <c r="C491">
        <f>Weighting!$F$11</f>
        <v>0</v>
      </c>
      <c r="D491" t="b">
        <f>IF(C491=1,'Data Transformation'!$G$3+0.5*'Data Transformation'!$W$25,IF(C492=1,D492-'Data Transformation'!$W$25,FALSE))</f>
        <v>0</v>
      </c>
      <c r="E491" t="str">
        <f t="array" ref="E491">IF(ISLOGICAL(D491),"",FREQUENCY(IF('Data Transformation'!$B$425:$B$8425='Bin Analysis'!$B483,'Data Transformation'!$G$425:$G$8425),D491))</f>
        <v/>
      </c>
      <c r="F491" t="str">
        <f t="shared" si="60"/>
        <v/>
      </c>
      <c r="G491">
        <f>Weighting!$H$11</f>
        <v>0</v>
      </c>
      <c r="H491">
        <f t="array" ref="H491">FREQUENCY(IF('Data Transformation'!$B$4:$B$8425=B483,'Data Transformation'!$G$4:$G$8425),'Bin Analysis'!$B491)</f>
        <v>0</v>
      </c>
      <c r="I491">
        <f t="shared" si="61"/>
        <v>0</v>
      </c>
      <c r="J491">
        <f t="shared" si="62"/>
        <v>0</v>
      </c>
      <c r="K491">
        <f>J491*Weighting!$W$11</f>
        <v>0</v>
      </c>
      <c r="M491" s="14"/>
    </row>
    <row r="492" spans="1:25" x14ac:dyDescent="0.45">
      <c r="A492" s="32">
        <f>IF(Weighting!$P$12&gt;0,B492,"")</f>
        <v>0.96972357690000011</v>
      </c>
      <c r="B492">
        <f>Weighting!$C$12</f>
        <v>0.96972357690000011</v>
      </c>
      <c r="C492">
        <f>Weighting!$F$12</f>
        <v>0</v>
      </c>
      <c r="D492">
        <f>IF(C492=1,'Data Transformation'!$G$3+0.5*'Data Transformation'!$W$25,IF(C493=1,D493-'Data Transformation'!$W$25,FALSE))</f>
        <v>0.76999999999999991</v>
      </c>
      <c r="E492">
        <f t="array" ref="E492">IF(ISLOGICAL(D492),"",FREQUENCY(IF('Data Transformation'!$B$425:$B$8425='Bin Analysis'!$B483,'Data Transformation'!$G$425:$G$8425),D492))</f>
        <v>0</v>
      </c>
      <c r="F492" t="e">
        <f t="shared" si="60"/>
        <v>#VALUE!</v>
      </c>
      <c r="G492">
        <f>Weighting!$H$12</f>
        <v>0</v>
      </c>
      <c r="H492">
        <f t="array" ref="H492">FREQUENCY(IF('Data Transformation'!$B$4:$B$8425=B483,'Data Transformation'!$G$4:$G$8425),'Bin Analysis'!$B492)</f>
        <v>6</v>
      </c>
      <c r="I492">
        <f t="shared" si="61"/>
        <v>6</v>
      </c>
      <c r="J492">
        <f t="shared" si="62"/>
        <v>1</v>
      </c>
      <c r="K492">
        <f>J492*Weighting!$W$12</f>
        <v>2</v>
      </c>
      <c r="M492" s="14"/>
    </row>
    <row r="493" spans="1:25" x14ac:dyDescent="0.45">
      <c r="A493" s="32">
        <f>IF(Weighting!$P$13&gt;0,B493,"")</f>
        <v>1.0753983736000001</v>
      </c>
      <c r="B493">
        <f>Weighting!$C$13</f>
        <v>1.0753983736000001</v>
      </c>
      <c r="C493">
        <f>Weighting!$F$13</f>
        <v>1</v>
      </c>
      <c r="D493">
        <f>IF(C493=1,'Data Transformation'!$G$3+0.5*'Data Transformation'!$W$25,IF(C494=1,D494-'Data Transformation'!$W$25,FALSE))</f>
        <v>1.17</v>
      </c>
      <c r="E493">
        <f t="array" ref="E493">IF(ISLOGICAL(D493),"",FREQUENCY(IF('Data Transformation'!$B$425:$B$8425='Bin Analysis'!$B483,'Data Transformation'!$G$425:$G$8425),D493))</f>
        <v>19</v>
      </c>
      <c r="F493">
        <f t="shared" si="60"/>
        <v>19</v>
      </c>
      <c r="G493">
        <f>Weighting!$H$13</f>
        <v>0</v>
      </c>
      <c r="H493">
        <f t="array" ref="H493">FREQUENCY(IF('Data Transformation'!$B$4:$B$8425=B483,'Data Transformation'!$G$4:$G$8425),'Bin Analysis'!$B493)</f>
        <v>18</v>
      </c>
      <c r="I493">
        <f t="shared" si="61"/>
        <v>12</v>
      </c>
      <c r="J493">
        <f t="shared" si="62"/>
        <v>1</v>
      </c>
      <c r="K493">
        <f>J493*Weighting!$W$13</f>
        <v>1</v>
      </c>
      <c r="M493" s="14"/>
    </row>
    <row r="494" spans="1:25" x14ac:dyDescent="0.45">
      <c r="A494" s="32">
        <f>IF(Weighting!$P$14&gt;0,B494,"")</f>
        <v>1.1810731703000001</v>
      </c>
      <c r="B494">
        <f>Weighting!$C$14</f>
        <v>1.1810731703000001</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2</v>
      </c>
      <c r="J494">
        <f t="shared" si="62"/>
        <v>1</v>
      </c>
      <c r="K494">
        <f>J494*Weighting!$W$14</f>
        <v>2</v>
      </c>
      <c r="M494" s="14"/>
    </row>
    <row r="495" spans="1:25" x14ac:dyDescent="0.45">
      <c r="A495" s="32">
        <f>IF(Weighting!$P$15&gt;0,B495,"")</f>
        <v>1.2867489670000001</v>
      </c>
      <c r="B495">
        <f>Weighting!$C$15</f>
        <v>1.2867489670000001</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45">
      <c r="A496" s="32" t="str">
        <f>IF(Weighting!$P$16&gt;0,B496,"")</f>
        <v/>
      </c>
      <c r="B496">
        <f>Weighting!$C$16</f>
        <v>1.3924227637000002</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45">
      <c r="A497" s="32" t="str">
        <f>IF(Weighting!$P$17&gt;0,B497,"")</f>
        <v/>
      </c>
      <c r="B497">
        <f>Weighting!$C$17</f>
        <v>1.4980975604000002</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45">
      <c r="A498" s="32" t="str">
        <f>IF(Weighting!$P$18&gt;0,B498,"")</f>
        <v/>
      </c>
      <c r="B498">
        <f>Weighting!$C$18</f>
        <v>1.6037723571000002</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45">
      <c r="A499" s="32" t="str">
        <f>IF(Weighting!$P$19&gt;0,B499,"")</f>
        <v/>
      </c>
      <c r="B499">
        <f>Weighting!$C$19</f>
        <v>1.7094471538000002</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45">
      <c r="A500" s="32" t="str">
        <f>IF(Weighting!$P$20&gt;0,B500,"")</f>
        <v/>
      </c>
      <c r="B500">
        <f>Weighting!$C$20</f>
        <v>1.8151219505000002</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45">
      <c r="A501" s="32" t="str">
        <f>IF(Weighting!$P$21&gt;0,B501,"")</f>
        <v/>
      </c>
      <c r="B501">
        <f>Weighting!$C$21</f>
        <v>1.9207967472000003</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45">
      <c r="A502" s="32" t="str">
        <f>IF(Weighting!$P$22&gt;0,B502,"")</f>
        <v/>
      </c>
      <c r="B502">
        <f>Weighting!$C$22</f>
        <v>2.0264715439000001</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45">
      <c r="A503" s="32" t="str">
        <f>IF(Weighting!$P$23&gt;0,B503,"")</f>
        <v/>
      </c>
      <c r="B503">
        <f>Weighting!$C$23</f>
        <v>2.1321463405999999</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45">
      <c r="A504" s="32" t="str">
        <f>IF(Weighting!$P$24&gt;0,B504,"")</f>
        <v/>
      </c>
      <c r="B504">
        <f>Weighting!$C$24</f>
        <v>2.2378211372999997</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45">
      <c r="A505" s="32" t="str">
        <f>IF(Weighting!$P$25&gt;0,B505,"")</f>
        <v/>
      </c>
      <c r="B505">
        <f>Weighting!$C$25</f>
        <v>2.3434959339999994</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45">
      <c r="O506"/>
      <c r="P506"/>
      <c r="Q506"/>
      <c r="R506"/>
    </row>
    <row r="507" spans="1:25" ht="23.15" x14ac:dyDescent="0.6">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0.55555555555555558</v>
      </c>
      <c r="P507" s="27">
        <f>IF(M507=FALSE,NA(),SUM(J510:J529)/Weighting!$S$5)</f>
        <v>0.5</v>
      </c>
      <c r="Q507" s="27">
        <f>IF(M507=FALSE,NA(),SUM(K510:K529)/Weighting!$S$6)</f>
        <v>0.39130434782608697</v>
      </c>
      <c r="R507" s="27">
        <f>IF(M507=FALSE,NA(),(VLOOKUP(1,G510:K529,3,FALSE))/(M507-1))</f>
        <v>0.33333333333333331</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8</v>
      </c>
    </row>
    <row r="508" spans="1:25" x14ac:dyDescent="0.45">
      <c r="A508" s="14" t="s">
        <v>67</v>
      </c>
      <c r="B508" t="s">
        <v>47</v>
      </c>
      <c r="C508" t="s">
        <v>5</v>
      </c>
      <c r="D508" t="s">
        <v>100</v>
      </c>
      <c r="E508" t="s">
        <v>101</v>
      </c>
      <c r="F508" t="s">
        <v>102</v>
      </c>
      <c r="G508" t="s">
        <v>70</v>
      </c>
      <c r="H508" t="s">
        <v>31</v>
      </c>
      <c r="I508" t="s">
        <v>32</v>
      </c>
      <c r="J508" t="s">
        <v>46</v>
      </c>
      <c r="K508" s="14" t="s">
        <v>45</v>
      </c>
      <c r="M508" s="14"/>
      <c r="X508" s="2">
        <v>0</v>
      </c>
      <c r="Y508" s="2">
        <v>10</v>
      </c>
    </row>
    <row r="509" spans="1:25" x14ac:dyDescent="0.4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45">
      <c r="A510" s="32">
        <f>IF(Weighting!$P$6&gt;0,B510,"")</f>
        <v>0.3356747967</v>
      </c>
      <c r="B510">
        <f>Weighting!$C$6</f>
        <v>0.3356747967</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6</v>
      </c>
      <c r="I510">
        <f>H510-H509</f>
        <v>6</v>
      </c>
      <c r="J510">
        <f>IF(I510=0,0,1)</f>
        <v>1</v>
      </c>
      <c r="K510">
        <f>J510*Weighting!$W$6</f>
        <v>1</v>
      </c>
      <c r="M510" s="14"/>
    </row>
    <row r="511" spans="1:25" x14ac:dyDescent="0.45">
      <c r="A511" s="32">
        <f>IF(Weighting!$P$7&gt;0,B511,"")</f>
        <v>0.44134959340000002</v>
      </c>
      <c r="B511">
        <f>Weighting!$C$7</f>
        <v>0.44134959340000002</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8</v>
      </c>
      <c r="I511">
        <f t="shared" ref="I511:I529" si="64">H511-H510</f>
        <v>2</v>
      </c>
      <c r="J511">
        <f>IF(I511=0,0,1)</f>
        <v>1</v>
      </c>
      <c r="K511">
        <f>J511*Weighting!$W$7</f>
        <v>2</v>
      </c>
      <c r="M511" s="14"/>
    </row>
    <row r="512" spans="1:25" x14ac:dyDescent="0.45">
      <c r="A512" s="32">
        <f>IF(Weighting!$P$8&gt;0,B512,"")</f>
        <v>0.54702439010000004</v>
      </c>
      <c r="B512">
        <f>Weighting!$C$8</f>
        <v>0.54702439010000004</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8</v>
      </c>
      <c r="I512">
        <f t="shared" si="64"/>
        <v>0</v>
      </c>
      <c r="J512">
        <f t="shared" ref="J512:J529" si="65">IF(I512=0,0,1)</f>
        <v>0</v>
      </c>
      <c r="K512">
        <f>J512*Weighting!$W$8</f>
        <v>0</v>
      </c>
      <c r="M512" s="14"/>
    </row>
    <row r="513" spans="1:13" x14ac:dyDescent="0.45">
      <c r="A513" s="32">
        <f>IF(Weighting!$P$9&gt;0,B513,"")</f>
        <v>0.65269918680000005</v>
      </c>
      <c r="B513" s="50">
        <f>Weighting!$C$9</f>
        <v>0.65269918680000005</v>
      </c>
      <c r="C513">
        <f>Weighting!$F$9</f>
        <v>0</v>
      </c>
      <c r="D513" t="b">
        <f>IF(C513=1,'Data Transformation'!$G$3+0.5*'Data Transformation'!$W$25,IF(C514=1,D514-'Data Transformation'!$W$25,FALSE))</f>
        <v>0</v>
      </c>
      <c r="E513" t="str">
        <f t="array" ref="E513">IF(ISLOGICAL(D513),"",FREQUENCY(IF('Data Transformation'!$B$425:$B$8425='Bin Analysis'!$B507,'Data Transformation'!$G$425:$G$8425),D513))</f>
        <v/>
      </c>
      <c r="F513" t="str">
        <f t="shared" si="63"/>
        <v/>
      </c>
      <c r="G513">
        <f>Weighting!$H$9</f>
        <v>0</v>
      </c>
      <c r="H513">
        <f t="array" ref="H513">FREQUENCY(IF('Data Transformation'!$B$4:$B$8425=B507,'Data Transformation'!$G$4:$G$8425),'Bin Analysis'!$B513)</f>
        <v>8</v>
      </c>
      <c r="I513">
        <f t="shared" si="64"/>
        <v>0</v>
      </c>
      <c r="J513">
        <f t="shared" si="65"/>
        <v>0</v>
      </c>
      <c r="K513">
        <f>J513*Weighting!$W$9</f>
        <v>0</v>
      </c>
      <c r="M513" s="14"/>
    </row>
    <row r="514" spans="1:13" x14ac:dyDescent="0.45">
      <c r="A514" s="32">
        <f>IF(Weighting!$P$10&gt;0,B514,"")</f>
        <v>0.75837398350000007</v>
      </c>
      <c r="B514">
        <f>Weighting!$C$10</f>
        <v>0.75837398350000007</v>
      </c>
      <c r="C514">
        <f>Weighting!$F$10</f>
        <v>0</v>
      </c>
      <c r="D514" t="b">
        <f>IF(C514=1,'Data Transformation'!$G$3+0.5*'Data Transformation'!$W$25,IF(C515=1,D515-'Data Transformation'!$W$25,FALSE))</f>
        <v>0</v>
      </c>
      <c r="E514" t="str">
        <f t="array" ref="E514">IF(ISLOGICAL(D514),"",FREQUENCY(IF('Data Transformation'!$B$425:$B$8425='Bin Analysis'!$B507,'Data Transformation'!$G$425:$G$8425),D514))</f>
        <v/>
      </c>
      <c r="F514" t="str">
        <f t="shared" si="63"/>
        <v/>
      </c>
      <c r="G514">
        <f>Weighting!$H$10</f>
        <v>0</v>
      </c>
      <c r="H514">
        <f t="array" ref="H514">FREQUENCY(IF('Data Transformation'!$B$4:$B$8425=B507,'Data Transformation'!$G$4:$G$8425),'Bin Analysis'!$B514)</f>
        <v>8</v>
      </c>
      <c r="I514">
        <f t="shared" si="64"/>
        <v>0</v>
      </c>
      <c r="J514">
        <f t="shared" si="65"/>
        <v>0</v>
      </c>
      <c r="K514">
        <f>J514*Weighting!$W$10</f>
        <v>0</v>
      </c>
      <c r="M514" s="14"/>
    </row>
    <row r="515" spans="1:13" x14ac:dyDescent="0.45">
      <c r="A515" s="32">
        <f>IF(Weighting!$P$11&gt;0,B515,"")</f>
        <v>0.86404878020000009</v>
      </c>
      <c r="B515">
        <f>Weighting!$C$11</f>
        <v>0.86404878020000009</v>
      </c>
      <c r="C515">
        <f>Weighting!$F$11</f>
        <v>0</v>
      </c>
      <c r="D515" t="b">
        <f>IF(C515=1,'Data Transformation'!$G$3+0.5*'Data Transformation'!$W$25,IF(C516=1,D516-'Data Transformation'!$W$25,FALSE))</f>
        <v>0</v>
      </c>
      <c r="E515" t="str">
        <f t="array" ref="E515">IF(ISLOGICAL(D515),"",FREQUENCY(IF('Data Transformation'!$B$425:$B$8425='Bin Analysis'!$B507,'Data Transformation'!$G$425:$G$8425),D515))</f>
        <v/>
      </c>
      <c r="F515" t="str">
        <f t="shared" si="63"/>
        <v/>
      </c>
      <c r="G515">
        <f>Weighting!$H$11</f>
        <v>0</v>
      </c>
      <c r="H515">
        <f t="array" ref="H515">FREQUENCY(IF('Data Transformation'!$B$4:$B$8425=B507,'Data Transformation'!$G$4:$G$8425),'Bin Analysis'!$B515)</f>
        <v>10</v>
      </c>
      <c r="I515">
        <f t="shared" si="64"/>
        <v>2</v>
      </c>
      <c r="J515">
        <f t="shared" si="65"/>
        <v>1</v>
      </c>
      <c r="K515">
        <f>J515*Weighting!$W$11</f>
        <v>3</v>
      </c>
      <c r="M515" s="14"/>
    </row>
    <row r="516" spans="1:13" x14ac:dyDescent="0.45">
      <c r="A516" s="32">
        <f>IF(Weighting!$P$12&gt;0,B516,"")</f>
        <v>0.96972357690000011</v>
      </c>
      <c r="B516">
        <f>Weighting!$C$12</f>
        <v>0.96972357690000011</v>
      </c>
      <c r="C516">
        <f>Weighting!$F$12</f>
        <v>0</v>
      </c>
      <c r="D516">
        <f>IF(C516=1,'Data Transformation'!$G$3+0.5*'Data Transformation'!$W$25,IF(C517=1,D517-'Data Transformation'!$W$25,FALSE))</f>
        <v>0.76999999999999991</v>
      </c>
      <c r="E516">
        <f t="array" ref="E516">IF(ISLOGICAL(D516),"",FREQUENCY(IF('Data Transformation'!$B$425:$B$8425='Bin Analysis'!$B507,'Data Transformation'!$G$425:$G$8425),D516))</f>
        <v>8</v>
      </c>
      <c r="F516" t="e">
        <f t="shared" si="63"/>
        <v>#VALUE!</v>
      </c>
      <c r="G516">
        <f>Weighting!$H$12</f>
        <v>0</v>
      </c>
      <c r="H516">
        <f t="array" ref="H516">FREQUENCY(IF('Data Transformation'!$B$4:$B$8425=B507,'Data Transformation'!$G$4:$G$8425),'Bin Analysis'!$B516)</f>
        <v>16</v>
      </c>
      <c r="I516">
        <f t="shared" si="64"/>
        <v>6</v>
      </c>
      <c r="J516">
        <f t="shared" si="65"/>
        <v>1</v>
      </c>
      <c r="K516">
        <f>J516*Weighting!$W$12</f>
        <v>2</v>
      </c>
      <c r="M516" s="14"/>
    </row>
    <row r="517" spans="1:13" x14ac:dyDescent="0.45">
      <c r="A517" s="32">
        <f>IF(Weighting!$P$13&gt;0,B517,"")</f>
        <v>1.0753983736000001</v>
      </c>
      <c r="B517">
        <f>Weighting!$C$13</f>
        <v>1.0753983736000001</v>
      </c>
      <c r="C517">
        <f>Weighting!$F$13</f>
        <v>1</v>
      </c>
      <c r="D517">
        <f>IF(C517=1,'Data Transformation'!$G$3+0.5*'Data Transformation'!$W$25,IF(C518=1,D518-'Data Transformation'!$W$25,FALSE))</f>
        <v>1.17</v>
      </c>
      <c r="E517">
        <f t="array" ref="E517">IF(ISLOGICAL(D517),"",FREQUENCY(IF('Data Transformation'!$B$425:$B$8425='Bin Analysis'!$B507,'Data Transformation'!$G$425:$G$8425),D517))</f>
        <v>18</v>
      </c>
      <c r="F517">
        <f t="shared" si="63"/>
        <v>10</v>
      </c>
      <c r="G517">
        <f>Weighting!$H$13</f>
        <v>0</v>
      </c>
      <c r="H517">
        <f t="array" ref="H517">FREQUENCY(IF('Data Transformation'!$B$4:$B$8425=B507,'Data Transformation'!$G$4:$G$8425),'Bin Analysis'!$B517)</f>
        <v>19</v>
      </c>
      <c r="I517">
        <f t="shared" si="64"/>
        <v>3</v>
      </c>
      <c r="J517">
        <f t="shared" si="65"/>
        <v>1</v>
      </c>
      <c r="K517">
        <f>J517*Weighting!$W$13</f>
        <v>1</v>
      </c>
      <c r="M517" s="14"/>
    </row>
    <row r="518" spans="1:13" x14ac:dyDescent="0.45">
      <c r="A518" s="32">
        <f>IF(Weighting!$P$14&gt;0,B518,"")</f>
        <v>1.1810731703000001</v>
      </c>
      <c r="B518">
        <f>Weighting!$C$14</f>
        <v>1.1810731703000001</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45">
      <c r="A519" s="32">
        <f>IF(Weighting!$P$15&gt;0,B519,"")</f>
        <v>1.2867489670000001</v>
      </c>
      <c r="B519">
        <f>Weighting!$C$15</f>
        <v>1.2867489670000001</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45">
      <c r="A520" s="32" t="str">
        <f>IF(Weighting!$P$16&gt;0,B520,"")</f>
        <v/>
      </c>
      <c r="B520">
        <f>Weighting!$C$16</f>
        <v>1.3924227637000002</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45">
      <c r="A521" s="32" t="str">
        <f>IF(Weighting!$P$17&gt;0,B521,"")</f>
        <v/>
      </c>
      <c r="B521">
        <f>Weighting!$C$17</f>
        <v>1.4980975604000002</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45">
      <c r="A522" s="32" t="str">
        <f>IF(Weighting!$P$18&gt;0,B522,"")</f>
        <v/>
      </c>
      <c r="B522">
        <f>Weighting!$C$18</f>
        <v>1.6037723571000002</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45">
      <c r="A523" s="32" t="str">
        <f>IF(Weighting!$P$19&gt;0,B523,"")</f>
        <v/>
      </c>
      <c r="B523">
        <f>Weighting!$C$19</f>
        <v>1.7094471538000002</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45">
      <c r="A524" s="32" t="str">
        <f>IF(Weighting!$P$20&gt;0,B524,"")</f>
        <v/>
      </c>
      <c r="B524">
        <f>Weighting!$C$20</f>
        <v>1.8151219505000002</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45">
      <c r="A525" s="32" t="str">
        <f>IF(Weighting!$P$21&gt;0,B525,"")</f>
        <v/>
      </c>
      <c r="B525">
        <f>Weighting!$C$21</f>
        <v>1.9207967472000003</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45">
      <c r="A526" s="32" t="str">
        <f>IF(Weighting!$P$22&gt;0,B526,"")</f>
        <v/>
      </c>
      <c r="B526">
        <f>Weighting!$C$22</f>
        <v>2.0264715439000001</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45">
      <c r="A527" s="32" t="str">
        <f>IF(Weighting!$P$23&gt;0,B527,"")</f>
        <v/>
      </c>
      <c r="B527">
        <f>Weighting!$C$23</f>
        <v>2.1321463405999999</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45">
      <c r="A528" s="32" t="str">
        <f>IF(Weighting!$P$24&gt;0,B528,"")</f>
        <v/>
      </c>
      <c r="B528">
        <f>Weighting!$C$24</f>
        <v>2.2378211372999997</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45">
      <c r="A529" s="32" t="str">
        <f>IF(Weighting!$P$25&gt;0,B529,"")</f>
        <v/>
      </c>
      <c r="B529">
        <f>Weighting!$C$25</f>
        <v>2.3434959339999994</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45">
      <c r="O530"/>
      <c r="P530"/>
      <c r="Q530"/>
      <c r="R530"/>
    </row>
    <row r="531" spans="1:25" ht="23.15" x14ac:dyDescent="0.6">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19</v>
      </c>
      <c r="N531" s="27">
        <f>IF('Input and Summary Results'!$J$16="minimum",'Bin Analysis'!X532/(M531-1),'Bin Analysis'!Y531/('Bin Analysis'!M531-1))</f>
        <v>0</v>
      </c>
      <c r="O531" s="27">
        <f>IF(M531=FALSE,NA(),(VLOOKUP(1,C534:K553,4,FALSE))/(M531-1))</f>
        <v>1</v>
      </c>
      <c r="P531" s="27">
        <f>IF(M531=FALSE,NA(),SUM(J534:J553)/Weighting!$S$5)</f>
        <v>0.3</v>
      </c>
      <c r="Q531" s="27">
        <f>IF(M531=FALSE,NA(),SUM(K534:K553)/Weighting!$S$6)</f>
        <v>0.21739130434782608</v>
      </c>
      <c r="R531" s="27">
        <f>IF(M531=FALSE,NA(),(VLOOKUP(1,G534:K553,3,FALSE))/(M531-1))</f>
        <v>0</v>
      </c>
      <c r="S531" s="22" t="str">
        <f>IF(M531=FALSE,NA(),IF(SUM(J534:J553)=2,"yes","no"))</f>
        <v>no</v>
      </c>
      <c r="X531" s="2" cm="2">
        <f t="array" ref="X531:X532">FREQUENCY(IF('Data Transformation'!$B$425:$B$6424='Bin Analysis'!L531,'Data Transformation'!$G$425:$G$6424),'Data Transformation'!$U$11)</f>
        <v>18</v>
      </c>
      <c r="Y531" s="2" cm="2">
        <f t="array" ref="Y531:Y532">FREQUENCY(IF('Data Transformation'!$B$425:$B$6424='Bin Analysis'!L531,'Data Transformation'!$G$425:$G$6424),'Data Transformation'!$U$12)</f>
        <v>0</v>
      </c>
    </row>
    <row r="532" spans="1:25" x14ac:dyDescent="0.45">
      <c r="A532" s="14" t="s">
        <v>67</v>
      </c>
      <c r="B532" t="s">
        <v>47</v>
      </c>
      <c r="C532" t="s">
        <v>5</v>
      </c>
      <c r="D532" t="s">
        <v>100</v>
      </c>
      <c r="E532" t="s">
        <v>101</v>
      </c>
      <c r="F532" t="s">
        <v>102</v>
      </c>
      <c r="G532" t="s">
        <v>70</v>
      </c>
      <c r="H532" t="s">
        <v>31</v>
      </c>
      <c r="I532" t="s">
        <v>32</v>
      </c>
      <c r="J532" t="s">
        <v>46</v>
      </c>
      <c r="K532" s="14" t="s">
        <v>45</v>
      </c>
      <c r="M532" s="14"/>
      <c r="X532" s="2">
        <v>0</v>
      </c>
      <c r="Y532" s="2">
        <v>18</v>
      </c>
    </row>
    <row r="533" spans="1:25" x14ac:dyDescent="0.4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45">
      <c r="A534" s="32">
        <f>IF(Weighting!$P$6&gt;0,B534,"")</f>
        <v>0.3356747967</v>
      </c>
      <c r="B534">
        <f>Weighting!$C$6</f>
        <v>0.3356747967</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45">
      <c r="A535" s="32">
        <f>IF(Weighting!$P$7&gt;0,B535,"")</f>
        <v>0.44134959340000002</v>
      </c>
      <c r="B535">
        <f>Weighting!$C$7</f>
        <v>0.44134959340000002</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0</v>
      </c>
      <c r="I535">
        <f t="shared" ref="I535:I553" si="67">H535-H534</f>
        <v>0</v>
      </c>
      <c r="J535">
        <f>IF(I535=0,0,1)</f>
        <v>0</v>
      </c>
      <c r="K535">
        <f>J535*Weighting!$W$7</f>
        <v>0</v>
      </c>
      <c r="M535" s="14"/>
    </row>
    <row r="536" spans="1:25" x14ac:dyDescent="0.45">
      <c r="A536" s="32">
        <f>IF(Weighting!$P$8&gt;0,B536,"")</f>
        <v>0.54702439010000004</v>
      </c>
      <c r="B536">
        <f>Weighting!$C$8</f>
        <v>0.54702439010000004</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0</v>
      </c>
      <c r="I536">
        <f t="shared" si="67"/>
        <v>0</v>
      </c>
      <c r="J536">
        <f t="shared" ref="J536:J553" si="68">IF(I536=0,0,1)</f>
        <v>0</v>
      </c>
      <c r="K536">
        <f>J536*Weighting!$W$8</f>
        <v>0</v>
      </c>
      <c r="M536" s="14"/>
    </row>
    <row r="537" spans="1:25" x14ac:dyDescent="0.45">
      <c r="A537" s="32">
        <f>IF(Weighting!$P$9&gt;0,B537,"")</f>
        <v>0.65269918680000005</v>
      </c>
      <c r="B537" s="50">
        <f>Weighting!$C$9</f>
        <v>0.65269918680000005</v>
      </c>
      <c r="C537">
        <f>Weighting!$F$9</f>
        <v>0</v>
      </c>
      <c r="D537" t="b">
        <f>IF(C537=1,'Data Transformation'!$G$3+0.5*'Data Transformation'!$W$25,IF(C538=1,D538-'Data Transformation'!$W$25,FALSE))</f>
        <v>0</v>
      </c>
      <c r="E537" t="str">
        <f t="array" ref="E537">IF(ISLOGICAL(D537),"",FREQUENCY(IF('Data Transformation'!$B$425:$B$8425='Bin Analysis'!$B531,'Data Transformation'!$G$425:$G$8425),D537))</f>
        <v/>
      </c>
      <c r="F537" t="str">
        <f t="shared" si="66"/>
        <v/>
      </c>
      <c r="G537">
        <f>Weighting!$H$9</f>
        <v>0</v>
      </c>
      <c r="H537">
        <f t="array" ref="H537">FREQUENCY(IF('Data Transformation'!$B$4:$B$8425=B531,'Data Transformation'!$G$4:$G$8425),'Bin Analysis'!$B537)</f>
        <v>0</v>
      </c>
      <c r="I537">
        <f t="shared" si="67"/>
        <v>0</v>
      </c>
      <c r="J537">
        <f t="shared" si="68"/>
        <v>0</v>
      </c>
      <c r="K537">
        <f>J537*Weighting!$W$9</f>
        <v>0</v>
      </c>
      <c r="M537" s="14"/>
    </row>
    <row r="538" spans="1:25" x14ac:dyDescent="0.45">
      <c r="A538" s="32">
        <f>IF(Weighting!$P$10&gt;0,B538,"")</f>
        <v>0.75837398350000007</v>
      </c>
      <c r="B538">
        <f>Weighting!$C$10</f>
        <v>0.75837398350000007</v>
      </c>
      <c r="C538">
        <f>Weighting!$F$10</f>
        <v>0</v>
      </c>
      <c r="D538" t="b">
        <f>IF(C538=1,'Data Transformation'!$G$3+0.5*'Data Transformation'!$W$25,IF(C539=1,D539-'Data Transformation'!$W$25,FALSE))</f>
        <v>0</v>
      </c>
      <c r="E538" t="str">
        <f t="array" ref="E538">IF(ISLOGICAL(D538),"",FREQUENCY(IF('Data Transformation'!$B$425:$B$8425='Bin Analysis'!$B531,'Data Transformation'!$G$425:$G$8425),D538))</f>
        <v/>
      </c>
      <c r="F538" t="str">
        <f t="shared" si="66"/>
        <v/>
      </c>
      <c r="G538">
        <f>Weighting!$H$10</f>
        <v>0</v>
      </c>
      <c r="H538">
        <f t="array" ref="H538">FREQUENCY(IF('Data Transformation'!$B$4:$B$8425=B531,'Data Transformation'!$G$4:$G$8425),'Bin Analysis'!$B538)</f>
        <v>0</v>
      </c>
      <c r="I538">
        <f t="shared" si="67"/>
        <v>0</v>
      </c>
      <c r="J538">
        <f t="shared" si="68"/>
        <v>0</v>
      </c>
      <c r="K538">
        <f>J538*Weighting!$W$10</f>
        <v>0</v>
      </c>
      <c r="M538" s="14"/>
    </row>
    <row r="539" spans="1:25" x14ac:dyDescent="0.45">
      <c r="A539" s="32">
        <f>IF(Weighting!$P$11&gt;0,B539,"")</f>
        <v>0.86404878020000009</v>
      </c>
      <c r="B539">
        <f>Weighting!$C$11</f>
        <v>0.86404878020000009</v>
      </c>
      <c r="C539">
        <f>Weighting!$F$11</f>
        <v>0</v>
      </c>
      <c r="D539" t="b">
        <f>IF(C539=1,'Data Transformation'!$G$3+0.5*'Data Transformation'!$W$25,IF(C540=1,D540-'Data Transformation'!$W$25,FALSE))</f>
        <v>0</v>
      </c>
      <c r="E539" t="str">
        <f t="array" ref="E539">IF(ISLOGICAL(D539),"",FREQUENCY(IF('Data Transformation'!$B$425:$B$8425='Bin Analysis'!$B531,'Data Transformation'!$G$425:$G$8425),D539))</f>
        <v/>
      </c>
      <c r="F539" t="str">
        <f t="shared" si="66"/>
        <v/>
      </c>
      <c r="G539">
        <f>Weighting!$H$11</f>
        <v>0</v>
      </c>
      <c r="H539">
        <f t="array" ref="H539">FREQUENCY(IF('Data Transformation'!$B$4:$B$8425=B531,'Data Transformation'!$G$4:$G$8425),'Bin Analysis'!$B539)</f>
        <v>0</v>
      </c>
      <c r="I539">
        <f t="shared" si="67"/>
        <v>0</v>
      </c>
      <c r="J539">
        <f t="shared" si="68"/>
        <v>0</v>
      </c>
      <c r="K539">
        <f>J539*Weighting!$W$11</f>
        <v>0</v>
      </c>
      <c r="M539" s="14"/>
    </row>
    <row r="540" spans="1:25" x14ac:dyDescent="0.45">
      <c r="A540" s="32">
        <f>IF(Weighting!$P$12&gt;0,B540,"")</f>
        <v>0.96972357690000011</v>
      </c>
      <c r="B540">
        <f>Weighting!$C$12</f>
        <v>0.96972357690000011</v>
      </c>
      <c r="C540">
        <f>Weighting!$F$12</f>
        <v>0</v>
      </c>
      <c r="D540">
        <f>IF(C540=1,'Data Transformation'!$G$3+0.5*'Data Transformation'!$W$25,IF(C541=1,D541-'Data Transformation'!$W$25,FALSE))</f>
        <v>0.76999999999999991</v>
      </c>
      <c r="E540">
        <f t="array" ref="E540">IF(ISLOGICAL(D540),"",FREQUENCY(IF('Data Transformation'!$B$425:$B$8425='Bin Analysis'!$B531,'Data Transformation'!$G$425:$G$8425),D540))</f>
        <v>0</v>
      </c>
      <c r="F540" t="e">
        <f t="shared" si="66"/>
        <v>#VALUE!</v>
      </c>
      <c r="G540">
        <f>Weighting!$H$12</f>
        <v>0</v>
      </c>
      <c r="H540">
        <f t="array" ref="H540">FREQUENCY(IF('Data Transformation'!$B$4:$B$8425=B531,'Data Transformation'!$G$4:$G$8425),'Bin Analysis'!$B540)</f>
        <v>6</v>
      </c>
      <c r="I540">
        <f t="shared" si="67"/>
        <v>6</v>
      </c>
      <c r="J540">
        <f t="shared" si="68"/>
        <v>1</v>
      </c>
      <c r="K540">
        <f>J540*Weighting!$W$12</f>
        <v>2</v>
      </c>
      <c r="M540" s="14"/>
    </row>
    <row r="541" spans="1:25" x14ac:dyDescent="0.45">
      <c r="A541" s="32">
        <f>IF(Weighting!$P$13&gt;0,B541,"")</f>
        <v>1.0753983736000001</v>
      </c>
      <c r="B541">
        <f>Weighting!$C$13</f>
        <v>1.0753983736000001</v>
      </c>
      <c r="C541">
        <f>Weighting!$F$13</f>
        <v>1</v>
      </c>
      <c r="D541">
        <f>IF(C541=1,'Data Transformation'!$G$3+0.5*'Data Transformation'!$W$25,IF(C542=1,D542-'Data Transformation'!$W$25,FALSE))</f>
        <v>1.17</v>
      </c>
      <c r="E541">
        <f t="array" ref="E541">IF(ISLOGICAL(D541),"",FREQUENCY(IF('Data Transformation'!$B$425:$B$8425='Bin Analysis'!$B531,'Data Transformation'!$G$425:$G$8425),D541))</f>
        <v>18</v>
      </c>
      <c r="F541">
        <f t="shared" si="66"/>
        <v>18</v>
      </c>
      <c r="G541">
        <f>Weighting!$H$13</f>
        <v>0</v>
      </c>
      <c r="H541">
        <f t="array" ref="H541">FREQUENCY(IF('Data Transformation'!$B$4:$B$8425=B531,'Data Transformation'!$G$4:$G$8425),'Bin Analysis'!$B541)</f>
        <v>18</v>
      </c>
      <c r="I541">
        <f t="shared" si="67"/>
        <v>12</v>
      </c>
      <c r="J541">
        <f t="shared" si="68"/>
        <v>1</v>
      </c>
      <c r="K541">
        <f>J541*Weighting!$W$13</f>
        <v>1</v>
      </c>
      <c r="M541" s="14"/>
    </row>
    <row r="542" spans="1:25" x14ac:dyDescent="0.45">
      <c r="A542" s="32">
        <f>IF(Weighting!$P$14&gt;0,B542,"")</f>
        <v>1.1810731703000001</v>
      </c>
      <c r="B542">
        <f>Weighting!$C$14</f>
        <v>1.1810731703000001</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19</v>
      </c>
      <c r="I542">
        <f t="shared" si="67"/>
        <v>1</v>
      </c>
      <c r="J542">
        <f t="shared" si="68"/>
        <v>1</v>
      </c>
      <c r="K542">
        <f>J542*Weighting!$W$14</f>
        <v>2</v>
      </c>
      <c r="M542" s="14"/>
    </row>
    <row r="543" spans="1:25" x14ac:dyDescent="0.45">
      <c r="A543" s="32">
        <f>IF(Weighting!$P$15&gt;0,B543,"")</f>
        <v>1.2867489670000001</v>
      </c>
      <c r="B543">
        <f>Weighting!$C$15</f>
        <v>1.2867489670000001</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19</v>
      </c>
      <c r="I543">
        <f t="shared" si="67"/>
        <v>0</v>
      </c>
      <c r="J543">
        <f t="shared" si="68"/>
        <v>0</v>
      </c>
      <c r="K543">
        <f>J543*Weighting!$W$15</f>
        <v>0</v>
      </c>
      <c r="M543" s="14"/>
    </row>
    <row r="544" spans="1:25" x14ac:dyDescent="0.45">
      <c r="A544" s="32" t="str">
        <f>IF(Weighting!$P$16&gt;0,B544,"")</f>
        <v/>
      </c>
      <c r="B544">
        <f>Weighting!$C$16</f>
        <v>1.3924227637000002</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19</v>
      </c>
      <c r="I544">
        <f t="shared" si="67"/>
        <v>0</v>
      </c>
      <c r="J544">
        <f t="shared" si="68"/>
        <v>0</v>
      </c>
      <c r="K544">
        <f>J544*Weighting!$W$16</f>
        <v>0</v>
      </c>
      <c r="M544" s="14"/>
    </row>
    <row r="545" spans="1:25" x14ac:dyDescent="0.45">
      <c r="A545" s="32" t="str">
        <f>IF(Weighting!$P$17&gt;0,B545,"")</f>
        <v/>
      </c>
      <c r="B545">
        <f>Weighting!$C$17</f>
        <v>1.4980975604000002</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19</v>
      </c>
      <c r="I545">
        <f t="shared" si="67"/>
        <v>0</v>
      </c>
      <c r="J545">
        <f t="shared" si="68"/>
        <v>0</v>
      </c>
      <c r="K545">
        <f>J545*Weighting!$W$17</f>
        <v>0</v>
      </c>
      <c r="M545" s="14"/>
    </row>
    <row r="546" spans="1:25" x14ac:dyDescent="0.45">
      <c r="A546" s="32" t="str">
        <f>IF(Weighting!$P$18&gt;0,B546,"")</f>
        <v/>
      </c>
      <c r="B546">
        <f>Weighting!$C$18</f>
        <v>1.6037723571000002</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19</v>
      </c>
      <c r="I546">
        <f t="shared" si="67"/>
        <v>0</v>
      </c>
      <c r="J546">
        <f t="shared" si="68"/>
        <v>0</v>
      </c>
      <c r="K546">
        <f>J546*Weighting!$W$18</f>
        <v>0</v>
      </c>
      <c r="M546" s="14"/>
    </row>
    <row r="547" spans="1:25" x14ac:dyDescent="0.45">
      <c r="A547" s="32" t="str">
        <f>IF(Weighting!$P$19&gt;0,B547,"")</f>
        <v/>
      </c>
      <c r="B547">
        <f>Weighting!$C$19</f>
        <v>1.7094471538000002</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19</v>
      </c>
      <c r="I547">
        <f t="shared" si="67"/>
        <v>0</v>
      </c>
      <c r="J547">
        <f t="shared" si="68"/>
        <v>0</v>
      </c>
      <c r="K547">
        <f>J547*Weighting!$W$19</f>
        <v>0</v>
      </c>
      <c r="M547" s="14"/>
    </row>
    <row r="548" spans="1:25" x14ac:dyDescent="0.45">
      <c r="A548" s="32" t="str">
        <f>IF(Weighting!$P$20&gt;0,B548,"")</f>
        <v/>
      </c>
      <c r="B548">
        <f>Weighting!$C$20</f>
        <v>1.8151219505000002</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19</v>
      </c>
      <c r="I548">
        <f t="shared" si="67"/>
        <v>0</v>
      </c>
      <c r="J548">
        <f t="shared" si="68"/>
        <v>0</v>
      </c>
      <c r="K548">
        <f>J548*Weighting!$W$20</f>
        <v>0</v>
      </c>
      <c r="M548" s="14"/>
    </row>
    <row r="549" spans="1:25" x14ac:dyDescent="0.45">
      <c r="A549" s="32" t="str">
        <f>IF(Weighting!$P$21&gt;0,B549,"")</f>
        <v/>
      </c>
      <c r="B549">
        <f>Weighting!$C$21</f>
        <v>1.9207967472000003</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19</v>
      </c>
      <c r="I549">
        <f t="shared" si="67"/>
        <v>0</v>
      </c>
      <c r="J549">
        <f t="shared" si="68"/>
        <v>0</v>
      </c>
      <c r="K549">
        <f>J549*Weighting!$W$21</f>
        <v>0</v>
      </c>
      <c r="M549" s="14"/>
    </row>
    <row r="550" spans="1:25" x14ac:dyDescent="0.45">
      <c r="A550" s="32" t="str">
        <f>IF(Weighting!$P$22&gt;0,B550,"")</f>
        <v/>
      </c>
      <c r="B550">
        <f>Weighting!$C$22</f>
        <v>2.0264715439000001</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19</v>
      </c>
      <c r="I550">
        <f t="shared" si="67"/>
        <v>0</v>
      </c>
      <c r="J550">
        <f t="shared" si="68"/>
        <v>0</v>
      </c>
      <c r="K550">
        <f>J550*Weighting!$W$22</f>
        <v>0</v>
      </c>
      <c r="M550" s="14"/>
    </row>
    <row r="551" spans="1:25" x14ac:dyDescent="0.45">
      <c r="A551" s="32" t="str">
        <f>IF(Weighting!$P$23&gt;0,B551,"")</f>
        <v/>
      </c>
      <c r="B551">
        <f>Weighting!$C$23</f>
        <v>2.1321463405999999</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19</v>
      </c>
      <c r="I551">
        <f t="shared" si="67"/>
        <v>0</v>
      </c>
      <c r="J551">
        <f t="shared" si="68"/>
        <v>0</v>
      </c>
      <c r="K551">
        <f>J551*Weighting!$W$23</f>
        <v>0</v>
      </c>
      <c r="M551" s="14"/>
    </row>
    <row r="552" spans="1:25" x14ac:dyDescent="0.45">
      <c r="A552" s="32" t="str">
        <f>IF(Weighting!$P$24&gt;0,B552,"")</f>
        <v/>
      </c>
      <c r="B552">
        <f>Weighting!$C$24</f>
        <v>2.2378211372999997</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19</v>
      </c>
      <c r="I552">
        <f t="shared" si="67"/>
        <v>0</v>
      </c>
      <c r="J552">
        <f t="shared" si="68"/>
        <v>0</v>
      </c>
      <c r="K552">
        <f>J552*Weighting!$W$24</f>
        <v>0</v>
      </c>
      <c r="M552" s="14"/>
    </row>
    <row r="553" spans="1:25" x14ac:dyDescent="0.45">
      <c r="A553" s="32" t="str">
        <f>IF(Weighting!$P$25&gt;0,B553,"")</f>
        <v/>
      </c>
      <c r="B553">
        <f>Weighting!$C$25</f>
        <v>2.3434959339999994</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19</v>
      </c>
      <c r="I553">
        <f t="shared" si="67"/>
        <v>0</v>
      </c>
      <c r="J553">
        <f t="shared" si="68"/>
        <v>0</v>
      </c>
      <c r="K553">
        <f>J553*Weighting!$W$25</f>
        <v>0</v>
      </c>
      <c r="M553" s="14"/>
    </row>
    <row r="554" spans="1:25" x14ac:dyDescent="0.45">
      <c r="O554"/>
      <c r="P554"/>
      <c r="Q554"/>
      <c r="R554"/>
    </row>
    <row r="555" spans="1:25" ht="23.15" x14ac:dyDescent="0.6">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16</v>
      </c>
      <c r="N555" s="27">
        <f>IF('Input and Summary Results'!$J$16="minimum",'Bin Analysis'!X556/(M555-1),'Bin Analysis'!Y555/('Bin Analysis'!M555-1))</f>
        <v>0</v>
      </c>
      <c r="O555" s="27">
        <f>IF(M555=FALSE,NA(),(VLOOKUP(1,C558:K577,4,FALSE))/(M555-1))</f>
        <v>1</v>
      </c>
      <c r="P555" s="27">
        <f>IF(M555=FALSE,NA(),SUM(J558:J577)/Weighting!$S$5)</f>
        <v>0.4</v>
      </c>
      <c r="Q555" s="27">
        <f>IF(M555=FALSE,NA(),SUM(K558:K577)/Weighting!$S$6)</f>
        <v>0.34782608695652173</v>
      </c>
      <c r="R555" s="27">
        <f>IF(M555=FALSE,NA(),(VLOOKUP(1,G558:K577,3,FALSE))/(M555-1))</f>
        <v>0</v>
      </c>
      <c r="S555" s="22" t="str">
        <f>IF(M555=FALSE,NA(),IF(SUM(J558:J577)=2,"yes","no"))</f>
        <v>no</v>
      </c>
      <c r="X555" s="2" cm="2">
        <f t="array" ref="X555:X556">FREQUENCY(IF('Data Transformation'!$B$425:$B$6424='Bin Analysis'!L555,'Data Transformation'!$G$425:$G$6424),'Data Transformation'!$U$11)</f>
        <v>15</v>
      </c>
      <c r="Y555" s="2" cm="2">
        <f t="array" ref="Y555:Y556">FREQUENCY(IF('Data Transformation'!$B$425:$B$6424='Bin Analysis'!L555,'Data Transformation'!$G$425:$G$6424),'Data Transformation'!$U$12)</f>
        <v>0</v>
      </c>
    </row>
    <row r="556" spans="1:25" x14ac:dyDescent="0.45">
      <c r="A556" s="14" t="s">
        <v>67</v>
      </c>
      <c r="B556" t="s">
        <v>47</v>
      </c>
      <c r="C556" t="s">
        <v>5</v>
      </c>
      <c r="D556" t="s">
        <v>100</v>
      </c>
      <c r="E556" t="s">
        <v>101</v>
      </c>
      <c r="F556" t="s">
        <v>102</v>
      </c>
      <c r="G556" t="s">
        <v>70</v>
      </c>
      <c r="H556" t="s">
        <v>31</v>
      </c>
      <c r="I556" t="s">
        <v>32</v>
      </c>
      <c r="J556" t="s">
        <v>46</v>
      </c>
      <c r="K556" s="14" t="s">
        <v>45</v>
      </c>
      <c r="M556" s="14"/>
      <c r="X556" s="2">
        <v>0</v>
      </c>
      <c r="Y556" s="2">
        <v>15</v>
      </c>
    </row>
    <row r="557" spans="1:25" x14ac:dyDescent="0.4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45">
      <c r="A558" s="32">
        <f>IF(Weighting!$P$6&gt;0,B558,"")</f>
        <v>0.3356747967</v>
      </c>
      <c r="B558">
        <f>Weighting!$C$6</f>
        <v>0.3356747967</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45">
      <c r="A559" s="32">
        <f>IF(Weighting!$P$7&gt;0,B559,"")</f>
        <v>0.44134959340000002</v>
      </c>
      <c r="B559">
        <f>Weighting!$C$7</f>
        <v>0.44134959340000002</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45">
      <c r="A560" s="32">
        <f>IF(Weighting!$P$8&gt;0,B560,"")</f>
        <v>0.54702439010000004</v>
      </c>
      <c r="B560">
        <f>Weighting!$C$8</f>
        <v>0.54702439010000004</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0</v>
      </c>
      <c r="I560">
        <f t="shared" si="70"/>
        <v>0</v>
      </c>
      <c r="J560">
        <f t="shared" ref="J560:J577" si="71">IF(I560=0,0,1)</f>
        <v>0</v>
      </c>
      <c r="K560">
        <f>J560*Weighting!$W$8</f>
        <v>0</v>
      </c>
      <c r="M560" s="14"/>
    </row>
    <row r="561" spans="1:13" x14ac:dyDescent="0.45">
      <c r="A561" s="32">
        <f>IF(Weighting!$P$9&gt;0,B561,"")</f>
        <v>0.65269918680000005</v>
      </c>
      <c r="B561" s="50">
        <f>Weighting!$C$9</f>
        <v>0.65269918680000005</v>
      </c>
      <c r="C561">
        <f>Weighting!$F$9</f>
        <v>0</v>
      </c>
      <c r="D561" t="b">
        <f>IF(C561=1,'Data Transformation'!$G$3+0.5*'Data Transformation'!$W$25,IF(C562=1,D562-'Data Transformation'!$W$25,FALSE))</f>
        <v>0</v>
      </c>
      <c r="E561" t="str">
        <f t="array" ref="E561">IF(ISLOGICAL(D561),"",FREQUENCY(IF('Data Transformation'!$B$425:$B$8425='Bin Analysis'!$B555,'Data Transformation'!$G$425:$G$8425),D561))</f>
        <v/>
      </c>
      <c r="F561" t="str">
        <f t="shared" si="69"/>
        <v/>
      </c>
      <c r="G561">
        <f>Weighting!$H$9</f>
        <v>0</v>
      </c>
      <c r="H561">
        <f t="array" ref="H561">FREQUENCY(IF('Data Transformation'!$B$4:$B$8425=B555,'Data Transformation'!$G$4:$G$8425),'Bin Analysis'!$B561)</f>
        <v>0</v>
      </c>
      <c r="I561">
        <f t="shared" si="70"/>
        <v>0</v>
      </c>
      <c r="J561">
        <f t="shared" si="71"/>
        <v>0</v>
      </c>
      <c r="K561">
        <f>J561*Weighting!$W$9</f>
        <v>0</v>
      </c>
      <c r="M561" s="14"/>
    </row>
    <row r="562" spans="1:13" x14ac:dyDescent="0.45">
      <c r="A562" s="32">
        <f>IF(Weighting!$P$10&gt;0,B562,"")</f>
        <v>0.75837398350000007</v>
      </c>
      <c r="B562">
        <f>Weighting!$C$10</f>
        <v>0.75837398350000007</v>
      </c>
      <c r="C562">
        <f>Weighting!$F$10</f>
        <v>0</v>
      </c>
      <c r="D562" t="b">
        <f>IF(C562=1,'Data Transformation'!$G$3+0.5*'Data Transformation'!$W$25,IF(C563=1,D563-'Data Transformation'!$W$25,FALSE))</f>
        <v>0</v>
      </c>
      <c r="E562" t="str">
        <f t="array" ref="E562">IF(ISLOGICAL(D562),"",FREQUENCY(IF('Data Transformation'!$B$425:$B$8425='Bin Analysis'!$B555,'Data Transformation'!$G$425:$G$8425),D562))</f>
        <v/>
      </c>
      <c r="F562" t="str">
        <f t="shared" si="69"/>
        <v/>
      </c>
      <c r="G562">
        <f>Weighting!$H$10</f>
        <v>0</v>
      </c>
      <c r="H562">
        <f t="array" ref="H562">FREQUENCY(IF('Data Transformation'!$B$4:$B$8425=B555,'Data Transformation'!$G$4:$G$8425),'Bin Analysis'!$B562)</f>
        <v>0</v>
      </c>
      <c r="I562">
        <f t="shared" si="70"/>
        <v>0</v>
      </c>
      <c r="J562">
        <f t="shared" si="71"/>
        <v>0</v>
      </c>
      <c r="K562">
        <f>J562*Weighting!$W$10</f>
        <v>0</v>
      </c>
      <c r="M562" s="14"/>
    </row>
    <row r="563" spans="1:13" x14ac:dyDescent="0.45">
      <c r="A563" s="32">
        <f>IF(Weighting!$P$11&gt;0,B563,"")</f>
        <v>0.86404878020000009</v>
      </c>
      <c r="B563">
        <f>Weighting!$C$11</f>
        <v>0.86404878020000009</v>
      </c>
      <c r="C563">
        <f>Weighting!$F$11</f>
        <v>0</v>
      </c>
      <c r="D563" t="b">
        <f>IF(C563=1,'Data Transformation'!$G$3+0.5*'Data Transformation'!$W$25,IF(C564=1,D564-'Data Transformation'!$W$25,FALSE))</f>
        <v>0</v>
      </c>
      <c r="E563" t="str">
        <f t="array" ref="E563">IF(ISLOGICAL(D563),"",FREQUENCY(IF('Data Transformation'!$B$425:$B$8425='Bin Analysis'!$B555,'Data Transformation'!$G$425:$G$8425),D563))</f>
        <v/>
      </c>
      <c r="F563" t="str">
        <f t="shared" si="69"/>
        <v/>
      </c>
      <c r="G563">
        <f>Weighting!$H$11</f>
        <v>0</v>
      </c>
      <c r="H563">
        <f t="array" ref="H563">FREQUENCY(IF('Data Transformation'!$B$4:$B$8425=B555,'Data Transformation'!$G$4:$G$8425),'Bin Analysis'!$B563)</f>
        <v>1</v>
      </c>
      <c r="I563">
        <f t="shared" si="70"/>
        <v>1</v>
      </c>
      <c r="J563">
        <f t="shared" si="71"/>
        <v>1</v>
      </c>
      <c r="K563">
        <f>J563*Weighting!$W$11</f>
        <v>3</v>
      </c>
      <c r="M563" s="14"/>
    </row>
    <row r="564" spans="1:13" x14ac:dyDescent="0.45">
      <c r="A564" s="32">
        <f>IF(Weighting!$P$12&gt;0,B564,"")</f>
        <v>0.96972357690000011</v>
      </c>
      <c r="B564">
        <f>Weighting!$C$12</f>
        <v>0.96972357690000011</v>
      </c>
      <c r="C564">
        <f>Weighting!$F$12</f>
        <v>0</v>
      </c>
      <c r="D564">
        <f>IF(C564=1,'Data Transformation'!$G$3+0.5*'Data Transformation'!$W$25,IF(C565=1,D565-'Data Transformation'!$W$25,FALSE))</f>
        <v>0.76999999999999991</v>
      </c>
      <c r="E564">
        <f t="array" ref="E564">IF(ISLOGICAL(D564),"",FREQUENCY(IF('Data Transformation'!$B$425:$B$8425='Bin Analysis'!$B555,'Data Transformation'!$G$425:$G$8425),D564))</f>
        <v>0</v>
      </c>
      <c r="F564" t="e">
        <f t="shared" si="69"/>
        <v>#VALUE!</v>
      </c>
      <c r="G564">
        <f>Weighting!$H$12</f>
        <v>0</v>
      </c>
      <c r="H564">
        <f t="array" ref="H564">FREQUENCY(IF('Data Transformation'!$B$4:$B$8425=B555,'Data Transformation'!$G$4:$G$8425),'Bin Analysis'!$B564)</f>
        <v>6</v>
      </c>
      <c r="I564">
        <f t="shared" si="70"/>
        <v>5</v>
      </c>
      <c r="J564">
        <f t="shared" si="71"/>
        <v>1</v>
      </c>
      <c r="K564">
        <f>J564*Weighting!$W$12</f>
        <v>2</v>
      </c>
      <c r="M564" s="14"/>
    </row>
    <row r="565" spans="1:13" x14ac:dyDescent="0.45">
      <c r="A565" s="32">
        <f>IF(Weighting!$P$13&gt;0,B565,"")</f>
        <v>1.0753983736000001</v>
      </c>
      <c r="B565">
        <f>Weighting!$C$13</f>
        <v>1.0753983736000001</v>
      </c>
      <c r="C565">
        <f>Weighting!$F$13</f>
        <v>1</v>
      </c>
      <c r="D565">
        <f>IF(C565=1,'Data Transformation'!$G$3+0.5*'Data Transformation'!$W$25,IF(C566=1,D566-'Data Transformation'!$W$25,FALSE))</f>
        <v>1.17</v>
      </c>
      <c r="E565">
        <f t="array" ref="E565">IF(ISLOGICAL(D565),"",FREQUENCY(IF('Data Transformation'!$B$425:$B$8425='Bin Analysis'!$B555,'Data Transformation'!$G$425:$G$8425),D565))</f>
        <v>15</v>
      </c>
      <c r="F565">
        <f t="shared" si="69"/>
        <v>15</v>
      </c>
      <c r="G565">
        <f>Weighting!$H$13</f>
        <v>0</v>
      </c>
      <c r="H565">
        <f t="array" ref="H565">FREQUENCY(IF('Data Transformation'!$B$4:$B$8425=B555,'Data Transformation'!$G$4:$G$8425),'Bin Analysis'!$B565)</f>
        <v>15</v>
      </c>
      <c r="I565">
        <f t="shared" si="70"/>
        <v>9</v>
      </c>
      <c r="J565">
        <f t="shared" si="71"/>
        <v>1</v>
      </c>
      <c r="K565">
        <f>J565*Weighting!$W$13</f>
        <v>1</v>
      </c>
      <c r="M565" s="14"/>
    </row>
    <row r="566" spans="1:13" x14ac:dyDescent="0.45">
      <c r="A566" s="32">
        <f>IF(Weighting!$P$14&gt;0,B566,"")</f>
        <v>1.1810731703000001</v>
      </c>
      <c r="B566">
        <f>Weighting!$C$14</f>
        <v>1.1810731703000001</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16</v>
      </c>
      <c r="I566">
        <f t="shared" si="70"/>
        <v>1</v>
      </c>
      <c r="J566">
        <f t="shared" si="71"/>
        <v>1</v>
      </c>
      <c r="K566">
        <f>J566*Weighting!$W$14</f>
        <v>2</v>
      </c>
      <c r="M566" s="14"/>
    </row>
    <row r="567" spans="1:13" x14ac:dyDescent="0.45">
      <c r="A567" s="32">
        <f>IF(Weighting!$P$15&gt;0,B567,"")</f>
        <v>1.2867489670000001</v>
      </c>
      <c r="B567">
        <f>Weighting!$C$15</f>
        <v>1.2867489670000001</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16</v>
      </c>
      <c r="I567">
        <f t="shared" si="70"/>
        <v>0</v>
      </c>
      <c r="J567">
        <f t="shared" si="71"/>
        <v>0</v>
      </c>
      <c r="K567">
        <f>J567*Weighting!$W$15</f>
        <v>0</v>
      </c>
      <c r="M567" s="14"/>
    </row>
    <row r="568" spans="1:13" x14ac:dyDescent="0.45">
      <c r="A568" s="32" t="str">
        <f>IF(Weighting!$P$16&gt;0,B568,"")</f>
        <v/>
      </c>
      <c r="B568">
        <f>Weighting!$C$16</f>
        <v>1.3924227637000002</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16</v>
      </c>
      <c r="I568">
        <f t="shared" si="70"/>
        <v>0</v>
      </c>
      <c r="J568">
        <f t="shared" si="71"/>
        <v>0</v>
      </c>
      <c r="K568">
        <f>J568*Weighting!$W$16</f>
        <v>0</v>
      </c>
      <c r="M568" s="14"/>
    </row>
    <row r="569" spans="1:13" x14ac:dyDescent="0.45">
      <c r="A569" s="32" t="str">
        <f>IF(Weighting!$P$17&gt;0,B569,"")</f>
        <v/>
      </c>
      <c r="B569">
        <f>Weighting!$C$17</f>
        <v>1.4980975604000002</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16</v>
      </c>
      <c r="I569">
        <f t="shared" si="70"/>
        <v>0</v>
      </c>
      <c r="J569">
        <f t="shared" si="71"/>
        <v>0</v>
      </c>
      <c r="K569">
        <f>J569*Weighting!$W$17</f>
        <v>0</v>
      </c>
      <c r="M569" s="14"/>
    </row>
    <row r="570" spans="1:13" x14ac:dyDescent="0.45">
      <c r="A570" s="32" t="str">
        <f>IF(Weighting!$P$18&gt;0,B570,"")</f>
        <v/>
      </c>
      <c r="B570">
        <f>Weighting!$C$18</f>
        <v>1.6037723571000002</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16</v>
      </c>
      <c r="I570">
        <f t="shared" si="70"/>
        <v>0</v>
      </c>
      <c r="J570">
        <f t="shared" si="71"/>
        <v>0</v>
      </c>
      <c r="K570">
        <f>J570*Weighting!$W$18</f>
        <v>0</v>
      </c>
      <c r="M570" s="14"/>
    </row>
    <row r="571" spans="1:13" x14ac:dyDescent="0.45">
      <c r="A571" s="32" t="str">
        <f>IF(Weighting!$P$19&gt;0,B571,"")</f>
        <v/>
      </c>
      <c r="B571">
        <f>Weighting!$C$19</f>
        <v>1.7094471538000002</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16</v>
      </c>
      <c r="I571">
        <f t="shared" si="70"/>
        <v>0</v>
      </c>
      <c r="J571">
        <f t="shared" si="71"/>
        <v>0</v>
      </c>
      <c r="K571">
        <f>J571*Weighting!$W$19</f>
        <v>0</v>
      </c>
      <c r="M571" s="14"/>
    </row>
    <row r="572" spans="1:13" x14ac:dyDescent="0.45">
      <c r="A572" s="32" t="str">
        <f>IF(Weighting!$P$20&gt;0,B572,"")</f>
        <v/>
      </c>
      <c r="B572">
        <f>Weighting!$C$20</f>
        <v>1.8151219505000002</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16</v>
      </c>
      <c r="I572">
        <f t="shared" si="70"/>
        <v>0</v>
      </c>
      <c r="J572">
        <f t="shared" si="71"/>
        <v>0</v>
      </c>
      <c r="K572">
        <f>J572*Weighting!$W$20</f>
        <v>0</v>
      </c>
      <c r="M572" s="14"/>
    </row>
    <row r="573" spans="1:13" x14ac:dyDescent="0.45">
      <c r="A573" s="32" t="str">
        <f>IF(Weighting!$P$21&gt;0,B573,"")</f>
        <v/>
      </c>
      <c r="B573">
        <f>Weighting!$C$21</f>
        <v>1.9207967472000003</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16</v>
      </c>
      <c r="I573">
        <f t="shared" si="70"/>
        <v>0</v>
      </c>
      <c r="J573">
        <f t="shared" si="71"/>
        <v>0</v>
      </c>
      <c r="K573">
        <f>J573*Weighting!$W$21</f>
        <v>0</v>
      </c>
      <c r="M573" s="14"/>
    </row>
    <row r="574" spans="1:13" x14ac:dyDescent="0.45">
      <c r="A574" s="32" t="str">
        <f>IF(Weighting!$P$22&gt;0,B574,"")</f>
        <v/>
      </c>
      <c r="B574">
        <f>Weighting!$C$22</f>
        <v>2.0264715439000001</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16</v>
      </c>
      <c r="I574">
        <f t="shared" si="70"/>
        <v>0</v>
      </c>
      <c r="J574">
        <f t="shared" si="71"/>
        <v>0</v>
      </c>
      <c r="K574">
        <f>J574*Weighting!$W$22</f>
        <v>0</v>
      </c>
      <c r="M574" s="14"/>
    </row>
    <row r="575" spans="1:13" x14ac:dyDescent="0.45">
      <c r="A575" s="32" t="str">
        <f>IF(Weighting!$P$23&gt;0,B575,"")</f>
        <v/>
      </c>
      <c r="B575">
        <f>Weighting!$C$23</f>
        <v>2.1321463405999999</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16</v>
      </c>
      <c r="I575">
        <f t="shared" si="70"/>
        <v>0</v>
      </c>
      <c r="J575">
        <f t="shared" si="71"/>
        <v>0</v>
      </c>
      <c r="K575">
        <f>J575*Weighting!$W$23</f>
        <v>0</v>
      </c>
      <c r="M575" s="14"/>
    </row>
    <row r="576" spans="1:13" x14ac:dyDescent="0.45">
      <c r="A576" s="32" t="str">
        <f>IF(Weighting!$P$24&gt;0,B576,"")</f>
        <v/>
      </c>
      <c r="B576">
        <f>Weighting!$C$24</f>
        <v>2.2378211372999997</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16</v>
      </c>
      <c r="I576">
        <f t="shared" si="70"/>
        <v>0</v>
      </c>
      <c r="J576">
        <f t="shared" si="71"/>
        <v>0</v>
      </c>
      <c r="K576">
        <f>J576*Weighting!$W$24</f>
        <v>0</v>
      </c>
      <c r="M576" s="14"/>
    </row>
    <row r="577" spans="1:25" x14ac:dyDescent="0.45">
      <c r="A577" s="32" t="str">
        <f>IF(Weighting!$P$25&gt;0,B577,"")</f>
        <v/>
      </c>
      <c r="B577">
        <f>Weighting!$C$25</f>
        <v>2.3434959339999994</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16</v>
      </c>
      <c r="I577">
        <f t="shared" si="70"/>
        <v>0</v>
      </c>
      <c r="J577">
        <f t="shared" si="71"/>
        <v>0</v>
      </c>
      <c r="K577">
        <f>J577*Weighting!$W$25</f>
        <v>0</v>
      </c>
      <c r="M577" s="14"/>
    </row>
    <row r="578" spans="1:25" x14ac:dyDescent="0.45">
      <c r="O578"/>
      <c r="P578"/>
      <c r="Q578"/>
      <c r="R578"/>
    </row>
    <row r="579" spans="1:25" ht="23.15" x14ac:dyDescent="0.6">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16</v>
      </c>
      <c r="N579" s="27">
        <f>IF('Input and Summary Results'!$J$16="minimum",'Bin Analysis'!X580/(M579-1),'Bin Analysis'!Y579/('Bin Analysis'!M579-1))</f>
        <v>0</v>
      </c>
      <c r="O579" s="27">
        <f>IF(M579=FALSE,NA(),(VLOOKUP(1,C582:K601,4,FALSE))/(M579-1))</f>
        <v>0.93333333333333335</v>
      </c>
      <c r="P579" s="27">
        <f>IF(M579=FALSE,NA(),SUM(J582:J601)/Weighting!$S$5)</f>
        <v>0.4</v>
      </c>
      <c r="Q579" s="27">
        <f>IF(M579=FALSE,NA(),SUM(K582:K601)/Weighting!$S$6)</f>
        <v>0.39130434782608697</v>
      </c>
      <c r="R579" s="27">
        <f>IF(M579=FALSE,NA(),(VLOOKUP(1,G582:K601,3,FALSE))/(M579-1))</f>
        <v>0</v>
      </c>
      <c r="S579" s="22" t="str">
        <f>IF(M579=FALSE,NA(),IF(SUM(J582:J601)=2,"yes","no"))</f>
        <v>no</v>
      </c>
      <c r="X579" s="2" cm="2">
        <f t="array" ref="X579:X580">FREQUENCY(IF('Data Transformation'!$B$425:$B$6424='Bin Analysis'!L579,'Data Transformation'!$G$425:$G$6424),'Data Transformation'!$U$11)</f>
        <v>15</v>
      </c>
      <c r="Y579" s="2" cm="2">
        <f t="array" ref="Y579:Y580">FREQUENCY(IF('Data Transformation'!$B$425:$B$6424='Bin Analysis'!L579,'Data Transformation'!$G$425:$G$6424),'Data Transformation'!$U$12)</f>
        <v>1</v>
      </c>
    </row>
    <row r="580" spans="1:25" x14ac:dyDescent="0.45">
      <c r="A580" s="14" t="s">
        <v>67</v>
      </c>
      <c r="B580" t="s">
        <v>47</v>
      </c>
      <c r="C580" t="s">
        <v>5</v>
      </c>
      <c r="D580" t="s">
        <v>100</v>
      </c>
      <c r="E580" t="s">
        <v>101</v>
      </c>
      <c r="F580" t="s">
        <v>102</v>
      </c>
      <c r="G580" t="s">
        <v>70</v>
      </c>
      <c r="H580" t="s">
        <v>31</v>
      </c>
      <c r="I580" t="s">
        <v>32</v>
      </c>
      <c r="J580" t="s">
        <v>46</v>
      </c>
      <c r="K580" s="14" t="s">
        <v>45</v>
      </c>
      <c r="M580" s="14"/>
      <c r="X580" s="2">
        <v>0</v>
      </c>
      <c r="Y580" s="2">
        <v>14</v>
      </c>
    </row>
    <row r="581" spans="1:25" x14ac:dyDescent="0.4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45">
      <c r="A582" s="32">
        <f>IF(Weighting!$P$6&gt;0,B582,"")</f>
        <v>0.3356747967</v>
      </c>
      <c r="B582">
        <f>Weighting!$C$6</f>
        <v>0.3356747967</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0</v>
      </c>
      <c r="I582">
        <f>H582-H581</f>
        <v>0</v>
      </c>
      <c r="J582">
        <f>IF(I582=0,0,1)</f>
        <v>0</v>
      </c>
      <c r="K582">
        <f>J582*Weighting!$W$6</f>
        <v>0</v>
      </c>
      <c r="M582" s="14"/>
    </row>
    <row r="583" spans="1:25" x14ac:dyDescent="0.45">
      <c r="A583" s="32">
        <f>IF(Weighting!$P$7&gt;0,B583,"")</f>
        <v>0.44134959340000002</v>
      </c>
      <c r="B583">
        <f>Weighting!$C$7</f>
        <v>0.44134959340000002</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0</v>
      </c>
      <c r="I583">
        <f t="shared" ref="I583:I601" si="73">H583-H582</f>
        <v>0</v>
      </c>
      <c r="J583">
        <f>IF(I583=0,0,1)</f>
        <v>0</v>
      </c>
      <c r="K583">
        <f>J583*Weighting!$W$7</f>
        <v>0</v>
      </c>
      <c r="M583" s="14"/>
    </row>
    <row r="584" spans="1:25" x14ac:dyDescent="0.45">
      <c r="A584" s="32">
        <f>IF(Weighting!$P$8&gt;0,B584,"")</f>
        <v>0.54702439010000004</v>
      </c>
      <c r="B584">
        <f>Weighting!$C$8</f>
        <v>0.54702439010000004</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0</v>
      </c>
      <c r="I584">
        <f t="shared" si="73"/>
        <v>0</v>
      </c>
      <c r="J584">
        <f t="shared" ref="J584:J601" si="74">IF(I584=0,0,1)</f>
        <v>0</v>
      </c>
      <c r="K584">
        <f>J584*Weighting!$W$8</f>
        <v>0</v>
      </c>
      <c r="M584" s="14"/>
    </row>
    <row r="585" spans="1:25" x14ac:dyDescent="0.45">
      <c r="A585" s="32">
        <f>IF(Weighting!$P$9&gt;0,B585,"")</f>
        <v>0.65269918680000005</v>
      </c>
      <c r="B585" s="50">
        <f>Weighting!$C$9</f>
        <v>0.65269918680000005</v>
      </c>
      <c r="C585">
        <f>Weighting!$F$9</f>
        <v>0</v>
      </c>
      <c r="D585" t="b">
        <f>IF(C585=1,'Data Transformation'!$G$3+0.5*'Data Transformation'!$W$25,IF(C586=1,D586-'Data Transformation'!$W$25,FALSE))</f>
        <v>0</v>
      </c>
      <c r="E585" t="str">
        <f t="array" ref="E585">IF(ISLOGICAL(D585),"",FREQUENCY(IF('Data Transformation'!$B$425:$B$8425='Bin Analysis'!$B579,'Data Transformation'!$G$425:$G$8425),D585))</f>
        <v/>
      </c>
      <c r="F585" t="str">
        <f t="shared" si="72"/>
        <v/>
      </c>
      <c r="G585">
        <f>Weighting!$H$9</f>
        <v>0</v>
      </c>
      <c r="H585">
        <f t="array" ref="H585">FREQUENCY(IF('Data Transformation'!$B$4:$B$8425=B579,'Data Transformation'!$G$4:$G$8425),'Bin Analysis'!$B585)</f>
        <v>1</v>
      </c>
      <c r="I585">
        <f t="shared" si="73"/>
        <v>1</v>
      </c>
      <c r="J585">
        <f t="shared" si="74"/>
        <v>1</v>
      </c>
      <c r="K585">
        <f>J585*Weighting!$W$9</f>
        <v>3</v>
      </c>
      <c r="M585" s="14"/>
    </row>
    <row r="586" spans="1:25" x14ac:dyDescent="0.45">
      <c r="A586" s="32">
        <f>IF(Weighting!$P$10&gt;0,B586,"")</f>
        <v>0.75837398350000007</v>
      </c>
      <c r="B586">
        <f>Weighting!$C$10</f>
        <v>0.75837398350000007</v>
      </c>
      <c r="C586">
        <f>Weighting!$F$10</f>
        <v>0</v>
      </c>
      <c r="D586" t="b">
        <f>IF(C586=1,'Data Transformation'!$G$3+0.5*'Data Transformation'!$W$25,IF(C587=1,D587-'Data Transformation'!$W$25,FALSE))</f>
        <v>0</v>
      </c>
      <c r="E586" t="str">
        <f t="array" ref="E586">IF(ISLOGICAL(D586),"",FREQUENCY(IF('Data Transformation'!$B$425:$B$8425='Bin Analysis'!$B579,'Data Transformation'!$G$425:$G$8425),D586))</f>
        <v/>
      </c>
      <c r="F586" t="str">
        <f t="shared" si="72"/>
        <v/>
      </c>
      <c r="G586">
        <f>Weighting!$H$10</f>
        <v>0</v>
      </c>
      <c r="H586">
        <f t="array" ref="H586">FREQUENCY(IF('Data Transformation'!$B$4:$B$8425=B579,'Data Transformation'!$G$4:$G$8425),'Bin Analysis'!$B586)</f>
        <v>1</v>
      </c>
      <c r="I586">
        <f t="shared" si="73"/>
        <v>0</v>
      </c>
      <c r="J586">
        <f t="shared" si="74"/>
        <v>0</v>
      </c>
      <c r="K586">
        <f>J586*Weighting!$W$10</f>
        <v>0</v>
      </c>
      <c r="M586" s="14"/>
    </row>
    <row r="587" spans="1:25" x14ac:dyDescent="0.45">
      <c r="A587" s="32">
        <f>IF(Weighting!$P$11&gt;0,B587,"")</f>
        <v>0.86404878020000009</v>
      </c>
      <c r="B587">
        <f>Weighting!$C$11</f>
        <v>0.86404878020000009</v>
      </c>
      <c r="C587">
        <f>Weighting!$F$11</f>
        <v>0</v>
      </c>
      <c r="D587" t="b">
        <f>IF(C587=1,'Data Transformation'!$G$3+0.5*'Data Transformation'!$W$25,IF(C588=1,D588-'Data Transformation'!$W$25,FALSE))</f>
        <v>0</v>
      </c>
      <c r="E587" t="str">
        <f t="array" ref="E587">IF(ISLOGICAL(D587),"",FREQUENCY(IF('Data Transformation'!$B$425:$B$8425='Bin Analysis'!$B579,'Data Transformation'!$G$425:$G$8425),D587))</f>
        <v/>
      </c>
      <c r="F587" t="str">
        <f t="shared" si="72"/>
        <v/>
      </c>
      <c r="G587">
        <f>Weighting!$H$11</f>
        <v>0</v>
      </c>
      <c r="H587">
        <f t="array" ref="H587">FREQUENCY(IF('Data Transformation'!$B$4:$B$8425=B579,'Data Transformation'!$G$4:$G$8425),'Bin Analysis'!$B587)</f>
        <v>3</v>
      </c>
      <c r="I587">
        <f t="shared" si="73"/>
        <v>2</v>
      </c>
      <c r="J587">
        <f t="shared" si="74"/>
        <v>1</v>
      </c>
      <c r="K587">
        <f>J587*Weighting!$W$11</f>
        <v>3</v>
      </c>
      <c r="M587" s="14"/>
    </row>
    <row r="588" spans="1:25" x14ac:dyDescent="0.45">
      <c r="A588" s="32">
        <f>IF(Weighting!$P$12&gt;0,B588,"")</f>
        <v>0.96972357690000011</v>
      </c>
      <c r="B588">
        <f>Weighting!$C$12</f>
        <v>0.96972357690000011</v>
      </c>
      <c r="C588">
        <f>Weighting!$F$12</f>
        <v>0</v>
      </c>
      <c r="D588">
        <f>IF(C588=1,'Data Transformation'!$G$3+0.5*'Data Transformation'!$W$25,IF(C589=1,D589-'Data Transformation'!$W$25,FALSE))</f>
        <v>0.76999999999999991</v>
      </c>
      <c r="E588">
        <f t="array" ref="E588">IF(ISLOGICAL(D588),"",FREQUENCY(IF('Data Transformation'!$B$425:$B$8425='Bin Analysis'!$B579,'Data Transformation'!$G$425:$G$8425),D588))</f>
        <v>1</v>
      </c>
      <c r="F588" t="e">
        <f t="shared" si="72"/>
        <v>#VALUE!</v>
      </c>
      <c r="G588">
        <f>Weighting!$H$12</f>
        <v>0</v>
      </c>
      <c r="H588">
        <f t="array" ref="H588">FREQUENCY(IF('Data Transformation'!$B$4:$B$8425=B579,'Data Transformation'!$G$4:$G$8425),'Bin Analysis'!$B588)</f>
        <v>11</v>
      </c>
      <c r="I588">
        <f t="shared" si="73"/>
        <v>8</v>
      </c>
      <c r="J588">
        <f t="shared" si="74"/>
        <v>1</v>
      </c>
      <c r="K588">
        <f>J588*Weighting!$W$12</f>
        <v>2</v>
      </c>
      <c r="M588" s="14"/>
    </row>
    <row r="589" spans="1:25" x14ac:dyDescent="0.45">
      <c r="A589" s="32">
        <f>IF(Weighting!$P$13&gt;0,B589,"")</f>
        <v>1.0753983736000001</v>
      </c>
      <c r="B589">
        <f>Weighting!$C$13</f>
        <v>1.0753983736000001</v>
      </c>
      <c r="C589">
        <f>Weighting!$F$13</f>
        <v>1</v>
      </c>
      <c r="D589">
        <f>IF(C589=1,'Data Transformation'!$G$3+0.5*'Data Transformation'!$W$25,IF(C590=1,D590-'Data Transformation'!$W$25,FALSE))</f>
        <v>1.17</v>
      </c>
      <c r="E589">
        <f t="array" ref="E589">IF(ISLOGICAL(D589),"",FREQUENCY(IF('Data Transformation'!$B$425:$B$8425='Bin Analysis'!$B579,'Data Transformation'!$G$425:$G$8425),D589))</f>
        <v>15</v>
      </c>
      <c r="F589">
        <f t="shared" si="72"/>
        <v>14</v>
      </c>
      <c r="G589">
        <f>Weighting!$H$13</f>
        <v>0</v>
      </c>
      <c r="H589">
        <f t="array" ref="H589">FREQUENCY(IF('Data Transformation'!$B$4:$B$8425=B579,'Data Transformation'!$G$4:$G$8425),'Bin Analysis'!$B589)</f>
        <v>16</v>
      </c>
      <c r="I589">
        <f t="shared" si="73"/>
        <v>5</v>
      </c>
      <c r="J589">
        <f t="shared" si="74"/>
        <v>1</v>
      </c>
      <c r="K589">
        <f>J589*Weighting!$W$13</f>
        <v>1</v>
      </c>
      <c r="M589" s="14"/>
    </row>
    <row r="590" spans="1:25" x14ac:dyDescent="0.45">
      <c r="A590" s="32">
        <f>IF(Weighting!$P$14&gt;0,B590,"")</f>
        <v>1.1810731703000001</v>
      </c>
      <c r="B590">
        <f>Weighting!$C$14</f>
        <v>1.1810731703000001</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16</v>
      </c>
      <c r="I590">
        <f t="shared" si="73"/>
        <v>0</v>
      </c>
      <c r="J590">
        <f t="shared" si="74"/>
        <v>0</v>
      </c>
      <c r="K590">
        <f>J590*Weighting!$W$14</f>
        <v>0</v>
      </c>
      <c r="M590" s="14"/>
    </row>
    <row r="591" spans="1:25" x14ac:dyDescent="0.45">
      <c r="A591" s="32">
        <f>IF(Weighting!$P$15&gt;0,B591,"")</f>
        <v>1.2867489670000001</v>
      </c>
      <c r="B591">
        <f>Weighting!$C$15</f>
        <v>1.2867489670000001</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16</v>
      </c>
      <c r="I591">
        <f t="shared" si="73"/>
        <v>0</v>
      </c>
      <c r="J591">
        <f t="shared" si="74"/>
        <v>0</v>
      </c>
      <c r="K591">
        <f>J591*Weighting!$W$15</f>
        <v>0</v>
      </c>
      <c r="M591" s="14"/>
    </row>
    <row r="592" spans="1:25" x14ac:dyDescent="0.45">
      <c r="A592" s="32" t="str">
        <f>IF(Weighting!$P$16&gt;0,B592,"")</f>
        <v/>
      </c>
      <c r="B592">
        <f>Weighting!$C$16</f>
        <v>1.3924227637000002</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16</v>
      </c>
      <c r="I592">
        <f t="shared" si="73"/>
        <v>0</v>
      </c>
      <c r="J592">
        <f t="shared" si="74"/>
        <v>0</v>
      </c>
      <c r="K592">
        <f>J592*Weighting!$W$16</f>
        <v>0</v>
      </c>
      <c r="M592" s="14"/>
    </row>
    <row r="593" spans="1:25" x14ac:dyDescent="0.45">
      <c r="A593" s="32" t="str">
        <f>IF(Weighting!$P$17&gt;0,B593,"")</f>
        <v/>
      </c>
      <c r="B593">
        <f>Weighting!$C$17</f>
        <v>1.4980975604000002</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16</v>
      </c>
      <c r="I593">
        <f t="shared" si="73"/>
        <v>0</v>
      </c>
      <c r="J593">
        <f t="shared" si="74"/>
        <v>0</v>
      </c>
      <c r="K593">
        <f>J593*Weighting!$W$17</f>
        <v>0</v>
      </c>
      <c r="M593" s="14"/>
    </row>
    <row r="594" spans="1:25" x14ac:dyDescent="0.45">
      <c r="A594" s="32" t="str">
        <f>IF(Weighting!$P$18&gt;0,B594,"")</f>
        <v/>
      </c>
      <c r="B594">
        <f>Weighting!$C$18</f>
        <v>1.6037723571000002</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16</v>
      </c>
      <c r="I594">
        <f t="shared" si="73"/>
        <v>0</v>
      </c>
      <c r="J594">
        <f t="shared" si="74"/>
        <v>0</v>
      </c>
      <c r="K594">
        <f>J594*Weighting!$W$18</f>
        <v>0</v>
      </c>
      <c r="M594" s="14"/>
    </row>
    <row r="595" spans="1:25" x14ac:dyDescent="0.45">
      <c r="A595" s="32" t="str">
        <f>IF(Weighting!$P$19&gt;0,B595,"")</f>
        <v/>
      </c>
      <c r="B595">
        <f>Weighting!$C$19</f>
        <v>1.7094471538000002</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16</v>
      </c>
      <c r="I595">
        <f t="shared" si="73"/>
        <v>0</v>
      </c>
      <c r="J595">
        <f t="shared" si="74"/>
        <v>0</v>
      </c>
      <c r="K595">
        <f>J595*Weighting!$W$19</f>
        <v>0</v>
      </c>
      <c r="M595" s="14"/>
    </row>
    <row r="596" spans="1:25" x14ac:dyDescent="0.45">
      <c r="A596" s="32" t="str">
        <f>IF(Weighting!$P$20&gt;0,B596,"")</f>
        <v/>
      </c>
      <c r="B596">
        <f>Weighting!$C$20</f>
        <v>1.8151219505000002</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16</v>
      </c>
      <c r="I596">
        <f t="shared" si="73"/>
        <v>0</v>
      </c>
      <c r="J596">
        <f t="shared" si="74"/>
        <v>0</v>
      </c>
      <c r="K596">
        <f>J596*Weighting!$W$20</f>
        <v>0</v>
      </c>
      <c r="M596" s="14"/>
    </row>
    <row r="597" spans="1:25" x14ac:dyDescent="0.45">
      <c r="A597" s="32" t="str">
        <f>IF(Weighting!$P$21&gt;0,B597,"")</f>
        <v/>
      </c>
      <c r="B597">
        <f>Weighting!$C$21</f>
        <v>1.9207967472000003</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16</v>
      </c>
      <c r="I597">
        <f t="shared" si="73"/>
        <v>0</v>
      </c>
      <c r="J597">
        <f t="shared" si="74"/>
        <v>0</v>
      </c>
      <c r="K597">
        <f>J597*Weighting!$W$21</f>
        <v>0</v>
      </c>
      <c r="M597" s="14"/>
    </row>
    <row r="598" spans="1:25" x14ac:dyDescent="0.45">
      <c r="A598" s="32" t="str">
        <f>IF(Weighting!$P$22&gt;0,B598,"")</f>
        <v/>
      </c>
      <c r="B598">
        <f>Weighting!$C$22</f>
        <v>2.0264715439000001</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16</v>
      </c>
      <c r="I598">
        <f t="shared" si="73"/>
        <v>0</v>
      </c>
      <c r="J598">
        <f t="shared" si="74"/>
        <v>0</v>
      </c>
      <c r="K598">
        <f>J598*Weighting!$W$22</f>
        <v>0</v>
      </c>
      <c r="M598" s="14"/>
    </row>
    <row r="599" spans="1:25" x14ac:dyDescent="0.45">
      <c r="A599" s="32" t="str">
        <f>IF(Weighting!$P$23&gt;0,B599,"")</f>
        <v/>
      </c>
      <c r="B599">
        <f>Weighting!$C$23</f>
        <v>2.1321463405999999</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16</v>
      </c>
      <c r="I599">
        <f t="shared" si="73"/>
        <v>0</v>
      </c>
      <c r="J599">
        <f t="shared" si="74"/>
        <v>0</v>
      </c>
      <c r="K599">
        <f>J599*Weighting!$W$23</f>
        <v>0</v>
      </c>
      <c r="M599" s="14"/>
    </row>
    <row r="600" spans="1:25" x14ac:dyDescent="0.45">
      <c r="A600" s="32" t="str">
        <f>IF(Weighting!$P$24&gt;0,B600,"")</f>
        <v/>
      </c>
      <c r="B600">
        <f>Weighting!$C$24</f>
        <v>2.2378211372999997</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16</v>
      </c>
      <c r="I600">
        <f t="shared" si="73"/>
        <v>0</v>
      </c>
      <c r="J600">
        <f t="shared" si="74"/>
        <v>0</v>
      </c>
      <c r="K600">
        <f>J600*Weighting!$W$24</f>
        <v>0</v>
      </c>
      <c r="M600" s="14"/>
    </row>
    <row r="601" spans="1:25" x14ac:dyDescent="0.45">
      <c r="A601" s="32" t="str">
        <f>IF(Weighting!$P$25&gt;0,B601,"")</f>
        <v/>
      </c>
      <c r="B601">
        <f>Weighting!$C$25</f>
        <v>2.3434959339999994</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16</v>
      </c>
      <c r="I601">
        <f t="shared" si="73"/>
        <v>0</v>
      </c>
      <c r="J601">
        <f t="shared" si="74"/>
        <v>0</v>
      </c>
      <c r="K601">
        <f>J601*Weighting!$W$25</f>
        <v>0</v>
      </c>
      <c r="M601" s="14"/>
    </row>
    <row r="602" spans="1:25" x14ac:dyDescent="0.45">
      <c r="N602" s="57"/>
      <c r="O602"/>
      <c r="P602"/>
      <c r="Q602"/>
      <c r="R602"/>
    </row>
    <row r="603" spans="1:25" ht="23.15" x14ac:dyDescent="0.6">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10</v>
      </c>
      <c r="N603" s="27">
        <f>IF('Input and Summary Results'!$J$16="minimum",'Bin Analysis'!X604/(M603-1),'Bin Analysis'!Y603/('Bin Analysis'!M603-1))</f>
        <v>0</v>
      </c>
      <c r="O603" s="27">
        <f>IF(M603=FALSE,NA(),(VLOOKUP(1,C606:K625,4,FALSE))/(M603-1))</f>
        <v>0.77777777777777779</v>
      </c>
      <c r="P603" s="27">
        <f>IF(M603=FALSE,NA(),SUM(J606:J625)/Weighting!$S$5)</f>
        <v>0.5</v>
      </c>
      <c r="Q603" s="27">
        <f>IF(M603=FALSE,NA(),SUM(K606:K625)/Weighting!$S$6)</f>
        <v>0.47826086956521741</v>
      </c>
      <c r="R603" s="27">
        <f>IF(M603=FALSE,NA(),(VLOOKUP(1,G606:K625,3,FALSE))/(M603-1))</f>
        <v>0</v>
      </c>
      <c r="S603" s="22" t="str">
        <f>IF(M603=FALSE,NA(),IF(SUM(J606:J625)=2,"yes","no"))</f>
        <v>no</v>
      </c>
      <c r="X603" s="2" cm="2">
        <f t="array" ref="X603:X604">FREQUENCY(IF('Data Transformation'!$B$425:$B$6424='Bin Analysis'!L603,'Data Transformation'!$G$425:$G$6424),'Data Transformation'!$U$11)</f>
        <v>9</v>
      </c>
      <c r="Y603" s="2" cm="2">
        <f t="array" ref="Y603:Y604">FREQUENCY(IF('Data Transformation'!$B$425:$B$6424='Bin Analysis'!L603,'Data Transformation'!$G$425:$G$6424),'Data Transformation'!$U$12)</f>
        <v>2</v>
      </c>
    </row>
    <row r="604" spans="1:25" x14ac:dyDescent="0.45">
      <c r="A604" s="14" t="s">
        <v>67</v>
      </c>
      <c r="B604" t="s">
        <v>47</v>
      </c>
      <c r="C604" t="s">
        <v>5</v>
      </c>
      <c r="D604" t="s">
        <v>100</v>
      </c>
      <c r="E604" t="s">
        <v>101</v>
      </c>
      <c r="F604" t="s">
        <v>102</v>
      </c>
      <c r="G604" t="s">
        <v>70</v>
      </c>
      <c r="H604" t="s">
        <v>31</v>
      </c>
      <c r="I604" t="s">
        <v>32</v>
      </c>
      <c r="J604" t="s">
        <v>46</v>
      </c>
      <c r="K604" s="14" t="s">
        <v>45</v>
      </c>
      <c r="M604" s="14"/>
      <c r="X604" s="2">
        <v>0</v>
      </c>
      <c r="Y604" s="2">
        <v>7</v>
      </c>
    </row>
    <row r="605" spans="1:25" x14ac:dyDescent="0.4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45">
      <c r="A606" s="32">
        <f>IF(Weighting!$P$6&gt;0,B606,"")</f>
        <v>0.3356747967</v>
      </c>
      <c r="B606">
        <f>Weighting!$C$6</f>
        <v>0.3356747967</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0</v>
      </c>
      <c r="I606">
        <f>H606-H605</f>
        <v>0</v>
      </c>
      <c r="J606">
        <f>IF(I606=0,0,1)</f>
        <v>0</v>
      </c>
      <c r="K606">
        <f>J606*Weighting!$W$6</f>
        <v>0</v>
      </c>
      <c r="M606" s="14"/>
    </row>
    <row r="607" spans="1:25" x14ac:dyDescent="0.45">
      <c r="A607" s="32">
        <f>IF(Weighting!$P$7&gt;0,B607,"")</f>
        <v>0.44134959340000002</v>
      </c>
      <c r="B607">
        <f>Weighting!$C$7</f>
        <v>0.44134959340000002</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0</v>
      </c>
      <c r="I607">
        <f t="shared" ref="I607:I625" si="76">H607-H606</f>
        <v>0</v>
      </c>
      <c r="J607">
        <f>IF(I607=0,0,1)</f>
        <v>0</v>
      </c>
      <c r="K607">
        <f>J607*Weighting!$W$7</f>
        <v>0</v>
      </c>
      <c r="M607" s="14"/>
    </row>
    <row r="608" spans="1:25" x14ac:dyDescent="0.45">
      <c r="A608" s="32">
        <f>IF(Weighting!$P$8&gt;0,B608,"")</f>
        <v>0.54702439010000004</v>
      </c>
      <c r="B608">
        <f>Weighting!$C$8</f>
        <v>0.54702439010000004</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0</v>
      </c>
      <c r="I608">
        <f t="shared" si="76"/>
        <v>0</v>
      </c>
      <c r="J608">
        <f t="shared" ref="J608:J625" si="77">IF(I608=0,0,1)</f>
        <v>0</v>
      </c>
      <c r="K608">
        <f>J608*Weighting!$W$8</f>
        <v>0</v>
      </c>
      <c r="M608" s="14"/>
    </row>
    <row r="609" spans="1:13" x14ac:dyDescent="0.45">
      <c r="A609" s="32">
        <f>IF(Weighting!$P$9&gt;0,B609,"")</f>
        <v>0.65269918680000005</v>
      </c>
      <c r="B609" s="50">
        <f>Weighting!$C$9</f>
        <v>0.65269918680000005</v>
      </c>
      <c r="C609">
        <f>Weighting!$F$9</f>
        <v>0</v>
      </c>
      <c r="D609" t="b">
        <f>IF(C609=1,'Data Transformation'!$G$3+0.5*'Data Transformation'!$W$25,IF(C610=1,D610-'Data Transformation'!$W$25,FALSE))</f>
        <v>0</v>
      </c>
      <c r="E609" t="str">
        <f t="array" ref="E609">IF(ISLOGICAL(D609),"",FREQUENCY(IF('Data Transformation'!$B$425:$B$8425='Bin Analysis'!$B603,'Data Transformation'!$G$425:$G$8425),D609))</f>
        <v/>
      </c>
      <c r="F609" t="str">
        <f t="shared" si="75"/>
        <v/>
      </c>
      <c r="G609">
        <f>Weighting!$H$9</f>
        <v>0</v>
      </c>
      <c r="H609">
        <f t="array" ref="H609">FREQUENCY(IF('Data Transformation'!$B$4:$B$8425=B603,'Data Transformation'!$G$4:$G$8425),'Bin Analysis'!$B609)</f>
        <v>0</v>
      </c>
      <c r="I609">
        <f t="shared" si="76"/>
        <v>0</v>
      </c>
      <c r="J609">
        <f t="shared" si="77"/>
        <v>0</v>
      </c>
      <c r="K609">
        <f>J609*Weighting!$W$9</f>
        <v>0</v>
      </c>
      <c r="M609" s="14"/>
    </row>
    <row r="610" spans="1:13" x14ac:dyDescent="0.45">
      <c r="A610" s="32">
        <f>IF(Weighting!$P$10&gt;0,B610,"")</f>
        <v>0.75837398350000007</v>
      </c>
      <c r="B610">
        <f>Weighting!$C$10</f>
        <v>0.75837398350000007</v>
      </c>
      <c r="C610">
        <f>Weighting!$F$10</f>
        <v>0</v>
      </c>
      <c r="D610" t="b">
        <f>IF(C610=1,'Data Transformation'!$G$3+0.5*'Data Transformation'!$W$25,IF(C611=1,D611-'Data Transformation'!$W$25,FALSE))</f>
        <v>0</v>
      </c>
      <c r="E610" t="str">
        <f t="array" ref="E610">IF(ISLOGICAL(D610),"",FREQUENCY(IF('Data Transformation'!$B$425:$B$8425='Bin Analysis'!$B603,'Data Transformation'!$G$425:$G$8425),D610))</f>
        <v/>
      </c>
      <c r="F610" t="str">
        <f t="shared" si="75"/>
        <v/>
      </c>
      <c r="G610">
        <f>Weighting!$H$10</f>
        <v>0</v>
      </c>
      <c r="H610">
        <f t="array" ref="H610">FREQUENCY(IF('Data Transformation'!$B$4:$B$8425=B603,'Data Transformation'!$G$4:$G$8425),'Bin Analysis'!$B610)</f>
        <v>1</v>
      </c>
      <c r="I610">
        <f t="shared" si="76"/>
        <v>1</v>
      </c>
      <c r="J610">
        <f t="shared" si="77"/>
        <v>1</v>
      </c>
      <c r="K610">
        <f>J610*Weighting!$W$10</f>
        <v>3</v>
      </c>
      <c r="M610" s="14"/>
    </row>
    <row r="611" spans="1:13" x14ac:dyDescent="0.45">
      <c r="A611" s="32">
        <f>IF(Weighting!$P$11&gt;0,B611,"")</f>
        <v>0.86404878020000009</v>
      </c>
      <c r="B611">
        <f>Weighting!$C$11</f>
        <v>0.86404878020000009</v>
      </c>
      <c r="C611">
        <f>Weighting!$F$11</f>
        <v>0</v>
      </c>
      <c r="D611" t="b">
        <f>IF(C611=1,'Data Transformation'!$G$3+0.5*'Data Transformation'!$W$25,IF(C612=1,D612-'Data Transformation'!$W$25,FALSE))</f>
        <v>0</v>
      </c>
      <c r="E611" t="str">
        <f t="array" ref="E611">IF(ISLOGICAL(D611),"",FREQUENCY(IF('Data Transformation'!$B$425:$B$8425='Bin Analysis'!$B603,'Data Transformation'!$G$425:$G$8425),D611))</f>
        <v/>
      </c>
      <c r="F611" t="str">
        <f t="shared" si="75"/>
        <v/>
      </c>
      <c r="G611">
        <f>Weighting!$H$11</f>
        <v>0</v>
      </c>
      <c r="H611">
        <f t="array" ref="H611">FREQUENCY(IF('Data Transformation'!$B$4:$B$8425=B603,'Data Transformation'!$G$4:$G$8425),'Bin Analysis'!$B611)</f>
        <v>3</v>
      </c>
      <c r="I611">
        <f t="shared" si="76"/>
        <v>2</v>
      </c>
      <c r="J611">
        <f t="shared" si="77"/>
        <v>1</v>
      </c>
      <c r="K611">
        <f>J611*Weighting!$W$11</f>
        <v>3</v>
      </c>
      <c r="M611" s="14"/>
    </row>
    <row r="612" spans="1:13" x14ac:dyDescent="0.45">
      <c r="A612" s="32">
        <f>IF(Weighting!$P$12&gt;0,B612,"")</f>
        <v>0.96972357690000011</v>
      </c>
      <c r="B612">
        <f>Weighting!$C$12</f>
        <v>0.96972357690000011</v>
      </c>
      <c r="C612">
        <f>Weighting!$F$12</f>
        <v>0</v>
      </c>
      <c r="D612">
        <f>IF(C612=1,'Data Transformation'!$G$3+0.5*'Data Transformation'!$W$25,IF(C613=1,D613-'Data Transformation'!$W$25,FALSE))</f>
        <v>0.76999999999999991</v>
      </c>
      <c r="E612">
        <f t="array" ref="E612">IF(ISLOGICAL(D612),"",FREQUENCY(IF('Data Transformation'!$B$425:$B$8425='Bin Analysis'!$B603,'Data Transformation'!$G$425:$G$8425),D612))</f>
        <v>2</v>
      </c>
      <c r="F612" t="e">
        <f t="shared" si="75"/>
        <v>#VALUE!</v>
      </c>
      <c r="G612">
        <f>Weighting!$H$12</f>
        <v>0</v>
      </c>
      <c r="H612">
        <f t="array" ref="H612">FREQUENCY(IF('Data Transformation'!$B$4:$B$8425=B603,'Data Transformation'!$G$4:$G$8425),'Bin Analysis'!$B612)</f>
        <v>7</v>
      </c>
      <c r="I612">
        <f t="shared" si="76"/>
        <v>4</v>
      </c>
      <c r="J612">
        <f t="shared" si="77"/>
        <v>1</v>
      </c>
      <c r="K612">
        <f>J612*Weighting!$W$12</f>
        <v>2</v>
      </c>
      <c r="M612" s="14"/>
    </row>
    <row r="613" spans="1:13" x14ac:dyDescent="0.45">
      <c r="A613" s="32">
        <f>IF(Weighting!$P$13&gt;0,B613,"")</f>
        <v>1.0753983736000001</v>
      </c>
      <c r="B613">
        <f>Weighting!$C$13</f>
        <v>1.0753983736000001</v>
      </c>
      <c r="C613">
        <f>Weighting!$F$13</f>
        <v>1</v>
      </c>
      <c r="D613">
        <f>IF(C613=1,'Data Transformation'!$G$3+0.5*'Data Transformation'!$W$25,IF(C614=1,D614-'Data Transformation'!$W$25,FALSE))</f>
        <v>1.17</v>
      </c>
      <c r="E613">
        <f t="array" ref="E613">IF(ISLOGICAL(D613),"",FREQUENCY(IF('Data Transformation'!$B$425:$B$8425='Bin Analysis'!$B603,'Data Transformation'!$G$425:$G$8425),D613))</f>
        <v>9</v>
      </c>
      <c r="F613">
        <f t="shared" si="75"/>
        <v>7</v>
      </c>
      <c r="G613">
        <f>Weighting!$H$13</f>
        <v>0</v>
      </c>
      <c r="H613">
        <f t="array" ref="H613">FREQUENCY(IF('Data Transformation'!$B$4:$B$8425=B603,'Data Transformation'!$G$4:$G$8425),'Bin Analysis'!$B613)</f>
        <v>8</v>
      </c>
      <c r="I613">
        <f t="shared" si="76"/>
        <v>1</v>
      </c>
      <c r="J613">
        <f t="shared" si="77"/>
        <v>1</v>
      </c>
      <c r="K613">
        <f>J613*Weighting!$W$13</f>
        <v>1</v>
      </c>
      <c r="M613" s="14"/>
    </row>
    <row r="614" spans="1:13" x14ac:dyDescent="0.45">
      <c r="A614" s="32">
        <f>IF(Weighting!$P$14&gt;0,B614,"")</f>
        <v>1.1810731703000001</v>
      </c>
      <c r="B614">
        <f>Weighting!$C$14</f>
        <v>1.1810731703000001</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10</v>
      </c>
      <c r="I614">
        <f t="shared" si="76"/>
        <v>2</v>
      </c>
      <c r="J614">
        <f t="shared" si="77"/>
        <v>1</v>
      </c>
      <c r="K614">
        <f>J614*Weighting!$W$14</f>
        <v>2</v>
      </c>
      <c r="M614" s="14"/>
    </row>
    <row r="615" spans="1:13" x14ac:dyDescent="0.45">
      <c r="A615" s="32">
        <f>IF(Weighting!$P$15&gt;0,B615,"")</f>
        <v>1.2867489670000001</v>
      </c>
      <c r="B615">
        <f>Weighting!$C$15</f>
        <v>1.2867489670000001</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10</v>
      </c>
      <c r="I615">
        <f t="shared" si="76"/>
        <v>0</v>
      </c>
      <c r="J615">
        <f t="shared" si="77"/>
        <v>0</v>
      </c>
      <c r="K615">
        <f>J615*Weighting!$W$15</f>
        <v>0</v>
      </c>
      <c r="M615" s="14"/>
    </row>
    <row r="616" spans="1:13" x14ac:dyDescent="0.45">
      <c r="A616" s="32" t="str">
        <f>IF(Weighting!$P$16&gt;0,B616,"")</f>
        <v/>
      </c>
      <c r="B616">
        <f>Weighting!$C$16</f>
        <v>1.3924227637000002</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10</v>
      </c>
      <c r="I616">
        <f t="shared" si="76"/>
        <v>0</v>
      </c>
      <c r="J616">
        <f t="shared" si="77"/>
        <v>0</v>
      </c>
      <c r="K616">
        <f>J616*Weighting!$W$16</f>
        <v>0</v>
      </c>
      <c r="M616" s="14"/>
    </row>
    <row r="617" spans="1:13" x14ac:dyDescent="0.45">
      <c r="A617" s="32" t="str">
        <f>IF(Weighting!$P$17&gt;0,B617,"")</f>
        <v/>
      </c>
      <c r="B617">
        <f>Weighting!$C$17</f>
        <v>1.4980975604000002</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10</v>
      </c>
      <c r="I617">
        <f t="shared" si="76"/>
        <v>0</v>
      </c>
      <c r="J617">
        <f t="shared" si="77"/>
        <v>0</v>
      </c>
      <c r="K617">
        <f>J617*Weighting!$W$17</f>
        <v>0</v>
      </c>
      <c r="M617" s="14"/>
    </row>
    <row r="618" spans="1:13" x14ac:dyDescent="0.45">
      <c r="A618" s="32" t="str">
        <f>IF(Weighting!$P$18&gt;0,B618,"")</f>
        <v/>
      </c>
      <c r="B618">
        <f>Weighting!$C$18</f>
        <v>1.6037723571000002</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10</v>
      </c>
      <c r="I618">
        <f t="shared" si="76"/>
        <v>0</v>
      </c>
      <c r="J618">
        <f t="shared" si="77"/>
        <v>0</v>
      </c>
      <c r="K618">
        <f>J618*Weighting!$W$18</f>
        <v>0</v>
      </c>
      <c r="M618" s="14"/>
    </row>
    <row r="619" spans="1:13" x14ac:dyDescent="0.45">
      <c r="A619" s="32" t="str">
        <f>IF(Weighting!$P$19&gt;0,B619,"")</f>
        <v/>
      </c>
      <c r="B619">
        <f>Weighting!$C$19</f>
        <v>1.7094471538000002</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10</v>
      </c>
      <c r="I619">
        <f t="shared" si="76"/>
        <v>0</v>
      </c>
      <c r="J619">
        <f t="shared" si="77"/>
        <v>0</v>
      </c>
      <c r="K619">
        <f>J619*Weighting!$W$19</f>
        <v>0</v>
      </c>
      <c r="M619" s="14"/>
    </row>
    <row r="620" spans="1:13" x14ac:dyDescent="0.45">
      <c r="A620" s="32" t="str">
        <f>IF(Weighting!$P$20&gt;0,B620,"")</f>
        <v/>
      </c>
      <c r="B620">
        <f>Weighting!$C$20</f>
        <v>1.8151219505000002</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10</v>
      </c>
      <c r="I620">
        <f t="shared" si="76"/>
        <v>0</v>
      </c>
      <c r="J620">
        <f t="shared" si="77"/>
        <v>0</v>
      </c>
      <c r="K620">
        <f>J620*Weighting!$W$20</f>
        <v>0</v>
      </c>
      <c r="M620" s="14"/>
    </row>
    <row r="621" spans="1:13" x14ac:dyDescent="0.45">
      <c r="A621" s="32" t="str">
        <f>IF(Weighting!$P$21&gt;0,B621,"")</f>
        <v/>
      </c>
      <c r="B621">
        <f>Weighting!$C$21</f>
        <v>1.9207967472000003</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10</v>
      </c>
      <c r="I621">
        <f t="shared" si="76"/>
        <v>0</v>
      </c>
      <c r="J621">
        <f t="shared" si="77"/>
        <v>0</v>
      </c>
      <c r="K621">
        <f>J621*Weighting!$W$21</f>
        <v>0</v>
      </c>
      <c r="M621" s="14"/>
    </row>
    <row r="622" spans="1:13" x14ac:dyDescent="0.45">
      <c r="A622" s="32" t="str">
        <f>IF(Weighting!$P$22&gt;0,B622,"")</f>
        <v/>
      </c>
      <c r="B622">
        <f>Weighting!$C$22</f>
        <v>2.0264715439000001</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10</v>
      </c>
      <c r="I622">
        <f t="shared" si="76"/>
        <v>0</v>
      </c>
      <c r="J622">
        <f t="shared" si="77"/>
        <v>0</v>
      </c>
      <c r="K622">
        <f>J622*Weighting!$W$22</f>
        <v>0</v>
      </c>
      <c r="M622" s="14"/>
    </row>
    <row r="623" spans="1:13" x14ac:dyDescent="0.45">
      <c r="A623" s="32" t="str">
        <f>IF(Weighting!$P$23&gt;0,B623,"")</f>
        <v/>
      </c>
      <c r="B623">
        <f>Weighting!$C$23</f>
        <v>2.1321463405999999</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10</v>
      </c>
      <c r="I623">
        <f t="shared" si="76"/>
        <v>0</v>
      </c>
      <c r="J623">
        <f t="shared" si="77"/>
        <v>0</v>
      </c>
      <c r="K623">
        <f>J623*Weighting!$W$23</f>
        <v>0</v>
      </c>
      <c r="M623" s="14"/>
    </row>
    <row r="624" spans="1:13" x14ac:dyDescent="0.45">
      <c r="A624" s="32" t="str">
        <f>IF(Weighting!$P$24&gt;0,B624,"")</f>
        <v/>
      </c>
      <c r="B624">
        <f>Weighting!$C$24</f>
        <v>2.2378211372999997</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10</v>
      </c>
      <c r="I624">
        <f t="shared" si="76"/>
        <v>0</v>
      </c>
      <c r="J624">
        <f t="shared" si="77"/>
        <v>0</v>
      </c>
      <c r="K624">
        <f>J624*Weighting!$W$24</f>
        <v>0</v>
      </c>
      <c r="M624" s="14"/>
    </row>
    <row r="625" spans="1:25" x14ac:dyDescent="0.45">
      <c r="A625" s="32" t="str">
        <f>IF(Weighting!$P$25&gt;0,B625,"")</f>
        <v/>
      </c>
      <c r="B625">
        <f>Weighting!$C$25</f>
        <v>2.3434959339999994</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10</v>
      </c>
      <c r="I625">
        <f t="shared" si="76"/>
        <v>0</v>
      </c>
      <c r="J625">
        <f t="shared" si="77"/>
        <v>0</v>
      </c>
      <c r="K625">
        <f>J625*Weighting!$W$25</f>
        <v>0</v>
      </c>
      <c r="M625" s="14"/>
    </row>
    <row r="626" spans="1:25" x14ac:dyDescent="0.45">
      <c r="O626"/>
      <c r="P626"/>
      <c r="Q626"/>
      <c r="R626"/>
    </row>
    <row r="627" spans="1:25" ht="23.15" x14ac:dyDescent="0.6">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15</v>
      </c>
      <c r="N627" s="27">
        <f>IF('Input and Summary Results'!$J$16="minimum",'Bin Analysis'!X628/(M627-1),'Bin Analysis'!Y627/('Bin Analysis'!M627-1))</f>
        <v>0</v>
      </c>
      <c r="O627" s="27">
        <f>IF(M627=FALSE,NA(),(VLOOKUP(1,C630:K649,4,FALSE))/(M627-1))</f>
        <v>0.9285714285714286</v>
      </c>
      <c r="P627" s="27">
        <f>IF(M627=FALSE,NA(),SUM(J630:J649)/Weighting!$S$5)</f>
        <v>0.5</v>
      </c>
      <c r="Q627" s="27">
        <f>IF(M627=FALSE,NA(),SUM(K630:K649)/Weighting!$S$6)</f>
        <v>0.47826086956521741</v>
      </c>
      <c r="R627" s="27">
        <f>IF(M627=FALSE,NA(),(VLOOKUP(1,G630:K649,3,FALSE))/(M627-1))</f>
        <v>0</v>
      </c>
      <c r="S627" s="22" t="str">
        <f>IF(M627=FALSE,NA(),IF(SUM(J630:J649)=2,"yes","no"))</f>
        <v>no</v>
      </c>
      <c r="X627" s="2" cm="2">
        <f t="array" ref="X627:X628">FREQUENCY(IF('Data Transformation'!$B$425:$B$6424='Bin Analysis'!L627,'Data Transformation'!$G$425:$G$6424),'Data Transformation'!$U$11)</f>
        <v>14</v>
      </c>
      <c r="Y627" s="2" cm="2">
        <f t="array" ref="Y627:Y628">FREQUENCY(IF('Data Transformation'!$B$425:$B$6424='Bin Analysis'!L627,'Data Transformation'!$G$425:$G$6424),'Data Transformation'!$U$12)</f>
        <v>1</v>
      </c>
    </row>
    <row r="628" spans="1:25" x14ac:dyDescent="0.45">
      <c r="A628" s="14" t="s">
        <v>67</v>
      </c>
      <c r="B628" t="s">
        <v>47</v>
      </c>
      <c r="C628" t="s">
        <v>5</v>
      </c>
      <c r="D628" t="s">
        <v>100</v>
      </c>
      <c r="E628" t="s">
        <v>101</v>
      </c>
      <c r="F628" t="s">
        <v>102</v>
      </c>
      <c r="G628" t="s">
        <v>70</v>
      </c>
      <c r="H628" t="s">
        <v>31</v>
      </c>
      <c r="I628" t="s">
        <v>32</v>
      </c>
      <c r="J628" t="s">
        <v>46</v>
      </c>
      <c r="K628" s="14" t="s">
        <v>45</v>
      </c>
      <c r="M628" s="14"/>
      <c r="X628" s="2">
        <v>0</v>
      </c>
      <c r="Y628" s="2">
        <v>13</v>
      </c>
    </row>
    <row r="629" spans="1:25" x14ac:dyDescent="0.4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45">
      <c r="A630" s="32">
        <f>IF(Weighting!$P$6&gt;0,B630,"")</f>
        <v>0.3356747967</v>
      </c>
      <c r="B630">
        <f>Weighting!$C$6</f>
        <v>0.3356747967</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45">
      <c r="A631" s="32">
        <f>IF(Weighting!$P$7&gt;0,B631,"")</f>
        <v>0.44134959340000002</v>
      </c>
      <c r="B631">
        <f>Weighting!$C$7</f>
        <v>0.44134959340000002</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0</v>
      </c>
      <c r="I631">
        <f t="shared" ref="I631:I649" si="79">H631-H630</f>
        <v>0</v>
      </c>
      <c r="J631">
        <f>IF(I631=0,0,1)</f>
        <v>0</v>
      </c>
      <c r="K631">
        <f>J631*Weighting!$W$7</f>
        <v>0</v>
      </c>
      <c r="M631" s="14"/>
    </row>
    <row r="632" spans="1:25" x14ac:dyDescent="0.45">
      <c r="A632" s="32">
        <f>IF(Weighting!$P$8&gt;0,B632,"")</f>
        <v>0.54702439010000004</v>
      </c>
      <c r="B632">
        <f>Weighting!$C$8</f>
        <v>0.54702439010000004</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0</v>
      </c>
      <c r="I632">
        <f t="shared" si="79"/>
        <v>0</v>
      </c>
      <c r="J632">
        <f t="shared" ref="J632:J649" si="80">IF(I632=0,0,1)</f>
        <v>0</v>
      </c>
      <c r="K632">
        <f>J632*Weighting!$W$8</f>
        <v>0</v>
      </c>
      <c r="M632" s="14"/>
    </row>
    <row r="633" spans="1:25" x14ac:dyDescent="0.45">
      <c r="A633" s="32">
        <f>IF(Weighting!$P$9&gt;0,B633,"")</f>
        <v>0.65269918680000005</v>
      </c>
      <c r="B633" s="50">
        <f>Weighting!$C$9</f>
        <v>0.65269918680000005</v>
      </c>
      <c r="C633">
        <f>Weighting!$F$9</f>
        <v>0</v>
      </c>
      <c r="D633" t="b">
        <f>IF(C633=1,'Data Transformation'!$G$3+0.5*'Data Transformation'!$W$25,IF(C634=1,D634-'Data Transformation'!$W$25,FALSE))</f>
        <v>0</v>
      </c>
      <c r="E633" t="str">
        <f t="array" ref="E633">IF(ISLOGICAL(D633),"",FREQUENCY(IF('Data Transformation'!$B$425:$B$8425='Bin Analysis'!$B627,'Data Transformation'!$G$425:$G$8425),D633))</f>
        <v/>
      </c>
      <c r="F633" t="str">
        <f t="shared" si="78"/>
        <v/>
      </c>
      <c r="G633">
        <f>Weighting!$H$9</f>
        <v>0</v>
      </c>
      <c r="H633">
        <f t="array" ref="H633">FREQUENCY(IF('Data Transformation'!$B$4:$B$8425=B627,'Data Transformation'!$G$4:$G$8425),'Bin Analysis'!$B633)</f>
        <v>0</v>
      </c>
      <c r="I633">
        <f t="shared" si="79"/>
        <v>0</v>
      </c>
      <c r="J633">
        <f t="shared" si="80"/>
        <v>0</v>
      </c>
      <c r="K633">
        <f>J633*Weighting!$W$9</f>
        <v>0</v>
      </c>
      <c r="M633" s="14"/>
    </row>
    <row r="634" spans="1:25" x14ac:dyDescent="0.45">
      <c r="A634" s="32">
        <f>IF(Weighting!$P$10&gt;0,B634,"")</f>
        <v>0.75837398350000007</v>
      </c>
      <c r="B634">
        <f>Weighting!$C$10</f>
        <v>0.75837398350000007</v>
      </c>
      <c r="C634">
        <f>Weighting!$F$10</f>
        <v>0</v>
      </c>
      <c r="D634" t="b">
        <f>IF(C634=1,'Data Transformation'!$G$3+0.5*'Data Transformation'!$W$25,IF(C635=1,D635-'Data Transformation'!$W$25,FALSE))</f>
        <v>0</v>
      </c>
      <c r="E634" t="str">
        <f t="array" ref="E634">IF(ISLOGICAL(D634),"",FREQUENCY(IF('Data Transformation'!$B$425:$B$8425='Bin Analysis'!$B627,'Data Transformation'!$G$425:$G$8425),D634))</f>
        <v/>
      </c>
      <c r="F634" t="str">
        <f t="shared" si="78"/>
        <v/>
      </c>
      <c r="G634">
        <f>Weighting!$H$10</f>
        <v>0</v>
      </c>
      <c r="H634">
        <f t="array" ref="H634">FREQUENCY(IF('Data Transformation'!$B$4:$B$8425=B627,'Data Transformation'!$G$4:$G$8425),'Bin Analysis'!$B634)</f>
        <v>1</v>
      </c>
      <c r="I634">
        <f t="shared" si="79"/>
        <v>1</v>
      </c>
      <c r="J634">
        <f t="shared" si="80"/>
        <v>1</v>
      </c>
      <c r="K634">
        <f>J634*Weighting!$W$10</f>
        <v>3</v>
      </c>
      <c r="M634" s="14"/>
    </row>
    <row r="635" spans="1:25" x14ac:dyDescent="0.45">
      <c r="A635" s="32">
        <f>IF(Weighting!$P$11&gt;0,B635,"")</f>
        <v>0.86404878020000009</v>
      </c>
      <c r="B635">
        <f>Weighting!$C$11</f>
        <v>0.86404878020000009</v>
      </c>
      <c r="C635">
        <f>Weighting!$F$11</f>
        <v>0</v>
      </c>
      <c r="D635" t="b">
        <f>IF(C635=1,'Data Transformation'!$G$3+0.5*'Data Transformation'!$W$25,IF(C636=1,D636-'Data Transformation'!$W$25,FALSE))</f>
        <v>0</v>
      </c>
      <c r="E635" t="str">
        <f t="array" ref="E635">IF(ISLOGICAL(D635),"",FREQUENCY(IF('Data Transformation'!$B$425:$B$8425='Bin Analysis'!$B627,'Data Transformation'!$G$425:$G$8425),D635))</f>
        <v/>
      </c>
      <c r="F635" t="str">
        <f t="shared" si="78"/>
        <v/>
      </c>
      <c r="G635">
        <f>Weighting!$H$11</f>
        <v>0</v>
      </c>
      <c r="H635">
        <f t="array" ref="H635">FREQUENCY(IF('Data Transformation'!$B$4:$B$8425=B627,'Data Transformation'!$G$4:$G$8425),'Bin Analysis'!$B635)</f>
        <v>2</v>
      </c>
      <c r="I635">
        <f t="shared" si="79"/>
        <v>1</v>
      </c>
      <c r="J635">
        <f t="shared" si="80"/>
        <v>1</v>
      </c>
      <c r="K635">
        <f>J635*Weighting!$W$11</f>
        <v>3</v>
      </c>
      <c r="M635" s="14"/>
    </row>
    <row r="636" spans="1:25" x14ac:dyDescent="0.45">
      <c r="A636" s="32">
        <f>IF(Weighting!$P$12&gt;0,B636,"")</f>
        <v>0.96972357690000011</v>
      </c>
      <c r="B636">
        <f>Weighting!$C$12</f>
        <v>0.96972357690000011</v>
      </c>
      <c r="C636">
        <f>Weighting!$F$12</f>
        <v>0</v>
      </c>
      <c r="D636">
        <f>IF(C636=1,'Data Transformation'!$G$3+0.5*'Data Transformation'!$W$25,IF(C637=1,D637-'Data Transformation'!$W$25,FALSE))</f>
        <v>0.76999999999999991</v>
      </c>
      <c r="E636">
        <f t="array" ref="E636">IF(ISLOGICAL(D636),"",FREQUENCY(IF('Data Transformation'!$B$425:$B$8425='Bin Analysis'!$B627,'Data Transformation'!$G$425:$G$8425),D636))</f>
        <v>1</v>
      </c>
      <c r="F636" t="e">
        <f t="shared" si="78"/>
        <v>#VALUE!</v>
      </c>
      <c r="G636">
        <f>Weighting!$H$12</f>
        <v>0</v>
      </c>
      <c r="H636">
        <f t="array" ref="H636">FREQUENCY(IF('Data Transformation'!$B$4:$B$8425=B627,'Data Transformation'!$G$4:$G$8425),'Bin Analysis'!$B636)</f>
        <v>4</v>
      </c>
      <c r="I636">
        <f t="shared" si="79"/>
        <v>2</v>
      </c>
      <c r="J636">
        <f t="shared" si="80"/>
        <v>1</v>
      </c>
      <c r="K636">
        <f>J636*Weighting!$W$12</f>
        <v>2</v>
      </c>
      <c r="M636" s="14"/>
    </row>
    <row r="637" spans="1:25" x14ac:dyDescent="0.45">
      <c r="A637" s="32">
        <f>IF(Weighting!$P$13&gt;0,B637,"")</f>
        <v>1.0753983736000001</v>
      </c>
      <c r="B637">
        <f>Weighting!$C$13</f>
        <v>1.0753983736000001</v>
      </c>
      <c r="C637">
        <f>Weighting!$F$13</f>
        <v>1</v>
      </c>
      <c r="D637">
        <f>IF(C637=1,'Data Transformation'!$G$3+0.5*'Data Transformation'!$W$25,IF(C638=1,D638-'Data Transformation'!$W$25,FALSE))</f>
        <v>1.17</v>
      </c>
      <c r="E637">
        <f t="array" ref="E637">IF(ISLOGICAL(D637),"",FREQUENCY(IF('Data Transformation'!$B$425:$B$8425='Bin Analysis'!$B627,'Data Transformation'!$G$425:$G$8425),D637))</f>
        <v>14</v>
      </c>
      <c r="F637">
        <f t="shared" si="78"/>
        <v>13</v>
      </c>
      <c r="G637">
        <f>Weighting!$H$13</f>
        <v>0</v>
      </c>
      <c r="H637">
        <f t="array" ref="H637">FREQUENCY(IF('Data Transformation'!$B$4:$B$8425=B627,'Data Transformation'!$G$4:$G$8425),'Bin Analysis'!$B637)</f>
        <v>14</v>
      </c>
      <c r="I637">
        <f t="shared" si="79"/>
        <v>10</v>
      </c>
      <c r="J637">
        <f t="shared" si="80"/>
        <v>1</v>
      </c>
      <c r="K637">
        <f>J637*Weighting!$W$13</f>
        <v>1</v>
      </c>
      <c r="M637" s="14"/>
    </row>
    <row r="638" spans="1:25" x14ac:dyDescent="0.45">
      <c r="A638" s="32">
        <f>IF(Weighting!$P$14&gt;0,B638,"")</f>
        <v>1.1810731703000001</v>
      </c>
      <c r="B638">
        <f>Weighting!$C$14</f>
        <v>1.1810731703000001</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15</v>
      </c>
      <c r="I638">
        <f t="shared" si="79"/>
        <v>1</v>
      </c>
      <c r="J638">
        <f t="shared" si="80"/>
        <v>1</v>
      </c>
      <c r="K638">
        <f>J638*Weighting!$W$14</f>
        <v>2</v>
      </c>
      <c r="M638" s="14"/>
    </row>
    <row r="639" spans="1:25" x14ac:dyDescent="0.45">
      <c r="A639" s="32">
        <f>IF(Weighting!$P$15&gt;0,B639,"")</f>
        <v>1.2867489670000001</v>
      </c>
      <c r="B639">
        <f>Weighting!$C$15</f>
        <v>1.2867489670000001</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15</v>
      </c>
      <c r="I639">
        <f t="shared" si="79"/>
        <v>0</v>
      </c>
      <c r="J639">
        <f t="shared" si="80"/>
        <v>0</v>
      </c>
      <c r="K639">
        <f>J639*Weighting!$W$15</f>
        <v>0</v>
      </c>
      <c r="M639" s="14"/>
    </row>
    <row r="640" spans="1:25" x14ac:dyDescent="0.45">
      <c r="A640" s="32" t="str">
        <f>IF(Weighting!$P$16&gt;0,B640,"")</f>
        <v/>
      </c>
      <c r="B640">
        <f>Weighting!$C$16</f>
        <v>1.3924227637000002</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15</v>
      </c>
      <c r="I640">
        <f t="shared" si="79"/>
        <v>0</v>
      </c>
      <c r="J640">
        <f t="shared" si="80"/>
        <v>0</v>
      </c>
      <c r="K640">
        <f>J640*Weighting!$W$16</f>
        <v>0</v>
      </c>
      <c r="M640" s="14"/>
    </row>
    <row r="641" spans="1:25" x14ac:dyDescent="0.45">
      <c r="A641" s="32" t="str">
        <f>IF(Weighting!$P$17&gt;0,B641,"")</f>
        <v/>
      </c>
      <c r="B641">
        <f>Weighting!$C$17</f>
        <v>1.4980975604000002</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15</v>
      </c>
      <c r="I641">
        <f t="shared" si="79"/>
        <v>0</v>
      </c>
      <c r="J641">
        <f t="shared" si="80"/>
        <v>0</v>
      </c>
      <c r="K641">
        <f>J641*Weighting!$W$17</f>
        <v>0</v>
      </c>
      <c r="M641" s="14"/>
    </row>
    <row r="642" spans="1:25" x14ac:dyDescent="0.45">
      <c r="A642" s="32" t="str">
        <f>IF(Weighting!$P$18&gt;0,B642,"")</f>
        <v/>
      </c>
      <c r="B642">
        <f>Weighting!$C$18</f>
        <v>1.6037723571000002</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15</v>
      </c>
      <c r="I642">
        <f t="shared" si="79"/>
        <v>0</v>
      </c>
      <c r="J642">
        <f t="shared" si="80"/>
        <v>0</v>
      </c>
      <c r="K642">
        <f>J642*Weighting!$W$18</f>
        <v>0</v>
      </c>
      <c r="M642" s="14"/>
    </row>
    <row r="643" spans="1:25" x14ac:dyDescent="0.45">
      <c r="A643" s="32" t="str">
        <f>IF(Weighting!$P$19&gt;0,B643,"")</f>
        <v/>
      </c>
      <c r="B643">
        <f>Weighting!$C$19</f>
        <v>1.7094471538000002</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15</v>
      </c>
      <c r="I643">
        <f t="shared" si="79"/>
        <v>0</v>
      </c>
      <c r="J643">
        <f t="shared" si="80"/>
        <v>0</v>
      </c>
      <c r="K643">
        <f>J643*Weighting!$W$19</f>
        <v>0</v>
      </c>
      <c r="M643" s="14"/>
    </row>
    <row r="644" spans="1:25" x14ac:dyDescent="0.45">
      <c r="A644" s="32" t="str">
        <f>IF(Weighting!$P$20&gt;0,B644,"")</f>
        <v/>
      </c>
      <c r="B644">
        <f>Weighting!$C$20</f>
        <v>1.8151219505000002</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15</v>
      </c>
      <c r="I644">
        <f t="shared" si="79"/>
        <v>0</v>
      </c>
      <c r="J644">
        <f t="shared" si="80"/>
        <v>0</v>
      </c>
      <c r="K644">
        <f>J644*Weighting!$W$20</f>
        <v>0</v>
      </c>
      <c r="M644" s="14"/>
    </row>
    <row r="645" spans="1:25" x14ac:dyDescent="0.45">
      <c r="A645" s="32" t="str">
        <f>IF(Weighting!$P$21&gt;0,B645,"")</f>
        <v/>
      </c>
      <c r="B645">
        <f>Weighting!$C$21</f>
        <v>1.9207967472000003</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15</v>
      </c>
      <c r="I645">
        <f t="shared" si="79"/>
        <v>0</v>
      </c>
      <c r="J645">
        <f t="shared" si="80"/>
        <v>0</v>
      </c>
      <c r="K645">
        <f>J645*Weighting!$W$21</f>
        <v>0</v>
      </c>
      <c r="M645" s="14"/>
    </row>
    <row r="646" spans="1:25" x14ac:dyDescent="0.45">
      <c r="A646" s="32" t="str">
        <f>IF(Weighting!$P$22&gt;0,B646,"")</f>
        <v/>
      </c>
      <c r="B646">
        <f>Weighting!$C$22</f>
        <v>2.0264715439000001</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15</v>
      </c>
      <c r="I646">
        <f t="shared" si="79"/>
        <v>0</v>
      </c>
      <c r="J646">
        <f t="shared" si="80"/>
        <v>0</v>
      </c>
      <c r="K646">
        <f>J646*Weighting!$W$22</f>
        <v>0</v>
      </c>
      <c r="M646" s="14"/>
    </row>
    <row r="647" spans="1:25" x14ac:dyDescent="0.45">
      <c r="A647" s="32" t="str">
        <f>IF(Weighting!$P$23&gt;0,B647,"")</f>
        <v/>
      </c>
      <c r="B647">
        <f>Weighting!$C$23</f>
        <v>2.1321463405999999</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15</v>
      </c>
      <c r="I647">
        <f t="shared" si="79"/>
        <v>0</v>
      </c>
      <c r="J647">
        <f t="shared" si="80"/>
        <v>0</v>
      </c>
      <c r="K647">
        <f>J647*Weighting!$W$23</f>
        <v>0</v>
      </c>
      <c r="M647" s="14"/>
    </row>
    <row r="648" spans="1:25" x14ac:dyDescent="0.45">
      <c r="A648" s="32" t="str">
        <f>IF(Weighting!$P$24&gt;0,B648,"")</f>
        <v/>
      </c>
      <c r="B648">
        <f>Weighting!$C$24</f>
        <v>2.2378211372999997</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15</v>
      </c>
      <c r="I648">
        <f t="shared" si="79"/>
        <v>0</v>
      </c>
      <c r="J648">
        <f t="shared" si="80"/>
        <v>0</v>
      </c>
      <c r="K648">
        <f>J648*Weighting!$W$24</f>
        <v>0</v>
      </c>
      <c r="M648" s="14"/>
    </row>
    <row r="649" spans="1:25" x14ac:dyDescent="0.45">
      <c r="A649" s="32" t="str">
        <f>IF(Weighting!$P$25&gt;0,B649,"")</f>
        <v/>
      </c>
      <c r="B649">
        <f>Weighting!$C$25</f>
        <v>2.3434959339999994</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15</v>
      </c>
      <c r="I649">
        <f t="shared" si="79"/>
        <v>0</v>
      </c>
      <c r="J649">
        <f t="shared" si="80"/>
        <v>0</v>
      </c>
      <c r="K649">
        <f>J649*Weighting!$W$25</f>
        <v>0</v>
      </c>
      <c r="M649" s="14"/>
    </row>
    <row r="650" spans="1:25" x14ac:dyDescent="0.45">
      <c r="O650"/>
      <c r="P650"/>
      <c r="Q650"/>
      <c r="R650"/>
    </row>
    <row r="651" spans="1:25" ht="23.15" x14ac:dyDescent="0.6">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18</v>
      </c>
      <c r="N651" s="27">
        <f>IF('Input and Summary Results'!$J$16="minimum",'Bin Analysis'!X652/(M651-1),'Bin Analysis'!Y651/('Bin Analysis'!M651-1))</f>
        <v>0</v>
      </c>
      <c r="O651" s="27">
        <f>IF(M651=FALSE,NA(),(VLOOKUP(1,C654:K673,4,FALSE))/(M651-1))</f>
        <v>0.17647058823529413</v>
      </c>
      <c r="P651" s="27">
        <f>IF(M651=FALSE,NA(),SUM(J654:J673)/Weighting!$S$5)</f>
        <v>0.6</v>
      </c>
      <c r="Q651" s="27">
        <f>IF(M651=FALSE,NA(),SUM(K654:K673)/Weighting!$S$6)</f>
        <v>0.52173913043478259</v>
      </c>
      <c r="R651" s="27">
        <f>IF(M651=FALSE,NA(),(VLOOKUP(1,G654:K673,3,FALSE))/(M651-1))</f>
        <v>0.6470588235294118</v>
      </c>
      <c r="S651" s="22" t="str">
        <f>IF(M651=FALSE,NA(),IF(SUM(J654:J673)=2,"yes","no"))</f>
        <v>no</v>
      </c>
      <c r="X651" s="2" cm="2">
        <f t="array" ref="X651:X652">FREQUENCY(IF('Data Transformation'!$B$425:$B$6424='Bin Analysis'!L651,'Data Transformation'!$G$425:$G$6424),'Data Transformation'!$U$11)</f>
        <v>17</v>
      </c>
      <c r="Y651" s="2" cm="2">
        <f t="array" ref="Y651:Y652">FREQUENCY(IF('Data Transformation'!$B$425:$B$6424='Bin Analysis'!L651,'Data Transformation'!$G$425:$G$6424),'Data Transformation'!$U$12)</f>
        <v>14</v>
      </c>
    </row>
    <row r="652" spans="1:25" x14ac:dyDescent="0.45">
      <c r="A652" s="14" t="s">
        <v>67</v>
      </c>
      <c r="B652" t="s">
        <v>47</v>
      </c>
      <c r="C652" t="s">
        <v>5</v>
      </c>
      <c r="D652" t="s">
        <v>100</v>
      </c>
      <c r="E652" t="s">
        <v>101</v>
      </c>
      <c r="F652" t="s">
        <v>102</v>
      </c>
      <c r="G652" t="s">
        <v>70</v>
      </c>
      <c r="H652" t="s">
        <v>31</v>
      </c>
      <c r="I652" t="s">
        <v>32</v>
      </c>
      <c r="J652" t="s">
        <v>46</v>
      </c>
      <c r="K652" s="14" t="s">
        <v>45</v>
      </c>
      <c r="M652" s="14"/>
      <c r="X652" s="2">
        <v>0</v>
      </c>
      <c r="Y652" s="2">
        <v>3</v>
      </c>
    </row>
    <row r="653" spans="1:25" x14ac:dyDescent="0.4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45">
      <c r="A654" s="32">
        <f>IF(Weighting!$P$6&gt;0,B654,"")</f>
        <v>0.3356747967</v>
      </c>
      <c r="B654">
        <f>Weighting!$C$6</f>
        <v>0.3356747967</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11</v>
      </c>
      <c r="I654">
        <f>H654-H653</f>
        <v>11</v>
      </c>
      <c r="J654">
        <f>IF(I654=0,0,1)</f>
        <v>1</v>
      </c>
      <c r="K654">
        <f>J654*Weighting!$W$6</f>
        <v>1</v>
      </c>
      <c r="M654" s="14"/>
    </row>
    <row r="655" spans="1:25" x14ac:dyDescent="0.45">
      <c r="A655" s="32">
        <f>IF(Weighting!$P$7&gt;0,B655,"")</f>
        <v>0.44134959340000002</v>
      </c>
      <c r="B655">
        <f>Weighting!$C$7</f>
        <v>0.44134959340000002</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13</v>
      </c>
      <c r="I655">
        <f t="shared" ref="I655:I673" si="82">H655-H654</f>
        <v>2</v>
      </c>
      <c r="J655">
        <f>IF(I655=0,0,1)</f>
        <v>1</v>
      </c>
      <c r="K655">
        <f>J655*Weighting!$W$7</f>
        <v>2</v>
      </c>
      <c r="M655" s="14"/>
    </row>
    <row r="656" spans="1:25" x14ac:dyDescent="0.45">
      <c r="A656" s="32">
        <f>IF(Weighting!$P$8&gt;0,B656,"")</f>
        <v>0.54702439010000004</v>
      </c>
      <c r="B656">
        <f>Weighting!$C$8</f>
        <v>0.54702439010000004</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13</v>
      </c>
      <c r="I656">
        <f t="shared" si="82"/>
        <v>0</v>
      </c>
      <c r="J656">
        <f t="shared" ref="J656:J673" si="83">IF(I656=0,0,1)</f>
        <v>0</v>
      </c>
      <c r="K656">
        <f>J656*Weighting!$W$8</f>
        <v>0</v>
      </c>
      <c r="M656" s="14"/>
    </row>
    <row r="657" spans="1:13" x14ac:dyDescent="0.45">
      <c r="A657" s="32">
        <f>IF(Weighting!$P$9&gt;0,B657,"")</f>
        <v>0.65269918680000005</v>
      </c>
      <c r="B657" s="50">
        <f>Weighting!$C$9</f>
        <v>0.65269918680000005</v>
      </c>
      <c r="C657">
        <f>Weighting!$F$9</f>
        <v>0</v>
      </c>
      <c r="D657" t="b">
        <f>IF(C657=1,'Data Transformation'!$G$3+0.5*'Data Transformation'!$W$25,IF(C658=1,D658-'Data Transformation'!$W$25,FALSE))</f>
        <v>0</v>
      </c>
      <c r="E657" t="str">
        <f t="array" ref="E657">IF(ISLOGICAL(D657),"",FREQUENCY(IF('Data Transformation'!$B$425:$B$8425='Bin Analysis'!$B651,'Data Transformation'!$G$425:$G$8425),D657))</f>
        <v/>
      </c>
      <c r="F657" t="str">
        <f t="shared" si="81"/>
        <v/>
      </c>
      <c r="G657">
        <f>Weighting!$H$9</f>
        <v>0</v>
      </c>
      <c r="H657">
        <f t="array" ref="H657">FREQUENCY(IF('Data Transformation'!$B$4:$B$8425=B651,'Data Transformation'!$G$4:$G$8425),'Bin Analysis'!$B657)</f>
        <v>14</v>
      </c>
      <c r="I657">
        <f t="shared" si="82"/>
        <v>1</v>
      </c>
      <c r="J657">
        <f t="shared" si="83"/>
        <v>1</v>
      </c>
      <c r="K657">
        <f>J657*Weighting!$W$9</f>
        <v>3</v>
      </c>
      <c r="M657" s="14"/>
    </row>
    <row r="658" spans="1:13" x14ac:dyDescent="0.45">
      <c r="A658" s="32">
        <f>IF(Weighting!$P$10&gt;0,B658,"")</f>
        <v>0.75837398350000007</v>
      </c>
      <c r="B658">
        <f>Weighting!$C$10</f>
        <v>0.75837398350000007</v>
      </c>
      <c r="C658">
        <f>Weighting!$F$10</f>
        <v>0</v>
      </c>
      <c r="D658" t="b">
        <f>IF(C658=1,'Data Transformation'!$G$3+0.5*'Data Transformation'!$W$25,IF(C659=1,D659-'Data Transformation'!$W$25,FALSE))</f>
        <v>0</v>
      </c>
      <c r="E658" t="str">
        <f t="array" ref="E658">IF(ISLOGICAL(D658),"",FREQUENCY(IF('Data Transformation'!$B$425:$B$8425='Bin Analysis'!$B651,'Data Transformation'!$G$425:$G$8425),D658))</f>
        <v/>
      </c>
      <c r="F658" t="str">
        <f t="shared" si="81"/>
        <v/>
      </c>
      <c r="G658">
        <f>Weighting!$H$10</f>
        <v>0</v>
      </c>
      <c r="H658">
        <f t="array" ref="H658">FREQUENCY(IF('Data Transformation'!$B$4:$B$8425=B651,'Data Transformation'!$G$4:$G$8425),'Bin Analysis'!$B658)</f>
        <v>14</v>
      </c>
      <c r="I658">
        <f t="shared" si="82"/>
        <v>0</v>
      </c>
      <c r="J658">
        <f t="shared" si="83"/>
        <v>0</v>
      </c>
      <c r="K658">
        <f>J658*Weighting!$W$10</f>
        <v>0</v>
      </c>
      <c r="M658" s="14"/>
    </row>
    <row r="659" spans="1:13" x14ac:dyDescent="0.45">
      <c r="A659" s="32">
        <f>IF(Weighting!$P$11&gt;0,B659,"")</f>
        <v>0.86404878020000009</v>
      </c>
      <c r="B659">
        <f>Weighting!$C$11</f>
        <v>0.86404878020000009</v>
      </c>
      <c r="C659">
        <f>Weighting!$F$11</f>
        <v>0</v>
      </c>
      <c r="D659" t="b">
        <f>IF(C659=1,'Data Transformation'!$G$3+0.5*'Data Transformation'!$W$25,IF(C660=1,D660-'Data Transformation'!$W$25,FALSE))</f>
        <v>0</v>
      </c>
      <c r="E659" t="str">
        <f t="array" ref="E659">IF(ISLOGICAL(D659),"",FREQUENCY(IF('Data Transformation'!$B$425:$B$8425='Bin Analysis'!$B651,'Data Transformation'!$G$425:$G$8425),D659))</f>
        <v/>
      </c>
      <c r="F659" t="str">
        <f t="shared" si="81"/>
        <v/>
      </c>
      <c r="G659">
        <f>Weighting!$H$11</f>
        <v>0</v>
      </c>
      <c r="H659">
        <f t="array" ref="H659">FREQUENCY(IF('Data Transformation'!$B$4:$B$8425=B651,'Data Transformation'!$G$4:$G$8425),'Bin Analysis'!$B659)</f>
        <v>16</v>
      </c>
      <c r="I659">
        <f t="shared" si="82"/>
        <v>2</v>
      </c>
      <c r="J659">
        <f t="shared" si="83"/>
        <v>1</v>
      </c>
      <c r="K659">
        <f>J659*Weighting!$W$11</f>
        <v>3</v>
      </c>
      <c r="M659" s="14"/>
    </row>
    <row r="660" spans="1:13" x14ac:dyDescent="0.45">
      <c r="A660" s="32">
        <f>IF(Weighting!$P$12&gt;0,B660,"")</f>
        <v>0.96972357690000011</v>
      </c>
      <c r="B660">
        <f>Weighting!$C$12</f>
        <v>0.96972357690000011</v>
      </c>
      <c r="C660">
        <f>Weighting!$F$12</f>
        <v>0</v>
      </c>
      <c r="D660">
        <f>IF(C660=1,'Data Transformation'!$G$3+0.5*'Data Transformation'!$W$25,IF(C661=1,D661-'Data Transformation'!$W$25,FALSE))</f>
        <v>0.76999999999999991</v>
      </c>
      <c r="E660">
        <f t="array" ref="E660">IF(ISLOGICAL(D660),"",FREQUENCY(IF('Data Transformation'!$B$425:$B$8425='Bin Analysis'!$B651,'Data Transformation'!$G$425:$G$8425),D660))</f>
        <v>14</v>
      </c>
      <c r="F660" t="e">
        <f t="shared" si="81"/>
        <v>#VALUE!</v>
      </c>
      <c r="G660">
        <f>Weighting!$H$12</f>
        <v>0</v>
      </c>
      <c r="H660">
        <f t="array" ref="H660">FREQUENCY(IF('Data Transformation'!$B$4:$B$8425=B651,'Data Transformation'!$G$4:$G$8425),'Bin Analysis'!$B660)</f>
        <v>17</v>
      </c>
      <c r="I660">
        <f t="shared" si="82"/>
        <v>1</v>
      </c>
      <c r="J660">
        <f t="shared" si="83"/>
        <v>1</v>
      </c>
      <c r="K660">
        <f>J660*Weighting!$W$12</f>
        <v>2</v>
      </c>
      <c r="M660" s="14"/>
    </row>
    <row r="661" spans="1:13" x14ac:dyDescent="0.45">
      <c r="A661" s="32">
        <f>IF(Weighting!$P$13&gt;0,B661,"")</f>
        <v>1.0753983736000001</v>
      </c>
      <c r="B661">
        <f>Weighting!$C$13</f>
        <v>1.0753983736000001</v>
      </c>
      <c r="C661">
        <f>Weighting!$F$13</f>
        <v>1</v>
      </c>
      <c r="D661">
        <f>IF(C661=1,'Data Transformation'!$G$3+0.5*'Data Transformation'!$W$25,IF(C662=1,D662-'Data Transformation'!$W$25,FALSE))</f>
        <v>1.17</v>
      </c>
      <c r="E661">
        <f t="array" ref="E661">IF(ISLOGICAL(D661),"",FREQUENCY(IF('Data Transformation'!$B$425:$B$8425='Bin Analysis'!$B651,'Data Transformation'!$G$425:$G$8425),D661))</f>
        <v>17</v>
      </c>
      <c r="F661">
        <f t="shared" si="81"/>
        <v>3</v>
      </c>
      <c r="G661">
        <f>Weighting!$H$13</f>
        <v>0</v>
      </c>
      <c r="H661">
        <f t="array" ref="H661">FREQUENCY(IF('Data Transformation'!$B$4:$B$8425=B651,'Data Transformation'!$G$4:$G$8425),'Bin Analysis'!$B661)</f>
        <v>18</v>
      </c>
      <c r="I661">
        <f t="shared" si="82"/>
        <v>1</v>
      </c>
      <c r="J661">
        <f t="shared" si="83"/>
        <v>1</v>
      </c>
      <c r="K661">
        <f>J661*Weighting!$W$13</f>
        <v>1</v>
      </c>
      <c r="M661" s="14"/>
    </row>
    <row r="662" spans="1:13" x14ac:dyDescent="0.45">
      <c r="A662" s="32">
        <f>IF(Weighting!$P$14&gt;0,B662,"")</f>
        <v>1.1810731703000001</v>
      </c>
      <c r="B662">
        <f>Weighting!$C$14</f>
        <v>1.1810731703000001</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18</v>
      </c>
      <c r="I662">
        <f t="shared" si="82"/>
        <v>0</v>
      </c>
      <c r="J662">
        <f t="shared" si="83"/>
        <v>0</v>
      </c>
      <c r="K662">
        <f>J662*Weighting!$W$14</f>
        <v>0</v>
      </c>
      <c r="M662" s="14"/>
    </row>
    <row r="663" spans="1:13" x14ac:dyDescent="0.45">
      <c r="A663" s="32">
        <f>IF(Weighting!$P$15&gt;0,B663,"")</f>
        <v>1.2867489670000001</v>
      </c>
      <c r="B663">
        <f>Weighting!$C$15</f>
        <v>1.2867489670000001</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18</v>
      </c>
      <c r="I663">
        <f t="shared" si="82"/>
        <v>0</v>
      </c>
      <c r="J663">
        <f t="shared" si="83"/>
        <v>0</v>
      </c>
      <c r="K663">
        <f>J663*Weighting!$W$15</f>
        <v>0</v>
      </c>
      <c r="M663" s="14"/>
    </row>
    <row r="664" spans="1:13" x14ac:dyDescent="0.45">
      <c r="A664" s="32" t="str">
        <f>IF(Weighting!$P$16&gt;0,B664,"")</f>
        <v/>
      </c>
      <c r="B664">
        <f>Weighting!$C$16</f>
        <v>1.3924227637000002</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18</v>
      </c>
      <c r="I664">
        <f t="shared" si="82"/>
        <v>0</v>
      </c>
      <c r="J664">
        <f t="shared" si="83"/>
        <v>0</v>
      </c>
      <c r="K664">
        <f>J664*Weighting!$W$16</f>
        <v>0</v>
      </c>
      <c r="M664" s="14"/>
    </row>
    <row r="665" spans="1:13" x14ac:dyDescent="0.45">
      <c r="A665" s="32" t="str">
        <f>IF(Weighting!$P$17&gt;0,B665,"")</f>
        <v/>
      </c>
      <c r="B665">
        <f>Weighting!$C$17</f>
        <v>1.4980975604000002</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18</v>
      </c>
      <c r="I665">
        <f t="shared" si="82"/>
        <v>0</v>
      </c>
      <c r="J665">
        <f t="shared" si="83"/>
        <v>0</v>
      </c>
      <c r="K665">
        <f>J665*Weighting!$W$17</f>
        <v>0</v>
      </c>
      <c r="M665" s="14"/>
    </row>
    <row r="666" spans="1:13" x14ac:dyDescent="0.45">
      <c r="A666" s="32" t="str">
        <f>IF(Weighting!$P$18&gt;0,B666,"")</f>
        <v/>
      </c>
      <c r="B666">
        <f>Weighting!$C$18</f>
        <v>1.6037723571000002</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18</v>
      </c>
      <c r="I666">
        <f t="shared" si="82"/>
        <v>0</v>
      </c>
      <c r="J666">
        <f t="shared" si="83"/>
        <v>0</v>
      </c>
      <c r="K666">
        <f>J666*Weighting!$W$18</f>
        <v>0</v>
      </c>
      <c r="M666" s="14"/>
    </row>
    <row r="667" spans="1:13" x14ac:dyDescent="0.45">
      <c r="A667" s="32" t="str">
        <f>IF(Weighting!$P$19&gt;0,B667,"")</f>
        <v/>
      </c>
      <c r="B667">
        <f>Weighting!$C$19</f>
        <v>1.7094471538000002</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18</v>
      </c>
      <c r="I667">
        <f t="shared" si="82"/>
        <v>0</v>
      </c>
      <c r="J667">
        <f t="shared" si="83"/>
        <v>0</v>
      </c>
      <c r="K667">
        <f>J667*Weighting!$W$19</f>
        <v>0</v>
      </c>
      <c r="M667" s="14"/>
    </row>
    <row r="668" spans="1:13" x14ac:dyDescent="0.45">
      <c r="A668" s="32" t="str">
        <f>IF(Weighting!$P$20&gt;0,B668,"")</f>
        <v/>
      </c>
      <c r="B668">
        <f>Weighting!$C$20</f>
        <v>1.8151219505000002</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18</v>
      </c>
      <c r="I668">
        <f t="shared" si="82"/>
        <v>0</v>
      </c>
      <c r="J668">
        <f t="shared" si="83"/>
        <v>0</v>
      </c>
      <c r="K668">
        <f>J668*Weighting!$W$20</f>
        <v>0</v>
      </c>
      <c r="M668" s="14"/>
    </row>
    <row r="669" spans="1:13" x14ac:dyDescent="0.45">
      <c r="A669" s="32" t="str">
        <f>IF(Weighting!$P$21&gt;0,B669,"")</f>
        <v/>
      </c>
      <c r="B669">
        <f>Weighting!$C$21</f>
        <v>1.9207967472000003</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18</v>
      </c>
      <c r="I669">
        <f t="shared" si="82"/>
        <v>0</v>
      </c>
      <c r="J669">
        <f t="shared" si="83"/>
        <v>0</v>
      </c>
      <c r="K669">
        <f>J669*Weighting!$W$21</f>
        <v>0</v>
      </c>
      <c r="M669" s="14"/>
    </row>
    <row r="670" spans="1:13" x14ac:dyDescent="0.45">
      <c r="A670" s="32" t="str">
        <f>IF(Weighting!$P$22&gt;0,B670,"")</f>
        <v/>
      </c>
      <c r="B670">
        <f>Weighting!$C$22</f>
        <v>2.0264715439000001</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18</v>
      </c>
      <c r="I670">
        <f t="shared" si="82"/>
        <v>0</v>
      </c>
      <c r="J670">
        <f t="shared" si="83"/>
        <v>0</v>
      </c>
      <c r="K670">
        <f>J670*Weighting!$W$22</f>
        <v>0</v>
      </c>
      <c r="M670" s="14"/>
    </row>
    <row r="671" spans="1:13" x14ac:dyDescent="0.45">
      <c r="A671" s="32" t="str">
        <f>IF(Weighting!$P$23&gt;0,B671,"")</f>
        <v/>
      </c>
      <c r="B671">
        <f>Weighting!$C$23</f>
        <v>2.1321463405999999</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18</v>
      </c>
      <c r="I671">
        <f t="shared" si="82"/>
        <v>0</v>
      </c>
      <c r="J671">
        <f t="shared" si="83"/>
        <v>0</v>
      </c>
      <c r="K671">
        <f>J671*Weighting!$W$23</f>
        <v>0</v>
      </c>
      <c r="M671" s="14"/>
    </row>
    <row r="672" spans="1:13" x14ac:dyDescent="0.45">
      <c r="A672" s="32" t="str">
        <f>IF(Weighting!$P$24&gt;0,B672,"")</f>
        <v/>
      </c>
      <c r="B672">
        <f>Weighting!$C$24</f>
        <v>2.2378211372999997</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18</v>
      </c>
      <c r="I672">
        <f t="shared" si="82"/>
        <v>0</v>
      </c>
      <c r="J672">
        <f t="shared" si="83"/>
        <v>0</v>
      </c>
      <c r="K672">
        <f>J672*Weighting!$W$24</f>
        <v>0</v>
      </c>
      <c r="M672" s="14"/>
    </row>
    <row r="673" spans="1:25" x14ac:dyDescent="0.45">
      <c r="A673" s="32" t="str">
        <f>IF(Weighting!$P$25&gt;0,B673,"")</f>
        <v/>
      </c>
      <c r="B673">
        <f>Weighting!$C$25</f>
        <v>2.3434959339999994</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18</v>
      </c>
      <c r="I673">
        <f t="shared" si="82"/>
        <v>0</v>
      </c>
      <c r="J673">
        <f t="shared" si="83"/>
        <v>0</v>
      </c>
      <c r="K673">
        <f>J673*Weighting!$W$25</f>
        <v>0</v>
      </c>
      <c r="M673" s="14"/>
    </row>
    <row r="674" spans="1:25" x14ac:dyDescent="0.45">
      <c r="O674"/>
      <c r="P674"/>
      <c r="Q674"/>
      <c r="R674"/>
    </row>
    <row r="675" spans="1:25" ht="23.15" x14ac:dyDescent="0.6">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17</v>
      </c>
      <c r="N675" s="27">
        <f>IF('Input and Summary Results'!$J$16="minimum",'Bin Analysis'!X676/(M675-1),'Bin Analysis'!Y675/('Bin Analysis'!M675-1))</f>
        <v>0</v>
      </c>
      <c r="O675" s="27">
        <f>IF(M675=FALSE,NA(),(VLOOKUP(1,C678:K697,4,FALSE))/(M675-1))</f>
        <v>0.625</v>
      </c>
      <c r="P675" s="27">
        <f>IF(M675=FALSE,NA(),SUM(J678:J697)/Weighting!$S$5)</f>
        <v>0.7</v>
      </c>
      <c r="Q675" s="27">
        <f>IF(M675=FALSE,NA(),SUM(K678:K697)/Weighting!$S$6)</f>
        <v>0.65217391304347827</v>
      </c>
      <c r="R675" s="27">
        <f>IF(M675=FALSE,NA(),(VLOOKUP(1,G678:K697,3,FALSE))/(M675-1))</f>
        <v>0.125</v>
      </c>
      <c r="S675" s="22" t="str">
        <f>IF(M675=FALSE,NA(),IF(SUM(J678:J697)=2,"yes","no"))</f>
        <v>no</v>
      </c>
      <c r="X675" s="2" cm="2">
        <f t="array" ref="X675:X676">FREQUENCY(IF('Data Transformation'!$B$425:$B$6424='Bin Analysis'!L675,'Data Transformation'!$G$425:$G$6424),'Data Transformation'!$U$11)</f>
        <v>16</v>
      </c>
      <c r="Y675" s="2" cm="2">
        <f t="array" ref="Y675:Y676">FREQUENCY(IF('Data Transformation'!$B$425:$B$6424='Bin Analysis'!L675,'Data Transformation'!$G$425:$G$6424),'Data Transformation'!$U$12)</f>
        <v>6</v>
      </c>
    </row>
    <row r="676" spans="1:25" x14ac:dyDescent="0.45">
      <c r="A676" s="14" t="s">
        <v>67</v>
      </c>
      <c r="B676" t="s">
        <v>47</v>
      </c>
      <c r="C676" t="s">
        <v>5</v>
      </c>
      <c r="D676" t="s">
        <v>100</v>
      </c>
      <c r="E676" t="s">
        <v>101</v>
      </c>
      <c r="F676" t="s">
        <v>102</v>
      </c>
      <c r="G676" t="s">
        <v>70</v>
      </c>
      <c r="H676" t="s">
        <v>31</v>
      </c>
      <c r="I676" t="s">
        <v>32</v>
      </c>
      <c r="J676" t="s">
        <v>46</v>
      </c>
      <c r="K676" s="14" t="s">
        <v>45</v>
      </c>
      <c r="M676" s="14"/>
      <c r="X676" s="2">
        <v>0</v>
      </c>
      <c r="Y676" s="2">
        <v>10</v>
      </c>
    </row>
    <row r="677" spans="1:25" x14ac:dyDescent="0.4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45">
      <c r="A678" s="32">
        <f>IF(Weighting!$P$6&gt;0,B678,"")</f>
        <v>0.3356747967</v>
      </c>
      <c r="B678">
        <f>Weighting!$C$6</f>
        <v>0.3356747967</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2</v>
      </c>
      <c r="I678">
        <f>H678-H677</f>
        <v>2</v>
      </c>
      <c r="J678">
        <f>IF(I678=0,0,1)</f>
        <v>1</v>
      </c>
      <c r="K678">
        <f>J678*Weighting!$W$6</f>
        <v>1</v>
      </c>
      <c r="M678" s="14"/>
    </row>
    <row r="679" spans="1:25" x14ac:dyDescent="0.45">
      <c r="A679" s="32">
        <f>IF(Weighting!$P$7&gt;0,B679,"")</f>
        <v>0.44134959340000002</v>
      </c>
      <c r="B679">
        <f>Weighting!$C$7</f>
        <v>0.44134959340000002</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3</v>
      </c>
      <c r="I679">
        <f t="shared" ref="I679:I697" si="85">H679-H678</f>
        <v>1</v>
      </c>
      <c r="J679">
        <f>IF(I679=0,0,1)</f>
        <v>1</v>
      </c>
      <c r="K679">
        <f>J679*Weighting!$W$7</f>
        <v>2</v>
      </c>
      <c r="M679" s="14"/>
    </row>
    <row r="680" spans="1:25" x14ac:dyDescent="0.45">
      <c r="A680" s="32">
        <f>IF(Weighting!$P$8&gt;0,B680,"")</f>
        <v>0.54702439010000004</v>
      </c>
      <c r="B680">
        <f>Weighting!$C$8</f>
        <v>0.54702439010000004</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3</v>
      </c>
      <c r="I680">
        <f t="shared" si="85"/>
        <v>0</v>
      </c>
      <c r="J680">
        <f t="shared" ref="J680:J697" si="86">IF(I680=0,0,1)</f>
        <v>0</v>
      </c>
      <c r="K680">
        <f>J680*Weighting!$W$8</f>
        <v>0</v>
      </c>
      <c r="M680" s="14"/>
    </row>
    <row r="681" spans="1:25" x14ac:dyDescent="0.45">
      <c r="A681" s="32">
        <f>IF(Weighting!$P$9&gt;0,B681,"")</f>
        <v>0.65269918680000005</v>
      </c>
      <c r="B681" s="50">
        <f>Weighting!$C$9</f>
        <v>0.65269918680000005</v>
      </c>
      <c r="C681">
        <f>Weighting!$F$9</f>
        <v>0</v>
      </c>
      <c r="D681" t="b">
        <f>IF(C681=1,'Data Transformation'!$G$3+0.5*'Data Transformation'!$W$25,IF(C682=1,D682-'Data Transformation'!$W$25,FALSE))</f>
        <v>0</v>
      </c>
      <c r="E681" t="str">
        <f t="array" ref="E681">IF(ISLOGICAL(D681),"",FREQUENCY(IF('Data Transformation'!$B$425:$B$8425='Bin Analysis'!$B675,'Data Transformation'!$G$425:$G$8425),D681))</f>
        <v/>
      </c>
      <c r="F681" t="str">
        <f t="shared" si="84"/>
        <v/>
      </c>
      <c r="G681">
        <f>Weighting!$H$9</f>
        <v>0</v>
      </c>
      <c r="H681">
        <f t="array" ref="H681">FREQUENCY(IF('Data Transformation'!$B$4:$B$8425=B675,'Data Transformation'!$G$4:$G$8425),'Bin Analysis'!$B681)</f>
        <v>5</v>
      </c>
      <c r="I681">
        <f t="shared" si="85"/>
        <v>2</v>
      </c>
      <c r="J681">
        <f t="shared" si="86"/>
        <v>1</v>
      </c>
      <c r="K681">
        <f>J681*Weighting!$W$9</f>
        <v>3</v>
      </c>
      <c r="M681" s="14"/>
    </row>
    <row r="682" spans="1:25" x14ac:dyDescent="0.45">
      <c r="A682" s="32">
        <f>IF(Weighting!$P$10&gt;0,B682,"")</f>
        <v>0.75837398350000007</v>
      </c>
      <c r="B682">
        <f>Weighting!$C$10</f>
        <v>0.75837398350000007</v>
      </c>
      <c r="C682">
        <f>Weighting!$F$10</f>
        <v>0</v>
      </c>
      <c r="D682" t="b">
        <f>IF(C682=1,'Data Transformation'!$G$3+0.5*'Data Transformation'!$W$25,IF(C683=1,D683-'Data Transformation'!$W$25,FALSE))</f>
        <v>0</v>
      </c>
      <c r="E682" t="str">
        <f t="array" ref="E682">IF(ISLOGICAL(D682),"",FREQUENCY(IF('Data Transformation'!$B$425:$B$8425='Bin Analysis'!$B675,'Data Transformation'!$G$425:$G$8425),D682))</f>
        <v/>
      </c>
      <c r="F682" t="str">
        <f t="shared" si="84"/>
        <v/>
      </c>
      <c r="G682">
        <f>Weighting!$H$10</f>
        <v>0</v>
      </c>
      <c r="H682">
        <f t="array" ref="H682">FREQUENCY(IF('Data Transformation'!$B$4:$B$8425=B675,'Data Transformation'!$G$4:$G$8425),'Bin Analysis'!$B682)</f>
        <v>6</v>
      </c>
      <c r="I682">
        <f t="shared" si="85"/>
        <v>1</v>
      </c>
      <c r="J682">
        <f t="shared" si="86"/>
        <v>1</v>
      </c>
      <c r="K682">
        <f>J682*Weighting!$W$10</f>
        <v>3</v>
      </c>
      <c r="M682" s="14"/>
    </row>
    <row r="683" spans="1:25" x14ac:dyDescent="0.45">
      <c r="A683" s="32">
        <f>IF(Weighting!$P$11&gt;0,B683,"")</f>
        <v>0.86404878020000009</v>
      </c>
      <c r="B683">
        <f>Weighting!$C$11</f>
        <v>0.86404878020000009</v>
      </c>
      <c r="C683">
        <f>Weighting!$F$11</f>
        <v>0</v>
      </c>
      <c r="D683" t="b">
        <f>IF(C683=1,'Data Transformation'!$G$3+0.5*'Data Transformation'!$W$25,IF(C684=1,D684-'Data Transformation'!$W$25,FALSE))</f>
        <v>0</v>
      </c>
      <c r="E683" t="str">
        <f t="array" ref="E683">IF(ISLOGICAL(D683),"",FREQUENCY(IF('Data Transformation'!$B$425:$B$8425='Bin Analysis'!$B675,'Data Transformation'!$G$425:$G$8425),D683))</f>
        <v/>
      </c>
      <c r="F683" t="str">
        <f t="shared" si="84"/>
        <v/>
      </c>
      <c r="G683">
        <f>Weighting!$H$11</f>
        <v>0</v>
      </c>
      <c r="H683">
        <f t="array" ref="H683">FREQUENCY(IF('Data Transformation'!$B$4:$B$8425=B675,'Data Transformation'!$G$4:$G$8425),'Bin Analysis'!$B683)</f>
        <v>7</v>
      </c>
      <c r="I683">
        <f t="shared" si="85"/>
        <v>1</v>
      </c>
      <c r="J683">
        <f t="shared" si="86"/>
        <v>1</v>
      </c>
      <c r="K683">
        <f>J683*Weighting!$W$11</f>
        <v>3</v>
      </c>
      <c r="M683" s="14"/>
    </row>
    <row r="684" spans="1:25" x14ac:dyDescent="0.45">
      <c r="A684" s="32">
        <f>IF(Weighting!$P$12&gt;0,B684,"")</f>
        <v>0.96972357690000011</v>
      </c>
      <c r="B684">
        <f>Weighting!$C$12</f>
        <v>0.96972357690000011</v>
      </c>
      <c r="C684">
        <f>Weighting!$F$12</f>
        <v>0</v>
      </c>
      <c r="D684">
        <f>IF(C684=1,'Data Transformation'!$G$3+0.5*'Data Transformation'!$W$25,IF(C685=1,D685-'Data Transformation'!$W$25,FALSE))</f>
        <v>0.76999999999999991</v>
      </c>
      <c r="E684">
        <f t="array" ref="E684">IF(ISLOGICAL(D684),"",FREQUENCY(IF('Data Transformation'!$B$425:$B$8425='Bin Analysis'!$B675,'Data Transformation'!$G$425:$G$8425),D684))</f>
        <v>6</v>
      </c>
      <c r="F684" t="e">
        <f t="shared" si="84"/>
        <v>#VALUE!</v>
      </c>
      <c r="G684">
        <f>Weighting!$H$12</f>
        <v>0</v>
      </c>
      <c r="H684">
        <f t="array" ref="H684">FREQUENCY(IF('Data Transformation'!$B$4:$B$8425=B675,'Data Transformation'!$G$4:$G$8425),'Bin Analysis'!$B684)</f>
        <v>14</v>
      </c>
      <c r="I684">
        <f t="shared" si="85"/>
        <v>7</v>
      </c>
      <c r="J684">
        <f t="shared" si="86"/>
        <v>1</v>
      </c>
      <c r="K684">
        <f>J684*Weighting!$W$12</f>
        <v>2</v>
      </c>
      <c r="M684" s="14"/>
    </row>
    <row r="685" spans="1:25" x14ac:dyDescent="0.45">
      <c r="A685" s="32">
        <f>IF(Weighting!$P$13&gt;0,B685,"")</f>
        <v>1.0753983736000001</v>
      </c>
      <c r="B685">
        <f>Weighting!$C$13</f>
        <v>1.0753983736000001</v>
      </c>
      <c r="C685">
        <f>Weighting!$F$13</f>
        <v>1</v>
      </c>
      <c r="D685">
        <f>IF(C685=1,'Data Transformation'!$G$3+0.5*'Data Transformation'!$W$25,IF(C686=1,D686-'Data Transformation'!$W$25,FALSE))</f>
        <v>1.17</v>
      </c>
      <c r="E685">
        <f t="array" ref="E685">IF(ISLOGICAL(D685),"",FREQUENCY(IF('Data Transformation'!$B$425:$B$8425='Bin Analysis'!$B675,'Data Transformation'!$G$425:$G$8425),D685))</f>
        <v>16</v>
      </c>
      <c r="F685">
        <f t="shared" si="84"/>
        <v>10</v>
      </c>
      <c r="G685">
        <f>Weighting!$H$13</f>
        <v>0</v>
      </c>
      <c r="H685">
        <f t="array" ref="H685">FREQUENCY(IF('Data Transformation'!$B$4:$B$8425=B675,'Data Transformation'!$G$4:$G$8425),'Bin Analysis'!$B685)</f>
        <v>17</v>
      </c>
      <c r="I685">
        <f t="shared" si="85"/>
        <v>3</v>
      </c>
      <c r="J685">
        <f t="shared" si="86"/>
        <v>1</v>
      </c>
      <c r="K685">
        <f>J685*Weighting!$W$13</f>
        <v>1</v>
      </c>
      <c r="M685" s="14"/>
    </row>
    <row r="686" spans="1:25" x14ac:dyDescent="0.45">
      <c r="A686" s="32">
        <f>IF(Weighting!$P$14&gt;0,B686,"")</f>
        <v>1.1810731703000001</v>
      </c>
      <c r="B686">
        <f>Weighting!$C$14</f>
        <v>1.1810731703000001</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17</v>
      </c>
      <c r="I686">
        <f t="shared" si="85"/>
        <v>0</v>
      </c>
      <c r="J686">
        <f t="shared" si="86"/>
        <v>0</v>
      </c>
      <c r="K686">
        <f>J686*Weighting!$W$14</f>
        <v>0</v>
      </c>
      <c r="M686" s="14"/>
    </row>
    <row r="687" spans="1:25" x14ac:dyDescent="0.45">
      <c r="A687" s="32">
        <f>IF(Weighting!$P$15&gt;0,B687,"")</f>
        <v>1.2867489670000001</v>
      </c>
      <c r="B687">
        <f>Weighting!$C$15</f>
        <v>1.2867489670000001</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17</v>
      </c>
      <c r="I687">
        <f t="shared" si="85"/>
        <v>0</v>
      </c>
      <c r="J687">
        <f t="shared" si="86"/>
        <v>0</v>
      </c>
      <c r="K687">
        <f>J687*Weighting!$W$15</f>
        <v>0</v>
      </c>
      <c r="M687" s="14"/>
    </row>
    <row r="688" spans="1:25" x14ac:dyDescent="0.45">
      <c r="A688" s="32" t="str">
        <f>IF(Weighting!$P$16&gt;0,B688,"")</f>
        <v/>
      </c>
      <c r="B688">
        <f>Weighting!$C$16</f>
        <v>1.3924227637000002</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17</v>
      </c>
      <c r="I688">
        <f t="shared" si="85"/>
        <v>0</v>
      </c>
      <c r="J688">
        <f t="shared" si="86"/>
        <v>0</v>
      </c>
      <c r="K688">
        <f>J688*Weighting!$W$16</f>
        <v>0</v>
      </c>
      <c r="M688" s="14"/>
    </row>
    <row r="689" spans="1:25" x14ac:dyDescent="0.45">
      <c r="A689" s="32" t="str">
        <f>IF(Weighting!$P$17&gt;0,B689,"")</f>
        <v/>
      </c>
      <c r="B689">
        <f>Weighting!$C$17</f>
        <v>1.4980975604000002</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17</v>
      </c>
      <c r="I689">
        <f t="shared" si="85"/>
        <v>0</v>
      </c>
      <c r="J689">
        <f t="shared" si="86"/>
        <v>0</v>
      </c>
      <c r="K689">
        <f>J689*Weighting!$W$17</f>
        <v>0</v>
      </c>
      <c r="M689" s="14"/>
    </row>
    <row r="690" spans="1:25" x14ac:dyDescent="0.45">
      <c r="A690" s="32" t="str">
        <f>IF(Weighting!$P$18&gt;0,B690,"")</f>
        <v/>
      </c>
      <c r="B690">
        <f>Weighting!$C$18</f>
        <v>1.6037723571000002</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17</v>
      </c>
      <c r="I690">
        <f t="shared" si="85"/>
        <v>0</v>
      </c>
      <c r="J690">
        <f t="shared" si="86"/>
        <v>0</v>
      </c>
      <c r="K690">
        <f>J690*Weighting!$W$18</f>
        <v>0</v>
      </c>
      <c r="M690" s="14"/>
    </row>
    <row r="691" spans="1:25" x14ac:dyDescent="0.45">
      <c r="A691" s="32" t="str">
        <f>IF(Weighting!$P$19&gt;0,B691,"")</f>
        <v/>
      </c>
      <c r="B691">
        <f>Weighting!$C$19</f>
        <v>1.7094471538000002</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17</v>
      </c>
      <c r="I691">
        <f t="shared" si="85"/>
        <v>0</v>
      </c>
      <c r="J691">
        <f t="shared" si="86"/>
        <v>0</v>
      </c>
      <c r="K691">
        <f>J691*Weighting!$W$19</f>
        <v>0</v>
      </c>
      <c r="M691" s="14"/>
    </row>
    <row r="692" spans="1:25" x14ac:dyDescent="0.45">
      <c r="A692" s="32" t="str">
        <f>IF(Weighting!$P$20&gt;0,B692,"")</f>
        <v/>
      </c>
      <c r="B692">
        <f>Weighting!$C$20</f>
        <v>1.8151219505000002</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17</v>
      </c>
      <c r="I692">
        <f t="shared" si="85"/>
        <v>0</v>
      </c>
      <c r="J692">
        <f t="shared" si="86"/>
        <v>0</v>
      </c>
      <c r="K692">
        <f>J692*Weighting!$W$20</f>
        <v>0</v>
      </c>
      <c r="M692" s="14"/>
    </row>
    <row r="693" spans="1:25" x14ac:dyDescent="0.45">
      <c r="A693" s="32" t="str">
        <f>IF(Weighting!$P$21&gt;0,B693,"")</f>
        <v/>
      </c>
      <c r="B693">
        <f>Weighting!$C$21</f>
        <v>1.9207967472000003</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17</v>
      </c>
      <c r="I693">
        <f t="shared" si="85"/>
        <v>0</v>
      </c>
      <c r="J693">
        <f t="shared" si="86"/>
        <v>0</v>
      </c>
      <c r="K693">
        <f>J693*Weighting!$W$21</f>
        <v>0</v>
      </c>
      <c r="M693" s="14"/>
    </row>
    <row r="694" spans="1:25" x14ac:dyDescent="0.45">
      <c r="A694" s="32" t="str">
        <f>IF(Weighting!$P$22&gt;0,B694,"")</f>
        <v/>
      </c>
      <c r="B694">
        <f>Weighting!$C$22</f>
        <v>2.0264715439000001</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17</v>
      </c>
      <c r="I694">
        <f t="shared" si="85"/>
        <v>0</v>
      </c>
      <c r="J694">
        <f t="shared" si="86"/>
        <v>0</v>
      </c>
      <c r="K694">
        <f>J694*Weighting!$W$22</f>
        <v>0</v>
      </c>
      <c r="M694" s="14"/>
    </row>
    <row r="695" spans="1:25" x14ac:dyDescent="0.45">
      <c r="A695" s="32" t="str">
        <f>IF(Weighting!$P$23&gt;0,B695,"")</f>
        <v/>
      </c>
      <c r="B695">
        <f>Weighting!$C$23</f>
        <v>2.1321463405999999</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17</v>
      </c>
      <c r="I695">
        <f t="shared" si="85"/>
        <v>0</v>
      </c>
      <c r="J695">
        <f t="shared" si="86"/>
        <v>0</v>
      </c>
      <c r="K695">
        <f>J695*Weighting!$W$23</f>
        <v>0</v>
      </c>
      <c r="M695" s="14"/>
    </row>
    <row r="696" spans="1:25" x14ac:dyDescent="0.45">
      <c r="A696" s="32" t="str">
        <f>IF(Weighting!$P$24&gt;0,B696,"")</f>
        <v/>
      </c>
      <c r="B696">
        <f>Weighting!$C$24</f>
        <v>2.2378211372999997</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17</v>
      </c>
      <c r="I696">
        <f t="shared" si="85"/>
        <v>0</v>
      </c>
      <c r="J696">
        <f t="shared" si="86"/>
        <v>0</v>
      </c>
      <c r="K696">
        <f>J696*Weighting!$W$24</f>
        <v>0</v>
      </c>
      <c r="M696" s="14"/>
    </row>
    <row r="697" spans="1:25" x14ac:dyDescent="0.45">
      <c r="A697" s="32" t="str">
        <f>IF(Weighting!$P$25&gt;0,B697,"")</f>
        <v/>
      </c>
      <c r="B697">
        <f>Weighting!$C$25</f>
        <v>2.3434959339999994</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17</v>
      </c>
      <c r="I697">
        <f t="shared" si="85"/>
        <v>0</v>
      </c>
      <c r="J697">
        <f t="shared" si="86"/>
        <v>0</v>
      </c>
      <c r="K697">
        <f>J697*Weighting!$W$25</f>
        <v>0</v>
      </c>
      <c r="M697" s="14"/>
    </row>
    <row r="698" spans="1:25" x14ac:dyDescent="0.45">
      <c r="O698"/>
      <c r="P698"/>
      <c r="Q698"/>
      <c r="R698"/>
    </row>
    <row r="699" spans="1:25" ht="23.15" x14ac:dyDescent="0.6">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12</v>
      </c>
      <c r="N699" s="27">
        <f>IF('Input and Summary Results'!$J$16="minimum",'Bin Analysis'!X700/(M699-1),'Bin Analysis'!Y699/('Bin Analysis'!M699-1))</f>
        <v>0</v>
      </c>
      <c r="O699" s="27">
        <f>IF(M699=FALSE,NA(),(VLOOKUP(1,C702:K721,4,FALSE))/(M699-1))</f>
        <v>0.81818181818181823</v>
      </c>
      <c r="P699" s="27">
        <f>IF(M699=FALSE,NA(),SUM(J702:J721)/Weighting!$S$5)</f>
        <v>0.6</v>
      </c>
      <c r="Q699" s="27">
        <f>IF(M699=FALSE,NA(),SUM(K702:K721)/Weighting!$S$6)</f>
        <v>0.60869565217391308</v>
      </c>
      <c r="R699" s="27">
        <f>IF(M699=FALSE,NA(),(VLOOKUP(1,G702:K721,3,FALSE))/(M699-1))</f>
        <v>0</v>
      </c>
      <c r="S699" s="22" t="str">
        <f>IF(M699=FALSE,NA(),IF(SUM(J702:J721)=2,"yes","no"))</f>
        <v>no</v>
      </c>
      <c r="X699" s="2" cm="2">
        <f t="array" ref="X699:X700">FREQUENCY(IF('Data Transformation'!$B$425:$B$6424='Bin Analysis'!L699,'Data Transformation'!$G$425:$G$6424),'Data Transformation'!$U$11)</f>
        <v>11</v>
      </c>
      <c r="Y699" s="2" cm="2">
        <f t="array" ref="Y699:Y700">FREQUENCY(IF('Data Transformation'!$B$425:$B$6424='Bin Analysis'!L699,'Data Transformation'!$G$425:$G$6424),'Data Transformation'!$U$12)</f>
        <v>2</v>
      </c>
    </row>
    <row r="700" spans="1:25" x14ac:dyDescent="0.45">
      <c r="A700" s="14" t="s">
        <v>67</v>
      </c>
      <c r="B700" t="s">
        <v>47</v>
      </c>
      <c r="C700" t="s">
        <v>5</v>
      </c>
      <c r="D700" t="s">
        <v>100</v>
      </c>
      <c r="E700" t="s">
        <v>101</v>
      </c>
      <c r="F700" t="s">
        <v>102</v>
      </c>
      <c r="G700" t="s">
        <v>70</v>
      </c>
      <c r="H700" t="s">
        <v>31</v>
      </c>
      <c r="I700" t="s">
        <v>32</v>
      </c>
      <c r="J700" t="s">
        <v>46</v>
      </c>
      <c r="K700" s="14" t="s">
        <v>45</v>
      </c>
      <c r="M700" s="14"/>
      <c r="X700" s="2">
        <v>0</v>
      </c>
      <c r="Y700" s="2">
        <v>9</v>
      </c>
    </row>
    <row r="701" spans="1:25" x14ac:dyDescent="0.4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45">
      <c r="A702" s="32">
        <f>IF(Weighting!$P$6&gt;0,B702,"")</f>
        <v>0.3356747967</v>
      </c>
      <c r="B702">
        <f>Weighting!$C$6</f>
        <v>0.3356747967</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0</v>
      </c>
      <c r="I702">
        <f>H702-H701</f>
        <v>0</v>
      </c>
      <c r="J702">
        <f>IF(I702=0,0,1)</f>
        <v>0</v>
      </c>
      <c r="K702">
        <f>J702*Weighting!$W$6</f>
        <v>0</v>
      </c>
      <c r="M702" s="14"/>
    </row>
    <row r="703" spans="1:25" x14ac:dyDescent="0.45">
      <c r="A703" s="32">
        <f>IF(Weighting!$P$7&gt;0,B703,"")</f>
        <v>0.44134959340000002</v>
      </c>
      <c r="B703">
        <f>Weighting!$C$7</f>
        <v>0.44134959340000002</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0</v>
      </c>
      <c r="I703">
        <f t="shared" ref="I703:I721" si="88">H703-H702</f>
        <v>0</v>
      </c>
      <c r="J703">
        <f>IF(I703=0,0,1)</f>
        <v>0</v>
      </c>
      <c r="K703">
        <f>J703*Weighting!$W$7</f>
        <v>0</v>
      </c>
      <c r="M703" s="14"/>
    </row>
    <row r="704" spans="1:25" x14ac:dyDescent="0.45">
      <c r="A704" s="32">
        <f>IF(Weighting!$P$8&gt;0,B704,"")</f>
        <v>0.54702439010000004</v>
      </c>
      <c r="B704">
        <f>Weighting!$C$8</f>
        <v>0.54702439010000004</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1</v>
      </c>
      <c r="I704">
        <f t="shared" si="88"/>
        <v>1</v>
      </c>
      <c r="J704">
        <f t="shared" ref="J704:J721" si="89">IF(I704=0,0,1)</f>
        <v>1</v>
      </c>
      <c r="K704">
        <f>J704*Weighting!$W$8</f>
        <v>3</v>
      </c>
      <c r="M704" s="14"/>
    </row>
    <row r="705" spans="1:13" x14ac:dyDescent="0.45">
      <c r="A705" s="32">
        <f>IF(Weighting!$P$9&gt;0,B705,"")</f>
        <v>0.65269918680000005</v>
      </c>
      <c r="B705" s="50">
        <f>Weighting!$C$9</f>
        <v>0.65269918680000005</v>
      </c>
      <c r="C705">
        <f>Weighting!$F$9</f>
        <v>0</v>
      </c>
      <c r="D705" t="b">
        <f>IF(C705=1,'Data Transformation'!$G$3+0.5*'Data Transformation'!$W$25,IF(C706=1,D706-'Data Transformation'!$W$25,FALSE))</f>
        <v>0</v>
      </c>
      <c r="E705" t="str">
        <f t="array" ref="E705">IF(ISLOGICAL(D705),"",FREQUENCY(IF('Data Transformation'!$B$425:$B$8425='Bin Analysis'!$B699,'Data Transformation'!$G$425:$G$8425),D705))</f>
        <v/>
      </c>
      <c r="F705" t="str">
        <f t="shared" si="87"/>
        <v/>
      </c>
      <c r="G705">
        <f>Weighting!$H$9</f>
        <v>0</v>
      </c>
      <c r="H705">
        <f t="array" ref="H705">FREQUENCY(IF('Data Transformation'!$B$4:$B$8425=B699,'Data Transformation'!$G$4:$G$8425),'Bin Analysis'!$B705)</f>
        <v>1</v>
      </c>
      <c r="I705">
        <f t="shared" si="88"/>
        <v>0</v>
      </c>
      <c r="J705">
        <f t="shared" si="89"/>
        <v>0</v>
      </c>
      <c r="K705">
        <f>J705*Weighting!$W$9</f>
        <v>0</v>
      </c>
      <c r="M705" s="14"/>
    </row>
    <row r="706" spans="1:13" x14ac:dyDescent="0.45">
      <c r="A706" s="32">
        <f>IF(Weighting!$P$10&gt;0,B706,"")</f>
        <v>0.75837398350000007</v>
      </c>
      <c r="B706">
        <f>Weighting!$C$10</f>
        <v>0.75837398350000007</v>
      </c>
      <c r="C706">
        <f>Weighting!$F$10</f>
        <v>0</v>
      </c>
      <c r="D706" t="b">
        <f>IF(C706=1,'Data Transformation'!$G$3+0.5*'Data Transformation'!$W$25,IF(C707=1,D707-'Data Transformation'!$W$25,FALSE))</f>
        <v>0</v>
      </c>
      <c r="E706" t="str">
        <f t="array" ref="E706">IF(ISLOGICAL(D706),"",FREQUENCY(IF('Data Transformation'!$B$425:$B$8425='Bin Analysis'!$B699,'Data Transformation'!$G$425:$G$8425),D706))</f>
        <v/>
      </c>
      <c r="F706" t="str">
        <f t="shared" si="87"/>
        <v/>
      </c>
      <c r="G706">
        <f>Weighting!$H$10</f>
        <v>0</v>
      </c>
      <c r="H706">
        <f t="array" ref="H706">FREQUENCY(IF('Data Transformation'!$B$4:$B$8425=B699,'Data Transformation'!$G$4:$G$8425),'Bin Analysis'!$B706)</f>
        <v>2</v>
      </c>
      <c r="I706">
        <f t="shared" si="88"/>
        <v>1</v>
      </c>
      <c r="J706">
        <f t="shared" si="89"/>
        <v>1</v>
      </c>
      <c r="K706">
        <f>J706*Weighting!$W$10</f>
        <v>3</v>
      </c>
      <c r="M706" s="14"/>
    </row>
    <row r="707" spans="1:13" x14ac:dyDescent="0.45">
      <c r="A707" s="32">
        <f>IF(Weighting!$P$11&gt;0,B707,"")</f>
        <v>0.86404878020000009</v>
      </c>
      <c r="B707">
        <f>Weighting!$C$11</f>
        <v>0.86404878020000009</v>
      </c>
      <c r="C707">
        <f>Weighting!$F$11</f>
        <v>0</v>
      </c>
      <c r="D707" t="b">
        <f>IF(C707=1,'Data Transformation'!$G$3+0.5*'Data Transformation'!$W$25,IF(C708=1,D708-'Data Transformation'!$W$25,FALSE))</f>
        <v>0</v>
      </c>
      <c r="E707" t="str">
        <f t="array" ref="E707">IF(ISLOGICAL(D707),"",FREQUENCY(IF('Data Transformation'!$B$425:$B$8425='Bin Analysis'!$B699,'Data Transformation'!$G$425:$G$8425),D707))</f>
        <v/>
      </c>
      <c r="F707" t="str">
        <f t="shared" si="87"/>
        <v/>
      </c>
      <c r="G707">
        <f>Weighting!$H$11</f>
        <v>0</v>
      </c>
      <c r="H707">
        <f t="array" ref="H707">FREQUENCY(IF('Data Transformation'!$B$4:$B$8425=B699,'Data Transformation'!$G$4:$G$8425),'Bin Analysis'!$B707)</f>
        <v>3</v>
      </c>
      <c r="I707">
        <f t="shared" si="88"/>
        <v>1</v>
      </c>
      <c r="J707">
        <f t="shared" si="89"/>
        <v>1</v>
      </c>
      <c r="K707">
        <f>J707*Weighting!$W$11</f>
        <v>3</v>
      </c>
      <c r="M707" s="14"/>
    </row>
    <row r="708" spans="1:13" x14ac:dyDescent="0.45">
      <c r="A708" s="32">
        <f>IF(Weighting!$P$12&gt;0,B708,"")</f>
        <v>0.96972357690000011</v>
      </c>
      <c r="B708">
        <f>Weighting!$C$12</f>
        <v>0.96972357690000011</v>
      </c>
      <c r="C708">
        <f>Weighting!$F$12</f>
        <v>0</v>
      </c>
      <c r="D708">
        <f>IF(C708=1,'Data Transformation'!$G$3+0.5*'Data Transformation'!$W$25,IF(C709=1,D709-'Data Transformation'!$W$25,FALSE))</f>
        <v>0.76999999999999991</v>
      </c>
      <c r="E708">
        <f t="array" ref="E708">IF(ISLOGICAL(D708),"",FREQUENCY(IF('Data Transformation'!$B$425:$B$8425='Bin Analysis'!$B699,'Data Transformation'!$G$425:$G$8425),D708))</f>
        <v>2</v>
      </c>
      <c r="F708" t="e">
        <f t="shared" si="87"/>
        <v>#VALUE!</v>
      </c>
      <c r="G708">
        <f>Weighting!$H$12</f>
        <v>0</v>
      </c>
      <c r="H708">
        <f t="array" ref="H708">FREQUENCY(IF('Data Transformation'!$B$4:$B$8425=B699,'Data Transformation'!$G$4:$G$8425),'Bin Analysis'!$B708)</f>
        <v>5</v>
      </c>
      <c r="I708">
        <f t="shared" si="88"/>
        <v>2</v>
      </c>
      <c r="J708">
        <f t="shared" si="89"/>
        <v>1</v>
      </c>
      <c r="K708">
        <f>J708*Weighting!$W$12</f>
        <v>2</v>
      </c>
      <c r="M708" s="14"/>
    </row>
    <row r="709" spans="1:13" x14ac:dyDescent="0.45">
      <c r="A709" s="32">
        <f>IF(Weighting!$P$13&gt;0,B709,"")</f>
        <v>1.0753983736000001</v>
      </c>
      <c r="B709">
        <f>Weighting!$C$13</f>
        <v>1.0753983736000001</v>
      </c>
      <c r="C709">
        <f>Weighting!$F$13</f>
        <v>1</v>
      </c>
      <c r="D709">
        <f>IF(C709=1,'Data Transformation'!$G$3+0.5*'Data Transformation'!$W$25,IF(C710=1,D710-'Data Transformation'!$W$25,FALSE))</f>
        <v>1.17</v>
      </c>
      <c r="E709">
        <f t="array" ref="E709">IF(ISLOGICAL(D709),"",FREQUENCY(IF('Data Transformation'!$B$425:$B$8425='Bin Analysis'!$B699,'Data Transformation'!$G$425:$G$8425),D709))</f>
        <v>11</v>
      </c>
      <c r="F709">
        <f t="shared" si="87"/>
        <v>9</v>
      </c>
      <c r="G709">
        <f>Weighting!$H$13</f>
        <v>0</v>
      </c>
      <c r="H709">
        <f t="array" ref="H709">FREQUENCY(IF('Data Transformation'!$B$4:$B$8425=B699,'Data Transformation'!$G$4:$G$8425),'Bin Analysis'!$B709)</f>
        <v>11</v>
      </c>
      <c r="I709">
        <f t="shared" si="88"/>
        <v>6</v>
      </c>
      <c r="J709">
        <f t="shared" si="89"/>
        <v>1</v>
      </c>
      <c r="K709">
        <f>J709*Weighting!$W$13</f>
        <v>1</v>
      </c>
      <c r="M709" s="14"/>
    </row>
    <row r="710" spans="1:13" x14ac:dyDescent="0.45">
      <c r="A710" s="32">
        <f>IF(Weighting!$P$14&gt;0,B710,"")</f>
        <v>1.1810731703000001</v>
      </c>
      <c r="B710">
        <f>Weighting!$C$14</f>
        <v>1.1810731703000001</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12</v>
      </c>
      <c r="I710">
        <f t="shared" si="88"/>
        <v>1</v>
      </c>
      <c r="J710">
        <f t="shared" si="89"/>
        <v>1</v>
      </c>
      <c r="K710">
        <f>J710*Weighting!$W$14</f>
        <v>2</v>
      </c>
      <c r="M710" s="14"/>
    </row>
    <row r="711" spans="1:13" x14ac:dyDescent="0.45">
      <c r="A711" s="32">
        <f>IF(Weighting!$P$15&gt;0,B711,"")</f>
        <v>1.2867489670000001</v>
      </c>
      <c r="B711">
        <f>Weighting!$C$15</f>
        <v>1.2867489670000001</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12</v>
      </c>
      <c r="I711">
        <f t="shared" si="88"/>
        <v>0</v>
      </c>
      <c r="J711">
        <f t="shared" si="89"/>
        <v>0</v>
      </c>
      <c r="K711">
        <f>J711*Weighting!$W$15</f>
        <v>0</v>
      </c>
      <c r="M711" s="14"/>
    </row>
    <row r="712" spans="1:13" x14ac:dyDescent="0.45">
      <c r="A712" s="32" t="str">
        <f>IF(Weighting!$P$16&gt;0,B712,"")</f>
        <v/>
      </c>
      <c r="B712">
        <f>Weighting!$C$16</f>
        <v>1.3924227637000002</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12</v>
      </c>
      <c r="I712">
        <f t="shared" si="88"/>
        <v>0</v>
      </c>
      <c r="J712">
        <f t="shared" si="89"/>
        <v>0</v>
      </c>
      <c r="K712">
        <f>J712*Weighting!$W$16</f>
        <v>0</v>
      </c>
      <c r="M712" s="14"/>
    </row>
    <row r="713" spans="1:13" x14ac:dyDescent="0.45">
      <c r="A713" s="32" t="str">
        <f>IF(Weighting!$P$17&gt;0,B713,"")</f>
        <v/>
      </c>
      <c r="B713">
        <f>Weighting!$C$17</f>
        <v>1.4980975604000002</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12</v>
      </c>
      <c r="I713">
        <f t="shared" si="88"/>
        <v>0</v>
      </c>
      <c r="J713">
        <f t="shared" si="89"/>
        <v>0</v>
      </c>
      <c r="K713">
        <f>J713*Weighting!$W$17</f>
        <v>0</v>
      </c>
      <c r="M713" s="14"/>
    </row>
    <row r="714" spans="1:13" x14ac:dyDescent="0.45">
      <c r="A714" s="32" t="str">
        <f>IF(Weighting!$P$18&gt;0,B714,"")</f>
        <v/>
      </c>
      <c r="B714">
        <f>Weighting!$C$18</f>
        <v>1.6037723571000002</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12</v>
      </c>
      <c r="I714">
        <f t="shared" si="88"/>
        <v>0</v>
      </c>
      <c r="J714">
        <f t="shared" si="89"/>
        <v>0</v>
      </c>
      <c r="K714">
        <f>J714*Weighting!$W$18</f>
        <v>0</v>
      </c>
      <c r="M714" s="14"/>
    </row>
    <row r="715" spans="1:13" x14ac:dyDescent="0.45">
      <c r="A715" s="32" t="str">
        <f>IF(Weighting!$P$19&gt;0,B715,"")</f>
        <v/>
      </c>
      <c r="B715">
        <f>Weighting!$C$19</f>
        <v>1.7094471538000002</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12</v>
      </c>
      <c r="I715">
        <f t="shared" si="88"/>
        <v>0</v>
      </c>
      <c r="J715">
        <f t="shared" si="89"/>
        <v>0</v>
      </c>
      <c r="K715">
        <f>J715*Weighting!$W$19</f>
        <v>0</v>
      </c>
      <c r="M715" s="14"/>
    </row>
    <row r="716" spans="1:13" x14ac:dyDescent="0.45">
      <c r="A716" s="32" t="str">
        <f>IF(Weighting!$P$20&gt;0,B716,"")</f>
        <v/>
      </c>
      <c r="B716">
        <f>Weighting!$C$20</f>
        <v>1.8151219505000002</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12</v>
      </c>
      <c r="I716">
        <f t="shared" si="88"/>
        <v>0</v>
      </c>
      <c r="J716">
        <f t="shared" si="89"/>
        <v>0</v>
      </c>
      <c r="K716">
        <f>J716*Weighting!$W$20</f>
        <v>0</v>
      </c>
      <c r="M716" s="14"/>
    </row>
    <row r="717" spans="1:13" x14ac:dyDescent="0.45">
      <c r="A717" s="32" t="str">
        <f>IF(Weighting!$P$21&gt;0,B717,"")</f>
        <v/>
      </c>
      <c r="B717">
        <f>Weighting!$C$21</f>
        <v>1.9207967472000003</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12</v>
      </c>
      <c r="I717">
        <f t="shared" si="88"/>
        <v>0</v>
      </c>
      <c r="J717">
        <f t="shared" si="89"/>
        <v>0</v>
      </c>
      <c r="K717">
        <f>J717*Weighting!$W$21</f>
        <v>0</v>
      </c>
      <c r="M717" s="14"/>
    </row>
    <row r="718" spans="1:13" x14ac:dyDescent="0.45">
      <c r="A718" s="32" t="str">
        <f>IF(Weighting!$P$22&gt;0,B718,"")</f>
        <v/>
      </c>
      <c r="B718">
        <f>Weighting!$C$22</f>
        <v>2.0264715439000001</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12</v>
      </c>
      <c r="I718">
        <f t="shared" si="88"/>
        <v>0</v>
      </c>
      <c r="J718">
        <f t="shared" si="89"/>
        <v>0</v>
      </c>
      <c r="K718">
        <f>J718*Weighting!$W$22</f>
        <v>0</v>
      </c>
      <c r="M718" s="14"/>
    </row>
    <row r="719" spans="1:13" x14ac:dyDescent="0.45">
      <c r="A719" s="32" t="str">
        <f>IF(Weighting!$P$23&gt;0,B719,"")</f>
        <v/>
      </c>
      <c r="B719">
        <f>Weighting!$C$23</f>
        <v>2.1321463405999999</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12</v>
      </c>
      <c r="I719">
        <f t="shared" si="88"/>
        <v>0</v>
      </c>
      <c r="J719">
        <f t="shared" si="89"/>
        <v>0</v>
      </c>
      <c r="K719">
        <f>J719*Weighting!$W$23</f>
        <v>0</v>
      </c>
      <c r="M719" s="14"/>
    </row>
    <row r="720" spans="1:13" x14ac:dyDescent="0.45">
      <c r="A720" s="32" t="str">
        <f>IF(Weighting!$P$24&gt;0,B720,"")</f>
        <v/>
      </c>
      <c r="B720">
        <f>Weighting!$C$24</f>
        <v>2.2378211372999997</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12</v>
      </c>
      <c r="I720">
        <f t="shared" si="88"/>
        <v>0</v>
      </c>
      <c r="J720">
        <f t="shared" si="89"/>
        <v>0</v>
      </c>
      <c r="K720">
        <f>J720*Weighting!$W$24</f>
        <v>0</v>
      </c>
      <c r="M720" s="14"/>
    </row>
    <row r="721" spans="1:25" x14ac:dyDescent="0.45">
      <c r="A721" s="32" t="str">
        <f>IF(Weighting!$P$25&gt;0,B721,"")</f>
        <v/>
      </c>
      <c r="B721">
        <f>Weighting!$C$25</f>
        <v>2.3434959339999994</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12</v>
      </c>
      <c r="I721">
        <f t="shared" si="88"/>
        <v>0</v>
      </c>
      <c r="J721">
        <f t="shared" si="89"/>
        <v>0</v>
      </c>
      <c r="K721">
        <f>J721*Weighting!$W$25</f>
        <v>0</v>
      </c>
      <c r="M721" s="14"/>
    </row>
    <row r="722" spans="1:25" x14ac:dyDescent="0.45">
      <c r="N722" s="57"/>
      <c r="O722"/>
      <c r="P722"/>
      <c r="Q722"/>
      <c r="R722"/>
    </row>
    <row r="723" spans="1:25" ht="23.15" x14ac:dyDescent="0.6">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19</v>
      </c>
      <c r="N723" s="27">
        <f>IF('Input and Summary Results'!$J$16="minimum",'Bin Analysis'!X724/(M723-1),'Bin Analysis'!Y723/('Bin Analysis'!M723-1))</f>
        <v>0</v>
      </c>
      <c r="O723" s="27">
        <f>IF(M723=FALSE,NA(),(VLOOKUP(1,C726:K745,4,FALSE))/(M723-1))</f>
        <v>0.88888888888888884</v>
      </c>
      <c r="P723" s="27">
        <f>IF(M723=FALSE,NA(),SUM(J726:J745)/Weighting!$S$5)</f>
        <v>0.6</v>
      </c>
      <c r="Q723" s="27">
        <f>IF(M723=FALSE,NA(),SUM(K726:K745)/Weighting!$S$6)</f>
        <v>0.60869565217391308</v>
      </c>
      <c r="R723" s="27">
        <f>IF(M723=FALSE,NA(),(VLOOKUP(1,G726:K745,3,FALSE))/(M723-1))</f>
        <v>0</v>
      </c>
      <c r="S723" s="22" t="str">
        <f>IF(M723=FALSE,NA(),IF(SUM(J726:J745)=2,"yes","no"))</f>
        <v>no</v>
      </c>
      <c r="X723" s="2" cm="2">
        <f t="array" ref="X723:X724">FREQUENCY(IF('Data Transformation'!$B$425:$B$6424='Bin Analysis'!L723,'Data Transformation'!$G$425:$G$6424),'Data Transformation'!$U$11)</f>
        <v>18</v>
      </c>
      <c r="Y723" s="2" cm="2">
        <f t="array" ref="Y723:Y724">FREQUENCY(IF('Data Transformation'!$B$425:$B$6424='Bin Analysis'!L723,'Data Transformation'!$G$425:$G$6424),'Data Transformation'!$U$12)</f>
        <v>2</v>
      </c>
    </row>
    <row r="724" spans="1:25" x14ac:dyDescent="0.45">
      <c r="A724" s="14" t="s">
        <v>67</v>
      </c>
      <c r="B724" t="s">
        <v>47</v>
      </c>
      <c r="C724" t="s">
        <v>5</v>
      </c>
      <c r="D724" t="s">
        <v>100</v>
      </c>
      <c r="E724" t="s">
        <v>101</v>
      </c>
      <c r="F724" t="s">
        <v>102</v>
      </c>
      <c r="G724" t="s">
        <v>70</v>
      </c>
      <c r="H724" t="s">
        <v>31</v>
      </c>
      <c r="I724" t="s">
        <v>32</v>
      </c>
      <c r="J724" t="s">
        <v>46</v>
      </c>
      <c r="K724" s="14" t="s">
        <v>45</v>
      </c>
      <c r="M724" s="14"/>
      <c r="X724" s="2">
        <v>0</v>
      </c>
      <c r="Y724" s="2">
        <v>16</v>
      </c>
    </row>
    <row r="725" spans="1:25" x14ac:dyDescent="0.4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45">
      <c r="A726" s="32">
        <f>IF(Weighting!$P$6&gt;0,B726,"")</f>
        <v>0.3356747967</v>
      </c>
      <c r="B726">
        <f>Weighting!$C$6</f>
        <v>0.3356747967</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0</v>
      </c>
      <c r="I726">
        <f>H726-H725</f>
        <v>0</v>
      </c>
      <c r="J726">
        <f>IF(I726=0,0,1)</f>
        <v>0</v>
      </c>
      <c r="K726">
        <f>J726*Weighting!$W$6</f>
        <v>0</v>
      </c>
      <c r="M726" s="14"/>
    </row>
    <row r="727" spans="1:25" x14ac:dyDescent="0.45">
      <c r="A727" s="32">
        <f>IF(Weighting!$P$7&gt;0,B727,"")</f>
        <v>0.44134959340000002</v>
      </c>
      <c r="B727">
        <f>Weighting!$C$7</f>
        <v>0.44134959340000002</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0</v>
      </c>
      <c r="I727">
        <f t="shared" ref="I727:I745" si="91">H727-H726</f>
        <v>0</v>
      </c>
      <c r="J727">
        <f>IF(I727=0,0,1)</f>
        <v>0</v>
      </c>
      <c r="K727">
        <f>J727*Weighting!$W$7</f>
        <v>0</v>
      </c>
      <c r="M727" s="14"/>
    </row>
    <row r="728" spans="1:25" x14ac:dyDescent="0.45">
      <c r="A728" s="32">
        <f>IF(Weighting!$P$8&gt;0,B728,"")</f>
        <v>0.54702439010000004</v>
      </c>
      <c r="B728">
        <f>Weighting!$C$8</f>
        <v>0.54702439010000004</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1</v>
      </c>
      <c r="I728">
        <f t="shared" si="91"/>
        <v>1</v>
      </c>
      <c r="J728">
        <f t="shared" ref="J728:J745" si="92">IF(I728=0,0,1)</f>
        <v>1</v>
      </c>
      <c r="K728">
        <f>J728*Weighting!$W$8</f>
        <v>3</v>
      </c>
      <c r="M728" s="14"/>
    </row>
    <row r="729" spans="1:25" x14ac:dyDescent="0.45">
      <c r="A729" s="32">
        <f>IF(Weighting!$P$9&gt;0,B729,"")</f>
        <v>0.65269918680000005</v>
      </c>
      <c r="B729" s="50">
        <f>Weighting!$C$9</f>
        <v>0.65269918680000005</v>
      </c>
      <c r="C729">
        <f>Weighting!$F$9</f>
        <v>0</v>
      </c>
      <c r="D729" t="b">
        <f>IF(C729=1,'Data Transformation'!$G$3+0.5*'Data Transformation'!$W$25,IF(C730=1,D730-'Data Transformation'!$W$25,FALSE))</f>
        <v>0</v>
      </c>
      <c r="E729" t="str">
        <f t="array" ref="E729">IF(ISLOGICAL(D729),"",FREQUENCY(IF('Data Transformation'!$B$425:$B$8425='Bin Analysis'!$B723,'Data Transformation'!$G$425:$G$8425),D729))</f>
        <v/>
      </c>
      <c r="F729" t="str">
        <f t="shared" si="90"/>
        <v/>
      </c>
      <c r="G729">
        <f>Weighting!$H$9</f>
        <v>0</v>
      </c>
      <c r="H729">
        <f t="array" ref="H729">FREQUENCY(IF('Data Transformation'!$B$4:$B$8425=B723,'Data Transformation'!$G$4:$G$8425),'Bin Analysis'!$B729)</f>
        <v>1</v>
      </c>
      <c r="I729">
        <f t="shared" si="91"/>
        <v>0</v>
      </c>
      <c r="J729">
        <f t="shared" si="92"/>
        <v>0</v>
      </c>
      <c r="K729">
        <f>J729*Weighting!$W$9</f>
        <v>0</v>
      </c>
      <c r="M729" s="14"/>
    </row>
    <row r="730" spans="1:25" x14ac:dyDescent="0.45">
      <c r="A730" s="32">
        <f>IF(Weighting!$P$10&gt;0,B730,"")</f>
        <v>0.75837398350000007</v>
      </c>
      <c r="B730">
        <f>Weighting!$C$10</f>
        <v>0.75837398350000007</v>
      </c>
      <c r="C730">
        <f>Weighting!$F$10</f>
        <v>0</v>
      </c>
      <c r="D730" t="b">
        <f>IF(C730=1,'Data Transformation'!$G$3+0.5*'Data Transformation'!$W$25,IF(C731=1,D731-'Data Transformation'!$W$25,FALSE))</f>
        <v>0</v>
      </c>
      <c r="E730" t="str">
        <f t="array" ref="E730">IF(ISLOGICAL(D730),"",FREQUENCY(IF('Data Transformation'!$B$425:$B$8425='Bin Analysis'!$B723,'Data Transformation'!$G$425:$G$8425),D730))</f>
        <v/>
      </c>
      <c r="F730" t="str">
        <f t="shared" si="90"/>
        <v/>
      </c>
      <c r="G730">
        <f>Weighting!$H$10</f>
        <v>0</v>
      </c>
      <c r="H730">
        <f t="array" ref="H730">FREQUENCY(IF('Data Transformation'!$B$4:$B$8425=B723,'Data Transformation'!$G$4:$G$8425),'Bin Analysis'!$B730)</f>
        <v>2</v>
      </c>
      <c r="I730">
        <f t="shared" si="91"/>
        <v>1</v>
      </c>
      <c r="J730">
        <f t="shared" si="92"/>
        <v>1</v>
      </c>
      <c r="K730">
        <f>J730*Weighting!$W$10</f>
        <v>3</v>
      </c>
      <c r="M730" s="14"/>
    </row>
    <row r="731" spans="1:25" x14ac:dyDescent="0.45">
      <c r="A731" s="32">
        <f>IF(Weighting!$P$11&gt;0,B731,"")</f>
        <v>0.86404878020000009</v>
      </c>
      <c r="B731">
        <f>Weighting!$C$11</f>
        <v>0.86404878020000009</v>
      </c>
      <c r="C731">
        <f>Weighting!$F$11</f>
        <v>0</v>
      </c>
      <c r="D731" t="b">
        <f>IF(C731=1,'Data Transformation'!$G$3+0.5*'Data Transformation'!$W$25,IF(C732=1,D732-'Data Transformation'!$W$25,FALSE))</f>
        <v>0</v>
      </c>
      <c r="E731" t="str">
        <f t="array" ref="E731">IF(ISLOGICAL(D731),"",FREQUENCY(IF('Data Transformation'!$B$425:$B$8425='Bin Analysis'!$B723,'Data Transformation'!$G$425:$G$8425),D731))</f>
        <v/>
      </c>
      <c r="F731" t="str">
        <f t="shared" si="90"/>
        <v/>
      </c>
      <c r="G731">
        <f>Weighting!$H$11</f>
        <v>0</v>
      </c>
      <c r="H731">
        <f t="array" ref="H731">FREQUENCY(IF('Data Transformation'!$B$4:$B$8425=B723,'Data Transformation'!$G$4:$G$8425),'Bin Analysis'!$B731)</f>
        <v>3</v>
      </c>
      <c r="I731">
        <f t="shared" si="91"/>
        <v>1</v>
      </c>
      <c r="J731">
        <f t="shared" si="92"/>
        <v>1</v>
      </c>
      <c r="K731">
        <f>J731*Weighting!$W$11</f>
        <v>3</v>
      </c>
      <c r="M731" s="14"/>
    </row>
    <row r="732" spans="1:25" x14ac:dyDescent="0.45">
      <c r="A732" s="32">
        <f>IF(Weighting!$P$12&gt;0,B732,"")</f>
        <v>0.96972357690000011</v>
      </c>
      <c r="B732">
        <f>Weighting!$C$12</f>
        <v>0.96972357690000011</v>
      </c>
      <c r="C732">
        <f>Weighting!$F$12</f>
        <v>0</v>
      </c>
      <c r="D732">
        <f>IF(C732=1,'Data Transformation'!$G$3+0.5*'Data Transformation'!$W$25,IF(C733=1,D733-'Data Transformation'!$W$25,FALSE))</f>
        <v>0.76999999999999991</v>
      </c>
      <c r="E732">
        <f t="array" ref="E732">IF(ISLOGICAL(D732),"",FREQUENCY(IF('Data Transformation'!$B$425:$B$8425='Bin Analysis'!$B723,'Data Transformation'!$G$425:$G$8425),D732))</f>
        <v>2</v>
      </c>
      <c r="F732" t="e">
        <f t="shared" si="90"/>
        <v>#VALUE!</v>
      </c>
      <c r="G732">
        <f>Weighting!$H$12</f>
        <v>0</v>
      </c>
      <c r="H732">
        <f t="array" ref="H732">FREQUENCY(IF('Data Transformation'!$B$4:$B$8425=B723,'Data Transformation'!$G$4:$G$8425),'Bin Analysis'!$B732)</f>
        <v>7</v>
      </c>
      <c r="I732">
        <f t="shared" si="91"/>
        <v>4</v>
      </c>
      <c r="J732">
        <f t="shared" si="92"/>
        <v>1</v>
      </c>
      <c r="K732">
        <f>J732*Weighting!$W$12</f>
        <v>2</v>
      </c>
      <c r="M732" s="14"/>
    </row>
    <row r="733" spans="1:25" x14ac:dyDescent="0.45">
      <c r="A733" s="32">
        <f>IF(Weighting!$P$13&gt;0,B733,"")</f>
        <v>1.0753983736000001</v>
      </c>
      <c r="B733">
        <f>Weighting!$C$13</f>
        <v>1.0753983736000001</v>
      </c>
      <c r="C733">
        <f>Weighting!$F$13</f>
        <v>1</v>
      </c>
      <c r="D733">
        <f>IF(C733=1,'Data Transformation'!$G$3+0.5*'Data Transformation'!$W$25,IF(C734=1,D734-'Data Transformation'!$W$25,FALSE))</f>
        <v>1.17</v>
      </c>
      <c r="E733">
        <f t="array" ref="E733">IF(ISLOGICAL(D733),"",FREQUENCY(IF('Data Transformation'!$B$425:$B$8425='Bin Analysis'!$B723,'Data Transformation'!$G$425:$G$8425),D733))</f>
        <v>18</v>
      </c>
      <c r="F733">
        <f t="shared" si="90"/>
        <v>16</v>
      </c>
      <c r="G733">
        <f>Weighting!$H$13</f>
        <v>0</v>
      </c>
      <c r="H733">
        <f t="array" ref="H733">FREQUENCY(IF('Data Transformation'!$B$4:$B$8425=B723,'Data Transformation'!$G$4:$G$8425),'Bin Analysis'!$B733)</f>
        <v>18</v>
      </c>
      <c r="I733">
        <f t="shared" si="91"/>
        <v>11</v>
      </c>
      <c r="J733">
        <f t="shared" si="92"/>
        <v>1</v>
      </c>
      <c r="K733">
        <f>J733*Weighting!$W$13</f>
        <v>1</v>
      </c>
      <c r="M733" s="14"/>
    </row>
    <row r="734" spans="1:25" x14ac:dyDescent="0.45">
      <c r="A734" s="32">
        <f>IF(Weighting!$P$14&gt;0,B734,"")</f>
        <v>1.1810731703000001</v>
      </c>
      <c r="B734">
        <f>Weighting!$C$14</f>
        <v>1.1810731703000001</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19</v>
      </c>
      <c r="I734">
        <f t="shared" si="91"/>
        <v>1</v>
      </c>
      <c r="J734">
        <f t="shared" si="92"/>
        <v>1</v>
      </c>
      <c r="K734">
        <f>J734*Weighting!$W$14</f>
        <v>2</v>
      </c>
      <c r="M734" s="14"/>
    </row>
    <row r="735" spans="1:25" x14ac:dyDescent="0.45">
      <c r="A735" s="32">
        <f>IF(Weighting!$P$15&gt;0,B735,"")</f>
        <v>1.2867489670000001</v>
      </c>
      <c r="B735">
        <f>Weighting!$C$15</f>
        <v>1.2867489670000001</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19</v>
      </c>
      <c r="I735">
        <f t="shared" si="91"/>
        <v>0</v>
      </c>
      <c r="J735">
        <f t="shared" si="92"/>
        <v>0</v>
      </c>
      <c r="K735">
        <f>J735*Weighting!$W$15</f>
        <v>0</v>
      </c>
      <c r="M735" s="14"/>
    </row>
    <row r="736" spans="1:25" x14ac:dyDescent="0.45">
      <c r="A736" s="32" t="str">
        <f>IF(Weighting!$P$16&gt;0,B736,"")</f>
        <v/>
      </c>
      <c r="B736">
        <f>Weighting!$C$16</f>
        <v>1.3924227637000002</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19</v>
      </c>
      <c r="I736">
        <f t="shared" si="91"/>
        <v>0</v>
      </c>
      <c r="J736">
        <f t="shared" si="92"/>
        <v>0</v>
      </c>
      <c r="K736">
        <f>J736*Weighting!$W$16</f>
        <v>0</v>
      </c>
      <c r="M736" s="14"/>
    </row>
    <row r="737" spans="1:25" x14ac:dyDescent="0.45">
      <c r="A737" s="32" t="str">
        <f>IF(Weighting!$P$17&gt;0,B737,"")</f>
        <v/>
      </c>
      <c r="B737">
        <f>Weighting!$C$17</f>
        <v>1.4980975604000002</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19</v>
      </c>
      <c r="I737">
        <f t="shared" si="91"/>
        <v>0</v>
      </c>
      <c r="J737">
        <f t="shared" si="92"/>
        <v>0</v>
      </c>
      <c r="K737">
        <f>J737*Weighting!$W$17</f>
        <v>0</v>
      </c>
      <c r="M737" s="14"/>
    </row>
    <row r="738" spans="1:25" x14ac:dyDescent="0.45">
      <c r="A738" s="32" t="str">
        <f>IF(Weighting!$P$18&gt;0,B738,"")</f>
        <v/>
      </c>
      <c r="B738">
        <f>Weighting!$C$18</f>
        <v>1.6037723571000002</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19</v>
      </c>
      <c r="I738">
        <f t="shared" si="91"/>
        <v>0</v>
      </c>
      <c r="J738">
        <f t="shared" si="92"/>
        <v>0</v>
      </c>
      <c r="K738">
        <f>J738*Weighting!$W$18</f>
        <v>0</v>
      </c>
      <c r="M738" s="14"/>
    </row>
    <row r="739" spans="1:25" x14ac:dyDescent="0.45">
      <c r="A739" s="32" t="str">
        <f>IF(Weighting!$P$19&gt;0,B739,"")</f>
        <v/>
      </c>
      <c r="B739">
        <f>Weighting!$C$19</f>
        <v>1.7094471538000002</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19</v>
      </c>
      <c r="I739">
        <f t="shared" si="91"/>
        <v>0</v>
      </c>
      <c r="J739">
        <f t="shared" si="92"/>
        <v>0</v>
      </c>
      <c r="K739">
        <f>J739*Weighting!$W$19</f>
        <v>0</v>
      </c>
      <c r="M739" s="14"/>
    </row>
    <row r="740" spans="1:25" x14ac:dyDescent="0.45">
      <c r="A740" s="32" t="str">
        <f>IF(Weighting!$P$20&gt;0,B740,"")</f>
        <v/>
      </c>
      <c r="B740">
        <f>Weighting!$C$20</f>
        <v>1.8151219505000002</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19</v>
      </c>
      <c r="I740">
        <f t="shared" si="91"/>
        <v>0</v>
      </c>
      <c r="J740">
        <f t="shared" si="92"/>
        <v>0</v>
      </c>
      <c r="K740">
        <f>J740*Weighting!$W$20</f>
        <v>0</v>
      </c>
      <c r="M740" s="14"/>
    </row>
    <row r="741" spans="1:25" x14ac:dyDescent="0.45">
      <c r="A741" s="32" t="str">
        <f>IF(Weighting!$P$21&gt;0,B741,"")</f>
        <v/>
      </c>
      <c r="B741">
        <f>Weighting!$C$21</f>
        <v>1.9207967472000003</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19</v>
      </c>
      <c r="I741">
        <f t="shared" si="91"/>
        <v>0</v>
      </c>
      <c r="J741">
        <f t="shared" si="92"/>
        <v>0</v>
      </c>
      <c r="K741">
        <f>J741*Weighting!$W$21</f>
        <v>0</v>
      </c>
      <c r="M741" s="14"/>
    </row>
    <row r="742" spans="1:25" x14ac:dyDescent="0.45">
      <c r="A742" s="32" t="str">
        <f>IF(Weighting!$P$22&gt;0,B742,"")</f>
        <v/>
      </c>
      <c r="B742">
        <f>Weighting!$C$22</f>
        <v>2.0264715439000001</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19</v>
      </c>
      <c r="I742">
        <f t="shared" si="91"/>
        <v>0</v>
      </c>
      <c r="J742">
        <f t="shared" si="92"/>
        <v>0</v>
      </c>
      <c r="K742">
        <f>J742*Weighting!$W$22</f>
        <v>0</v>
      </c>
      <c r="M742" s="14"/>
    </row>
    <row r="743" spans="1:25" x14ac:dyDescent="0.45">
      <c r="A743" s="32" t="str">
        <f>IF(Weighting!$P$23&gt;0,B743,"")</f>
        <v/>
      </c>
      <c r="B743">
        <f>Weighting!$C$23</f>
        <v>2.1321463405999999</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19</v>
      </c>
      <c r="I743">
        <f t="shared" si="91"/>
        <v>0</v>
      </c>
      <c r="J743">
        <f t="shared" si="92"/>
        <v>0</v>
      </c>
      <c r="K743">
        <f>J743*Weighting!$W$23</f>
        <v>0</v>
      </c>
      <c r="M743" s="14"/>
    </row>
    <row r="744" spans="1:25" x14ac:dyDescent="0.45">
      <c r="A744" s="32" t="str">
        <f>IF(Weighting!$P$24&gt;0,B744,"")</f>
        <v/>
      </c>
      <c r="B744">
        <f>Weighting!$C$24</f>
        <v>2.2378211372999997</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19</v>
      </c>
      <c r="I744">
        <f t="shared" si="91"/>
        <v>0</v>
      </c>
      <c r="J744">
        <f t="shared" si="92"/>
        <v>0</v>
      </c>
      <c r="K744">
        <f>J744*Weighting!$W$24</f>
        <v>0</v>
      </c>
      <c r="M744" s="14"/>
    </row>
    <row r="745" spans="1:25" x14ac:dyDescent="0.45">
      <c r="A745" s="32" t="str">
        <f>IF(Weighting!$P$25&gt;0,B745,"")</f>
        <v/>
      </c>
      <c r="B745">
        <f>Weighting!$C$25</f>
        <v>2.3434959339999994</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19</v>
      </c>
      <c r="I745">
        <f t="shared" si="91"/>
        <v>0</v>
      </c>
      <c r="J745">
        <f t="shared" si="92"/>
        <v>0</v>
      </c>
      <c r="K745">
        <f>J745*Weighting!$W$25</f>
        <v>0</v>
      </c>
      <c r="M745" s="14"/>
    </row>
    <row r="746" spans="1:25" x14ac:dyDescent="0.45">
      <c r="O746"/>
      <c r="P746"/>
      <c r="Q746"/>
      <c r="R746"/>
    </row>
    <row r="747" spans="1:25" ht="23.15" x14ac:dyDescent="0.6">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7</v>
      </c>
      <c r="N747" s="27">
        <f>IF('Input and Summary Results'!$J$16="minimum",'Bin Analysis'!X748/(M747-1),'Bin Analysis'!Y747/('Bin Analysis'!M747-1))</f>
        <v>0</v>
      </c>
      <c r="O747" s="27">
        <f>IF(M747=FALSE,NA(),(VLOOKUP(1,C750:K769,4,FALSE))/(M747-1))</f>
        <v>0.5</v>
      </c>
      <c r="P747" s="27">
        <f>IF(M747=FALSE,NA(),SUM(J750:J769)/Weighting!$S$5)</f>
        <v>0.5</v>
      </c>
      <c r="Q747" s="27">
        <f>IF(M747=FALSE,NA(),SUM(K750:K769)/Weighting!$S$6)</f>
        <v>0.43478260869565216</v>
      </c>
      <c r="R747" s="27">
        <f>IF(M747=FALSE,NA(),(VLOOKUP(1,G750:K769,3,FALSE))/(M747-1))</f>
        <v>0.16666666666666666</v>
      </c>
      <c r="S747" s="22" t="str">
        <f>IF(M747=FALSE,NA(),IF(SUM(J750:J769)=2,"yes","no"))</f>
        <v>no</v>
      </c>
      <c r="X747" s="2" cm="2">
        <f t="array" ref="X747:X748">FREQUENCY(IF('Data Transformation'!$B$425:$B$6424='Bin Analysis'!L747,'Data Transformation'!$G$425:$G$6424),'Data Transformation'!$U$11)</f>
        <v>6</v>
      </c>
      <c r="Y747" s="2" cm="2">
        <f t="array" ref="Y747:Y748">FREQUENCY(IF('Data Transformation'!$B$425:$B$6424='Bin Analysis'!L747,'Data Transformation'!$G$425:$G$6424),'Data Transformation'!$U$12)</f>
        <v>3</v>
      </c>
    </row>
    <row r="748" spans="1:25" x14ac:dyDescent="0.45">
      <c r="A748" s="14" t="s">
        <v>67</v>
      </c>
      <c r="B748" t="s">
        <v>47</v>
      </c>
      <c r="C748" t="s">
        <v>5</v>
      </c>
      <c r="D748" t="s">
        <v>100</v>
      </c>
      <c r="E748" t="s">
        <v>101</v>
      </c>
      <c r="F748" t="s">
        <v>102</v>
      </c>
      <c r="G748" t="s">
        <v>70</v>
      </c>
      <c r="H748" t="s">
        <v>31</v>
      </c>
      <c r="I748" t="s">
        <v>32</v>
      </c>
      <c r="J748" t="s">
        <v>46</v>
      </c>
      <c r="K748" s="14" t="s">
        <v>45</v>
      </c>
      <c r="M748" s="14"/>
      <c r="X748" s="2">
        <v>0</v>
      </c>
      <c r="Y748" s="2">
        <v>3</v>
      </c>
    </row>
    <row r="749" spans="1:25" x14ac:dyDescent="0.4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45">
      <c r="A750" s="32">
        <f>IF(Weighting!$P$6&gt;0,B750,"")</f>
        <v>0.3356747967</v>
      </c>
      <c r="B750">
        <f>Weighting!$C$6</f>
        <v>0.3356747967</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1</v>
      </c>
      <c r="I750">
        <f>H750-H749</f>
        <v>1</v>
      </c>
      <c r="J750">
        <f>IF(I750=0,0,1)</f>
        <v>1</v>
      </c>
      <c r="K750">
        <f>J750*Weighting!$W$6</f>
        <v>1</v>
      </c>
      <c r="M750" s="14"/>
    </row>
    <row r="751" spans="1:25" x14ac:dyDescent="0.45">
      <c r="A751" s="32">
        <f>IF(Weighting!$P$7&gt;0,B751,"")</f>
        <v>0.44134959340000002</v>
      </c>
      <c r="B751">
        <f>Weighting!$C$7</f>
        <v>0.44134959340000002</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1</v>
      </c>
      <c r="I751">
        <f t="shared" ref="I751:I769" si="94">H751-H750</f>
        <v>0</v>
      </c>
      <c r="J751">
        <f>IF(I751=0,0,1)</f>
        <v>0</v>
      </c>
      <c r="K751">
        <f>J751*Weighting!$W$7</f>
        <v>0</v>
      </c>
      <c r="M751" s="14"/>
    </row>
    <row r="752" spans="1:25" x14ac:dyDescent="0.45">
      <c r="A752" s="32">
        <f>IF(Weighting!$P$8&gt;0,B752,"")</f>
        <v>0.54702439010000004</v>
      </c>
      <c r="B752">
        <f>Weighting!$C$8</f>
        <v>0.54702439010000004</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1</v>
      </c>
      <c r="I752">
        <f t="shared" si="94"/>
        <v>0</v>
      </c>
      <c r="J752">
        <f t="shared" ref="J752:J769" si="95">IF(I752=0,0,1)</f>
        <v>0</v>
      </c>
      <c r="K752">
        <f>J752*Weighting!$W$8</f>
        <v>0</v>
      </c>
      <c r="M752" s="14"/>
    </row>
    <row r="753" spans="1:13" x14ac:dyDescent="0.45">
      <c r="A753" s="32">
        <f>IF(Weighting!$P$9&gt;0,B753,"")</f>
        <v>0.65269918680000005</v>
      </c>
      <c r="B753" s="50">
        <f>Weighting!$C$9</f>
        <v>0.65269918680000005</v>
      </c>
      <c r="C753">
        <f>Weighting!$F$9</f>
        <v>0</v>
      </c>
      <c r="D753" t="b">
        <f>IF(C753=1,'Data Transformation'!$G$3+0.5*'Data Transformation'!$W$25,IF(C754=1,D754-'Data Transformation'!$W$25,FALSE))</f>
        <v>0</v>
      </c>
      <c r="E753" t="str">
        <f t="array" ref="E753">IF(ISLOGICAL(D753),"",FREQUENCY(IF('Data Transformation'!$B$425:$B$8425='Bin Analysis'!$B747,'Data Transformation'!$G$425:$G$8425),D753))</f>
        <v/>
      </c>
      <c r="F753" t="str">
        <f t="shared" si="93"/>
        <v/>
      </c>
      <c r="G753">
        <f>Weighting!$H$9</f>
        <v>0</v>
      </c>
      <c r="H753">
        <f t="array" ref="H753">FREQUENCY(IF('Data Transformation'!$B$4:$B$8425=B747,'Data Transformation'!$G$4:$G$8425),'Bin Analysis'!$B753)</f>
        <v>1</v>
      </c>
      <c r="I753">
        <f t="shared" si="94"/>
        <v>0</v>
      </c>
      <c r="J753">
        <f t="shared" si="95"/>
        <v>0</v>
      </c>
      <c r="K753">
        <f>J753*Weighting!$W$9</f>
        <v>0</v>
      </c>
      <c r="M753" s="14"/>
    </row>
    <row r="754" spans="1:13" x14ac:dyDescent="0.45">
      <c r="A754" s="32">
        <f>IF(Weighting!$P$10&gt;0,B754,"")</f>
        <v>0.75837398350000007</v>
      </c>
      <c r="B754">
        <f>Weighting!$C$10</f>
        <v>0.75837398350000007</v>
      </c>
      <c r="C754">
        <f>Weighting!$F$10</f>
        <v>0</v>
      </c>
      <c r="D754" t="b">
        <f>IF(C754=1,'Data Transformation'!$G$3+0.5*'Data Transformation'!$W$25,IF(C755=1,D755-'Data Transformation'!$W$25,FALSE))</f>
        <v>0</v>
      </c>
      <c r="E754" t="str">
        <f t="array" ref="E754">IF(ISLOGICAL(D754),"",FREQUENCY(IF('Data Transformation'!$B$425:$B$8425='Bin Analysis'!$B747,'Data Transformation'!$G$425:$G$8425),D754))</f>
        <v/>
      </c>
      <c r="F754" t="str">
        <f t="shared" si="93"/>
        <v/>
      </c>
      <c r="G754">
        <f>Weighting!$H$10</f>
        <v>0</v>
      </c>
      <c r="H754">
        <f t="array" ref="H754">FREQUENCY(IF('Data Transformation'!$B$4:$B$8425=B747,'Data Transformation'!$G$4:$G$8425),'Bin Analysis'!$B754)</f>
        <v>2</v>
      </c>
      <c r="I754">
        <f t="shared" si="94"/>
        <v>1</v>
      </c>
      <c r="J754">
        <f t="shared" si="95"/>
        <v>1</v>
      </c>
      <c r="K754">
        <f>J754*Weighting!$W$10</f>
        <v>3</v>
      </c>
      <c r="M754" s="14"/>
    </row>
    <row r="755" spans="1:13" x14ac:dyDescent="0.45">
      <c r="A755" s="32">
        <f>IF(Weighting!$P$11&gt;0,B755,"")</f>
        <v>0.86404878020000009</v>
      </c>
      <c r="B755">
        <f>Weighting!$C$11</f>
        <v>0.86404878020000009</v>
      </c>
      <c r="C755">
        <f>Weighting!$F$11</f>
        <v>0</v>
      </c>
      <c r="D755" t="b">
        <f>IF(C755=1,'Data Transformation'!$G$3+0.5*'Data Transformation'!$W$25,IF(C756=1,D756-'Data Transformation'!$W$25,FALSE))</f>
        <v>0</v>
      </c>
      <c r="E755" t="str">
        <f t="array" ref="E755">IF(ISLOGICAL(D755),"",FREQUENCY(IF('Data Transformation'!$B$425:$B$8425='Bin Analysis'!$B747,'Data Transformation'!$G$425:$G$8425),D755))</f>
        <v/>
      </c>
      <c r="F755" t="str">
        <f t="shared" si="93"/>
        <v/>
      </c>
      <c r="G755">
        <f>Weighting!$H$11</f>
        <v>0</v>
      </c>
      <c r="H755">
        <f t="array" ref="H755">FREQUENCY(IF('Data Transformation'!$B$4:$B$8425=B747,'Data Transformation'!$G$4:$G$8425),'Bin Analysis'!$B755)</f>
        <v>5</v>
      </c>
      <c r="I755">
        <f t="shared" si="94"/>
        <v>3</v>
      </c>
      <c r="J755">
        <f t="shared" si="95"/>
        <v>1</v>
      </c>
      <c r="K755">
        <f>J755*Weighting!$W$11</f>
        <v>3</v>
      </c>
      <c r="M755" s="14"/>
    </row>
    <row r="756" spans="1:13" x14ac:dyDescent="0.45">
      <c r="A756" s="32">
        <f>IF(Weighting!$P$12&gt;0,B756,"")</f>
        <v>0.96972357690000011</v>
      </c>
      <c r="B756">
        <f>Weighting!$C$12</f>
        <v>0.96972357690000011</v>
      </c>
      <c r="C756">
        <f>Weighting!$F$12</f>
        <v>0</v>
      </c>
      <c r="D756">
        <f>IF(C756=1,'Data Transformation'!$G$3+0.5*'Data Transformation'!$W$25,IF(C757=1,D757-'Data Transformation'!$W$25,FALSE))</f>
        <v>0.76999999999999991</v>
      </c>
      <c r="E756">
        <f t="array" ref="E756">IF(ISLOGICAL(D756),"",FREQUENCY(IF('Data Transformation'!$B$425:$B$8425='Bin Analysis'!$B747,'Data Transformation'!$G$425:$G$8425),D756))</f>
        <v>3</v>
      </c>
      <c r="F756" t="e">
        <f t="shared" si="93"/>
        <v>#VALUE!</v>
      </c>
      <c r="G756">
        <f>Weighting!$H$12</f>
        <v>0</v>
      </c>
      <c r="H756">
        <f t="array" ref="H756">FREQUENCY(IF('Data Transformation'!$B$4:$B$8425=B747,'Data Transformation'!$G$4:$G$8425),'Bin Analysis'!$B756)</f>
        <v>6</v>
      </c>
      <c r="I756">
        <f t="shared" si="94"/>
        <v>1</v>
      </c>
      <c r="J756">
        <f t="shared" si="95"/>
        <v>1</v>
      </c>
      <c r="K756">
        <f>J756*Weighting!$W$12</f>
        <v>2</v>
      </c>
      <c r="M756" s="14"/>
    </row>
    <row r="757" spans="1:13" x14ac:dyDescent="0.45">
      <c r="A757" s="32">
        <f>IF(Weighting!$P$13&gt;0,B757,"")</f>
        <v>1.0753983736000001</v>
      </c>
      <c r="B757">
        <f>Weighting!$C$13</f>
        <v>1.0753983736000001</v>
      </c>
      <c r="C757">
        <f>Weighting!$F$13</f>
        <v>1</v>
      </c>
      <c r="D757">
        <f>IF(C757=1,'Data Transformation'!$G$3+0.5*'Data Transformation'!$W$25,IF(C758=1,D758-'Data Transformation'!$W$25,FALSE))</f>
        <v>1.17</v>
      </c>
      <c r="E757">
        <f t="array" ref="E757">IF(ISLOGICAL(D757),"",FREQUENCY(IF('Data Transformation'!$B$425:$B$8425='Bin Analysis'!$B747,'Data Transformation'!$G$425:$G$8425),D757))</f>
        <v>6</v>
      </c>
      <c r="F757">
        <f t="shared" si="93"/>
        <v>3</v>
      </c>
      <c r="G757">
        <f>Weighting!$H$13</f>
        <v>0</v>
      </c>
      <c r="H757">
        <f t="array" ref="H757">FREQUENCY(IF('Data Transformation'!$B$4:$B$8425=B747,'Data Transformation'!$G$4:$G$8425),'Bin Analysis'!$B757)</f>
        <v>7</v>
      </c>
      <c r="I757">
        <f t="shared" si="94"/>
        <v>1</v>
      </c>
      <c r="J757">
        <f t="shared" si="95"/>
        <v>1</v>
      </c>
      <c r="K757">
        <f>J757*Weighting!$W$13</f>
        <v>1</v>
      </c>
      <c r="M757" s="14"/>
    </row>
    <row r="758" spans="1:13" x14ac:dyDescent="0.45">
      <c r="A758" s="32">
        <f>IF(Weighting!$P$14&gt;0,B758,"")</f>
        <v>1.1810731703000001</v>
      </c>
      <c r="B758">
        <f>Weighting!$C$14</f>
        <v>1.1810731703000001</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7</v>
      </c>
      <c r="I758">
        <f t="shared" si="94"/>
        <v>0</v>
      </c>
      <c r="J758">
        <f t="shared" si="95"/>
        <v>0</v>
      </c>
      <c r="K758">
        <f>J758*Weighting!$W$14</f>
        <v>0</v>
      </c>
      <c r="M758" s="14"/>
    </row>
    <row r="759" spans="1:13" x14ac:dyDescent="0.45">
      <c r="A759" s="32">
        <f>IF(Weighting!$P$15&gt;0,B759,"")</f>
        <v>1.2867489670000001</v>
      </c>
      <c r="B759">
        <f>Weighting!$C$15</f>
        <v>1.2867489670000001</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7</v>
      </c>
      <c r="I759">
        <f t="shared" si="94"/>
        <v>0</v>
      </c>
      <c r="J759">
        <f t="shared" si="95"/>
        <v>0</v>
      </c>
      <c r="K759">
        <f>J759*Weighting!$W$15</f>
        <v>0</v>
      </c>
      <c r="M759" s="14"/>
    </row>
    <row r="760" spans="1:13" x14ac:dyDescent="0.45">
      <c r="A760" s="32" t="str">
        <f>IF(Weighting!$P$16&gt;0,B760,"")</f>
        <v/>
      </c>
      <c r="B760">
        <f>Weighting!$C$16</f>
        <v>1.3924227637000002</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7</v>
      </c>
      <c r="I760">
        <f t="shared" si="94"/>
        <v>0</v>
      </c>
      <c r="J760">
        <f t="shared" si="95"/>
        <v>0</v>
      </c>
      <c r="K760">
        <f>J760*Weighting!$W$16</f>
        <v>0</v>
      </c>
      <c r="M760" s="14"/>
    </row>
    <row r="761" spans="1:13" x14ac:dyDescent="0.45">
      <c r="A761" s="32" t="str">
        <f>IF(Weighting!$P$17&gt;0,B761,"")</f>
        <v/>
      </c>
      <c r="B761">
        <f>Weighting!$C$17</f>
        <v>1.4980975604000002</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7</v>
      </c>
      <c r="I761">
        <f t="shared" si="94"/>
        <v>0</v>
      </c>
      <c r="J761">
        <f t="shared" si="95"/>
        <v>0</v>
      </c>
      <c r="K761">
        <f>J761*Weighting!$W$17</f>
        <v>0</v>
      </c>
      <c r="M761" s="14"/>
    </row>
    <row r="762" spans="1:13" x14ac:dyDescent="0.45">
      <c r="A762" s="32" t="str">
        <f>IF(Weighting!$P$18&gt;0,B762,"")</f>
        <v/>
      </c>
      <c r="B762">
        <f>Weighting!$C$18</f>
        <v>1.6037723571000002</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7</v>
      </c>
      <c r="I762">
        <f t="shared" si="94"/>
        <v>0</v>
      </c>
      <c r="J762">
        <f t="shared" si="95"/>
        <v>0</v>
      </c>
      <c r="K762">
        <f>J762*Weighting!$W$18</f>
        <v>0</v>
      </c>
      <c r="M762" s="14"/>
    </row>
    <row r="763" spans="1:13" x14ac:dyDescent="0.45">
      <c r="A763" s="32" t="str">
        <f>IF(Weighting!$P$19&gt;0,B763,"")</f>
        <v/>
      </c>
      <c r="B763">
        <f>Weighting!$C$19</f>
        <v>1.7094471538000002</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7</v>
      </c>
      <c r="I763">
        <f t="shared" si="94"/>
        <v>0</v>
      </c>
      <c r="J763">
        <f t="shared" si="95"/>
        <v>0</v>
      </c>
      <c r="K763">
        <f>J763*Weighting!$W$19</f>
        <v>0</v>
      </c>
      <c r="M763" s="14"/>
    </row>
    <row r="764" spans="1:13" x14ac:dyDescent="0.45">
      <c r="A764" s="32" t="str">
        <f>IF(Weighting!$P$20&gt;0,B764,"")</f>
        <v/>
      </c>
      <c r="B764">
        <f>Weighting!$C$20</f>
        <v>1.8151219505000002</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7</v>
      </c>
      <c r="I764">
        <f t="shared" si="94"/>
        <v>0</v>
      </c>
      <c r="J764">
        <f t="shared" si="95"/>
        <v>0</v>
      </c>
      <c r="K764">
        <f>J764*Weighting!$W$20</f>
        <v>0</v>
      </c>
      <c r="M764" s="14"/>
    </row>
    <row r="765" spans="1:13" x14ac:dyDescent="0.45">
      <c r="A765" s="32" t="str">
        <f>IF(Weighting!$P$21&gt;0,B765,"")</f>
        <v/>
      </c>
      <c r="B765">
        <f>Weighting!$C$21</f>
        <v>1.9207967472000003</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7</v>
      </c>
      <c r="I765">
        <f t="shared" si="94"/>
        <v>0</v>
      </c>
      <c r="J765">
        <f t="shared" si="95"/>
        <v>0</v>
      </c>
      <c r="K765">
        <f>J765*Weighting!$W$21</f>
        <v>0</v>
      </c>
      <c r="M765" s="14"/>
    </row>
    <row r="766" spans="1:13" x14ac:dyDescent="0.45">
      <c r="A766" s="32" t="str">
        <f>IF(Weighting!$P$22&gt;0,B766,"")</f>
        <v/>
      </c>
      <c r="B766">
        <f>Weighting!$C$22</f>
        <v>2.0264715439000001</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7</v>
      </c>
      <c r="I766">
        <f t="shared" si="94"/>
        <v>0</v>
      </c>
      <c r="J766">
        <f t="shared" si="95"/>
        <v>0</v>
      </c>
      <c r="K766">
        <f>J766*Weighting!$W$22</f>
        <v>0</v>
      </c>
      <c r="M766" s="14"/>
    </row>
    <row r="767" spans="1:13" x14ac:dyDescent="0.45">
      <c r="A767" s="32" t="str">
        <f>IF(Weighting!$P$23&gt;0,B767,"")</f>
        <v/>
      </c>
      <c r="B767">
        <f>Weighting!$C$23</f>
        <v>2.1321463405999999</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7</v>
      </c>
      <c r="I767">
        <f t="shared" si="94"/>
        <v>0</v>
      </c>
      <c r="J767">
        <f t="shared" si="95"/>
        <v>0</v>
      </c>
      <c r="K767">
        <f>J767*Weighting!$W$23</f>
        <v>0</v>
      </c>
      <c r="M767" s="14"/>
    </row>
    <row r="768" spans="1:13" x14ac:dyDescent="0.45">
      <c r="A768" s="32" t="str">
        <f>IF(Weighting!$P$24&gt;0,B768,"")</f>
        <v/>
      </c>
      <c r="B768">
        <f>Weighting!$C$24</f>
        <v>2.2378211372999997</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7</v>
      </c>
      <c r="I768">
        <f t="shared" si="94"/>
        <v>0</v>
      </c>
      <c r="J768">
        <f t="shared" si="95"/>
        <v>0</v>
      </c>
      <c r="K768">
        <f>J768*Weighting!$W$24</f>
        <v>0</v>
      </c>
      <c r="M768" s="14"/>
    </row>
    <row r="769" spans="1:25" x14ac:dyDescent="0.45">
      <c r="A769" s="32" t="str">
        <f>IF(Weighting!$P$25&gt;0,B769,"")</f>
        <v/>
      </c>
      <c r="B769">
        <f>Weighting!$C$25</f>
        <v>2.3434959339999994</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7</v>
      </c>
      <c r="I769">
        <f t="shared" si="94"/>
        <v>0</v>
      </c>
      <c r="J769">
        <f t="shared" si="95"/>
        <v>0</v>
      </c>
      <c r="K769">
        <f>J769*Weighting!$W$25</f>
        <v>0</v>
      </c>
      <c r="M769" s="14"/>
    </row>
    <row r="770" spans="1:25" x14ac:dyDescent="0.45">
      <c r="O770"/>
      <c r="P770"/>
      <c r="Q770"/>
      <c r="R770"/>
    </row>
    <row r="771" spans="1:25" ht="23.15" x14ac:dyDescent="0.6">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18</v>
      </c>
      <c r="N771" s="27">
        <f>IF('Input and Summary Results'!$J$16="minimum",'Bin Analysis'!X772/(M771-1),'Bin Analysis'!Y771/('Bin Analysis'!M771-1))</f>
        <v>0</v>
      </c>
      <c r="O771" s="27">
        <f>IF(M771=FALSE,NA(),(VLOOKUP(1,C774:K793,4,FALSE))/(M771-1))</f>
        <v>0</v>
      </c>
      <c r="P771" s="27">
        <f>IF(M771=FALSE,NA(),SUM(J774:J793)/Weighting!$S$5)</f>
        <v>0.3</v>
      </c>
      <c r="Q771" s="27">
        <f>IF(M771=FALSE,NA(),SUM(K774:K793)/Weighting!$S$6)</f>
        <v>0.17391304347826086</v>
      </c>
      <c r="R771" s="27">
        <f>IF(M771=FALSE,NA(),(VLOOKUP(1,G774:K793,3,FALSE))/(M771-1))</f>
        <v>0.88235294117647056</v>
      </c>
      <c r="S771" s="22" t="str">
        <f>IF(M771=FALSE,NA(),IF(SUM(J774:J793)=2,"yes","no"))</f>
        <v>no</v>
      </c>
      <c r="X771" s="2" cm="2">
        <f t="array" ref="X771:X772">FREQUENCY(IF('Data Transformation'!$B$425:$B$6424='Bin Analysis'!L771,'Data Transformation'!$G$425:$G$6424),'Data Transformation'!$U$11)</f>
        <v>17</v>
      </c>
      <c r="Y771" s="2" cm="2">
        <f t="array" ref="Y771:Y772">FREQUENCY(IF('Data Transformation'!$B$425:$B$6424='Bin Analysis'!L771,'Data Transformation'!$G$425:$G$6424),'Data Transformation'!$U$12)</f>
        <v>17</v>
      </c>
    </row>
    <row r="772" spans="1:25" x14ac:dyDescent="0.45">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4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45">
      <c r="A774" s="32">
        <f>IF(Weighting!$P$6&gt;0,B774,"")</f>
        <v>0.3356747967</v>
      </c>
      <c r="B774">
        <f>Weighting!$C$6</f>
        <v>0.3356747967</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15</v>
      </c>
      <c r="I774">
        <f>H774-H773</f>
        <v>15</v>
      </c>
      <c r="J774">
        <f>IF(I774=0,0,1)</f>
        <v>1</v>
      </c>
      <c r="K774">
        <f>J774*Weighting!$W$6</f>
        <v>1</v>
      </c>
      <c r="M774" s="14"/>
    </row>
    <row r="775" spans="1:25" x14ac:dyDescent="0.45">
      <c r="A775" s="32">
        <f>IF(Weighting!$P$7&gt;0,B775,"")</f>
        <v>0.44134959340000002</v>
      </c>
      <c r="B775">
        <f>Weighting!$C$7</f>
        <v>0.44134959340000002</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17</v>
      </c>
      <c r="I775">
        <f t="shared" ref="I775:I793" si="97">H775-H774</f>
        <v>2</v>
      </c>
      <c r="J775">
        <f>IF(I775=0,0,1)</f>
        <v>1</v>
      </c>
      <c r="K775">
        <f>J775*Weighting!$W$7</f>
        <v>2</v>
      </c>
      <c r="M775" s="14"/>
    </row>
    <row r="776" spans="1:25" x14ac:dyDescent="0.45">
      <c r="A776" s="32">
        <f>IF(Weighting!$P$8&gt;0,B776,"")</f>
        <v>0.54702439010000004</v>
      </c>
      <c r="B776">
        <f>Weighting!$C$8</f>
        <v>0.54702439010000004</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17</v>
      </c>
      <c r="I776">
        <f t="shared" si="97"/>
        <v>0</v>
      </c>
      <c r="J776">
        <f t="shared" ref="J776:J793" si="98">IF(I776=0,0,1)</f>
        <v>0</v>
      </c>
      <c r="K776">
        <f>J776*Weighting!$W$8</f>
        <v>0</v>
      </c>
      <c r="M776" s="14"/>
    </row>
    <row r="777" spans="1:25" x14ac:dyDescent="0.45">
      <c r="A777" s="32">
        <f>IF(Weighting!$P$9&gt;0,B777,"")</f>
        <v>0.65269918680000005</v>
      </c>
      <c r="B777" s="50">
        <f>Weighting!$C$9</f>
        <v>0.65269918680000005</v>
      </c>
      <c r="C777">
        <f>Weighting!$F$9</f>
        <v>0</v>
      </c>
      <c r="D777" t="b">
        <f>IF(C777=1,'Data Transformation'!$G$3+0.5*'Data Transformation'!$W$25,IF(C778=1,D778-'Data Transformation'!$W$25,FALSE))</f>
        <v>0</v>
      </c>
      <c r="E777" t="str">
        <f t="array" ref="E777">IF(ISLOGICAL(D777),"",FREQUENCY(IF('Data Transformation'!$B$425:$B$8425='Bin Analysis'!$B771,'Data Transformation'!$G$425:$G$8425),D777))</f>
        <v/>
      </c>
      <c r="F777" t="str">
        <f t="shared" si="96"/>
        <v/>
      </c>
      <c r="G777">
        <f>Weighting!$H$9</f>
        <v>0</v>
      </c>
      <c r="H777">
        <f t="array" ref="H777">FREQUENCY(IF('Data Transformation'!$B$4:$B$8425=B771,'Data Transformation'!$G$4:$G$8425),'Bin Analysis'!$B777)</f>
        <v>17</v>
      </c>
      <c r="I777">
        <f t="shared" si="97"/>
        <v>0</v>
      </c>
      <c r="J777">
        <f t="shared" si="98"/>
        <v>0</v>
      </c>
      <c r="K777">
        <f>J777*Weighting!$W$9</f>
        <v>0</v>
      </c>
      <c r="M777" s="14"/>
    </row>
    <row r="778" spans="1:25" x14ac:dyDescent="0.45">
      <c r="A778" s="32">
        <f>IF(Weighting!$P$10&gt;0,B778,"")</f>
        <v>0.75837398350000007</v>
      </c>
      <c r="B778">
        <f>Weighting!$C$10</f>
        <v>0.75837398350000007</v>
      </c>
      <c r="C778">
        <f>Weighting!$F$10</f>
        <v>0</v>
      </c>
      <c r="D778" t="b">
        <f>IF(C778=1,'Data Transformation'!$G$3+0.5*'Data Transformation'!$W$25,IF(C779=1,D779-'Data Transformation'!$W$25,FALSE))</f>
        <v>0</v>
      </c>
      <c r="E778" t="str">
        <f t="array" ref="E778">IF(ISLOGICAL(D778),"",FREQUENCY(IF('Data Transformation'!$B$425:$B$8425='Bin Analysis'!$B771,'Data Transformation'!$G$425:$G$8425),D778))</f>
        <v/>
      </c>
      <c r="F778" t="str">
        <f t="shared" si="96"/>
        <v/>
      </c>
      <c r="G778">
        <f>Weighting!$H$10</f>
        <v>0</v>
      </c>
      <c r="H778">
        <f t="array" ref="H778">FREQUENCY(IF('Data Transformation'!$B$4:$B$8425=B771,'Data Transformation'!$G$4:$G$8425),'Bin Analysis'!$B778)</f>
        <v>17</v>
      </c>
      <c r="I778">
        <f t="shared" si="97"/>
        <v>0</v>
      </c>
      <c r="J778">
        <f t="shared" si="98"/>
        <v>0</v>
      </c>
      <c r="K778">
        <f>J778*Weighting!$W$10</f>
        <v>0</v>
      </c>
      <c r="M778" s="14"/>
    </row>
    <row r="779" spans="1:25" x14ac:dyDescent="0.45">
      <c r="A779" s="32">
        <f>IF(Weighting!$P$11&gt;0,B779,"")</f>
        <v>0.86404878020000009</v>
      </c>
      <c r="B779">
        <f>Weighting!$C$11</f>
        <v>0.86404878020000009</v>
      </c>
      <c r="C779">
        <f>Weighting!$F$11</f>
        <v>0</v>
      </c>
      <c r="D779" t="b">
        <f>IF(C779=1,'Data Transformation'!$G$3+0.5*'Data Transformation'!$W$25,IF(C780=1,D780-'Data Transformation'!$W$25,FALSE))</f>
        <v>0</v>
      </c>
      <c r="E779" t="str">
        <f t="array" ref="E779">IF(ISLOGICAL(D779),"",FREQUENCY(IF('Data Transformation'!$B$425:$B$8425='Bin Analysis'!$B771,'Data Transformation'!$G$425:$G$8425),D779))</f>
        <v/>
      </c>
      <c r="F779" t="str">
        <f t="shared" si="96"/>
        <v/>
      </c>
      <c r="G779">
        <f>Weighting!$H$11</f>
        <v>0</v>
      </c>
      <c r="H779">
        <f t="array" ref="H779">FREQUENCY(IF('Data Transformation'!$B$4:$B$8425=B771,'Data Transformation'!$G$4:$G$8425),'Bin Analysis'!$B779)</f>
        <v>17</v>
      </c>
      <c r="I779">
        <f t="shared" si="97"/>
        <v>0</v>
      </c>
      <c r="J779">
        <f t="shared" si="98"/>
        <v>0</v>
      </c>
      <c r="K779">
        <f>J779*Weighting!$W$11</f>
        <v>0</v>
      </c>
      <c r="M779" s="14"/>
    </row>
    <row r="780" spans="1:25" x14ac:dyDescent="0.45">
      <c r="A780" s="32">
        <f>IF(Weighting!$P$12&gt;0,B780,"")</f>
        <v>0.96972357690000011</v>
      </c>
      <c r="B780">
        <f>Weighting!$C$12</f>
        <v>0.96972357690000011</v>
      </c>
      <c r="C780">
        <f>Weighting!$F$12</f>
        <v>0</v>
      </c>
      <c r="D780">
        <f>IF(C780=1,'Data Transformation'!$G$3+0.5*'Data Transformation'!$W$25,IF(C781=1,D781-'Data Transformation'!$W$25,FALSE))</f>
        <v>0.76999999999999991</v>
      </c>
      <c r="E780">
        <f t="array" ref="E780">IF(ISLOGICAL(D780),"",FREQUENCY(IF('Data Transformation'!$B$425:$B$8425='Bin Analysis'!$B771,'Data Transformation'!$G$425:$G$8425),D780))</f>
        <v>17</v>
      </c>
      <c r="F780" t="e">
        <f t="shared" si="96"/>
        <v>#VALUE!</v>
      </c>
      <c r="G780">
        <f>Weighting!$H$12</f>
        <v>0</v>
      </c>
      <c r="H780">
        <f t="array" ref="H780">FREQUENCY(IF('Data Transformation'!$B$4:$B$8425=B771,'Data Transformation'!$G$4:$G$8425),'Bin Analysis'!$B780)</f>
        <v>17</v>
      </c>
      <c r="I780">
        <f t="shared" si="97"/>
        <v>0</v>
      </c>
      <c r="J780">
        <f t="shared" si="98"/>
        <v>0</v>
      </c>
      <c r="K780">
        <f>J780*Weighting!$W$12</f>
        <v>0</v>
      </c>
      <c r="M780" s="14"/>
    </row>
    <row r="781" spans="1:25" x14ac:dyDescent="0.45">
      <c r="A781" s="32">
        <f>IF(Weighting!$P$13&gt;0,B781,"")</f>
        <v>1.0753983736000001</v>
      </c>
      <c r="B781">
        <f>Weighting!$C$13</f>
        <v>1.0753983736000001</v>
      </c>
      <c r="C781">
        <f>Weighting!$F$13</f>
        <v>1</v>
      </c>
      <c r="D781">
        <f>IF(C781=1,'Data Transformation'!$G$3+0.5*'Data Transformation'!$W$25,IF(C782=1,D782-'Data Transformation'!$W$25,FALSE))</f>
        <v>1.17</v>
      </c>
      <c r="E781">
        <f t="array" ref="E781">IF(ISLOGICAL(D781),"",FREQUENCY(IF('Data Transformation'!$B$425:$B$8425='Bin Analysis'!$B771,'Data Transformation'!$G$425:$G$8425),D781))</f>
        <v>17</v>
      </c>
      <c r="F781">
        <f t="shared" si="96"/>
        <v>0</v>
      </c>
      <c r="G781">
        <f>Weighting!$H$13</f>
        <v>0</v>
      </c>
      <c r="H781">
        <f t="array" ref="H781">FREQUENCY(IF('Data Transformation'!$B$4:$B$8425=B771,'Data Transformation'!$G$4:$G$8425),'Bin Analysis'!$B781)</f>
        <v>18</v>
      </c>
      <c r="I781">
        <f t="shared" si="97"/>
        <v>1</v>
      </c>
      <c r="J781">
        <f t="shared" si="98"/>
        <v>1</v>
      </c>
      <c r="K781">
        <f>J781*Weighting!$W$13</f>
        <v>1</v>
      </c>
      <c r="M781" s="14"/>
    </row>
    <row r="782" spans="1:25" x14ac:dyDescent="0.45">
      <c r="A782" s="32">
        <f>IF(Weighting!$P$14&gt;0,B782,"")</f>
        <v>1.1810731703000001</v>
      </c>
      <c r="B782">
        <f>Weighting!$C$14</f>
        <v>1.1810731703000001</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18</v>
      </c>
      <c r="I782">
        <f t="shared" si="97"/>
        <v>0</v>
      </c>
      <c r="J782">
        <f t="shared" si="98"/>
        <v>0</v>
      </c>
      <c r="K782">
        <f>J782*Weighting!$W$14</f>
        <v>0</v>
      </c>
      <c r="M782" s="14"/>
    </row>
    <row r="783" spans="1:25" x14ac:dyDescent="0.45">
      <c r="A783" s="32">
        <f>IF(Weighting!$P$15&gt;0,B783,"")</f>
        <v>1.2867489670000001</v>
      </c>
      <c r="B783">
        <f>Weighting!$C$15</f>
        <v>1.2867489670000001</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18</v>
      </c>
      <c r="I783">
        <f t="shared" si="97"/>
        <v>0</v>
      </c>
      <c r="J783">
        <f t="shared" si="98"/>
        <v>0</v>
      </c>
      <c r="K783">
        <f>J783*Weighting!$W$15</f>
        <v>0</v>
      </c>
      <c r="M783" s="14"/>
    </row>
    <row r="784" spans="1:25" x14ac:dyDescent="0.45">
      <c r="A784" s="32" t="str">
        <f>IF(Weighting!$P$16&gt;0,B784,"")</f>
        <v/>
      </c>
      <c r="B784">
        <f>Weighting!$C$16</f>
        <v>1.3924227637000002</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18</v>
      </c>
      <c r="I784">
        <f t="shared" si="97"/>
        <v>0</v>
      </c>
      <c r="J784">
        <f t="shared" si="98"/>
        <v>0</v>
      </c>
      <c r="K784">
        <f>J784*Weighting!$W$16</f>
        <v>0</v>
      </c>
      <c r="M784" s="14"/>
    </row>
    <row r="785" spans="1:25" x14ac:dyDescent="0.45">
      <c r="A785" s="32" t="str">
        <f>IF(Weighting!$P$17&gt;0,B785,"")</f>
        <v/>
      </c>
      <c r="B785">
        <f>Weighting!$C$17</f>
        <v>1.4980975604000002</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18</v>
      </c>
      <c r="I785">
        <f t="shared" si="97"/>
        <v>0</v>
      </c>
      <c r="J785">
        <f t="shared" si="98"/>
        <v>0</v>
      </c>
      <c r="K785">
        <f>J785*Weighting!$W$17</f>
        <v>0</v>
      </c>
      <c r="M785" s="14"/>
    </row>
    <row r="786" spans="1:25" x14ac:dyDescent="0.45">
      <c r="A786" s="32" t="str">
        <f>IF(Weighting!$P$18&gt;0,B786,"")</f>
        <v/>
      </c>
      <c r="B786">
        <f>Weighting!$C$18</f>
        <v>1.6037723571000002</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18</v>
      </c>
      <c r="I786">
        <f t="shared" si="97"/>
        <v>0</v>
      </c>
      <c r="J786">
        <f t="shared" si="98"/>
        <v>0</v>
      </c>
      <c r="K786">
        <f>J786*Weighting!$W$18</f>
        <v>0</v>
      </c>
      <c r="M786" s="14"/>
    </row>
    <row r="787" spans="1:25" x14ac:dyDescent="0.45">
      <c r="A787" s="32" t="str">
        <f>IF(Weighting!$P$19&gt;0,B787,"")</f>
        <v/>
      </c>
      <c r="B787">
        <f>Weighting!$C$19</f>
        <v>1.7094471538000002</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18</v>
      </c>
      <c r="I787">
        <f t="shared" si="97"/>
        <v>0</v>
      </c>
      <c r="J787">
        <f t="shared" si="98"/>
        <v>0</v>
      </c>
      <c r="K787">
        <f>J787*Weighting!$W$19</f>
        <v>0</v>
      </c>
      <c r="M787" s="14"/>
    </row>
    <row r="788" spans="1:25" x14ac:dyDescent="0.45">
      <c r="A788" s="32" t="str">
        <f>IF(Weighting!$P$20&gt;0,B788,"")</f>
        <v/>
      </c>
      <c r="B788">
        <f>Weighting!$C$20</f>
        <v>1.8151219505000002</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18</v>
      </c>
      <c r="I788">
        <f t="shared" si="97"/>
        <v>0</v>
      </c>
      <c r="J788">
        <f t="shared" si="98"/>
        <v>0</v>
      </c>
      <c r="K788">
        <f>J788*Weighting!$W$20</f>
        <v>0</v>
      </c>
      <c r="M788" s="14"/>
    </row>
    <row r="789" spans="1:25" x14ac:dyDescent="0.45">
      <c r="A789" s="32" t="str">
        <f>IF(Weighting!$P$21&gt;0,B789,"")</f>
        <v/>
      </c>
      <c r="B789">
        <f>Weighting!$C$21</f>
        <v>1.9207967472000003</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18</v>
      </c>
      <c r="I789">
        <f t="shared" si="97"/>
        <v>0</v>
      </c>
      <c r="J789">
        <f t="shared" si="98"/>
        <v>0</v>
      </c>
      <c r="K789">
        <f>J789*Weighting!$W$21</f>
        <v>0</v>
      </c>
      <c r="M789" s="14"/>
    </row>
    <row r="790" spans="1:25" x14ac:dyDescent="0.45">
      <c r="A790" s="32" t="str">
        <f>IF(Weighting!$P$22&gt;0,B790,"")</f>
        <v/>
      </c>
      <c r="B790">
        <f>Weighting!$C$22</f>
        <v>2.0264715439000001</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18</v>
      </c>
      <c r="I790">
        <f t="shared" si="97"/>
        <v>0</v>
      </c>
      <c r="J790">
        <f t="shared" si="98"/>
        <v>0</v>
      </c>
      <c r="K790">
        <f>J790*Weighting!$W$22</f>
        <v>0</v>
      </c>
      <c r="M790" s="14"/>
    </row>
    <row r="791" spans="1:25" x14ac:dyDescent="0.45">
      <c r="A791" s="32" t="str">
        <f>IF(Weighting!$P$23&gt;0,B791,"")</f>
        <v/>
      </c>
      <c r="B791">
        <f>Weighting!$C$23</f>
        <v>2.1321463405999999</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18</v>
      </c>
      <c r="I791">
        <f t="shared" si="97"/>
        <v>0</v>
      </c>
      <c r="J791">
        <f t="shared" si="98"/>
        <v>0</v>
      </c>
      <c r="K791">
        <f>J791*Weighting!$W$23</f>
        <v>0</v>
      </c>
      <c r="M791" s="14"/>
    </row>
    <row r="792" spans="1:25" x14ac:dyDescent="0.45">
      <c r="A792" s="32" t="str">
        <f>IF(Weighting!$P$24&gt;0,B792,"")</f>
        <v/>
      </c>
      <c r="B792">
        <f>Weighting!$C$24</f>
        <v>2.2378211372999997</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18</v>
      </c>
      <c r="I792">
        <f t="shared" si="97"/>
        <v>0</v>
      </c>
      <c r="J792">
        <f t="shared" si="98"/>
        <v>0</v>
      </c>
      <c r="K792">
        <f>J792*Weighting!$W$24</f>
        <v>0</v>
      </c>
      <c r="M792" s="14"/>
    </row>
    <row r="793" spans="1:25" x14ac:dyDescent="0.45">
      <c r="A793" s="32" t="str">
        <f>IF(Weighting!$P$25&gt;0,B793,"")</f>
        <v/>
      </c>
      <c r="B793">
        <f>Weighting!$C$25</f>
        <v>2.3434959339999994</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18</v>
      </c>
      <c r="I793">
        <f t="shared" si="97"/>
        <v>0</v>
      </c>
      <c r="J793">
        <f t="shared" si="98"/>
        <v>0</v>
      </c>
      <c r="K793">
        <f>J793*Weighting!$W$25</f>
        <v>0</v>
      </c>
      <c r="M793" s="14"/>
    </row>
    <row r="794" spans="1:25" x14ac:dyDescent="0.45">
      <c r="O794"/>
      <c r="P794"/>
      <c r="Q794"/>
      <c r="R794"/>
    </row>
    <row r="795" spans="1:25" ht="23.15" x14ac:dyDescent="0.6">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12</v>
      </c>
      <c r="N795" s="27">
        <f>IF('Input and Summary Results'!$J$16="minimum",'Bin Analysis'!X796/(M795-1),'Bin Analysis'!Y795/('Bin Analysis'!M795-1))</f>
        <v>0</v>
      </c>
      <c r="O795" s="27">
        <f>IF(M795=FALSE,NA(),(VLOOKUP(1,C798:K817,4,FALSE))/(M795-1))</f>
        <v>1</v>
      </c>
      <c r="P795" s="27">
        <f>IF(M795=FALSE,NA(),SUM(J798:J817)/Weighting!$S$5)</f>
        <v>0.3</v>
      </c>
      <c r="Q795" s="27">
        <f>IF(M795=FALSE,NA(),SUM(K798:K817)/Weighting!$S$6)</f>
        <v>0.2608695652173913</v>
      </c>
      <c r="R795" s="27">
        <f>IF(M795=FALSE,NA(),(VLOOKUP(1,G798:K817,3,FALSE))/(M795-1))</f>
        <v>0</v>
      </c>
      <c r="S795" s="22" t="str">
        <f>IF(M795=FALSE,NA(),IF(SUM(J798:J817)=2,"yes","no"))</f>
        <v>no</v>
      </c>
      <c r="X795" s="2" cm="2">
        <f t="array" ref="X795:X796">FREQUENCY(IF('Data Transformation'!$B$425:$B$6424='Bin Analysis'!L795,'Data Transformation'!$G$425:$G$6424),'Data Transformation'!$U$11)</f>
        <v>11</v>
      </c>
      <c r="Y795" s="2" cm="2">
        <f t="array" ref="Y795:Y796">FREQUENCY(IF('Data Transformation'!$B$425:$B$6424='Bin Analysis'!L795,'Data Transformation'!$G$425:$G$6424),'Data Transformation'!$U$12)</f>
        <v>0</v>
      </c>
    </row>
    <row r="796" spans="1:25" x14ac:dyDescent="0.45">
      <c r="A796" s="14" t="s">
        <v>67</v>
      </c>
      <c r="B796" t="s">
        <v>47</v>
      </c>
      <c r="C796" t="s">
        <v>5</v>
      </c>
      <c r="D796" t="s">
        <v>100</v>
      </c>
      <c r="E796" t="s">
        <v>101</v>
      </c>
      <c r="F796" t="s">
        <v>102</v>
      </c>
      <c r="G796" t="s">
        <v>70</v>
      </c>
      <c r="H796" t="s">
        <v>31</v>
      </c>
      <c r="I796" t="s">
        <v>32</v>
      </c>
      <c r="J796" t="s">
        <v>46</v>
      </c>
      <c r="K796" s="14" t="s">
        <v>45</v>
      </c>
      <c r="M796" s="14"/>
      <c r="X796" s="2">
        <v>0</v>
      </c>
      <c r="Y796" s="2">
        <v>11</v>
      </c>
    </row>
    <row r="797" spans="1:25" x14ac:dyDescent="0.4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45">
      <c r="A798" s="32">
        <f>IF(Weighting!$P$6&gt;0,B798,"")</f>
        <v>0.3356747967</v>
      </c>
      <c r="B798">
        <f>Weighting!$C$6</f>
        <v>0.3356747967</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45">
      <c r="A799" s="32">
        <f>IF(Weighting!$P$7&gt;0,B799,"")</f>
        <v>0.44134959340000002</v>
      </c>
      <c r="B799">
        <f>Weighting!$C$7</f>
        <v>0.44134959340000002</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45">
      <c r="A800" s="32">
        <f>IF(Weighting!$P$8&gt;0,B800,"")</f>
        <v>0.54702439010000004</v>
      </c>
      <c r="B800">
        <f>Weighting!$C$8</f>
        <v>0.54702439010000004</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0</v>
      </c>
      <c r="I800">
        <f t="shared" si="100"/>
        <v>0</v>
      </c>
      <c r="J800">
        <f t="shared" ref="J800:J817" si="101">IF(I800=0,0,1)</f>
        <v>0</v>
      </c>
      <c r="K800">
        <f>J800*Weighting!$W$8</f>
        <v>0</v>
      </c>
      <c r="M800" s="14"/>
    </row>
    <row r="801" spans="1:13" x14ac:dyDescent="0.45">
      <c r="A801" s="32">
        <f>IF(Weighting!$P$9&gt;0,B801,"")</f>
        <v>0.65269918680000005</v>
      </c>
      <c r="B801" s="50">
        <f>Weighting!$C$9</f>
        <v>0.65269918680000005</v>
      </c>
      <c r="C801">
        <f>Weighting!$F$9</f>
        <v>0</v>
      </c>
      <c r="D801" t="b">
        <f>IF(C801=1,'Data Transformation'!$G$3+0.5*'Data Transformation'!$W$25,IF(C802=1,D802-'Data Transformation'!$W$25,FALSE))</f>
        <v>0</v>
      </c>
      <c r="E801" t="str">
        <f t="array" ref="E801">IF(ISLOGICAL(D801),"",FREQUENCY(IF('Data Transformation'!$B$425:$B$8425='Bin Analysis'!$B795,'Data Transformation'!$G$425:$G$8425),D801))</f>
        <v/>
      </c>
      <c r="F801" t="str">
        <f t="shared" si="99"/>
        <v/>
      </c>
      <c r="G801">
        <f>Weighting!$H$9</f>
        <v>0</v>
      </c>
      <c r="H801">
        <f t="array" ref="H801">FREQUENCY(IF('Data Transformation'!$B$4:$B$8425=B795,'Data Transformation'!$G$4:$G$8425),'Bin Analysis'!$B801)</f>
        <v>0</v>
      </c>
      <c r="I801">
        <f t="shared" si="100"/>
        <v>0</v>
      </c>
      <c r="J801">
        <f t="shared" si="101"/>
        <v>0</v>
      </c>
      <c r="K801">
        <f>J801*Weighting!$W$9</f>
        <v>0</v>
      </c>
      <c r="M801" s="14"/>
    </row>
    <row r="802" spans="1:13" x14ac:dyDescent="0.45">
      <c r="A802" s="32">
        <f>IF(Weighting!$P$10&gt;0,B802,"")</f>
        <v>0.75837398350000007</v>
      </c>
      <c r="B802">
        <f>Weighting!$C$10</f>
        <v>0.75837398350000007</v>
      </c>
      <c r="C802">
        <f>Weighting!$F$10</f>
        <v>0</v>
      </c>
      <c r="D802" t="b">
        <f>IF(C802=1,'Data Transformation'!$G$3+0.5*'Data Transformation'!$W$25,IF(C803=1,D803-'Data Transformation'!$W$25,FALSE))</f>
        <v>0</v>
      </c>
      <c r="E802" t="str">
        <f t="array" ref="E802">IF(ISLOGICAL(D802),"",FREQUENCY(IF('Data Transformation'!$B$425:$B$8425='Bin Analysis'!$B795,'Data Transformation'!$G$425:$G$8425),D802))</f>
        <v/>
      </c>
      <c r="F802" t="str">
        <f t="shared" si="99"/>
        <v/>
      </c>
      <c r="G802">
        <f>Weighting!$H$10</f>
        <v>0</v>
      </c>
      <c r="H802">
        <f t="array" ref="H802">FREQUENCY(IF('Data Transformation'!$B$4:$B$8425=B795,'Data Transformation'!$G$4:$G$8425),'Bin Analysis'!$B802)</f>
        <v>0</v>
      </c>
      <c r="I802">
        <f t="shared" si="100"/>
        <v>0</v>
      </c>
      <c r="J802">
        <f t="shared" si="101"/>
        <v>0</v>
      </c>
      <c r="K802">
        <f>J802*Weighting!$W$10</f>
        <v>0</v>
      </c>
      <c r="M802" s="14"/>
    </row>
    <row r="803" spans="1:13" x14ac:dyDescent="0.45">
      <c r="A803" s="32">
        <f>IF(Weighting!$P$11&gt;0,B803,"")</f>
        <v>0.86404878020000009</v>
      </c>
      <c r="B803">
        <f>Weighting!$C$11</f>
        <v>0.86404878020000009</v>
      </c>
      <c r="C803">
        <f>Weighting!$F$11</f>
        <v>0</v>
      </c>
      <c r="D803" t="b">
        <f>IF(C803=1,'Data Transformation'!$G$3+0.5*'Data Transformation'!$W$25,IF(C804=1,D804-'Data Transformation'!$W$25,FALSE))</f>
        <v>0</v>
      </c>
      <c r="E803" t="str">
        <f t="array" ref="E803">IF(ISLOGICAL(D803),"",FREQUENCY(IF('Data Transformation'!$B$425:$B$8425='Bin Analysis'!$B795,'Data Transformation'!$G$425:$G$8425),D803))</f>
        <v/>
      </c>
      <c r="F803" t="str">
        <f t="shared" si="99"/>
        <v/>
      </c>
      <c r="G803">
        <f>Weighting!$H$11</f>
        <v>0</v>
      </c>
      <c r="H803">
        <f t="array" ref="H803">FREQUENCY(IF('Data Transformation'!$B$4:$B$8425=B795,'Data Transformation'!$G$4:$G$8425),'Bin Analysis'!$B803)</f>
        <v>2</v>
      </c>
      <c r="I803">
        <f t="shared" si="100"/>
        <v>2</v>
      </c>
      <c r="J803">
        <f t="shared" si="101"/>
        <v>1</v>
      </c>
      <c r="K803">
        <f>J803*Weighting!$W$11</f>
        <v>3</v>
      </c>
      <c r="M803" s="14"/>
    </row>
    <row r="804" spans="1:13" x14ac:dyDescent="0.45">
      <c r="A804" s="32">
        <f>IF(Weighting!$P$12&gt;0,B804,"")</f>
        <v>0.96972357690000011</v>
      </c>
      <c r="B804">
        <f>Weighting!$C$12</f>
        <v>0.96972357690000011</v>
      </c>
      <c r="C804">
        <f>Weighting!$F$12</f>
        <v>0</v>
      </c>
      <c r="D804">
        <f>IF(C804=1,'Data Transformation'!$G$3+0.5*'Data Transformation'!$W$25,IF(C805=1,D805-'Data Transformation'!$W$25,FALSE))</f>
        <v>0.76999999999999991</v>
      </c>
      <c r="E804">
        <f t="array" ref="E804">IF(ISLOGICAL(D804),"",FREQUENCY(IF('Data Transformation'!$B$425:$B$8425='Bin Analysis'!$B795,'Data Transformation'!$G$425:$G$8425),D804))</f>
        <v>0</v>
      </c>
      <c r="F804" t="e">
        <f t="shared" si="99"/>
        <v>#VALUE!</v>
      </c>
      <c r="G804">
        <f>Weighting!$H$12</f>
        <v>0</v>
      </c>
      <c r="H804">
        <f t="array" ref="H804">FREQUENCY(IF('Data Transformation'!$B$4:$B$8425=B795,'Data Transformation'!$G$4:$G$8425),'Bin Analysis'!$B804)</f>
        <v>9</v>
      </c>
      <c r="I804">
        <f t="shared" si="100"/>
        <v>7</v>
      </c>
      <c r="J804">
        <f t="shared" si="101"/>
        <v>1</v>
      </c>
      <c r="K804">
        <f>J804*Weighting!$W$12</f>
        <v>2</v>
      </c>
      <c r="M804" s="14"/>
    </row>
    <row r="805" spans="1:13" x14ac:dyDescent="0.45">
      <c r="A805" s="32">
        <f>IF(Weighting!$P$13&gt;0,B805,"")</f>
        <v>1.0753983736000001</v>
      </c>
      <c r="B805">
        <f>Weighting!$C$13</f>
        <v>1.0753983736000001</v>
      </c>
      <c r="C805">
        <f>Weighting!$F$13</f>
        <v>1</v>
      </c>
      <c r="D805">
        <f>IF(C805=1,'Data Transformation'!$G$3+0.5*'Data Transformation'!$W$25,IF(C806=1,D806-'Data Transformation'!$W$25,FALSE))</f>
        <v>1.17</v>
      </c>
      <c r="E805">
        <f t="array" ref="E805">IF(ISLOGICAL(D805),"",FREQUENCY(IF('Data Transformation'!$B$425:$B$8425='Bin Analysis'!$B795,'Data Transformation'!$G$425:$G$8425),D805))</f>
        <v>11</v>
      </c>
      <c r="F805">
        <f t="shared" si="99"/>
        <v>11</v>
      </c>
      <c r="G805">
        <f>Weighting!$H$13</f>
        <v>0</v>
      </c>
      <c r="H805">
        <f t="array" ref="H805">FREQUENCY(IF('Data Transformation'!$B$4:$B$8425=B795,'Data Transformation'!$G$4:$G$8425),'Bin Analysis'!$B805)</f>
        <v>12</v>
      </c>
      <c r="I805">
        <f t="shared" si="100"/>
        <v>3</v>
      </c>
      <c r="J805">
        <f t="shared" si="101"/>
        <v>1</v>
      </c>
      <c r="K805">
        <f>J805*Weighting!$W$13</f>
        <v>1</v>
      </c>
      <c r="M805" s="14"/>
    </row>
    <row r="806" spans="1:13" x14ac:dyDescent="0.45">
      <c r="A806" s="32">
        <f>IF(Weighting!$P$14&gt;0,B806,"")</f>
        <v>1.1810731703000001</v>
      </c>
      <c r="B806">
        <f>Weighting!$C$14</f>
        <v>1.1810731703000001</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12</v>
      </c>
      <c r="I806">
        <f t="shared" si="100"/>
        <v>0</v>
      </c>
      <c r="J806">
        <f t="shared" si="101"/>
        <v>0</v>
      </c>
      <c r="K806">
        <f>J806*Weighting!$W$14</f>
        <v>0</v>
      </c>
      <c r="M806" s="14"/>
    </row>
    <row r="807" spans="1:13" x14ac:dyDescent="0.45">
      <c r="A807" s="32">
        <f>IF(Weighting!$P$15&gt;0,B807,"")</f>
        <v>1.2867489670000001</v>
      </c>
      <c r="B807">
        <f>Weighting!$C$15</f>
        <v>1.2867489670000001</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12</v>
      </c>
      <c r="I807">
        <f t="shared" si="100"/>
        <v>0</v>
      </c>
      <c r="J807">
        <f t="shared" si="101"/>
        <v>0</v>
      </c>
      <c r="K807">
        <f>J807*Weighting!$W$15</f>
        <v>0</v>
      </c>
      <c r="M807" s="14"/>
    </row>
    <row r="808" spans="1:13" x14ac:dyDescent="0.45">
      <c r="A808" s="32" t="str">
        <f>IF(Weighting!$P$16&gt;0,B808,"")</f>
        <v/>
      </c>
      <c r="B808">
        <f>Weighting!$C$16</f>
        <v>1.3924227637000002</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12</v>
      </c>
      <c r="I808">
        <f t="shared" si="100"/>
        <v>0</v>
      </c>
      <c r="J808">
        <f t="shared" si="101"/>
        <v>0</v>
      </c>
      <c r="K808">
        <f>J808*Weighting!$W$16</f>
        <v>0</v>
      </c>
      <c r="M808" s="14"/>
    </row>
    <row r="809" spans="1:13" x14ac:dyDescent="0.45">
      <c r="A809" s="32" t="str">
        <f>IF(Weighting!$P$17&gt;0,B809,"")</f>
        <v/>
      </c>
      <c r="B809">
        <f>Weighting!$C$17</f>
        <v>1.4980975604000002</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12</v>
      </c>
      <c r="I809">
        <f t="shared" si="100"/>
        <v>0</v>
      </c>
      <c r="J809">
        <f t="shared" si="101"/>
        <v>0</v>
      </c>
      <c r="K809">
        <f>J809*Weighting!$W$17</f>
        <v>0</v>
      </c>
      <c r="M809" s="14"/>
    </row>
    <row r="810" spans="1:13" x14ac:dyDescent="0.45">
      <c r="A810" s="32" t="str">
        <f>IF(Weighting!$P$18&gt;0,B810,"")</f>
        <v/>
      </c>
      <c r="B810">
        <f>Weighting!$C$18</f>
        <v>1.6037723571000002</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12</v>
      </c>
      <c r="I810">
        <f t="shared" si="100"/>
        <v>0</v>
      </c>
      <c r="J810">
        <f t="shared" si="101"/>
        <v>0</v>
      </c>
      <c r="K810">
        <f>J810*Weighting!$W$18</f>
        <v>0</v>
      </c>
      <c r="M810" s="14"/>
    </row>
    <row r="811" spans="1:13" x14ac:dyDescent="0.45">
      <c r="A811" s="32" t="str">
        <f>IF(Weighting!$P$19&gt;0,B811,"")</f>
        <v/>
      </c>
      <c r="B811">
        <f>Weighting!$C$19</f>
        <v>1.7094471538000002</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12</v>
      </c>
      <c r="I811">
        <f t="shared" si="100"/>
        <v>0</v>
      </c>
      <c r="J811">
        <f t="shared" si="101"/>
        <v>0</v>
      </c>
      <c r="K811">
        <f>J811*Weighting!$W$19</f>
        <v>0</v>
      </c>
      <c r="M811" s="14"/>
    </row>
    <row r="812" spans="1:13" x14ac:dyDescent="0.45">
      <c r="A812" s="32" t="str">
        <f>IF(Weighting!$P$20&gt;0,B812,"")</f>
        <v/>
      </c>
      <c r="B812">
        <f>Weighting!$C$20</f>
        <v>1.8151219505000002</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12</v>
      </c>
      <c r="I812">
        <f t="shared" si="100"/>
        <v>0</v>
      </c>
      <c r="J812">
        <f t="shared" si="101"/>
        <v>0</v>
      </c>
      <c r="K812">
        <f>J812*Weighting!$W$20</f>
        <v>0</v>
      </c>
      <c r="M812" s="14"/>
    </row>
    <row r="813" spans="1:13" x14ac:dyDescent="0.45">
      <c r="A813" s="32" t="str">
        <f>IF(Weighting!$P$21&gt;0,B813,"")</f>
        <v/>
      </c>
      <c r="B813">
        <f>Weighting!$C$21</f>
        <v>1.9207967472000003</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12</v>
      </c>
      <c r="I813">
        <f t="shared" si="100"/>
        <v>0</v>
      </c>
      <c r="J813">
        <f t="shared" si="101"/>
        <v>0</v>
      </c>
      <c r="K813">
        <f>J813*Weighting!$W$21</f>
        <v>0</v>
      </c>
      <c r="M813" s="14"/>
    </row>
    <row r="814" spans="1:13" x14ac:dyDescent="0.45">
      <c r="A814" s="32" t="str">
        <f>IF(Weighting!$P$22&gt;0,B814,"")</f>
        <v/>
      </c>
      <c r="B814">
        <f>Weighting!$C$22</f>
        <v>2.0264715439000001</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12</v>
      </c>
      <c r="I814">
        <f t="shared" si="100"/>
        <v>0</v>
      </c>
      <c r="J814">
        <f t="shared" si="101"/>
        <v>0</v>
      </c>
      <c r="K814">
        <f>J814*Weighting!$W$22</f>
        <v>0</v>
      </c>
      <c r="M814" s="14"/>
    </row>
    <row r="815" spans="1:13" x14ac:dyDescent="0.45">
      <c r="A815" s="32" t="str">
        <f>IF(Weighting!$P$23&gt;0,B815,"")</f>
        <v/>
      </c>
      <c r="B815">
        <f>Weighting!$C$23</f>
        <v>2.1321463405999999</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12</v>
      </c>
      <c r="I815">
        <f t="shared" si="100"/>
        <v>0</v>
      </c>
      <c r="J815">
        <f t="shared" si="101"/>
        <v>0</v>
      </c>
      <c r="K815">
        <f>J815*Weighting!$W$23</f>
        <v>0</v>
      </c>
      <c r="M815" s="14"/>
    </row>
    <row r="816" spans="1:13" x14ac:dyDescent="0.45">
      <c r="A816" s="32" t="str">
        <f>IF(Weighting!$P$24&gt;0,B816,"")</f>
        <v/>
      </c>
      <c r="B816">
        <f>Weighting!$C$24</f>
        <v>2.2378211372999997</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12</v>
      </c>
      <c r="I816">
        <f t="shared" si="100"/>
        <v>0</v>
      </c>
      <c r="J816">
        <f t="shared" si="101"/>
        <v>0</v>
      </c>
      <c r="K816">
        <f>J816*Weighting!$W$24</f>
        <v>0</v>
      </c>
      <c r="M816" s="14"/>
    </row>
    <row r="817" spans="1:25" x14ac:dyDescent="0.45">
      <c r="A817" s="32" t="str">
        <f>IF(Weighting!$P$25&gt;0,B817,"")</f>
        <v/>
      </c>
      <c r="B817">
        <f>Weighting!$C$25</f>
        <v>2.3434959339999994</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12</v>
      </c>
      <c r="I817">
        <f t="shared" si="100"/>
        <v>0</v>
      </c>
      <c r="J817">
        <f t="shared" si="101"/>
        <v>0</v>
      </c>
      <c r="K817">
        <f>J817*Weighting!$W$25</f>
        <v>0</v>
      </c>
      <c r="M817" s="14"/>
    </row>
    <row r="818" spans="1:25" x14ac:dyDescent="0.45">
      <c r="O818"/>
      <c r="P818"/>
      <c r="Q818"/>
      <c r="R818"/>
    </row>
    <row r="819" spans="1:25" ht="23.15" x14ac:dyDescent="0.6">
      <c r="A819" s="21" t="s">
        <v>0</v>
      </c>
      <c r="B819" s="21">
        <f>IFERROR(VLOOKUP(C819,'Data Transformation'!$L$6:$M$426,2,FALSE),"")</f>
        <v>34</v>
      </c>
      <c r="C819" s="21">
        <f>C795+1</f>
        <v>34</v>
      </c>
      <c r="D819" s="21"/>
      <c r="E819" s="21"/>
      <c r="F819" s="21"/>
      <c r="G819" s="21"/>
      <c r="H819" s="22"/>
      <c r="I819" s="22"/>
      <c r="J819" s="22"/>
      <c r="K819" s="21"/>
      <c r="L819" s="21">
        <f>B819</f>
        <v>34</v>
      </c>
      <c r="M819" s="23">
        <f>INDEX('Data Transformation'!$O$4:$O$424,MATCH($B819,'Data Transformation'!$M$4:$M$424,0),MATCH($M$2,'Data Transformation'!$O$3,0))</f>
        <v>12</v>
      </c>
      <c r="N819" s="27">
        <f>IF('Input and Summary Results'!$J$16="minimum",'Bin Analysis'!X820/(M819-1),'Bin Analysis'!Y819/('Bin Analysis'!M819-1))</f>
        <v>0</v>
      </c>
      <c r="O819" s="27">
        <f>IF(M819=FALSE,NA(),(VLOOKUP(1,C822:K841,4,FALSE))/(M819-1))</f>
        <v>0.27272727272727271</v>
      </c>
      <c r="P819" s="27">
        <f>IF(M819=FALSE,NA(),SUM(J822:J841)/Weighting!$S$5)</f>
        <v>0.7</v>
      </c>
      <c r="Q819" s="27">
        <f>IF(M819=FALSE,NA(),SUM(K822:K841)/Weighting!$S$6)</f>
        <v>0.65217391304347827</v>
      </c>
      <c r="R819" s="27">
        <f>IF(M819=FALSE,NA(),(VLOOKUP(1,G822:K841,3,FALSE))/(M819-1))</f>
        <v>0.27272727272727271</v>
      </c>
      <c r="S819" s="22" t="str">
        <f>IF(M819=FALSE,NA(),IF(SUM(J822:J841)=2,"yes","no"))</f>
        <v>no</v>
      </c>
      <c r="X819" s="2" cm="2">
        <f t="array" ref="X819:X820">FREQUENCY(IF('Data Transformation'!$B$425:$B$6424='Bin Analysis'!L819,'Data Transformation'!$G$425:$G$6424),'Data Transformation'!$U$11)</f>
        <v>11</v>
      </c>
      <c r="Y819" s="2" cm="2">
        <f t="array" ref="Y819:Y820">FREQUENCY(IF('Data Transformation'!$B$425:$B$6424='Bin Analysis'!L819,'Data Transformation'!$G$425:$G$6424),'Data Transformation'!$U$12)</f>
        <v>8</v>
      </c>
    </row>
    <row r="820" spans="1:25" x14ac:dyDescent="0.45">
      <c r="A820" s="14" t="s">
        <v>67</v>
      </c>
      <c r="B820" t="s">
        <v>47</v>
      </c>
      <c r="C820" t="s">
        <v>5</v>
      </c>
      <c r="D820" t="s">
        <v>100</v>
      </c>
      <c r="E820" t="s">
        <v>101</v>
      </c>
      <c r="F820" t="s">
        <v>102</v>
      </c>
      <c r="G820" t="s">
        <v>70</v>
      </c>
      <c r="H820" t="s">
        <v>31</v>
      </c>
      <c r="I820" t="s">
        <v>32</v>
      </c>
      <c r="J820" t="s">
        <v>46</v>
      </c>
      <c r="K820" s="14" t="s">
        <v>45</v>
      </c>
      <c r="M820" s="14"/>
      <c r="X820" s="2">
        <v>0</v>
      </c>
      <c r="Y820" s="2">
        <v>3</v>
      </c>
    </row>
    <row r="821" spans="1:25" x14ac:dyDescent="0.4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45">
      <c r="A822" s="32">
        <f>IF(Weighting!$P$6&gt;0,B822,"")</f>
        <v>0.3356747967</v>
      </c>
      <c r="B822">
        <f>Weighting!$C$6</f>
        <v>0.3356747967</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3</v>
      </c>
      <c r="I822">
        <f>H822-H821</f>
        <v>3</v>
      </c>
      <c r="J822">
        <f>IF(I822=0,0,1)</f>
        <v>1</v>
      </c>
      <c r="K822">
        <f>J822*Weighting!$W$6</f>
        <v>1</v>
      </c>
      <c r="M822" s="14"/>
    </row>
    <row r="823" spans="1:25" x14ac:dyDescent="0.45">
      <c r="A823" s="32">
        <f>IF(Weighting!$P$7&gt;0,B823,"")</f>
        <v>0.44134959340000002</v>
      </c>
      <c r="B823">
        <f>Weighting!$C$7</f>
        <v>0.44134959340000002</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4</v>
      </c>
      <c r="I823">
        <f t="shared" ref="I823:I841" si="103">H823-H822</f>
        <v>1</v>
      </c>
      <c r="J823">
        <f>IF(I823=0,0,1)</f>
        <v>1</v>
      </c>
      <c r="K823">
        <f>J823*Weighting!$W$7</f>
        <v>2</v>
      </c>
      <c r="M823" s="14"/>
    </row>
    <row r="824" spans="1:25" x14ac:dyDescent="0.45">
      <c r="A824" s="32">
        <f>IF(Weighting!$P$8&gt;0,B824,"")</f>
        <v>0.54702439010000004</v>
      </c>
      <c r="B824">
        <f>Weighting!$C$8</f>
        <v>0.54702439010000004</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5</v>
      </c>
      <c r="I824">
        <f t="shared" si="103"/>
        <v>1</v>
      </c>
      <c r="J824">
        <f t="shared" ref="J824:J841" si="104">IF(I824=0,0,1)</f>
        <v>1</v>
      </c>
      <c r="K824">
        <f>J824*Weighting!$W$8</f>
        <v>3</v>
      </c>
      <c r="M824" s="14"/>
    </row>
    <row r="825" spans="1:25" x14ac:dyDescent="0.45">
      <c r="A825" s="32">
        <f>IF(Weighting!$P$9&gt;0,B825,"")</f>
        <v>0.65269918680000005</v>
      </c>
      <c r="B825" s="50">
        <f>Weighting!$C$9</f>
        <v>0.65269918680000005</v>
      </c>
      <c r="C825">
        <f>Weighting!$F$9</f>
        <v>0</v>
      </c>
      <c r="D825" t="b">
        <f>IF(C825=1,'Data Transformation'!$G$3+0.5*'Data Transformation'!$W$25,IF(C826=1,D826-'Data Transformation'!$W$25,FALSE))</f>
        <v>0</v>
      </c>
      <c r="E825" t="str">
        <f t="array" ref="E825">IF(ISLOGICAL(D825),"",FREQUENCY(IF('Data Transformation'!$B$425:$B$8425='Bin Analysis'!$B819,'Data Transformation'!$G$425:$G$8425),D825))</f>
        <v/>
      </c>
      <c r="F825" t="str">
        <f t="shared" si="102"/>
        <v/>
      </c>
      <c r="G825">
        <f>Weighting!$H$9</f>
        <v>0</v>
      </c>
      <c r="H825">
        <f t="array" ref="H825">FREQUENCY(IF('Data Transformation'!$B$4:$B$8425=B819,'Data Transformation'!$G$4:$G$8425),'Bin Analysis'!$B825)</f>
        <v>7</v>
      </c>
      <c r="I825">
        <f t="shared" si="103"/>
        <v>2</v>
      </c>
      <c r="J825">
        <f t="shared" si="104"/>
        <v>1</v>
      </c>
      <c r="K825">
        <f>J825*Weighting!$W$9</f>
        <v>3</v>
      </c>
      <c r="M825" s="14"/>
    </row>
    <row r="826" spans="1:25" x14ac:dyDescent="0.45">
      <c r="A826" s="32">
        <f>IF(Weighting!$P$10&gt;0,B826,"")</f>
        <v>0.75837398350000007</v>
      </c>
      <c r="B826">
        <f>Weighting!$C$10</f>
        <v>0.75837398350000007</v>
      </c>
      <c r="C826">
        <f>Weighting!$F$10</f>
        <v>0</v>
      </c>
      <c r="D826" t="b">
        <f>IF(C826=1,'Data Transformation'!$G$3+0.5*'Data Transformation'!$W$25,IF(C827=1,D827-'Data Transformation'!$W$25,FALSE))</f>
        <v>0</v>
      </c>
      <c r="E826" t="str">
        <f t="array" ref="E826">IF(ISLOGICAL(D826),"",FREQUENCY(IF('Data Transformation'!$B$425:$B$8425='Bin Analysis'!$B819,'Data Transformation'!$G$425:$G$8425),D826))</f>
        <v/>
      </c>
      <c r="F826" t="str">
        <f t="shared" si="102"/>
        <v/>
      </c>
      <c r="G826">
        <f>Weighting!$H$10</f>
        <v>0</v>
      </c>
      <c r="H826">
        <f t="array" ref="H826">FREQUENCY(IF('Data Transformation'!$B$4:$B$8425=B819,'Data Transformation'!$G$4:$G$8425),'Bin Analysis'!$B826)</f>
        <v>7</v>
      </c>
      <c r="I826">
        <f t="shared" si="103"/>
        <v>0</v>
      </c>
      <c r="J826">
        <f t="shared" si="104"/>
        <v>0</v>
      </c>
      <c r="K826">
        <f>J826*Weighting!$W$10</f>
        <v>0</v>
      </c>
      <c r="M826" s="14"/>
    </row>
    <row r="827" spans="1:25" x14ac:dyDescent="0.45">
      <c r="A827" s="32">
        <f>IF(Weighting!$P$11&gt;0,B827,"")</f>
        <v>0.86404878020000009</v>
      </c>
      <c r="B827">
        <f>Weighting!$C$11</f>
        <v>0.86404878020000009</v>
      </c>
      <c r="C827">
        <f>Weighting!$F$11</f>
        <v>0</v>
      </c>
      <c r="D827" t="b">
        <f>IF(C827=1,'Data Transformation'!$G$3+0.5*'Data Transformation'!$W$25,IF(C828=1,D828-'Data Transformation'!$W$25,FALSE))</f>
        <v>0</v>
      </c>
      <c r="E827" t="str">
        <f t="array" ref="E827">IF(ISLOGICAL(D827),"",FREQUENCY(IF('Data Transformation'!$B$425:$B$8425='Bin Analysis'!$B819,'Data Transformation'!$G$425:$G$8425),D827))</f>
        <v/>
      </c>
      <c r="F827" t="str">
        <f t="shared" si="102"/>
        <v/>
      </c>
      <c r="G827">
        <f>Weighting!$H$11</f>
        <v>0</v>
      </c>
      <c r="H827">
        <f t="array" ref="H827">FREQUENCY(IF('Data Transformation'!$B$4:$B$8425=B819,'Data Transformation'!$G$4:$G$8425),'Bin Analysis'!$B827)</f>
        <v>9</v>
      </c>
      <c r="I827">
        <f t="shared" si="103"/>
        <v>2</v>
      </c>
      <c r="J827">
        <f t="shared" si="104"/>
        <v>1</v>
      </c>
      <c r="K827">
        <f>J827*Weighting!$W$11</f>
        <v>3</v>
      </c>
      <c r="M827" s="14"/>
    </row>
    <row r="828" spans="1:25" x14ac:dyDescent="0.45">
      <c r="A828" s="32">
        <f>IF(Weighting!$P$12&gt;0,B828,"")</f>
        <v>0.96972357690000011</v>
      </c>
      <c r="B828">
        <f>Weighting!$C$12</f>
        <v>0.96972357690000011</v>
      </c>
      <c r="C828">
        <f>Weighting!$F$12</f>
        <v>0</v>
      </c>
      <c r="D828">
        <f>IF(C828=1,'Data Transformation'!$G$3+0.5*'Data Transformation'!$W$25,IF(C829=1,D829-'Data Transformation'!$W$25,FALSE))</f>
        <v>0.76999999999999991</v>
      </c>
      <c r="E828">
        <f t="array" ref="E828">IF(ISLOGICAL(D828),"",FREQUENCY(IF('Data Transformation'!$B$425:$B$8425='Bin Analysis'!$B819,'Data Transformation'!$G$425:$G$8425),D828))</f>
        <v>8</v>
      </c>
      <c r="F828" t="e">
        <f t="shared" si="102"/>
        <v>#VALUE!</v>
      </c>
      <c r="G828">
        <f>Weighting!$H$12</f>
        <v>0</v>
      </c>
      <c r="H828">
        <f t="array" ref="H828">FREQUENCY(IF('Data Transformation'!$B$4:$B$8425=B819,'Data Transformation'!$G$4:$G$8425),'Bin Analysis'!$B828)</f>
        <v>11</v>
      </c>
      <c r="I828">
        <f t="shared" si="103"/>
        <v>2</v>
      </c>
      <c r="J828">
        <f t="shared" si="104"/>
        <v>1</v>
      </c>
      <c r="K828">
        <f>J828*Weighting!$W$12</f>
        <v>2</v>
      </c>
      <c r="M828" s="14"/>
    </row>
    <row r="829" spans="1:25" x14ac:dyDescent="0.45">
      <c r="A829" s="32">
        <f>IF(Weighting!$P$13&gt;0,B829,"")</f>
        <v>1.0753983736000001</v>
      </c>
      <c r="B829">
        <f>Weighting!$C$13</f>
        <v>1.0753983736000001</v>
      </c>
      <c r="C829">
        <f>Weighting!$F$13</f>
        <v>1</v>
      </c>
      <c r="D829">
        <f>IF(C829=1,'Data Transformation'!$G$3+0.5*'Data Transformation'!$W$25,IF(C830=1,D830-'Data Transformation'!$W$25,FALSE))</f>
        <v>1.17</v>
      </c>
      <c r="E829">
        <f t="array" ref="E829">IF(ISLOGICAL(D829),"",FREQUENCY(IF('Data Transformation'!$B$425:$B$8425='Bin Analysis'!$B819,'Data Transformation'!$G$425:$G$8425),D829))</f>
        <v>11</v>
      </c>
      <c r="F829">
        <f t="shared" si="102"/>
        <v>3</v>
      </c>
      <c r="G829">
        <f>Weighting!$H$13</f>
        <v>0</v>
      </c>
      <c r="H829">
        <f t="array" ref="H829">FREQUENCY(IF('Data Transformation'!$B$4:$B$8425=B819,'Data Transformation'!$G$4:$G$8425),'Bin Analysis'!$B829)</f>
        <v>12</v>
      </c>
      <c r="I829">
        <f t="shared" si="103"/>
        <v>1</v>
      </c>
      <c r="J829">
        <f t="shared" si="104"/>
        <v>1</v>
      </c>
      <c r="K829">
        <f>J829*Weighting!$W$13</f>
        <v>1</v>
      </c>
      <c r="M829" s="14"/>
    </row>
    <row r="830" spans="1:25" x14ac:dyDescent="0.45">
      <c r="A830" s="32">
        <f>IF(Weighting!$P$14&gt;0,B830,"")</f>
        <v>1.1810731703000001</v>
      </c>
      <c r="B830">
        <f>Weighting!$C$14</f>
        <v>1.1810731703000001</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12</v>
      </c>
      <c r="I830">
        <f t="shared" si="103"/>
        <v>0</v>
      </c>
      <c r="J830">
        <f t="shared" si="104"/>
        <v>0</v>
      </c>
      <c r="K830">
        <f>J830*Weighting!$W$14</f>
        <v>0</v>
      </c>
      <c r="M830" s="14"/>
    </row>
    <row r="831" spans="1:25" x14ac:dyDescent="0.45">
      <c r="A831" s="32">
        <f>IF(Weighting!$P$15&gt;0,B831,"")</f>
        <v>1.2867489670000001</v>
      </c>
      <c r="B831">
        <f>Weighting!$C$15</f>
        <v>1.2867489670000001</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12</v>
      </c>
      <c r="I831">
        <f t="shared" si="103"/>
        <v>0</v>
      </c>
      <c r="J831">
        <f t="shared" si="104"/>
        <v>0</v>
      </c>
      <c r="K831">
        <f>J831*Weighting!$W$15</f>
        <v>0</v>
      </c>
      <c r="M831" s="14"/>
    </row>
    <row r="832" spans="1:25" x14ac:dyDescent="0.45">
      <c r="A832" s="32" t="str">
        <f>IF(Weighting!$P$16&gt;0,B832,"")</f>
        <v/>
      </c>
      <c r="B832">
        <f>Weighting!$C$16</f>
        <v>1.3924227637000002</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12</v>
      </c>
      <c r="I832">
        <f t="shared" si="103"/>
        <v>0</v>
      </c>
      <c r="J832">
        <f t="shared" si="104"/>
        <v>0</v>
      </c>
      <c r="K832">
        <f>J832*Weighting!$W$16</f>
        <v>0</v>
      </c>
      <c r="M832" s="14"/>
    </row>
    <row r="833" spans="1:25" x14ac:dyDescent="0.45">
      <c r="A833" s="32" t="str">
        <f>IF(Weighting!$P$17&gt;0,B833,"")</f>
        <v/>
      </c>
      <c r="B833">
        <f>Weighting!$C$17</f>
        <v>1.4980975604000002</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12</v>
      </c>
      <c r="I833">
        <f t="shared" si="103"/>
        <v>0</v>
      </c>
      <c r="J833">
        <f t="shared" si="104"/>
        <v>0</v>
      </c>
      <c r="K833">
        <f>J833*Weighting!$W$17</f>
        <v>0</v>
      </c>
      <c r="M833" s="14"/>
    </row>
    <row r="834" spans="1:25" x14ac:dyDescent="0.45">
      <c r="A834" s="32" t="str">
        <f>IF(Weighting!$P$18&gt;0,B834,"")</f>
        <v/>
      </c>
      <c r="B834">
        <f>Weighting!$C$18</f>
        <v>1.6037723571000002</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12</v>
      </c>
      <c r="I834">
        <f t="shared" si="103"/>
        <v>0</v>
      </c>
      <c r="J834">
        <f t="shared" si="104"/>
        <v>0</v>
      </c>
      <c r="K834">
        <f>J834*Weighting!$W$18</f>
        <v>0</v>
      </c>
      <c r="M834" s="14"/>
    </row>
    <row r="835" spans="1:25" x14ac:dyDescent="0.45">
      <c r="A835" s="32" t="str">
        <f>IF(Weighting!$P$19&gt;0,B835,"")</f>
        <v/>
      </c>
      <c r="B835">
        <f>Weighting!$C$19</f>
        <v>1.7094471538000002</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12</v>
      </c>
      <c r="I835">
        <f t="shared" si="103"/>
        <v>0</v>
      </c>
      <c r="J835">
        <f t="shared" si="104"/>
        <v>0</v>
      </c>
      <c r="K835">
        <f>J835*Weighting!$W$19</f>
        <v>0</v>
      </c>
      <c r="M835" s="14"/>
    </row>
    <row r="836" spans="1:25" x14ac:dyDescent="0.45">
      <c r="A836" s="32" t="str">
        <f>IF(Weighting!$P$20&gt;0,B836,"")</f>
        <v/>
      </c>
      <c r="B836">
        <f>Weighting!$C$20</f>
        <v>1.8151219505000002</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12</v>
      </c>
      <c r="I836">
        <f t="shared" si="103"/>
        <v>0</v>
      </c>
      <c r="J836">
        <f t="shared" si="104"/>
        <v>0</v>
      </c>
      <c r="K836">
        <f>J836*Weighting!$W$20</f>
        <v>0</v>
      </c>
      <c r="M836" s="14"/>
    </row>
    <row r="837" spans="1:25" x14ac:dyDescent="0.45">
      <c r="A837" s="32" t="str">
        <f>IF(Weighting!$P$21&gt;0,B837,"")</f>
        <v/>
      </c>
      <c r="B837">
        <f>Weighting!$C$21</f>
        <v>1.9207967472000003</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12</v>
      </c>
      <c r="I837">
        <f t="shared" si="103"/>
        <v>0</v>
      </c>
      <c r="J837">
        <f t="shared" si="104"/>
        <v>0</v>
      </c>
      <c r="K837">
        <f>J837*Weighting!$W$21</f>
        <v>0</v>
      </c>
      <c r="M837" s="14"/>
    </row>
    <row r="838" spans="1:25" x14ac:dyDescent="0.45">
      <c r="A838" s="32" t="str">
        <f>IF(Weighting!$P$22&gt;0,B838,"")</f>
        <v/>
      </c>
      <c r="B838">
        <f>Weighting!$C$22</f>
        <v>2.0264715439000001</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12</v>
      </c>
      <c r="I838">
        <f t="shared" si="103"/>
        <v>0</v>
      </c>
      <c r="J838">
        <f t="shared" si="104"/>
        <v>0</v>
      </c>
      <c r="K838">
        <f>J838*Weighting!$W$22</f>
        <v>0</v>
      </c>
      <c r="M838" s="14"/>
    </row>
    <row r="839" spans="1:25" x14ac:dyDescent="0.45">
      <c r="A839" s="32" t="str">
        <f>IF(Weighting!$P$23&gt;0,B839,"")</f>
        <v/>
      </c>
      <c r="B839">
        <f>Weighting!$C$23</f>
        <v>2.1321463405999999</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12</v>
      </c>
      <c r="I839">
        <f t="shared" si="103"/>
        <v>0</v>
      </c>
      <c r="J839">
        <f t="shared" si="104"/>
        <v>0</v>
      </c>
      <c r="K839">
        <f>J839*Weighting!$W$23</f>
        <v>0</v>
      </c>
      <c r="M839" s="14"/>
    </row>
    <row r="840" spans="1:25" x14ac:dyDescent="0.45">
      <c r="A840" s="32" t="str">
        <f>IF(Weighting!$P$24&gt;0,B840,"")</f>
        <v/>
      </c>
      <c r="B840">
        <f>Weighting!$C$24</f>
        <v>2.2378211372999997</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12</v>
      </c>
      <c r="I840">
        <f t="shared" si="103"/>
        <v>0</v>
      </c>
      <c r="J840">
        <f t="shared" si="104"/>
        <v>0</v>
      </c>
      <c r="K840">
        <f>J840*Weighting!$W$24</f>
        <v>0</v>
      </c>
      <c r="M840" s="14"/>
    </row>
    <row r="841" spans="1:25" x14ac:dyDescent="0.45">
      <c r="A841" s="32" t="str">
        <f>IF(Weighting!$P$25&gt;0,B841,"")</f>
        <v/>
      </c>
      <c r="B841">
        <f>Weighting!$C$25</f>
        <v>2.3434959339999994</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12</v>
      </c>
      <c r="I841">
        <f t="shared" si="103"/>
        <v>0</v>
      </c>
      <c r="J841">
        <f t="shared" si="104"/>
        <v>0</v>
      </c>
      <c r="K841">
        <f>J841*Weighting!$W$25</f>
        <v>0</v>
      </c>
      <c r="M841" s="14"/>
    </row>
    <row r="842" spans="1:25" x14ac:dyDescent="0.45">
      <c r="N842" s="57"/>
      <c r="O842"/>
      <c r="P842"/>
      <c r="Q842"/>
      <c r="R842"/>
    </row>
    <row r="843" spans="1:25" ht="23.15" x14ac:dyDescent="0.6">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20</v>
      </c>
      <c r="N843" s="27">
        <f>IF('Input and Summary Results'!$J$16="minimum",'Bin Analysis'!X844/(M843-1),'Bin Analysis'!Y843/('Bin Analysis'!M843-1))</f>
        <v>0</v>
      </c>
      <c r="O843" s="27">
        <f>IF(M843=FALSE,NA(),(VLOOKUP(1,C846:K865,4,FALSE))/(M843-1))</f>
        <v>0.15789473684210525</v>
      </c>
      <c r="P843" s="27">
        <f>IF(M843=FALSE,NA(),SUM(J846:J865)/Weighting!$S$5)</f>
        <v>0.5</v>
      </c>
      <c r="Q843" s="27">
        <f>IF(M843=FALSE,NA(),SUM(K846:K865)/Weighting!$S$6)</f>
        <v>0.43478260869565216</v>
      </c>
      <c r="R843" s="27">
        <f>IF(M843=FALSE,NA(),(VLOOKUP(1,G846:K865,3,FALSE))/(M843-1))</f>
        <v>0.21052631578947367</v>
      </c>
      <c r="S843" s="22" t="str">
        <f>IF(M843=FALSE,NA(),IF(SUM(J846:J865)=2,"yes","no"))</f>
        <v>no</v>
      </c>
      <c r="X843" s="2" cm="2">
        <f t="array" ref="X843:X844">FREQUENCY(IF('Data Transformation'!$B$425:$B$6424='Bin Analysis'!L843,'Data Transformation'!$G$425:$G$6424),'Data Transformation'!$U$11)</f>
        <v>19</v>
      </c>
      <c r="Y843" s="2" cm="2">
        <f t="array" ref="Y843:Y844">FREQUENCY(IF('Data Transformation'!$B$425:$B$6424='Bin Analysis'!L843,'Data Transformation'!$G$425:$G$6424),'Data Transformation'!$U$12)</f>
        <v>16</v>
      </c>
    </row>
    <row r="844" spans="1:25" x14ac:dyDescent="0.45">
      <c r="A844" s="14" t="s">
        <v>67</v>
      </c>
      <c r="B844" t="s">
        <v>47</v>
      </c>
      <c r="C844" t="s">
        <v>5</v>
      </c>
      <c r="D844" t="s">
        <v>100</v>
      </c>
      <c r="E844" t="s">
        <v>101</v>
      </c>
      <c r="F844" t="s">
        <v>102</v>
      </c>
      <c r="G844" t="s">
        <v>70</v>
      </c>
      <c r="H844" t="s">
        <v>31</v>
      </c>
      <c r="I844" t="s">
        <v>32</v>
      </c>
      <c r="J844" t="s">
        <v>46</v>
      </c>
      <c r="K844" s="14" t="s">
        <v>45</v>
      </c>
      <c r="M844" s="14"/>
      <c r="X844" s="2">
        <v>0</v>
      </c>
      <c r="Y844" s="2">
        <v>3</v>
      </c>
    </row>
    <row r="845" spans="1:25" x14ac:dyDescent="0.4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45">
      <c r="A846" s="32">
        <f>IF(Weighting!$P$6&gt;0,B846,"")</f>
        <v>0.3356747967</v>
      </c>
      <c r="B846">
        <f>Weighting!$C$6</f>
        <v>0.3356747967</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4</v>
      </c>
      <c r="I846">
        <f>H846-H845</f>
        <v>4</v>
      </c>
      <c r="J846">
        <f>IF(I846=0,0,1)</f>
        <v>1</v>
      </c>
      <c r="K846">
        <f>J846*Weighting!$W$6</f>
        <v>1</v>
      </c>
      <c r="M846" s="14"/>
    </row>
    <row r="847" spans="1:25" x14ac:dyDescent="0.45">
      <c r="A847" s="32">
        <f>IF(Weighting!$P$7&gt;0,B847,"")</f>
        <v>0.44134959340000002</v>
      </c>
      <c r="B847">
        <f>Weighting!$C$7</f>
        <v>0.44134959340000002</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10</v>
      </c>
      <c r="I847">
        <f t="shared" ref="I847:I865" si="106">H847-H846</f>
        <v>6</v>
      </c>
      <c r="J847">
        <f>IF(I847=0,0,1)</f>
        <v>1</v>
      </c>
      <c r="K847">
        <f>J847*Weighting!$W$7</f>
        <v>2</v>
      </c>
      <c r="M847" s="14"/>
    </row>
    <row r="848" spans="1:25" x14ac:dyDescent="0.45">
      <c r="A848" s="32">
        <f>IF(Weighting!$P$8&gt;0,B848,"")</f>
        <v>0.54702439010000004</v>
      </c>
      <c r="B848">
        <f>Weighting!$C$8</f>
        <v>0.54702439010000004</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14</v>
      </c>
      <c r="I848">
        <f t="shared" si="106"/>
        <v>4</v>
      </c>
      <c r="J848">
        <f t="shared" ref="J848:J865" si="107">IF(I848=0,0,1)</f>
        <v>1</v>
      </c>
      <c r="K848">
        <f>J848*Weighting!$W$8</f>
        <v>3</v>
      </c>
      <c r="M848" s="14"/>
    </row>
    <row r="849" spans="1:13" x14ac:dyDescent="0.45">
      <c r="A849" s="32">
        <f>IF(Weighting!$P$9&gt;0,B849,"")</f>
        <v>0.65269918680000005</v>
      </c>
      <c r="B849" s="50">
        <f>Weighting!$C$9</f>
        <v>0.65269918680000005</v>
      </c>
      <c r="C849">
        <f>Weighting!$F$9</f>
        <v>0</v>
      </c>
      <c r="D849" t="b">
        <f>IF(C849=1,'Data Transformation'!$G$3+0.5*'Data Transformation'!$W$25,IF(C850=1,D850-'Data Transformation'!$W$25,FALSE))</f>
        <v>0</v>
      </c>
      <c r="E849" t="str">
        <f t="array" ref="E849">IF(ISLOGICAL(D849),"",FREQUENCY(IF('Data Transformation'!$B$425:$B$8425='Bin Analysis'!$B843,'Data Transformation'!$G$425:$G$8425),D849))</f>
        <v/>
      </c>
      <c r="F849" t="str">
        <f t="shared" si="105"/>
        <v/>
      </c>
      <c r="G849">
        <f>Weighting!$H$9</f>
        <v>0</v>
      </c>
      <c r="H849">
        <f t="array" ref="H849">FREQUENCY(IF('Data Transformation'!$B$4:$B$8425=B843,'Data Transformation'!$G$4:$G$8425),'Bin Analysis'!$B849)</f>
        <v>16</v>
      </c>
      <c r="I849">
        <f t="shared" si="106"/>
        <v>2</v>
      </c>
      <c r="J849">
        <f t="shared" si="107"/>
        <v>1</v>
      </c>
      <c r="K849">
        <f>J849*Weighting!$W$9</f>
        <v>3</v>
      </c>
      <c r="M849" s="14"/>
    </row>
    <row r="850" spans="1:13" x14ac:dyDescent="0.45">
      <c r="A850" s="32">
        <f>IF(Weighting!$P$10&gt;0,B850,"")</f>
        <v>0.75837398350000007</v>
      </c>
      <c r="B850">
        <f>Weighting!$C$10</f>
        <v>0.75837398350000007</v>
      </c>
      <c r="C850">
        <f>Weighting!$F$10</f>
        <v>0</v>
      </c>
      <c r="D850" t="b">
        <f>IF(C850=1,'Data Transformation'!$G$3+0.5*'Data Transformation'!$W$25,IF(C851=1,D851-'Data Transformation'!$W$25,FALSE))</f>
        <v>0</v>
      </c>
      <c r="E850" t="str">
        <f t="array" ref="E850">IF(ISLOGICAL(D850),"",FREQUENCY(IF('Data Transformation'!$B$425:$B$8425='Bin Analysis'!$B843,'Data Transformation'!$G$425:$G$8425),D850))</f>
        <v/>
      </c>
      <c r="F850" t="str">
        <f t="shared" si="105"/>
        <v/>
      </c>
      <c r="G850">
        <f>Weighting!$H$10</f>
        <v>0</v>
      </c>
      <c r="H850">
        <f t="array" ref="H850">FREQUENCY(IF('Data Transformation'!$B$4:$B$8425=B843,'Data Transformation'!$G$4:$G$8425),'Bin Analysis'!$B850)</f>
        <v>16</v>
      </c>
      <c r="I850">
        <f t="shared" si="106"/>
        <v>0</v>
      </c>
      <c r="J850">
        <f t="shared" si="107"/>
        <v>0</v>
      </c>
      <c r="K850">
        <f>J850*Weighting!$W$10</f>
        <v>0</v>
      </c>
      <c r="M850" s="14"/>
    </row>
    <row r="851" spans="1:13" x14ac:dyDescent="0.45">
      <c r="A851" s="32">
        <f>IF(Weighting!$P$11&gt;0,B851,"")</f>
        <v>0.86404878020000009</v>
      </c>
      <c r="B851">
        <f>Weighting!$C$11</f>
        <v>0.86404878020000009</v>
      </c>
      <c r="C851">
        <f>Weighting!$F$11</f>
        <v>0</v>
      </c>
      <c r="D851" t="b">
        <f>IF(C851=1,'Data Transformation'!$G$3+0.5*'Data Transformation'!$W$25,IF(C852=1,D852-'Data Transformation'!$W$25,FALSE))</f>
        <v>0</v>
      </c>
      <c r="E851" t="str">
        <f t="array" ref="E851">IF(ISLOGICAL(D851),"",FREQUENCY(IF('Data Transformation'!$B$425:$B$8425='Bin Analysis'!$B843,'Data Transformation'!$G$425:$G$8425),D851))</f>
        <v/>
      </c>
      <c r="F851" t="str">
        <f t="shared" si="105"/>
        <v/>
      </c>
      <c r="G851">
        <f>Weighting!$H$11</f>
        <v>0</v>
      </c>
      <c r="H851">
        <f t="array" ref="H851">FREQUENCY(IF('Data Transformation'!$B$4:$B$8425=B843,'Data Transformation'!$G$4:$G$8425),'Bin Analysis'!$B851)</f>
        <v>16</v>
      </c>
      <c r="I851">
        <f t="shared" si="106"/>
        <v>0</v>
      </c>
      <c r="J851">
        <f t="shared" si="107"/>
        <v>0</v>
      </c>
      <c r="K851">
        <f>J851*Weighting!$W$11</f>
        <v>0</v>
      </c>
      <c r="M851" s="14"/>
    </row>
    <row r="852" spans="1:13" x14ac:dyDescent="0.45">
      <c r="A852" s="32">
        <f>IF(Weighting!$P$12&gt;0,B852,"")</f>
        <v>0.96972357690000011</v>
      </c>
      <c r="B852">
        <f>Weighting!$C$12</f>
        <v>0.96972357690000011</v>
      </c>
      <c r="C852">
        <f>Weighting!$F$12</f>
        <v>0</v>
      </c>
      <c r="D852">
        <f>IF(C852=1,'Data Transformation'!$G$3+0.5*'Data Transformation'!$W$25,IF(C853=1,D853-'Data Transformation'!$W$25,FALSE))</f>
        <v>0.76999999999999991</v>
      </c>
      <c r="E852">
        <f t="array" ref="E852">IF(ISLOGICAL(D852),"",FREQUENCY(IF('Data Transformation'!$B$425:$B$8425='Bin Analysis'!$B843,'Data Transformation'!$G$425:$G$8425),D852))</f>
        <v>16</v>
      </c>
      <c r="F852" t="e">
        <f t="shared" si="105"/>
        <v>#VALUE!</v>
      </c>
      <c r="G852">
        <f>Weighting!$H$12</f>
        <v>0</v>
      </c>
      <c r="H852">
        <f t="array" ref="H852">FREQUENCY(IF('Data Transformation'!$B$4:$B$8425=B843,'Data Transformation'!$G$4:$G$8425),'Bin Analysis'!$B852)</f>
        <v>16</v>
      </c>
      <c r="I852">
        <f t="shared" si="106"/>
        <v>0</v>
      </c>
      <c r="J852">
        <f t="shared" si="107"/>
        <v>0</v>
      </c>
      <c r="K852">
        <f>J852*Weighting!$W$12</f>
        <v>0</v>
      </c>
      <c r="M852" s="14"/>
    </row>
    <row r="853" spans="1:13" x14ac:dyDescent="0.45">
      <c r="A853" s="32">
        <f>IF(Weighting!$P$13&gt;0,B853,"")</f>
        <v>1.0753983736000001</v>
      </c>
      <c r="B853">
        <f>Weighting!$C$13</f>
        <v>1.0753983736000001</v>
      </c>
      <c r="C853">
        <f>Weighting!$F$13</f>
        <v>1</v>
      </c>
      <c r="D853">
        <f>IF(C853=1,'Data Transformation'!$G$3+0.5*'Data Transformation'!$W$25,IF(C854=1,D854-'Data Transformation'!$W$25,FALSE))</f>
        <v>1.17</v>
      </c>
      <c r="E853">
        <f t="array" ref="E853">IF(ISLOGICAL(D853),"",FREQUENCY(IF('Data Transformation'!$B$425:$B$8425='Bin Analysis'!$B843,'Data Transformation'!$G$425:$G$8425),D853))</f>
        <v>19</v>
      </c>
      <c r="F853">
        <f t="shared" si="105"/>
        <v>3</v>
      </c>
      <c r="G853">
        <f>Weighting!$H$13</f>
        <v>0</v>
      </c>
      <c r="H853">
        <f t="array" ref="H853">FREQUENCY(IF('Data Transformation'!$B$4:$B$8425=B843,'Data Transformation'!$G$4:$G$8425),'Bin Analysis'!$B853)</f>
        <v>20</v>
      </c>
      <c r="I853">
        <f t="shared" si="106"/>
        <v>4</v>
      </c>
      <c r="J853">
        <f t="shared" si="107"/>
        <v>1</v>
      </c>
      <c r="K853">
        <f>J853*Weighting!$W$13</f>
        <v>1</v>
      </c>
      <c r="M853" s="14"/>
    </row>
    <row r="854" spans="1:13" x14ac:dyDescent="0.45">
      <c r="A854" s="32">
        <f>IF(Weighting!$P$14&gt;0,B854,"")</f>
        <v>1.1810731703000001</v>
      </c>
      <c r="B854">
        <f>Weighting!$C$14</f>
        <v>1.1810731703000001</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20</v>
      </c>
      <c r="I854">
        <f t="shared" si="106"/>
        <v>0</v>
      </c>
      <c r="J854">
        <f t="shared" si="107"/>
        <v>0</v>
      </c>
      <c r="K854">
        <f>J854*Weighting!$W$14</f>
        <v>0</v>
      </c>
      <c r="M854" s="14"/>
    </row>
    <row r="855" spans="1:13" x14ac:dyDescent="0.45">
      <c r="A855" s="32">
        <f>IF(Weighting!$P$15&gt;0,B855,"")</f>
        <v>1.2867489670000001</v>
      </c>
      <c r="B855">
        <f>Weighting!$C$15</f>
        <v>1.2867489670000001</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20</v>
      </c>
      <c r="I855">
        <f t="shared" si="106"/>
        <v>0</v>
      </c>
      <c r="J855">
        <f t="shared" si="107"/>
        <v>0</v>
      </c>
      <c r="K855">
        <f>J855*Weighting!$W$15</f>
        <v>0</v>
      </c>
      <c r="M855" s="14"/>
    </row>
    <row r="856" spans="1:13" x14ac:dyDescent="0.45">
      <c r="A856" s="32" t="str">
        <f>IF(Weighting!$P$16&gt;0,B856,"")</f>
        <v/>
      </c>
      <c r="B856">
        <f>Weighting!$C$16</f>
        <v>1.3924227637000002</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20</v>
      </c>
      <c r="I856">
        <f t="shared" si="106"/>
        <v>0</v>
      </c>
      <c r="J856">
        <f t="shared" si="107"/>
        <v>0</v>
      </c>
      <c r="K856">
        <f>J856*Weighting!$W$16</f>
        <v>0</v>
      </c>
      <c r="M856" s="14"/>
    </row>
    <row r="857" spans="1:13" x14ac:dyDescent="0.45">
      <c r="A857" s="32" t="str">
        <f>IF(Weighting!$P$17&gt;0,B857,"")</f>
        <v/>
      </c>
      <c r="B857">
        <f>Weighting!$C$17</f>
        <v>1.4980975604000002</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20</v>
      </c>
      <c r="I857">
        <f t="shared" si="106"/>
        <v>0</v>
      </c>
      <c r="J857">
        <f t="shared" si="107"/>
        <v>0</v>
      </c>
      <c r="K857">
        <f>J857*Weighting!$W$17</f>
        <v>0</v>
      </c>
      <c r="M857" s="14"/>
    </row>
    <row r="858" spans="1:13" x14ac:dyDescent="0.45">
      <c r="A858" s="32" t="str">
        <f>IF(Weighting!$P$18&gt;0,B858,"")</f>
        <v/>
      </c>
      <c r="B858">
        <f>Weighting!$C$18</f>
        <v>1.6037723571000002</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20</v>
      </c>
      <c r="I858">
        <f t="shared" si="106"/>
        <v>0</v>
      </c>
      <c r="J858">
        <f t="shared" si="107"/>
        <v>0</v>
      </c>
      <c r="K858">
        <f>J858*Weighting!$W$18</f>
        <v>0</v>
      </c>
      <c r="M858" s="14"/>
    </row>
    <row r="859" spans="1:13" x14ac:dyDescent="0.45">
      <c r="A859" s="32" t="str">
        <f>IF(Weighting!$P$19&gt;0,B859,"")</f>
        <v/>
      </c>
      <c r="B859">
        <f>Weighting!$C$19</f>
        <v>1.7094471538000002</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20</v>
      </c>
      <c r="I859">
        <f t="shared" si="106"/>
        <v>0</v>
      </c>
      <c r="J859">
        <f t="shared" si="107"/>
        <v>0</v>
      </c>
      <c r="K859">
        <f>J859*Weighting!$W$19</f>
        <v>0</v>
      </c>
      <c r="M859" s="14"/>
    </row>
    <row r="860" spans="1:13" x14ac:dyDescent="0.45">
      <c r="A860" s="32" t="str">
        <f>IF(Weighting!$P$20&gt;0,B860,"")</f>
        <v/>
      </c>
      <c r="B860">
        <f>Weighting!$C$20</f>
        <v>1.8151219505000002</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20</v>
      </c>
      <c r="I860">
        <f t="shared" si="106"/>
        <v>0</v>
      </c>
      <c r="J860">
        <f t="shared" si="107"/>
        <v>0</v>
      </c>
      <c r="K860">
        <f>J860*Weighting!$W$20</f>
        <v>0</v>
      </c>
      <c r="M860" s="14"/>
    </row>
    <row r="861" spans="1:13" x14ac:dyDescent="0.45">
      <c r="A861" s="32" t="str">
        <f>IF(Weighting!$P$21&gt;0,B861,"")</f>
        <v/>
      </c>
      <c r="B861">
        <f>Weighting!$C$21</f>
        <v>1.9207967472000003</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20</v>
      </c>
      <c r="I861">
        <f t="shared" si="106"/>
        <v>0</v>
      </c>
      <c r="J861">
        <f t="shared" si="107"/>
        <v>0</v>
      </c>
      <c r="K861">
        <f>J861*Weighting!$W$21</f>
        <v>0</v>
      </c>
      <c r="M861" s="14"/>
    </row>
    <row r="862" spans="1:13" x14ac:dyDescent="0.45">
      <c r="A862" s="32" t="str">
        <f>IF(Weighting!$P$22&gt;0,B862,"")</f>
        <v/>
      </c>
      <c r="B862">
        <f>Weighting!$C$22</f>
        <v>2.0264715439000001</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20</v>
      </c>
      <c r="I862">
        <f t="shared" si="106"/>
        <v>0</v>
      </c>
      <c r="J862">
        <f t="shared" si="107"/>
        <v>0</v>
      </c>
      <c r="K862">
        <f>J862*Weighting!$W$22</f>
        <v>0</v>
      </c>
      <c r="M862" s="14"/>
    </row>
    <row r="863" spans="1:13" x14ac:dyDescent="0.45">
      <c r="A863" s="32" t="str">
        <f>IF(Weighting!$P$23&gt;0,B863,"")</f>
        <v/>
      </c>
      <c r="B863">
        <f>Weighting!$C$23</f>
        <v>2.1321463405999999</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20</v>
      </c>
      <c r="I863">
        <f t="shared" si="106"/>
        <v>0</v>
      </c>
      <c r="J863">
        <f t="shared" si="107"/>
        <v>0</v>
      </c>
      <c r="K863">
        <f>J863*Weighting!$W$23</f>
        <v>0</v>
      </c>
      <c r="M863" s="14"/>
    </row>
    <row r="864" spans="1:13" x14ac:dyDescent="0.45">
      <c r="A864" s="32" t="str">
        <f>IF(Weighting!$P$24&gt;0,B864,"")</f>
        <v/>
      </c>
      <c r="B864">
        <f>Weighting!$C$24</f>
        <v>2.2378211372999997</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20</v>
      </c>
      <c r="I864">
        <f t="shared" si="106"/>
        <v>0</v>
      </c>
      <c r="J864">
        <f t="shared" si="107"/>
        <v>0</v>
      </c>
      <c r="K864">
        <f>J864*Weighting!$W$24</f>
        <v>0</v>
      </c>
      <c r="M864" s="14"/>
    </row>
    <row r="865" spans="1:25" x14ac:dyDescent="0.45">
      <c r="A865" s="32" t="str">
        <f>IF(Weighting!$P$25&gt;0,B865,"")</f>
        <v/>
      </c>
      <c r="B865">
        <f>Weighting!$C$25</f>
        <v>2.3434959339999994</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20</v>
      </c>
      <c r="I865">
        <f t="shared" si="106"/>
        <v>0</v>
      </c>
      <c r="J865">
        <f t="shared" si="107"/>
        <v>0</v>
      </c>
      <c r="K865">
        <f>J865*Weighting!$W$25</f>
        <v>0</v>
      </c>
      <c r="M865" s="14"/>
    </row>
    <row r="866" spans="1:25" x14ac:dyDescent="0.45">
      <c r="O866"/>
      <c r="P866"/>
      <c r="Q866"/>
      <c r="R866"/>
    </row>
    <row r="867" spans="1:25" ht="23.15" x14ac:dyDescent="0.6">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0.94736842105263153</v>
      </c>
      <c r="P867" s="27">
        <f>IF(M867=FALSE,NA(),SUM(J870:J889)/Weighting!$S$5)</f>
        <v>0.4</v>
      </c>
      <c r="Q867" s="27">
        <f>IF(M867=FALSE,NA(),SUM(K870:K889)/Weighting!$S$6)</f>
        <v>0.30434782608695654</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1</v>
      </c>
    </row>
    <row r="868" spans="1:25" x14ac:dyDescent="0.45">
      <c r="A868" s="14" t="s">
        <v>67</v>
      </c>
      <c r="B868" t="s">
        <v>47</v>
      </c>
      <c r="C868" t="s">
        <v>5</v>
      </c>
      <c r="D868" t="s">
        <v>100</v>
      </c>
      <c r="E868" t="s">
        <v>101</v>
      </c>
      <c r="F868" t="s">
        <v>102</v>
      </c>
      <c r="G868" t="s">
        <v>70</v>
      </c>
      <c r="H868" t="s">
        <v>31</v>
      </c>
      <c r="I868" t="s">
        <v>32</v>
      </c>
      <c r="J868" t="s">
        <v>46</v>
      </c>
      <c r="K868" s="14" t="s">
        <v>45</v>
      </c>
      <c r="M868" s="14"/>
      <c r="X868" s="2">
        <v>0</v>
      </c>
      <c r="Y868" s="2">
        <v>18</v>
      </c>
    </row>
    <row r="869" spans="1:25" x14ac:dyDescent="0.4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45">
      <c r="A870" s="32">
        <f>IF(Weighting!$P$6&gt;0,B870,"")</f>
        <v>0.3356747967</v>
      </c>
      <c r="B870">
        <f>Weighting!$C$6</f>
        <v>0.3356747967</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45">
      <c r="A871" s="32">
        <f>IF(Weighting!$P$7&gt;0,B871,"")</f>
        <v>0.44134959340000002</v>
      </c>
      <c r="B871">
        <f>Weighting!$C$7</f>
        <v>0.44134959340000002</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1</v>
      </c>
      <c r="I871">
        <f t="shared" ref="I871:I889" si="109">H871-H870</f>
        <v>0</v>
      </c>
      <c r="J871">
        <f>IF(I871=0,0,1)</f>
        <v>0</v>
      </c>
      <c r="K871">
        <f>J871*Weighting!$W$7</f>
        <v>0</v>
      </c>
      <c r="M871" s="14"/>
    </row>
    <row r="872" spans="1:25" x14ac:dyDescent="0.45">
      <c r="A872" s="32">
        <f>IF(Weighting!$P$8&gt;0,B872,"")</f>
        <v>0.54702439010000004</v>
      </c>
      <c r="B872">
        <f>Weighting!$C$8</f>
        <v>0.54702439010000004</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1</v>
      </c>
      <c r="I872">
        <f t="shared" si="109"/>
        <v>0</v>
      </c>
      <c r="J872">
        <f t="shared" ref="J872:J889" si="110">IF(I872=0,0,1)</f>
        <v>0</v>
      </c>
      <c r="K872">
        <f>J872*Weighting!$W$8</f>
        <v>0</v>
      </c>
      <c r="M872" s="14"/>
    </row>
    <row r="873" spans="1:25" x14ac:dyDescent="0.45">
      <c r="A873" s="32">
        <f>IF(Weighting!$P$9&gt;0,B873,"")</f>
        <v>0.65269918680000005</v>
      </c>
      <c r="B873" s="50">
        <f>Weighting!$C$9</f>
        <v>0.65269918680000005</v>
      </c>
      <c r="C873">
        <f>Weighting!$F$9</f>
        <v>0</v>
      </c>
      <c r="D873" t="b">
        <f>IF(C873=1,'Data Transformation'!$G$3+0.5*'Data Transformation'!$W$25,IF(C874=1,D874-'Data Transformation'!$W$25,FALSE))</f>
        <v>0</v>
      </c>
      <c r="E873" t="str">
        <f t="array" ref="E873">IF(ISLOGICAL(D873),"",FREQUENCY(IF('Data Transformation'!$B$425:$B$8425='Bin Analysis'!$B867,'Data Transformation'!$G$425:$G$8425),D873))</f>
        <v/>
      </c>
      <c r="F873" t="str">
        <f t="shared" si="108"/>
        <v/>
      </c>
      <c r="G873">
        <f>Weighting!$H$9</f>
        <v>0</v>
      </c>
      <c r="H873">
        <f t="array" ref="H873">FREQUENCY(IF('Data Transformation'!$B$4:$B$8425=B867,'Data Transformation'!$G$4:$G$8425),'Bin Analysis'!$B873)</f>
        <v>1</v>
      </c>
      <c r="I873">
        <f t="shared" si="109"/>
        <v>0</v>
      </c>
      <c r="J873">
        <f t="shared" si="110"/>
        <v>0</v>
      </c>
      <c r="K873">
        <f>J873*Weighting!$W$9</f>
        <v>0</v>
      </c>
      <c r="M873" s="14"/>
    </row>
    <row r="874" spans="1:25" x14ac:dyDescent="0.45">
      <c r="A874" s="32">
        <f>IF(Weighting!$P$10&gt;0,B874,"")</f>
        <v>0.75837398350000007</v>
      </c>
      <c r="B874">
        <f>Weighting!$C$10</f>
        <v>0.75837398350000007</v>
      </c>
      <c r="C874">
        <f>Weighting!$F$10</f>
        <v>0</v>
      </c>
      <c r="D874" t="b">
        <f>IF(C874=1,'Data Transformation'!$G$3+0.5*'Data Transformation'!$W$25,IF(C875=1,D875-'Data Transformation'!$W$25,FALSE))</f>
        <v>0</v>
      </c>
      <c r="E874" t="str">
        <f t="array" ref="E874">IF(ISLOGICAL(D874),"",FREQUENCY(IF('Data Transformation'!$B$425:$B$8425='Bin Analysis'!$B867,'Data Transformation'!$G$425:$G$8425),D874))</f>
        <v/>
      </c>
      <c r="F874" t="str">
        <f t="shared" si="108"/>
        <v/>
      </c>
      <c r="G874">
        <f>Weighting!$H$10</f>
        <v>0</v>
      </c>
      <c r="H874">
        <f t="array" ref="H874">FREQUENCY(IF('Data Transformation'!$B$4:$B$8425=B867,'Data Transformation'!$G$4:$G$8425),'Bin Analysis'!$B874)</f>
        <v>1</v>
      </c>
      <c r="I874">
        <f t="shared" si="109"/>
        <v>0</v>
      </c>
      <c r="J874">
        <f t="shared" si="110"/>
        <v>0</v>
      </c>
      <c r="K874">
        <f>J874*Weighting!$W$10</f>
        <v>0</v>
      </c>
      <c r="M874" s="14"/>
    </row>
    <row r="875" spans="1:25" x14ac:dyDescent="0.45">
      <c r="A875" s="32">
        <f>IF(Weighting!$P$11&gt;0,B875,"")</f>
        <v>0.86404878020000009</v>
      </c>
      <c r="B875">
        <f>Weighting!$C$11</f>
        <v>0.86404878020000009</v>
      </c>
      <c r="C875">
        <f>Weighting!$F$11</f>
        <v>0</v>
      </c>
      <c r="D875" t="b">
        <f>IF(C875=1,'Data Transformation'!$G$3+0.5*'Data Transformation'!$W$25,IF(C876=1,D876-'Data Transformation'!$W$25,FALSE))</f>
        <v>0</v>
      </c>
      <c r="E875" t="str">
        <f t="array" ref="E875">IF(ISLOGICAL(D875),"",FREQUENCY(IF('Data Transformation'!$B$425:$B$8425='Bin Analysis'!$B867,'Data Transformation'!$G$425:$G$8425),D875))</f>
        <v/>
      </c>
      <c r="F875" t="str">
        <f t="shared" si="108"/>
        <v/>
      </c>
      <c r="G875">
        <f>Weighting!$H$11</f>
        <v>0</v>
      </c>
      <c r="H875">
        <f t="array" ref="H875">FREQUENCY(IF('Data Transformation'!$B$4:$B$8425=B867,'Data Transformation'!$G$4:$G$8425),'Bin Analysis'!$B875)</f>
        <v>2</v>
      </c>
      <c r="I875">
        <f t="shared" si="109"/>
        <v>1</v>
      </c>
      <c r="J875">
        <f t="shared" si="110"/>
        <v>1</v>
      </c>
      <c r="K875">
        <f>J875*Weighting!$W$11</f>
        <v>3</v>
      </c>
      <c r="M875" s="14"/>
    </row>
    <row r="876" spans="1:25" x14ac:dyDescent="0.45">
      <c r="A876" s="32">
        <f>IF(Weighting!$P$12&gt;0,B876,"")</f>
        <v>0.96972357690000011</v>
      </c>
      <c r="B876">
        <f>Weighting!$C$12</f>
        <v>0.96972357690000011</v>
      </c>
      <c r="C876">
        <f>Weighting!$F$12</f>
        <v>0</v>
      </c>
      <c r="D876">
        <f>IF(C876=1,'Data Transformation'!$G$3+0.5*'Data Transformation'!$W$25,IF(C877=1,D877-'Data Transformation'!$W$25,FALSE))</f>
        <v>0.76999999999999991</v>
      </c>
      <c r="E876">
        <f t="array" ref="E876">IF(ISLOGICAL(D876),"",FREQUENCY(IF('Data Transformation'!$B$425:$B$8425='Bin Analysis'!$B867,'Data Transformation'!$G$425:$G$8425),D876))</f>
        <v>1</v>
      </c>
      <c r="F876" t="e">
        <f t="shared" si="108"/>
        <v>#VALUE!</v>
      </c>
      <c r="G876">
        <f>Weighting!$H$12</f>
        <v>0</v>
      </c>
      <c r="H876">
        <f t="array" ref="H876">FREQUENCY(IF('Data Transformation'!$B$4:$B$8425=B867,'Data Transformation'!$G$4:$G$8425),'Bin Analysis'!$B876)</f>
        <v>10</v>
      </c>
      <c r="I876">
        <f t="shared" si="109"/>
        <v>8</v>
      </c>
      <c r="J876">
        <f t="shared" si="110"/>
        <v>1</v>
      </c>
      <c r="K876">
        <f>J876*Weighting!$W$12</f>
        <v>2</v>
      </c>
      <c r="M876" s="14"/>
    </row>
    <row r="877" spans="1:25" x14ac:dyDescent="0.45">
      <c r="A877" s="32">
        <f>IF(Weighting!$P$13&gt;0,B877,"")</f>
        <v>1.0753983736000001</v>
      </c>
      <c r="B877">
        <f>Weighting!$C$13</f>
        <v>1.0753983736000001</v>
      </c>
      <c r="C877">
        <f>Weighting!$F$13</f>
        <v>1</v>
      </c>
      <c r="D877">
        <f>IF(C877=1,'Data Transformation'!$G$3+0.5*'Data Transformation'!$W$25,IF(C878=1,D878-'Data Transformation'!$W$25,FALSE))</f>
        <v>1.17</v>
      </c>
      <c r="E877">
        <f t="array" ref="E877">IF(ISLOGICAL(D877),"",FREQUENCY(IF('Data Transformation'!$B$425:$B$8425='Bin Analysis'!$B867,'Data Transformation'!$G$425:$G$8425),D877))</f>
        <v>19</v>
      </c>
      <c r="F877">
        <f t="shared" si="108"/>
        <v>18</v>
      </c>
      <c r="G877">
        <f>Weighting!$H$13</f>
        <v>0</v>
      </c>
      <c r="H877">
        <f t="array" ref="H877">FREQUENCY(IF('Data Transformation'!$B$4:$B$8425=B867,'Data Transformation'!$G$4:$G$8425),'Bin Analysis'!$B877)</f>
        <v>20</v>
      </c>
      <c r="I877">
        <f t="shared" si="109"/>
        <v>10</v>
      </c>
      <c r="J877">
        <f t="shared" si="110"/>
        <v>1</v>
      </c>
      <c r="K877">
        <f>J877*Weighting!$W$13</f>
        <v>1</v>
      </c>
      <c r="M877" s="14"/>
    </row>
    <row r="878" spans="1:25" x14ac:dyDescent="0.45">
      <c r="A878" s="32">
        <f>IF(Weighting!$P$14&gt;0,B878,"")</f>
        <v>1.1810731703000001</v>
      </c>
      <c r="B878">
        <f>Weighting!$C$14</f>
        <v>1.1810731703000001</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45">
      <c r="A879" s="32">
        <f>IF(Weighting!$P$15&gt;0,B879,"")</f>
        <v>1.2867489670000001</v>
      </c>
      <c r="B879">
        <f>Weighting!$C$15</f>
        <v>1.2867489670000001</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45">
      <c r="A880" s="32" t="str">
        <f>IF(Weighting!$P$16&gt;0,B880,"")</f>
        <v/>
      </c>
      <c r="B880">
        <f>Weighting!$C$16</f>
        <v>1.3924227637000002</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45">
      <c r="A881" s="32" t="str">
        <f>IF(Weighting!$P$17&gt;0,B881,"")</f>
        <v/>
      </c>
      <c r="B881">
        <f>Weighting!$C$17</f>
        <v>1.4980975604000002</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45">
      <c r="A882" s="32" t="str">
        <f>IF(Weighting!$P$18&gt;0,B882,"")</f>
        <v/>
      </c>
      <c r="B882">
        <f>Weighting!$C$18</f>
        <v>1.6037723571000002</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45">
      <c r="A883" s="32" t="str">
        <f>IF(Weighting!$P$19&gt;0,B883,"")</f>
        <v/>
      </c>
      <c r="B883">
        <f>Weighting!$C$19</f>
        <v>1.7094471538000002</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45">
      <c r="A884" s="32" t="str">
        <f>IF(Weighting!$P$20&gt;0,B884,"")</f>
        <v/>
      </c>
      <c r="B884">
        <f>Weighting!$C$20</f>
        <v>1.8151219505000002</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45">
      <c r="A885" s="32" t="str">
        <f>IF(Weighting!$P$21&gt;0,B885,"")</f>
        <v/>
      </c>
      <c r="B885">
        <f>Weighting!$C$21</f>
        <v>1.9207967472000003</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45">
      <c r="A886" s="32" t="str">
        <f>IF(Weighting!$P$22&gt;0,B886,"")</f>
        <v/>
      </c>
      <c r="B886">
        <f>Weighting!$C$22</f>
        <v>2.0264715439000001</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45">
      <c r="A887" s="32" t="str">
        <f>IF(Weighting!$P$23&gt;0,B887,"")</f>
        <v/>
      </c>
      <c r="B887">
        <f>Weighting!$C$23</f>
        <v>2.1321463405999999</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45">
      <c r="A888" s="32" t="str">
        <f>IF(Weighting!$P$24&gt;0,B888,"")</f>
        <v/>
      </c>
      <c r="B888">
        <f>Weighting!$C$24</f>
        <v>2.2378211372999997</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45">
      <c r="A889" s="32" t="str">
        <f>IF(Weighting!$P$25&gt;0,B889,"")</f>
        <v/>
      </c>
      <c r="B889">
        <f>Weighting!$C$25</f>
        <v>2.3434959339999994</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45">
      <c r="A890" s="32"/>
      <c r="M890" s="14"/>
    </row>
    <row r="891" spans="1:25" ht="23.15" x14ac:dyDescent="0.6">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1</v>
      </c>
      <c r="P891" s="27">
        <f>IF(M891=FALSE,NA(),SUM(J894:J913)/Weighting!$S$5)</f>
        <v>0.3</v>
      </c>
      <c r="Q891" s="27">
        <f>IF(M891=FALSE,NA(),SUM(K894:K913)/Weighting!$S$6)</f>
        <v>0.2608695652173913</v>
      </c>
      <c r="R891" s="27">
        <f>IF(M891=FALSE,NA(),(VLOOKUP(1,G894:K913,3,FALSE))/(M891-1))</f>
        <v>0</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0</v>
      </c>
    </row>
    <row r="892" spans="1:25" x14ac:dyDescent="0.45">
      <c r="A892" s="14" t="s">
        <v>67</v>
      </c>
      <c r="B892" t="s">
        <v>47</v>
      </c>
      <c r="C892" t="s">
        <v>5</v>
      </c>
      <c r="D892" t="s">
        <v>100</v>
      </c>
      <c r="E892" t="s">
        <v>101</v>
      </c>
      <c r="F892" t="s">
        <v>102</v>
      </c>
      <c r="G892" t="s">
        <v>70</v>
      </c>
      <c r="H892" t="s">
        <v>31</v>
      </c>
      <c r="I892" t="s">
        <v>32</v>
      </c>
      <c r="J892" t="s">
        <v>46</v>
      </c>
      <c r="K892" s="14" t="s">
        <v>45</v>
      </c>
      <c r="M892" s="14"/>
      <c r="X892" s="2">
        <v>0</v>
      </c>
      <c r="Y892" s="2">
        <v>19</v>
      </c>
    </row>
    <row r="893" spans="1:25" x14ac:dyDescent="0.4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45">
      <c r="A894" s="32">
        <f>IF(Weighting!$P$6&gt;0,B894,"")</f>
        <v>0.3356747967</v>
      </c>
      <c r="B894">
        <f>Weighting!$C$6</f>
        <v>0.3356747967</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0</v>
      </c>
      <c r="I894">
        <f>H894-H893</f>
        <v>0</v>
      </c>
      <c r="J894">
        <f>IF(I894=0,0,1)</f>
        <v>0</v>
      </c>
      <c r="K894">
        <f>J894*Weighting!$W$6</f>
        <v>0</v>
      </c>
      <c r="M894" s="14"/>
    </row>
    <row r="895" spans="1:25" x14ac:dyDescent="0.45">
      <c r="A895" s="32">
        <f>IF(Weighting!$P$7&gt;0,B895,"")</f>
        <v>0.44134959340000002</v>
      </c>
      <c r="B895">
        <f>Weighting!$C$7</f>
        <v>0.44134959340000002</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0</v>
      </c>
      <c r="I895">
        <f t="shared" ref="I895:I913" si="112">H895-H894</f>
        <v>0</v>
      </c>
      <c r="J895">
        <f>IF(I895=0,0,1)</f>
        <v>0</v>
      </c>
      <c r="K895">
        <f>J895*Weighting!$W$7</f>
        <v>0</v>
      </c>
      <c r="M895" s="14"/>
    </row>
    <row r="896" spans="1:25" x14ac:dyDescent="0.45">
      <c r="A896" s="32">
        <f>IF(Weighting!$P$8&gt;0,B896,"")</f>
        <v>0.54702439010000004</v>
      </c>
      <c r="B896">
        <f>Weighting!$C$8</f>
        <v>0.54702439010000004</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0</v>
      </c>
      <c r="I896">
        <f t="shared" si="112"/>
        <v>0</v>
      </c>
      <c r="J896">
        <f t="shared" ref="J896:J913" si="113">IF(I896=0,0,1)</f>
        <v>0</v>
      </c>
      <c r="K896">
        <f>J896*Weighting!$W$8</f>
        <v>0</v>
      </c>
      <c r="M896" s="14"/>
    </row>
    <row r="897" spans="1:13" x14ac:dyDescent="0.45">
      <c r="A897" s="32">
        <f>IF(Weighting!$P$9&gt;0,B897,"")</f>
        <v>0.65269918680000005</v>
      </c>
      <c r="B897" s="50">
        <f>Weighting!$C$9</f>
        <v>0.65269918680000005</v>
      </c>
      <c r="C897">
        <f>Weighting!$F$9</f>
        <v>0</v>
      </c>
      <c r="D897" t="b">
        <f>IF(C897=1,'Data Transformation'!$G$3+0.5*'Data Transformation'!$W$25,IF(C898=1,D898-'Data Transformation'!$W$25,FALSE))</f>
        <v>0</v>
      </c>
      <c r="E897" t="str">
        <f t="array" ref="E897">IF(ISLOGICAL(D897),"",FREQUENCY(IF('Data Transformation'!$B$425:$B$8425='Bin Analysis'!$B891,'Data Transformation'!$G$425:$G$8425),D897))</f>
        <v/>
      </c>
      <c r="F897" t="str">
        <f t="shared" si="111"/>
        <v/>
      </c>
      <c r="G897">
        <f>Weighting!$H$9</f>
        <v>0</v>
      </c>
      <c r="H897">
        <f t="array" ref="H897">FREQUENCY(IF('Data Transformation'!$B$4:$B$8425=B891,'Data Transformation'!$G$4:$G$8425),'Bin Analysis'!$B897)</f>
        <v>0</v>
      </c>
      <c r="I897">
        <f t="shared" si="112"/>
        <v>0</v>
      </c>
      <c r="J897">
        <f t="shared" si="113"/>
        <v>0</v>
      </c>
      <c r="K897">
        <f>J897*Weighting!$W$9</f>
        <v>0</v>
      </c>
      <c r="M897" s="14"/>
    </row>
    <row r="898" spans="1:13" x14ac:dyDescent="0.45">
      <c r="A898" s="32">
        <f>IF(Weighting!$P$10&gt;0,B898,"")</f>
        <v>0.75837398350000007</v>
      </c>
      <c r="B898">
        <f>Weighting!$C$10</f>
        <v>0.75837398350000007</v>
      </c>
      <c r="C898">
        <f>Weighting!$F$10</f>
        <v>0</v>
      </c>
      <c r="D898" t="b">
        <f>IF(C898=1,'Data Transformation'!$G$3+0.5*'Data Transformation'!$W$25,IF(C899=1,D899-'Data Transformation'!$W$25,FALSE))</f>
        <v>0</v>
      </c>
      <c r="E898" t="str">
        <f t="array" ref="E898">IF(ISLOGICAL(D898),"",FREQUENCY(IF('Data Transformation'!$B$425:$B$8425='Bin Analysis'!$B891,'Data Transformation'!$G$425:$G$8425),D898))</f>
        <v/>
      </c>
      <c r="F898" t="str">
        <f t="shared" si="111"/>
        <v/>
      </c>
      <c r="G898">
        <f>Weighting!$H$10</f>
        <v>0</v>
      </c>
      <c r="H898">
        <f t="array" ref="H898">FREQUENCY(IF('Data Transformation'!$B$4:$B$8425=B891,'Data Transformation'!$G$4:$G$8425),'Bin Analysis'!$B898)</f>
        <v>0</v>
      </c>
      <c r="I898">
        <f t="shared" si="112"/>
        <v>0</v>
      </c>
      <c r="J898">
        <f t="shared" si="113"/>
        <v>0</v>
      </c>
      <c r="K898">
        <f>J898*Weighting!$W$10</f>
        <v>0</v>
      </c>
      <c r="M898" s="14"/>
    </row>
    <row r="899" spans="1:13" x14ac:dyDescent="0.45">
      <c r="A899" s="32">
        <f>IF(Weighting!$P$11&gt;0,B899,"")</f>
        <v>0.86404878020000009</v>
      </c>
      <c r="B899">
        <f>Weighting!$C$11</f>
        <v>0.86404878020000009</v>
      </c>
      <c r="C899">
        <f>Weighting!$F$11</f>
        <v>0</v>
      </c>
      <c r="D899" t="b">
        <f>IF(C899=1,'Data Transformation'!$G$3+0.5*'Data Transformation'!$W$25,IF(C900=1,D900-'Data Transformation'!$W$25,FALSE))</f>
        <v>0</v>
      </c>
      <c r="E899" t="str">
        <f t="array" ref="E899">IF(ISLOGICAL(D899),"",FREQUENCY(IF('Data Transformation'!$B$425:$B$8425='Bin Analysis'!$B891,'Data Transformation'!$G$425:$G$8425),D899))</f>
        <v/>
      </c>
      <c r="F899" t="str">
        <f t="shared" si="111"/>
        <v/>
      </c>
      <c r="G899">
        <f>Weighting!$H$11</f>
        <v>0</v>
      </c>
      <c r="H899">
        <f t="array" ref="H899">FREQUENCY(IF('Data Transformation'!$B$4:$B$8425=B891,'Data Transformation'!$G$4:$G$8425),'Bin Analysis'!$B899)</f>
        <v>1</v>
      </c>
      <c r="I899">
        <f t="shared" si="112"/>
        <v>1</v>
      </c>
      <c r="J899">
        <f t="shared" si="113"/>
        <v>1</v>
      </c>
      <c r="K899">
        <f>J899*Weighting!$W$11</f>
        <v>3</v>
      </c>
      <c r="M899" s="14"/>
    </row>
    <row r="900" spans="1:13" x14ac:dyDescent="0.45">
      <c r="A900" s="32">
        <f>IF(Weighting!$P$12&gt;0,B900,"")</f>
        <v>0.96972357690000011</v>
      </c>
      <c r="B900">
        <f>Weighting!$C$12</f>
        <v>0.96972357690000011</v>
      </c>
      <c r="C900">
        <f>Weighting!$F$12</f>
        <v>0</v>
      </c>
      <c r="D900">
        <f>IF(C900=1,'Data Transformation'!$G$3+0.5*'Data Transformation'!$W$25,IF(C901=1,D901-'Data Transformation'!$W$25,FALSE))</f>
        <v>0.76999999999999991</v>
      </c>
      <c r="E900">
        <f t="array" ref="E900">IF(ISLOGICAL(D900),"",FREQUENCY(IF('Data Transformation'!$B$425:$B$8425='Bin Analysis'!$B891,'Data Transformation'!$G$425:$G$8425),D900))</f>
        <v>0</v>
      </c>
      <c r="F900" t="e">
        <f t="shared" si="111"/>
        <v>#VALUE!</v>
      </c>
      <c r="G900">
        <f>Weighting!$H$12</f>
        <v>0</v>
      </c>
      <c r="H900">
        <f t="array" ref="H900">FREQUENCY(IF('Data Transformation'!$B$4:$B$8425=B891,'Data Transformation'!$G$4:$G$8425),'Bin Analysis'!$B900)</f>
        <v>8</v>
      </c>
      <c r="I900">
        <f t="shared" si="112"/>
        <v>7</v>
      </c>
      <c r="J900">
        <f t="shared" si="113"/>
        <v>1</v>
      </c>
      <c r="K900">
        <f>J900*Weighting!$W$12</f>
        <v>2</v>
      </c>
      <c r="M900" s="14"/>
    </row>
    <row r="901" spans="1:13" x14ac:dyDescent="0.45">
      <c r="A901" s="32">
        <f>IF(Weighting!$P$13&gt;0,B901,"")</f>
        <v>1.0753983736000001</v>
      </c>
      <c r="B901">
        <f>Weighting!$C$13</f>
        <v>1.0753983736000001</v>
      </c>
      <c r="C901">
        <f>Weighting!$F$13</f>
        <v>1</v>
      </c>
      <c r="D901">
        <f>IF(C901=1,'Data Transformation'!$G$3+0.5*'Data Transformation'!$W$25,IF(C902=1,D902-'Data Transformation'!$W$25,FALSE))</f>
        <v>1.17</v>
      </c>
      <c r="E901">
        <f t="array" ref="E901">IF(ISLOGICAL(D901),"",FREQUENCY(IF('Data Transformation'!$B$425:$B$8425='Bin Analysis'!$B891,'Data Transformation'!$G$425:$G$8425),D901))</f>
        <v>19</v>
      </c>
      <c r="F901">
        <f t="shared" si="111"/>
        <v>19</v>
      </c>
      <c r="G901">
        <f>Weighting!$H$13</f>
        <v>0</v>
      </c>
      <c r="H901">
        <f t="array" ref="H901">FREQUENCY(IF('Data Transformation'!$B$4:$B$8425=B891,'Data Transformation'!$G$4:$G$8425),'Bin Analysis'!$B901)</f>
        <v>20</v>
      </c>
      <c r="I901">
        <f t="shared" si="112"/>
        <v>12</v>
      </c>
      <c r="J901">
        <f t="shared" si="113"/>
        <v>1</v>
      </c>
      <c r="K901">
        <f>J901*Weighting!$W$13</f>
        <v>1</v>
      </c>
      <c r="M901" s="14"/>
    </row>
    <row r="902" spans="1:13" x14ac:dyDescent="0.45">
      <c r="A902" s="32">
        <f>IF(Weighting!$P$14&gt;0,B902,"")</f>
        <v>1.1810731703000001</v>
      </c>
      <c r="B902">
        <f>Weighting!$C$14</f>
        <v>1.1810731703000001</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45">
      <c r="A903" s="32">
        <f>IF(Weighting!$P$15&gt;0,B903,"")</f>
        <v>1.2867489670000001</v>
      </c>
      <c r="B903">
        <f>Weighting!$C$15</f>
        <v>1.2867489670000001</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45">
      <c r="A904" s="32" t="str">
        <f>IF(Weighting!$P$16&gt;0,B904,"")</f>
        <v/>
      </c>
      <c r="B904">
        <f>Weighting!$C$16</f>
        <v>1.3924227637000002</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45">
      <c r="A905" s="32" t="str">
        <f>IF(Weighting!$P$17&gt;0,B905,"")</f>
        <v/>
      </c>
      <c r="B905">
        <f>Weighting!$C$17</f>
        <v>1.4980975604000002</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45">
      <c r="A906" s="32" t="str">
        <f>IF(Weighting!$P$18&gt;0,B906,"")</f>
        <v/>
      </c>
      <c r="B906">
        <f>Weighting!$C$18</f>
        <v>1.6037723571000002</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45">
      <c r="A907" s="32" t="str">
        <f>IF(Weighting!$P$19&gt;0,B907,"")</f>
        <v/>
      </c>
      <c r="B907">
        <f>Weighting!$C$19</f>
        <v>1.7094471538000002</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45">
      <c r="A908" s="32" t="str">
        <f>IF(Weighting!$P$20&gt;0,B908,"")</f>
        <v/>
      </c>
      <c r="B908">
        <f>Weighting!$C$20</f>
        <v>1.8151219505000002</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45">
      <c r="A909" s="32" t="str">
        <f>IF(Weighting!$P$21&gt;0,B909,"")</f>
        <v/>
      </c>
      <c r="B909">
        <f>Weighting!$C$21</f>
        <v>1.9207967472000003</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45">
      <c r="A910" s="32" t="str">
        <f>IF(Weighting!$P$22&gt;0,B910,"")</f>
        <v/>
      </c>
      <c r="B910">
        <f>Weighting!$C$22</f>
        <v>2.0264715439000001</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45">
      <c r="A911" s="32" t="str">
        <f>IF(Weighting!$P$23&gt;0,B911,"")</f>
        <v/>
      </c>
      <c r="B911">
        <f>Weighting!$C$23</f>
        <v>2.1321463405999999</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45">
      <c r="A912" s="32" t="str">
        <f>IF(Weighting!$P$24&gt;0,B912,"")</f>
        <v/>
      </c>
      <c r="B912">
        <f>Weighting!$C$24</f>
        <v>2.2378211372999997</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45">
      <c r="A913" s="32" t="str">
        <f>IF(Weighting!$P$25&gt;0,B913,"")</f>
        <v/>
      </c>
      <c r="B913">
        <f>Weighting!$C$25</f>
        <v>2.3434959339999994</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45">
      <c r="O914"/>
      <c r="P914"/>
      <c r="Q914"/>
      <c r="R914"/>
    </row>
    <row r="915" spans="1:25" ht="23.15" x14ac:dyDescent="0.6">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0.84210526315789469</v>
      </c>
      <c r="P915" s="27">
        <f>IF(M915=FALSE,NA(),SUM(J918:J937)/Weighting!$S$5)</f>
        <v>0.6</v>
      </c>
      <c r="Q915" s="27">
        <f>IF(M915=FALSE,NA(),SUM(K918:K937)/Weighting!$S$6)</f>
        <v>0.52173913043478259</v>
      </c>
      <c r="R915" s="27">
        <f>IF(M915=FALSE,NA(),(VLOOKUP(1,G918:K937,3,FALSE))/(M915-1))</f>
        <v>5.2631578947368418E-2</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3</v>
      </c>
    </row>
    <row r="916" spans="1:25" x14ac:dyDescent="0.45">
      <c r="A916" s="14" t="s">
        <v>67</v>
      </c>
      <c r="B916" t="s">
        <v>47</v>
      </c>
      <c r="C916" t="s">
        <v>5</v>
      </c>
      <c r="D916" t="s">
        <v>100</v>
      </c>
      <c r="E916" t="s">
        <v>101</v>
      </c>
      <c r="F916" t="s">
        <v>102</v>
      </c>
      <c r="G916" t="s">
        <v>70</v>
      </c>
      <c r="H916" t="s">
        <v>31</v>
      </c>
      <c r="I916" t="s">
        <v>32</v>
      </c>
      <c r="J916" t="s">
        <v>46</v>
      </c>
      <c r="K916" s="14" t="s">
        <v>45</v>
      </c>
      <c r="M916" s="14"/>
      <c r="X916" s="2">
        <v>0</v>
      </c>
      <c r="Y916" s="2">
        <v>16</v>
      </c>
    </row>
    <row r="917" spans="1:25" x14ac:dyDescent="0.4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45">
      <c r="A918" s="32">
        <f>IF(Weighting!$P$6&gt;0,B918,"")</f>
        <v>0.3356747967</v>
      </c>
      <c r="B918">
        <f>Weighting!$C$6</f>
        <v>0.3356747967</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1</v>
      </c>
      <c r="I918">
        <f>H918-H917</f>
        <v>1</v>
      </c>
      <c r="J918">
        <f>IF(I918=0,0,1)</f>
        <v>1</v>
      </c>
      <c r="K918">
        <f>J918*Weighting!$W$6</f>
        <v>1</v>
      </c>
      <c r="M918" s="14"/>
    </row>
    <row r="919" spans="1:25" x14ac:dyDescent="0.45">
      <c r="A919" s="32">
        <f>IF(Weighting!$P$7&gt;0,B919,"")</f>
        <v>0.44134959340000002</v>
      </c>
      <c r="B919">
        <f>Weighting!$C$7</f>
        <v>0.44134959340000002</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2</v>
      </c>
      <c r="I919">
        <f t="shared" ref="I919:I937" si="115">H919-H918</f>
        <v>1</v>
      </c>
      <c r="J919">
        <f>IF(I919=0,0,1)</f>
        <v>1</v>
      </c>
      <c r="K919">
        <f>J919*Weighting!$W$7</f>
        <v>2</v>
      </c>
      <c r="M919" s="14"/>
    </row>
    <row r="920" spans="1:25" x14ac:dyDescent="0.45">
      <c r="A920" s="32">
        <f>IF(Weighting!$P$8&gt;0,B920,"")</f>
        <v>0.54702439010000004</v>
      </c>
      <c r="B920">
        <f>Weighting!$C$8</f>
        <v>0.54702439010000004</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3</v>
      </c>
      <c r="I920">
        <f t="shared" si="115"/>
        <v>1</v>
      </c>
      <c r="J920">
        <f t="shared" ref="J920:J937" si="116">IF(I920=0,0,1)</f>
        <v>1</v>
      </c>
      <c r="K920">
        <f>J920*Weighting!$W$8</f>
        <v>3</v>
      </c>
      <c r="M920" s="14"/>
    </row>
    <row r="921" spans="1:25" x14ac:dyDescent="0.45">
      <c r="A921" s="32">
        <f>IF(Weighting!$P$9&gt;0,B921,"")</f>
        <v>0.65269918680000005</v>
      </c>
      <c r="B921" s="50">
        <f>Weighting!$C$9</f>
        <v>0.65269918680000005</v>
      </c>
      <c r="C921">
        <f>Weighting!$F$9</f>
        <v>0</v>
      </c>
      <c r="D921" t="b">
        <f>IF(C921=1,'Data Transformation'!$G$3+0.5*'Data Transformation'!$W$25,IF(C922=1,D922-'Data Transformation'!$W$25,FALSE))</f>
        <v>0</v>
      </c>
      <c r="E921" t="str">
        <f t="array" ref="E921">IF(ISLOGICAL(D921),"",FREQUENCY(IF('Data Transformation'!$B$425:$B$8425='Bin Analysis'!$B915,'Data Transformation'!$G$425:$G$8425),D921))</f>
        <v/>
      </c>
      <c r="F921" t="str">
        <f t="shared" si="114"/>
        <v/>
      </c>
      <c r="G921">
        <f>Weighting!$H$9</f>
        <v>0</v>
      </c>
      <c r="H921">
        <f t="array" ref="H921">FREQUENCY(IF('Data Transformation'!$B$4:$B$8425=B915,'Data Transformation'!$G$4:$G$8425),'Bin Analysis'!$B921)</f>
        <v>3</v>
      </c>
      <c r="I921">
        <f t="shared" si="115"/>
        <v>0</v>
      </c>
      <c r="J921">
        <f t="shared" si="116"/>
        <v>0</v>
      </c>
      <c r="K921">
        <f>J921*Weighting!$W$9</f>
        <v>0</v>
      </c>
      <c r="M921" s="14"/>
    </row>
    <row r="922" spans="1:25" x14ac:dyDescent="0.45">
      <c r="A922" s="32">
        <f>IF(Weighting!$P$10&gt;0,B922,"")</f>
        <v>0.75837398350000007</v>
      </c>
      <c r="B922">
        <f>Weighting!$C$10</f>
        <v>0.75837398350000007</v>
      </c>
      <c r="C922">
        <f>Weighting!$F$10</f>
        <v>0</v>
      </c>
      <c r="D922" t="b">
        <f>IF(C922=1,'Data Transformation'!$G$3+0.5*'Data Transformation'!$W$25,IF(C923=1,D923-'Data Transformation'!$W$25,FALSE))</f>
        <v>0</v>
      </c>
      <c r="E922" t="str">
        <f t="array" ref="E922">IF(ISLOGICAL(D922),"",FREQUENCY(IF('Data Transformation'!$B$425:$B$8425='Bin Analysis'!$B915,'Data Transformation'!$G$425:$G$8425),D922))</f>
        <v/>
      </c>
      <c r="F922" t="str">
        <f t="shared" si="114"/>
        <v/>
      </c>
      <c r="G922">
        <f>Weighting!$H$10</f>
        <v>0</v>
      </c>
      <c r="H922">
        <f t="array" ref="H922">FREQUENCY(IF('Data Transformation'!$B$4:$B$8425=B915,'Data Transformation'!$G$4:$G$8425),'Bin Analysis'!$B922)</f>
        <v>3</v>
      </c>
      <c r="I922">
        <f t="shared" si="115"/>
        <v>0</v>
      </c>
      <c r="J922">
        <f t="shared" si="116"/>
        <v>0</v>
      </c>
      <c r="K922">
        <f>J922*Weighting!$W$10</f>
        <v>0</v>
      </c>
      <c r="M922" s="14"/>
    </row>
    <row r="923" spans="1:25" x14ac:dyDescent="0.45">
      <c r="A923" s="32">
        <f>IF(Weighting!$P$11&gt;0,B923,"")</f>
        <v>0.86404878020000009</v>
      </c>
      <c r="B923">
        <f>Weighting!$C$11</f>
        <v>0.86404878020000009</v>
      </c>
      <c r="C923">
        <f>Weighting!$F$11</f>
        <v>0</v>
      </c>
      <c r="D923" t="b">
        <f>IF(C923=1,'Data Transformation'!$G$3+0.5*'Data Transformation'!$W$25,IF(C924=1,D924-'Data Transformation'!$W$25,FALSE))</f>
        <v>0</v>
      </c>
      <c r="E923" t="str">
        <f t="array" ref="E923">IF(ISLOGICAL(D923),"",FREQUENCY(IF('Data Transformation'!$B$425:$B$8425='Bin Analysis'!$B915,'Data Transformation'!$G$425:$G$8425),D923))</f>
        <v/>
      </c>
      <c r="F923" t="str">
        <f t="shared" si="114"/>
        <v/>
      </c>
      <c r="G923">
        <f>Weighting!$H$11</f>
        <v>0</v>
      </c>
      <c r="H923">
        <f t="array" ref="H923">FREQUENCY(IF('Data Transformation'!$B$4:$B$8425=B915,'Data Transformation'!$G$4:$G$8425),'Bin Analysis'!$B923)</f>
        <v>5</v>
      </c>
      <c r="I923">
        <f t="shared" si="115"/>
        <v>2</v>
      </c>
      <c r="J923">
        <f t="shared" si="116"/>
        <v>1</v>
      </c>
      <c r="K923">
        <f>J923*Weighting!$W$11</f>
        <v>3</v>
      </c>
      <c r="M923" s="14"/>
    </row>
    <row r="924" spans="1:25" x14ac:dyDescent="0.45">
      <c r="A924" s="32">
        <f>IF(Weighting!$P$12&gt;0,B924,"")</f>
        <v>0.96972357690000011</v>
      </c>
      <c r="B924">
        <f>Weighting!$C$12</f>
        <v>0.96972357690000011</v>
      </c>
      <c r="C924">
        <f>Weighting!$F$12</f>
        <v>0</v>
      </c>
      <c r="D924">
        <f>IF(C924=1,'Data Transformation'!$G$3+0.5*'Data Transformation'!$W$25,IF(C925=1,D925-'Data Transformation'!$W$25,FALSE))</f>
        <v>0.76999999999999991</v>
      </c>
      <c r="E924">
        <f t="array" ref="E924">IF(ISLOGICAL(D924),"",FREQUENCY(IF('Data Transformation'!$B$425:$B$8425='Bin Analysis'!$B915,'Data Transformation'!$G$425:$G$8425),D924))</f>
        <v>3</v>
      </c>
      <c r="F924" t="e">
        <f t="shared" si="114"/>
        <v>#VALUE!</v>
      </c>
      <c r="G924">
        <f>Weighting!$H$12</f>
        <v>0</v>
      </c>
      <c r="H924">
        <f t="array" ref="H924">FREQUENCY(IF('Data Transformation'!$B$4:$B$8425=B915,'Data Transformation'!$G$4:$G$8425),'Bin Analysis'!$B924)</f>
        <v>13</v>
      </c>
      <c r="I924">
        <f t="shared" si="115"/>
        <v>8</v>
      </c>
      <c r="J924">
        <f t="shared" si="116"/>
        <v>1</v>
      </c>
      <c r="K924">
        <f>J924*Weighting!$W$12</f>
        <v>2</v>
      </c>
      <c r="M924" s="14"/>
    </row>
    <row r="925" spans="1:25" x14ac:dyDescent="0.45">
      <c r="A925" s="32">
        <f>IF(Weighting!$P$13&gt;0,B925,"")</f>
        <v>1.0753983736000001</v>
      </c>
      <c r="B925">
        <f>Weighting!$C$13</f>
        <v>1.0753983736000001</v>
      </c>
      <c r="C925">
        <f>Weighting!$F$13</f>
        <v>1</v>
      </c>
      <c r="D925">
        <f>IF(C925=1,'Data Transformation'!$G$3+0.5*'Data Transformation'!$W$25,IF(C926=1,D926-'Data Transformation'!$W$25,FALSE))</f>
        <v>1.17</v>
      </c>
      <c r="E925">
        <f t="array" ref="E925">IF(ISLOGICAL(D925),"",FREQUENCY(IF('Data Transformation'!$B$425:$B$8425='Bin Analysis'!$B915,'Data Transformation'!$G$425:$G$8425),D925))</f>
        <v>19</v>
      </c>
      <c r="F925">
        <f t="shared" si="114"/>
        <v>16</v>
      </c>
      <c r="G925">
        <f>Weighting!$H$13</f>
        <v>0</v>
      </c>
      <c r="H925">
        <f t="array" ref="H925">FREQUENCY(IF('Data Transformation'!$B$4:$B$8425=B915,'Data Transformation'!$G$4:$G$8425),'Bin Analysis'!$B925)</f>
        <v>20</v>
      </c>
      <c r="I925">
        <f t="shared" si="115"/>
        <v>7</v>
      </c>
      <c r="J925">
        <f t="shared" si="116"/>
        <v>1</v>
      </c>
      <c r="K925">
        <f>J925*Weighting!$W$13</f>
        <v>1</v>
      </c>
      <c r="M925" s="14"/>
    </row>
    <row r="926" spans="1:25" x14ac:dyDescent="0.45">
      <c r="A926" s="32">
        <f>IF(Weighting!$P$14&gt;0,B926,"")</f>
        <v>1.1810731703000001</v>
      </c>
      <c r="B926">
        <f>Weighting!$C$14</f>
        <v>1.1810731703000001</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45">
      <c r="A927" s="32">
        <f>IF(Weighting!$P$15&gt;0,B927,"")</f>
        <v>1.2867489670000001</v>
      </c>
      <c r="B927">
        <f>Weighting!$C$15</f>
        <v>1.2867489670000001</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45">
      <c r="A928" s="32" t="str">
        <f>IF(Weighting!$P$16&gt;0,B928,"")</f>
        <v/>
      </c>
      <c r="B928">
        <f>Weighting!$C$16</f>
        <v>1.3924227637000002</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45">
      <c r="A929" s="32" t="str">
        <f>IF(Weighting!$P$17&gt;0,B929,"")</f>
        <v/>
      </c>
      <c r="B929">
        <f>Weighting!$C$17</f>
        <v>1.4980975604000002</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45">
      <c r="A930" s="32" t="str">
        <f>IF(Weighting!$P$18&gt;0,B930,"")</f>
        <v/>
      </c>
      <c r="B930">
        <f>Weighting!$C$18</f>
        <v>1.6037723571000002</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45">
      <c r="A931" s="32" t="str">
        <f>IF(Weighting!$P$19&gt;0,B931,"")</f>
        <v/>
      </c>
      <c r="B931">
        <f>Weighting!$C$19</f>
        <v>1.7094471538000002</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45">
      <c r="A932" s="32" t="str">
        <f>IF(Weighting!$P$20&gt;0,B932,"")</f>
        <v/>
      </c>
      <c r="B932">
        <f>Weighting!$C$20</f>
        <v>1.8151219505000002</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45">
      <c r="A933" s="32" t="str">
        <f>IF(Weighting!$P$21&gt;0,B933,"")</f>
        <v/>
      </c>
      <c r="B933">
        <f>Weighting!$C$21</f>
        <v>1.9207967472000003</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45">
      <c r="A934" s="32" t="str">
        <f>IF(Weighting!$P$22&gt;0,B934,"")</f>
        <v/>
      </c>
      <c r="B934">
        <f>Weighting!$C$22</f>
        <v>2.0264715439000001</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45">
      <c r="A935" s="32" t="str">
        <f>IF(Weighting!$P$23&gt;0,B935,"")</f>
        <v/>
      </c>
      <c r="B935">
        <f>Weighting!$C$23</f>
        <v>2.1321463405999999</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45">
      <c r="A936" s="32" t="str">
        <f>IF(Weighting!$P$24&gt;0,B936,"")</f>
        <v/>
      </c>
      <c r="B936">
        <f>Weighting!$C$24</f>
        <v>2.2378211372999997</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45">
      <c r="A937" s="32" t="str">
        <f>IF(Weighting!$P$25&gt;0,B937,"")</f>
        <v/>
      </c>
      <c r="B937">
        <f>Weighting!$C$25</f>
        <v>2.3434959339999994</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45">
      <c r="O938"/>
      <c r="P938"/>
      <c r="Q938"/>
      <c r="R938"/>
    </row>
    <row r="939" spans="1:25" ht="23.15" x14ac:dyDescent="0.6">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0</v>
      </c>
      <c r="O939" s="27">
        <f>IF(M939=FALSE,NA(),(VLOOKUP(1,C942:K961,4,FALSE))/(M939-1))</f>
        <v>1</v>
      </c>
      <c r="P939" s="27">
        <f>IF(M939=FALSE,NA(),SUM(J942:J961)/Weighting!$S$5)</f>
        <v>0.3</v>
      </c>
      <c r="Q939" s="27">
        <f>IF(M939=FALSE,NA(),SUM(K942:K961)/Weighting!$S$6)</f>
        <v>0.21739130434782608</v>
      </c>
      <c r="R939" s="27">
        <f>IF(M939=FALSE,NA(),(VLOOKUP(1,G942:K961,3,FALSE))/(M939-1))</f>
        <v>0</v>
      </c>
      <c r="S939" s="22" t="str">
        <f>IF(M939=FALSE,NA(),IF(SUM(J942:J961)=2,"yes","no"))</f>
        <v>no</v>
      </c>
      <c r="X939" s="2" cm="2">
        <f t="array" ref="X939:X940">FREQUENCY(IF('Data Transformation'!$B$425:$B$6424='Bin Analysis'!L939,'Data Transformation'!$G$425:$G$6424),'Data Transformation'!$U$11)</f>
        <v>19</v>
      </c>
      <c r="Y939" s="2" cm="2">
        <f t="array" ref="Y939:Y940">FREQUENCY(IF('Data Transformation'!$B$425:$B$6424='Bin Analysis'!L939,'Data Transformation'!$G$425:$G$6424),'Data Transformation'!$U$12)</f>
        <v>0</v>
      </c>
    </row>
    <row r="940" spans="1:25" x14ac:dyDescent="0.45">
      <c r="A940" s="14" t="s">
        <v>67</v>
      </c>
      <c r="B940" t="s">
        <v>47</v>
      </c>
      <c r="C940" t="s">
        <v>5</v>
      </c>
      <c r="D940" t="s">
        <v>100</v>
      </c>
      <c r="E940" t="s">
        <v>101</v>
      </c>
      <c r="F940" t="s">
        <v>102</v>
      </c>
      <c r="G940" t="s">
        <v>70</v>
      </c>
      <c r="H940" t="s">
        <v>31</v>
      </c>
      <c r="I940" t="s">
        <v>32</v>
      </c>
      <c r="J940" t="s">
        <v>46</v>
      </c>
      <c r="K940" s="14" t="s">
        <v>45</v>
      </c>
      <c r="M940" s="14"/>
      <c r="X940" s="2">
        <v>0</v>
      </c>
      <c r="Y940" s="2">
        <v>19</v>
      </c>
    </row>
    <row r="941" spans="1:25" x14ac:dyDescent="0.4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45">
      <c r="A942" s="32">
        <f>IF(Weighting!$P$6&gt;0,B942,"")</f>
        <v>0.3356747967</v>
      </c>
      <c r="B942">
        <f>Weighting!$C$6</f>
        <v>0.3356747967</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0</v>
      </c>
      <c r="I942">
        <f>H942-H941</f>
        <v>0</v>
      </c>
      <c r="J942">
        <f>IF(I942=0,0,1)</f>
        <v>0</v>
      </c>
      <c r="K942">
        <f>J942*Weighting!$W$6</f>
        <v>0</v>
      </c>
      <c r="M942" s="14"/>
    </row>
    <row r="943" spans="1:25" x14ac:dyDescent="0.45">
      <c r="A943" s="32">
        <f>IF(Weighting!$P$7&gt;0,B943,"")</f>
        <v>0.44134959340000002</v>
      </c>
      <c r="B943">
        <f>Weighting!$C$7</f>
        <v>0.44134959340000002</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0</v>
      </c>
      <c r="I943">
        <f t="shared" ref="I943:I961" si="118">H943-H942</f>
        <v>0</v>
      </c>
      <c r="J943">
        <f>IF(I943=0,0,1)</f>
        <v>0</v>
      </c>
      <c r="K943">
        <f>J943*Weighting!$W$7</f>
        <v>0</v>
      </c>
      <c r="M943" s="14"/>
    </row>
    <row r="944" spans="1:25" x14ac:dyDescent="0.45">
      <c r="A944" s="32">
        <f>IF(Weighting!$P$8&gt;0,B944,"")</f>
        <v>0.54702439010000004</v>
      </c>
      <c r="B944">
        <f>Weighting!$C$8</f>
        <v>0.54702439010000004</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0</v>
      </c>
      <c r="I944">
        <f t="shared" si="118"/>
        <v>0</v>
      </c>
      <c r="J944">
        <f t="shared" ref="J944:J961" si="119">IF(I944=0,0,1)</f>
        <v>0</v>
      </c>
      <c r="K944">
        <f>J944*Weighting!$W$8</f>
        <v>0</v>
      </c>
      <c r="M944" s="14"/>
    </row>
    <row r="945" spans="1:13" x14ac:dyDescent="0.45">
      <c r="A945" s="32">
        <f>IF(Weighting!$P$9&gt;0,B945,"")</f>
        <v>0.65269918680000005</v>
      </c>
      <c r="B945" s="50">
        <f>Weighting!$C$9</f>
        <v>0.65269918680000005</v>
      </c>
      <c r="C945">
        <f>Weighting!$F$9</f>
        <v>0</v>
      </c>
      <c r="D945" t="b">
        <f>IF(C945=1,'Data Transformation'!$G$3+0.5*'Data Transformation'!$W$25,IF(C946=1,D946-'Data Transformation'!$W$25,FALSE))</f>
        <v>0</v>
      </c>
      <c r="E945" t="str">
        <f t="array" ref="E945">IF(ISLOGICAL(D945),"",FREQUENCY(IF('Data Transformation'!$B$425:$B$8425='Bin Analysis'!$B939,'Data Transformation'!$G$425:$G$8425),D945))</f>
        <v/>
      </c>
      <c r="F945" t="str">
        <f t="shared" si="117"/>
        <v/>
      </c>
      <c r="G945">
        <f>Weighting!$H$9</f>
        <v>0</v>
      </c>
      <c r="H945">
        <f t="array" ref="H945">FREQUENCY(IF('Data Transformation'!$B$4:$B$8425=B939,'Data Transformation'!$G$4:$G$8425),'Bin Analysis'!$B945)</f>
        <v>0</v>
      </c>
      <c r="I945">
        <f t="shared" si="118"/>
        <v>0</v>
      </c>
      <c r="J945">
        <f t="shared" si="119"/>
        <v>0</v>
      </c>
      <c r="K945">
        <f>J945*Weighting!$W$9</f>
        <v>0</v>
      </c>
      <c r="M945" s="14"/>
    </row>
    <row r="946" spans="1:13" x14ac:dyDescent="0.45">
      <c r="A946" s="32">
        <f>IF(Weighting!$P$10&gt;0,B946,"")</f>
        <v>0.75837398350000007</v>
      </c>
      <c r="B946">
        <f>Weighting!$C$10</f>
        <v>0.75837398350000007</v>
      </c>
      <c r="C946">
        <f>Weighting!$F$10</f>
        <v>0</v>
      </c>
      <c r="D946" t="b">
        <f>IF(C946=1,'Data Transformation'!$G$3+0.5*'Data Transformation'!$W$25,IF(C947=1,D947-'Data Transformation'!$W$25,FALSE))</f>
        <v>0</v>
      </c>
      <c r="E946" t="str">
        <f t="array" ref="E946">IF(ISLOGICAL(D946),"",FREQUENCY(IF('Data Transformation'!$B$425:$B$8425='Bin Analysis'!$B939,'Data Transformation'!$G$425:$G$8425),D946))</f>
        <v/>
      </c>
      <c r="F946" t="str">
        <f t="shared" si="117"/>
        <v/>
      </c>
      <c r="G946">
        <f>Weighting!$H$10</f>
        <v>0</v>
      </c>
      <c r="H946">
        <f t="array" ref="H946">FREQUENCY(IF('Data Transformation'!$B$4:$B$8425=B939,'Data Transformation'!$G$4:$G$8425),'Bin Analysis'!$B946)</f>
        <v>0</v>
      </c>
      <c r="I946">
        <f t="shared" si="118"/>
        <v>0</v>
      </c>
      <c r="J946">
        <f t="shared" si="119"/>
        <v>0</v>
      </c>
      <c r="K946">
        <f>J946*Weighting!$W$10</f>
        <v>0</v>
      </c>
      <c r="M946" s="14"/>
    </row>
    <row r="947" spans="1:13" x14ac:dyDescent="0.45">
      <c r="A947" s="32">
        <f>IF(Weighting!$P$11&gt;0,B947,"")</f>
        <v>0.86404878020000009</v>
      </c>
      <c r="B947">
        <f>Weighting!$C$11</f>
        <v>0.86404878020000009</v>
      </c>
      <c r="C947">
        <f>Weighting!$F$11</f>
        <v>0</v>
      </c>
      <c r="D947" t="b">
        <f>IF(C947=1,'Data Transformation'!$G$3+0.5*'Data Transformation'!$W$25,IF(C948=1,D948-'Data Transformation'!$W$25,FALSE))</f>
        <v>0</v>
      </c>
      <c r="E947" t="str">
        <f t="array" ref="E947">IF(ISLOGICAL(D947),"",FREQUENCY(IF('Data Transformation'!$B$425:$B$8425='Bin Analysis'!$B939,'Data Transformation'!$G$425:$G$8425),D947))</f>
        <v/>
      </c>
      <c r="F947" t="str">
        <f t="shared" si="117"/>
        <v/>
      </c>
      <c r="G947">
        <f>Weighting!$H$11</f>
        <v>0</v>
      </c>
      <c r="H947">
        <f t="array" ref="H947">FREQUENCY(IF('Data Transformation'!$B$4:$B$8425=B939,'Data Transformation'!$G$4:$G$8425),'Bin Analysis'!$B947)</f>
        <v>0</v>
      </c>
      <c r="I947">
        <f t="shared" si="118"/>
        <v>0</v>
      </c>
      <c r="J947">
        <f t="shared" si="119"/>
        <v>0</v>
      </c>
      <c r="K947">
        <f>J947*Weighting!$W$11</f>
        <v>0</v>
      </c>
      <c r="M947" s="14"/>
    </row>
    <row r="948" spans="1:13" x14ac:dyDescent="0.45">
      <c r="A948" s="32">
        <f>IF(Weighting!$P$12&gt;0,B948,"")</f>
        <v>0.96972357690000011</v>
      </c>
      <c r="B948">
        <f>Weighting!$C$12</f>
        <v>0.96972357690000011</v>
      </c>
      <c r="C948">
        <f>Weighting!$F$12</f>
        <v>0</v>
      </c>
      <c r="D948">
        <f>IF(C948=1,'Data Transformation'!$G$3+0.5*'Data Transformation'!$W$25,IF(C949=1,D949-'Data Transformation'!$W$25,FALSE))</f>
        <v>0.76999999999999991</v>
      </c>
      <c r="E948">
        <f t="array" ref="E948">IF(ISLOGICAL(D948),"",FREQUENCY(IF('Data Transformation'!$B$425:$B$8425='Bin Analysis'!$B939,'Data Transformation'!$G$425:$G$8425),D948))</f>
        <v>0</v>
      </c>
      <c r="F948" t="e">
        <f t="shared" si="117"/>
        <v>#VALUE!</v>
      </c>
      <c r="G948">
        <f>Weighting!$H$12</f>
        <v>0</v>
      </c>
      <c r="H948">
        <f t="array" ref="H948">FREQUENCY(IF('Data Transformation'!$B$4:$B$8425=B939,'Data Transformation'!$G$4:$G$8425),'Bin Analysis'!$B948)</f>
        <v>8</v>
      </c>
      <c r="I948">
        <f t="shared" si="118"/>
        <v>8</v>
      </c>
      <c r="J948">
        <f t="shared" si="119"/>
        <v>1</v>
      </c>
      <c r="K948">
        <f>J948*Weighting!$W$12</f>
        <v>2</v>
      </c>
      <c r="M948" s="14"/>
    </row>
    <row r="949" spans="1:13" x14ac:dyDescent="0.45">
      <c r="A949" s="32">
        <f>IF(Weighting!$P$13&gt;0,B949,"")</f>
        <v>1.0753983736000001</v>
      </c>
      <c r="B949">
        <f>Weighting!$C$13</f>
        <v>1.0753983736000001</v>
      </c>
      <c r="C949">
        <f>Weighting!$F$13</f>
        <v>1</v>
      </c>
      <c r="D949">
        <f>IF(C949=1,'Data Transformation'!$G$3+0.5*'Data Transformation'!$W$25,IF(C950=1,D950-'Data Transformation'!$W$25,FALSE))</f>
        <v>1.17</v>
      </c>
      <c r="E949">
        <f t="array" ref="E949">IF(ISLOGICAL(D949),"",FREQUENCY(IF('Data Transformation'!$B$425:$B$8425='Bin Analysis'!$B939,'Data Transformation'!$G$425:$G$8425),D949))</f>
        <v>19</v>
      </c>
      <c r="F949">
        <f t="shared" si="117"/>
        <v>19</v>
      </c>
      <c r="G949">
        <f>Weighting!$H$13</f>
        <v>0</v>
      </c>
      <c r="H949">
        <f t="array" ref="H949">FREQUENCY(IF('Data Transformation'!$B$4:$B$8425=B939,'Data Transformation'!$G$4:$G$8425),'Bin Analysis'!$B949)</f>
        <v>19</v>
      </c>
      <c r="I949">
        <f t="shared" si="118"/>
        <v>11</v>
      </c>
      <c r="J949">
        <f t="shared" si="119"/>
        <v>1</v>
      </c>
      <c r="K949">
        <f>J949*Weighting!$W$13</f>
        <v>1</v>
      </c>
      <c r="M949" s="14"/>
    </row>
    <row r="950" spans="1:13" x14ac:dyDescent="0.45">
      <c r="A950" s="32">
        <f>IF(Weighting!$P$14&gt;0,B950,"")</f>
        <v>1.1810731703000001</v>
      </c>
      <c r="B950">
        <f>Weighting!$C$14</f>
        <v>1.1810731703000001</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1</v>
      </c>
      <c r="J950">
        <f t="shared" si="119"/>
        <v>1</v>
      </c>
      <c r="K950">
        <f>J950*Weighting!$W$14</f>
        <v>2</v>
      </c>
      <c r="M950" s="14"/>
    </row>
    <row r="951" spans="1:13" x14ac:dyDescent="0.45">
      <c r="A951" s="32">
        <f>IF(Weighting!$P$15&gt;0,B951,"")</f>
        <v>1.2867489670000001</v>
      </c>
      <c r="B951">
        <f>Weighting!$C$15</f>
        <v>1.2867489670000001</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45">
      <c r="A952" s="32" t="str">
        <f>IF(Weighting!$P$16&gt;0,B952,"")</f>
        <v/>
      </c>
      <c r="B952">
        <f>Weighting!$C$16</f>
        <v>1.3924227637000002</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45">
      <c r="A953" s="32" t="str">
        <f>IF(Weighting!$P$17&gt;0,B953,"")</f>
        <v/>
      </c>
      <c r="B953">
        <f>Weighting!$C$17</f>
        <v>1.4980975604000002</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45">
      <c r="A954" s="32" t="str">
        <f>IF(Weighting!$P$18&gt;0,B954,"")</f>
        <v/>
      </c>
      <c r="B954">
        <f>Weighting!$C$18</f>
        <v>1.6037723571000002</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45">
      <c r="A955" s="32" t="str">
        <f>IF(Weighting!$P$19&gt;0,B955,"")</f>
        <v/>
      </c>
      <c r="B955">
        <f>Weighting!$C$19</f>
        <v>1.7094471538000002</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45">
      <c r="A956" s="32" t="str">
        <f>IF(Weighting!$P$20&gt;0,B956,"")</f>
        <v/>
      </c>
      <c r="B956">
        <f>Weighting!$C$20</f>
        <v>1.8151219505000002</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45">
      <c r="A957" s="32" t="str">
        <f>IF(Weighting!$P$21&gt;0,B957,"")</f>
        <v/>
      </c>
      <c r="B957">
        <f>Weighting!$C$21</f>
        <v>1.9207967472000003</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45">
      <c r="A958" s="32" t="str">
        <f>IF(Weighting!$P$22&gt;0,B958,"")</f>
        <v/>
      </c>
      <c r="B958">
        <f>Weighting!$C$22</f>
        <v>2.0264715439000001</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45">
      <c r="A959" s="32" t="str">
        <f>IF(Weighting!$P$23&gt;0,B959,"")</f>
        <v/>
      </c>
      <c r="B959">
        <f>Weighting!$C$23</f>
        <v>2.1321463405999999</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45">
      <c r="A960" s="32" t="str">
        <f>IF(Weighting!$P$24&gt;0,B960,"")</f>
        <v/>
      </c>
      <c r="B960">
        <f>Weighting!$C$24</f>
        <v>2.2378211372999997</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45">
      <c r="A961" s="32" t="str">
        <f>IF(Weighting!$P$25&gt;0,B961,"")</f>
        <v/>
      </c>
      <c r="B961">
        <f>Weighting!$C$25</f>
        <v>2.3434959339999994</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45">
      <c r="N962" s="57"/>
      <c r="O962"/>
      <c r="P962"/>
      <c r="Q962"/>
      <c r="R962"/>
    </row>
    <row r="963" spans="1:25" ht="23.15" x14ac:dyDescent="0.6">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19</v>
      </c>
      <c r="N963" s="27">
        <f>IF('Input and Summary Results'!$J$16="minimum",'Bin Analysis'!X964/(M963-1),'Bin Analysis'!Y963/('Bin Analysis'!M963-1))</f>
        <v>0</v>
      </c>
      <c r="O963" s="27">
        <f>IF(M963=FALSE,NA(),(VLOOKUP(1,C966:K985,4,FALSE))/(M963-1))</f>
        <v>0.83333333333333337</v>
      </c>
      <c r="P963" s="27">
        <f>IF(M963=FALSE,NA(),SUM(J966:J985)/Weighting!$S$5)</f>
        <v>0.6</v>
      </c>
      <c r="Q963" s="27">
        <f>IF(M963=FALSE,NA(),SUM(K966:K985)/Weighting!$S$6)</f>
        <v>0.60869565217391308</v>
      </c>
      <c r="R963" s="27">
        <f>IF(M963=FALSE,NA(),(VLOOKUP(1,G966:K985,3,FALSE))/(M963-1))</f>
        <v>0</v>
      </c>
      <c r="S963" s="22" t="str">
        <f>IF(M963=FALSE,NA(),IF(SUM(J966:J985)=2,"yes","no"))</f>
        <v>no</v>
      </c>
      <c r="X963" s="2" cm="2">
        <f t="array" ref="X963:X964">FREQUENCY(IF('Data Transformation'!$B$425:$B$6424='Bin Analysis'!L963,'Data Transformation'!$G$425:$G$6424),'Data Transformation'!$U$11)</f>
        <v>18</v>
      </c>
      <c r="Y963" s="2" cm="2">
        <f t="array" ref="Y963:Y964">FREQUENCY(IF('Data Transformation'!$B$425:$B$6424='Bin Analysis'!L963,'Data Transformation'!$G$425:$G$6424),'Data Transformation'!$U$12)</f>
        <v>3</v>
      </c>
    </row>
    <row r="964" spans="1:25" x14ac:dyDescent="0.45">
      <c r="A964" s="14" t="s">
        <v>67</v>
      </c>
      <c r="B964" t="s">
        <v>47</v>
      </c>
      <c r="C964" t="s">
        <v>5</v>
      </c>
      <c r="D964" t="s">
        <v>100</v>
      </c>
      <c r="E964" t="s">
        <v>101</v>
      </c>
      <c r="F964" t="s">
        <v>102</v>
      </c>
      <c r="G964" t="s">
        <v>70</v>
      </c>
      <c r="H964" t="s">
        <v>31</v>
      </c>
      <c r="I964" t="s">
        <v>32</v>
      </c>
      <c r="J964" t="s">
        <v>46</v>
      </c>
      <c r="K964" s="14" t="s">
        <v>45</v>
      </c>
      <c r="M964" s="14"/>
      <c r="X964" s="2">
        <v>0</v>
      </c>
      <c r="Y964" s="2">
        <v>15</v>
      </c>
    </row>
    <row r="965" spans="1:25" x14ac:dyDescent="0.4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45">
      <c r="A966" s="32">
        <f>IF(Weighting!$P$6&gt;0,B966,"")</f>
        <v>0.3356747967</v>
      </c>
      <c r="B966">
        <f>Weighting!$C$6</f>
        <v>0.3356747967</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0</v>
      </c>
      <c r="I966">
        <f>H966-H965</f>
        <v>0</v>
      </c>
      <c r="J966">
        <f>IF(I966=0,0,1)</f>
        <v>0</v>
      </c>
      <c r="K966">
        <f>J966*Weighting!$W$6</f>
        <v>0</v>
      </c>
      <c r="M966" s="14"/>
    </row>
    <row r="967" spans="1:25" x14ac:dyDescent="0.45">
      <c r="A967" s="32">
        <f>IF(Weighting!$P$7&gt;0,B967,"")</f>
        <v>0.44134959340000002</v>
      </c>
      <c r="B967">
        <f>Weighting!$C$7</f>
        <v>0.44134959340000002</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0</v>
      </c>
      <c r="I967">
        <f t="shared" ref="I967:I985" si="121">H967-H966</f>
        <v>0</v>
      </c>
      <c r="J967">
        <f>IF(I967=0,0,1)</f>
        <v>0</v>
      </c>
      <c r="K967">
        <f>J967*Weighting!$W$7</f>
        <v>0</v>
      </c>
      <c r="M967" s="14"/>
    </row>
    <row r="968" spans="1:25" x14ac:dyDescent="0.45">
      <c r="A968" s="32">
        <f>IF(Weighting!$P$8&gt;0,B968,"")</f>
        <v>0.54702439010000004</v>
      </c>
      <c r="B968">
        <f>Weighting!$C$8</f>
        <v>0.54702439010000004</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0</v>
      </c>
      <c r="I968">
        <f t="shared" si="121"/>
        <v>0</v>
      </c>
      <c r="J968">
        <f t="shared" ref="J968:J985" si="122">IF(I968=0,0,1)</f>
        <v>0</v>
      </c>
      <c r="K968">
        <f>J968*Weighting!$W$8</f>
        <v>0</v>
      </c>
      <c r="M968" s="14"/>
    </row>
    <row r="969" spans="1:25" x14ac:dyDescent="0.45">
      <c r="A969" s="32">
        <f>IF(Weighting!$P$9&gt;0,B969,"")</f>
        <v>0.65269918680000005</v>
      </c>
      <c r="B969" s="50">
        <f>Weighting!$C$9</f>
        <v>0.65269918680000005</v>
      </c>
      <c r="C969">
        <f>Weighting!$F$9</f>
        <v>0</v>
      </c>
      <c r="D969" t="b">
        <f>IF(C969=1,'Data Transformation'!$G$3+0.5*'Data Transformation'!$W$25,IF(C970=1,D970-'Data Transformation'!$W$25,FALSE))</f>
        <v>0</v>
      </c>
      <c r="E969" t="str">
        <f t="array" ref="E969">IF(ISLOGICAL(D969),"",FREQUENCY(IF('Data Transformation'!$B$425:$B$8425='Bin Analysis'!$B963,'Data Transformation'!$G$425:$G$8425),D969))</f>
        <v/>
      </c>
      <c r="F969" t="str">
        <f t="shared" si="120"/>
        <v/>
      </c>
      <c r="G969">
        <f>Weighting!$H$9</f>
        <v>0</v>
      </c>
      <c r="H969">
        <f t="array" ref="H969">FREQUENCY(IF('Data Transformation'!$B$4:$B$8425=B963,'Data Transformation'!$G$4:$G$8425),'Bin Analysis'!$B969)</f>
        <v>1</v>
      </c>
      <c r="I969">
        <f t="shared" si="121"/>
        <v>1</v>
      </c>
      <c r="J969">
        <f t="shared" si="122"/>
        <v>1</v>
      </c>
      <c r="K969">
        <f>J969*Weighting!$W$9</f>
        <v>3</v>
      </c>
      <c r="M969" s="14"/>
    </row>
    <row r="970" spans="1:25" x14ac:dyDescent="0.45">
      <c r="A970" s="32">
        <f>IF(Weighting!$P$10&gt;0,B970,"")</f>
        <v>0.75837398350000007</v>
      </c>
      <c r="B970">
        <f>Weighting!$C$10</f>
        <v>0.75837398350000007</v>
      </c>
      <c r="C970">
        <f>Weighting!$F$10</f>
        <v>0</v>
      </c>
      <c r="D970" t="b">
        <f>IF(C970=1,'Data Transformation'!$G$3+0.5*'Data Transformation'!$W$25,IF(C971=1,D971-'Data Transformation'!$W$25,FALSE))</f>
        <v>0</v>
      </c>
      <c r="E970" t="str">
        <f t="array" ref="E970">IF(ISLOGICAL(D970),"",FREQUENCY(IF('Data Transformation'!$B$425:$B$8425='Bin Analysis'!$B963,'Data Transformation'!$G$425:$G$8425),D970))</f>
        <v/>
      </c>
      <c r="F970" t="str">
        <f t="shared" si="120"/>
        <v/>
      </c>
      <c r="G970">
        <f>Weighting!$H$10</f>
        <v>0</v>
      </c>
      <c r="H970">
        <f t="array" ref="H970">FREQUENCY(IF('Data Transformation'!$B$4:$B$8425=B963,'Data Transformation'!$G$4:$G$8425),'Bin Analysis'!$B970)</f>
        <v>3</v>
      </c>
      <c r="I970">
        <f t="shared" si="121"/>
        <v>2</v>
      </c>
      <c r="J970">
        <f t="shared" si="122"/>
        <v>1</v>
      </c>
      <c r="K970">
        <f>J970*Weighting!$W$10</f>
        <v>3</v>
      </c>
      <c r="M970" s="14"/>
    </row>
    <row r="971" spans="1:25" x14ac:dyDescent="0.45">
      <c r="A971" s="32">
        <f>IF(Weighting!$P$11&gt;0,B971,"")</f>
        <v>0.86404878020000009</v>
      </c>
      <c r="B971">
        <f>Weighting!$C$11</f>
        <v>0.86404878020000009</v>
      </c>
      <c r="C971">
        <f>Weighting!$F$11</f>
        <v>0</v>
      </c>
      <c r="D971" t="b">
        <f>IF(C971=1,'Data Transformation'!$G$3+0.5*'Data Transformation'!$W$25,IF(C972=1,D972-'Data Transformation'!$W$25,FALSE))</f>
        <v>0</v>
      </c>
      <c r="E971" t="str">
        <f t="array" ref="E971">IF(ISLOGICAL(D971),"",FREQUENCY(IF('Data Transformation'!$B$425:$B$8425='Bin Analysis'!$B963,'Data Transformation'!$G$425:$G$8425),D971))</f>
        <v/>
      </c>
      <c r="F971" t="str">
        <f t="shared" si="120"/>
        <v/>
      </c>
      <c r="G971">
        <f>Weighting!$H$11</f>
        <v>0</v>
      </c>
      <c r="H971">
        <f t="array" ref="H971">FREQUENCY(IF('Data Transformation'!$B$4:$B$8425=B963,'Data Transformation'!$G$4:$G$8425),'Bin Analysis'!$B971)</f>
        <v>5</v>
      </c>
      <c r="I971">
        <f t="shared" si="121"/>
        <v>2</v>
      </c>
      <c r="J971">
        <f t="shared" si="122"/>
        <v>1</v>
      </c>
      <c r="K971">
        <f>J971*Weighting!$W$11</f>
        <v>3</v>
      </c>
      <c r="M971" s="14"/>
    </row>
    <row r="972" spans="1:25" x14ac:dyDescent="0.45">
      <c r="A972" s="32">
        <f>IF(Weighting!$P$12&gt;0,B972,"")</f>
        <v>0.96972357690000011</v>
      </c>
      <c r="B972">
        <f>Weighting!$C$12</f>
        <v>0.96972357690000011</v>
      </c>
      <c r="C972">
        <f>Weighting!$F$12</f>
        <v>0</v>
      </c>
      <c r="D972">
        <f>IF(C972=1,'Data Transformation'!$G$3+0.5*'Data Transformation'!$W$25,IF(C973=1,D973-'Data Transformation'!$W$25,FALSE))</f>
        <v>0.76999999999999991</v>
      </c>
      <c r="E972">
        <f t="array" ref="E972">IF(ISLOGICAL(D972),"",FREQUENCY(IF('Data Transformation'!$B$425:$B$8425='Bin Analysis'!$B963,'Data Transformation'!$G$425:$G$8425),D972))</f>
        <v>3</v>
      </c>
      <c r="F972" t="e">
        <f t="shared" si="120"/>
        <v>#VALUE!</v>
      </c>
      <c r="G972">
        <f>Weighting!$H$12</f>
        <v>0</v>
      </c>
      <c r="H972">
        <f t="array" ref="H972">FREQUENCY(IF('Data Transformation'!$B$4:$B$8425=B963,'Data Transformation'!$G$4:$G$8425),'Bin Analysis'!$B972)</f>
        <v>11</v>
      </c>
      <c r="I972">
        <f t="shared" si="121"/>
        <v>6</v>
      </c>
      <c r="J972">
        <f t="shared" si="122"/>
        <v>1</v>
      </c>
      <c r="K972">
        <f>J972*Weighting!$W$12</f>
        <v>2</v>
      </c>
      <c r="M972" s="14"/>
    </row>
    <row r="973" spans="1:25" x14ac:dyDescent="0.45">
      <c r="A973" s="32">
        <f>IF(Weighting!$P$13&gt;0,B973,"")</f>
        <v>1.0753983736000001</v>
      </c>
      <c r="B973">
        <f>Weighting!$C$13</f>
        <v>1.0753983736000001</v>
      </c>
      <c r="C973">
        <f>Weighting!$F$13</f>
        <v>1</v>
      </c>
      <c r="D973">
        <f>IF(C973=1,'Data Transformation'!$G$3+0.5*'Data Transformation'!$W$25,IF(C974=1,D974-'Data Transformation'!$W$25,FALSE))</f>
        <v>1.17</v>
      </c>
      <c r="E973">
        <f t="array" ref="E973">IF(ISLOGICAL(D973),"",FREQUENCY(IF('Data Transformation'!$B$425:$B$8425='Bin Analysis'!$B963,'Data Transformation'!$G$425:$G$8425),D973))</f>
        <v>18</v>
      </c>
      <c r="F973">
        <f t="shared" si="120"/>
        <v>15</v>
      </c>
      <c r="G973">
        <f>Weighting!$H$13</f>
        <v>0</v>
      </c>
      <c r="H973">
        <f t="array" ref="H973">FREQUENCY(IF('Data Transformation'!$B$4:$B$8425=B963,'Data Transformation'!$G$4:$G$8425),'Bin Analysis'!$B973)</f>
        <v>18</v>
      </c>
      <c r="I973">
        <f t="shared" si="121"/>
        <v>7</v>
      </c>
      <c r="J973">
        <f t="shared" si="122"/>
        <v>1</v>
      </c>
      <c r="K973">
        <f>J973*Weighting!$W$13</f>
        <v>1</v>
      </c>
      <c r="M973" s="14"/>
    </row>
    <row r="974" spans="1:25" x14ac:dyDescent="0.45">
      <c r="A974" s="32">
        <f>IF(Weighting!$P$14&gt;0,B974,"")</f>
        <v>1.1810731703000001</v>
      </c>
      <c r="B974">
        <f>Weighting!$C$14</f>
        <v>1.1810731703000001</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19</v>
      </c>
      <c r="I974">
        <f t="shared" si="121"/>
        <v>1</v>
      </c>
      <c r="J974">
        <f t="shared" si="122"/>
        <v>1</v>
      </c>
      <c r="K974">
        <f>J974*Weighting!$W$14</f>
        <v>2</v>
      </c>
      <c r="M974" s="14"/>
    </row>
    <row r="975" spans="1:25" x14ac:dyDescent="0.45">
      <c r="A975" s="32">
        <f>IF(Weighting!$P$15&gt;0,B975,"")</f>
        <v>1.2867489670000001</v>
      </c>
      <c r="B975">
        <f>Weighting!$C$15</f>
        <v>1.2867489670000001</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19</v>
      </c>
      <c r="I975">
        <f t="shared" si="121"/>
        <v>0</v>
      </c>
      <c r="J975">
        <f t="shared" si="122"/>
        <v>0</v>
      </c>
      <c r="K975">
        <f>J975*Weighting!$W$15</f>
        <v>0</v>
      </c>
      <c r="M975" s="14"/>
    </row>
    <row r="976" spans="1:25" x14ac:dyDescent="0.45">
      <c r="A976" s="32" t="str">
        <f>IF(Weighting!$P$16&gt;0,B976,"")</f>
        <v/>
      </c>
      <c r="B976">
        <f>Weighting!$C$16</f>
        <v>1.3924227637000002</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19</v>
      </c>
      <c r="I976">
        <f t="shared" si="121"/>
        <v>0</v>
      </c>
      <c r="J976">
        <f t="shared" si="122"/>
        <v>0</v>
      </c>
      <c r="K976">
        <f>J976*Weighting!$W$16</f>
        <v>0</v>
      </c>
      <c r="M976" s="14"/>
    </row>
    <row r="977" spans="1:25" x14ac:dyDescent="0.45">
      <c r="A977" s="32" t="str">
        <f>IF(Weighting!$P$17&gt;0,B977,"")</f>
        <v/>
      </c>
      <c r="B977">
        <f>Weighting!$C$17</f>
        <v>1.4980975604000002</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19</v>
      </c>
      <c r="I977">
        <f t="shared" si="121"/>
        <v>0</v>
      </c>
      <c r="J977">
        <f t="shared" si="122"/>
        <v>0</v>
      </c>
      <c r="K977">
        <f>J977*Weighting!$W$17</f>
        <v>0</v>
      </c>
      <c r="M977" s="14"/>
    </row>
    <row r="978" spans="1:25" x14ac:dyDescent="0.45">
      <c r="A978" s="32" t="str">
        <f>IF(Weighting!$P$18&gt;0,B978,"")</f>
        <v/>
      </c>
      <c r="B978">
        <f>Weighting!$C$18</f>
        <v>1.6037723571000002</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19</v>
      </c>
      <c r="I978">
        <f t="shared" si="121"/>
        <v>0</v>
      </c>
      <c r="J978">
        <f t="shared" si="122"/>
        <v>0</v>
      </c>
      <c r="K978">
        <f>J978*Weighting!$W$18</f>
        <v>0</v>
      </c>
      <c r="M978" s="14"/>
    </row>
    <row r="979" spans="1:25" x14ac:dyDescent="0.45">
      <c r="A979" s="32" t="str">
        <f>IF(Weighting!$P$19&gt;0,B979,"")</f>
        <v/>
      </c>
      <c r="B979">
        <f>Weighting!$C$19</f>
        <v>1.7094471538000002</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19</v>
      </c>
      <c r="I979">
        <f t="shared" si="121"/>
        <v>0</v>
      </c>
      <c r="J979">
        <f t="shared" si="122"/>
        <v>0</v>
      </c>
      <c r="K979">
        <f>J979*Weighting!$W$19</f>
        <v>0</v>
      </c>
      <c r="M979" s="14"/>
    </row>
    <row r="980" spans="1:25" x14ac:dyDescent="0.45">
      <c r="A980" s="32" t="str">
        <f>IF(Weighting!$P$20&gt;0,B980,"")</f>
        <v/>
      </c>
      <c r="B980">
        <f>Weighting!$C$20</f>
        <v>1.8151219505000002</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19</v>
      </c>
      <c r="I980">
        <f t="shared" si="121"/>
        <v>0</v>
      </c>
      <c r="J980">
        <f t="shared" si="122"/>
        <v>0</v>
      </c>
      <c r="K980">
        <f>J980*Weighting!$W$20</f>
        <v>0</v>
      </c>
      <c r="M980" s="14"/>
    </row>
    <row r="981" spans="1:25" x14ac:dyDescent="0.45">
      <c r="A981" s="32" t="str">
        <f>IF(Weighting!$P$21&gt;0,B981,"")</f>
        <v/>
      </c>
      <c r="B981">
        <f>Weighting!$C$21</f>
        <v>1.9207967472000003</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19</v>
      </c>
      <c r="I981">
        <f t="shared" si="121"/>
        <v>0</v>
      </c>
      <c r="J981">
        <f t="shared" si="122"/>
        <v>0</v>
      </c>
      <c r="K981">
        <f>J981*Weighting!$W$21</f>
        <v>0</v>
      </c>
      <c r="M981" s="14"/>
    </row>
    <row r="982" spans="1:25" x14ac:dyDescent="0.45">
      <c r="A982" s="32" t="str">
        <f>IF(Weighting!$P$22&gt;0,B982,"")</f>
        <v/>
      </c>
      <c r="B982">
        <f>Weighting!$C$22</f>
        <v>2.0264715439000001</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19</v>
      </c>
      <c r="I982">
        <f t="shared" si="121"/>
        <v>0</v>
      </c>
      <c r="J982">
        <f t="shared" si="122"/>
        <v>0</v>
      </c>
      <c r="K982">
        <f>J982*Weighting!$W$22</f>
        <v>0</v>
      </c>
      <c r="M982" s="14"/>
    </row>
    <row r="983" spans="1:25" x14ac:dyDescent="0.45">
      <c r="A983" s="32" t="str">
        <f>IF(Weighting!$P$23&gt;0,B983,"")</f>
        <v/>
      </c>
      <c r="B983">
        <f>Weighting!$C$23</f>
        <v>2.1321463405999999</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19</v>
      </c>
      <c r="I983">
        <f t="shared" si="121"/>
        <v>0</v>
      </c>
      <c r="J983">
        <f t="shared" si="122"/>
        <v>0</v>
      </c>
      <c r="K983">
        <f>J983*Weighting!$W$23</f>
        <v>0</v>
      </c>
      <c r="M983" s="14"/>
    </row>
    <row r="984" spans="1:25" x14ac:dyDescent="0.45">
      <c r="A984" s="32" t="str">
        <f>IF(Weighting!$P$24&gt;0,B984,"")</f>
        <v/>
      </c>
      <c r="B984">
        <f>Weighting!$C$24</f>
        <v>2.2378211372999997</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19</v>
      </c>
      <c r="I984">
        <f t="shared" si="121"/>
        <v>0</v>
      </c>
      <c r="J984">
        <f t="shared" si="122"/>
        <v>0</v>
      </c>
      <c r="K984">
        <f>J984*Weighting!$W$24</f>
        <v>0</v>
      </c>
      <c r="M984" s="14"/>
    </row>
    <row r="985" spans="1:25" x14ac:dyDescent="0.45">
      <c r="A985" s="32" t="str">
        <f>IF(Weighting!$P$25&gt;0,B985,"")</f>
        <v/>
      </c>
      <c r="B985">
        <f>Weighting!$C$25</f>
        <v>2.3434959339999994</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19</v>
      </c>
      <c r="I985">
        <f t="shared" si="121"/>
        <v>0</v>
      </c>
      <c r="J985">
        <f t="shared" si="122"/>
        <v>0</v>
      </c>
      <c r="K985">
        <f>J985*Weighting!$W$25</f>
        <v>0</v>
      </c>
      <c r="M985" s="14"/>
    </row>
    <row r="986" spans="1:25" x14ac:dyDescent="0.45">
      <c r="O986"/>
      <c r="P986"/>
      <c r="Q986"/>
      <c r="R986"/>
    </row>
    <row r="987" spans="1:25" ht="23.15" x14ac:dyDescent="0.6">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20</v>
      </c>
      <c r="N987" s="27">
        <f>IF('Input and Summary Results'!$J$16="minimum",'Bin Analysis'!X988/(M987-1),'Bin Analysis'!Y987/('Bin Analysis'!M987-1))</f>
        <v>0</v>
      </c>
      <c r="O987" s="27">
        <f>IF(M987=FALSE,NA(),(VLOOKUP(1,C990:K1009,4,FALSE))/(M987-1))</f>
        <v>0.78947368421052633</v>
      </c>
      <c r="P987" s="27">
        <f>IF(M987=FALSE,NA(),SUM(J990:J1009)/Weighting!$S$5)</f>
        <v>0.8</v>
      </c>
      <c r="Q987" s="27">
        <f>IF(M987=FALSE,NA(),SUM(K990:K1009)/Weighting!$S$6)</f>
        <v>0.73913043478260865</v>
      </c>
      <c r="R987" s="27">
        <f>IF(M987=FALSE,NA(),(VLOOKUP(1,G990:K1009,3,FALSE))/(M987-1))</f>
        <v>5.2631578947368418E-2</v>
      </c>
      <c r="S987" s="22" t="str">
        <f>IF(M987=FALSE,NA(),IF(SUM(J990:J1009)=2,"yes","no"))</f>
        <v>no</v>
      </c>
      <c r="X987" s="2" cm="2">
        <f t="array" ref="X987:X988">FREQUENCY(IF('Data Transformation'!$B$425:$B$6424='Bin Analysis'!L987,'Data Transformation'!$G$425:$G$6424),'Data Transformation'!$U$11)</f>
        <v>19</v>
      </c>
      <c r="Y987" s="2" cm="2">
        <f t="array" ref="Y987:Y988">FREQUENCY(IF('Data Transformation'!$B$425:$B$6424='Bin Analysis'!L987,'Data Transformation'!$G$425:$G$6424),'Data Transformation'!$U$12)</f>
        <v>4</v>
      </c>
    </row>
    <row r="988" spans="1:25" x14ac:dyDescent="0.45">
      <c r="A988" s="14" t="s">
        <v>67</v>
      </c>
      <c r="B988" t="s">
        <v>47</v>
      </c>
      <c r="C988" t="s">
        <v>5</v>
      </c>
      <c r="D988" t="s">
        <v>100</v>
      </c>
      <c r="E988" t="s">
        <v>101</v>
      </c>
      <c r="F988" t="s">
        <v>102</v>
      </c>
      <c r="G988" t="s">
        <v>70</v>
      </c>
      <c r="H988" t="s">
        <v>31</v>
      </c>
      <c r="I988" t="s">
        <v>32</v>
      </c>
      <c r="J988" t="s">
        <v>46</v>
      </c>
      <c r="K988" s="14" t="s">
        <v>45</v>
      </c>
      <c r="M988" s="14"/>
      <c r="X988" s="2">
        <v>0</v>
      </c>
      <c r="Y988" s="2">
        <v>15</v>
      </c>
    </row>
    <row r="989" spans="1:25" x14ac:dyDescent="0.4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45">
      <c r="A990" s="32">
        <f>IF(Weighting!$P$6&gt;0,B990,"")</f>
        <v>0.3356747967</v>
      </c>
      <c r="B990">
        <f>Weighting!$C$6</f>
        <v>0.3356747967</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1</v>
      </c>
      <c r="I990">
        <f>H990-H989</f>
        <v>1</v>
      </c>
      <c r="J990">
        <f>IF(I990=0,0,1)</f>
        <v>1</v>
      </c>
      <c r="K990">
        <f>J990*Weighting!$W$6</f>
        <v>1</v>
      </c>
      <c r="M990" s="14"/>
    </row>
    <row r="991" spans="1:25" x14ac:dyDescent="0.45">
      <c r="A991" s="32">
        <f>IF(Weighting!$P$7&gt;0,B991,"")</f>
        <v>0.44134959340000002</v>
      </c>
      <c r="B991">
        <f>Weighting!$C$7</f>
        <v>0.44134959340000002</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2</v>
      </c>
      <c r="I991">
        <f t="shared" ref="I991:I1009" si="124">H991-H990</f>
        <v>1</v>
      </c>
      <c r="J991">
        <f>IF(I991=0,0,1)</f>
        <v>1</v>
      </c>
      <c r="K991">
        <f>J991*Weighting!$W$7</f>
        <v>2</v>
      </c>
      <c r="M991" s="14"/>
    </row>
    <row r="992" spans="1:25" x14ac:dyDescent="0.45">
      <c r="A992" s="32">
        <f>IF(Weighting!$P$8&gt;0,B992,"")</f>
        <v>0.54702439010000004</v>
      </c>
      <c r="B992">
        <f>Weighting!$C$8</f>
        <v>0.54702439010000004</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3</v>
      </c>
      <c r="I992">
        <f t="shared" si="124"/>
        <v>1</v>
      </c>
      <c r="J992">
        <f t="shared" ref="J992:J1009" si="125">IF(I992=0,0,1)</f>
        <v>1</v>
      </c>
      <c r="K992">
        <f>J992*Weighting!$W$8</f>
        <v>3</v>
      </c>
      <c r="M992" s="14"/>
    </row>
    <row r="993" spans="1:13" x14ac:dyDescent="0.45">
      <c r="A993" s="32">
        <f>IF(Weighting!$P$9&gt;0,B993,"")</f>
        <v>0.65269918680000005</v>
      </c>
      <c r="B993" s="50">
        <f>Weighting!$C$9</f>
        <v>0.65269918680000005</v>
      </c>
      <c r="C993">
        <f>Weighting!$F$9</f>
        <v>0</v>
      </c>
      <c r="D993" t="b">
        <f>IF(C993=1,'Data Transformation'!$G$3+0.5*'Data Transformation'!$W$25,IF(C994=1,D994-'Data Transformation'!$W$25,FALSE))</f>
        <v>0</v>
      </c>
      <c r="E993" t="str">
        <f t="array" ref="E993">IF(ISLOGICAL(D993),"",FREQUENCY(IF('Data Transformation'!$B$425:$B$8425='Bin Analysis'!$B987,'Data Transformation'!$G$425:$G$8425),D993))</f>
        <v/>
      </c>
      <c r="F993" t="str">
        <f t="shared" si="123"/>
        <v/>
      </c>
      <c r="G993">
        <f>Weighting!$H$9</f>
        <v>0</v>
      </c>
      <c r="H993">
        <f t="array" ref="H993">FREQUENCY(IF('Data Transformation'!$B$4:$B$8425=B987,'Data Transformation'!$G$4:$G$8425),'Bin Analysis'!$B993)</f>
        <v>3</v>
      </c>
      <c r="I993">
        <f t="shared" si="124"/>
        <v>0</v>
      </c>
      <c r="J993">
        <f t="shared" si="125"/>
        <v>0</v>
      </c>
      <c r="K993">
        <f>J993*Weighting!$W$9</f>
        <v>0</v>
      </c>
      <c r="M993" s="14"/>
    </row>
    <row r="994" spans="1:13" x14ac:dyDescent="0.45">
      <c r="A994" s="32">
        <f>IF(Weighting!$P$10&gt;0,B994,"")</f>
        <v>0.75837398350000007</v>
      </c>
      <c r="B994">
        <f>Weighting!$C$10</f>
        <v>0.75837398350000007</v>
      </c>
      <c r="C994">
        <f>Weighting!$F$10</f>
        <v>0</v>
      </c>
      <c r="D994" t="b">
        <f>IF(C994=1,'Data Transformation'!$G$3+0.5*'Data Transformation'!$W$25,IF(C995=1,D995-'Data Transformation'!$W$25,FALSE))</f>
        <v>0</v>
      </c>
      <c r="E994" t="str">
        <f t="array" ref="E994">IF(ISLOGICAL(D994),"",FREQUENCY(IF('Data Transformation'!$B$425:$B$8425='Bin Analysis'!$B987,'Data Transformation'!$G$425:$G$8425),D994))</f>
        <v/>
      </c>
      <c r="F994" t="str">
        <f t="shared" si="123"/>
        <v/>
      </c>
      <c r="G994">
        <f>Weighting!$H$10</f>
        <v>0</v>
      </c>
      <c r="H994">
        <f t="array" ref="H994">FREQUENCY(IF('Data Transformation'!$B$4:$B$8425=B987,'Data Transformation'!$G$4:$G$8425),'Bin Analysis'!$B994)</f>
        <v>4</v>
      </c>
      <c r="I994">
        <f t="shared" si="124"/>
        <v>1</v>
      </c>
      <c r="J994">
        <f t="shared" si="125"/>
        <v>1</v>
      </c>
      <c r="K994">
        <f>J994*Weighting!$W$10</f>
        <v>3</v>
      </c>
      <c r="M994" s="14"/>
    </row>
    <row r="995" spans="1:13" x14ac:dyDescent="0.45">
      <c r="A995" s="32">
        <f>IF(Weighting!$P$11&gt;0,B995,"")</f>
        <v>0.86404878020000009</v>
      </c>
      <c r="B995">
        <f>Weighting!$C$11</f>
        <v>0.86404878020000009</v>
      </c>
      <c r="C995">
        <f>Weighting!$F$11</f>
        <v>0</v>
      </c>
      <c r="D995" t="b">
        <f>IF(C995=1,'Data Transformation'!$G$3+0.5*'Data Transformation'!$W$25,IF(C996=1,D996-'Data Transformation'!$W$25,FALSE))</f>
        <v>0</v>
      </c>
      <c r="E995" t="str">
        <f t="array" ref="E995">IF(ISLOGICAL(D995),"",FREQUENCY(IF('Data Transformation'!$B$425:$B$8425='Bin Analysis'!$B987,'Data Transformation'!$G$425:$G$8425),D995))</f>
        <v/>
      </c>
      <c r="F995" t="str">
        <f t="shared" si="123"/>
        <v/>
      </c>
      <c r="G995">
        <f>Weighting!$H$11</f>
        <v>0</v>
      </c>
      <c r="H995">
        <f t="array" ref="H995">FREQUENCY(IF('Data Transformation'!$B$4:$B$8425=B987,'Data Transformation'!$G$4:$G$8425),'Bin Analysis'!$B995)</f>
        <v>5</v>
      </c>
      <c r="I995">
        <f t="shared" si="124"/>
        <v>1</v>
      </c>
      <c r="J995">
        <f t="shared" si="125"/>
        <v>1</v>
      </c>
      <c r="K995">
        <f>J995*Weighting!$W$11</f>
        <v>3</v>
      </c>
      <c r="M995" s="14"/>
    </row>
    <row r="996" spans="1:13" x14ac:dyDescent="0.45">
      <c r="A996" s="32">
        <f>IF(Weighting!$P$12&gt;0,B996,"")</f>
        <v>0.96972357690000011</v>
      </c>
      <c r="B996">
        <f>Weighting!$C$12</f>
        <v>0.96972357690000011</v>
      </c>
      <c r="C996">
        <f>Weighting!$F$12</f>
        <v>0</v>
      </c>
      <c r="D996">
        <f>IF(C996=1,'Data Transformation'!$G$3+0.5*'Data Transformation'!$W$25,IF(C997=1,D997-'Data Transformation'!$W$25,FALSE))</f>
        <v>0.76999999999999991</v>
      </c>
      <c r="E996">
        <f t="array" ref="E996">IF(ISLOGICAL(D996),"",FREQUENCY(IF('Data Transformation'!$B$425:$B$8425='Bin Analysis'!$B987,'Data Transformation'!$G$425:$G$8425),D996))</f>
        <v>4</v>
      </c>
      <c r="F996" t="e">
        <f t="shared" si="123"/>
        <v>#VALUE!</v>
      </c>
      <c r="G996">
        <f>Weighting!$H$12</f>
        <v>0</v>
      </c>
      <c r="H996">
        <f t="array" ref="H996">FREQUENCY(IF('Data Transformation'!$B$4:$B$8425=B987,'Data Transformation'!$G$4:$G$8425),'Bin Analysis'!$B996)</f>
        <v>11</v>
      </c>
      <c r="I996">
        <f t="shared" si="124"/>
        <v>6</v>
      </c>
      <c r="J996">
        <f t="shared" si="125"/>
        <v>1</v>
      </c>
      <c r="K996">
        <f>J996*Weighting!$W$12</f>
        <v>2</v>
      </c>
      <c r="M996" s="14"/>
    </row>
    <row r="997" spans="1:13" x14ac:dyDescent="0.45">
      <c r="A997" s="32">
        <f>IF(Weighting!$P$13&gt;0,B997,"")</f>
        <v>1.0753983736000001</v>
      </c>
      <c r="B997">
        <f>Weighting!$C$13</f>
        <v>1.0753983736000001</v>
      </c>
      <c r="C997">
        <f>Weighting!$F$13</f>
        <v>1</v>
      </c>
      <c r="D997">
        <f>IF(C997=1,'Data Transformation'!$G$3+0.5*'Data Transformation'!$W$25,IF(C998=1,D998-'Data Transformation'!$W$25,FALSE))</f>
        <v>1.17</v>
      </c>
      <c r="E997">
        <f t="array" ref="E997">IF(ISLOGICAL(D997),"",FREQUENCY(IF('Data Transformation'!$B$425:$B$8425='Bin Analysis'!$B987,'Data Transformation'!$G$425:$G$8425),D997))</f>
        <v>19</v>
      </c>
      <c r="F997">
        <f t="shared" si="123"/>
        <v>15</v>
      </c>
      <c r="G997">
        <f>Weighting!$H$13</f>
        <v>0</v>
      </c>
      <c r="H997">
        <f t="array" ref="H997">FREQUENCY(IF('Data Transformation'!$B$4:$B$8425=B987,'Data Transformation'!$G$4:$G$8425),'Bin Analysis'!$B997)</f>
        <v>19</v>
      </c>
      <c r="I997">
        <f t="shared" si="124"/>
        <v>8</v>
      </c>
      <c r="J997">
        <f t="shared" si="125"/>
        <v>1</v>
      </c>
      <c r="K997">
        <f>J997*Weighting!$W$13</f>
        <v>1</v>
      </c>
      <c r="M997" s="14"/>
    </row>
    <row r="998" spans="1:13" x14ac:dyDescent="0.45">
      <c r="A998" s="32">
        <f>IF(Weighting!$P$14&gt;0,B998,"")</f>
        <v>1.1810731703000001</v>
      </c>
      <c r="B998">
        <f>Weighting!$C$14</f>
        <v>1.1810731703000001</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20</v>
      </c>
      <c r="I998">
        <f t="shared" si="124"/>
        <v>1</v>
      </c>
      <c r="J998">
        <f t="shared" si="125"/>
        <v>1</v>
      </c>
      <c r="K998">
        <f>J998*Weighting!$W$14</f>
        <v>2</v>
      </c>
      <c r="M998" s="14"/>
    </row>
    <row r="999" spans="1:13" x14ac:dyDescent="0.45">
      <c r="A999" s="32">
        <f>IF(Weighting!$P$15&gt;0,B999,"")</f>
        <v>1.2867489670000001</v>
      </c>
      <c r="B999">
        <f>Weighting!$C$15</f>
        <v>1.2867489670000001</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20</v>
      </c>
      <c r="I999">
        <f t="shared" si="124"/>
        <v>0</v>
      </c>
      <c r="J999">
        <f t="shared" si="125"/>
        <v>0</v>
      </c>
      <c r="K999">
        <f>J999*Weighting!$W$15</f>
        <v>0</v>
      </c>
      <c r="M999" s="14"/>
    </row>
    <row r="1000" spans="1:13" x14ac:dyDescent="0.45">
      <c r="A1000" s="32" t="str">
        <f>IF(Weighting!$P$16&gt;0,B1000,"")</f>
        <v/>
      </c>
      <c r="B1000">
        <f>Weighting!$C$16</f>
        <v>1.3924227637000002</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20</v>
      </c>
      <c r="I1000">
        <f t="shared" si="124"/>
        <v>0</v>
      </c>
      <c r="J1000">
        <f t="shared" si="125"/>
        <v>0</v>
      </c>
      <c r="K1000">
        <f>J1000*Weighting!$W$16</f>
        <v>0</v>
      </c>
      <c r="M1000" s="14"/>
    </row>
    <row r="1001" spans="1:13" x14ac:dyDescent="0.45">
      <c r="A1001" s="32" t="str">
        <f>IF(Weighting!$P$17&gt;0,B1001,"")</f>
        <v/>
      </c>
      <c r="B1001">
        <f>Weighting!$C$17</f>
        <v>1.4980975604000002</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20</v>
      </c>
      <c r="I1001">
        <f t="shared" si="124"/>
        <v>0</v>
      </c>
      <c r="J1001">
        <f t="shared" si="125"/>
        <v>0</v>
      </c>
      <c r="K1001">
        <f>J1001*Weighting!$W$17</f>
        <v>0</v>
      </c>
      <c r="M1001" s="14"/>
    </row>
    <row r="1002" spans="1:13" x14ac:dyDescent="0.45">
      <c r="A1002" s="32" t="str">
        <f>IF(Weighting!$P$18&gt;0,B1002,"")</f>
        <v/>
      </c>
      <c r="B1002">
        <f>Weighting!$C$18</f>
        <v>1.6037723571000002</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20</v>
      </c>
      <c r="I1002">
        <f t="shared" si="124"/>
        <v>0</v>
      </c>
      <c r="J1002">
        <f t="shared" si="125"/>
        <v>0</v>
      </c>
      <c r="K1002">
        <f>J1002*Weighting!$W$18</f>
        <v>0</v>
      </c>
      <c r="M1002" s="14"/>
    </row>
    <row r="1003" spans="1:13" x14ac:dyDescent="0.45">
      <c r="A1003" s="32" t="str">
        <f>IF(Weighting!$P$19&gt;0,B1003,"")</f>
        <v/>
      </c>
      <c r="B1003">
        <f>Weighting!$C$19</f>
        <v>1.7094471538000002</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20</v>
      </c>
      <c r="I1003">
        <f t="shared" si="124"/>
        <v>0</v>
      </c>
      <c r="J1003">
        <f t="shared" si="125"/>
        <v>0</v>
      </c>
      <c r="K1003">
        <f>J1003*Weighting!$W$19</f>
        <v>0</v>
      </c>
      <c r="M1003" s="14"/>
    </row>
    <row r="1004" spans="1:13" x14ac:dyDescent="0.45">
      <c r="A1004" s="32" t="str">
        <f>IF(Weighting!$P$20&gt;0,B1004,"")</f>
        <v/>
      </c>
      <c r="B1004">
        <f>Weighting!$C$20</f>
        <v>1.8151219505000002</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20</v>
      </c>
      <c r="I1004">
        <f t="shared" si="124"/>
        <v>0</v>
      </c>
      <c r="J1004">
        <f t="shared" si="125"/>
        <v>0</v>
      </c>
      <c r="K1004">
        <f>J1004*Weighting!$W$20</f>
        <v>0</v>
      </c>
      <c r="M1004" s="14"/>
    </row>
    <row r="1005" spans="1:13" x14ac:dyDescent="0.45">
      <c r="A1005" s="32" t="str">
        <f>IF(Weighting!$P$21&gt;0,B1005,"")</f>
        <v/>
      </c>
      <c r="B1005">
        <f>Weighting!$C$21</f>
        <v>1.9207967472000003</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20</v>
      </c>
      <c r="I1005">
        <f t="shared" si="124"/>
        <v>0</v>
      </c>
      <c r="J1005">
        <f t="shared" si="125"/>
        <v>0</v>
      </c>
      <c r="K1005">
        <f>J1005*Weighting!$W$21</f>
        <v>0</v>
      </c>
      <c r="M1005" s="14"/>
    </row>
    <row r="1006" spans="1:13" x14ac:dyDescent="0.45">
      <c r="A1006" s="32" t="str">
        <f>IF(Weighting!$P$22&gt;0,B1006,"")</f>
        <v/>
      </c>
      <c r="B1006">
        <f>Weighting!$C$22</f>
        <v>2.0264715439000001</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20</v>
      </c>
      <c r="I1006">
        <f t="shared" si="124"/>
        <v>0</v>
      </c>
      <c r="J1006">
        <f t="shared" si="125"/>
        <v>0</v>
      </c>
      <c r="K1006">
        <f>J1006*Weighting!$W$22</f>
        <v>0</v>
      </c>
      <c r="M1006" s="14"/>
    </row>
    <row r="1007" spans="1:13" x14ac:dyDescent="0.45">
      <c r="A1007" s="32" t="str">
        <f>IF(Weighting!$P$23&gt;0,B1007,"")</f>
        <v/>
      </c>
      <c r="B1007">
        <f>Weighting!$C$23</f>
        <v>2.1321463405999999</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20</v>
      </c>
      <c r="I1007">
        <f t="shared" si="124"/>
        <v>0</v>
      </c>
      <c r="J1007">
        <f t="shared" si="125"/>
        <v>0</v>
      </c>
      <c r="K1007">
        <f>J1007*Weighting!$W$23</f>
        <v>0</v>
      </c>
      <c r="M1007" s="14"/>
    </row>
    <row r="1008" spans="1:13" x14ac:dyDescent="0.45">
      <c r="A1008" s="32" t="str">
        <f>IF(Weighting!$P$24&gt;0,B1008,"")</f>
        <v/>
      </c>
      <c r="B1008">
        <f>Weighting!$C$24</f>
        <v>2.2378211372999997</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20</v>
      </c>
      <c r="I1008">
        <f t="shared" si="124"/>
        <v>0</v>
      </c>
      <c r="J1008">
        <f t="shared" si="125"/>
        <v>0</v>
      </c>
      <c r="K1008">
        <f>J1008*Weighting!$W$24</f>
        <v>0</v>
      </c>
      <c r="M1008" s="14"/>
    </row>
    <row r="1009" spans="1:25" x14ac:dyDescent="0.45">
      <c r="A1009" s="32" t="str">
        <f>IF(Weighting!$P$25&gt;0,B1009,"")</f>
        <v/>
      </c>
      <c r="B1009">
        <f>Weighting!$C$25</f>
        <v>2.3434959339999994</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20</v>
      </c>
      <c r="I1009">
        <f t="shared" si="124"/>
        <v>0</v>
      </c>
      <c r="J1009">
        <f t="shared" si="125"/>
        <v>0</v>
      </c>
      <c r="K1009">
        <f>J1009*Weighting!$W$25</f>
        <v>0</v>
      </c>
      <c r="M1009" s="14"/>
    </row>
    <row r="1010" spans="1:25" x14ac:dyDescent="0.45">
      <c r="O1010"/>
      <c r="P1010"/>
      <c r="Q1010"/>
      <c r="R1010"/>
    </row>
    <row r="1011" spans="1:25" ht="23.15" x14ac:dyDescent="0.6">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19</v>
      </c>
      <c r="N1011" s="27">
        <f>IF('Input and Summary Results'!$J$16="minimum",'Bin Analysis'!X1012/(M1011-1),'Bin Analysis'!Y1011/('Bin Analysis'!M1011-1))</f>
        <v>0</v>
      </c>
      <c r="O1011" s="27">
        <f>IF(M1011=FALSE,NA(),(VLOOKUP(1,C1014:K1033,4,FALSE))/(M1011-1))</f>
        <v>0.77777777777777779</v>
      </c>
      <c r="P1011" s="27">
        <f>IF(M1011=FALSE,NA(),SUM(J1014:J1033)/Weighting!$S$5)</f>
        <v>0.7</v>
      </c>
      <c r="Q1011" s="27">
        <f>IF(M1011=FALSE,NA(),SUM(K1014:K1033)/Weighting!$S$6)</f>
        <v>0.65217391304347827</v>
      </c>
      <c r="R1011" s="27">
        <f>IF(M1011=FALSE,NA(),(VLOOKUP(1,G1014:K1033,3,FALSE))/(M1011-1))</f>
        <v>5.5555555555555552E-2</v>
      </c>
      <c r="S1011" s="22" t="str">
        <f>IF(M1011=FALSE,NA(),IF(SUM(J1014:J1033)=2,"yes","no"))</f>
        <v>no</v>
      </c>
      <c r="X1011" s="2" cm="2">
        <f t="array" ref="X1011:X1012">FREQUENCY(IF('Data Transformation'!$B$425:$B$6424='Bin Analysis'!L1011,'Data Transformation'!$G$425:$G$6424),'Data Transformation'!$U$11)</f>
        <v>18</v>
      </c>
      <c r="Y1011" s="2" cm="2">
        <f t="array" ref="Y1011:Y1012">FREQUENCY(IF('Data Transformation'!$B$425:$B$6424='Bin Analysis'!L1011,'Data Transformation'!$G$425:$G$6424),'Data Transformation'!$U$12)</f>
        <v>4</v>
      </c>
    </row>
    <row r="1012" spans="1:25" x14ac:dyDescent="0.45">
      <c r="A1012" s="14" t="s">
        <v>67</v>
      </c>
      <c r="B1012" t="s">
        <v>47</v>
      </c>
      <c r="C1012" t="s">
        <v>5</v>
      </c>
      <c r="D1012" t="s">
        <v>100</v>
      </c>
      <c r="E1012" t="s">
        <v>101</v>
      </c>
      <c r="F1012" t="s">
        <v>102</v>
      </c>
      <c r="G1012" t="s">
        <v>70</v>
      </c>
      <c r="H1012" t="s">
        <v>31</v>
      </c>
      <c r="I1012" t="s">
        <v>32</v>
      </c>
      <c r="J1012" t="s">
        <v>46</v>
      </c>
      <c r="K1012" s="14" t="s">
        <v>45</v>
      </c>
      <c r="M1012" s="14"/>
      <c r="X1012" s="2">
        <v>0</v>
      </c>
      <c r="Y1012" s="2">
        <v>14</v>
      </c>
    </row>
    <row r="1013" spans="1:25" x14ac:dyDescent="0.4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45">
      <c r="A1014" s="32">
        <f>IF(Weighting!$P$6&gt;0,B1014,"")</f>
        <v>0.3356747967</v>
      </c>
      <c r="B1014">
        <f>Weighting!$C$6</f>
        <v>0.3356747967</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1</v>
      </c>
      <c r="I1014">
        <f>H1014-H1013</f>
        <v>1</v>
      </c>
      <c r="J1014">
        <f>IF(I1014=0,0,1)</f>
        <v>1</v>
      </c>
      <c r="K1014">
        <f>J1014*Weighting!$W$6</f>
        <v>1</v>
      </c>
      <c r="M1014" s="14"/>
    </row>
    <row r="1015" spans="1:25" x14ac:dyDescent="0.45">
      <c r="A1015" s="32">
        <f>IF(Weighting!$P$7&gt;0,B1015,"")</f>
        <v>0.44134959340000002</v>
      </c>
      <c r="B1015">
        <f>Weighting!$C$7</f>
        <v>0.44134959340000002</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1</v>
      </c>
      <c r="I1015">
        <f t="shared" ref="I1015:I1033" si="127">H1015-H1014</f>
        <v>0</v>
      </c>
      <c r="J1015">
        <f>IF(I1015=0,0,1)</f>
        <v>0</v>
      </c>
      <c r="K1015">
        <f>J1015*Weighting!$W$7</f>
        <v>0</v>
      </c>
      <c r="M1015" s="14"/>
    </row>
    <row r="1016" spans="1:25" x14ac:dyDescent="0.45">
      <c r="A1016" s="32">
        <f>IF(Weighting!$P$8&gt;0,B1016,"")</f>
        <v>0.54702439010000004</v>
      </c>
      <c r="B1016">
        <f>Weighting!$C$8</f>
        <v>0.54702439010000004</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1</v>
      </c>
      <c r="I1016">
        <f t="shared" si="127"/>
        <v>0</v>
      </c>
      <c r="J1016">
        <f t="shared" ref="J1016:J1033" si="128">IF(I1016=0,0,1)</f>
        <v>0</v>
      </c>
      <c r="K1016">
        <f>J1016*Weighting!$W$8</f>
        <v>0</v>
      </c>
      <c r="M1016" s="14"/>
    </row>
    <row r="1017" spans="1:25" x14ac:dyDescent="0.45">
      <c r="A1017" s="32">
        <f>IF(Weighting!$P$9&gt;0,B1017,"")</f>
        <v>0.65269918680000005</v>
      </c>
      <c r="B1017" s="50">
        <f>Weighting!$C$9</f>
        <v>0.65269918680000005</v>
      </c>
      <c r="C1017">
        <f>Weighting!$F$9</f>
        <v>0</v>
      </c>
      <c r="D1017" t="b">
        <f>IF(C1017=1,'Data Transformation'!$G$3+0.5*'Data Transformation'!$W$25,IF(C1018=1,D1018-'Data Transformation'!$W$25,FALSE))</f>
        <v>0</v>
      </c>
      <c r="E1017" t="str">
        <f t="array" ref="E1017">IF(ISLOGICAL(D1017),"",FREQUENCY(IF('Data Transformation'!$B$425:$B$8425='Bin Analysis'!$B1011,'Data Transformation'!$G$425:$G$8425),D1017))</f>
        <v/>
      </c>
      <c r="F1017" t="str">
        <f t="shared" si="126"/>
        <v/>
      </c>
      <c r="G1017">
        <f>Weighting!$H$9</f>
        <v>0</v>
      </c>
      <c r="H1017">
        <f t="array" ref="H1017">FREQUENCY(IF('Data Transformation'!$B$4:$B$8425=B1011,'Data Transformation'!$G$4:$G$8425),'Bin Analysis'!$B1017)</f>
        <v>2</v>
      </c>
      <c r="I1017">
        <f t="shared" si="127"/>
        <v>1</v>
      </c>
      <c r="J1017">
        <f t="shared" si="128"/>
        <v>1</v>
      </c>
      <c r="K1017">
        <f>J1017*Weighting!$W$9</f>
        <v>3</v>
      </c>
      <c r="M1017" s="14"/>
    </row>
    <row r="1018" spans="1:25" x14ac:dyDescent="0.45">
      <c r="A1018" s="32">
        <f>IF(Weighting!$P$10&gt;0,B1018,"")</f>
        <v>0.75837398350000007</v>
      </c>
      <c r="B1018">
        <f>Weighting!$C$10</f>
        <v>0.75837398350000007</v>
      </c>
      <c r="C1018">
        <f>Weighting!$F$10</f>
        <v>0</v>
      </c>
      <c r="D1018" t="b">
        <f>IF(C1018=1,'Data Transformation'!$G$3+0.5*'Data Transformation'!$W$25,IF(C1019=1,D1019-'Data Transformation'!$W$25,FALSE))</f>
        <v>0</v>
      </c>
      <c r="E1018" t="str">
        <f t="array" ref="E1018">IF(ISLOGICAL(D1018),"",FREQUENCY(IF('Data Transformation'!$B$425:$B$8425='Bin Analysis'!$B1011,'Data Transformation'!$G$425:$G$8425),D1018))</f>
        <v/>
      </c>
      <c r="F1018" t="str">
        <f t="shared" si="126"/>
        <v/>
      </c>
      <c r="G1018">
        <f>Weighting!$H$10</f>
        <v>0</v>
      </c>
      <c r="H1018">
        <f t="array" ref="H1018">FREQUENCY(IF('Data Transformation'!$B$4:$B$8425=B1011,'Data Transformation'!$G$4:$G$8425),'Bin Analysis'!$B1018)</f>
        <v>4</v>
      </c>
      <c r="I1018">
        <f t="shared" si="127"/>
        <v>2</v>
      </c>
      <c r="J1018">
        <f t="shared" si="128"/>
        <v>1</v>
      </c>
      <c r="K1018">
        <f>J1018*Weighting!$W$10</f>
        <v>3</v>
      </c>
      <c r="M1018" s="14"/>
    </row>
    <row r="1019" spans="1:25" x14ac:dyDescent="0.45">
      <c r="A1019" s="32">
        <f>IF(Weighting!$P$11&gt;0,B1019,"")</f>
        <v>0.86404878020000009</v>
      </c>
      <c r="B1019">
        <f>Weighting!$C$11</f>
        <v>0.86404878020000009</v>
      </c>
      <c r="C1019">
        <f>Weighting!$F$11</f>
        <v>0</v>
      </c>
      <c r="D1019" t="b">
        <f>IF(C1019=1,'Data Transformation'!$G$3+0.5*'Data Transformation'!$W$25,IF(C1020=1,D1020-'Data Transformation'!$W$25,FALSE))</f>
        <v>0</v>
      </c>
      <c r="E1019" t="str">
        <f t="array" ref="E1019">IF(ISLOGICAL(D1019),"",FREQUENCY(IF('Data Transformation'!$B$425:$B$8425='Bin Analysis'!$B1011,'Data Transformation'!$G$425:$G$8425),D1019))</f>
        <v/>
      </c>
      <c r="F1019" t="str">
        <f t="shared" si="126"/>
        <v/>
      </c>
      <c r="G1019">
        <f>Weighting!$H$11</f>
        <v>0</v>
      </c>
      <c r="H1019">
        <f t="array" ref="H1019">FREQUENCY(IF('Data Transformation'!$B$4:$B$8425=B1011,'Data Transformation'!$G$4:$G$8425),'Bin Analysis'!$B1019)</f>
        <v>5</v>
      </c>
      <c r="I1019">
        <f t="shared" si="127"/>
        <v>1</v>
      </c>
      <c r="J1019">
        <f t="shared" si="128"/>
        <v>1</v>
      </c>
      <c r="K1019">
        <f>J1019*Weighting!$W$11</f>
        <v>3</v>
      </c>
      <c r="M1019" s="14"/>
    </row>
    <row r="1020" spans="1:25" x14ac:dyDescent="0.45">
      <c r="A1020" s="32">
        <f>IF(Weighting!$P$12&gt;0,B1020,"")</f>
        <v>0.96972357690000011</v>
      </c>
      <c r="B1020">
        <f>Weighting!$C$12</f>
        <v>0.96972357690000011</v>
      </c>
      <c r="C1020">
        <f>Weighting!$F$12</f>
        <v>0</v>
      </c>
      <c r="D1020">
        <f>IF(C1020=1,'Data Transformation'!$G$3+0.5*'Data Transformation'!$W$25,IF(C1021=1,D1021-'Data Transformation'!$W$25,FALSE))</f>
        <v>0.76999999999999991</v>
      </c>
      <c r="E1020">
        <f t="array" ref="E1020">IF(ISLOGICAL(D1020),"",FREQUENCY(IF('Data Transformation'!$B$425:$B$8425='Bin Analysis'!$B1011,'Data Transformation'!$G$425:$G$8425),D1020))</f>
        <v>4</v>
      </c>
      <c r="F1020" t="e">
        <f t="shared" si="126"/>
        <v>#VALUE!</v>
      </c>
      <c r="G1020">
        <f>Weighting!$H$12</f>
        <v>0</v>
      </c>
      <c r="H1020">
        <f t="array" ref="H1020">FREQUENCY(IF('Data Transformation'!$B$4:$B$8425=B1011,'Data Transformation'!$G$4:$G$8425),'Bin Analysis'!$B1020)</f>
        <v>12</v>
      </c>
      <c r="I1020">
        <f t="shared" si="127"/>
        <v>7</v>
      </c>
      <c r="J1020">
        <f t="shared" si="128"/>
        <v>1</v>
      </c>
      <c r="K1020">
        <f>J1020*Weighting!$W$12</f>
        <v>2</v>
      </c>
      <c r="M1020" s="14"/>
    </row>
    <row r="1021" spans="1:25" x14ac:dyDescent="0.45">
      <c r="A1021" s="32">
        <f>IF(Weighting!$P$13&gt;0,B1021,"")</f>
        <v>1.0753983736000001</v>
      </c>
      <c r="B1021">
        <f>Weighting!$C$13</f>
        <v>1.0753983736000001</v>
      </c>
      <c r="C1021">
        <f>Weighting!$F$13</f>
        <v>1</v>
      </c>
      <c r="D1021">
        <f>IF(C1021=1,'Data Transformation'!$G$3+0.5*'Data Transformation'!$W$25,IF(C1022=1,D1022-'Data Transformation'!$W$25,FALSE))</f>
        <v>1.17</v>
      </c>
      <c r="E1021">
        <f t="array" ref="E1021">IF(ISLOGICAL(D1021),"",FREQUENCY(IF('Data Transformation'!$B$425:$B$8425='Bin Analysis'!$B1011,'Data Transformation'!$G$425:$G$8425),D1021))</f>
        <v>18</v>
      </c>
      <c r="F1021">
        <f t="shared" si="126"/>
        <v>14</v>
      </c>
      <c r="G1021">
        <f>Weighting!$H$13</f>
        <v>0</v>
      </c>
      <c r="H1021">
        <f t="array" ref="H1021">FREQUENCY(IF('Data Transformation'!$B$4:$B$8425=B1011,'Data Transformation'!$G$4:$G$8425),'Bin Analysis'!$B1021)</f>
        <v>17</v>
      </c>
      <c r="I1021">
        <f t="shared" si="127"/>
        <v>5</v>
      </c>
      <c r="J1021">
        <f t="shared" si="128"/>
        <v>1</v>
      </c>
      <c r="K1021">
        <f>J1021*Weighting!$W$13</f>
        <v>1</v>
      </c>
      <c r="M1021" s="14"/>
    </row>
    <row r="1022" spans="1:25" x14ac:dyDescent="0.45">
      <c r="A1022" s="32">
        <f>IF(Weighting!$P$14&gt;0,B1022,"")</f>
        <v>1.1810731703000001</v>
      </c>
      <c r="B1022">
        <f>Weighting!$C$14</f>
        <v>1.1810731703000001</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19</v>
      </c>
      <c r="I1022">
        <f t="shared" si="127"/>
        <v>2</v>
      </c>
      <c r="J1022">
        <f t="shared" si="128"/>
        <v>1</v>
      </c>
      <c r="K1022">
        <f>J1022*Weighting!$W$14</f>
        <v>2</v>
      </c>
      <c r="M1022" s="14"/>
    </row>
    <row r="1023" spans="1:25" x14ac:dyDescent="0.45">
      <c r="A1023" s="32">
        <f>IF(Weighting!$P$15&gt;0,B1023,"")</f>
        <v>1.2867489670000001</v>
      </c>
      <c r="B1023">
        <f>Weighting!$C$15</f>
        <v>1.2867489670000001</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19</v>
      </c>
      <c r="I1023">
        <f t="shared" si="127"/>
        <v>0</v>
      </c>
      <c r="J1023">
        <f t="shared" si="128"/>
        <v>0</v>
      </c>
      <c r="K1023">
        <f>J1023*Weighting!$W$15</f>
        <v>0</v>
      </c>
      <c r="M1023" s="14"/>
    </row>
    <row r="1024" spans="1:25" x14ac:dyDescent="0.45">
      <c r="A1024" s="32" t="str">
        <f>IF(Weighting!$P$16&gt;0,B1024,"")</f>
        <v/>
      </c>
      <c r="B1024">
        <f>Weighting!$C$16</f>
        <v>1.3924227637000002</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19</v>
      </c>
      <c r="I1024">
        <f t="shared" si="127"/>
        <v>0</v>
      </c>
      <c r="J1024">
        <f t="shared" si="128"/>
        <v>0</v>
      </c>
      <c r="K1024">
        <f>J1024*Weighting!$W$16</f>
        <v>0</v>
      </c>
      <c r="M1024" s="14"/>
    </row>
    <row r="1025" spans="1:25" x14ac:dyDescent="0.45">
      <c r="A1025" s="32" t="str">
        <f>IF(Weighting!$P$17&gt;0,B1025,"")</f>
        <v/>
      </c>
      <c r="B1025">
        <f>Weighting!$C$17</f>
        <v>1.4980975604000002</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19</v>
      </c>
      <c r="I1025">
        <f t="shared" si="127"/>
        <v>0</v>
      </c>
      <c r="J1025">
        <f t="shared" si="128"/>
        <v>0</v>
      </c>
      <c r="K1025">
        <f>J1025*Weighting!$W$17</f>
        <v>0</v>
      </c>
      <c r="M1025" s="14"/>
    </row>
    <row r="1026" spans="1:25" x14ac:dyDescent="0.45">
      <c r="A1026" s="32" t="str">
        <f>IF(Weighting!$P$18&gt;0,B1026,"")</f>
        <v/>
      </c>
      <c r="B1026">
        <f>Weighting!$C$18</f>
        <v>1.6037723571000002</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19</v>
      </c>
      <c r="I1026">
        <f t="shared" si="127"/>
        <v>0</v>
      </c>
      <c r="J1026">
        <f t="shared" si="128"/>
        <v>0</v>
      </c>
      <c r="K1026">
        <f>J1026*Weighting!$W$18</f>
        <v>0</v>
      </c>
      <c r="M1026" s="14"/>
    </row>
    <row r="1027" spans="1:25" x14ac:dyDescent="0.45">
      <c r="A1027" s="32" t="str">
        <f>IF(Weighting!$P$19&gt;0,B1027,"")</f>
        <v/>
      </c>
      <c r="B1027">
        <f>Weighting!$C$19</f>
        <v>1.7094471538000002</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19</v>
      </c>
      <c r="I1027">
        <f t="shared" si="127"/>
        <v>0</v>
      </c>
      <c r="J1027">
        <f t="shared" si="128"/>
        <v>0</v>
      </c>
      <c r="K1027">
        <f>J1027*Weighting!$W$19</f>
        <v>0</v>
      </c>
      <c r="M1027" s="14"/>
    </row>
    <row r="1028" spans="1:25" x14ac:dyDescent="0.45">
      <c r="A1028" s="32" t="str">
        <f>IF(Weighting!$P$20&gt;0,B1028,"")</f>
        <v/>
      </c>
      <c r="B1028">
        <f>Weighting!$C$20</f>
        <v>1.8151219505000002</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19</v>
      </c>
      <c r="I1028">
        <f t="shared" si="127"/>
        <v>0</v>
      </c>
      <c r="J1028">
        <f t="shared" si="128"/>
        <v>0</v>
      </c>
      <c r="K1028">
        <f>J1028*Weighting!$W$20</f>
        <v>0</v>
      </c>
      <c r="M1028" s="14"/>
    </row>
    <row r="1029" spans="1:25" x14ac:dyDescent="0.45">
      <c r="A1029" s="32" t="str">
        <f>IF(Weighting!$P$21&gt;0,B1029,"")</f>
        <v/>
      </c>
      <c r="B1029">
        <f>Weighting!$C$21</f>
        <v>1.9207967472000003</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19</v>
      </c>
      <c r="I1029">
        <f t="shared" si="127"/>
        <v>0</v>
      </c>
      <c r="J1029">
        <f t="shared" si="128"/>
        <v>0</v>
      </c>
      <c r="K1029">
        <f>J1029*Weighting!$W$21</f>
        <v>0</v>
      </c>
      <c r="M1029" s="14"/>
    </row>
    <row r="1030" spans="1:25" x14ac:dyDescent="0.45">
      <c r="A1030" s="32" t="str">
        <f>IF(Weighting!$P$22&gt;0,B1030,"")</f>
        <v/>
      </c>
      <c r="B1030">
        <f>Weighting!$C$22</f>
        <v>2.0264715439000001</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19</v>
      </c>
      <c r="I1030">
        <f t="shared" si="127"/>
        <v>0</v>
      </c>
      <c r="J1030">
        <f t="shared" si="128"/>
        <v>0</v>
      </c>
      <c r="K1030">
        <f>J1030*Weighting!$W$22</f>
        <v>0</v>
      </c>
      <c r="M1030" s="14"/>
    </row>
    <row r="1031" spans="1:25" x14ac:dyDescent="0.45">
      <c r="A1031" s="32" t="str">
        <f>IF(Weighting!$P$23&gt;0,B1031,"")</f>
        <v/>
      </c>
      <c r="B1031">
        <f>Weighting!$C$23</f>
        <v>2.1321463405999999</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19</v>
      </c>
      <c r="I1031">
        <f t="shared" si="127"/>
        <v>0</v>
      </c>
      <c r="J1031">
        <f t="shared" si="128"/>
        <v>0</v>
      </c>
      <c r="K1031">
        <f>J1031*Weighting!$W$23</f>
        <v>0</v>
      </c>
      <c r="M1031" s="14"/>
    </row>
    <row r="1032" spans="1:25" x14ac:dyDescent="0.45">
      <c r="A1032" s="32" t="str">
        <f>IF(Weighting!$P$24&gt;0,B1032,"")</f>
        <v/>
      </c>
      <c r="B1032">
        <f>Weighting!$C$24</f>
        <v>2.2378211372999997</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19</v>
      </c>
      <c r="I1032">
        <f t="shared" si="127"/>
        <v>0</v>
      </c>
      <c r="J1032">
        <f t="shared" si="128"/>
        <v>0</v>
      </c>
      <c r="K1032">
        <f>J1032*Weighting!$W$24</f>
        <v>0</v>
      </c>
      <c r="M1032" s="14"/>
    </row>
    <row r="1033" spans="1:25" x14ac:dyDescent="0.45">
      <c r="A1033" s="32" t="str">
        <f>IF(Weighting!$P$25&gt;0,B1033,"")</f>
        <v/>
      </c>
      <c r="B1033">
        <f>Weighting!$C$25</f>
        <v>2.3434959339999994</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19</v>
      </c>
      <c r="I1033">
        <f t="shared" si="127"/>
        <v>0</v>
      </c>
      <c r="J1033">
        <f t="shared" si="128"/>
        <v>0</v>
      </c>
      <c r="K1033">
        <f>J1033*Weighting!$W$25</f>
        <v>0</v>
      </c>
      <c r="M1033" s="14"/>
    </row>
    <row r="1034" spans="1:25" x14ac:dyDescent="0.45">
      <c r="O1034"/>
      <c r="P1034"/>
      <c r="Q1034"/>
      <c r="R1034"/>
    </row>
    <row r="1035" spans="1:25" ht="23.15" x14ac:dyDescent="0.6">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12</v>
      </c>
      <c r="N1035" s="27">
        <f>IF('Input and Summary Results'!$J$16="minimum",'Bin Analysis'!X1036/(M1035-1),'Bin Analysis'!Y1035/('Bin Analysis'!M1035-1))</f>
        <v>0</v>
      </c>
      <c r="O1035" s="27">
        <f>IF(M1035=FALSE,NA(),(VLOOKUP(1,C1038:K1057,4,FALSE))/(M1035-1))</f>
        <v>1</v>
      </c>
      <c r="P1035" s="27">
        <f>IF(M1035=FALSE,NA(),SUM(J1038:J1057)/Weighting!$S$5)</f>
        <v>0.2</v>
      </c>
      <c r="Q1035" s="27">
        <f>IF(M1035=FALSE,NA(),SUM(K1038:K1057)/Weighting!$S$6)</f>
        <v>0.13043478260869565</v>
      </c>
      <c r="R1035" s="27">
        <f>IF(M1035=FALSE,NA(),(VLOOKUP(1,G1038:K1057,3,FALSE))/(M1035-1))</f>
        <v>0</v>
      </c>
      <c r="S1035" s="22" t="str">
        <f>IF(M1035=FALSE,NA(),IF(SUM(J1038:J1057)=2,"yes","no"))</f>
        <v>yes</v>
      </c>
      <c r="X1035" s="2" cm="2">
        <f t="array" ref="X1035:X1036">FREQUENCY(IF('Data Transformation'!$B$425:$B$6424='Bin Analysis'!L1035,'Data Transformation'!$G$425:$G$6424),'Data Transformation'!$U$11)</f>
        <v>11</v>
      </c>
      <c r="Y1035" s="2" cm="2">
        <f t="array" ref="Y1035:Y1036">FREQUENCY(IF('Data Transformation'!$B$425:$B$6424='Bin Analysis'!L1035,'Data Transformation'!$G$425:$G$6424),'Data Transformation'!$U$12)</f>
        <v>0</v>
      </c>
    </row>
    <row r="1036" spans="1:25" x14ac:dyDescent="0.45">
      <c r="A1036" s="14" t="s">
        <v>67</v>
      </c>
      <c r="B1036" t="s">
        <v>47</v>
      </c>
      <c r="C1036" t="s">
        <v>5</v>
      </c>
      <c r="D1036" t="s">
        <v>100</v>
      </c>
      <c r="E1036" t="s">
        <v>101</v>
      </c>
      <c r="F1036" t="s">
        <v>102</v>
      </c>
      <c r="G1036" t="s">
        <v>70</v>
      </c>
      <c r="H1036" t="s">
        <v>31</v>
      </c>
      <c r="I1036" t="s">
        <v>32</v>
      </c>
      <c r="J1036" t="s">
        <v>46</v>
      </c>
      <c r="K1036" s="14" t="s">
        <v>45</v>
      </c>
      <c r="M1036" s="14"/>
      <c r="X1036" s="2">
        <v>0</v>
      </c>
      <c r="Y1036" s="2">
        <v>11</v>
      </c>
    </row>
    <row r="1037" spans="1:25" x14ac:dyDescent="0.4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45">
      <c r="A1038" s="32">
        <f>IF(Weighting!$P$6&gt;0,B1038,"")</f>
        <v>0.3356747967</v>
      </c>
      <c r="B1038">
        <f>Weighting!$C$6</f>
        <v>0.3356747967</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45">
      <c r="A1039" s="32">
        <f>IF(Weighting!$P$7&gt;0,B1039,"")</f>
        <v>0.44134959340000002</v>
      </c>
      <c r="B1039">
        <f>Weighting!$C$7</f>
        <v>0.44134959340000002</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45">
      <c r="A1040" s="32">
        <f>IF(Weighting!$P$8&gt;0,B1040,"")</f>
        <v>0.54702439010000004</v>
      </c>
      <c r="B1040">
        <f>Weighting!$C$8</f>
        <v>0.54702439010000004</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45">
      <c r="A1041" s="32">
        <f>IF(Weighting!$P$9&gt;0,B1041,"")</f>
        <v>0.65269918680000005</v>
      </c>
      <c r="B1041" s="50">
        <f>Weighting!$C$9</f>
        <v>0.65269918680000005</v>
      </c>
      <c r="C1041">
        <f>Weighting!$F$9</f>
        <v>0</v>
      </c>
      <c r="D1041" t="b">
        <f>IF(C1041=1,'Data Transformation'!$G$3+0.5*'Data Transformation'!$W$25,IF(C1042=1,D1042-'Data Transformation'!$W$25,FALSE))</f>
        <v>0</v>
      </c>
      <c r="E1041" t="str">
        <f t="array" ref="E1041">IF(ISLOGICAL(D1041),"",FREQUENCY(IF('Data Transformation'!$B$425:$B$8425='Bin Analysis'!$B1035,'Data Transformation'!$G$425:$G$8425),D1041))</f>
        <v/>
      </c>
      <c r="F1041" t="str">
        <f t="shared" si="129"/>
        <v/>
      </c>
      <c r="G1041">
        <f>Weighting!$H$9</f>
        <v>0</v>
      </c>
      <c r="H1041">
        <f t="array" ref="H1041">FREQUENCY(IF('Data Transformation'!$B$4:$B$8425=B1035,'Data Transformation'!$G$4:$G$8425),'Bin Analysis'!$B1041)</f>
        <v>0</v>
      </c>
      <c r="I1041">
        <f t="shared" si="130"/>
        <v>0</v>
      </c>
      <c r="J1041">
        <f t="shared" si="131"/>
        <v>0</v>
      </c>
      <c r="K1041">
        <f>J1041*Weighting!$W$9</f>
        <v>0</v>
      </c>
      <c r="M1041" s="14"/>
    </row>
    <row r="1042" spans="1:13" x14ac:dyDescent="0.45">
      <c r="A1042" s="32">
        <f>IF(Weighting!$P$10&gt;0,B1042,"")</f>
        <v>0.75837398350000007</v>
      </c>
      <c r="B1042">
        <f>Weighting!$C$10</f>
        <v>0.75837398350000007</v>
      </c>
      <c r="C1042">
        <f>Weighting!$F$10</f>
        <v>0</v>
      </c>
      <c r="D1042" t="b">
        <f>IF(C1042=1,'Data Transformation'!$G$3+0.5*'Data Transformation'!$W$25,IF(C1043=1,D1043-'Data Transformation'!$W$25,FALSE))</f>
        <v>0</v>
      </c>
      <c r="E1042" t="str">
        <f t="array" ref="E1042">IF(ISLOGICAL(D1042),"",FREQUENCY(IF('Data Transformation'!$B$425:$B$8425='Bin Analysis'!$B1035,'Data Transformation'!$G$425:$G$8425),D1042))</f>
        <v/>
      </c>
      <c r="F1042" t="str">
        <f t="shared" si="129"/>
        <v/>
      </c>
      <c r="G1042">
        <f>Weighting!$H$10</f>
        <v>0</v>
      </c>
      <c r="H1042">
        <f t="array" ref="H1042">FREQUENCY(IF('Data Transformation'!$B$4:$B$8425=B1035,'Data Transformation'!$G$4:$G$8425),'Bin Analysis'!$B1042)</f>
        <v>0</v>
      </c>
      <c r="I1042">
        <f t="shared" si="130"/>
        <v>0</v>
      </c>
      <c r="J1042">
        <f t="shared" si="131"/>
        <v>0</v>
      </c>
      <c r="K1042">
        <f>J1042*Weighting!$W$10</f>
        <v>0</v>
      </c>
      <c r="M1042" s="14"/>
    </row>
    <row r="1043" spans="1:13" x14ac:dyDescent="0.45">
      <c r="A1043" s="32">
        <f>IF(Weighting!$P$11&gt;0,B1043,"")</f>
        <v>0.86404878020000009</v>
      </c>
      <c r="B1043">
        <f>Weighting!$C$11</f>
        <v>0.86404878020000009</v>
      </c>
      <c r="C1043">
        <f>Weighting!$F$11</f>
        <v>0</v>
      </c>
      <c r="D1043" t="b">
        <f>IF(C1043=1,'Data Transformation'!$G$3+0.5*'Data Transformation'!$W$25,IF(C1044=1,D1044-'Data Transformation'!$W$25,FALSE))</f>
        <v>0</v>
      </c>
      <c r="E1043" t="str">
        <f t="array" ref="E1043">IF(ISLOGICAL(D1043),"",FREQUENCY(IF('Data Transformation'!$B$425:$B$8425='Bin Analysis'!$B1035,'Data Transformation'!$G$425:$G$8425),D1043))</f>
        <v/>
      </c>
      <c r="F1043" t="str">
        <f t="shared" si="129"/>
        <v/>
      </c>
      <c r="G1043">
        <f>Weighting!$H$11</f>
        <v>0</v>
      </c>
      <c r="H1043">
        <f t="array" ref="H1043">FREQUENCY(IF('Data Transformation'!$B$4:$B$8425=B1035,'Data Transformation'!$G$4:$G$8425),'Bin Analysis'!$B1043)</f>
        <v>0</v>
      </c>
      <c r="I1043">
        <f t="shared" si="130"/>
        <v>0</v>
      </c>
      <c r="J1043">
        <f t="shared" si="131"/>
        <v>0</v>
      </c>
      <c r="K1043">
        <f>J1043*Weighting!$W$11</f>
        <v>0</v>
      </c>
      <c r="M1043" s="14"/>
    </row>
    <row r="1044" spans="1:13" x14ac:dyDescent="0.45">
      <c r="A1044" s="32">
        <f>IF(Weighting!$P$12&gt;0,B1044,"")</f>
        <v>0.96972357690000011</v>
      </c>
      <c r="B1044">
        <f>Weighting!$C$12</f>
        <v>0.96972357690000011</v>
      </c>
      <c r="C1044">
        <f>Weighting!$F$12</f>
        <v>0</v>
      </c>
      <c r="D1044">
        <f>IF(C1044=1,'Data Transformation'!$G$3+0.5*'Data Transformation'!$W$25,IF(C1045=1,D1045-'Data Transformation'!$W$25,FALSE))</f>
        <v>0.76999999999999991</v>
      </c>
      <c r="E1044">
        <f t="array" ref="E1044">IF(ISLOGICAL(D1044),"",FREQUENCY(IF('Data Transformation'!$B$425:$B$8425='Bin Analysis'!$B1035,'Data Transformation'!$G$425:$G$8425),D1044))</f>
        <v>0</v>
      </c>
      <c r="F1044" t="e">
        <f t="shared" si="129"/>
        <v>#VALUE!</v>
      </c>
      <c r="G1044">
        <f>Weighting!$H$12</f>
        <v>0</v>
      </c>
      <c r="H1044">
        <f t="array" ref="H1044">FREQUENCY(IF('Data Transformation'!$B$4:$B$8425=B1035,'Data Transformation'!$G$4:$G$8425),'Bin Analysis'!$B1044)</f>
        <v>3</v>
      </c>
      <c r="I1044">
        <f t="shared" si="130"/>
        <v>3</v>
      </c>
      <c r="J1044">
        <f t="shared" si="131"/>
        <v>1</v>
      </c>
      <c r="K1044">
        <f>J1044*Weighting!$W$12</f>
        <v>2</v>
      </c>
      <c r="M1044" s="14"/>
    </row>
    <row r="1045" spans="1:13" x14ac:dyDescent="0.45">
      <c r="A1045" s="32">
        <f>IF(Weighting!$P$13&gt;0,B1045,"")</f>
        <v>1.0753983736000001</v>
      </c>
      <c r="B1045">
        <f>Weighting!$C$13</f>
        <v>1.0753983736000001</v>
      </c>
      <c r="C1045">
        <f>Weighting!$F$13</f>
        <v>1</v>
      </c>
      <c r="D1045">
        <f>IF(C1045=1,'Data Transformation'!$G$3+0.5*'Data Transformation'!$W$25,IF(C1046=1,D1046-'Data Transformation'!$W$25,FALSE))</f>
        <v>1.17</v>
      </c>
      <c r="E1045">
        <f t="array" ref="E1045">IF(ISLOGICAL(D1045),"",FREQUENCY(IF('Data Transformation'!$B$425:$B$8425='Bin Analysis'!$B1035,'Data Transformation'!$G$425:$G$8425),D1045))</f>
        <v>11</v>
      </c>
      <c r="F1045">
        <f t="shared" si="129"/>
        <v>11</v>
      </c>
      <c r="G1045">
        <f>Weighting!$H$13</f>
        <v>0</v>
      </c>
      <c r="H1045">
        <f t="array" ref="H1045">FREQUENCY(IF('Data Transformation'!$B$4:$B$8425=B1035,'Data Transformation'!$G$4:$G$8425),'Bin Analysis'!$B1045)</f>
        <v>12</v>
      </c>
      <c r="I1045">
        <f t="shared" si="130"/>
        <v>9</v>
      </c>
      <c r="J1045">
        <f t="shared" si="131"/>
        <v>1</v>
      </c>
      <c r="K1045">
        <f>J1045*Weighting!$W$13</f>
        <v>1</v>
      </c>
      <c r="M1045" s="14"/>
    </row>
    <row r="1046" spans="1:13" x14ac:dyDescent="0.45">
      <c r="A1046" s="32">
        <f>IF(Weighting!$P$14&gt;0,B1046,"")</f>
        <v>1.1810731703000001</v>
      </c>
      <c r="B1046">
        <f>Weighting!$C$14</f>
        <v>1.1810731703000001</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12</v>
      </c>
      <c r="I1046">
        <f t="shared" si="130"/>
        <v>0</v>
      </c>
      <c r="J1046">
        <f t="shared" si="131"/>
        <v>0</v>
      </c>
      <c r="K1046">
        <f>J1046*Weighting!$W$14</f>
        <v>0</v>
      </c>
      <c r="M1046" s="14"/>
    </row>
    <row r="1047" spans="1:13" x14ac:dyDescent="0.45">
      <c r="A1047" s="32">
        <f>IF(Weighting!$P$15&gt;0,B1047,"")</f>
        <v>1.2867489670000001</v>
      </c>
      <c r="B1047">
        <f>Weighting!$C$15</f>
        <v>1.2867489670000001</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12</v>
      </c>
      <c r="I1047">
        <f t="shared" si="130"/>
        <v>0</v>
      </c>
      <c r="J1047">
        <f t="shared" si="131"/>
        <v>0</v>
      </c>
      <c r="K1047">
        <f>J1047*Weighting!$W$15</f>
        <v>0</v>
      </c>
      <c r="M1047" s="14"/>
    </row>
    <row r="1048" spans="1:13" x14ac:dyDescent="0.45">
      <c r="A1048" s="32" t="str">
        <f>IF(Weighting!$P$16&gt;0,B1048,"")</f>
        <v/>
      </c>
      <c r="B1048">
        <f>Weighting!$C$16</f>
        <v>1.3924227637000002</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12</v>
      </c>
      <c r="I1048">
        <f t="shared" si="130"/>
        <v>0</v>
      </c>
      <c r="J1048">
        <f t="shared" si="131"/>
        <v>0</v>
      </c>
      <c r="K1048">
        <f>J1048*Weighting!$W$16</f>
        <v>0</v>
      </c>
      <c r="M1048" s="14"/>
    </row>
    <row r="1049" spans="1:13" x14ac:dyDescent="0.45">
      <c r="A1049" s="32" t="str">
        <f>IF(Weighting!$P$17&gt;0,B1049,"")</f>
        <v/>
      </c>
      <c r="B1049">
        <f>Weighting!$C$17</f>
        <v>1.4980975604000002</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12</v>
      </c>
      <c r="I1049">
        <f t="shared" si="130"/>
        <v>0</v>
      </c>
      <c r="J1049">
        <f t="shared" si="131"/>
        <v>0</v>
      </c>
      <c r="K1049">
        <f>J1049*Weighting!$W$17</f>
        <v>0</v>
      </c>
      <c r="M1049" s="14"/>
    </row>
    <row r="1050" spans="1:13" x14ac:dyDescent="0.45">
      <c r="A1050" s="32" t="str">
        <f>IF(Weighting!$P$18&gt;0,B1050,"")</f>
        <v/>
      </c>
      <c r="B1050">
        <f>Weighting!$C$18</f>
        <v>1.6037723571000002</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12</v>
      </c>
      <c r="I1050">
        <f t="shared" si="130"/>
        <v>0</v>
      </c>
      <c r="J1050">
        <f t="shared" si="131"/>
        <v>0</v>
      </c>
      <c r="K1050">
        <f>J1050*Weighting!$W$18</f>
        <v>0</v>
      </c>
      <c r="M1050" s="14"/>
    </row>
    <row r="1051" spans="1:13" x14ac:dyDescent="0.45">
      <c r="A1051" s="32" t="str">
        <f>IF(Weighting!$P$19&gt;0,B1051,"")</f>
        <v/>
      </c>
      <c r="B1051">
        <f>Weighting!$C$19</f>
        <v>1.7094471538000002</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12</v>
      </c>
      <c r="I1051">
        <f t="shared" si="130"/>
        <v>0</v>
      </c>
      <c r="J1051">
        <f t="shared" si="131"/>
        <v>0</v>
      </c>
      <c r="K1051">
        <f>J1051*Weighting!$W$19</f>
        <v>0</v>
      </c>
      <c r="M1051" s="14"/>
    </row>
    <row r="1052" spans="1:13" x14ac:dyDescent="0.45">
      <c r="A1052" s="32" t="str">
        <f>IF(Weighting!$P$20&gt;0,B1052,"")</f>
        <v/>
      </c>
      <c r="B1052">
        <f>Weighting!$C$20</f>
        <v>1.8151219505000002</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12</v>
      </c>
      <c r="I1052">
        <f t="shared" si="130"/>
        <v>0</v>
      </c>
      <c r="J1052">
        <f t="shared" si="131"/>
        <v>0</v>
      </c>
      <c r="K1052">
        <f>J1052*Weighting!$W$20</f>
        <v>0</v>
      </c>
      <c r="M1052" s="14"/>
    </row>
    <row r="1053" spans="1:13" x14ac:dyDescent="0.45">
      <c r="A1053" s="32" t="str">
        <f>IF(Weighting!$P$21&gt;0,B1053,"")</f>
        <v/>
      </c>
      <c r="B1053">
        <f>Weighting!$C$21</f>
        <v>1.9207967472000003</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12</v>
      </c>
      <c r="I1053">
        <f t="shared" si="130"/>
        <v>0</v>
      </c>
      <c r="J1053">
        <f t="shared" si="131"/>
        <v>0</v>
      </c>
      <c r="K1053">
        <f>J1053*Weighting!$W$21</f>
        <v>0</v>
      </c>
      <c r="M1053" s="14"/>
    </row>
    <row r="1054" spans="1:13" x14ac:dyDescent="0.45">
      <c r="A1054" s="32" t="str">
        <f>IF(Weighting!$P$22&gt;0,B1054,"")</f>
        <v/>
      </c>
      <c r="B1054">
        <f>Weighting!$C$22</f>
        <v>2.0264715439000001</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12</v>
      </c>
      <c r="I1054">
        <f t="shared" si="130"/>
        <v>0</v>
      </c>
      <c r="J1054">
        <f t="shared" si="131"/>
        <v>0</v>
      </c>
      <c r="K1054">
        <f>J1054*Weighting!$W$22</f>
        <v>0</v>
      </c>
      <c r="M1054" s="14"/>
    </row>
    <row r="1055" spans="1:13" x14ac:dyDescent="0.45">
      <c r="A1055" s="32" t="str">
        <f>IF(Weighting!$P$23&gt;0,B1055,"")</f>
        <v/>
      </c>
      <c r="B1055">
        <f>Weighting!$C$23</f>
        <v>2.1321463405999999</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12</v>
      </c>
      <c r="I1055">
        <f t="shared" si="130"/>
        <v>0</v>
      </c>
      <c r="J1055">
        <f t="shared" si="131"/>
        <v>0</v>
      </c>
      <c r="K1055">
        <f>J1055*Weighting!$W$23</f>
        <v>0</v>
      </c>
      <c r="M1055" s="14"/>
    </row>
    <row r="1056" spans="1:13" x14ac:dyDescent="0.45">
      <c r="A1056" s="32" t="str">
        <f>IF(Weighting!$P$24&gt;0,B1056,"")</f>
        <v/>
      </c>
      <c r="B1056">
        <f>Weighting!$C$24</f>
        <v>2.2378211372999997</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12</v>
      </c>
      <c r="I1056">
        <f t="shared" si="130"/>
        <v>0</v>
      </c>
      <c r="J1056">
        <f t="shared" si="131"/>
        <v>0</v>
      </c>
      <c r="K1056">
        <f>J1056*Weighting!$W$24</f>
        <v>0</v>
      </c>
      <c r="M1056" s="14"/>
    </row>
    <row r="1057" spans="1:25" x14ac:dyDescent="0.45">
      <c r="A1057" s="32" t="str">
        <f>IF(Weighting!$P$25&gt;0,B1057,"")</f>
        <v/>
      </c>
      <c r="B1057">
        <f>Weighting!$C$25</f>
        <v>2.3434959339999994</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12</v>
      </c>
      <c r="I1057">
        <f t="shared" si="130"/>
        <v>0</v>
      </c>
      <c r="J1057">
        <f t="shared" si="131"/>
        <v>0</v>
      </c>
      <c r="K1057">
        <f>J1057*Weighting!$W$25</f>
        <v>0</v>
      </c>
      <c r="M1057" s="14"/>
    </row>
    <row r="1058" spans="1:25" x14ac:dyDescent="0.45">
      <c r="O1058"/>
      <c r="P1058"/>
      <c r="Q1058"/>
      <c r="R1058"/>
    </row>
    <row r="1059" spans="1:25" ht="23.15" x14ac:dyDescent="0.6">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19</v>
      </c>
      <c r="N1059" s="27">
        <f>IF('Input and Summary Results'!$J$16="minimum",'Bin Analysis'!X1060/(M1059-1),'Bin Analysis'!Y1059/('Bin Analysis'!M1059-1))</f>
        <v>0</v>
      </c>
      <c r="O1059" s="27">
        <f>IF(M1059=FALSE,NA(),(VLOOKUP(1,C1062:K1081,4,FALSE))/(M1059-1))</f>
        <v>0.94444444444444442</v>
      </c>
      <c r="P1059" s="27">
        <f>IF(M1059=FALSE,NA(),SUM(J1062:J1081)/Weighting!$S$5)</f>
        <v>0.4</v>
      </c>
      <c r="Q1059" s="27">
        <f>IF(M1059=FALSE,NA(),SUM(K1062:K1081)/Weighting!$S$6)</f>
        <v>0.2608695652173913</v>
      </c>
      <c r="R1059" s="27">
        <f>IF(M1059=FALSE,NA(),(VLOOKUP(1,G1062:K1081,3,FALSE))/(M1059-1))</f>
        <v>5.5555555555555552E-2</v>
      </c>
      <c r="S1059" s="22" t="str">
        <f>IF(M1059=FALSE,NA(),IF(SUM(J1062:J1081)=2,"yes","no"))</f>
        <v>no</v>
      </c>
      <c r="X1059" s="2" cm="2">
        <f t="array" ref="X1059:X1060">FREQUENCY(IF('Data Transformation'!$B$425:$B$6424='Bin Analysis'!L1059,'Data Transformation'!$G$425:$G$6424),'Data Transformation'!$U$11)</f>
        <v>18</v>
      </c>
      <c r="Y1059" s="2" cm="2">
        <f t="array" ref="Y1059:Y1060">FREQUENCY(IF('Data Transformation'!$B$425:$B$6424='Bin Analysis'!L1059,'Data Transformation'!$G$425:$G$6424),'Data Transformation'!$U$12)</f>
        <v>1</v>
      </c>
    </row>
    <row r="1060" spans="1:25" x14ac:dyDescent="0.45">
      <c r="A1060" s="14" t="s">
        <v>67</v>
      </c>
      <c r="B1060" t="s">
        <v>47</v>
      </c>
      <c r="C1060" t="s">
        <v>5</v>
      </c>
      <c r="D1060" t="s">
        <v>100</v>
      </c>
      <c r="E1060" t="s">
        <v>101</v>
      </c>
      <c r="F1060" t="s">
        <v>102</v>
      </c>
      <c r="G1060" t="s">
        <v>70</v>
      </c>
      <c r="H1060" t="s">
        <v>31</v>
      </c>
      <c r="I1060" t="s">
        <v>32</v>
      </c>
      <c r="J1060" t="s">
        <v>46</v>
      </c>
      <c r="K1060" s="14" t="s">
        <v>45</v>
      </c>
      <c r="M1060" s="14"/>
      <c r="X1060" s="2">
        <v>0</v>
      </c>
      <c r="Y1060" s="2">
        <v>17</v>
      </c>
    </row>
    <row r="1061" spans="1:25" x14ac:dyDescent="0.4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45">
      <c r="A1062" s="32">
        <f>IF(Weighting!$P$6&gt;0,B1062,"")</f>
        <v>0.3356747967</v>
      </c>
      <c r="B1062">
        <f>Weighting!$C$6</f>
        <v>0.3356747967</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1</v>
      </c>
      <c r="I1062">
        <f>H1062-H1061</f>
        <v>1</v>
      </c>
      <c r="J1062">
        <f>IF(I1062=0,0,1)</f>
        <v>1</v>
      </c>
      <c r="K1062">
        <f>J1062*Weighting!$W$6</f>
        <v>1</v>
      </c>
      <c r="M1062" s="14"/>
    </row>
    <row r="1063" spans="1:25" x14ac:dyDescent="0.45">
      <c r="A1063" s="32">
        <f>IF(Weighting!$P$7&gt;0,B1063,"")</f>
        <v>0.44134959340000002</v>
      </c>
      <c r="B1063">
        <f>Weighting!$C$7</f>
        <v>0.44134959340000002</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1</v>
      </c>
      <c r="I1063">
        <f t="shared" ref="I1063:I1081" si="133">H1063-H1062</f>
        <v>0</v>
      </c>
      <c r="J1063">
        <f>IF(I1063=0,0,1)</f>
        <v>0</v>
      </c>
      <c r="K1063">
        <f>J1063*Weighting!$W$7</f>
        <v>0</v>
      </c>
      <c r="M1063" s="14"/>
    </row>
    <row r="1064" spans="1:25" x14ac:dyDescent="0.45">
      <c r="A1064" s="32">
        <f>IF(Weighting!$P$8&gt;0,B1064,"")</f>
        <v>0.54702439010000004</v>
      </c>
      <c r="B1064">
        <f>Weighting!$C$8</f>
        <v>0.54702439010000004</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0</v>
      </c>
      <c r="J1064">
        <f t="shared" ref="J1064:J1081" si="134">IF(I1064=0,0,1)</f>
        <v>0</v>
      </c>
      <c r="K1064">
        <f>J1064*Weighting!$W$8</f>
        <v>0</v>
      </c>
      <c r="M1064" s="14"/>
    </row>
    <row r="1065" spans="1:25" x14ac:dyDescent="0.45">
      <c r="A1065" s="32">
        <f>IF(Weighting!$P$9&gt;0,B1065,"")</f>
        <v>0.65269918680000005</v>
      </c>
      <c r="B1065" s="50">
        <f>Weighting!$C$9</f>
        <v>0.65269918680000005</v>
      </c>
      <c r="C1065">
        <f>Weighting!$F$9</f>
        <v>0</v>
      </c>
      <c r="D1065" t="b">
        <f>IF(C1065=1,'Data Transformation'!$G$3+0.5*'Data Transformation'!$W$25,IF(C1066=1,D1066-'Data Transformation'!$W$25,FALSE))</f>
        <v>0</v>
      </c>
      <c r="E1065" t="str">
        <f t="array" ref="E1065">IF(ISLOGICAL(D1065),"",FREQUENCY(IF('Data Transformation'!$B$425:$B$8425='Bin Analysis'!$B1059,'Data Transformation'!$G$425:$G$8425),D1065))</f>
        <v/>
      </c>
      <c r="F1065" t="str">
        <f t="shared" si="132"/>
        <v/>
      </c>
      <c r="G1065">
        <f>Weighting!$H$9</f>
        <v>0</v>
      </c>
      <c r="H1065">
        <f t="array" ref="H1065">FREQUENCY(IF('Data Transformation'!$B$4:$B$8425=B1059,'Data Transformation'!$G$4:$G$8425),'Bin Analysis'!$B1065)</f>
        <v>1</v>
      </c>
      <c r="I1065">
        <f t="shared" si="133"/>
        <v>0</v>
      </c>
      <c r="J1065">
        <f t="shared" si="134"/>
        <v>0</v>
      </c>
      <c r="K1065">
        <f>J1065*Weighting!$W$9</f>
        <v>0</v>
      </c>
      <c r="M1065" s="14"/>
    </row>
    <row r="1066" spans="1:25" x14ac:dyDescent="0.45">
      <c r="A1066" s="32">
        <f>IF(Weighting!$P$10&gt;0,B1066,"")</f>
        <v>0.75837398350000007</v>
      </c>
      <c r="B1066">
        <f>Weighting!$C$10</f>
        <v>0.75837398350000007</v>
      </c>
      <c r="C1066">
        <f>Weighting!$F$10</f>
        <v>0</v>
      </c>
      <c r="D1066" t="b">
        <f>IF(C1066=1,'Data Transformation'!$G$3+0.5*'Data Transformation'!$W$25,IF(C1067=1,D1067-'Data Transformation'!$W$25,FALSE))</f>
        <v>0</v>
      </c>
      <c r="E1066" t="str">
        <f t="array" ref="E1066">IF(ISLOGICAL(D1066),"",FREQUENCY(IF('Data Transformation'!$B$425:$B$8425='Bin Analysis'!$B1059,'Data Transformation'!$G$425:$G$8425),D1066))</f>
        <v/>
      </c>
      <c r="F1066" t="str">
        <f t="shared" si="132"/>
        <v/>
      </c>
      <c r="G1066">
        <f>Weighting!$H$10</f>
        <v>0</v>
      </c>
      <c r="H1066">
        <f t="array" ref="H1066">FREQUENCY(IF('Data Transformation'!$B$4:$B$8425=B1059,'Data Transformation'!$G$4:$G$8425),'Bin Analysis'!$B1066)</f>
        <v>1</v>
      </c>
      <c r="I1066">
        <f t="shared" si="133"/>
        <v>0</v>
      </c>
      <c r="J1066">
        <f t="shared" si="134"/>
        <v>0</v>
      </c>
      <c r="K1066">
        <f>J1066*Weighting!$W$10</f>
        <v>0</v>
      </c>
      <c r="M1066" s="14"/>
    </row>
    <row r="1067" spans="1:25" x14ac:dyDescent="0.45">
      <c r="A1067" s="32">
        <f>IF(Weighting!$P$11&gt;0,B1067,"")</f>
        <v>0.86404878020000009</v>
      </c>
      <c r="B1067">
        <f>Weighting!$C$11</f>
        <v>0.86404878020000009</v>
      </c>
      <c r="C1067">
        <f>Weighting!$F$11</f>
        <v>0</v>
      </c>
      <c r="D1067" t="b">
        <f>IF(C1067=1,'Data Transformation'!$G$3+0.5*'Data Transformation'!$W$25,IF(C1068=1,D1068-'Data Transformation'!$W$25,FALSE))</f>
        <v>0</v>
      </c>
      <c r="E1067" t="str">
        <f t="array" ref="E1067">IF(ISLOGICAL(D1067),"",FREQUENCY(IF('Data Transformation'!$B$425:$B$8425='Bin Analysis'!$B1059,'Data Transformation'!$G$425:$G$8425),D1067))</f>
        <v/>
      </c>
      <c r="F1067" t="str">
        <f t="shared" si="132"/>
        <v/>
      </c>
      <c r="G1067">
        <f>Weighting!$H$11</f>
        <v>0</v>
      </c>
      <c r="H1067">
        <f t="array" ref="H1067">FREQUENCY(IF('Data Transformation'!$B$4:$B$8425=B1059,'Data Transformation'!$G$4:$G$8425),'Bin Analysis'!$B1067)</f>
        <v>1</v>
      </c>
      <c r="I1067">
        <f t="shared" si="133"/>
        <v>0</v>
      </c>
      <c r="J1067">
        <f t="shared" si="134"/>
        <v>0</v>
      </c>
      <c r="K1067">
        <f>J1067*Weighting!$W$11</f>
        <v>0</v>
      </c>
      <c r="M1067" s="14"/>
    </row>
    <row r="1068" spans="1:25" x14ac:dyDescent="0.45">
      <c r="A1068" s="32">
        <f>IF(Weighting!$P$12&gt;0,B1068,"")</f>
        <v>0.96972357690000011</v>
      </c>
      <c r="B1068">
        <f>Weighting!$C$12</f>
        <v>0.96972357690000011</v>
      </c>
      <c r="C1068">
        <f>Weighting!$F$12</f>
        <v>0</v>
      </c>
      <c r="D1068">
        <f>IF(C1068=1,'Data Transformation'!$G$3+0.5*'Data Transformation'!$W$25,IF(C1069=1,D1069-'Data Transformation'!$W$25,FALSE))</f>
        <v>0.76999999999999991</v>
      </c>
      <c r="E1068">
        <f t="array" ref="E1068">IF(ISLOGICAL(D1068),"",FREQUENCY(IF('Data Transformation'!$B$425:$B$8425='Bin Analysis'!$B1059,'Data Transformation'!$G$425:$G$8425),D1068))</f>
        <v>1</v>
      </c>
      <c r="F1068" t="e">
        <f t="shared" si="132"/>
        <v>#VALUE!</v>
      </c>
      <c r="G1068">
        <f>Weighting!$H$12</f>
        <v>0</v>
      </c>
      <c r="H1068">
        <f t="array" ref="H1068">FREQUENCY(IF('Data Transformation'!$B$4:$B$8425=B1059,'Data Transformation'!$G$4:$G$8425),'Bin Analysis'!$B1068)</f>
        <v>4</v>
      </c>
      <c r="I1068">
        <f t="shared" si="133"/>
        <v>3</v>
      </c>
      <c r="J1068">
        <f t="shared" si="134"/>
        <v>1</v>
      </c>
      <c r="K1068">
        <f>J1068*Weighting!$W$12</f>
        <v>2</v>
      </c>
      <c r="M1068" s="14"/>
    </row>
    <row r="1069" spans="1:25" x14ac:dyDescent="0.45">
      <c r="A1069" s="32">
        <f>IF(Weighting!$P$13&gt;0,B1069,"")</f>
        <v>1.0753983736000001</v>
      </c>
      <c r="B1069">
        <f>Weighting!$C$13</f>
        <v>1.0753983736000001</v>
      </c>
      <c r="C1069">
        <f>Weighting!$F$13</f>
        <v>1</v>
      </c>
      <c r="D1069">
        <f>IF(C1069=1,'Data Transformation'!$G$3+0.5*'Data Transformation'!$W$25,IF(C1070=1,D1070-'Data Transformation'!$W$25,FALSE))</f>
        <v>1.17</v>
      </c>
      <c r="E1069">
        <f t="array" ref="E1069">IF(ISLOGICAL(D1069),"",FREQUENCY(IF('Data Transformation'!$B$425:$B$8425='Bin Analysis'!$B1059,'Data Transformation'!$G$425:$G$8425),D1069))</f>
        <v>18</v>
      </c>
      <c r="F1069">
        <f t="shared" si="132"/>
        <v>17</v>
      </c>
      <c r="G1069">
        <f>Weighting!$H$13</f>
        <v>0</v>
      </c>
      <c r="H1069">
        <f t="array" ref="H1069">FREQUENCY(IF('Data Transformation'!$B$4:$B$8425=B1059,'Data Transformation'!$G$4:$G$8425),'Bin Analysis'!$B1069)</f>
        <v>17</v>
      </c>
      <c r="I1069">
        <f t="shared" si="133"/>
        <v>13</v>
      </c>
      <c r="J1069">
        <f t="shared" si="134"/>
        <v>1</v>
      </c>
      <c r="K1069">
        <f>J1069*Weighting!$W$13</f>
        <v>1</v>
      </c>
      <c r="M1069" s="14"/>
    </row>
    <row r="1070" spans="1:25" x14ac:dyDescent="0.45">
      <c r="A1070" s="32">
        <f>IF(Weighting!$P$14&gt;0,B1070,"")</f>
        <v>1.1810731703000001</v>
      </c>
      <c r="B1070">
        <f>Weighting!$C$14</f>
        <v>1.1810731703000001</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19</v>
      </c>
      <c r="I1070">
        <f t="shared" si="133"/>
        <v>2</v>
      </c>
      <c r="J1070">
        <f t="shared" si="134"/>
        <v>1</v>
      </c>
      <c r="K1070">
        <f>J1070*Weighting!$W$14</f>
        <v>2</v>
      </c>
      <c r="M1070" s="14"/>
    </row>
    <row r="1071" spans="1:25" x14ac:dyDescent="0.45">
      <c r="A1071" s="32">
        <f>IF(Weighting!$P$15&gt;0,B1071,"")</f>
        <v>1.2867489670000001</v>
      </c>
      <c r="B1071">
        <f>Weighting!$C$15</f>
        <v>1.2867489670000001</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19</v>
      </c>
      <c r="I1071">
        <f t="shared" si="133"/>
        <v>0</v>
      </c>
      <c r="J1071">
        <f t="shared" si="134"/>
        <v>0</v>
      </c>
      <c r="K1071">
        <f>J1071*Weighting!$W$15</f>
        <v>0</v>
      </c>
      <c r="M1071" s="14"/>
    </row>
    <row r="1072" spans="1:25" x14ac:dyDescent="0.45">
      <c r="A1072" s="32" t="str">
        <f>IF(Weighting!$P$16&gt;0,B1072,"")</f>
        <v/>
      </c>
      <c r="B1072">
        <f>Weighting!$C$16</f>
        <v>1.3924227637000002</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19</v>
      </c>
      <c r="I1072">
        <f t="shared" si="133"/>
        <v>0</v>
      </c>
      <c r="J1072">
        <f t="shared" si="134"/>
        <v>0</v>
      </c>
      <c r="K1072">
        <f>J1072*Weighting!$W$16</f>
        <v>0</v>
      </c>
      <c r="M1072" s="14"/>
    </row>
    <row r="1073" spans="1:25" x14ac:dyDescent="0.45">
      <c r="A1073" s="32" t="str">
        <f>IF(Weighting!$P$17&gt;0,B1073,"")</f>
        <v/>
      </c>
      <c r="B1073">
        <f>Weighting!$C$17</f>
        <v>1.4980975604000002</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19</v>
      </c>
      <c r="I1073">
        <f t="shared" si="133"/>
        <v>0</v>
      </c>
      <c r="J1073">
        <f t="shared" si="134"/>
        <v>0</v>
      </c>
      <c r="K1073">
        <f>J1073*Weighting!$W$17</f>
        <v>0</v>
      </c>
      <c r="M1073" s="14"/>
    </row>
    <row r="1074" spans="1:25" x14ac:dyDescent="0.45">
      <c r="A1074" s="32" t="str">
        <f>IF(Weighting!$P$18&gt;0,B1074,"")</f>
        <v/>
      </c>
      <c r="B1074">
        <f>Weighting!$C$18</f>
        <v>1.6037723571000002</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19</v>
      </c>
      <c r="I1074">
        <f t="shared" si="133"/>
        <v>0</v>
      </c>
      <c r="J1074">
        <f t="shared" si="134"/>
        <v>0</v>
      </c>
      <c r="K1074">
        <f>J1074*Weighting!$W$18</f>
        <v>0</v>
      </c>
      <c r="M1074" s="14"/>
    </row>
    <row r="1075" spans="1:25" x14ac:dyDescent="0.45">
      <c r="A1075" s="32" t="str">
        <f>IF(Weighting!$P$19&gt;0,B1075,"")</f>
        <v/>
      </c>
      <c r="B1075">
        <f>Weighting!$C$19</f>
        <v>1.7094471538000002</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19</v>
      </c>
      <c r="I1075">
        <f t="shared" si="133"/>
        <v>0</v>
      </c>
      <c r="J1075">
        <f t="shared" si="134"/>
        <v>0</v>
      </c>
      <c r="K1075">
        <f>J1075*Weighting!$W$19</f>
        <v>0</v>
      </c>
      <c r="M1075" s="14"/>
    </row>
    <row r="1076" spans="1:25" x14ac:dyDescent="0.45">
      <c r="A1076" s="32" t="str">
        <f>IF(Weighting!$P$20&gt;0,B1076,"")</f>
        <v/>
      </c>
      <c r="B1076">
        <f>Weighting!$C$20</f>
        <v>1.8151219505000002</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19</v>
      </c>
      <c r="I1076">
        <f t="shared" si="133"/>
        <v>0</v>
      </c>
      <c r="J1076">
        <f t="shared" si="134"/>
        <v>0</v>
      </c>
      <c r="K1076">
        <f>J1076*Weighting!$W$20</f>
        <v>0</v>
      </c>
      <c r="M1076" s="14"/>
    </row>
    <row r="1077" spans="1:25" x14ac:dyDescent="0.45">
      <c r="A1077" s="32" t="str">
        <f>IF(Weighting!$P$21&gt;0,B1077,"")</f>
        <v/>
      </c>
      <c r="B1077">
        <f>Weighting!$C$21</f>
        <v>1.9207967472000003</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19</v>
      </c>
      <c r="I1077">
        <f t="shared" si="133"/>
        <v>0</v>
      </c>
      <c r="J1077">
        <f t="shared" si="134"/>
        <v>0</v>
      </c>
      <c r="K1077">
        <f>J1077*Weighting!$W$21</f>
        <v>0</v>
      </c>
      <c r="M1077" s="14"/>
    </row>
    <row r="1078" spans="1:25" x14ac:dyDescent="0.45">
      <c r="A1078" s="32" t="str">
        <f>IF(Weighting!$P$22&gt;0,B1078,"")</f>
        <v/>
      </c>
      <c r="B1078">
        <f>Weighting!$C$22</f>
        <v>2.0264715439000001</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19</v>
      </c>
      <c r="I1078">
        <f t="shared" si="133"/>
        <v>0</v>
      </c>
      <c r="J1078">
        <f t="shared" si="134"/>
        <v>0</v>
      </c>
      <c r="K1078">
        <f>J1078*Weighting!$W$22</f>
        <v>0</v>
      </c>
      <c r="M1078" s="14"/>
    </row>
    <row r="1079" spans="1:25" x14ac:dyDescent="0.45">
      <c r="A1079" s="32" t="str">
        <f>IF(Weighting!$P$23&gt;0,B1079,"")</f>
        <v/>
      </c>
      <c r="B1079">
        <f>Weighting!$C$23</f>
        <v>2.1321463405999999</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19</v>
      </c>
      <c r="I1079">
        <f t="shared" si="133"/>
        <v>0</v>
      </c>
      <c r="J1079">
        <f t="shared" si="134"/>
        <v>0</v>
      </c>
      <c r="K1079">
        <f>J1079*Weighting!$W$23</f>
        <v>0</v>
      </c>
      <c r="M1079" s="14"/>
    </row>
    <row r="1080" spans="1:25" x14ac:dyDescent="0.45">
      <c r="A1080" s="32" t="str">
        <f>IF(Weighting!$P$24&gt;0,B1080,"")</f>
        <v/>
      </c>
      <c r="B1080">
        <f>Weighting!$C$24</f>
        <v>2.2378211372999997</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19</v>
      </c>
      <c r="I1080">
        <f t="shared" si="133"/>
        <v>0</v>
      </c>
      <c r="J1080">
        <f t="shared" si="134"/>
        <v>0</v>
      </c>
      <c r="K1080">
        <f>J1080*Weighting!$W$24</f>
        <v>0</v>
      </c>
      <c r="M1080" s="14"/>
    </row>
    <row r="1081" spans="1:25" x14ac:dyDescent="0.45">
      <c r="A1081" s="32" t="str">
        <f>IF(Weighting!$P$25&gt;0,B1081,"")</f>
        <v/>
      </c>
      <c r="B1081">
        <f>Weighting!$C$25</f>
        <v>2.3434959339999994</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19</v>
      </c>
      <c r="I1081">
        <f t="shared" si="133"/>
        <v>0</v>
      </c>
      <c r="J1081">
        <f t="shared" si="134"/>
        <v>0</v>
      </c>
      <c r="K1081">
        <f>J1081*Weighting!$W$25</f>
        <v>0</v>
      </c>
      <c r="M1081" s="14"/>
    </row>
    <row r="1082" spans="1:25" x14ac:dyDescent="0.45">
      <c r="N1082" s="57"/>
      <c r="O1082"/>
      <c r="P1082"/>
      <c r="Q1082"/>
      <c r="R1082"/>
    </row>
    <row r="1083" spans="1:25" ht="23.15" x14ac:dyDescent="0.6">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14</v>
      </c>
      <c r="N1083" s="27">
        <f>IF('Input and Summary Results'!$J$16="minimum",'Bin Analysis'!X1084/(M1083-1),'Bin Analysis'!Y1083/('Bin Analysis'!M1083-1))</f>
        <v>0</v>
      </c>
      <c r="O1083" s="27">
        <f>IF(M1083=FALSE,NA(),(VLOOKUP(1,C1086:K1105,4,FALSE))/(M1083-1))</f>
        <v>1</v>
      </c>
      <c r="P1083" s="27">
        <f>IF(M1083=FALSE,NA(),SUM(J1086:J1105)/Weighting!$S$5)</f>
        <v>0.3</v>
      </c>
      <c r="Q1083" s="27">
        <f>IF(M1083=FALSE,NA(),SUM(K1086:K1105)/Weighting!$S$6)</f>
        <v>0.2608695652173913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13</v>
      </c>
      <c r="Y1083" s="2" cm="2">
        <f t="array" ref="Y1083:Y1084">FREQUENCY(IF('Data Transformation'!$B$425:$B$6424='Bin Analysis'!L1083,'Data Transformation'!$G$425:$G$6424),'Data Transformation'!$U$12)</f>
        <v>0</v>
      </c>
    </row>
    <row r="1084" spans="1:25" x14ac:dyDescent="0.45">
      <c r="A1084" s="14" t="s">
        <v>67</v>
      </c>
      <c r="B1084" t="s">
        <v>47</v>
      </c>
      <c r="C1084" t="s">
        <v>5</v>
      </c>
      <c r="D1084" t="s">
        <v>100</v>
      </c>
      <c r="E1084" t="s">
        <v>101</v>
      </c>
      <c r="F1084" t="s">
        <v>102</v>
      </c>
      <c r="G1084" t="s">
        <v>70</v>
      </c>
      <c r="H1084" t="s">
        <v>31</v>
      </c>
      <c r="I1084" t="s">
        <v>32</v>
      </c>
      <c r="J1084" t="s">
        <v>46</v>
      </c>
      <c r="K1084" s="14" t="s">
        <v>45</v>
      </c>
      <c r="M1084" s="14"/>
      <c r="X1084" s="2">
        <v>0</v>
      </c>
      <c r="Y1084" s="2">
        <v>13</v>
      </c>
    </row>
    <row r="1085" spans="1:25" x14ac:dyDescent="0.4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45">
      <c r="A1086" s="32">
        <f>IF(Weighting!$P$6&gt;0,B1086,"")</f>
        <v>0.3356747967</v>
      </c>
      <c r="B1086">
        <f>Weighting!$C$6</f>
        <v>0.3356747967</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45">
      <c r="A1087" s="32">
        <f>IF(Weighting!$P$7&gt;0,B1087,"")</f>
        <v>0.44134959340000002</v>
      </c>
      <c r="B1087">
        <f>Weighting!$C$7</f>
        <v>0.44134959340000002</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0</v>
      </c>
      <c r="I1087">
        <f t="shared" ref="I1087:I1105" si="136">H1087-H1086</f>
        <v>0</v>
      </c>
      <c r="J1087">
        <f>IF(I1087=0,0,1)</f>
        <v>0</v>
      </c>
      <c r="K1087">
        <f>J1087*Weighting!$W$7</f>
        <v>0</v>
      </c>
      <c r="M1087" s="14"/>
    </row>
    <row r="1088" spans="1:25" x14ac:dyDescent="0.45">
      <c r="A1088" s="32">
        <f>IF(Weighting!$P$8&gt;0,B1088,"")</f>
        <v>0.54702439010000004</v>
      </c>
      <c r="B1088">
        <f>Weighting!$C$8</f>
        <v>0.54702439010000004</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0</v>
      </c>
      <c r="I1088">
        <f t="shared" si="136"/>
        <v>0</v>
      </c>
      <c r="J1088">
        <f t="shared" ref="J1088:J1105" si="137">IF(I1088=0,0,1)</f>
        <v>0</v>
      </c>
      <c r="K1088">
        <f>J1088*Weighting!$W$8</f>
        <v>0</v>
      </c>
      <c r="M1088" s="14"/>
    </row>
    <row r="1089" spans="1:13" x14ac:dyDescent="0.45">
      <c r="A1089" s="32">
        <f>IF(Weighting!$P$9&gt;0,B1089,"")</f>
        <v>0.65269918680000005</v>
      </c>
      <c r="B1089" s="50">
        <f>Weighting!$C$9</f>
        <v>0.65269918680000005</v>
      </c>
      <c r="C1089">
        <f>Weighting!$F$9</f>
        <v>0</v>
      </c>
      <c r="D1089" t="b">
        <f>IF(C1089=1,'Data Transformation'!$G$3+0.5*'Data Transformation'!$W$25,IF(C1090=1,D1090-'Data Transformation'!$W$25,FALSE))</f>
        <v>0</v>
      </c>
      <c r="E1089" t="str">
        <f t="array" ref="E1089">IF(ISLOGICAL(D1089),"",FREQUENCY(IF('Data Transformation'!$B$425:$B$8425='Bin Analysis'!$B1083,'Data Transformation'!$G$425:$G$8425),D1089))</f>
        <v/>
      </c>
      <c r="F1089" t="str">
        <f t="shared" si="135"/>
        <v/>
      </c>
      <c r="G1089">
        <f>Weighting!$H$9</f>
        <v>0</v>
      </c>
      <c r="H1089">
        <f t="array" ref="H1089">FREQUENCY(IF('Data Transformation'!$B$4:$B$8425=B1083,'Data Transformation'!$G$4:$G$8425),'Bin Analysis'!$B1089)</f>
        <v>0</v>
      </c>
      <c r="I1089">
        <f t="shared" si="136"/>
        <v>0</v>
      </c>
      <c r="J1089">
        <f t="shared" si="137"/>
        <v>0</v>
      </c>
      <c r="K1089">
        <f>J1089*Weighting!$W$9</f>
        <v>0</v>
      </c>
      <c r="M1089" s="14"/>
    </row>
    <row r="1090" spans="1:13" x14ac:dyDescent="0.45">
      <c r="A1090" s="32">
        <f>IF(Weighting!$P$10&gt;0,B1090,"")</f>
        <v>0.75837398350000007</v>
      </c>
      <c r="B1090">
        <f>Weighting!$C$10</f>
        <v>0.75837398350000007</v>
      </c>
      <c r="C1090">
        <f>Weighting!$F$10</f>
        <v>0</v>
      </c>
      <c r="D1090" t="b">
        <f>IF(C1090=1,'Data Transformation'!$G$3+0.5*'Data Transformation'!$W$25,IF(C1091=1,D1091-'Data Transformation'!$W$25,FALSE))</f>
        <v>0</v>
      </c>
      <c r="E1090" t="str">
        <f t="array" ref="E1090">IF(ISLOGICAL(D1090),"",FREQUENCY(IF('Data Transformation'!$B$425:$B$8425='Bin Analysis'!$B1083,'Data Transformation'!$G$425:$G$8425),D1090))</f>
        <v/>
      </c>
      <c r="F1090" t="str">
        <f t="shared" si="135"/>
        <v/>
      </c>
      <c r="G1090">
        <f>Weighting!$H$10</f>
        <v>0</v>
      </c>
      <c r="H1090">
        <f t="array" ref="H1090">FREQUENCY(IF('Data Transformation'!$B$4:$B$8425=B1083,'Data Transformation'!$G$4:$G$8425),'Bin Analysis'!$B1090)</f>
        <v>0</v>
      </c>
      <c r="I1090">
        <f t="shared" si="136"/>
        <v>0</v>
      </c>
      <c r="J1090">
        <f t="shared" si="137"/>
        <v>0</v>
      </c>
      <c r="K1090">
        <f>J1090*Weighting!$W$10</f>
        <v>0</v>
      </c>
      <c r="M1090" s="14"/>
    </row>
    <row r="1091" spans="1:13" x14ac:dyDescent="0.45">
      <c r="A1091" s="32">
        <f>IF(Weighting!$P$11&gt;0,B1091,"")</f>
        <v>0.86404878020000009</v>
      </c>
      <c r="B1091">
        <f>Weighting!$C$11</f>
        <v>0.86404878020000009</v>
      </c>
      <c r="C1091">
        <f>Weighting!$F$11</f>
        <v>0</v>
      </c>
      <c r="D1091" t="b">
        <f>IF(C1091=1,'Data Transformation'!$G$3+0.5*'Data Transformation'!$W$25,IF(C1092=1,D1092-'Data Transformation'!$W$25,FALSE))</f>
        <v>0</v>
      </c>
      <c r="E1091" t="str">
        <f t="array" ref="E1091">IF(ISLOGICAL(D1091),"",FREQUENCY(IF('Data Transformation'!$B$425:$B$8425='Bin Analysis'!$B1083,'Data Transformation'!$G$425:$G$8425),D1091))</f>
        <v/>
      </c>
      <c r="F1091" t="str">
        <f t="shared" si="135"/>
        <v/>
      </c>
      <c r="G1091">
        <f>Weighting!$H$11</f>
        <v>0</v>
      </c>
      <c r="H1091">
        <f t="array" ref="H1091">FREQUENCY(IF('Data Transformation'!$B$4:$B$8425=B1083,'Data Transformation'!$G$4:$G$8425),'Bin Analysis'!$B1091)</f>
        <v>1</v>
      </c>
      <c r="I1091">
        <f t="shared" si="136"/>
        <v>1</v>
      </c>
      <c r="J1091">
        <f t="shared" si="137"/>
        <v>1</v>
      </c>
      <c r="K1091">
        <f>J1091*Weighting!$W$11</f>
        <v>3</v>
      </c>
      <c r="M1091" s="14"/>
    </row>
    <row r="1092" spans="1:13" x14ac:dyDescent="0.45">
      <c r="A1092" s="32">
        <f>IF(Weighting!$P$12&gt;0,B1092,"")</f>
        <v>0.96972357690000011</v>
      </c>
      <c r="B1092">
        <f>Weighting!$C$12</f>
        <v>0.96972357690000011</v>
      </c>
      <c r="C1092">
        <f>Weighting!$F$12</f>
        <v>0</v>
      </c>
      <c r="D1092">
        <f>IF(C1092=1,'Data Transformation'!$G$3+0.5*'Data Transformation'!$W$25,IF(C1093=1,D1093-'Data Transformation'!$W$25,FALSE))</f>
        <v>0.76999999999999991</v>
      </c>
      <c r="E1092">
        <f t="array" ref="E1092">IF(ISLOGICAL(D1092),"",FREQUENCY(IF('Data Transformation'!$B$425:$B$8425='Bin Analysis'!$B1083,'Data Transformation'!$G$425:$G$8425),D1092))</f>
        <v>0</v>
      </c>
      <c r="F1092" t="e">
        <f t="shared" si="135"/>
        <v>#VALUE!</v>
      </c>
      <c r="G1092">
        <f>Weighting!$H$12</f>
        <v>0</v>
      </c>
      <c r="H1092">
        <f t="array" ref="H1092">FREQUENCY(IF('Data Transformation'!$B$4:$B$8425=B1083,'Data Transformation'!$G$4:$G$8425),'Bin Analysis'!$B1092)</f>
        <v>4</v>
      </c>
      <c r="I1092">
        <f t="shared" si="136"/>
        <v>3</v>
      </c>
      <c r="J1092">
        <f t="shared" si="137"/>
        <v>1</v>
      </c>
      <c r="K1092">
        <f>J1092*Weighting!$W$12</f>
        <v>2</v>
      </c>
      <c r="M1092" s="14"/>
    </row>
    <row r="1093" spans="1:13" x14ac:dyDescent="0.45">
      <c r="A1093" s="32">
        <f>IF(Weighting!$P$13&gt;0,B1093,"")</f>
        <v>1.0753983736000001</v>
      </c>
      <c r="B1093">
        <f>Weighting!$C$13</f>
        <v>1.0753983736000001</v>
      </c>
      <c r="C1093">
        <f>Weighting!$F$13</f>
        <v>1</v>
      </c>
      <c r="D1093">
        <f>IF(C1093=1,'Data Transformation'!$G$3+0.5*'Data Transformation'!$W$25,IF(C1094=1,D1094-'Data Transformation'!$W$25,FALSE))</f>
        <v>1.17</v>
      </c>
      <c r="E1093">
        <f t="array" ref="E1093">IF(ISLOGICAL(D1093),"",FREQUENCY(IF('Data Transformation'!$B$425:$B$8425='Bin Analysis'!$B1083,'Data Transformation'!$G$425:$G$8425),D1093))</f>
        <v>13</v>
      </c>
      <c r="F1093">
        <f t="shared" si="135"/>
        <v>13</v>
      </c>
      <c r="G1093">
        <f>Weighting!$H$13</f>
        <v>0</v>
      </c>
      <c r="H1093">
        <f t="array" ref="H1093">FREQUENCY(IF('Data Transformation'!$B$4:$B$8425=B1083,'Data Transformation'!$G$4:$G$8425),'Bin Analysis'!$B1093)</f>
        <v>14</v>
      </c>
      <c r="I1093">
        <f t="shared" si="136"/>
        <v>10</v>
      </c>
      <c r="J1093">
        <f t="shared" si="137"/>
        <v>1</v>
      </c>
      <c r="K1093">
        <f>J1093*Weighting!$W$13</f>
        <v>1</v>
      </c>
      <c r="M1093" s="14"/>
    </row>
    <row r="1094" spans="1:13" x14ac:dyDescent="0.45">
      <c r="A1094" s="32">
        <f>IF(Weighting!$P$14&gt;0,B1094,"")</f>
        <v>1.1810731703000001</v>
      </c>
      <c r="B1094">
        <f>Weighting!$C$14</f>
        <v>1.1810731703000001</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14</v>
      </c>
      <c r="I1094">
        <f t="shared" si="136"/>
        <v>0</v>
      </c>
      <c r="J1094">
        <f t="shared" si="137"/>
        <v>0</v>
      </c>
      <c r="K1094">
        <f>J1094*Weighting!$W$14</f>
        <v>0</v>
      </c>
      <c r="M1094" s="14"/>
    </row>
    <row r="1095" spans="1:13" x14ac:dyDescent="0.45">
      <c r="A1095" s="32">
        <f>IF(Weighting!$P$15&gt;0,B1095,"")</f>
        <v>1.2867489670000001</v>
      </c>
      <c r="B1095">
        <f>Weighting!$C$15</f>
        <v>1.2867489670000001</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14</v>
      </c>
      <c r="I1095">
        <f t="shared" si="136"/>
        <v>0</v>
      </c>
      <c r="J1095">
        <f t="shared" si="137"/>
        <v>0</v>
      </c>
      <c r="K1095">
        <f>J1095*Weighting!$W$15</f>
        <v>0</v>
      </c>
      <c r="M1095" s="14"/>
    </row>
    <row r="1096" spans="1:13" x14ac:dyDescent="0.45">
      <c r="A1096" s="32" t="str">
        <f>IF(Weighting!$P$16&gt;0,B1096,"")</f>
        <v/>
      </c>
      <c r="B1096">
        <f>Weighting!$C$16</f>
        <v>1.3924227637000002</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14</v>
      </c>
      <c r="I1096">
        <f t="shared" si="136"/>
        <v>0</v>
      </c>
      <c r="J1096">
        <f t="shared" si="137"/>
        <v>0</v>
      </c>
      <c r="K1096">
        <f>J1096*Weighting!$W$16</f>
        <v>0</v>
      </c>
      <c r="M1096" s="14"/>
    </row>
    <row r="1097" spans="1:13" x14ac:dyDescent="0.45">
      <c r="A1097" s="32" t="str">
        <f>IF(Weighting!$P$17&gt;0,B1097,"")</f>
        <v/>
      </c>
      <c r="B1097">
        <f>Weighting!$C$17</f>
        <v>1.4980975604000002</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14</v>
      </c>
      <c r="I1097">
        <f t="shared" si="136"/>
        <v>0</v>
      </c>
      <c r="J1097">
        <f t="shared" si="137"/>
        <v>0</v>
      </c>
      <c r="K1097">
        <f>J1097*Weighting!$W$17</f>
        <v>0</v>
      </c>
      <c r="M1097" s="14"/>
    </row>
    <row r="1098" spans="1:13" x14ac:dyDescent="0.45">
      <c r="A1098" s="32" t="str">
        <f>IF(Weighting!$P$18&gt;0,B1098,"")</f>
        <v/>
      </c>
      <c r="B1098">
        <f>Weighting!$C$18</f>
        <v>1.6037723571000002</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14</v>
      </c>
      <c r="I1098">
        <f t="shared" si="136"/>
        <v>0</v>
      </c>
      <c r="J1098">
        <f t="shared" si="137"/>
        <v>0</v>
      </c>
      <c r="K1098">
        <f>J1098*Weighting!$W$18</f>
        <v>0</v>
      </c>
      <c r="M1098" s="14"/>
    </row>
    <row r="1099" spans="1:13" x14ac:dyDescent="0.45">
      <c r="A1099" s="32" t="str">
        <f>IF(Weighting!$P$19&gt;0,B1099,"")</f>
        <v/>
      </c>
      <c r="B1099">
        <f>Weighting!$C$19</f>
        <v>1.7094471538000002</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14</v>
      </c>
      <c r="I1099">
        <f t="shared" si="136"/>
        <v>0</v>
      </c>
      <c r="J1099">
        <f t="shared" si="137"/>
        <v>0</v>
      </c>
      <c r="K1099">
        <f>J1099*Weighting!$W$19</f>
        <v>0</v>
      </c>
      <c r="M1099" s="14"/>
    </row>
    <row r="1100" spans="1:13" x14ac:dyDescent="0.45">
      <c r="A1100" s="32" t="str">
        <f>IF(Weighting!$P$20&gt;0,B1100,"")</f>
        <v/>
      </c>
      <c r="B1100">
        <f>Weighting!$C$20</f>
        <v>1.8151219505000002</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14</v>
      </c>
      <c r="I1100">
        <f t="shared" si="136"/>
        <v>0</v>
      </c>
      <c r="J1100">
        <f t="shared" si="137"/>
        <v>0</v>
      </c>
      <c r="K1100">
        <f>J1100*Weighting!$W$20</f>
        <v>0</v>
      </c>
      <c r="M1100" s="14"/>
    </row>
    <row r="1101" spans="1:13" x14ac:dyDescent="0.45">
      <c r="A1101" s="32" t="str">
        <f>IF(Weighting!$P$21&gt;0,B1101,"")</f>
        <v/>
      </c>
      <c r="B1101">
        <f>Weighting!$C$21</f>
        <v>1.9207967472000003</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14</v>
      </c>
      <c r="I1101">
        <f t="shared" si="136"/>
        <v>0</v>
      </c>
      <c r="J1101">
        <f t="shared" si="137"/>
        <v>0</v>
      </c>
      <c r="K1101">
        <f>J1101*Weighting!$W$21</f>
        <v>0</v>
      </c>
      <c r="M1101" s="14"/>
    </row>
    <row r="1102" spans="1:13" x14ac:dyDescent="0.45">
      <c r="A1102" s="32" t="str">
        <f>IF(Weighting!$P$22&gt;0,B1102,"")</f>
        <v/>
      </c>
      <c r="B1102">
        <f>Weighting!$C$22</f>
        <v>2.0264715439000001</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14</v>
      </c>
      <c r="I1102">
        <f t="shared" si="136"/>
        <v>0</v>
      </c>
      <c r="J1102">
        <f t="shared" si="137"/>
        <v>0</v>
      </c>
      <c r="K1102">
        <f>J1102*Weighting!$W$22</f>
        <v>0</v>
      </c>
      <c r="M1102" s="14"/>
    </row>
    <row r="1103" spans="1:13" x14ac:dyDescent="0.45">
      <c r="A1103" s="32" t="str">
        <f>IF(Weighting!$P$23&gt;0,B1103,"")</f>
        <v/>
      </c>
      <c r="B1103">
        <f>Weighting!$C$23</f>
        <v>2.1321463405999999</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14</v>
      </c>
      <c r="I1103">
        <f t="shared" si="136"/>
        <v>0</v>
      </c>
      <c r="J1103">
        <f t="shared" si="137"/>
        <v>0</v>
      </c>
      <c r="K1103">
        <f>J1103*Weighting!$W$23</f>
        <v>0</v>
      </c>
      <c r="M1103" s="14"/>
    </row>
    <row r="1104" spans="1:13" x14ac:dyDescent="0.45">
      <c r="A1104" s="32" t="str">
        <f>IF(Weighting!$P$24&gt;0,B1104,"")</f>
        <v/>
      </c>
      <c r="B1104">
        <f>Weighting!$C$24</f>
        <v>2.2378211372999997</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14</v>
      </c>
      <c r="I1104">
        <f t="shared" si="136"/>
        <v>0</v>
      </c>
      <c r="J1104">
        <f t="shared" si="137"/>
        <v>0</v>
      </c>
      <c r="K1104">
        <f>J1104*Weighting!$W$24</f>
        <v>0</v>
      </c>
      <c r="M1104" s="14"/>
    </row>
    <row r="1105" spans="1:25" x14ac:dyDescent="0.45">
      <c r="A1105" s="32" t="str">
        <f>IF(Weighting!$P$25&gt;0,B1105,"")</f>
        <v/>
      </c>
      <c r="B1105">
        <f>Weighting!$C$25</f>
        <v>2.3434959339999994</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14</v>
      </c>
      <c r="I1105">
        <f t="shared" si="136"/>
        <v>0</v>
      </c>
      <c r="J1105">
        <f t="shared" si="137"/>
        <v>0</v>
      </c>
      <c r="K1105">
        <f>J1105*Weighting!$W$25</f>
        <v>0</v>
      </c>
      <c r="M1105" s="14"/>
    </row>
    <row r="1106" spans="1:25" x14ac:dyDescent="0.45">
      <c r="O1106"/>
      <c r="P1106"/>
      <c r="Q1106"/>
      <c r="R1106"/>
    </row>
    <row r="1107" spans="1:25" ht="23.15" x14ac:dyDescent="0.6">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20</v>
      </c>
      <c r="N1107" s="27">
        <f>IF('Input and Summary Results'!$J$16="minimum",'Bin Analysis'!X1108/(M1107-1),'Bin Analysis'!Y1107/('Bin Analysis'!M1107-1))</f>
        <v>0</v>
      </c>
      <c r="O1107" s="27">
        <f>IF(M1107=FALSE,NA(),(VLOOKUP(1,C1110:K1129,4,FALSE))/(M1107-1))</f>
        <v>0.21052631578947367</v>
      </c>
      <c r="P1107" s="27">
        <f>IF(M1107=FALSE,NA(),SUM(J1110:J1129)/Weighting!$S$5)</f>
        <v>0.7</v>
      </c>
      <c r="Q1107" s="27">
        <f>IF(M1107=FALSE,NA(),SUM(K1110:K1129)/Weighting!$S$6)</f>
        <v>0.65217391304347827</v>
      </c>
      <c r="R1107" s="27">
        <f>IF(M1107=FALSE,NA(),(VLOOKUP(1,G1110:K1129,3,FALSE))/(M1107-1))</f>
        <v>0.47368421052631576</v>
      </c>
      <c r="S1107" s="22" t="str">
        <f>IF(M1107=FALSE,NA(),IF(SUM(J1110:J1129)=2,"yes","no"))</f>
        <v>no</v>
      </c>
      <c r="X1107" s="2" cm="2">
        <f t="array" ref="X1107:X1108">FREQUENCY(IF('Data Transformation'!$B$425:$B$6424='Bin Analysis'!L1107,'Data Transformation'!$G$425:$G$6424),'Data Transformation'!$U$11)</f>
        <v>19</v>
      </c>
      <c r="Y1107" s="2" cm="2">
        <f t="array" ref="Y1107:Y1108">FREQUENCY(IF('Data Transformation'!$B$425:$B$6424='Bin Analysis'!L1107,'Data Transformation'!$G$425:$G$6424),'Data Transformation'!$U$12)</f>
        <v>15</v>
      </c>
    </row>
    <row r="1108" spans="1:25" x14ac:dyDescent="0.45">
      <c r="A1108" s="14" t="s">
        <v>67</v>
      </c>
      <c r="B1108" t="s">
        <v>47</v>
      </c>
      <c r="C1108" t="s">
        <v>5</v>
      </c>
      <c r="D1108" t="s">
        <v>100</v>
      </c>
      <c r="E1108" t="s">
        <v>101</v>
      </c>
      <c r="F1108" t="s">
        <v>102</v>
      </c>
      <c r="G1108" t="s">
        <v>70</v>
      </c>
      <c r="H1108" t="s">
        <v>31</v>
      </c>
      <c r="I1108" t="s">
        <v>32</v>
      </c>
      <c r="J1108" t="s">
        <v>46</v>
      </c>
      <c r="K1108" s="14" t="s">
        <v>45</v>
      </c>
      <c r="M1108" s="14"/>
      <c r="X1108" s="2">
        <v>0</v>
      </c>
      <c r="Y1108" s="2">
        <v>4</v>
      </c>
    </row>
    <row r="1109" spans="1:25" x14ac:dyDescent="0.4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45">
      <c r="A1110" s="32">
        <f>IF(Weighting!$P$6&gt;0,B1110,"")</f>
        <v>0.3356747967</v>
      </c>
      <c r="B1110">
        <f>Weighting!$C$6</f>
        <v>0.3356747967</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9</v>
      </c>
      <c r="I1110">
        <f>H1110-H1109</f>
        <v>9</v>
      </c>
      <c r="J1110">
        <f>IF(I1110=0,0,1)</f>
        <v>1</v>
      </c>
      <c r="K1110">
        <f>J1110*Weighting!$W$6</f>
        <v>1</v>
      </c>
      <c r="M1110" s="14"/>
    </row>
    <row r="1111" spans="1:25" x14ac:dyDescent="0.45">
      <c r="A1111" s="32">
        <f>IF(Weighting!$P$7&gt;0,B1111,"")</f>
        <v>0.44134959340000002</v>
      </c>
      <c r="B1111">
        <f>Weighting!$C$7</f>
        <v>0.44134959340000002</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13</v>
      </c>
      <c r="I1111">
        <f t="shared" ref="I1111:I1129" si="139">H1111-H1110</f>
        <v>4</v>
      </c>
      <c r="J1111">
        <f>IF(I1111=0,0,1)</f>
        <v>1</v>
      </c>
      <c r="K1111">
        <f>J1111*Weighting!$W$7</f>
        <v>2</v>
      </c>
      <c r="M1111" s="14"/>
    </row>
    <row r="1112" spans="1:25" x14ac:dyDescent="0.45">
      <c r="A1112" s="32">
        <f>IF(Weighting!$P$8&gt;0,B1112,"")</f>
        <v>0.54702439010000004</v>
      </c>
      <c r="B1112">
        <f>Weighting!$C$8</f>
        <v>0.54702439010000004</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13</v>
      </c>
      <c r="I1112">
        <f t="shared" si="139"/>
        <v>0</v>
      </c>
      <c r="J1112">
        <f t="shared" ref="J1112:J1129" si="140">IF(I1112=0,0,1)</f>
        <v>0</v>
      </c>
      <c r="K1112">
        <f>J1112*Weighting!$W$8</f>
        <v>0</v>
      </c>
      <c r="M1112" s="14"/>
    </row>
    <row r="1113" spans="1:25" x14ac:dyDescent="0.45">
      <c r="A1113" s="32">
        <f>IF(Weighting!$P$9&gt;0,B1113,"")</f>
        <v>0.65269918680000005</v>
      </c>
      <c r="B1113" s="50">
        <f>Weighting!$C$9</f>
        <v>0.65269918680000005</v>
      </c>
      <c r="C1113">
        <f>Weighting!$F$9</f>
        <v>0</v>
      </c>
      <c r="D1113" t="b">
        <f>IF(C1113=1,'Data Transformation'!$G$3+0.5*'Data Transformation'!$W$25,IF(C1114=1,D1114-'Data Transformation'!$W$25,FALSE))</f>
        <v>0</v>
      </c>
      <c r="E1113" t="str">
        <f t="array" ref="E1113">IF(ISLOGICAL(D1113),"",FREQUENCY(IF('Data Transformation'!$B$425:$B$8425='Bin Analysis'!$B1107,'Data Transformation'!$G$425:$G$8425),D1113))</f>
        <v/>
      </c>
      <c r="F1113" t="str">
        <f t="shared" si="138"/>
        <v/>
      </c>
      <c r="G1113">
        <f>Weighting!$H$9</f>
        <v>0</v>
      </c>
      <c r="H1113">
        <f t="array" ref="H1113">FREQUENCY(IF('Data Transformation'!$B$4:$B$8425=B1107,'Data Transformation'!$G$4:$G$8425),'Bin Analysis'!$B1113)</f>
        <v>14</v>
      </c>
      <c r="I1113">
        <f t="shared" si="139"/>
        <v>1</v>
      </c>
      <c r="J1113">
        <f t="shared" si="140"/>
        <v>1</v>
      </c>
      <c r="K1113">
        <f>J1113*Weighting!$W$9</f>
        <v>3</v>
      </c>
      <c r="M1113" s="14"/>
    </row>
    <row r="1114" spans="1:25" x14ac:dyDescent="0.45">
      <c r="A1114" s="32">
        <f>IF(Weighting!$P$10&gt;0,B1114,"")</f>
        <v>0.75837398350000007</v>
      </c>
      <c r="B1114">
        <f>Weighting!$C$10</f>
        <v>0.75837398350000007</v>
      </c>
      <c r="C1114">
        <f>Weighting!$F$10</f>
        <v>0</v>
      </c>
      <c r="D1114" t="b">
        <f>IF(C1114=1,'Data Transformation'!$G$3+0.5*'Data Transformation'!$W$25,IF(C1115=1,D1115-'Data Transformation'!$W$25,FALSE))</f>
        <v>0</v>
      </c>
      <c r="E1114" t="str">
        <f t="array" ref="E1114">IF(ISLOGICAL(D1114),"",FREQUENCY(IF('Data Transformation'!$B$425:$B$8425='Bin Analysis'!$B1107,'Data Transformation'!$G$425:$G$8425),D1114))</f>
        <v/>
      </c>
      <c r="F1114" t="str">
        <f t="shared" si="138"/>
        <v/>
      </c>
      <c r="G1114">
        <f>Weighting!$H$10</f>
        <v>0</v>
      </c>
      <c r="H1114">
        <f t="array" ref="H1114">FREQUENCY(IF('Data Transformation'!$B$4:$B$8425=B1107,'Data Transformation'!$G$4:$G$8425),'Bin Analysis'!$B1114)</f>
        <v>15</v>
      </c>
      <c r="I1114">
        <f t="shared" si="139"/>
        <v>1</v>
      </c>
      <c r="J1114">
        <f t="shared" si="140"/>
        <v>1</v>
      </c>
      <c r="K1114">
        <f>J1114*Weighting!$W$10</f>
        <v>3</v>
      </c>
      <c r="M1114" s="14"/>
    </row>
    <row r="1115" spans="1:25" x14ac:dyDescent="0.45">
      <c r="A1115" s="32">
        <f>IF(Weighting!$P$11&gt;0,B1115,"")</f>
        <v>0.86404878020000009</v>
      </c>
      <c r="B1115">
        <f>Weighting!$C$11</f>
        <v>0.86404878020000009</v>
      </c>
      <c r="C1115">
        <f>Weighting!$F$11</f>
        <v>0</v>
      </c>
      <c r="D1115" t="b">
        <f>IF(C1115=1,'Data Transformation'!$G$3+0.5*'Data Transformation'!$W$25,IF(C1116=1,D1116-'Data Transformation'!$W$25,FALSE))</f>
        <v>0</v>
      </c>
      <c r="E1115" t="str">
        <f t="array" ref="E1115">IF(ISLOGICAL(D1115),"",FREQUENCY(IF('Data Transformation'!$B$425:$B$8425='Bin Analysis'!$B1107,'Data Transformation'!$G$425:$G$8425),D1115))</f>
        <v/>
      </c>
      <c r="F1115" t="str">
        <f t="shared" si="138"/>
        <v/>
      </c>
      <c r="G1115">
        <f>Weighting!$H$11</f>
        <v>0</v>
      </c>
      <c r="H1115">
        <f t="array" ref="H1115">FREQUENCY(IF('Data Transformation'!$B$4:$B$8425=B1107,'Data Transformation'!$G$4:$G$8425),'Bin Analysis'!$B1115)</f>
        <v>16</v>
      </c>
      <c r="I1115">
        <f t="shared" si="139"/>
        <v>1</v>
      </c>
      <c r="J1115">
        <f t="shared" si="140"/>
        <v>1</v>
      </c>
      <c r="K1115">
        <f>J1115*Weighting!$W$11</f>
        <v>3</v>
      </c>
      <c r="M1115" s="14"/>
    </row>
    <row r="1116" spans="1:25" x14ac:dyDescent="0.45">
      <c r="A1116" s="32">
        <f>IF(Weighting!$P$12&gt;0,B1116,"")</f>
        <v>0.96972357690000011</v>
      </c>
      <c r="B1116">
        <f>Weighting!$C$12</f>
        <v>0.96972357690000011</v>
      </c>
      <c r="C1116">
        <f>Weighting!$F$12</f>
        <v>0</v>
      </c>
      <c r="D1116">
        <f>IF(C1116=1,'Data Transformation'!$G$3+0.5*'Data Transformation'!$W$25,IF(C1117=1,D1117-'Data Transformation'!$W$25,FALSE))</f>
        <v>0.76999999999999991</v>
      </c>
      <c r="E1116">
        <f t="array" ref="E1116">IF(ISLOGICAL(D1116),"",FREQUENCY(IF('Data Transformation'!$B$425:$B$8425='Bin Analysis'!$B1107,'Data Transformation'!$G$425:$G$8425),D1116))</f>
        <v>15</v>
      </c>
      <c r="F1116" t="e">
        <f t="shared" si="138"/>
        <v>#VALUE!</v>
      </c>
      <c r="G1116">
        <f>Weighting!$H$12</f>
        <v>0</v>
      </c>
      <c r="H1116">
        <f t="array" ref="H1116">FREQUENCY(IF('Data Transformation'!$B$4:$B$8425=B1107,'Data Transformation'!$G$4:$G$8425),'Bin Analysis'!$B1116)</f>
        <v>18</v>
      </c>
      <c r="I1116">
        <f t="shared" si="139"/>
        <v>2</v>
      </c>
      <c r="J1116">
        <f t="shared" si="140"/>
        <v>1</v>
      </c>
      <c r="K1116">
        <f>J1116*Weighting!$W$12</f>
        <v>2</v>
      </c>
      <c r="M1116" s="14"/>
    </row>
    <row r="1117" spans="1:25" x14ac:dyDescent="0.45">
      <c r="A1117" s="32">
        <f>IF(Weighting!$P$13&gt;0,B1117,"")</f>
        <v>1.0753983736000001</v>
      </c>
      <c r="B1117">
        <f>Weighting!$C$13</f>
        <v>1.0753983736000001</v>
      </c>
      <c r="C1117">
        <f>Weighting!$F$13</f>
        <v>1</v>
      </c>
      <c r="D1117">
        <f>IF(C1117=1,'Data Transformation'!$G$3+0.5*'Data Transformation'!$W$25,IF(C1118=1,D1118-'Data Transformation'!$W$25,FALSE))</f>
        <v>1.17</v>
      </c>
      <c r="E1117">
        <f t="array" ref="E1117">IF(ISLOGICAL(D1117),"",FREQUENCY(IF('Data Transformation'!$B$425:$B$8425='Bin Analysis'!$B1107,'Data Transformation'!$G$425:$G$8425),D1117))</f>
        <v>19</v>
      </c>
      <c r="F1117">
        <f t="shared" si="138"/>
        <v>4</v>
      </c>
      <c r="G1117">
        <f>Weighting!$H$13</f>
        <v>0</v>
      </c>
      <c r="H1117">
        <f t="array" ref="H1117">FREQUENCY(IF('Data Transformation'!$B$4:$B$8425=B1107,'Data Transformation'!$G$4:$G$8425),'Bin Analysis'!$B1117)</f>
        <v>20</v>
      </c>
      <c r="I1117">
        <f t="shared" si="139"/>
        <v>2</v>
      </c>
      <c r="J1117">
        <f t="shared" si="140"/>
        <v>1</v>
      </c>
      <c r="K1117">
        <f>J1117*Weighting!$W$13</f>
        <v>1</v>
      </c>
      <c r="M1117" s="14"/>
    </row>
    <row r="1118" spans="1:25" x14ac:dyDescent="0.45">
      <c r="A1118" s="32">
        <f>IF(Weighting!$P$14&gt;0,B1118,"")</f>
        <v>1.1810731703000001</v>
      </c>
      <c r="B1118">
        <f>Weighting!$C$14</f>
        <v>1.1810731703000001</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20</v>
      </c>
      <c r="I1118">
        <f t="shared" si="139"/>
        <v>0</v>
      </c>
      <c r="J1118">
        <f t="shared" si="140"/>
        <v>0</v>
      </c>
      <c r="K1118">
        <f>J1118*Weighting!$W$14</f>
        <v>0</v>
      </c>
      <c r="M1118" s="14"/>
    </row>
    <row r="1119" spans="1:25" x14ac:dyDescent="0.45">
      <c r="A1119" s="32">
        <f>IF(Weighting!$P$15&gt;0,B1119,"")</f>
        <v>1.2867489670000001</v>
      </c>
      <c r="B1119">
        <f>Weighting!$C$15</f>
        <v>1.2867489670000001</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20</v>
      </c>
      <c r="I1119">
        <f t="shared" si="139"/>
        <v>0</v>
      </c>
      <c r="J1119">
        <f t="shared" si="140"/>
        <v>0</v>
      </c>
      <c r="K1119">
        <f>J1119*Weighting!$W$15</f>
        <v>0</v>
      </c>
      <c r="M1119" s="14"/>
    </row>
    <row r="1120" spans="1:25" x14ac:dyDescent="0.45">
      <c r="A1120" s="32" t="str">
        <f>IF(Weighting!$P$16&gt;0,B1120,"")</f>
        <v/>
      </c>
      <c r="B1120">
        <f>Weighting!$C$16</f>
        <v>1.3924227637000002</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20</v>
      </c>
      <c r="I1120">
        <f t="shared" si="139"/>
        <v>0</v>
      </c>
      <c r="J1120">
        <f t="shared" si="140"/>
        <v>0</v>
      </c>
      <c r="K1120">
        <f>J1120*Weighting!$W$16</f>
        <v>0</v>
      </c>
      <c r="M1120" s="14"/>
    </row>
    <row r="1121" spans="1:25" x14ac:dyDescent="0.45">
      <c r="A1121" s="32" t="str">
        <f>IF(Weighting!$P$17&gt;0,B1121,"")</f>
        <v/>
      </c>
      <c r="B1121">
        <f>Weighting!$C$17</f>
        <v>1.4980975604000002</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20</v>
      </c>
      <c r="I1121">
        <f t="shared" si="139"/>
        <v>0</v>
      </c>
      <c r="J1121">
        <f t="shared" si="140"/>
        <v>0</v>
      </c>
      <c r="K1121">
        <f>J1121*Weighting!$W$17</f>
        <v>0</v>
      </c>
      <c r="M1121" s="14"/>
    </row>
    <row r="1122" spans="1:25" x14ac:dyDescent="0.45">
      <c r="A1122" s="32" t="str">
        <f>IF(Weighting!$P$18&gt;0,B1122,"")</f>
        <v/>
      </c>
      <c r="B1122">
        <f>Weighting!$C$18</f>
        <v>1.6037723571000002</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20</v>
      </c>
      <c r="I1122">
        <f t="shared" si="139"/>
        <v>0</v>
      </c>
      <c r="J1122">
        <f t="shared" si="140"/>
        <v>0</v>
      </c>
      <c r="K1122">
        <f>J1122*Weighting!$W$18</f>
        <v>0</v>
      </c>
      <c r="M1122" s="14"/>
    </row>
    <row r="1123" spans="1:25" x14ac:dyDescent="0.45">
      <c r="A1123" s="32" t="str">
        <f>IF(Weighting!$P$19&gt;0,B1123,"")</f>
        <v/>
      </c>
      <c r="B1123">
        <f>Weighting!$C$19</f>
        <v>1.7094471538000002</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20</v>
      </c>
      <c r="I1123">
        <f t="shared" si="139"/>
        <v>0</v>
      </c>
      <c r="J1123">
        <f t="shared" si="140"/>
        <v>0</v>
      </c>
      <c r="K1123">
        <f>J1123*Weighting!$W$19</f>
        <v>0</v>
      </c>
      <c r="M1123" s="14"/>
    </row>
    <row r="1124" spans="1:25" x14ac:dyDescent="0.45">
      <c r="A1124" s="32" t="str">
        <f>IF(Weighting!$P$20&gt;0,B1124,"")</f>
        <v/>
      </c>
      <c r="B1124">
        <f>Weighting!$C$20</f>
        <v>1.8151219505000002</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20</v>
      </c>
      <c r="I1124">
        <f t="shared" si="139"/>
        <v>0</v>
      </c>
      <c r="J1124">
        <f t="shared" si="140"/>
        <v>0</v>
      </c>
      <c r="K1124">
        <f>J1124*Weighting!$W$20</f>
        <v>0</v>
      </c>
      <c r="M1124" s="14"/>
    </row>
    <row r="1125" spans="1:25" x14ac:dyDescent="0.45">
      <c r="A1125" s="32" t="str">
        <f>IF(Weighting!$P$21&gt;0,B1125,"")</f>
        <v/>
      </c>
      <c r="B1125">
        <f>Weighting!$C$21</f>
        <v>1.9207967472000003</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20</v>
      </c>
      <c r="I1125">
        <f t="shared" si="139"/>
        <v>0</v>
      </c>
      <c r="J1125">
        <f t="shared" si="140"/>
        <v>0</v>
      </c>
      <c r="K1125">
        <f>J1125*Weighting!$W$21</f>
        <v>0</v>
      </c>
      <c r="M1125" s="14"/>
    </row>
    <row r="1126" spans="1:25" x14ac:dyDescent="0.45">
      <c r="A1126" s="32" t="str">
        <f>IF(Weighting!$P$22&gt;0,B1126,"")</f>
        <v/>
      </c>
      <c r="B1126">
        <f>Weighting!$C$22</f>
        <v>2.0264715439000001</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20</v>
      </c>
      <c r="I1126">
        <f t="shared" si="139"/>
        <v>0</v>
      </c>
      <c r="J1126">
        <f t="shared" si="140"/>
        <v>0</v>
      </c>
      <c r="K1126">
        <f>J1126*Weighting!$W$22</f>
        <v>0</v>
      </c>
      <c r="M1126" s="14"/>
    </row>
    <row r="1127" spans="1:25" x14ac:dyDescent="0.45">
      <c r="A1127" s="32" t="str">
        <f>IF(Weighting!$P$23&gt;0,B1127,"")</f>
        <v/>
      </c>
      <c r="B1127">
        <f>Weighting!$C$23</f>
        <v>2.1321463405999999</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20</v>
      </c>
      <c r="I1127">
        <f t="shared" si="139"/>
        <v>0</v>
      </c>
      <c r="J1127">
        <f t="shared" si="140"/>
        <v>0</v>
      </c>
      <c r="K1127">
        <f>J1127*Weighting!$W$23</f>
        <v>0</v>
      </c>
      <c r="M1127" s="14"/>
    </row>
    <row r="1128" spans="1:25" x14ac:dyDescent="0.45">
      <c r="A1128" s="32" t="str">
        <f>IF(Weighting!$P$24&gt;0,B1128,"")</f>
        <v/>
      </c>
      <c r="B1128">
        <f>Weighting!$C$24</f>
        <v>2.2378211372999997</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20</v>
      </c>
      <c r="I1128">
        <f t="shared" si="139"/>
        <v>0</v>
      </c>
      <c r="J1128">
        <f t="shared" si="140"/>
        <v>0</v>
      </c>
      <c r="K1128">
        <f>J1128*Weighting!$W$24</f>
        <v>0</v>
      </c>
      <c r="M1128" s="14"/>
    </row>
    <row r="1129" spans="1:25" x14ac:dyDescent="0.45">
      <c r="A1129" s="32" t="str">
        <f>IF(Weighting!$P$25&gt;0,B1129,"")</f>
        <v/>
      </c>
      <c r="B1129">
        <f>Weighting!$C$25</f>
        <v>2.3434959339999994</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20</v>
      </c>
      <c r="I1129">
        <f t="shared" si="139"/>
        <v>0</v>
      </c>
      <c r="J1129">
        <f t="shared" si="140"/>
        <v>0</v>
      </c>
      <c r="K1129">
        <f>J1129*Weighting!$W$25</f>
        <v>0</v>
      </c>
      <c r="M1129" s="14"/>
    </row>
    <row r="1130" spans="1:25" x14ac:dyDescent="0.45">
      <c r="O1130"/>
      <c r="P1130"/>
      <c r="Q1130"/>
      <c r="R1130"/>
    </row>
    <row r="1131" spans="1:25" ht="23.15" x14ac:dyDescent="0.6">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18</v>
      </c>
      <c r="N1131" s="27">
        <f>IF('Input and Summary Results'!$J$16="minimum",'Bin Analysis'!X1132/(M1131-1),'Bin Analysis'!Y1131/('Bin Analysis'!M1131-1))</f>
        <v>0</v>
      </c>
      <c r="O1131" s="27">
        <f>IF(M1131=FALSE,NA(),(VLOOKUP(1,C1134:K1153,4,FALSE))/(M1131-1))</f>
        <v>1</v>
      </c>
      <c r="P1131" s="27">
        <f>IF(M1131=FALSE,NA(),SUM(J1134:J1153)/Weighting!$S$5)</f>
        <v>0.3</v>
      </c>
      <c r="Q1131" s="27">
        <f>IF(M1131=FALSE,NA(),SUM(K1134:K1153)/Weighting!$S$6)</f>
        <v>0.21739130434782608</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17</v>
      </c>
      <c r="Y1131" s="2" cm="2">
        <f t="array" ref="Y1131:Y1132">FREQUENCY(IF('Data Transformation'!$B$425:$B$6424='Bin Analysis'!L1131,'Data Transformation'!$G$425:$G$6424),'Data Transformation'!$U$12)</f>
        <v>0</v>
      </c>
    </row>
    <row r="1132" spans="1:25" x14ac:dyDescent="0.45">
      <c r="A1132" s="14" t="s">
        <v>67</v>
      </c>
      <c r="B1132" t="s">
        <v>47</v>
      </c>
      <c r="C1132" t="s">
        <v>5</v>
      </c>
      <c r="D1132" t="s">
        <v>100</v>
      </c>
      <c r="E1132" t="s">
        <v>101</v>
      </c>
      <c r="F1132" t="s">
        <v>102</v>
      </c>
      <c r="G1132" t="s">
        <v>70</v>
      </c>
      <c r="H1132" t="s">
        <v>31</v>
      </c>
      <c r="I1132" t="s">
        <v>32</v>
      </c>
      <c r="J1132" t="s">
        <v>46</v>
      </c>
      <c r="K1132" s="14" t="s">
        <v>45</v>
      </c>
      <c r="M1132" s="14"/>
      <c r="X1132" s="2">
        <v>0</v>
      </c>
      <c r="Y1132" s="2">
        <v>17</v>
      </c>
    </row>
    <row r="1133" spans="1:25" x14ac:dyDescent="0.4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45">
      <c r="A1134" s="32">
        <f>IF(Weighting!$P$6&gt;0,B1134,"")</f>
        <v>0.3356747967</v>
      </c>
      <c r="B1134">
        <f>Weighting!$C$6</f>
        <v>0.3356747967</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45">
      <c r="A1135" s="32">
        <f>IF(Weighting!$P$7&gt;0,B1135,"")</f>
        <v>0.44134959340000002</v>
      </c>
      <c r="B1135">
        <f>Weighting!$C$7</f>
        <v>0.44134959340000002</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45">
      <c r="A1136" s="32">
        <f>IF(Weighting!$P$8&gt;0,B1136,"")</f>
        <v>0.54702439010000004</v>
      </c>
      <c r="B1136">
        <f>Weighting!$C$8</f>
        <v>0.54702439010000004</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45">
      <c r="A1137" s="32">
        <f>IF(Weighting!$P$9&gt;0,B1137,"")</f>
        <v>0.65269918680000005</v>
      </c>
      <c r="B1137" s="50">
        <f>Weighting!$C$9</f>
        <v>0.65269918680000005</v>
      </c>
      <c r="C1137">
        <f>Weighting!$F$9</f>
        <v>0</v>
      </c>
      <c r="D1137" t="b">
        <f>IF(C1137=1,'Data Transformation'!$G$3+0.5*'Data Transformation'!$W$25,IF(C1138=1,D1138-'Data Transformation'!$W$25,FALSE))</f>
        <v>0</v>
      </c>
      <c r="E1137" t="str">
        <f t="array" ref="E1137">IF(ISLOGICAL(D1137),"",FREQUENCY(IF('Data Transformation'!$B$425:$B$8425='Bin Analysis'!$B1131,'Data Transformation'!$G$425:$G$8425),D1137))</f>
        <v/>
      </c>
      <c r="F1137" t="str">
        <f t="shared" si="141"/>
        <v/>
      </c>
      <c r="G1137">
        <f>Weighting!$H$9</f>
        <v>0</v>
      </c>
      <c r="H1137">
        <f t="array" ref="H1137">FREQUENCY(IF('Data Transformation'!$B$4:$B$8425=B1131,'Data Transformation'!$G$4:$G$8425),'Bin Analysis'!$B1137)</f>
        <v>0</v>
      </c>
      <c r="I1137">
        <f t="shared" si="142"/>
        <v>0</v>
      </c>
      <c r="J1137">
        <f t="shared" si="143"/>
        <v>0</v>
      </c>
      <c r="K1137">
        <f>J1137*Weighting!$W$9</f>
        <v>0</v>
      </c>
      <c r="M1137" s="14"/>
    </row>
    <row r="1138" spans="1:13" x14ac:dyDescent="0.45">
      <c r="A1138" s="32">
        <f>IF(Weighting!$P$10&gt;0,B1138,"")</f>
        <v>0.75837398350000007</v>
      </c>
      <c r="B1138">
        <f>Weighting!$C$10</f>
        <v>0.75837398350000007</v>
      </c>
      <c r="C1138">
        <f>Weighting!$F$10</f>
        <v>0</v>
      </c>
      <c r="D1138" t="b">
        <f>IF(C1138=1,'Data Transformation'!$G$3+0.5*'Data Transformation'!$W$25,IF(C1139=1,D1139-'Data Transformation'!$W$25,FALSE))</f>
        <v>0</v>
      </c>
      <c r="E1138" t="str">
        <f t="array" ref="E1138">IF(ISLOGICAL(D1138),"",FREQUENCY(IF('Data Transformation'!$B$425:$B$8425='Bin Analysis'!$B1131,'Data Transformation'!$G$425:$G$8425),D1138))</f>
        <v/>
      </c>
      <c r="F1138" t="str">
        <f t="shared" si="141"/>
        <v/>
      </c>
      <c r="G1138">
        <f>Weighting!$H$10</f>
        <v>0</v>
      </c>
      <c r="H1138">
        <f t="array" ref="H1138">FREQUENCY(IF('Data Transformation'!$B$4:$B$8425=B1131,'Data Transformation'!$G$4:$G$8425),'Bin Analysis'!$B1138)</f>
        <v>0</v>
      </c>
      <c r="I1138">
        <f t="shared" si="142"/>
        <v>0</v>
      </c>
      <c r="J1138">
        <f t="shared" si="143"/>
        <v>0</v>
      </c>
      <c r="K1138">
        <f>J1138*Weighting!$W$10</f>
        <v>0</v>
      </c>
      <c r="M1138" s="14"/>
    </row>
    <row r="1139" spans="1:13" x14ac:dyDescent="0.45">
      <c r="A1139" s="32">
        <f>IF(Weighting!$P$11&gt;0,B1139,"")</f>
        <v>0.86404878020000009</v>
      </c>
      <c r="B1139">
        <f>Weighting!$C$11</f>
        <v>0.86404878020000009</v>
      </c>
      <c r="C1139">
        <f>Weighting!$F$11</f>
        <v>0</v>
      </c>
      <c r="D1139" t="b">
        <f>IF(C1139=1,'Data Transformation'!$G$3+0.5*'Data Transformation'!$W$25,IF(C1140=1,D1140-'Data Transformation'!$W$25,FALSE))</f>
        <v>0</v>
      </c>
      <c r="E1139" t="str">
        <f t="array" ref="E1139">IF(ISLOGICAL(D1139),"",FREQUENCY(IF('Data Transformation'!$B$425:$B$8425='Bin Analysis'!$B1131,'Data Transformation'!$G$425:$G$8425),D1139))</f>
        <v/>
      </c>
      <c r="F1139" t="str">
        <f t="shared" si="141"/>
        <v/>
      </c>
      <c r="G1139">
        <f>Weighting!$H$11</f>
        <v>0</v>
      </c>
      <c r="H1139">
        <f t="array" ref="H1139">FREQUENCY(IF('Data Transformation'!$B$4:$B$8425=B1131,'Data Transformation'!$G$4:$G$8425),'Bin Analysis'!$B1139)</f>
        <v>0</v>
      </c>
      <c r="I1139">
        <f t="shared" si="142"/>
        <v>0</v>
      </c>
      <c r="J1139">
        <f t="shared" si="143"/>
        <v>0</v>
      </c>
      <c r="K1139">
        <f>J1139*Weighting!$W$11</f>
        <v>0</v>
      </c>
      <c r="M1139" s="14"/>
    </row>
    <row r="1140" spans="1:13" x14ac:dyDescent="0.45">
      <c r="A1140" s="32">
        <f>IF(Weighting!$P$12&gt;0,B1140,"")</f>
        <v>0.96972357690000011</v>
      </c>
      <c r="B1140">
        <f>Weighting!$C$12</f>
        <v>0.96972357690000011</v>
      </c>
      <c r="C1140">
        <f>Weighting!$F$12</f>
        <v>0</v>
      </c>
      <c r="D1140">
        <f>IF(C1140=1,'Data Transformation'!$G$3+0.5*'Data Transformation'!$W$25,IF(C1141=1,D1141-'Data Transformation'!$W$25,FALSE))</f>
        <v>0.76999999999999991</v>
      </c>
      <c r="E1140">
        <f t="array" ref="E1140">IF(ISLOGICAL(D1140),"",FREQUENCY(IF('Data Transformation'!$B$425:$B$8425='Bin Analysis'!$B1131,'Data Transformation'!$G$425:$G$8425),D1140))</f>
        <v>0</v>
      </c>
      <c r="F1140" t="e">
        <f t="shared" si="141"/>
        <v>#VALUE!</v>
      </c>
      <c r="G1140">
        <f>Weighting!$H$12</f>
        <v>0</v>
      </c>
      <c r="H1140">
        <f t="array" ref="H1140">FREQUENCY(IF('Data Transformation'!$B$4:$B$8425=B1131,'Data Transformation'!$G$4:$G$8425),'Bin Analysis'!$B1140)</f>
        <v>5</v>
      </c>
      <c r="I1140">
        <f t="shared" si="142"/>
        <v>5</v>
      </c>
      <c r="J1140">
        <f t="shared" si="143"/>
        <v>1</v>
      </c>
      <c r="K1140">
        <f>J1140*Weighting!$W$12</f>
        <v>2</v>
      </c>
      <c r="M1140" s="14"/>
    </row>
    <row r="1141" spans="1:13" x14ac:dyDescent="0.45">
      <c r="A1141" s="32">
        <f>IF(Weighting!$P$13&gt;0,B1141,"")</f>
        <v>1.0753983736000001</v>
      </c>
      <c r="B1141">
        <f>Weighting!$C$13</f>
        <v>1.0753983736000001</v>
      </c>
      <c r="C1141">
        <f>Weighting!$F$13</f>
        <v>1</v>
      </c>
      <c r="D1141">
        <f>IF(C1141=1,'Data Transformation'!$G$3+0.5*'Data Transformation'!$W$25,IF(C1142=1,D1142-'Data Transformation'!$W$25,FALSE))</f>
        <v>1.17</v>
      </c>
      <c r="E1141">
        <f t="array" ref="E1141">IF(ISLOGICAL(D1141),"",FREQUENCY(IF('Data Transformation'!$B$425:$B$8425='Bin Analysis'!$B1131,'Data Transformation'!$G$425:$G$8425),D1141))</f>
        <v>17</v>
      </c>
      <c r="F1141">
        <f t="shared" si="141"/>
        <v>17</v>
      </c>
      <c r="G1141">
        <f>Weighting!$H$13</f>
        <v>0</v>
      </c>
      <c r="H1141">
        <f t="array" ref="H1141">FREQUENCY(IF('Data Transformation'!$B$4:$B$8425=B1131,'Data Transformation'!$G$4:$G$8425),'Bin Analysis'!$B1141)</f>
        <v>17</v>
      </c>
      <c r="I1141">
        <f t="shared" si="142"/>
        <v>12</v>
      </c>
      <c r="J1141">
        <f t="shared" si="143"/>
        <v>1</v>
      </c>
      <c r="K1141">
        <f>J1141*Weighting!$W$13</f>
        <v>1</v>
      </c>
      <c r="M1141" s="14"/>
    </row>
    <row r="1142" spans="1:13" x14ac:dyDescent="0.45">
      <c r="A1142" s="32">
        <f>IF(Weighting!$P$14&gt;0,B1142,"")</f>
        <v>1.1810731703000001</v>
      </c>
      <c r="B1142">
        <f>Weighting!$C$14</f>
        <v>1.1810731703000001</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18</v>
      </c>
      <c r="I1142">
        <f t="shared" si="142"/>
        <v>1</v>
      </c>
      <c r="J1142">
        <f t="shared" si="143"/>
        <v>1</v>
      </c>
      <c r="K1142">
        <f>J1142*Weighting!$W$14</f>
        <v>2</v>
      </c>
      <c r="M1142" s="14"/>
    </row>
    <row r="1143" spans="1:13" x14ac:dyDescent="0.45">
      <c r="A1143" s="32">
        <f>IF(Weighting!$P$15&gt;0,B1143,"")</f>
        <v>1.2867489670000001</v>
      </c>
      <c r="B1143">
        <f>Weighting!$C$15</f>
        <v>1.2867489670000001</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18</v>
      </c>
      <c r="I1143">
        <f t="shared" si="142"/>
        <v>0</v>
      </c>
      <c r="J1143">
        <f t="shared" si="143"/>
        <v>0</v>
      </c>
      <c r="K1143">
        <f>J1143*Weighting!$W$15</f>
        <v>0</v>
      </c>
      <c r="M1143" s="14"/>
    </row>
    <row r="1144" spans="1:13" x14ac:dyDescent="0.45">
      <c r="A1144" s="32" t="str">
        <f>IF(Weighting!$P$16&gt;0,B1144,"")</f>
        <v/>
      </c>
      <c r="B1144">
        <f>Weighting!$C$16</f>
        <v>1.3924227637000002</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18</v>
      </c>
      <c r="I1144">
        <f t="shared" si="142"/>
        <v>0</v>
      </c>
      <c r="J1144">
        <f t="shared" si="143"/>
        <v>0</v>
      </c>
      <c r="K1144">
        <f>J1144*Weighting!$W$16</f>
        <v>0</v>
      </c>
      <c r="M1144" s="14"/>
    </row>
    <row r="1145" spans="1:13" x14ac:dyDescent="0.45">
      <c r="A1145" s="32" t="str">
        <f>IF(Weighting!$P$17&gt;0,B1145,"")</f>
        <v/>
      </c>
      <c r="B1145">
        <f>Weighting!$C$17</f>
        <v>1.4980975604000002</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18</v>
      </c>
      <c r="I1145">
        <f t="shared" si="142"/>
        <v>0</v>
      </c>
      <c r="J1145">
        <f t="shared" si="143"/>
        <v>0</v>
      </c>
      <c r="K1145">
        <f>J1145*Weighting!$W$17</f>
        <v>0</v>
      </c>
      <c r="M1145" s="14"/>
    </row>
    <row r="1146" spans="1:13" x14ac:dyDescent="0.45">
      <c r="A1146" s="32" t="str">
        <f>IF(Weighting!$P$18&gt;0,B1146,"")</f>
        <v/>
      </c>
      <c r="B1146">
        <f>Weighting!$C$18</f>
        <v>1.6037723571000002</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18</v>
      </c>
      <c r="I1146">
        <f t="shared" si="142"/>
        <v>0</v>
      </c>
      <c r="J1146">
        <f t="shared" si="143"/>
        <v>0</v>
      </c>
      <c r="K1146">
        <f>J1146*Weighting!$W$18</f>
        <v>0</v>
      </c>
      <c r="M1146" s="14"/>
    </row>
    <row r="1147" spans="1:13" x14ac:dyDescent="0.45">
      <c r="A1147" s="32" t="str">
        <f>IF(Weighting!$P$19&gt;0,B1147,"")</f>
        <v/>
      </c>
      <c r="B1147">
        <f>Weighting!$C$19</f>
        <v>1.7094471538000002</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18</v>
      </c>
      <c r="I1147">
        <f t="shared" si="142"/>
        <v>0</v>
      </c>
      <c r="J1147">
        <f t="shared" si="143"/>
        <v>0</v>
      </c>
      <c r="K1147">
        <f>J1147*Weighting!$W$19</f>
        <v>0</v>
      </c>
      <c r="M1147" s="14"/>
    </row>
    <row r="1148" spans="1:13" x14ac:dyDescent="0.45">
      <c r="A1148" s="32" t="str">
        <f>IF(Weighting!$P$20&gt;0,B1148,"")</f>
        <v/>
      </c>
      <c r="B1148">
        <f>Weighting!$C$20</f>
        <v>1.8151219505000002</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18</v>
      </c>
      <c r="I1148">
        <f t="shared" si="142"/>
        <v>0</v>
      </c>
      <c r="J1148">
        <f t="shared" si="143"/>
        <v>0</v>
      </c>
      <c r="K1148">
        <f>J1148*Weighting!$W$20</f>
        <v>0</v>
      </c>
      <c r="M1148" s="14"/>
    </row>
    <row r="1149" spans="1:13" x14ac:dyDescent="0.45">
      <c r="A1149" s="32" t="str">
        <f>IF(Weighting!$P$21&gt;0,B1149,"")</f>
        <v/>
      </c>
      <c r="B1149">
        <f>Weighting!$C$21</f>
        <v>1.9207967472000003</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18</v>
      </c>
      <c r="I1149">
        <f t="shared" si="142"/>
        <v>0</v>
      </c>
      <c r="J1149">
        <f t="shared" si="143"/>
        <v>0</v>
      </c>
      <c r="K1149">
        <f>J1149*Weighting!$W$21</f>
        <v>0</v>
      </c>
      <c r="M1149" s="14"/>
    </row>
    <row r="1150" spans="1:13" x14ac:dyDescent="0.45">
      <c r="A1150" s="32" t="str">
        <f>IF(Weighting!$P$22&gt;0,B1150,"")</f>
        <v/>
      </c>
      <c r="B1150">
        <f>Weighting!$C$22</f>
        <v>2.0264715439000001</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18</v>
      </c>
      <c r="I1150">
        <f t="shared" si="142"/>
        <v>0</v>
      </c>
      <c r="J1150">
        <f t="shared" si="143"/>
        <v>0</v>
      </c>
      <c r="K1150">
        <f>J1150*Weighting!$W$22</f>
        <v>0</v>
      </c>
      <c r="M1150" s="14"/>
    </row>
    <row r="1151" spans="1:13" x14ac:dyDescent="0.45">
      <c r="A1151" s="32" t="str">
        <f>IF(Weighting!$P$23&gt;0,B1151,"")</f>
        <v/>
      </c>
      <c r="B1151">
        <f>Weighting!$C$23</f>
        <v>2.1321463405999999</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18</v>
      </c>
      <c r="I1151">
        <f t="shared" si="142"/>
        <v>0</v>
      </c>
      <c r="J1151">
        <f t="shared" si="143"/>
        <v>0</v>
      </c>
      <c r="K1151">
        <f>J1151*Weighting!$W$23</f>
        <v>0</v>
      </c>
      <c r="M1151" s="14"/>
    </row>
    <row r="1152" spans="1:13" x14ac:dyDescent="0.45">
      <c r="A1152" s="32" t="str">
        <f>IF(Weighting!$P$24&gt;0,B1152,"")</f>
        <v/>
      </c>
      <c r="B1152">
        <f>Weighting!$C$24</f>
        <v>2.2378211372999997</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18</v>
      </c>
      <c r="I1152">
        <f t="shared" si="142"/>
        <v>0</v>
      </c>
      <c r="J1152">
        <f t="shared" si="143"/>
        <v>0</v>
      </c>
      <c r="K1152">
        <f>J1152*Weighting!$W$24</f>
        <v>0</v>
      </c>
      <c r="M1152" s="14"/>
    </row>
    <row r="1153" spans="1:25" x14ac:dyDescent="0.45">
      <c r="A1153" s="32" t="str">
        <f>IF(Weighting!$P$25&gt;0,B1153,"")</f>
        <v/>
      </c>
      <c r="B1153">
        <f>Weighting!$C$25</f>
        <v>2.3434959339999994</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18</v>
      </c>
      <c r="I1153">
        <f t="shared" si="142"/>
        <v>0</v>
      </c>
      <c r="J1153">
        <f t="shared" si="143"/>
        <v>0</v>
      </c>
      <c r="K1153">
        <f>J1153*Weighting!$W$25</f>
        <v>0</v>
      </c>
      <c r="M1153" s="14"/>
    </row>
    <row r="1154" spans="1:25" x14ac:dyDescent="0.45">
      <c r="O1154"/>
      <c r="P1154"/>
      <c r="Q1154"/>
      <c r="R1154"/>
    </row>
    <row r="1155" spans="1:25" ht="23.15" x14ac:dyDescent="0.6">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15</v>
      </c>
      <c r="N1155" s="27">
        <f>IF('Input and Summary Results'!$J$16="minimum",'Bin Analysis'!X1156/(M1155-1),'Bin Analysis'!Y1155/('Bin Analysis'!M1155-1))</f>
        <v>0</v>
      </c>
      <c r="O1155" s="27">
        <f>IF(M1155=FALSE,NA(),(VLOOKUP(1,C1158:K1177,4,FALSE))/(M1155-1))</f>
        <v>1</v>
      </c>
      <c r="P1155" s="27">
        <f>IF(M1155=FALSE,NA(),SUM(J1158:J1177)/Weighting!$S$5)</f>
        <v>0.3</v>
      </c>
      <c r="Q1155" s="27">
        <f>IF(M1155=FALSE,NA(),SUM(K1158:K1177)/Weighting!$S$6)</f>
        <v>0.21739130434782608</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14</v>
      </c>
      <c r="Y1155" s="2" cm="2">
        <f t="array" ref="Y1155:Y1156">FREQUENCY(IF('Data Transformation'!$B$425:$B$6424='Bin Analysis'!L1155,'Data Transformation'!$G$425:$G$6424),'Data Transformation'!$U$12)</f>
        <v>0</v>
      </c>
    </row>
    <row r="1156" spans="1:25" x14ac:dyDescent="0.45">
      <c r="A1156" s="14" t="s">
        <v>67</v>
      </c>
      <c r="B1156" t="s">
        <v>47</v>
      </c>
      <c r="C1156" t="s">
        <v>5</v>
      </c>
      <c r="D1156" t="s">
        <v>100</v>
      </c>
      <c r="E1156" t="s">
        <v>101</v>
      </c>
      <c r="F1156" t="s">
        <v>102</v>
      </c>
      <c r="G1156" t="s">
        <v>70</v>
      </c>
      <c r="H1156" t="s">
        <v>31</v>
      </c>
      <c r="I1156" t="s">
        <v>32</v>
      </c>
      <c r="J1156" t="s">
        <v>46</v>
      </c>
      <c r="K1156" s="14" t="s">
        <v>45</v>
      </c>
      <c r="M1156" s="14"/>
      <c r="X1156" s="2">
        <v>0</v>
      </c>
      <c r="Y1156" s="2">
        <v>14</v>
      </c>
    </row>
    <row r="1157" spans="1:25" x14ac:dyDescent="0.4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45">
      <c r="A1158" s="32">
        <f>IF(Weighting!$P$6&gt;0,B1158,"")</f>
        <v>0.3356747967</v>
      </c>
      <c r="B1158">
        <f>Weighting!$C$6</f>
        <v>0.3356747967</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45">
      <c r="A1159" s="32">
        <f>IF(Weighting!$P$7&gt;0,B1159,"")</f>
        <v>0.44134959340000002</v>
      </c>
      <c r="B1159">
        <f>Weighting!$C$7</f>
        <v>0.44134959340000002</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45">
      <c r="A1160" s="32">
        <f>IF(Weighting!$P$8&gt;0,B1160,"")</f>
        <v>0.54702439010000004</v>
      </c>
      <c r="B1160">
        <f>Weighting!$C$8</f>
        <v>0.54702439010000004</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45">
      <c r="A1161" s="32">
        <f>IF(Weighting!$P$9&gt;0,B1161,"")</f>
        <v>0.65269918680000005</v>
      </c>
      <c r="B1161" s="50">
        <f>Weighting!$C$9</f>
        <v>0.65269918680000005</v>
      </c>
      <c r="C1161">
        <f>Weighting!$F$9</f>
        <v>0</v>
      </c>
      <c r="D1161" t="b">
        <f>IF(C1161=1,'Data Transformation'!$G$3+0.5*'Data Transformation'!$W$25,IF(C1162=1,D1162-'Data Transformation'!$W$25,FALSE))</f>
        <v>0</v>
      </c>
      <c r="E1161" t="str">
        <f t="array" ref="E1161">IF(ISLOGICAL(D1161),"",FREQUENCY(IF('Data Transformation'!$B$425:$B$8425='Bin Analysis'!$B1155,'Data Transformation'!$G$425:$G$8425),D1161))</f>
        <v/>
      </c>
      <c r="F1161" t="str">
        <f t="shared" si="144"/>
        <v/>
      </c>
      <c r="G1161">
        <f>Weighting!$H$9</f>
        <v>0</v>
      </c>
      <c r="H1161">
        <f t="array" ref="H1161">FREQUENCY(IF('Data Transformation'!$B$4:$B$8425=B1155,'Data Transformation'!$G$4:$G$8425),'Bin Analysis'!$B1161)</f>
        <v>0</v>
      </c>
      <c r="I1161">
        <f t="shared" si="145"/>
        <v>0</v>
      </c>
      <c r="J1161">
        <f t="shared" si="146"/>
        <v>0</v>
      </c>
      <c r="K1161">
        <f>J1161*Weighting!$W$9</f>
        <v>0</v>
      </c>
      <c r="M1161" s="14"/>
    </row>
    <row r="1162" spans="1:25" x14ac:dyDescent="0.45">
      <c r="A1162" s="32">
        <f>IF(Weighting!$P$10&gt;0,B1162,"")</f>
        <v>0.75837398350000007</v>
      </c>
      <c r="B1162">
        <f>Weighting!$C$10</f>
        <v>0.75837398350000007</v>
      </c>
      <c r="C1162">
        <f>Weighting!$F$10</f>
        <v>0</v>
      </c>
      <c r="D1162" t="b">
        <f>IF(C1162=1,'Data Transformation'!$G$3+0.5*'Data Transformation'!$W$25,IF(C1163=1,D1163-'Data Transformation'!$W$25,FALSE))</f>
        <v>0</v>
      </c>
      <c r="E1162" t="str">
        <f t="array" ref="E1162">IF(ISLOGICAL(D1162),"",FREQUENCY(IF('Data Transformation'!$B$425:$B$8425='Bin Analysis'!$B1155,'Data Transformation'!$G$425:$G$8425),D1162))</f>
        <v/>
      </c>
      <c r="F1162" t="str">
        <f t="shared" si="144"/>
        <v/>
      </c>
      <c r="G1162">
        <f>Weighting!$H$10</f>
        <v>0</v>
      </c>
      <c r="H1162">
        <f t="array" ref="H1162">FREQUENCY(IF('Data Transformation'!$B$4:$B$8425=B1155,'Data Transformation'!$G$4:$G$8425),'Bin Analysis'!$B1162)</f>
        <v>0</v>
      </c>
      <c r="I1162">
        <f t="shared" si="145"/>
        <v>0</v>
      </c>
      <c r="J1162">
        <f t="shared" si="146"/>
        <v>0</v>
      </c>
      <c r="K1162">
        <f>J1162*Weighting!$W$10</f>
        <v>0</v>
      </c>
      <c r="M1162" s="14"/>
    </row>
    <row r="1163" spans="1:25" x14ac:dyDescent="0.45">
      <c r="A1163" s="32">
        <f>IF(Weighting!$P$11&gt;0,B1163,"")</f>
        <v>0.86404878020000009</v>
      </c>
      <c r="B1163">
        <f>Weighting!$C$11</f>
        <v>0.86404878020000009</v>
      </c>
      <c r="C1163">
        <f>Weighting!$F$11</f>
        <v>0</v>
      </c>
      <c r="D1163" t="b">
        <f>IF(C1163=1,'Data Transformation'!$G$3+0.5*'Data Transformation'!$W$25,IF(C1164=1,D1164-'Data Transformation'!$W$25,FALSE))</f>
        <v>0</v>
      </c>
      <c r="E1163" t="str">
        <f t="array" ref="E1163">IF(ISLOGICAL(D1163),"",FREQUENCY(IF('Data Transformation'!$B$425:$B$8425='Bin Analysis'!$B1155,'Data Transformation'!$G$425:$G$8425),D1163))</f>
        <v/>
      </c>
      <c r="F1163" t="str">
        <f t="shared" si="144"/>
        <v/>
      </c>
      <c r="G1163">
        <f>Weighting!$H$11</f>
        <v>0</v>
      </c>
      <c r="H1163">
        <f t="array" ref="H1163">FREQUENCY(IF('Data Transformation'!$B$4:$B$8425=B1155,'Data Transformation'!$G$4:$G$8425),'Bin Analysis'!$B1163)</f>
        <v>0</v>
      </c>
      <c r="I1163">
        <f t="shared" si="145"/>
        <v>0</v>
      </c>
      <c r="J1163">
        <f t="shared" si="146"/>
        <v>0</v>
      </c>
      <c r="K1163">
        <f>J1163*Weighting!$W$11</f>
        <v>0</v>
      </c>
      <c r="M1163" s="14"/>
    </row>
    <row r="1164" spans="1:25" x14ac:dyDescent="0.45">
      <c r="A1164" s="32">
        <f>IF(Weighting!$P$12&gt;0,B1164,"")</f>
        <v>0.96972357690000011</v>
      </c>
      <c r="B1164">
        <f>Weighting!$C$12</f>
        <v>0.96972357690000011</v>
      </c>
      <c r="C1164">
        <f>Weighting!$F$12</f>
        <v>0</v>
      </c>
      <c r="D1164">
        <f>IF(C1164=1,'Data Transformation'!$G$3+0.5*'Data Transformation'!$W$25,IF(C1165=1,D1165-'Data Transformation'!$W$25,FALSE))</f>
        <v>0.76999999999999991</v>
      </c>
      <c r="E1164">
        <f t="array" ref="E1164">IF(ISLOGICAL(D1164),"",FREQUENCY(IF('Data Transformation'!$B$425:$B$8425='Bin Analysis'!$B1155,'Data Transformation'!$G$425:$G$8425),D1164))</f>
        <v>0</v>
      </c>
      <c r="F1164" t="e">
        <f t="shared" si="144"/>
        <v>#VALUE!</v>
      </c>
      <c r="G1164">
        <f>Weighting!$H$12</f>
        <v>0</v>
      </c>
      <c r="H1164">
        <f t="array" ref="H1164">FREQUENCY(IF('Data Transformation'!$B$4:$B$8425=B1155,'Data Transformation'!$G$4:$G$8425),'Bin Analysis'!$B1164)</f>
        <v>2</v>
      </c>
      <c r="I1164">
        <f t="shared" si="145"/>
        <v>2</v>
      </c>
      <c r="J1164">
        <f t="shared" si="146"/>
        <v>1</v>
      </c>
      <c r="K1164">
        <f>J1164*Weighting!$W$12</f>
        <v>2</v>
      </c>
      <c r="M1164" s="14"/>
    </row>
    <row r="1165" spans="1:25" x14ac:dyDescent="0.45">
      <c r="A1165" s="32">
        <f>IF(Weighting!$P$13&gt;0,B1165,"")</f>
        <v>1.0753983736000001</v>
      </c>
      <c r="B1165">
        <f>Weighting!$C$13</f>
        <v>1.0753983736000001</v>
      </c>
      <c r="C1165">
        <f>Weighting!$F$13</f>
        <v>1</v>
      </c>
      <c r="D1165">
        <f>IF(C1165=1,'Data Transformation'!$G$3+0.5*'Data Transformation'!$W$25,IF(C1166=1,D1166-'Data Transformation'!$W$25,FALSE))</f>
        <v>1.17</v>
      </c>
      <c r="E1165">
        <f t="array" ref="E1165">IF(ISLOGICAL(D1165),"",FREQUENCY(IF('Data Transformation'!$B$425:$B$8425='Bin Analysis'!$B1155,'Data Transformation'!$G$425:$G$8425),D1165))</f>
        <v>14</v>
      </c>
      <c r="F1165">
        <f t="shared" si="144"/>
        <v>14</v>
      </c>
      <c r="G1165">
        <f>Weighting!$H$13</f>
        <v>0</v>
      </c>
      <c r="H1165">
        <f t="array" ref="H1165">FREQUENCY(IF('Data Transformation'!$B$4:$B$8425=B1155,'Data Transformation'!$G$4:$G$8425),'Bin Analysis'!$B1165)</f>
        <v>13</v>
      </c>
      <c r="I1165">
        <f t="shared" si="145"/>
        <v>11</v>
      </c>
      <c r="J1165">
        <f t="shared" si="146"/>
        <v>1</v>
      </c>
      <c r="K1165">
        <f>J1165*Weighting!$W$13</f>
        <v>1</v>
      </c>
      <c r="M1165" s="14"/>
    </row>
    <row r="1166" spans="1:25" x14ac:dyDescent="0.45">
      <c r="A1166" s="32">
        <f>IF(Weighting!$P$14&gt;0,B1166,"")</f>
        <v>1.1810731703000001</v>
      </c>
      <c r="B1166">
        <f>Weighting!$C$14</f>
        <v>1.1810731703000001</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15</v>
      </c>
      <c r="I1166">
        <f t="shared" si="145"/>
        <v>2</v>
      </c>
      <c r="J1166">
        <f t="shared" si="146"/>
        <v>1</v>
      </c>
      <c r="K1166">
        <f>J1166*Weighting!$W$14</f>
        <v>2</v>
      </c>
      <c r="M1166" s="14"/>
    </row>
    <row r="1167" spans="1:25" x14ac:dyDescent="0.45">
      <c r="A1167" s="32">
        <f>IF(Weighting!$P$15&gt;0,B1167,"")</f>
        <v>1.2867489670000001</v>
      </c>
      <c r="B1167">
        <f>Weighting!$C$15</f>
        <v>1.2867489670000001</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15</v>
      </c>
      <c r="I1167">
        <f t="shared" si="145"/>
        <v>0</v>
      </c>
      <c r="J1167">
        <f t="shared" si="146"/>
        <v>0</v>
      </c>
      <c r="K1167">
        <f>J1167*Weighting!$W$15</f>
        <v>0</v>
      </c>
      <c r="M1167" s="14"/>
    </row>
    <row r="1168" spans="1:25" x14ac:dyDescent="0.45">
      <c r="A1168" s="32" t="str">
        <f>IF(Weighting!$P$16&gt;0,B1168,"")</f>
        <v/>
      </c>
      <c r="B1168">
        <f>Weighting!$C$16</f>
        <v>1.3924227637000002</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15</v>
      </c>
      <c r="I1168">
        <f t="shared" si="145"/>
        <v>0</v>
      </c>
      <c r="J1168">
        <f t="shared" si="146"/>
        <v>0</v>
      </c>
      <c r="K1168">
        <f>J1168*Weighting!$W$16</f>
        <v>0</v>
      </c>
      <c r="M1168" s="14"/>
    </row>
    <row r="1169" spans="1:25" x14ac:dyDescent="0.45">
      <c r="A1169" s="32" t="str">
        <f>IF(Weighting!$P$17&gt;0,B1169,"")</f>
        <v/>
      </c>
      <c r="B1169">
        <f>Weighting!$C$17</f>
        <v>1.4980975604000002</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15</v>
      </c>
      <c r="I1169">
        <f t="shared" si="145"/>
        <v>0</v>
      </c>
      <c r="J1169">
        <f t="shared" si="146"/>
        <v>0</v>
      </c>
      <c r="K1169">
        <f>J1169*Weighting!$W$17</f>
        <v>0</v>
      </c>
      <c r="M1169" s="14"/>
    </row>
    <row r="1170" spans="1:25" x14ac:dyDescent="0.45">
      <c r="A1170" s="32" t="str">
        <f>IF(Weighting!$P$18&gt;0,B1170,"")</f>
        <v/>
      </c>
      <c r="B1170">
        <f>Weighting!$C$18</f>
        <v>1.6037723571000002</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15</v>
      </c>
      <c r="I1170">
        <f t="shared" si="145"/>
        <v>0</v>
      </c>
      <c r="J1170">
        <f t="shared" si="146"/>
        <v>0</v>
      </c>
      <c r="K1170">
        <f>J1170*Weighting!$W$18</f>
        <v>0</v>
      </c>
      <c r="M1170" s="14"/>
    </row>
    <row r="1171" spans="1:25" x14ac:dyDescent="0.45">
      <c r="A1171" s="32" t="str">
        <f>IF(Weighting!$P$19&gt;0,B1171,"")</f>
        <v/>
      </c>
      <c r="B1171">
        <f>Weighting!$C$19</f>
        <v>1.7094471538000002</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15</v>
      </c>
      <c r="I1171">
        <f t="shared" si="145"/>
        <v>0</v>
      </c>
      <c r="J1171">
        <f t="shared" si="146"/>
        <v>0</v>
      </c>
      <c r="K1171">
        <f>J1171*Weighting!$W$19</f>
        <v>0</v>
      </c>
      <c r="M1171" s="14"/>
    </row>
    <row r="1172" spans="1:25" x14ac:dyDescent="0.45">
      <c r="A1172" s="32" t="str">
        <f>IF(Weighting!$P$20&gt;0,B1172,"")</f>
        <v/>
      </c>
      <c r="B1172">
        <f>Weighting!$C$20</f>
        <v>1.8151219505000002</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15</v>
      </c>
      <c r="I1172">
        <f t="shared" si="145"/>
        <v>0</v>
      </c>
      <c r="J1172">
        <f t="shared" si="146"/>
        <v>0</v>
      </c>
      <c r="K1172">
        <f>J1172*Weighting!$W$20</f>
        <v>0</v>
      </c>
      <c r="M1172" s="14"/>
    </row>
    <row r="1173" spans="1:25" x14ac:dyDescent="0.45">
      <c r="A1173" s="32" t="str">
        <f>IF(Weighting!$P$21&gt;0,B1173,"")</f>
        <v/>
      </c>
      <c r="B1173">
        <f>Weighting!$C$21</f>
        <v>1.9207967472000003</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15</v>
      </c>
      <c r="I1173">
        <f t="shared" si="145"/>
        <v>0</v>
      </c>
      <c r="J1173">
        <f t="shared" si="146"/>
        <v>0</v>
      </c>
      <c r="K1173">
        <f>J1173*Weighting!$W$21</f>
        <v>0</v>
      </c>
      <c r="M1173" s="14"/>
    </row>
    <row r="1174" spans="1:25" x14ac:dyDescent="0.45">
      <c r="A1174" s="32" t="str">
        <f>IF(Weighting!$P$22&gt;0,B1174,"")</f>
        <v/>
      </c>
      <c r="B1174">
        <f>Weighting!$C$22</f>
        <v>2.0264715439000001</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15</v>
      </c>
      <c r="I1174">
        <f t="shared" si="145"/>
        <v>0</v>
      </c>
      <c r="J1174">
        <f t="shared" si="146"/>
        <v>0</v>
      </c>
      <c r="K1174">
        <f>J1174*Weighting!$W$22</f>
        <v>0</v>
      </c>
      <c r="M1174" s="14"/>
    </row>
    <row r="1175" spans="1:25" x14ac:dyDescent="0.45">
      <c r="A1175" s="32" t="str">
        <f>IF(Weighting!$P$23&gt;0,B1175,"")</f>
        <v/>
      </c>
      <c r="B1175">
        <f>Weighting!$C$23</f>
        <v>2.1321463405999999</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15</v>
      </c>
      <c r="I1175">
        <f t="shared" si="145"/>
        <v>0</v>
      </c>
      <c r="J1175">
        <f t="shared" si="146"/>
        <v>0</v>
      </c>
      <c r="K1175">
        <f>J1175*Weighting!$W$23</f>
        <v>0</v>
      </c>
      <c r="M1175" s="14"/>
    </row>
    <row r="1176" spans="1:25" x14ac:dyDescent="0.45">
      <c r="A1176" s="32" t="str">
        <f>IF(Weighting!$P$24&gt;0,B1176,"")</f>
        <v/>
      </c>
      <c r="B1176">
        <f>Weighting!$C$24</f>
        <v>2.2378211372999997</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15</v>
      </c>
      <c r="I1176">
        <f t="shared" si="145"/>
        <v>0</v>
      </c>
      <c r="J1176">
        <f t="shared" si="146"/>
        <v>0</v>
      </c>
      <c r="K1176">
        <f>J1176*Weighting!$W$24</f>
        <v>0</v>
      </c>
      <c r="M1176" s="14"/>
    </row>
    <row r="1177" spans="1:25" x14ac:dyDescent="0.45">
      <c r="A1177" s="32" t="str">
        <f>IF(Weighting!$P$25&gt;0,B1177,"")</f>
        <v/>
      </c>
      <c r="B1177">
        <f>Weighting!$C$25</f>
        <v>2.3434959339999994</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15</v>
      </c>
      <c r="I1177">
        <f t="shared" si="145"/>
        <v>0</v>
      </c>
      <c r="J1177">
        <f t="shared" si="146"/>
        <v>0</v>
      </c>
      <c r="K1177">
        <f>J1177*Weighting!$W$25</f>
        <v>0</v>
      </c>
      <c r="M1177" s="14"/>
    </row>
    <row r="1178" spans="1:25" x14ac:dyDescent="0.45">
      <c r="O1178"/>
      <c r="P1178"/>
      <c r="Q1178"/>
      <c r="R1178"/>
    </row>
    <row r="1179" spans="1:25" ht="23.15" x14ac:dyDescent="0.6">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1</v>
      </c>
      <c r="P1179" s="27">
        <f>IF(M1179=FALSE,NA(),SUM(J1182:J1201)/Weighting!$S$5)</f>
        <v>0.4</v>
      </c>
      <c r="Q1179" s="27">
        <f>IF(M1179=FALSE,NA(),SUM(K1182:K1201)/Weighting!$S$6)</f>
        <v>0.34782608695652173</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0</v>
      </c>
    </row>
    <row r="1180" spans="1:25" x14ac:dyDescent="0.45">
      <c r="A1180" s="14" t="s">
        <v>67</v>
      </c>
      <c r="B1180" t="s">
        <v>47</v>
      </c>
      <c r="C1180" t="s">
        <v>5</v>
      </c>
      <c r="D1180" t="s">
        <v>100</v>
      </c>
      <c r="E1180" t="s">
        <v>101</v>
      </c>
      <c r="F1180" t="s">
        <v>102</v>
      </c>
      <c r="G1180" t="s">
        <v>70</v>
      </c>
      <c r="H1180" t="s">
        <v>31</v>
      </c>
      <c r="I1180" t="s">
        <v>32</v>
      </c>
      <c r="J1180" t="s">
        <v>46</v>
      </c>
      <c r="K1180" s="14" t="s">
        <v>45</v>
      </c>
      <c r="M1180" s="14"/>
      <c r="X1180" s="2">
        <v>0</v>
      </c>
      <c r="Y1180" s="2">
        <v>19</v>
      </c>
    </row>
    <row r="1181" spans="1:25" x14ac:dyDescent="0.4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45">
      <c r="A1182" s="32">
        <f>IF(Weighting!$P$6&gt;0,B1182,"")</f>
        <v>0.3356747967</v>
      </c>
      <c r="B1182">
        <f>Weighting!$C$6</f>
        <v>0.3356747967</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45">
      <c r="A1183" s="32">
        <f>IF(Weighting!$P$7&gt;0,B1183,"")</f>
        <v>0.44134959340000002</v>
      </c>
      <c r="B1183">
        <f>Weighting!$C$7</f>
        <v>0.44134959340000002</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45">
      <c r="A1184" s="32">
        <f>IF(Weighting!$P$8&gt;0,B1184,"")</f>
        <v>0.54702439010000004</v>
      </c>
      <c r="B1184">
        <f>Weighting!$C$8</f>
        <v>0.54702439010000004</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0</v>
      </c>
      <c r="I1184">
        <f t="shared" si="148"/>
        <v>0</v>
      </c>
      <c r="J1184">
        <f t="shared" ref="J1184:J1201" si="149">IF(I1184=0,0,1)</f>
        <v>0</v>
      </c>
      <c r="K1184">
        <f>J1184*Weighting!$W$8</f>
        <v>0</v>
      </c>
      <c r="M1184" s="14"/>
    </row>
    <row r="1185" spans="1:13" x14ac:dyDescent="0.45">
      <c r="A1185" s="32">
        <f>IF(Weighting!$P$9&gt;0,B1185,"")</f>
        <v>0.65269918680000005</v>
      </c>
      <c r="B1185" s="50">
        <f>Weighting!$C$9</f>
        <v>0.65269918680000005</v>
      </c>
      <c r="C1185">
        <f>Weighting!$F$9</f>
        <v>0</v>
      </c>
      <c r="D1185" t="b">
        <f>IF(C1185=1,'Data Transformation'!$G$3+0.5*'Data Transformation'!$W$25,IF(C1186=1,D1186-'Data Transformation'!$W$25,FALSE))</f>
        <v>0</v>
      </c>
      <c r="E1185" t="str">
        <f t="array" ref="E1185">IF(ISLOGICAL(D1185),"",FREQUENCY(IF('Data Transformation'!$B$425:$B$8425='Bin Analysis'!$B1179,'Data Transformation'!$G$425:$G$8425),D1185))</f>
        <v/>
      </c>
      <c r="F1185" t="str">
        <f t="shared" si="147"/>
        <v/>
      </c>
      <c r="G1185">
        <f>Weighting!$H$9</f>
        <v>0</v>
      </c>
      <c r="H1185">
        <f t="array" ref="H1185">FREQUENCY(IF('Data Transformation'!$B$4:$B$8425=B1179,'Data Transformation'!$G$4:$G$8425),'Bin Analysis'!$B1185)</f>
        <v>0</v>
      </c>
      <c r="I1185">
        <f t="shared" si="148"/>
        <v>0</v>
      </c>
      <c r="J1185">
        <f t="shared" si="149"/>
        <v>0</v>
      </c>
      <c r="K1185">
        <f>J1185*Weighting!$W$9</f>
        <v>0</v>
      </c>
      <c r="M1185" s="14"/>
    </row>
    <row r="1186" spans="1:13" x14ac:dyDescent="0.45">
      <c r="A1186" s="32">
        <f>IF(Weighting!$P$10&gt;0,B1186,"")</f>
        <v>0.75837398350000007</v>
      </c>
      <c r="B1186">
        <f>Weighting!$C$10</f>
        <v>0.75837398350000007</v>
      </c>
      <c r="C1186">
        <f>Weighting!$F$10</f>
        <v>0</v>
      </c>
      <c r="D1186" t="b">
        <f>IF(C1186=1,'Data Transformation'!$G$3+0.5*'Data Transformation'!$W$25,IF(C1187=1,D1187-'Data Transformation'!$W$25,FALSE))</f>
        <v>0</v>
      </c>
      <c r="E1186" t="str">
        <f t="array" ref="E1186">IF(ISLOGICAL(D1186),"",FREQUENCY(IF('Data Transformation'!$B$425:$B$8425='Bin Analysis'!$B1179,'Data Transformation'!$G$425:$G$8425),D1186))</f>
        <v/>
      </c>
      <c r="F1186" t="str">
        <f t="shared" si="147"/>
        <v/>
      </c>
      <c r="G1186">
        <f>Weighting!$H$10</f>
        <v>0</v>
      </c>
      <c r="H1186">
        <f t="array" ref="H1186">FREQUENCY(IF('Data Transformation'!$B$4:$B$8425=B1179,'Data Transformation'!$G$4:$G$8425),'Bin Analysis'!$B1186)</f>
        <v>0</v>
      </c>
      <c r="I1186">
        <f t="shared" si="148"/>
        <v>0</v>
      </c>
      <c r="J1186">
        <f t="shared" si="149"/>
        <v>0</v>
      </c>
      <c r="K1186">
        <f>J1186*Weighting!$W$10</f>
        <v>0</v>
      </c>
      <c r="M1186" s="14"/>
    </row>
    <row r="1187" spans="1:13" x14ac:dyDescent="0.45">
      <c r="A1187" s="32">
        <f>IF(Weighting!$P$11&gt;0,B1187,"")</f>
        <v>0.86404878020000009</v>
      </c>
      <c r="B1187">
        <f>Weighting!$C$11</f>
        <v>0.86404878020000009</v>
      </c>
      <c r="C1187">
        <f>Weighting!$F$11</f>
        <v>0</v>
      </c>
      <c r="D1187" t="b">
        <f>IF(C1187=1,'Data Transformation'!$G$3+0.5*'Data Transformation'!$W$25,IF(C1188=1,D1188-'Data Transformation'!$W$25,FALSE))</f>
        <v>0</v>
      </c>
      <c r="E1187" t="str">
        <f t="array" ref="E1187">IF(ISLOGICAL(D1187),"",FREQUENCY(IF('Data Transformation'!$B$425:$B$8425='Bin Analysis'!$B1179,'Data Transformation'!$G$425:$G$8425),D1187))</f>
        <v/>
      </c>
      <c r="F1187" t="str">
        <f t="shared" si="147"/>
        <v/>
      </c>
      <c r="G1187">
        <f>Weighting!$H$11</f>
        <v>0</v>
      </c>
      <c r="H1187">
        <f t="array" ref="H1187">FREQUENCY(IF('Data Transformation'!$B$4:$B$8425=B1179,'Data Transformation'!$G$4:$G$8425),'Bin Analysis'!$B1187)</f>
        <v>1</v>
      </c>
      <c r="I1187">
        <f t="shared" si="148"/>
        <v>1</v>
      </c>
      <c r="J1187">
        <f t="shared" si="149"/>
        <v>1</v>
      </c>
      <c r="K1187">
        <f>J1187*Weighting!$W$11</f>
        <v>3</v>
      </c>
      <c r="M1187" s="14"/>
    </row>
    <row r="1188" spans="1:13" x14ac:dyDescent="0.45">
      <c r="A1188" s="32">
        <f>IF(Weighting!$P$12&gt;0,B1188,"")</f>
        <v>0.96972357690000011</v>
      </c>
      <c r="B1188">
        <f>Weighting!$C$12</f>
        <v>0.96972357690000011</v>
      </c>
      <c r="C1188">
        <f>Weighting!$F$12</f>
        <v>0</v>
      </c>
      <c r="D1188">
        <f>IF(C1188=1,'Data Transformation'!$G$3+0.5*'Data Transformation'!$W$25,IF(C1189=1,D1189-'Data Transformation'!$W$25,FALSE))</f>
        <v>0.76999999999999991</v>
      </c>
      <c r="E1188">
        <f t="array" ref="E1188">IF(ISLOGICAL(D1188),"",FREQUENCY(IF('Data Transformation'!$B$425:$B$8425='Bin Analysis'!$B1179,'Data Transformation'!$G$425:$G$8425),D1188))</f>
        <v>0</v>
      </c>
      <c r="F1188" t="e">
        <f t="shared" si="147"/>
        <v>#VALUE!</v>
      </c>
      <c r="G1188">
        <f>Weighting!$H$12</f>
        <v>0</v>
      </c>
      <c r="H1188">
        <f t="array" ref="H1188">FREQUENCY(IF('Data Transformation'!$B$4:$B$8425=B1179,'Data Transformation'!$G$4:$G$8425),'Bin Analysis'!$B1188)</f>
        <v>6</v>
      </c>
      <c r="I1188">
        <f t="shared" si="148"/>
        <v>5</v>
      </c>
      <c r="J1188">
        <f t="shared" si="149"/>
        <v>1</v>
      </c>
      <c r="K1188">
        <f>J1188*Weighting!$W$12</f>
        <v>2</v>
      </c>
      <c r="M1188" s="14"/>
    </row>
    <row r="1189" spans="1:13" x14ac:dyDescent="0.45">
      <c r="A1189" s="32">
        <f>IF(Weighting!$P$13&gt;0,B1189,"")</f>
        <v>1.0753983736000001</v>
      </c>
      <c r="B1189">
        <f>Weighting!$C$13</f>
        <v>1.0753983736000001</v>
      </c>
      <c r="C1189">
        <f>Weighting!$F$13</f>
        <v>1</v>
      </c>
      <c r="D1189">
        <f>IF(C1189=1,'Data Transformation'!$G$3+0.5*'Data Transformation'!$W$25,IF(C1190=1,D1190-'Data Transformation'!$W$25,FALSE))</f>
        <v>1.17</v>
      </c>
      <c r="E1189">
        <f t="array" ref="E1189">IF(ISLOGICAL(D1189),"",FREQUENCY(IF('Data Transformation'!$B$425:$B$8425='Bin Analysis'!$B1179,'Data Transformation'!$G$425:$G$8425),D1189))</f>
        <v>19</v>
      </c>
      <c r="F1189">
        <f t="shared" si="147"/>
        <v>19</v>
      </c>
      <c r="G1189">
        <f>Weighting!$H$13</f>
        <v>0</v>
      </c>
      <c r="H1189">
        <f t="array" ref="H1189">FREQUENCY(IF('Data Transformation'!$B$4:$B$8425=B1179,'Data Transformation'!$G$4:$G$8425),'Bin Analysis'!$B1189)</f>
        <v>19</v>
      </c>
      <c r="I1189">
        <f t="shared" si="148"/>
        <v>13</v>
      </c>
      <c r="J1189">
        <f t="shared" si="149"/>
        <v>1</v>
      </c>
      <c r="K1189">
        <f>J1189*Weighting!$W$13</f>
        <v>1</v>
      </c>
      <c r="M1189" s="14"/>
    </row>
    <row r="1190" spans="1:13" x14ac:dyDescent="0.45">
      <c r="A1190" s="32">
        <f>IF(Weighting!$P$14&gt;0,B1190,"")</f>
        <v>1.1810731703000001</v>
      </c>
      <c r="B1190">
        <f>Weighting!$C$14</f>
        <v>1.1810731703000001</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1</v>
      </c>
      <c r="J1190">
        <f t="shared" si="149"/>
        <v>1</v>
      </c>
      <c r="K1190">
        <f>J1190*Weighting!$W$14</f>
        <v>2</v>
      </c>
      <c r="M1190" s="14"/>
    </row>
    <row r="1191" spans="1:13" x14ac:dyDescent="0.45">
      <c r="A1191" s="32">
        <f>IF(Weighting!$P$15&gt;0,B1191,"")</f>
        <v>1.2867489670000001</v>
      </c>
      <c r="B1191">
        <f>Weighting!$C$15</f>
        <v>1.2867489670000001</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45">
      <c r="A1192" s="32" t="str">
        <f>IF(Weighting!$P$16&gt;0,B1192,"")</f>
        <v/>
      </c>
      <c r="B1192">
        <f>Weighting!$C$16</f>
        <v>1.3924227637000002</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45">
      <c r="A1193" s="32" t="str">
        <f>IF(Weighting!$P$17&gt;0,B1193,"")</f>
        <v/>
      </c>
      <c r="B1193">
        <f>Weighting!$C$17</f>
        <v>1.4980975604000002</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45">
      <c r="A1194" s="32" t="str">
        <f>IF(Weighting!$P$18&gt;0,B1194,"")</f>
        <v/>
      </c>
      <c r="B1194">
        <f>Weighting!$C$18</f>
        <v>1.6037723571000002</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45">
      <c r="A1195" s="32" t="str">
        <f>IF(Weighting!$P$19&gt;0,B1195,"")</f>
        <v/>
      </c>
      <c r="B1195">
        <f>Weighting!$C$19</f>
        <v>1.7094471538000002</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45">
      <c r="A1196" s="32" t="str">
        <f>IF(Weighting!$P$20&gt;0,B1196,"")</f>
        <v/>
      </c>
      <c r="B1196">
        <f>Weighting!$C$20</f>
        <v>1.8151219505000002</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45">
      <c r="A1197" s="32" t="str">
        <f>IF(Weighting!$P$21&gt;0,B1197,"")</f>
        <v/>
      </c>
      <c r="B1197">
        <f>Weighting!$C$21</f>
        <v>1.9207967472000003</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45">
      <c r="A1198" s="32" t="str">
        <f>IF(Weighting!$P$22&gt;0,B1198,"")</f>
        <v/>
      </c>
      <c r="B1198">
        <f>Weighting!$C$22</f>
        <v>2.0264715439000001</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45">
      <c r="A1199" s="32" t="str">
        <f>IF(Weighting!$P$23&gt;0,B1199,"")</f>
        <v/>
      </c>
      <c r="B1199">
        <f>Weighting!$C$23</f>
        <v>2.1321463405999999</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45">
      <c r="A1200" s="32" t="str">
        <f>IF(Weighting!$P$24&gt;0,B1200,"")</f>
        <v/>
      </c>
      <c r="B1200">
        <f>Weighting!$C$24</f>
        <v>2.2378211372999997</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45">
      <c r="A1201" s="32" t="str">
        <f>IF(Weighting!$P$25&gt;0,B1201,"")</f>
        <v/>
      </c>
      <c r="B1201">
        <f>Weighting!$C$25</f>
        <v>2.3434959339999994</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45">
      <c r="N1202" s="57"/>
      <c r="O1202"/>
      <c r="P1202"/>
      <c r="Q1202"/>
      <c r="R1202"/>
    </row>
    <row r="1203" spans="1:25" ht="23.15" x14ac:dyDescent="0.6">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20</v>
      </c>
      <c r="N1203" s="27">
        <f>IF('Input and Summary Results'!$J$16="minimum",'Bin Analysis'!X1204/(M1203-1),'Bin Analysis'!Y1203/('Bin Analysis'!M1203-1))</f>
        <v>0</v>
      </c>
      <c r="O1203" s="27">
        <f>IF(M1203=FALSE,NA(),(VLOOKUP(1,C1206:K1225,4,FALSE))/(M1203-1))</f>
        <v>0.36842105263157893</v>
      </c>
      <c r="P1203" s="27">
        <f>IF(M1203=FALSE,NA(),SUM(J1206:J1225)/Weighting!$S$5)</f>
        <v>0.8</v>
      </c>
      <c r="Q1203" s="27">
        <f>IF(M1203=FALSE,NA(),SUM(K1206:K1225)/Weighting!$S$6)</f>
        <v>0.78260869565217395</v>
      </c>
      <c r="R1203" s="27">
        <f>IF(M1203=FALSE,NA(),(VLOOKUP(1,G1206:K1225,3,FALSE))/(M1203-1))</f>
        <v>0.21052631578947367</v>
      </c>
      <c r="S1203" s="22" t="str">
        <f>IF(M1203=FALSE,NA(),IF(SUM(J1206:J1225)=2,"yes","no"))</f>
        <v>no</v>
      </c>
      <c r="X1203" s="2" cm="2">
        <f t="array" ref="X1203:X1204">FREQUENCY(IF('Data Transformation'!$B$425:$B$6424='Bin Analysis'!L1203,'Data Transformation'!$G$425:$G$6424),'Data Transformation'!$U$11)</f>
        <v>19</v>
      </c>
      <c r="Y1203" s="2" cm="2">
        <f t="array" ref="Y1203:Y1204">FREQUENCY(IF('Data Transformation'!$B$425:$B$6424='Bin Analysis'!L1203,'Data Transformation'!$G$425:$G$6424),'Data Transformation'!$U$12)</f>
        <v>12</v>
      </c>
    </row>
    <row r="1204" spans="1:25" x14ac:dyDescent="0.45">
      <c r="A1204" s="14" t="s">
        <v>67</v>
      </c>
      <c r="B1204" t="s">
        <v>47</v>
      </c>
      <c r="C1204" t="s">
        <v>5</v>
      </c>
      <c r="D1204" t="s">
        <v>100</v>
      </c>
      <c r="E1204" t="s">
        <v>101</v>
      </c>
      <c r="F1204" t="s">
        <v>102</v>
      </c>
      <c r="G1204" t="s">
        <v>70</v>
      </c>
      <c r="H1204" t="s">
        <v>31</v>
      </c>
      <c r="I1204" t="s">
        <v>32</v>
      </c>
      <c r="J1204" t="s">
        <v>46</v>
      </c>
      <c r="K1204" s="14" t="s">
        <v>45</v>
      </c>
      <c r="M1204" s="14"/>
      <c r="X1204" s="2">
        <v>0</v>
      </c>
      <c r="Y1204" s="2">
        <v>7</v>
      </c>
    </row>
    <row r="1205" spans="1:25" x14ac:dyDescent="0.4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45">
      <c r="A1206" s="32">
        <f>IF(Weighting!$P$6&gt;0,B1206,"")</f>
        <v>0.3356747967</v>
      </c>
      <c r="B1206">
        <f>Weighting!$C$6</f>
        <v>0.3356747967</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4</v>
      </c>
      <c r="I1206">
        <f>H1206-H1205</f>
        <v>4</v>
      </c>
      <c r="J1206">
        <f>IF(I1206=0,0,1)</f>
        <v>1</v>
      </c>
      <c r="K1206">
        <f>J1206*Weighting!$W$6</f>
        <v>1</v>
      </c>
      <c r="M1206" s="14"/>
    </row>
    <row r="1207" spans="1:25" x14ac:dyDescent="0.45">
      <c r="A1207" s="32">
        <f>IF(Weighting!$P$7&gt;0,B1207,"")</f>
        <v>0.44134959340000002</v>
      </c>
      <c r="B1207">
        <f>Weighting!$C$7</f>
        <v>0.44134959340000002</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6</v>
      </c>
      <c r="I1207">
        <f t="shared" ref="I1207:I1225" si="151">H1207-H1206</f>
        <v>2</v>
      </c>
      <c r="J1207">
        <f>IF(I1207=0,0,1)</f>
        <v>1</v>
      </c>
      <c r="K1207">
        <f>J1207*Weighting!$W$7</f>
        <v>2</v>
      </c>
      <c r="M1207" s="14"/>
    </row>
    <row r="1208" spans="1:25" x14ac:dyDescent="0.45">
      <c r="A1208" s="32">
        <f>IF(Weighting!$P$8&gt;0,B1208,"")</f>
        <v>0.54702439010000004</v>
      </c>
      <c r="B1208">
        <f>Weighting!$C$8</f>
        <v>0.54702439010000004</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7</v>
      </c>
      <c r="I1208">
        <f t="shared" si="151"/>
        <v>1</v>
      </c>
      <c r="J1208">
        <f t="shared" ref="J1208:J1225" si="152">IF(I1208=0,0,1)</f>
        <v>1</v>
      </c>
      <c r="K1208">
        <f>J1208*Weighting!$W$8</f>
        <v>3</v>
      </c>
      <c r="M1208" s="14"/>
    </row>
    <row r="1209" spans="1:25" x14ac:dyDescent="0.45">
      <c r="A1209" s="32">
        <f>IF(Weighting!$P$9&gt;0,B1209,"")</f>
        <v>0.65269918680000005</v>
      </c>
      <c r="B1209" s="50">
        <f>Weighting!$C$9</f>
        <v>0.65269918680000005</v>
      </c>
      <c r="C1209">
        <f>Weighting!$F$9</f>
        <v>0</v>
      </c>
      <c r="D1209" t="b">
        <f>IF(C1209=1,'Data Transformation'!$G$3+0.5*'Data Transformation'!$W$25,IF(C1210=1,D1210-'Data Transformation'!$W$25,FALSE))</f>
        <v>0</v>
      </c>
      <c r="E1209" t="str">
        <f t="array" ref="E1209">IF(ISLOGICAL(D1209),"",FREQUENCY(IF('Data Transformation'!$B$425:$B$8425='Bin Analysis'!$B1203,'Data Transformation'!$G$425:$G$8425),D1209))</f>
        <v/>
      </c>
      <c r="F1209" t="str">
        <f t="shared" si="150"/>
        <v/>
      </c>
      <c r="G1209">
        <f>Weighting!$H$9</f>
        <v>0</v>
      </c>
      <c r="H1209">
        <f t="array" ref="H1209">FREQUENCY(IF('Data Transformation'!$B$4:$B$8425=B1203,'Data Transformation'!$G$4:$G$8425),'Bin Analysis'!$B1209)</f>
        <v>10</v>
      </c>
      <c r="I1209">
        <f t="shared" si="151"/>
        <v>3</v>
      </c>
      <c r="J1209">
        <f t="shared" si="152"/>
        <v>1</v>
      </c>
      <c r="K1209">
        <f>J1209*Weighting!$W$9</f>
        <v>3</v>
      </c>
      <c r="M1209" s="14"/>
    </row>
    <row r="1210" spans="1:25" x14ac:dyDescent="0.45">
      <c r="A1210" s="32">
        <f>IF(Weighting!$P$10&gt;0,B1210,"")</f>
        <v>0.75837398350000007</v>
      </c>
      <c r="B1210">
        <f>Weighting!$C$10</f>
        <v>0.75837398350000007</v>
      </c>
      <c r="C1210">
        <f>Weighting!$F$10</f>
        <v>0</v>
      </c>
      <c r="D1210" t="b">
        <f>IF(C1210=1,'Data Transformation'!$G$3+0.5*'Data Transformation'!$W$25,IF(C1211=1,D1211-'Data Transformation'!$W$25,FALSE))</f>
        <v>0</v>
      </c>
      <c r="E1210" t="str">
        <f t="array" ref="E1210">IF(ISLOGICAL(D1210),"",FREQUENCY(IF('Data Transformation'!$B$425:$B$8425='Bin Analysis'!$B1203,'Data Transformation'!$G$425:$G$8425),D1210))</f>
        <v/>
      </c>
      <c r="F1210" t="str">
        <f t="shared" si="150"/>
        <v/>
      </c>
      <c r="G1210">
        <f>Weighting!$H$10</f>
        <v>0</v>
      </c>
      <c r="H1210">
        <f t="array" ref="H1210">FREQUENCY(IF('Data Transformation'!$B$4:$B$8425=B1203,'Data Transformation'!$G$4:$G$8425),'Bin Analysis'!$B1210)</f>
        <v>12</v>
      </c>
      <c r="I1210">
        <f t="shared" si="151"/>
        <v>2</v>
      </c>
      <c r="J1210">
        <f t="shared" si="152"/>
        <v>1</v>
      </c>
      <c r="K1210">
        <f>J1210*Weighting!$W$10</f>
        <v>3</v>
      </c>
      <c r="M1210" s="14"/>
    </row>
    <row r="1211" spans="1:25" x14ac:dyDescent="0.45">
      <c r="A1211" s="32">
        <f>IF(Weighting!$P$11&gt;0,B1211,"")</f>
        <v>0.86404878020000009</v>
      </c>
      <c r="B1211">
        <f>Weighting!$C$11</f>
        <v>0.86404878020000009</v>
      </c>
      <c r="C1211">
        <f>Weighting!$F$11</f>
        <v>0</v>
      </c>
      <c r="D1211" t="b">
        <f>IF(C1211=1,'Data Transformation'!$G$3+0.5*'Data Transformation'!$W$25,IF(C1212=1,D1212-'Data Transformation'!$W$25,FALSE))</f>
        <v>0</v>
      </c>
      <c r="E1211" t="str">
        <f t="array" ref="E1211">IF(ISLOGICAL(D1211),"",FREQUENCY(IF('Data Transformation'!$B$425:$B$8425='Bin Analysis'!$B1203,'Data Transformation'!$G$425:$G$8425),D1211))</f>
        <v/>
      </c>
      <c r="F1211" t="str">
        <f t="shared" si="150"/>
        <v/>
      </c>
      <c r="G1211">
        <f>Weighting!$H$11</f>
        <v>0</v>
      </c>
      <c r="H1211">
        <f t="array" ref="H1211">FREQUENCY(IF('Data Transformation'!$B$4:$B$8425=B1203,'Data Transformation'!$G$4:$G$8425),'Bin Analysis'!$B1211)</f>
        <v>14</v>
      </c>
      <c r="I1211">
        <f t="shared" si="151"/>
        <v>2</v>
      </c>
      <c r="J1211">
        <f t="shared" si="152"/>
        <v>1</v>
      </c>
      <c r="K1211">
        <f>J1211*Weighting!$W$11</f>
        <v>3</v>
      </c>
      <c r="M1211" s="14"/>
    </row>
    <row r="1212" spans="1:25" x14ac:dyDescent="0.45">
      <c r="A1212" s="32">
        <f>IF(Weighting!$P$12&gt;0,B1212,"")</f>
        <v>0.96972357690000011</v>
      </c>
      <c r="B1212">
        <f>Weighting!$C$12</f>
        <v>0.96972357690000011</v>
      </c>
      <c r="C1212">
        <f>Weighting!$F$12</f>
        <v>0</v>
      </c>
      <c r="D1212">
        <f>IF(C1212=1,'Data Transformation'!$G$3+0.5*'Data Transformation'!$W$25,IF(C1213=1,D1213-'Data Transformation'!$W$25,FALSE))</f>
        <v>0.76999999999999991</v>
      </c>
      <c r="E1212">
        <f t="array" ref="E1212">IF(ISLOGICAL(D1212),"",FREQUENCY(IF('Data Transformation'!$B$425:$B$8425='Bin Analysis'!$B1203,'Data Transformation'!$G$425:$G$8425),D1212))</f>
        <v>12</v>
      </c>
      <c r="F1212" t="e">
        <f t="shared" si="150"/>
        <v>#VALUE!</v>
      </c>
      <c r="G1212">
        <f>Weighting!$H$12</f>
        <v>0</v>
      </c>
      <c r="H1212">
        <f t="array" ref="H1212">FREQUENCY(IF('Data Transformation'!$B$4:$B$8425=B1203,'Data Transformation'!$G$4:$G$8425),'Bin Analysis'!$B1212)</f>
        <v>17</v>
      </c>
      <c r="I1212">
        <f t="shared" si="151"/>
        <v>3</v>
      </c>
      <c r="J1212">
        <f t="shared" si="152"/>
        <v>1</v>
      </c>
      <c r="K1212">
        <f>J1212*Weighting!$W$12</f>
        <v>2</v>
      </c>
      <c r="M1212" s="14"/>
    </row>
    <row r="1213" spans="1:25" x14ac:dyDescent="0.45">
      <c r="A1213" s="32">
        <f>IF(Weighting!$P$13&gt;0,B1213,"")</f>
        <v>1.0753983736000001</v>
      </c>
      <c r="B1213">
        <f>Weighting!$C$13</f>
        <v>1.0753983736000001</v>
      </c>
      <c r="C1213">
        <f>Weighting!$F$13</f>
        <v>1</v>
      </c>
      <c r="D1213">
        <f>IF(C1213=1,'Data Transformation'!$G$3+0.5*'Data Transformation'!$W$25,IF(C1214=1,D1214-'Data Transformation'!$W$25,FALSE))</f>
        <v>1.17</v>
      </c>
      <c r="E1213">
        <f t="array" ref="E1213">IF(ISLOGICAL(D1213),"",FREQUENCY(IF('Data Transformation'!$B$425:$B$8425='Bin Analysis'!$B1203,'Data Transformation'!$G$425:$G$8425),D1213))</f>
        <v>19</v>
      </c>
      <c r="F1213">
        <f t="shared" si="150"/>
        <v>7</v>
      </c>
      <c r="G1213">
        <f>Weighting!$H$13</f>
        <v>0</v>
      </c>
      <c r="H1213">
        <f t="array" ref="H1213">FREQUENCY(IF('Data Transformation'!$B$4:$B$8425=B1203,'Data Transformation'!$G$4:$G$8425),'Bin Analysis'!$B1213)</f>
        <v>20</v>
      </c>
      <c r="I1213">
        <f t="shared" si="151"/>
        <v>3</v>
      </c>
      <c r="J1213">
        <f t="shared" si="152"/>
        <v>1</v>
      </c>
      <c r="K1213">
        <f>J1213*Weighting!$W$13</f>
        <v>1</v>
      </c>
      <c r="M1213" s="14"/>
    </row>
    <row r="1214" spans="1:25" x14ac:dyDescent="0.45">
      <c r="A1214" s="32">
        <f>IF(Weighting!$P$14&gt;0,B1214,"")</f>
        <v>1.1810731703000001</v>
      </c>
      <c r="B1214">
        <f>Weighting!$C$14</f>
        <v>1.1810731703000001</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20</v>
      </c>
      <c r="I1214">
        <f t="shared" si="151"/>
        <v>0</v>
      </c>
      <c r="J1214">
        <f t="shared" si="152"/>
        <v>0</v>
      </c>
      <c r="K1214">
        <f>J1214*Weighting!$W$14</f>
        <v>0</v>
      </c>
      <c r="M1214" s="14"/>
    </row>
    <row r="1215" spans="1:25" x14ac:dyDescent="0.45">
      <c r="A1215" s="32">
        <f>IF(Weighting!$P$15&gt;0,B1215,"")</f>
        <v>1.2867489670000001</v>
      </c>
      <c r="B1215">
        <f>Weighting!$C$15</f>
        <v>1.2867489670000001</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20</v>
      </c>
      <c r="I1215">
        <f t="shared" si="151"/>
        <v>0</v>
      </c>
      <c r="J1215">
        <f t="shared" si="152"/>
        <v>0</v>
      </c>
      <c r="K1215">
        <f>J1215*Weighting!$W$15</f>
        <v>0</v>
      </c>
      <c r="M1215" s="14"/>
    </row>
    <row r="1216" spans="1:25" x14ac:dyDescent="0.45">
      <c r="A1216" s="32" t="str">
        <f>IF(Weighting!$P$16&gt;0,B1216,"")</f>
        <v/>
      </c>
      <c r="B1216">
        <f>Weighting!$C$16</f>
        <v>1.3924227637000002</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20</v>
      </c>
      <c r="I1216">
        <f t="shared" si="151"/>
        <v>0</v>
      </c>
      <c r="J1216">
        <f t="shared" si="152"/>
        <v>0</v>
      </c>
      <c r="K1216">
        <f>J1216*Weighting!$W$16</f>
        <v>0</v>
      </c>
      <c r="M1216" s="14"/>
    </row>
    <row r="1217" spans="1:25" x14ac:dyDescent="0.45">
      <c r="A1217" s="32" t="str">
        <f>IF(Weighting!$P$17&gt;0,B1217,"")</f>
        <v/>
      </c>
      <c r="B1217">
        <f>Weighting!$C$17</f>
        <v>1.4980975604000002</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20</v>
      </c>
      <c r="I1217">
        <f t="shared" si="151"/>
        <v>0</v>
      </c>
      <c r="J1217">
        <f t="shared" si="152"/>
        <v>0</v>
      </c>
      <c r="K1217">
        <f>J1217*Weighting!$W$17</f>
        <v>0</v>
      </c>
      <c r="M1217" s="14"/>
    </row>
    <row r="1218" spans="1:25" x14ac:dyDescent="0.45">
      <c r="A1218" s="32" t="str">
        <f>IF(Weighting!$P$18&gt;0,B1218,"")</f>
        <v/>
      </c>
      <c r="B1218">
        <f>Weighting!$C$18</f>
        <v>1.6037723571000002</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20</v>
      </c>
      <c r="I1218">
        <f t="shared" si="151"/>
        <v>0</v>
      </c>
      <c r="J1218">
        <f t="shared" si="152"/>
        <v>0</v>
      </c>
      <c r="K1218">
        <f>J1218*Weighting!$W$18</f>
        <v>0</v>
      </c>
      <c r="M1218" s="14"/>
    </row>
    <row r="1219" spans="1:25" x14ac:dyDescent="0.45">
      <c r="A1219" s="32" t="str">
        <f>IF(Weighting!$P$19&gt;0,B1219,"")</f>
        <v/>
      </c>
      <c r="B1219">
        <f>Weighting!$C$19</f>
        <v>1.7094471538000002</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20</v>
      </c>
      <c r="I1219">
        <f t="shared" si="151"/>
        <v>0</v>
      </c>
      <c r="J1219">
        <f t="shared" si="152"/>
        <v>0</v>
      </c>
      <c r="K1219">
        <f>J1219*Weighting!$W$19</f>
        <v>0</v>
      </c>
      <c r="M1219" s="14"/>
    </row>
    <row r="1220" spans="1:25" x14ac:dyDescent="0.45">
      <c r="A1220" s="32" t="str">
        <f>IF(Weighting!$P$20&gt;0,B1220,"")</f>
        <v/>
      </c>
      <c r="B1220">
        <f>Weighting!$C$20</f>
        <v>1.8151219505000002</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20</v>
      </c>
      <c r="I1220">
        <f t="shared" si="151"/>
        <v>0</v>
      </c>
      <c r="J1220">
        <f t="shared" si="152"/>
        <v>0</v>
      </c>
      <c r="K1220">
        <f>J1220*Weighting!$W$20</f>
        <v>0</v>
      </c>
      <c r="M1220" s="14"/>
    </row>
    <row r="1221" spans="1:25" x14ac:dyDescent="0.45">
      <c r="A1221" s="32" t="str">
        <f>IF(Weighting!$P$21&gt;0,B1221,"")</f>
        <v/>
      </c>
      <c r="B1221">
        <f>Weighting!$C$21</f>
        <v>1.9207967472000003</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20</v>
      </c>
      <c r="I1221">
        <f t="shared" si="151"/>
        <v>0</v>
      </c>
      <c r="J1221">
        <f t="shared" si="152"/>
        <v>0</v>
      </c>
      <c r="K1221">
        <f>J1221*Weighting!$W$21</f>
        <v>0</v>
      </c>
      <c r="M1221" s="14"/>
    </row>
    <row r="1222" spans="1:25" x14ac:dyDescent="0.45">
      <c r="A1222" s="32" t="str">
        <f>IF(Weighting!$P$22&gt;0,B1222,"")</f>
        <v/>
      </c>
      <c r="B1222">
        <f>Weighting!$C$22</f>
        <v>2.0264715439000001</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20</v>
      </c>
      <c r="I1222">
        <f t="shared" si="151"/>
        <v>0</v>
      </c>
      <c r="J1222">
        <f t="shared" si="152"/>
        <v>0</v>
      </c>
      <c r="K1222">
        <f>J1222*Weighting!$W$22</f>
        <v>0</v>
      </c>
      <c r="M1222" s="14"/>
    </row>
    <row r="1223" spans="1:25" x14ac:dyDescent="0.45">
      <c r="A1223" s="32" t="str">
        <f>IF(Weighting!$P$23&gt;0,B1223,"")</f>
        <v/>
      </c>
      <c r="B1223">
        <f>Weighting!$C$23</f>
        <v>2.1321463405999999</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20</v>
      </c>
      <c r="I1223">
        <f t="shared" si="151"/>
        <v>0</v>
      </c>
      <c r="J1223">
        <f t="shared" si="152"/>
        <v>0</v>
      </c>
      <c r="K1223">
        <f>J1223*Weighting!$W$23</f>
        <v>0</v>
      </c>
      <c r="M1223" s="14"/>
    </row>
    <row r="1224" spans="1:25" x14ac:dyDescent="0.45">
      <c r="A1224" s="32" t="str">
        <f>IF(Weighting!$P$24&gt;0,B1224,"")</f>
        <v/>
      </c>
      <c r="B1224">
        <f>Weighting!$C$24</f>
        <v>2.2378211372999997</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20</v>
      </c>
      <c r="I1224">
        <f t="shared" si="151"/>
        <v>0</v>
      </c>
      <c r="J1224">
        <f t="shared" si="152"/>
        <v>0</v>
      </c>
      <c r="K1224">
        <f>J1224*Weighting!$W$24</f>
        <v>0</v>
      </c>
      <c r="M1224" s="14"/>
    </row>
    <row r="1225" spans="1:25" x14ac:dyDescent="0.45">
      <c r="A1225" s="32" t="str">
        <f>IF(Weighting!$P$25&gt;0,B1225,"")</f>
        <v/>
      </c>
      <c r="B1225">
        <f>Weighting!$C$25</f>
        <v>2.3434959339999994</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20</v>
      </c>
      <c r="I1225">
        <f t="shared" si="151"/>
        <v>0</v>
      </c>
      <c r="J1225">
        <f t="shared" si="152"/>
        <v>0</v>
      </c>
      <c r="K1225">
        <f>J1225*Weighting!$W$25</f>
        <v>0</v>
      </c>
      <c r="M1225" s="14"/>
    </row>
    <row r="1226" spans="1:25" x14ac:dyDescent="0.45">
      <c r="O1226"/>
      <c r="P1226"/>
      <c r="Q1226"/>
      <c r="R1226"/>
    </row>
    <row r="1227" spans="1:25" ht="23.15" x14ac:dyDescent="0.6">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1</v>
      </c>
      <c r="P1227" s="27">
        <f>IF(M1227=FALSE,NA(),SUM(J1230:J1249)/Weighting!$S$5)</f>
        <v>0.2</v>
      </c>
      <c r="Q1227" s="27">
        <f>IF(M1227=FALSE,NA(),SUM(K1230:K1249)/Weighting!$S$6)</f>
        <v>0.13043478260869565</v>
      </c>
      <c r="R1227" s="27">
        <f>IF(M1227=FALSE,NA(),(VLOOKUP(1,G1230:K1249,3,FALSE))/(M1227-1))</f>
        <v>0</v>
      </c>
      <c r="S1227" s="22" t="str">
        <f>IF(M1227=FALSE,NA(),IF(SUM(J1230:J1249)=2,"yes","no"))</f>
        <v>yes</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0</v>
      </c>
    </row>
    <row r="1228" spans="1:25" x14ac:dyDescent="0.45">
      <c r="A1228" s="14" t="s">
        <v>67</v>
      </c>
      <c r="B1228" t="s">
        <v>47</v>
      </c>
      <c r="C1228" t="s">
        <v>5</v>
      </c>
      <c r="D1228" t="s">
        <v>100</v>
      </c>
      <c r="E1228" t="s">
        <v>101</v>
      </c>
      <c r="F1228" t="s">
        <v>102</v>
      </c>
      <c r="G1228" t="s">
        <v>70</v>
      </c>
      <c r="H1228" t="s">
        <v>31</v>
      </c>
      <c r="I1228" t="s">
        <v>32</v>
      </c>
      <c r="J1228" t="s">
        <v>46</v>
      </c>
      <c r="K1228" s="14" t="s">
        <v>45</v>
      </c>
      <c r="M1228" s="14"/>
      <c r="X1228" s="2">
        <v>0</v>
      </c>
      <c r="Y1228" s="2">
        <v>19</v>
      </c>
    </row>
    <row r="1229" spans="1:25" x14ac:dyDescent="0.4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45">
      <c r="A1230" s="32">
        <f>IF(Weighting!$P$6&gt;0,B1230,"")</f>
        <v>0.3356747967</v>
      </c>
      <c r="B1230">
        <f>Weighting!$C$6</f>
        <v>0.3356747967</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0</v>
      </c>
      <c r="I1230">
        <f>H1230-H1229</f>
        <v>0</v>
      </c>
      <c r="J1230">
        <f>IF(I1230=0,0,1)</f>
        <v>0</v>
      </c>
      <c r="K1230">
        <f>J1230*Weighting!$W$6</f>
        <v>0</v>
      </c>
      <c r="M1230" s="14"/>
    </row>
    <row r="1231" spans="1:25" x14ac:dyDescent="0.45">
      <c r="A1231" s="32">
        <f>IF(Weighting!$P$7&gt;0,B1231,"")</f>
        <v>0.44134959340000002</v>
      </c>
      <c r="B1231">
        <f>Weighting!$C$7</f>
        <v>0.44134959340000002</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0</v>
      </c>
      <c r="I1231">
        <f t="shared" ref="I1231:I1249" si="154">H1231-H1230</f>
        <v>0</v>
      </c>
      <c r="J1231">
        <f>IF(I1231=0,0,1)</f>
        <v>0</v>
      </c>
      <c r="K1231">
        <f>J1231*Weighting!$W$7</f>
        <v>0</v>
      </c>
      <c r="M1231" s="14"/>
    </row>
    <row r="1232" spans="1:25" x14ac:dyDescent="0.45">
      <c r="A1232" s="32">
        <f>IF(Weighting!$P$8&gt;0,B1232,"")</f>
        <v>0.54702439010000004</v>
      </c>
      <c r="B1232">
        <f>Weighting!$C$8</f>
        <v>0.54702439010000004</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0</v>
      </c>
      <c r="I1232">
        <f t="shared" si="154"/>
        <v>0</v>
      </c>
      <c r="J1232">
        <f t="shared" ref="J1232:J1249" si="155">IF(I1232=0,0,1)</f>
        <v>0</v>
      </c>
      <c r="K1232">
        <f>J1232*Weighting!$W$8</f>
        <v>0</v>
      </c>
      <c r="M1232" s="14"/>
    </row>
    <row r="1233" spans="1:13" x14ac:dyDescent="0.45">
      <c r="A1233" s="32">
        <f>IF(Weighting!$P$9&gt;0,B1233,"")</f>
        <v>0.65269918680000005</v>
      </c>
      <c r="B1233" s="50">
        <f>Weighting!$C$9</f>
        <v>0.65269918680000005</v>
      </c>
      <c r="C1233">
        <f>Weighting!$F$9</f>
        <v>0</v>
      </c>
      <c r="D1233" t="b">
        <f>IF(C1233=1,'Data Transformation'!$G$3+0.5*'Data Transformation'!$W$25,IF(C1234=1,D1234-'Data Transformation'!$W$25,FALSE))</f>
        <v>0</v>
      </c>
      <c r="E1233" t="str">
        <f t="array" ref="E1233">IF(ISLOGICAL(D1233),"",FREQUENCY(IF('Data Transformation'!$B$425:$B$8425='Bin Analysis'!$B1227,'Data Transformation'!$G$425:$G$8425),D1233))</f>
        <v/>
      </c>
      <c r="F1233" t="str">
        <f t="shared" si="153"/>
        <v/>
      </c>
      <c r="G1233">
        <f>Weighting!$H$9</f>
        <v>0</v>
      </c>
      <c r="H1233">
        <f t="array" ref="H1233">FREQUENCY(IF('Data Transformation'!$B$4:$B$8425=B1227,'Data Transformation'!$G$4:$G$8425),'Bin Analysis'!$B1233)</f>
        <v>0</v>
      </c>
      <c r="I1233">
        <f t="shared" si="154"/>
        <v>0</v>
      </c>
      <c r="J1233">
        <f t="shared" si="155"/>
        <v>0</v>
      </c>
      <c r="K1233">
        <f>J1233*Weighting!$W$9</f>
        <v>0</v>
      </c>
      <c r="M1233" s="14"/>
    </row>
    <row r="1234" spans="1:13" x14ac:dyDescent="0.45">
      <c r="A1234" s="32">
        <f>IF(Weighting!$P$10&gt;0,B1234,"")</f>
        <v>0.75837398350000007</v>
      </c>
      <c r="B1234">
        <f>Weighting!$C$10</f>
        <v>0.75837398350000007</v>
      </c>
      <c r="C1234">
        <f>Weighting!$F$10</f>
        <v>0</v>
      </c>
      <c r="D1234" t="b">
        <f>IF(C1234=1,'Data Transformation'!$G$3+0.5*'Data Transformation'!$W$25,IF(C1235=1,D1235-'Data Transformation'!$W$25,FALSE))</f>
        <v>0</v>
      </c>
      <c r="E1234" t="str">
        <f t="array" ref="E1234">IF(ISLOGICAL(D1234),"",FREQUENCY(IF('Data Transformation'!$B$425:$B$8425='Bin Analysis'!$B1227,'Data Transformation'!$G$425:$G$8425),D1234))</f>
        <v/>
      </c>
      <c r="F1234" t="str">
        <f t="shared" si="153"/>
        <v/>
      </c>
      <c r="G1234">
        <f>Weighting!$H$10</f>
        <v>0</v>
      </c>
      <c r="H1234">
        <f t="array" ref="H1234">FREQUENCY(IF('Data Transformation'!$B$4:$B$8425=B1227,'Data Transformation'!$G$4:$G$8425),'Bin Analysis'!$B1234)</f>
        <v>0</v>
      </c>
      <c r="I1234">
        <f t="shared" si="154"/>
        <v>0</v>
      </c>
      <c r="J1234">
        <f t="shared" si="155"/>
        <v>0</v>
      </c>
      <c r="K1234">
        <f>J1234*Weighting!$W$10</f>
        <v>0</v>
      </c>
      <c r="M1234" s="14"/>
    </row>
    <row r="1235" spans="1:13" x14ac:dyDescent="0.45">
      <c r="A1235" s="32">
        <f>IF(Weighting!$P$11&gt;0,B1235,"")</f>
        <v>0.86404878020000009</v>
      </c>
      <c r="B1235">
        <f>Weighting!$C$11</f>
        <v>0.86404878020000009</v>
      </c>
      <c r="C1235">
        <f>Weighting!$F$11</f>
        <v>0</v>
      </c>
      <c r="D1235" t="b">
        <f>IF(C1235=1,'Data Transformation'!$G$3+0.5*'Data Transformation'!$W$25,IF(C1236=1,D1236-'Data Transformation'!$W$25,FALSE))</f>
        <v>0</v>
      </c>
      <c r="E1235" t="str">
        <f t="array" ref="E1235">IF(ISLOGICAL(D1235),"",FREQUENCY(IF('Data Transformation'!$B$425:$B$8425='Bin Analysis'!$B1227,'Data Transformation'!$G$425:$G$8425),D1235))</f>
        <v/>
      </c>
      <c r="F1235" t="str">
        <f t="shared" si="153"/>
        <v/>
      </c>
      <c r="G1235">
        <f>Weighting!$H$11</f>
        <v>0</v>
      </c>
      <c r="H1235">
        <f t="array" ref="H1235">FREQUENCY(IF('Data Transformation'!$B$4:$B$8425=B1227,'Data Transformation'!$G$4:$G$8425),'Bin Analysis'!$B1235)</f>
        <v>0</v>
      </c>
      <c r="I1235">
        <f t="shared" si="154"/>
        <v>0</v>
      </c>
      <c r="J1235">
        <f t="shared" si="155"/>
        <v>0</v>
      </c>
      <c r="K1235">
        <f>J1235*Weighting!$W$11</f>
        <v>0</v>
      </c>
      <c r="M1235" s="14"/>
    </row>
    <row r="1236" spans="1:13" x14ac:dyDescent="0.45">
      <c r="A1236" s="32">
        <f>IF(Weighting!$P$12&gt;0,B1236,"")</f>
        <v>0.96972357690000011</v>
      </c>
      <c r="B1236">
        <f>Weighting!$C$12</f>
        <v>0.96972357690000011</v>
      </c>
      <c r="C1236">
        <f>Weighting!$F$12</f>
        <v>0</v>
      </c>
      <c r="D1236">
        <f>IF(C1236=1,'Data Transformation'!$G$3+0.5*'Data Transformation'!$W$25,IF(C1237=1,D1237-'Data Transformation'!$W$25,FALSE))</f>
        <v>0.76999999999999991</v>
      </c>
      <c r="E1236">
        <f t="array" ref="E1236">IF(ISLOGICAL(D1236),"",FREQUENCY(IF('Data Transformation'!$B$425:$B$8425='Bin Analysis'!$B1227,'Data Transformation'!$G$425:$G$8425),D1236))</f>
        <v>0</v>
      </c>
      <c r="F1236" t="e">
        <f t="shared" si="153"/>
        <v>#VALUE!</v>
      </c>
      <c r="G1236">
        <f>Weighting!$H$12</f>
        <v>0</v>
      </c>
      <c r="H1236">
        <f t="array" ref="H1236">FREQUENCY(IF('Data Transformation'!$B$4:$B$8425=B1227,'Data Transformation'!$G$4:$G$8425),'Bin Analysis'!$B1236)</f>
        <v>7</v>
      </c>
      <c r="I1236">
        <f t="shared" si="154"/>
        <v>7</v>
      </c>
      <c r="J1236">
        <f t="shared" si="155"/>
        <v>1</v>
      </c>
      <c r="K1236">
        <f>J1236*Weighting!$W$12</f>
        <v>2</v>
      </c>
      <c r="M1236" s="14"/>
    </row>
    <row r="1237" spans="1:13" x14ac:dyDescent="0.45">
      <c r="A1237" s="32">
        <f>IF(Weighting!$P$13&gt;0,B1237,"")</f>
        <v>1.0753983736000001</v>
      </c>
      <c r="B1237">
        <f>Weighting!$C$13</f>
        <v>1.0753983736000001</v>
      </c>
      <c r="C1237">
        <f>Weighting!$F$13</f>
        <v>1</v>
      </c>
      <c r="D1237">
        <f>IF(C1237=1,'Data Transformation'!$G$3+0.5*'Data Transformation'!$W$25,IF(C1238=1,D1238-'Data Transformation'!$W$25,FALSE))</f>
        <v>1.17</v>
      </c>
      <c r="E1237">
        <f t="array" ref="E1237">IF(ISLOGICAL(D1237),"",FREQUENCY(IF('Data Transformation'!$B$425:$B$8425='Bin Analysis'!$B1227,'Data Transformation'!$G$425:$G$8425),D1237))</f>
        <v>19</v>
      </c>
      <c r="F1237">
        <f t="shared" si="153"/>
        <v>19</v>
      </c>
      <c r="G1237">
        <f>Weighting!$H$13</f>
        <v>0</v>
      </c>
      <c r="H1237">
        <f t="array" ref="H1237">FREQUENCY(IF('Data Transformation'!$B$4:$B$8425=B1227,'Data Transformation'!$G$4:$G$8425),'Bin Analysis'!$B1237)</f>
        <v>20</v>
      </c>
      <c r="I1237">
        <f t="shared" si="154"/>
        <v>13</v>
      </c>
      <c r="J1237">
        <f t="shared" si="155"/>
        <v>1</v>
      </c>
      <c r="K1237">
        <f>J1237*Weighting!$W$13</f>
        <v>1</v>
      </c>
      <c r="M1237" s="14"/>
    </row>
    <row r="1238" spans="1:13" x14ac:dyDescent="0.45">
      <c r="A1238" s="32">
        <f>IF(Weighting!$P$14&gt;0,B1238,"")</f>
        <v>1.1810731703000001</v>
      </c>
      <c r="B1238">
        <f>Weighting!$C$14</f>
        <v>1.1810731703000001</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45">
      <c r="A1239" s="32">
        <f>IF(Weighting!$P$15&gt;0,B1239,"")</f>
        <v>1.2867489670000001</v>
      </c>
      <c r="B1239">
        <f>Weighting!$C$15</f>
        <v>1.2867489670000001</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45">
      <c r="A1240" s="32" t="str">
        <f>IF(Weighting!$P$16&gt;0,B1240,"")</f>
        <v/>
      </c>
      <c r="B1240">
        <f>Weighting!$C$16</f>
        <v>1.3924227637000002</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45">
      <c r="A1241" s="32" t="str">
        <f>IF(Weighting!$P$17&gt;0,B1241,"")</f>
        <v/>
      </c>
      <c r="B1241">
        <f>Weighting!$C$17</f>
        <v>1.4980975604000002</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45">
      <c r="A1242" s="32" t="str">
        <f>IF(Weighting!$P$18&gt;0,B1242,"")</f>
        <v/>
      </c>
      <c r="B1242">
        <f>Weighting!$C$18</f>
        <v>1.6037723571000002</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45">
      <c r="A1243" s="32" t="str">
        <f>IF(Weighting!$P$19&gt;0,B1243,"")</f>
        <v/>
      </c>
      <c r="B1243">
        <f>Weighting!$C$19</f>
        <v>1.7094471538000002</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45">
      <c r="A1244" s="32" t="str">
        <f>IF(Weighting!$P$20&gt;0,B1244,"")</f>
        <v/>
      </c>
      <c r="B1244">
        <f>Weighting!$C$20</f>
        <v>1.8151219505000002</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45">
      <c r="A1245" s="32" t="str">
        <f>IF(Weighting!$P$21&gt;0,B1245,"")</f>
        <v/>
      </c>
      <c r="B1245">
        <f>Weighting!$C$21</f>
        <v>1.9207967472000003</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45">
      <c r="A1246" s="32" t="str">
        <f>IF(Weighting!$P$22&gt;0,B1246,"")</f>
        <v/>
      </c>
      <c r="B1246">
        <f>Weighting!$C$22</f>
        <v>2.0264715439000001</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45">
      <c r="A1247" s="32" t="str">
        <f>IF(Weighting!$P$23&gt;0,B1247,"")</f>
        <v/>
      </c>
      <c r="B1247">
        <f>Weighting!$C$23</f>
        <v>2.1321463405999999</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45">
      <c r="A1248" s="32" t="str">
        <f>IF(Weighting!$P$24&gt;0,B1248,"")</f>
        <v/>
      </c>
      <c r="B1248">
        <f>Weighting!$C$24</f>
        <v>2.2378211372999997</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45">
      <c r="A1249" s="32" t="str">
        <f>IF(Weighting!$P$25&gt;0,B1249,"")</f>
        <v/>
      </c>
      <c r="B1249">
        <f>Weighting!$C$25</f>
        <v>2.3434959339999994</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45">
      <c r="O1250"/>
      <c r="P1250"/>
      <c r="Q1250"/>
      <c r="R1250"/>
    </row>
    <row r="1251" spans="1:25" ht="23.15" x14ac:dyDescent="0.6">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0</v>
      </c>
      <c r="O1251" s="27">
        <f>IF(M1251=FALSE,NA(),(VLOOKUP(1,C1254:K1273,4,FALSE))/(M1251-1))</f>
        <v>0.89473684210526316</v>
      </c>
      <c r="P1251" s="27">
        <f>IF(M1251=FALSE,NA(),SUM(J1254:J1273)/Weighting!$S$5)</f>
        <v>0.5</v>
      </c>
      <c r="Q1251" s="27">
        <f>IF(M1251=FALSE,NA(),SUM(K1254:K1273)/Weighting!$S$6)</f>
        <v>0.39130434782608697</v>
      </c>
      <c r="R1251" s="27">
        <f>IF(M1251=FALSE,NA(),(VLOOKUP(1,G1254:K1273,3,FALSE))/(M1251-1))</f>
        <v>5.2631578947368418E-2</v>
      </c>
      <c r="S1251" s="22" t="str">
        <f>IF(M1251=FALSE,NA(),IF(SUM(J1254:J1273)=2,"yes","no"))</f>
        <v>no</v>
      </c>
      <c r="X1251" s="2" cm="2">
        <f t="array" ref="X1251:X1252">FREQUENCY(IF('Data Transformation'!$B$425:$B$6424='Bin Analysis'!L1251,'Data Transformation'!$G$425:$G$6424),'Data Transformation'!$U$11)</f>
        <v>19</v>
      </c>
      <c r="Y1251" s="2" cm="2">
        <f t="array" ref="Y1251:Y1252">FREQUENCY(IF('Data Transformation'!$B$425:$B$6424='Bin Analysis'!L1251,'Data Transformation'!$G$425:$G$6424),'Data Transformation'!$U$12)</f>
        <v>2</v>
      </c>
    </row>
    <row r="1252" spans="1:25" x14ac:dyDescent="0.45">
      <c r="A1252" s="14" t="s">
        <v>67</v>
      </c>
      <c r="B1252" t="s">
        <v>47</v>
      </c>
      <c r="C1252" t="s">
        <v>5</v>
      </c>
      <c r="D1252" t="s">
        <v>100</v>
      </c>
      <c r="E1252" t="s">
        <v>101</v>
      </c>
      <c r="F1252" t="s">
        <v>102</v>
      </c>
      <c r="G1252" t="s">
        <v>70</v>
      </c>
      <c r="H1252" t="s">
        <v>31</v>
      </c>
      <c r="I1252" t="s">
        <v>32</v>
      </c>
      <c r="J1252" t="s">
        <v>46</v>
      </c>
      <c r="K1252" s="14" t="s">
        <v>45</v>
      </c>
      <c r="M1252" s="14"/>
      <c r="X1252" s="2">
        <v>0</v>
      </c>
      <c r="Y1252" s="2">
        <v>17</v>
      </c>
    </row>
    <row r="1253" spans="1:25" x14ac:dyDescent="0.4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45">
      <c r="A1254" s="32">
        <f>IF(Weighting!$P$6&gt;0,B1254,"")</f>
        <v>0.3356747967</v>
      </c>
      <c r="B1254">
        <f>Weighting!$C$6</f>
        <v>0.3356747967</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1</v>
      </c>
      <c r="I1254">
        <f>H1254-H1253</f>
        <v>1</v>
      </c>
      <c r="J1254">
        <f>IF(I1254=0,0,1)</f>
        <v>1</v>
      </c>
      <c r="K1254">
        <f>J1254*Weighting!$W$6</f>
        <v>1</v>
      </c>
      <c r="M1254" s="14"/>
    </row>
    <row r="1255" spans="1:25" x14ac:dyDescent="0.45">
      <c r="A1255" s="32">
        <f>IF(Weighting!$P$7&gt;0,B1255,"")</f>
        <v>0.44134959340000002</v>
      </c>
      <c r="B1255">
        <f>Weighting!$C$7</f>
        <v>0.44134959340000002</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1</v>
      </c>
      <c r="I1255">
        <f t="shared" ref="I1255:I1273" si="157">H1255-H1254</f>
        <v>0</v>
      </c>
      <c r="J1255">
        <f>IF(I1255=0,0,1)</f>
        <v>0</v>
      </c>
      <c r="K1255">
        <f>J1255*Weighting!$W$7</f>
        <v>0</v>
      </c>
      <c r="M1255" s="14"/>
    </row>
    <row r="1256" spans="1:25" x14ac:dyDescent="0.45">
      <c r="A1256" s="32">
        <f>IF(Weighting!$P$8&gt;0,B1256,"")</f>
        <v>0.54702439010000004</v>
      </c>
      <c r="B1256">
        <f>Weighting!$C$8</f>
        <v>0.54702439010000004</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1</v>
      </c>
      <c r="I1256">
        <f t="shared" si="157"/>
        <v>0</v>
      </c>
      <c r="J1256">
        <f t="shared" ref="J1256:J1273" si="158">IF(I1256=0,0,1)</f>
        <v>0</v>
      </c>
      <c r="K1256">
        <f>J1256*Weighting!$W$8</f>
        <v>0</v>
      </c>
      <c r="M1256" s="14"/>
    </row>
    <row r="1257" spans="1:25" x14ac:dyDescent="0.45">
      <c r="A1257" s="32">
        <f>IF(Weighting!$P$9&gt;0,B1257,"")</f>
        <v>0.65269918680000005</v>
      </c>
      <c r="B1257" s="50">
        <f>Weighting!$C$9</f>
        <v>0.65269918680000005</v>
      </c>
      <c r="C1257">
        <f>Weighting!$F$9</f>
        <v>0</v>
      </c>
      <c r="D1257" t="b">
        <f>IF(C1257=1,'Data Transformation'!$G$3+0.5*'Data Transformation'!$W$25,IF(C1258=1,D1258-'Data Transformation'!$W$25,FALSE))</f>
        <v>0</v>
      </c>
      <c r="E1257" t="str">
        <f t="array" ref="E1257">IF(ISLOGICAL(D1257),"",FREQUENCY(IF('Data Transformation'!$B$425:$B$8425='Bin Analysis'!$B1251,'Data Transformation'!$G$425:$G$8425),D1257))</f>
        <v/>
      </c>
      <c r="F1257" t="str">
        <f t="shared" si="156"/>
        <v/>
      </c>
      <c r="G1257">
        <f>Weighting!$H$9</f>
        <v>0</v>
      </c>
      <c r="H1257">
        <f t="array" ref="H1257">FREQUENCY(IF('Data Transformation'!$B$4:$B$8425=B1251,'Data Transformation'!$G$4:$G$8425),'Bin Analysis'!$B1257)</f>
        <v>1</v>
      </c>
      <c r="I1257">
        <f t="shared" si="157"/>
        <v>0</v>
      </c>
      <c r="J1257">
        <f t="shared" si="158"/>
        <v>0</v>
      </c>
      <c r="K1257">
        <f>J1257*Weighting!$W$9</f>
        <v>0</v>
      </c>
      <c r="M1257" s="14"/>
    </row>
    <row r="1258" spans="1:25" x14ac:dyDescent="0.45">
      <c r="A1258" s="32">
        <f>IF(Weighting!$P$10&gt;0,B1258,"")</f>
        <v>0.75837398350000007</v>
      </c>
      <c r="B1258">
        <f>Weighting!$C$10</f>
        <v>0.75837398350000007</v>
      </c>
      <c r="C1258">
        <f>Weighting!$F$10</f>
        <v>0</v>
      </c>
      <c r="D1258" t="b">
        <f>IF(C1258=1,'Data Transformation'!$G$3+0.5*'Data Transformation'!$W$25,IF(C1259=1,D1259-'Data Transformation'!$W$25,FALSE))</f>
        <v>0</v>
      </c>
      <c r="E1258" t="str">
        <f t="array" ref="E1258">IF(ISLOGICAL(D1258),"",FREQUENCY(IF('Data Transformation'!$B$425:$B$8425='Bin Analysis'!$B1251,'Data Transformation'!$G$425:$G$8425),D1258))</f>
        <v/>
      </c>
      <c r="F1258" t="str">
        <f t="shared" si="156"/>
        <v/>
      </c>
      <c r="G1258">
        <f>Weighting!$H$10</f>
        <v>0</v>
      </c>
      <c r="H1258">
        <f t="array" ref="H1258">FREQUENCY(IF('Data Transformation'!$B$4:$B$8425=B1251,'Data Transformation'!$G$4:$G$8425),'Bin Analysis'!$B1258)</f>
        <v>1</v>
      </c>
      <c r="I1258">
        <f t="shared" si="157"/>
        <v>0</v>
      </c>
      <c r="J1258">
        <f t="shared" si="158"/>
        <v>0</v>
      </c>
      <c r="K1258">
        <f>J1258*Weighting!$W$10</f>
        <v>0</v>
      </c>
      <c r="M1258" s="14"/>
    </row>
    <row r="1259" spans="1:25" x14ac:dyDescent="0.45">
      <c r="A1259" s="32">
        <f>IF(Weighting!$P$11&gt;0,B1259,"")</f>
        <v>0.86404878020000009</v>
      </c>
      <c r="B1259">
        <f>Weighting!$C$11</f>
        <v>0.86404878020000009</v>
      </c>
      <c r="C1259">
        <f>Weighting!$F$11</f>
        <v>0</v>
      </c>
      <c r="D1259" t="b">
        <f>IF(C1259=1,'Data Transformation'!$G$3+0.5*'Data Transformation'!$W$25,IF(C1260=1,D1260-'Data Transformation'!$W$25,FALSE))</f>
        <v>0</v>
      </c>
      <c r="E1259" t="str">
        <f t="array" ref="E1259">IF(ISLOGICAL(D1259),"",FREQUENCY(IF('Data Transformation'!$B$425:$B$8425='Bin Analysis'!$B1251,'Data Transformation'!$G$425:$G$8425),D1259))</f>
        <v/>
      </c>
      <c r="F1259" t="str">
        <f t="shared" si="156"/>
        <v/>
      </c>
      <c r="G1259">
        <f>Weighting!$H$11</f>
        <v>0</v>
      </c>
      <c r="H1259">
        <f t="array" ref="H1259">FREQUENCY(IF('Data Transformation'!$B$4:$B$8425=B1251,'Data Transformation'!$G$4:$G$8425),'Bin Analysis'!$B1259)</f>
        <v>3</v>
      </c>
      <c r="I1259">
        <f t="shared" si="157"/>
        <v>2</v>
      </c>
      <c r="J1259">
        <f t="shared" si="158"/>
        <v>1</v>
      </c>
      <c r="K1259">
        <f>J1259*Weighting!$W$11</f>
        <v>3</v>
      </c>
      <c r="M1259" s="14"/>
    </row>
    <row r="1260" spans="1:25" x14ac:dyDescent="0.45">
      <c r="A1260" s="32">
        <f>IF(Weighting!$P$12&gt;0,B1260,"")</f>
        <v>0.96972357690000011</v>
      </c>
      <c r="B1260">
        <f>Weighting!$C$12</f>
        <v>0.96972357690000011</v>
      </c>
      <c r="C1260">
        <f>Weighting!$F$12</f>
        <v>0</v>
      </c>
      <c r="D1260">
        <f>IF(C1260=1,'Data Transformation'!$G$3+0.5*'Data Transformation'!$W$25,IF(C1261=1,D1261-'Data Transformation'!$W$25,FALSE))</f>
        <v>0.76999999999999991</v>
      </c>
      <c r="E1260">
        <f t="array" ref="E1260">IF(ISLOGICAL(D1260),"",FREQUENCY(IF('Data Transformation'!$B$425:$B$8425='Bin Analysis'!$B1251,'Data Transformation'!$G$425:$G$8425),D1260))</f>
        <v>2</v>
      </c>
      <c r="F1260" t="e">
        <f t="shared" si="156"/>
        <v>#VALUE!</v>
      </c>
      <c r="G1260">
        <f>Weighting!$H$12</f>
        <v>0</v>
      </c>
      <c r="H1260">
        <f t="array" ref="H1260">FREQUENCY(IF('Data Transformation'!$B$4:$B$8425=B1251,'Data Transformation'!$G$4:$G$8425),'Bin Analysis'!$B1260)</f>
        <v>11</v>
      </c>
      <c r="I1260">
        <f t="shared" si="157"/>
        <v>8</v>
      </c>
      <c r="J1260">
        <f t="shared" si="158"/>
        <v>1</v>
      </c>
      <c r="K1260">
        <f>J1260*Weighting!$W$12</f>
        <v>2</v>
      </c>
      <c r="M1260" s="14"/>
    </row>
    <row r="1261" spans="1:25" x14ac:dyDescent="0.45">
      <c r="A1261" s="32">
        <f>IF(Weighting!$P$13&gt;0,B1261,"")</f>
        <v>1.0753983736000001</v>
      </c>
      <c r="B1261">
        <f>Weighting!$C$13</f>
        <v>1.0753983736000001</v>
      </c>
      <c r="C1261">
        <f>Weighting!$F$13</f>
        <v>1</v>
      </c>
      <c r="D1261">
        <f>IF(C1261=1,'Data Transformation'!$G$3+0.5*'Data Transformation'!$W$25,IF(C1262=1,D1262-'Data Transformation'!$W$25,FALSE))</f>
        <v>1.17</v>
      </c>
      <c r="E1261">
        <f t="array" ref="E1261">IF(ISLOGICAL(D1261),"",FREQUENCY(IF('Data Transformation'!$B$425:$B$8425='Bin Analysis'!$B1251,'Data Transformation'!$G$425:$G$8425),D1261))</f>
        <v>19</v>
      </c>
      <c r="F1261">
        <f t="shared" si="156"/>
        <v>17</v>
      </c>
      <c r="G1261">
        <f>Weighting!$H$13</f>
        <v>0</v>
      </c>
      <c r="H1261">
        <f t="array" ref="H1261">FREQUENCY(IF('Data Transformation'!$B$4:$B$8425=B1251,'Data Transformation'!$G$4:$G$8425),'Bin Analysis'!$B1261)</f>
        <v>18</v>
      </c>
      <c r="I1261">
        <f t="shared" si="157"/>
        <v>7</v>
      </c>
      <c r="J1261">
        <f t="shared" si="158"/>
        <v>1</v>
      </c>
      <c r="K1261">
        <f>J1261*Weighting!$W$13</f>
        <v>1</v>
      </c>
      <c r="M1261" s="14"/>
    </row>
    <row r="1262" spans="1:25" x14ac:dyDescent="0.45">
      <c r="A1262" s="32">
        <f>IF(Weighting!$P$14&gt;0,B1262,"")</f>
        <v>1.1810731703000001</v>
      </c>
      <c r="B1262">
        <f>Weighting!$C$14</f>
        <v>1.1810731703000001</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2</v>
      </c>
      <c r="J1262">
        <f t="shared" si="158"/>
        <v>1</v>
      </c>
      <c r="K1262">
        <f>J1262*Weighting!$W$14</f>
        <v>2</v>
      </c>
      <c r="M1262" s="14"/>
    </row>
    <row r="1263" spans="1:25" x14ac:dyDescent="0.45">
      <c r="A1263" s="32">
        <f>IF(Weighting!$P$15&gt;0,B1263,"")</f>
        <v>1.2867489670000001</v>
      </c>
      <c r="B1263">
        <f>Weighting!$C$15</f>
        <v>1.2867489670000001</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45">
      <c r="A1264" s="32" t="str">
        <f>IF(Weighting!$P$16&gt;0,B1264,"")</f>
        <v/>
      </c>
      <c r="B1264">
        <f>Weighting!$C$16</f>
        <v>1.3924227637000002</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45">
      <c r="A1265" s="32" t="str">
        <f>IF(Weighting!$P$17&gt;0,B1265,"")</f>
        <v/>
      </c>
      <c r="B1265">
        <f>Weighting!$C$17</f>
        <v>1.4980975604000002</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45">
      <c r="A1266" s="32" t="str">
        <f>IF(Weighting!$P$18&gt;0,B1266,"")</f>
        <v/>
      </c>
      <c r="B1266">
        <f>Weighting!$C$18</f>
        <v>1.6037723571000002</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45">
      <c r="A1267" s="32" t="str">
        <f>IF(Weighting!$P$19&gt;0,B1267,"")</f>
        <v/>
      </c>
      <c r="B1267">
        <f>Weighting!$C$19</f>
        <v>1.7094471538000002</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45">
      <c r="A1268" s="32" t="str">
        <f>IF(Weighting!$P$20&gt;0,B1268,"")</f>
        <v/>
      </c>
      <c r="B1268">
        <f>Weighting!$C$20</f>
        <v>1.8151219505000002</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45">
      <c r="A1269" s="32" t="str">
        <f>IF(Weighting!$P$21&gt;0,B1269,"")</f>
        <v/>
      </c>
      <c r="B1269">
        <f>Weighting!$C$21</f>
        <v>1.9207967472000003</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45">
      <c r="A1270" s="32" t="str">
        <f>IF(Weighting!$P$22&gt;0,B1270,"")</f>
        <v/>
      </c>
      <c r="B1270">
        <f>Weighting!$C$22</f>
        <v>2.0264715439000001</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45">
      <c r="A1271" s="32" t="str">
        <f>IF(Weighting!$P$23&gt;0,B1271,"")</f>
        <v/>
      </c>
      <c r="B1271">
        <f>Weighting!$C$23</f>
        <v>2.1321463405999999</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45">
      <c r="A1272" s="32" t="str">
        <f>IF(Weighting!$P$24&gt;0,B1272,"")</f>
        <v/>
      </c>
      <c r="B1272">
        <f>Weighting!$C$24</f>
        <v>2.2378211372999997</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45">
      <c r="A1273" s="32" t="str">
        <f>IF(Weighting!$P$25&gt;0,B1273,"")</f>
        <v/>
      </c>
      <c r="B1273">
        <f>Weighting!$C$25</f>
        <v>2.3434959339999994</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45">
      <c r="O1274"/>
      <c r="P1274"/>
      <c r="Q1274"/>
      <c r="R1274"/>
    </row>
    <row r="1275" spans="1:25" ht="23.15" x14ac:dyDescent="0.6">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20</v>
      </c>
      <c r="N1275" s="27">
        <f>IF('Input and Summary Results'!$J$16="minimum",'Bin Analysis'!X1276/(M1275-1),'Bin Analysis'!Y1275/('Bin Analysis'!M1275-1))</f>
        <v>0</v>
      </c>
      <c r="O1275" s="27">
        <f>IF(M1275=FALSE,NA(),(VLOOKUP(1,C1278:K1297,4,FALSE))/(M1275-1))</f>
        <v>0.94736842105263153</v>
      </c>
      <c r="P1275" s="27">
        <f>IF(M1275=FALSE,NA(),SUM(J1278:J1297)/Weighting!$S$5)</f>
        <v>0.3</v>
      </c>
      <c r="Q1275" s="27">
        <f>IF(M1275=FALSE,NA(),SUM(K1278:K1297)/Weighting!$S$6)</f>
        <v>0.17391304347826086</v>
      </c>
      <c r="R1275" s="27">
        <f>IF(M1275=FALSE,NA(),(VLOOKUP(1,G1278:K1297,3,FALSE))/(M1275-1))</f>
        <v>5.2631578947368418E-2</v>
      </c>
      <c r="S1275" s="22" t="str">
        <f>IF(M1275=FALSE,NA(),IF(SUM(J1278:J1297)=2,"yes","no"))</f>
        <v>no</v>
      </c>
      <c r="X1275" s="2" cm="2">
        <f t="array" ref="X1275:X1276">FREQUENCY(IF('Data Transformation'!$B$425:$B$6424='Bin Analysis'!L1275,'Data Transformation'!$G$425:$G$6424),'Data Transformation'!$U$11)</f>
        <v>19</v>
      </c>
      <c r="Y1275" s="2" cm="2">
        <f t="array" ref="Y1275:Y1276">FREQUENCY(IF('Data Transformation'!$B$425:$B$6424='Bin Analysis'!L1275,'Data Transformation'!$G$425:$G$6424),'Data Transformation'!$U$12)</f>
        <v>1</v>
      </c>
    </row>
    <row r="1276" spans="1:25" x14ac:dyDescent="0.45">
      <c r="A1276" s="14" t="s">
        <v>67</v>
      </c>
      <c r="B1276" t="s">
        <v>47</v>
      </c>
      <c r="C1276" t="s">
        <v>5</v>
      </c>
      <c r="D1276" t="s">
        <v>100</v>
      </c>
      <c r="E1276" t="s">
        <v>101</v>
      </c>
      <c r="F1276" t="s">
        <v>102</v>
      </c>
      <c r="G1276" t="s">
        <v>70</v>
      </c>
      <c r="H1276" t="s">
        <v>31</v>
      </c>
      <c r="I1276" t="s">
        <v>32</v>
      </c>
      <c r="J1276" t="s">
        <v>46</v>
      </c>
      <c r="K1276" s="14" t="s">
        <v>45</v>
      </c>
      <c r="M1276" s="14"/>
      <c r="X1276" s="2">
        <v>0</v>
      </c>
      <c r="Y1276" s="2">
        <v>18</v>
      </c>
    </row>
    <row r="1277" spans="1:25" x14ac:dyDescent="0.4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45">
      <c r="A1278" s="32">
        <f>IF(Weighting!$P$6&gt;0,B1278,"")</f>
        <v>0.3356747967</v>
      </c>
      <c r="B1278">
        <f>Weighting!$C$6</f>
        <v>0.3356747967</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45">
      <c r="A1279" s="32">
        <f>IF(Weighting!$P$7&gt;0,B1279,"")</f>
        <v>0.44134959340000002</v>
      </c>
      <c r="B1279">
        <f>Weighting!$C$7</f>
        <v>0.44134959340000002</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45">
      <c r="A1280" s="32">
        <f>IF(Weighting!$P$8&gt;0,B1280,"")</f>
        <v>0.54702439010000004</v>
      </c>
      <c r="B1280">
        <f>Weighting!$C$8</f>
        <v>0.54702439010000004</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1</v>
      </c>
      <c r="I1280">
        <f t="shared" si="160"/>
        <v>0</v>
      </c>
      <c r="J1280">
        <f t="shared" ref="J1280:J1297" si="161">IF(I1280=0,0,1)</f>
        <v>0</v>
      </c>
      <c r="K1280">
        <f>J1280*Weighting!$W$8</f>
        <v>0</v>
      </c>
      <c r="M1280" s="14"/>
    </row>
    <row r="1281" spans="1:13" x14ac:dyDescent="0.45">
      <c r="A1281" s="32">
        <f>IF(Weighting!$P$9&gt;0,B1281,"")</f>
        <v>0.65269918680000005</v>
      </c>
      <c r="B1281" s="50">
        <f>Weighting!$C$9</f>
        <v>0.65269918680000005</v>
      </c>
      <c r="C1281">
        <f>Weighting!$F$9</f>
        <v>0</v>
      </c>
      <c r="D1281" t="b">
        <f>IF(C1281=1,'Data Transformation'!$G$3+0.5*'Data Transformation'!$W$25,IF(C1282=1,D1282-'Data Transformation'!$W$25,FALSE))</f>
        <v>0</v>
      </c>
      <c r="E1281" t="str">
        <f t="array" ref="E1281">IF(ISLOGICAL(D1281),"",FREQUENCY(IF('Data Transformation'!$B$425:$B$8425='Bin Analysis'!$B1275,'Data Transformation'!$G$425:$G$8425),D1281))</f>
        <v/>
      </c>
      <c r="F1281" t="str">
        <f t="shared" si="159"/>
        <v/>
      </c>
      <c r="G1281">
        <f>Weighting!$H$9</f>
        <v>0</v>
      </c>
      <c r="H1281">
        <f t="array" ref="H1281">FREQUENCY(IF('Data Transformation'!$B$4:$B$8425=B1275,'Data Transformation'!$G$4:$G$8425),'Bin Analysis'!$B1281)</f>
        <v>1</v>
      </c>
      <c r="I1281">
        <f t="shared" si="160"/>
        <v>0</v>
      </c>
      <c r="J1281">
        <f t="shared" si="161"/>
        <v>0</v>
      </c>
      <c r="K1281">
        <f>J1281*Weighting!$W$9</f>
        <v>0</v>
      </c>
      <c r="M1281" s="14"/>
    </row>
    <row r="1282" spans="1:13" x14ac:dyDescent="0.45">
      <c r="A1282" s="32">
        <f>IF(Weighting!$P$10&gt;0,B1282,"")</f>
        <v>0.75837398350000007</v>
      </c>
      <c r="B1282">
        <f>Weighting!$C$10</f>
        <v>0.75837398350000007</v>
      </c>
      <c r="C1282">
        <f>Weighting!$F$10</f>
        <v>0</v>
      </c>
      <c r="D1282" t="b">
        <f>IF(C1282=1,'Data Transformation'!$G$3+0.5*'Data Transformation'!$W$25,IF(C1283=1,D1283-'Data Transformation'!$W$25,FALSE))</f>
        <v>0</v>
      </c>
      <c r="E1282" t="str">
        <f t="array" ref="E1282">IF(ISLOGICAL(D1282),"",FREQUENCY(IF('Data Transformation'!$B$425:$B$8425='Bin Analysis'!$B1275,'Data Transformation'!$G$425:$G$8425),D1282))</f>
        <v/>
      </c>
      <c r="F1282" t="str">
        <f t="shared" si="159"/>
        <v/>
      </c>
      <c r="G1282">
        <f>Weighting!$H$10</f>
        <v>0</v>
      </c>
      <c r="H1282">
        <f t="array" ref="H1282">FREQUENCY(IF('Data Transformation'!$B$4:$B$8425=B1275,'Data Transformation'!$G$4:$G$8425),'Bin Analysis'!$B1282)</f>
        <v>1</v>
      </c>
      <c r="I1282">
        <f t="shared" si="160"/>
        <v>0</v>
      </c>
      <c r="J1282">
        <f t="shared" si="161"/>
        <v>0</v>
      </c>
      <c r="K1282">
        <f>J1282*Weighting!$W$10</f>
        <v>0</v>
      </c>
      <c r="M1282" s="14"/>
    </row>
    <row r="1283" spans="1:13" x14ac:dyDescent="0.45">
      <c r="A1283" s="32">
        <f>IF(Weighting!$P$11&gt;0,B1283,"")</f>
        <v>0.86404878020000009</v>
      </c>
      <c r="B1283">
        <f>Weighting!$C$11</f>
        <v>0.86404878020000009</v>
      </c>
      <c r="C1283">
        <f>Weighting!$F$11</f>
        <v>0</v>
      </c>
      <c r="D1283" t="b">
        <f>IF(C1283=1,'Data Transformation'!$G$3+0.5*'Data Transformation'!$W$25,IF(C1284=1,D1284-'Data Transformation'!$W$25,FALSE))</f>
        <v>0</v>
      </c>
      <c r="E1283" t="str">
        <f t="array" ref="E1283">IF(ISLOGICAL(D1283),"",FREQUENCY(IF('Data Transformation'!$B$425:$B$8425='Bin Analysis'!$B1275,'Data Transformation'!$G$425:$G$8425),D1283))</f>
        <v/>
      </c>
      <c r="F1283" t="str">
        <f t="shared" si="159"/>
        <v/>
      </c>
      <c r="G1283">
        <f>Weighting!$H$11</f>
        <v>0</v>
      </c>
      <c r="H1283">
        <f t="array" ref="H1283">FREQUENCY(IF('Data Transformation'!$B$4:$B$8425=B1275,'Data Transformation'!$G$4:$G$8425),'Bin Analysis'!$B1283)</f>
        <v>1</v>
      </c>
      <c r="I1283">
        <f t="shared" si="160"/>
        <v>0</v>
      </c>
      <c r="J1283">
        <f t="shared" si="161"/>
        <v>0</v>
      </c>
      <c r="K1283">
        <f>J1283*Weighting!$W$11</f>
        <v>0</v>
      </c>
      <c r="M1283" s="14"/>
    </row>
    <row r="1284" spans="1:13" x14ac:dyDescent="0.45">
      <c r="A1284" s="32">
        <f>IF(Weighting!$P$12&gt;0,B1284,"")</f>
        <v>0.96972357690000011</v>
      </c>
      <c r="B1284">
        <f>Weighting!$C$12</f>
        <v>0.96972357690000011</v>
      </c>
      <c r="C1284">
        <f>Weighting!$F$12</f>
        <v>0</v>
      </c>
      <c r="D1284">
        <f>IF(C1284=1,'Data Transformation'!$G$3+0.5*'Data Transformation'!$W$25,IF(C1285=1,D1285-'Data Transformation'!$W$25,FALSE))</f>
        <v>0.76999999999999991</v>
      </c>
      <c r="E1284">
        <f t="array" ref="E1284">IF(ISLOGICAL(D1284),"",FREQUENCY(IF('Data Transformation'!$B$425:$B$8425='Bin Analysis'!$B1275,'Data Transformation'!$G$425:$G$8425),D1284))</f>
        <v>1</v>
      </c>
      <c r="F1284" t="e">
        <f t="shared" si="159"/>
        <v>#VALUE!</v>
      </c>
      <c r="G1284">
        <f>Weighting!$H$12</f>
        <v>0</v>
      </c>
      <c r="H1284">
        <f t="array" ref="H1284">FREQUENCY(IF('Data Transformation'!$B$4:$B$8425=B1275,'Data Transformation'!$G$4:$G$8425),'Bin Analysis'!$B1284)</f>
        <v>3</v>
      </c>
      <c r="I1284">
        <f t="shared" si="160"/>
        <v>2</v>
      </c>
      <c r="J1284">
        <f t="shared" si="161"/>
        <v>1</v>
      </c>
      <c r="K1284">
        <f>J1284*Weighting!$W$12</f>
        <v>2</v>
      </c>
      <c r="M1284" s="14"/>
    </row>
    <row r="1285" spans="1:13" x14ac:dyDescent="0.45">
      <c r="A1285" s="32">
        <f>IF(Weighting!$P$13&gt;0,B1285,"")</f>
        <v>1.0753983736000001</v>
      </c>
      <c r="B1285">
        <f>Weighting!$C$13</f>
        <v>1.0753983736000001</v>
      </c>
      <c r="C1285">
        <f>Weighting!$F$13</f>
        <v>1</v>
      </c>
      <c r="D1285">
        <f>IF(C1285=1,'Data Transformation'!$G$3+0.5*'Data Transformation'!$W$25,IF(C1286=1,D1286-'Data Transformation'!$W$25,FALSE))</f>
        <v>1.17</v>
      </c>
      <c r="E1285">
        <f t="array" ref="E1285">IF(ISLOGICAL(D1285),"",FREQUENCY(IF('Data Transformation'!$B$425:$B$8425='Bin Analysis'!$B1275,'Data Transformation'!$G$425:$G$8425),D1285))</f>
        <v>19</v>
      </c>
      <c r="F1285">
        <f t="shared" si="159"/>
        <v>18</v>
      </c>
      <c r="G1285">
        <f>Weighting!$H$13</f>
        <v>0</v>
      </c>
      <c r="H1285">
        <f t="array" ref="H1285">FREQUENCY(IF('Data Transformation'!$B$4:$B$8425=B1275,'Data Transformation'!$G$4:$G$8425),'Bin Analysis'!$B1285)</f>
        <v>20</v>
      </c>
      <c r="I1285">
        <f t="shared" si="160"/>
        <v>17</v>
      </c>
      <c r="J1285">
        <f t="shared" si="161"/>
        <v>1</v>
      </c>
      <c r="K1285">
        <f>J1285*Weighting!$W$13</f>
        <v>1</v>
      </c>
      <c r="M1285" s="14"/>
    </row>
    <row r="1286" spans="1:13" x14ac:dyDescent="0.45">
      <c r="A1286" s="32">
        <f>IF(Weighting!$P$14&gt;0,B1286,"")</f>
        <v>1.1810731703000001</v>
      </c>
      <c r="B1286">
        <f>Weighting!$C$14</f>
        <v>1.1810731703000001</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20</v>
      </c>
      <c r="I1286">
        <f t="shared" si="160"/>
        <v>0</v>
      </c>
      <c r="J1286">
        <f t="shared" si="161"/>
        <v>0</v>
      </c>
      <c r="K1286">
        <f>J1286*Weighting!$W$14</f>
        <v>0</v>
      </c>
      <c r="M1286" s="14"/>
    </row>
    <row r="1287" spans="1:13" x14ac:dyDescent="0.45">
      <c r="A1287" s="32">
        <f>IF(Weighting!$P$15&gt;0,B1287,"")</f>
        <v>1.2867489670000001</v>
      </c>
      <c r="B1287">
        <f>Weighting!$C$15</f>
        <v>1.2867489670000001</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20</v>
      </c>
      <c r="I1287">
        <f t="shared" si="160"/>
        <v>0</v>
      </c>
      <c r="J1287">
        <f t="shared" si="161"/>
        <v>0</v>
      </c>
      <c r="K1287">
        <f>J1287*Weighting!$W$15</f>
        <v>0</v>
      </c>
      <c r="M1287" s="14"/>
    </row>
    <row r="1288" spans="1:13" x14ac:dyDescent="0.45">
      <c r="A1288" s="32" t="str">
        <f>IF(Weighting!$P$16&gt;0,B1288,"")</f>
        <v/>
      </c>
      <c r="B1288">
        <f>Weighting!$C$16</f>
        <v>1.3924227637000002</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20</v>
      </c>
      <c r="I1288">
        <f t="shared" si="160"/>
        <v>0</v>
      </c>
      <c r="J1288">
        <f t="shared" si="161"/>
        <v>0</v>
      </c>
      <c r="K1288">
        <f>J1288*Weighting!$W$16</f>
        <v>0</v>
      </c>
      <c r="M1288" s="14"/>
    </row>
    <row r="1289" spans="1:13" x14ac:dyDescent="0.45">
      <c r="A1289" s="32" t="str">
        <f>IF(Weighting!$P$17&gt;0,B1289,"")</f>
        <v/>
      </c>
      <c r="B1289">
        <f>Weighting!$C$17</f>
        <v>1.4980975604000002</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20</v>
      </c>
      <c r="I1289">
        <f t="shared" si="160"/>
        <v>0</v>
      </c>
      <c r="J1289">
        <f t="shared" si="161"/>
        <v>0</v>
      </c>
      <c r="K1289">
        <f>J1289*Weighting!$W$17</f>
        <v>0</v>
      </c>
      <c r="M1289" s="14"/>
    </row>
    <row r="1290" spans="1:13" x14ac:dyDescent="0.45">
      <c r="A1290" s="32" t="str">
        <f>IF(Weighting!$P$18&gt;0,B1290,"")</f>
        <v/>
      </c>
      <c r="B1290">
        <f>Weighting!$C$18</f>
        <v>1.6037723571000002</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20</v>
      </c>
      <c r="I1290">
        <f t="shared" si="160"/>
        <v>0</v>
      </c>
      <c r="J1290">
        <f t="shared" si="161"/>
        <v>0</v>
      </c>
      <c r="K1290">
        <f>J1290*Weighting!$W$18</f>
        <v>0</v>
      </c>
      <c r="M1290" s="14"/>
    </row>
    <row r="1291" spans="1:13" x14ac:dyDescent="0.45">
      <c r="A1291" s="32" t="str">
        <f>IF(Weighting!$P$19&gt;0,B1291,"")</f>
        <v/>
      </c>
      <c r="B1291">
        <f>Weighting!$C$19</f>
        <v>1.7094471538000002</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20</v>
      </c>
      <c r="I1291">
        <f t="shared" si="160"/>
        <v>0</v>
      </c>
      <c r="J1291">
        <f t="shared" si="161"/>
        <v>0</v>
      </c>
      <c r="K1291">
        <f>J1291*Weighting!$W$19</f>
        <v>0</v>
      </c>
      <c r="M1291" s="14"/>
    </row>
    <row r="1292" spans="1:13" x14ac:dyDescent="0.45">
      <c r="A1292" s="32" t="str">
        <f>IF(Weighting!$P$20&gt;0,B1292,"")</f>
        <v/>
      </c>
      <c r="B1292">
        <f>Weighting!$C$20</f>
        <v>1.8151219505000002</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20</v>
      </c>
      <c r="I1292">
        <f t="shared" si="160"/>
        <v>0</v>
      </c>
      <c r="J1292">
        <f t="shared" si="161"/>
        <v>0</v>
      </c>
      <c r="K1292">
        <f>J1292*Weighting!$W$20</f>
        <v>0</v>
      </c>
      <c r="M1292" s="14"/>
    </row>
    <row r="1293" spans="1:13" x14ac:dyDescent="0.45">
      <c r="A1293" s="32" t="str">
        <f>IF(Weighting!$P$21&gt;0,B1293,"")</f>
        <v/>
      </c>
      <c r="B1293">
        <f>Weighting!$C$21</f>
        <v>1.9207967472000003</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20</v>
      </c>
      <c r="I1293">
        <f t="shared" si="160"/>
        <v>0</v>
      </c>
      <c r="J1293">
        <f t="shared" si="161"/>
        <v>0</v>
      </c>
      <c r="K1293">
        <f>J1293*Weighting!$W$21</f>
        <v>0</v>
      </c>
      <c r="M1293" s="14"/>
    </row>
    <row r="1294" spans="1:13" x14ac:dyDescent="0.45">
      <c r="A1294" s="32" t="str">
        <f>IF(Weighting!$P$22&gt;0,B1294,"")</f>
        <v/>
      </c>
      <c r="B1294">
        <f>Weighting!$C$22</f>
        <v>2.0264715439000001</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20</v>
      </c>
      <c r="I1294">
        <f t="shared" si="160"/>
        <v>0</v>
      </c>
      <c r="J1294">
        <f t="shared" si="161"/>
        <v>0</v>
      </c>
      <c r="K1294">
        <f>J1294*Weighting!$W$22</f>
        <v>0</v>
      </c>
      <c r="M1294" s="14"/>
    </row>
    <row r="1295" spans="1:13" x14ac:dyDescent="0.45">
      <c r="A1295" s="32" t="str">
        <f>IF(Weighting!$P$23&gt;0,B1295,"")</f>
        <v/>
      </c>
      <c r="B1295">
        <f>Weighting!$C$23</f>
        <v>2.1321463405999999</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20</v>
      </c>
      <c r="I1295">
        <f t="shared" si="160"/>
        <v>0</v>
      </c>
      <c r="J1295">
        <f t="shared" si="161"/>
        <v>0</v>
      </c>
      <c r="K1295">
        <f>J1295*Weighting!$W$23</f>
        <v>0</v>
      </c>
      <c r="M1295" s="14"/>
    </row>
    <row r="1296" spans="1:13" x14ac:dyDescent="0.45">
      <c r="A1296" s="32" t="str">
        <f>IF(Weighting!$P$24&gt;0,B1296,"")</f>
        <v/>
      </c>
      <c r="B1296">
        <f>Weighting!$C$24</f>
        <v>2.2378211372999997</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20</v>
      </c>
      <c r="I1296">
        <f t="shared" si="160"/>
        <v>0</v>
      </c>
      <c r="J1296">
        <f t="shared" si="161"/>
        <v>0</v>
      </c>
      <c r="K1296">
        <f>J1296*Weighting!$W$24</f>
        <v>0</v>
      </c>
      <c r="M1296" s="14"/>
    </row>
    <row r="1297" spans="1:25" x14ac:dyDescent="0.45">
      <c r="A1297" s="32" t="str">
        <f>IF(Weighting!$P$25&gt;0,B1297,"")</f>
        <v/>
      </c>
      <c r="B1297">
        <f>Weighting!$C$25</f>
        <v>2.3434959339999994</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20</v>
      </c>
      <c r="I1297">
        <f t="shared" si="160"/>
        <v>0</v>
      </c>
      <c r="J1297">
        <f t="shared" si="161"/>
        <v>0</v>
      </c>
      <c r="K1297">
        <f>J1297*Weighting!$W$25</f>
        <v>0</v>
      </c>
      <c r="M1297" s="14"/>
    </row>
    <row r="1298" spans="1:25" x14ac:dyDescent="0.45">
      <c r="A1298" s="32"/>
      <c r="M1298" s="14"/>
    </row>
    <row r="1299" spans="1:25" ht="23.15" x14ac:dyDescent="0.6">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20</v>
      </c>
      <c r="N1299" s="27">
        <f>IF('Input and Summary Results'!$J$16="minimum",'Bin Analysis'!X1300/(M1299-1),'Bin Analysis'!Y1299/('Bin Analysis'!M1299-1))</f>
        <v>0</v>
      </c>
      <c r="O1299" s="27">
        <f>IF(M1299=FALSE,NA(),(VLOOKUP(1,C1302:K1321,4,FALSE))/(M1299-1))</f>
        <v>0.89473684210526316</v>
      </c>
      <c r="P1299" s="27">
        <f>IF(M1299=FALSE,NA(),SUM(J1302:J1321)/Weighting!$S$5)</f>
        <v>0.5</v>
      </c>
      <c r="Q1299" s="27">
        <f>IF(M1299=FALSE,NA(),SUM(K1302:K1321)/Weighting!$S$6)</f>
        <v>0.47826086956521741</v>
      </c>
      <c r="R1299" s="27">
        <f>IF(M1299=FALSE,NA(),(VLOOKUP(1,G1302:K1321,3,FALSE))/(M1299-1))</f>
        <v>0</v>
      </c>
      <c r="S1299" s="22" t="str">
        <f>IF(M1299=FALSE,NA(),IF(SUM(J1302:J1321)=2,"yes","no"))</f>
        <v>no</v>
      </c>
      <c r="X1299" s="2" cm="2">
        <f t="array" ref="X1299:X1300">FREQUENCY(IF('Data Transformation'!$B$425:$B$6424='Bin Analysis'!L1299,'Data Transformation'!$G$425:$G$6424),'Data Transformation'!$U$11)</f>
        <v>19</v>
      </c>
      <c r="Y1299" s="2" cm="2">
        <f t="array" ref="Y1299:Y1300">FREQUENCY(IF('Data Transformation'!$B$425:$B$6424='Bin Analysis'!L1299,'Data Transformation'!$G$425:$G$6424),'Data Transformation'!$U$12)</f>
        <v>2</v>
      </c>
    </row>
    <row r="1300" spans="1:25" x14ac:dyDescent="0.45">
      <c r="A1300" s="14" t="s">
        <v>67</v>
      </c>
      <c r="B1300" t="s">
        <v>47</v>
      </c>
      <c r="C1300" t="s">
        <v>5</v>
      </c>
      <c r="D1300" t="s">
        <v>100</v>
      </c>
      <c r="E1300" t="s">
        <v>101</v>
      </c>
      <c r="F1300" t="s">
        <v>102</v>
      </c>
      <c r="G1300" t="s">
        <v>70</v>
      </c>
      <c r="H1300" t="s">
        <v>31</v>
      </c>
      <c r="I1300" t="s">
        <v>32</v>
      </c>
      <c r="J1300" t="s">
        <v>46</v>
      </c>
      <c r="K1300" s="14" t="s">
        <v>45</v>
      </c>
      <c r="M1300" s="14"/>
      <c r="X1300" s="2">
        <v>0</v>
      </c>
      <c r="Y1300" s="2">
        <v>17</v>
      </c>
    </row>
    <row r="1301" spans="1:25" x14ac:dyDescent="0.4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45">
      <c r="A1302" s="32">
        <f>IF(Weighting!$P$6&gt;0,B1302,"")</f>
        <v>0.3356747967</v>
      </c>
      <c r="B1302">
        <f>Weighting!$C$6</f>
        <v>0.3356747967</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0</v>
      </c>
      <c r="I1302">
        <f>H1302-H1301</f>
        <v>0</v>
      </c>
      <c r="J1302">
        <f>IF(I1302=0,0,1)</f>
        <v>0</v>
      </c>
      <c r="K1302">
        <f>J1302*Weighting!$W$6</f>
        <v>0</v>
      </c>
      <c r="M1302" s="14"/>
    </row>
    <row r="1303" spans="1:25" x14ac:dyDescent="0.45">
      <c r="A1303" s="32">
        <f>IF(Weighting!$P$7&gt;0,B1303,"")</f>
        <v>0.44134959340000002</v>
      </c>
      <c r="B1303">
        <f>Weighting!$C$7</f>
        <v>0.44134959340000002</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1</v>
      </c>
      <c r="I1303">
        <f t="shared" ref="I1303:I1321" si="163">H1303-H1302</f>
        <v>1</v>
      </c>
      <c r="J1303">
        <f>IF(I1303=0,0,1)</f>
        <v>1</v>
      </c>
      <c r="K1303">
        <f>J1303*Weighting!$W$7</f>
        <v>2</v>
      </c>
      <c r="M1303" s="14"/>
    </row>
    <row r="1304" spans="1:25" x14ac:dyDescent="0.45">
      <c r="A1304" s="32">
        <f>IF(Weighting!$P$8&gt;0,B1304,"")</f>
        <v>0.54702439010000004</v>
      </c>
      <c r="B1304">
        <f>Weighting!$C$8</f>
        <v>0.54702439010000004</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1</v>
      </c>
      <c r="I1304">
        <f t="shared" si="163"/>
        <v>0</v>
      </c>
      <c r="J1304">
        <f t="shared" ref="J1304:J1321" si="164">IF(I1304=0,0,1)</f>
        <v>0</v>
      </c>
      <c r="K1304">
        <f>J1304*Weighting!$W$8</f>
        <v>0</v>
      </c>
      <c r="M1304" s="14"/>
    </row>
    <row r="1305" spans="1:25" x14ac:dyDescent="0.45">
      <c r="A1305" s="32">
        <f>IF(Weighting!$P$9&gt;0,B1305,"")</f>
        <v>0.65269918680000005</v>
      </c>
      <c r="B1305" s="50">
        <f>Weighting!$C$9</f>
        <v>0.65269918680000005</v>
      </c>
      <c r="C1305">
        <f>Weighting!$F$9</f>
        <v>0</v>
      </c>
      <c r="D1305" t="b">
        <f>IF(C1305=1,'Data Transformation'!$G$3+0.5*'Data Transformation'!$W$25,IF(C1306=1,D1306-'Data Transformation'!$W$25,FALSE))</f>
        <v>0</v>
      </c>
      <c r="E1305" t="str">
        <f t="array" ref="E1305">IF(ISLOGICAL(D1305),"",FREQUENCY(IF('Data Transformation'!$B$425:$B$8425='Bin Analysis'!$B1299,'Data Transformation'!$G$425:$G$8425),D1305))</f>
        <v/>
      </c>
      <c r="F1305" t="str">
        <f t="shared" si="162"/>
        <v/>
      </c>
      <c r="G1305">
        <f>Weighting!$H$9</f>
        <v>0</v>
      </c>
      <c r="H1305">
        <f t="array" ref="H1305">FREQUENCY(IF('Data Transformation'!$B$4:$B$8425=B1299,'Data Transformation'!$G$4:$G$8425),'Bin Analysis'!$B1305)</f>
        <v>1</v>
      </c>
      <c r="I1305">
        <f t="shared" si="163"/>
        <v>0</v>
      </c>
      <c r="J1305">
        <f t="shared" si="164"/>
        <v>0</v>
      </c>
      <c r="K1305">
        <f>J1305*Weighting!$W$9</f>
        <v>0</v>
      </c>
      <c r="M1305" s="14"/>
    </row>
    <row r="1306" spans="1:25" x14ac:dyDescent="0.45">
      <c r="A1306" s="32">
        <f>IF(Weighting!$P$10&gt;0,B1306,"")</f>
        <v>0.75837398350000007</v>
      </c>
      <c r="B1306">
        <f>Weighting!$C$10</f>
        <v>0.75837398350000007</v>
      </c>
      <c r="C1306">
        <f>Weighting!$F$10</f>
        <v>0</v>
      </c>
      <c r="D1306" t="b">
        <f>IF(C1306=1,'Data Transformation'!$G$3+0.5*'Data Transformation'!$W$25,IF(C1307=1,D1307-'Data Transformation'!$W$25,FALSE))</f>
        <v>0</v>
      </c>
      <c r="E1306" t="str">
        <f t="array" ref="E1306">IF(ISLOGICAL(D1306),"",FREQUENCY(IF('Data Transformation'!$B$425:$B$8425='Bin Analysis'!$B1299,'Data Transformation'!$G$425:$G$8425),D1306))</f>
        <v/>
      </c>
      <c r="F1306" t="str">
        <f t="shared" si="162"/>
        <v/>
      </c>
      <c r="G1306">
        <f>Weighting!$H$10</f>
        <v>0</v>
      </c>
      <c r="H1306">
        <f t="array" ref="H1306">FREQUENCY(IF('Data Transformation'!$B$4:$B$8425=B1299,'Data Transformation'!$G$4:$G$8425),'Bin Analysis'!$B1306)</f>
        <v>2</v>
      </c>
      <c r="I1306">
        <f t="shared" si="163"/>
        <v>1</v>
      </c>
      <c r="J1306">
        <f t="shared" si="164"/>
        <v>1</v>
      </c>
      <c r="K1306">
        <f>J1306*Weighting!$W$10</f>
        <v>3</v>
      </c>
      <c r="M1306" s="14"/>
    </row>
    <row r="1307" spans="1:25" x14ac:dyDescent="0.45">
      <c r="A1307" s="32">
        <f>IF(Weighting!$P$11&gt;0,B1307,"")</f>
        <v>0.86404878020000009</v>
      </c>
      <c r="B1307">
        <f>Weighting!$C$11</f>
        <v>0.86404878020000009</v>
      </c>
      <c r="C1307">
        <f>Weighting!$F$11</f>
        <v>0</v>
      </c>
      <c r="D1307" t="b">
        <f>IF(C1307=1,'Data Transformation'!$G$3+0.5*'Data Transformation'!$W$25,IF(C1308=1,D1308-'Data Transformation'!$W$25,FALSE))</f>
        <v>0</v>
      </c>
      <c r="E1307" t="str">
        <f t="array" ref="E1307">IF(ISLOGICAL(D1307),"",FREQUENCY(IF('Data Transformation'!$B$425:$B$8425='Bin Analysis'!$B1299,'Data Transformation'!$G$425:$G$8425),D1307))</f>
        <v/>
      </c>
      <c r="F1307" t="str">
        <f t="shared" si="162"/>
        <v/>
      </c>
      <c r="G1307">
        <f>Weighting!$H$11</f>
        <v>0</v>
      </c>
      <c r="H1307">
        <f t="array" ref="H1307">FREQUENCY(IF('Data Transformation'!$B$4:$B$8425=B1299,'Data Transformation'!$G$4:$G$8425),'Bin Analysis'!$B1307)</f>
        <v>9</v>
      </c>
      <c r="I1307">
        <f t="shared" si="163"/>
        <v>7</v>
      </c>
      <c r="J1307">
        <f t="shared" si="164"/>
        <v>1</v>
      </c>
      <c r="K1307">
        <f>J1307*Weighting!$W$11</f>
        <v>3</v>
      </c>
      <c r="M1307" s="14"/>
    </row>
    <row r="1308" spans="1:25" x14ac:dyDescent="0.45">
      <c r="A1308" s="32">
        <f>IF(Weighting!$P$12&gt;0,B1308,"")</f>
        <v>0.96972357690000011</v>
      </c>
      <c r="B1308">
        <f>Weighting!$C$12</f>
        <v>0.96972357690000011</v>
      </c>
      <c r="C1308">
        <f>Weighting!$F$12</f>
        <v>0</v>
      </c>
      <c r="D1308">
        <f>IF(C1308=1,'Data Transformation'!$G$3+0.5*'Data Transformation'!$W$25,IF(C1309=1,D1309-'Data Transformation'!$W$25,FALSE))</f>
        <v>0.76999999999999991</v>
      </c>
      <c r="E1308">
        <f t="array" ref="E1308">IF(ISLOGICAL(D1308),"",FREQUENCY(IF('Data Transformation'!$B$425:$B$8425='Bin Analysis'!$B1299,'Data Transformation'!$G$425:$G$8425),D1308))</f>
        <v>2</v>
      </c>
      <c r="F1308" t="e">
        <f t="shared" si="162"/>
        <v>#VALUE!</v>
      </c>
      <c r="G1308">
        <f>Weighting!$H$12</f>
        <v>0</v>
      </c>
      <c r="H1308">
        <f t="array" ref="H1308">FREQUENCY(IF('Data Transformation'!$B$4:$B$8425=B1299,'Data Transformation'!$G$4:$G$8425),'Bin Analysis'!$B1308)</f>
        <v>11</v>
      </c>
      <c r="I1308">
        <f t="shared" si="163"/>
        <v>2</v>
      </c>
      <c r="J1308">
        <f t="shared" si="164"/>
        <v>1</v>
      </c>
      <c r="K1308">
        <f>J1308*Weighting!$W$12</f>
        <v>2</v>
      </c>
      <c r="M1308" s="14"/>
    </row>
    <row r="1309" spans="1:25" x14ac:dyDescent="0.45">
      <c r="A1309" s="32">
        <f>IF(Weighting!$P$13&gt;0,B1309,"")</f>
        <v>1.0753983736000001</v>
      </c>
      <c r="B1309">
        <f>Weighting!$C$13</f>
        <v>1.0753983736000001</v>
      </c>
      <c r="C1309">
        <f>Weighting!$F$13</f>
        <v>1</v>
      </c>
      <c r="D1309">
        <f>IF(C1309=1,'Data Transformation'!$G$3+0.5*'Data Transformation'!$W$25,IF(C1310=1,D1310-'Data Transformation'!$W$25,FALSE))</f>
        <v>1.17</v>
      </c>
      <c r="E1309">
        <f t="array" ref="E1309">IF(ISLOGICAL(D1309),"",FREQUENCY(IF('Data Transformation'!$B$425:$B$8425='Bin Analysis'!$B1299,'Data Transformation'!$G$425:$G$8425),D1309))</f>
        <v>19</v>
      </c>
      <c r="F1309">
        <f t="shared" si="162"/>
        <v>17</v>
      </c>
      <c r="G1309">
        <f>Weighting!$H$13</f>
        <v>0</v>
      </c>
      <c r="H1309">
        <f t="array" ref="H1309">FREQUENCY(IF('Data Transformation'!$B$4:$B$8425=B1299,'Data Transformation'!$G$4:$G$8425),'Bin Analysis'!$B1309)</f>
        <v>20</v>
      </c>
      <c r="I1309">
        <f t="shared" si="163"/>
        <v>9</v>
      </c>
      <c r="J1309">
        <f t="shared" si="164"/>
        <v>1</v>
      </c>
      <c r="K1309">
        <f>J1309*Weighting!$W$13</f>
        <v>1</v>
      </c>
      <c r="M1309" s="14"/>
    </row>
    <row r="1310" spans="1:25" x14ac:dyDescent="0.45">
      <c r="A1310" s="32">
        <f>IF(Weighting!$P$14&gt;0,B1310,"")</f>
        <v>1.1810731703000001</v>
      </c>
      <c r="B1310">
        <f>Weighting!$C$14</f>
        <v>1.1810731703000001</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20</v>
      </c>
      <c r="I1310">
        <f t="shared" si="163"/>
        <v>0</v>
      </c>
      <c r="J1310">
        <f t="shared" si="164"/>
        <v>0</v>
      </c>
      <c r="K1310">
        <f>J1310*Weighting!$W$14</f>
        <v>0</v>
      </c>
      <c r="M1310" s="14"/>
    </row>
    <row r="1311" spans="1:25" x14ac:dyDescent="0.45">
      <c r="A1311" s="32">
        <f>IF(Weighting!$P$15&gt;0,B1311,"")</f>
        <v>1.2867489670000001</v>
      </c>
      <c r="B1311">
        <f>Weighting!$C$15</f>
        <v>1.2867489670000001</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20</v>
      </c>
      <c r="I1311">
        <f t="shared" si="163"/>
        <v>0</v>
      </c>
      <c r="J1311">
        <f t="shared" si="164"/>
        <v>0</v>
      </c>
      <c r="K1311">
        <f>J1311*Weighting!$W$15</f>
        <v>0</v>
      </c>
      <c r="M1311" s="14"/>
    </row>
    <row r="1312" spans="1:25" x14ac:dyDescent="0.45">
      <c r="A1312" s="32" t="str">
        <f>IF(Weighting!$P$16&gt;0,B1312,"")</f>
        <v/>
      </c>
      <c r="B1312">
        <f>Weighting!$C$16</f>
        <v>1.3924227637000002</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20</v>
      </c>
      <c r="I1312">
        <f t="shared" si="163"/>
        <v>0</v>
      </c>
      <c r="J1312">
        <f t="shared" si="164"/>
        <v>0</v>
      </c>
      <c r="K1312">
        <f>J1312*Weighting!$W$16</f>
        <v>0</v>
      </c>
      <c r="M1312" s="14"/>
    </row>
    <row r="1313" spans="1:25" x14ac:dyDescent="0.45">
      <c r="A1313" s="32" t="str">
        <f>IF(Weighting!$P$17&gt;0,B1313,"")</f>
        <v/>
      </c>
      <c r="B1313">
        <f>Weighting!$C$17</f>
        <v>1.4980975604000002</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20</v>
      </c>
      <c r="I1313">
        <f t="shared" si="163"/>
        <v>0</v>
      </c>
      <c r="J1313">
        <f t="shared" si="164"/>
        <v>0</v>
      </c>
      <c r="K1313">
        <f>J1313*Weighting!$W$17</f>
        <v>0</v>
      </c>
      <c r="M1313" s="14"/>
    </row>
    <row r="1314" spans="1:25" x14ac:dyDescent="0.45">
      <c r="A1314" s="32" t="str">
        <f>IF(Weighting!$P$18&gt;0,B1314,"")</f>
        <v/>
      </c>
      <c r="B1314">
        <f>Weighting!$C$18</f>
        <v>1.6037723571000002</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20</v>
      </c>
      <c r="I1314">
        <f t="shared" si="163"/>
        <v>0</v>
      </c>
      <c r="J1314">
        <f t="shared" si="164"/>
        <v>0</v>
      </c>
      <c r="K1314">
        <f>J1314*Weighting!$W$18</f>
        <v>0</v>
      </c>
      <c r="M1314" s="14"/>
    </row>
    <row r="1315" spans="1:25" x14ac:dyDescent="0.45">
      <c r="A1315" s="32" t="str">
        <f>IF(Weighting!$P$19&gt;0,B1315,"")</f>
        <v/>
      </c>
      <c r="B1315">
        <f>Weighting!$C$19</f>
        <v>1.7094471538000002</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20</v>
      </c>
      <c r="I1315">
        <f t="shared" si="163"/>
        <v>0</v>
      </c>
      <c r="J1315">
        <f t="shared" si="164"/>
        <v>0</v>
      </c>
      <c r="K1315">
        <f>J1315*Weighting!$W$19</f>
        <v>0</v>
      </c>
      <c r="M1315" s="14"/>
    </row>
    <row r="1316" spans="1:25" x14ac:dyDescent="0.45">
      <c r="A1316" s="32" t="str">
        <f>IF(Weighting!$P$20&gt;0,B1316,"")</f>
        <v/>
      </c>
      <c r="B1316">
        <f>Weighting!$C$20</f>
        <v>1.8151219505000002</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20</v>
      </c>
      <c r="I1316">
        <f t="shared" si="163"/>
        <v>0</v>
      </c>
      <c r="J1316">
        <f t="shared" si="164"/>
        <v>0</v>
      </c>
      <c r="K1316">
        <f>J1316*Weighting!$W$20</f>
        <v>0</v>
      </c>
      <c r="M1316" s="14"/>
    </row>
    <row r="1317" spans="1:25" x14ac:dyDescent="0.45">
      <c r="A1317" s="32" t="str">
        <f>IF(Weighting!$P$21&gt;0,B1317,"")</f>
        <v/>
      </c>
      <c r="B1317">
        <f>Weighting!$C$21</f>
        <v>1.9207967472000003</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20</v>
      </c>
      <c r="I1317">
        <f t="shared" si="163"/>
        <v>0</v>
      </c>
      <c r="J1317">
        <f t="shared" si="164"/>
        <v>0</v>
      </c>
      <c r="K1317">
        <f>J1317*Weighting!$W$21</f>
        <v>0</v>
      </c>
      <c r="M1317" s="14"/>
    </row>
    <row r="1318" spans="1:25" x14ac:dyDescent="0.45">
      <c r="A1318" s="32" t="str">
        <f>IF(Weighting!$P$22&gt;0,B1318,"")</f>
        <v/>
      </c>
      <c r="B1318">
        <f>Weighting!$C$22</f>
        <v>2.0264715439000001</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20</v>
      </c>
      <c r="I1318">
        <f t="shared" si="163"/>
        <v>0</v>
      </c>
      <c r="J1318">
        <f t="shared" si="164"/>
        <v>0</v>
      </c>
      <c r="K1318">
        <f>J1318*Weighting!$W$22</f>
        <v>0</v>
      </c>
      <c r="M1318" s="14"/>
    </row>
    <row r="1319" spans="1:25" x14ac:dyDescent="0.45">
      <c r="A1319" s="32" t="str">
        <f>IF(Weighting!$P$23&gt;0,B1319,"")</f>
        <v/>
      </c>
      <c r="B1319">
        <f>Weighting!$C$23</f>
        <v>2.1321463405999999</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20</v>
      </c>
      <c r="I1319">
        <f t="shared" si="163"/>
        <v>0</v>
      </c>
      <c r="J1319">
        <f t="shared" si="164"/>
        <v>0</v>
      </c>
      <c r="K1319">
        <f>J1319*Weighting!$W$23</f>
        <v>0</v>
      </c>
      <c r="M1319" s="14"/>
    </row>
    <row r="1320" spans="1:25" x14ac:dyDescent="0.45">
      <c r="A1320" s="32" t="str">
        <f>IF(Weighting!$P$24&gt;0,B1320,"")</f>
        <v/>
      </c>
      <c r="B1320">
        <f>Weighting!$C$24</f>
        <v>2.2378211372999997</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20</v>
      </c>
      <c r="I1320">
        <f t="shared" si="163"/>
        <v>0</v>
      </c>
      <c r="J1320">
        <f t="shared" si="164"/>
        <v>0</v>
      </c>
      <c r="K1320">
        <f>J1320*Weighting!$W$24</f>
        <v>0</v>
      </c>
      <c r="M1320" s="14"/>
    </row>
    <row r="1321" spans="1:25" x14ac:dyDescent="0.45">
      <c r="A1321" s="32" t="str">
        <f>IF(Weighting!$P$25&gt;0,B1321,"")</f>
        <v/>
      </c>
      <c r="B1321">
        <f>Weighting!$C$25</f>
        <v>2.3434959339999994</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20</v>
      </c>
      <c r="I1321">
        <f t="shared" si="163"/>
        <v>0</v>
      </c>
      <c r="J1321">
        <f t="shared" si="164"/>
        <v>0</v>
      </c>
      <c r="K1321">
        <f>J1321*Weighting!$W$25</f>
        <v>0</v>
      </c>
      <c r="M1321" s="14"/>
    </row>
    <row r="1322" spans="1:25" x14ac:dyDescent="0.45">
      <c r="N1322" s="57"/>
      <c r="O1322"/>
      <c r="P1322"/>
      <c r="Q1322"/>
      <c r="R1322"/>
    </row>
    <row r="1323" spans="1:25" ht="23.15" x14ac:dyDescent="0.6">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20</v>
      </c>
      <c r="N1323" s="27">
        <f>IF('Input and Summary Results'!$J$16="minimum",'Bin Analysis'!X1324/(M1323-1),'Bin Analysis'!Y1323/('Bin Analysis'!M1323-1))</f>
        <v>0</v>
      </c>
      <c r="O1323" s="27">
        <f>IF(M1323=FALSE,NA(),(VLOOKUP(1,C1326:K1345,4,FALSE))/(M1323-1))</f>
        <v>0.31578947368421051</v>
      </c>
      <c r="P1323" s="27">
        <f>IF(M1323=FALSE,NA(),SUM(J1326:J1345)/Weighting!$S$5)</f>
        <v>0.6</v>
      </c>
      <c r="Q1323" s="27">
        <f>IF(M1323=FALSE,NA(),SUM(K1326:K1345)/Weighting!$S$6)</f>
        <v>0.52173913043478259</v>
      </c>
      <c r="R1323" s="27">
        <f>IF(M1323=FALSE,NA(),(VLOOKUP(1,G1326:K1345,3,FALSE))/(M1323-1))</f>
        <v>0.52631578947368418</v>
      </c>
      <c r="S1323" s="22" t="str">
        <f>IF(M1323=FALSE,NA(),IF(SUM(J1326:J1345)=2,"yes","no"))</f>
        <v>no</v>
      </c>
      <c r="X1323" s="2" cm="2">
        <f t="array" ref="X1323:X1324">FREQUENCY(IF('Data Transformation'!$B$425:$B$6424='Bin Analysis'!L1323,'Data Transformation'!$G$425:$G$6424),'Data Transformation'!$U$11)</f>
        <v>19</v>
      </c>
      <c r="Y1323" s="2" cm="2">
        <f t="array" ref="Y1323:Y1324">FREQUENCY(IF('Data Transformation'!$B$425:$B$6424='Bin Analysis'!L1323,'Data Transformation'!$G$425:$G$6424),'Data Transformation'!$U$12)</f>
        <v>13</v>
      </c>
    </row>
    <row r="1324" spans="1:25" x14ac:dyDescent="0.45">
      <c r="A1324" s="14" t="s">
        <v>67</v>
      </c>
      <c r="B1324" t="s">
        <v>47</v>
      </c>
      <c r="C1324" t="s">
        <v>5</v>
      </c>
      <c r="D1324" t="s">
        <v>100</v>
      </c>
      <c r="E1324" t="s">
        <v>101</v>
      </c>
      <c r="F1324" t="s">
        <v>102</v>
      </c>
      <c r="G1324" t="s">
        <v>70</v>
      </c>
      <c r="H1324" t="s">
        <v>31</v>
      </c>
      <c r="I1324" t="s">
        <v>32</v>
      </c>
      <c r="J1324" t="s">
        <v>46</v>
      </c>
      <c r="K1324" s="14" t="s">
        <v>45</v>
      </c>
      <c r="M1324" s="14"/>
      <c r="X1324" s="2">
        <v>0</v>
      </c>
      <c r="Y1324" s="2">
        <v>6</v>
      </c>
    </row>
    <row r="1325" spans="1:25" x14ac:dyDescent="0.4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45">
      <c r="A1326" s="32">
        <f>IF(Weighting!$P$6&gt;0,B1326,"")</f>
        <v>0.3356747967</v>
      </c>
      <c r="B1326">
        <f>Weighting!$C$6</f>
        <v>0.3356747967</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10</v>
      </c>
      <c r="I1326">
        <f>H1326-H1325</f>
        <v>10</v>
      </c>
      <c r="J1326">
        <f>IF(I1326=0,0,1)</f>
        <v>1</v>
      </c>
      <c r="K1326">
        <f>J1326*Weighting!$W$6</f>
        <v>1</v>
      </c>
      <c r="M1326" s="14"/>
    </row>
    <row r="1327" spans="1:25" x14ac:dyDescent="0.45">
      <c r="A1327" s="32">
        <f>IF(Weighting!$P$7&gt;0,B1327,"")</f>
        <v>0.44134959340000002</v>
      </c>
      <c r="B1327">
        <f>Weighting!$C$7</f>
        <v>0.44134959340000002</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12</v>
      </c>
      <c r="I1327">
        <f t="shared" ref="I1327:I1345" si="166">H1327-H1326</f>
        <v>2</v>
      </c>
      <c r="J1327">
        <f>IF(I1327=0,0,1)</f>
        <v>1</v>
      </c>
      <c r="K1327">
        <f>J1327*Weighting!$W$7</f>
        <v>2</v>
      </c>
      <c r="M1327" s="14"/>
    </row>
    <row r="1328" spans="1:25" x14ac:dyDescent="0.45">
      <c r="A1328" s="32">
        <f>IF(Weighting!$P$8&gt;0,B1328,"")</f>
        <v>0.54702439010000004</v>
      </c>
      <c r="B1328">
        <f>Weighting!$C$8</f>
        <v>0.54702439010000004</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12</v>
      </c>
      <c r="I1328">
        <f t="shared" si="166"/>
        <v>0</v>
      </c>
      <c r="J1328">
        <f t="shared" ref="J1328:J1345" si="167">IF(I1328=0,0,1)</f>
        <v>0</v>
      </c>
      <c r="K1328">
        <f>J1328*Weighting!$W$8</f>
        <v>0</v>
      </c>
      <c r="M1328" s="14"/>
    </row>
    <row r="1329" spans="1:13" x14ac:dyDescent="0.45">
      <c r="A1329" s="32">
        <f>IF(Weighting!$P$9&gt;0,B1329,"")</f>
        <v>0.65269918680000005</v>
      </c>
      <c r="B1329" s="50">
        <f>Weighting!$C$9</f>
        <v>0.65269918680000005</v>
      </c>
      <c r="C1329">
        <f>Weighting!$F$9</f>
        <v>0</v>
      </c>
      <c r="D1329" t="b">
        <f>IF(C1329=1,'Data Transformation'!$G$3+0.5*'Data Transformation'!$W$25,IF(C1330=1,D1330-'Data Transformation'!$W$25,FALSE))</f>
        <v>0</v>
      </c>
      <c r="E1329" t="str">
        <f t="array" ref="E1329">IF(ISLOGICAL(D1329),"",FREQUENCY(IF('Data Transformation'!$B$425:$B$8425='Bin Analysis'!$B1323,'Data Transformation'!$G$425:$G$8425),D1329))</f>
        <v/>
      </c>
      <c r="F1329" t="str">
        <f t="shared" si="165"/>
        <v/>
      </c>
      <c r="G1329">
        <f>Weighting!$H$9</f>
        <v>0</v>
      </c>
      <c r="H1329">
        <f t="array" ref="H1329">FREQUENCY(IF('Data Transformation'!$B$4:$B$8425=B1323,'Data Transformation'!$G$4:$G$8425),'Bin Analysis'!$B1329)</f>
        <v>12</v>
      </c>
      <c r="I1329">
        <f t="shared" si="166"/>
        <v>0</v>
      </c>
      <c r="J1329">
        <f t="shared" si="167"/>
        <v>0</v>
      </c>
      <c r="K1329">
        <f>J1329*Weighting!$W$9</f>
        <v>0</v>
      </c>
      <c r="M1329" s="14"/>
    </row>
    <row r="1330" spans="1:13" x14ac:dyDescent="0.45">
      <c r="A1330" s="32">
        <f>IF(Weighting!$P$10&gt;0,B1330,"")</f>
        <v>0.75837398350000007</v>
      </c>
      <c r="B1330">
        <f>Weighting!$C$10</f>
        <v>0.75837398350000007</v>
      </c>
      <c r="C1330">
        <f>Weighting!$F$10</f>
        <v>0</v>
      </c>
      <c r="D1330" t="b">
        <f>IF(C1330=1,'Data Transformation'!$G$3+0.5*'Data Transformation'!$W$25,IF(C1331=1,D1331-'Data Transformation'!$W$25,FALSE))</f>
        <v>0</v>
      </c>
      <c r="E1330" t="str">
        <f t="array" ref="E1330">IF(ISLOGICAL(D1330),"",FREQUENCY(IF('Data Transformation'!$B$425:$B$8425='Bin Analysis'!$B1323,'Data Transformation'!$G$425:$G$8425),D1330))</f>
        <v/>
      </c>
      <c r="F1330" t="str">
        <f t="shared" si="165"/>
        <v/>
      </c>
      <c r="G1330">
        <f>Weighting!$H$10</f>
        <v>0</v>
      </c>
      <c r="H1330">
        <f t="array" ref="H1330">FREQUENCY(IF('Data Transformation'!$B$4:$B$8425=B1323,'Data Transformation'!$G$4:$G$8425),'Bin Analysis'!$B1330)</f>
        <v>13</v>
      </c>
      <c r="I1330">
        <f t="shared" si="166"/>
        <v>1</v>
      </c>
      <c r="J1330">
        <f t="shared" si="167"/>
        <v>1</v>
      </c>
      <c r="K1330">
        <f>J1330*Weighting!$W$10</f>
        <v>3</v>
      </c>
      <c r="M1330" s="14"/>
    </row>
    <row r="1331" spans="1:13" x14ac:dyDescent="0.45">
      <c r="A1331" s="32">
        <f>IF(Weighting!$P$11&gt;0,B1331,"")</f>
        <v>0.86404878020000009</v>
      </c>
      <c r="B1331">
        <f>Weighting!$C$11</f>
        <v>0.86404878020000009</v>
      </c>
      <c r="C1331">
        <f>Weighting!$F$11</f>
        <v>0</v>
      </c>
      <c r="D1331" t="b">
        <f>IF(C1331=1,'Data Transformation'!$G$3+0.5*'Data Transformation'!$W$25,IF(C1332=1,D1332-'Data Transformation'!$W$25,FALSE))</f>
        <v>0</v>
      </c>
      <c r="E1331" t="str">
        <f t="array" ref="E1331">IF(ISLOGICAL(D1331),"",FREQUENCY(IF('Data Transformation'!$B$425:$B$8425='Bin Analysis'!$B1323,'Data Transformation'!$G$425:$G$8425),D1331))</f>
        <v/>
      </c>
      <c r="F1331" t="str">
        <f t="shared" si="165"/>
        <v/>
      </c>
      <c r="G1331">
        <f>Weighting!$H$11</f>
        <v>0</v>
      </c>
      <c r="H1331">
        <f t="array" ref="H1331">FREQUENCY(IF('Data Transformation'!$B$4:$B$8425=B1323,'Data Transformation'!$G$4:$G$8425),'Bin Analysis'!$B1331)</f>
        <v>14</v>
      </c>
      <c r="I1331">
        <f t="shared" si="166"/>
        <v>1</v>
      </c>
      <c r="J1331">
        <f t="shared" si="167"/>
        <v>1</v>
      </c>
      <c r="K1331">
        <f>J1331*Weighting!$W$11</f>
        <v>3</v>
      </c>
      <c r="M1331" s="14"/>
    </row>
    <row r="1332" spans="1:13" x14ac:dyDescent="0.45">
      <c r="A1332" s="32">
        <f>IF(Weighting!$P$12&gt;0,B1332,"")</f>
        <v>0.96972357690000011</v>
      </c>
      <c r="B1332">
        <f>Weighting!$C$12</f>
        <v>0.96972357690000011</v>
      </c>
      <c r="C1332">
        <f>Weighting!$F$12</f>
        <v>0</v>
      </c>
      <c r="D1332">
        <f>IF(C1332=1,'Data Transformation'!$G$3+0.5*'Data Transformation'!$W$25,IF(C1333=1,D1333-'Data Transformation'!$W$25,FALSE))</f>
        <v>0.76999999999999991</v>
      </c>
      <c r="E1332">
        <f t="array" ref="E1332">IF(ISLOGICAL(D1332),"",FREQUENCY(IF('Data Transformation'!$B$425:$B$8425='Bin Analysis'!$B1323,'Data Transformation'!$G$425:$G$8425),D1332))</f>
        <v>13</v>
      </c>
      <c r="F1332" t="e">
        <f t="shared" si="165"/>
        <v>#VALUE!</v>
      </c>
      <c r="G1332">
        <f>Weighting!$H$12</f>
        <v>0</v>
      </c>
      <c r="H1332">
        <f t="array" ref="H1332">FREQUENCY(IF('Data Transformation'!$B$4:$B$8425=B1323,'Data Transformation'!$G$4:$G$8425),'Bin Analysis'!$B1332)</f>
        <v>18</v>
      </c>
      <c r="I1332">
        <f t="shared" si="166"/>
        <v>4</v>
      </c>
      <c r="J1332">
        <f t="shared" si="167"/>
        <v>1</v>
      </c>
      <c r="K1332">
        <f>J1332*Weighting!$W$12</f>
        <v>2</v>
      </c>
      <c r="M1332" s="14"/>
    </row>
    <row r="1333" spans="1:13" x14ac:dyDescent="0.45">
      <c r="A1333" s="32">
        <f>IF(Weighting!$P$13&gt;0,B1333,"")</f>
        <v>1.0753983736000001</v>
      </c>
      <c r="B1333">
        <f>Weighting!$C$13</f>
        <v>1.0753983736000001</v>
      </c>
      <c r="C1333">
        <f>Weighting!$F$13</f>
        <v>1</v>
      </c>
      <c r="D1333">
        <f>IF(C1333=1,'Data Transformation'!$G$3+0.5*'Data Transformation'!$W$25,IF(C1334=1,D1334-'Data Transformation'!$W$25,FALSE))</f>
        <v>1.17</v>
      </c>
      <c r="E1333">
        <f t="array" ref="E1333">IF(ISLOGICAL(D1333),"",FREQUENCY(IF('Data Transformation'!$B$425:$B$8425='Bin Analysis'!$B1323,'Data Transformation'!$G$425:$G$8425),D1333))</f>
        <v>19</v>
      </c>
      <c r="F1333">
        <f t="shared" si="165"/>
        <v>6</v>
      </c>
      <c r="G1333">
        <f>Weighting!$H$13</f>
        <v>0</v>
      </c>
      <c r="H1333">
        <f t="array" ref="H1333">FREQUENCY(IF('Data Transformation'!$B$4:$B$8425=B1323,'Data Transformation'!$G$4:$G$8425),'Bin Analysis'!$B1333)</f>
        <v>20</v>
      </c>
      <c r="I1333">
        <f t="shared" si="166"/>
        <v>2</v>
      </c>
      <c r="J1333">
        <f t="shared" si="167"/>
        <v>1</v>
      </c>
      <c r="K1333">
        <f>J1333*Weighting!$W$13</f>
        <v>1</v>
      </c>
      <c r="M1333" s="14"/>
    </row>
    <row r="1334" spans="1:13" x14ac:dyDescent="0.45">
      <c r="A1334" s="32">
        <f>IF(Weighting!$P$14&gt;0,B1334,"")</f>
        <v>1.1810731703000001</v>
      </c>
      <c r="B1334">
        <f>Weighting!$C$14</f>
        <v>1.1810731703000001</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20</v>
      </c>
      <c r="I1334">
        <f t="shared" si="166"/>
        <v>0</v>
      </c>
      <c r="J1334">
        <f t="shared" si="167"/>
        <v>0</v>
      </c>
      <c r="K1334">
        <f>J1334*Weighting!$W$14</f>
        <v>0</v>
      </c>
      <c r="M1334" s="14"/>
    </row>
    <row r="1335" spans="1:13" x14ac:dyDescent="0.45">
      <c r="A1335" s="32">
        <f>IF(Weighting!$P$15&gt;0,B1335,"")</f>
        <v>1.2867489670000001</v>
      </c>
      <c r="B1335">
        <f>Weighting!$C$15</f>
        <v>1.2867489670000001</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20</v>
      </c>
      <c r="I1335">
        <f t="shared" si="166"/>
        <v>0</v>
      </c>
      <c r="J1335">
        <f t="shared" si="167"/>
        <v>0</v>
      </c>
      <c r="K1335">
        <f>J1335*Weighting!$W$15</f>
        <v>0</v>
      </c>
      <c r="M1335" s="14"/>
    </row>
    <row r="1336" spans="1:13" x14ac:dyDescent="0.45">
      <c r="A1336" s="32" t="str">
        <f>IF(Weighting!$P$16&gt;0,B1336,"")</f>
        <v/>
      </c>
      <c r="B1336">
        <f>Weighting!$C$16</f>
        <v>1.3924227637000002</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20</v>
      </c>
      <c r="I1336">
        <f t="shared" si="166"/>
        <v>0</v>
      </c>
      <c r="J1336">
        <f t="shared" si="167"/>
        <v>0</v>
      </c>
      <c r="K1336">
        <f>J1336*Weighting!$W$16</f>
        <v>0</v>
      </c>
      <c r="M1336" s="14"/>
    </row>
    <row r="1337" spans="1:13" x14ac:dyDescent="0.45">
      <c r="A1337" s="32" t="str">
        <f>IF(Weighting!$P$17&gt;0,B1337,"")</f>
        <v/>
      </c>
      <c r="B1337">
        <f>Weighting!$C$17</f>
        <v>1.4980975604000002</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20</v>
      </c>
      <c r="I1337">
        <f t="shared" si="166"/>
        <v>0</v>
      </c>
      <c r="J1337">
        <f t="shared" si="167"/>
        <v>0</v>
      </c>
      <c r="K1337">
        <f>J1337*Weighting!$W$17</f>
        <v>0</v>
      </c>
      <c r="M1337" s="14"/>
    </row>
    <row r="1338" spans="1:13" x14ac:dyDescent="0.45">
      <c r="A1338" s="32" t="str">
        <f>IF(Weighting!$P$18&gt;0,B1338,"")</f>
        <v/>
      </c>
      <c r="B1338">
        <f>Weighting!$C$18</f>
        <v>1.6037723571000002</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20</v>
      </c>
      <c r="I1338">
        <f t="shared" si="166"/>
        <v>0</v>
      </c>
      <c r="J1338">
        <f t="shared" si="167"/>
        <v>0</v>
      </c>
      <c r="K1338">
        <f>J1338*Weighting!$W$18</f>
        <v>0</v>
      </c>
      <c r="M1338" s="14"/>
    </row>
    <row r="1339" spans="1:13" x14ac:dyDescent="0.45">
      <c r="A1339" s="32" t="str">
        <f>IF(Weighting!$P$19&gt;0,B1339,"")</f>
        <v/>
      </c>
      <c r="B1339">
        <f>Weighting!$C$19</f>
        <v>1.7094471538000002</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20</v>
      </c>
      <c r="I1339">
        <f t="shared" si="166"/>
        <v>0</v>
      </c>
      <c r="J1339">
        <f t="shared" si="167"/>
        <v>0</v>
      </c>
      <c r="K1339">
        <f>J1339*Weighting!$W$19</f>
        <v>0</v>
      </c>
      <c r="M1339" s="14"/>
    </row>
    <row r="1340" spans="1:13" x14ac:dyDescent="0.45">
      <c r="A1340" s="32" t="str">
        <f>IF(Weighting!$P$20&gt;0,B1340,"")</f>
        <v/>
      </c>
      <c r="B1340">
        <f>Weighting!$C$20</f>
        <v>1.8151219505000002</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20</v>
      </c>
      <c r="I1340">
        <f t="shared" si="166"/>
        <v>0</v>
      </c>
      <c r="J1340">
        <f t="shared" si="167"/>
        <v>0</v>
      </c>
      <c r="K1340">
        <f>J1340*Weighting!$W$20</f>
        <v>0</v>
      </c>
      <c r="M1340" s="14"/>
    </row>
    <row r="1341" spans="1:13" x14ac:dyDescent="0.45">
      <c r="A1341" s="32" t="str">
        <f>IF(Weighting!$P$21&gt;0,B1341,"")</f>
        <v/>
      </c>
      <c r="B1341">
        <f>Weighting!$C$21</f>
        <v>1.9207967472000003</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20</v>
      </c>
      <c r="I1341">
        <f t="shared" si="166"/>
        <v>0</v>
      </c>
      <c r="J1341">
        <f t="shared" si="167"/>
        <v>0</v>
      </c>
      <c r="K1341">
        <f>J1341*Weighting!$W$21</f>
        <v>0</v>
      </c>
      <c r="M1341" s="14"/>
    </row>
    <row r="1342" spans="1:13" x14ac:dyDescent="0.45">
      <c r="A1342" s="32" t="str">
        <f>IF(Weighting!$P$22&gt;0,B1342,"")</f>
        <v/>
      </c>
      <c r="B1342">
        <f>Weighting!$C$22</f>
        <v>2.0264715439000001</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20</v>
      </c>
      <c r="I1342">
        <f t="shared" si="166"/>
        <v>0</v>
      </c>
      <c r="J1342">
        <f t="shared" si="167"/>
        <v>0</v>
      </c>
      <c r="K1342">
        <f>J1342*Weighting!$W$22</f>
        <v>0</v>
      </c>
      <c r="M1342" s="14"/>
    </row>
    <row r="1343" spans="1:13" x14ac:dyDescent="0.45">
      <c r="A1343" s="32" t="str">
        <f>IF(Weighting!$P$23&gt;0,B1343,"")</f>
        <v/>
      </c>
      <c r="B1343">
        <f>Weighting!$C$23</f>
        <v>2.1321463405999999</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20</v>
      </c>
      <c r="I1343">
        <f t="shared" si="166"/>
        <v>0</v>
      </c>
      <c r="J1343">
        <f t="shared" si="167"/>
        <v>0</v>
      </c>
      <c r="K1343">
        <f>J1343*Weighting!$W$23</f>
        <v>0</v>
      </c>
      <c r="M1343" s="14"/>
    </row>
    <row r="1344" spans="1:13" x14ac:dyDescent="0.45">
      <c r="A1344" s="32" t="str">
        <f>IF(Weighting!$P$24&gt;0,B1344,"")</f>
        <v/>
      </c>
      <c r="B1344">
        <f>Weighting!$C$24</f>
        <v>2.2378211372999997</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20</v>
      </c>
      <c r="I1344">
        <f t="shared" si="166"/>
        <v>0</v>
      </c>
      <c r="J1344">
        <f t="shared" si="167"/>
        <v>0</v>
      </c>
      <c r="K1344">
        <f>J1344*Weighting!$W$24</f>
        <v>0</v>
      </c>
      <c r="M1344" s="14"/>
    </row>
    <row r="1345" spans="1:25" x14ac:dyDescent="0.45">
      <c r="A1345" s="32" t="str">
        <f>IF(Weighting!$P$25&gt;0,B1345,"")</f>
        <v/>
      </c>
      <c r="B1345">
        <f>Weighting!$C$25</f>
        <v>2.3434959339999994</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20</v>
      </c>
      <c r="I1345">
        <f t="shared" si="166"/>
        <v>0</v>
      </c>
      <c r="J1345">
        <f t="shared" si="167"/>
        <v>0</v>
      </c>
      <c r="K1345">
        <f>J1345*Weighting!$W$25</f>
        <v>0</v>
      </c>
      <c r="M1345" s="14"/>
    </row>
    <row r="1346" spans="1:25" x14ac:dyDescent="0.45">
      <c r="O1346"/>
      <c r="P1346"/>
      <c r="Q1346"/>
      <c r="R1346"/>
    </row>
    <row r="1347" spans="1:25" ht="23.15" x14ac:dyDescent="0.6">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19</v>
      </c>
      <c r="N1347" s="27">
        <f>IF('Input and Summary Results'!$J$16="minimum",'Bin Analysis'!X1348/(M1347-1),'Bin Analysis'!Y1347/('Bin Analysis'!M1347-1))</f>
        <v>0</v>
      </c>
      <c r="O1347" s="27">
        <f>IF(M1347=FALSE,NA(),(VLOOKUP(1,C1350:K1369,4,FALSE))/(M1347-1))</f>
        <v>0.66666666666666663</v>
      </c>
      <c r="P1347" s="27">
        <f>IF(M1347=FALSE,NA(),SUM(J1350:J1369)/Weighting!$S$5)</f>
        <v>0.8</v>
      </c>
      <c r="Q1347" s="27">
        <f>IF(M1347=FALSE,NA(),SUM(K1350:K1369)/Weighting!$S$6)</f>
        <v>0.78260869565217395</v>
      </c>
      <c r="R1347" s="27">
        <f>IF(M1347=FALSE,NA(),(VLOOKUP(1,G1350:K1369,3,FALSE))/(M1347-1))</f>
        <v>5.5555555555555552E-2</v>
      </c>
      <c r="S1347" s="22" t="str">
        <f>IF(M1347=FALSE,NA(),IF(SUM(J1350:J1369)=2,"yes","no"))</f>
        <v>no</v>
      </c>
      <c r="X1347" s="2" cm="2">
        <f t="array" ref="X1347:X1348">FREQUENCY(IF('Data Transformation'!$B$425:$B$6424='Bin Analysis'!L1347,'Data Transformation'!$G$425:$G$6424),'Data Transformation'!$U$11)</f>
        <v>18</v>
      </c>
      <c r="Y1347" s="2" cm="2">
        <f t="array" ref="Y1347:Y1348">FREQUENCY(IF('Data Transformation'!$B$425:$B$6424='Bin Analysis'!L1347,'Data Transformation'!$G$425:$G$6424),'Data Transformation'!$U$12)</f>
        <v>6</v>
      </c>
    </row>
    <row r="1348" spans="1:25" x14ac:dyDescent="0.45">
      <c r="A1348" s="14" t="s">
        <v>67</v>
      </c>
      <c r="B1348" t="s">
        <v>47</v>
      </c>
      <c r="C1348" t="s">
        <v>5</v>
      </c>
      <c r="D1348" t="s">
        <v>100</v>
      </c>
      <c r="E1348" t="s">
        <v>101</v>
      </c>
      <c r="F1348" t="s">
        <v>102</v>
      </c>
      <c r="G1348" t="s">
        <v>70</v>
      </c>
      <c r="H1348" t="s">
        <v>31</v>
      </c>
      <c r="I1348" t="s">
        <v>32</v>
      </c>
      <c r="J1348" t="s">
        <v>46</v>
      </c>
      <c r="K1348" s="14" t="s">
        <v>45</v>
      </c>
      <c r="M1348" s="14"/>
      <c r="X1348" s="2">
        <v>0</v>
      </c>
      <c r="Y1348" s="2">
        <v>12</v>
      </c>
    </row>
    <row r="1349" spans="1:25" x14ac:dyDescent="0.4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45">
      <c r="A1350" s="32">
        <f>IF(Weighting!$P$6&gt;0,B1350,"")</f>
        <v>0.3356747967</v>
      </c>
      <c r="B1350">
        <f>Weighting!$C$6</f>
        <v>0.3356747967</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1</v>
      </c>
      <c r="I1350">
        <f>H1350-H1349</f>
        <v>1</v>
      </c>
      <c r="J1350">
        <f>IF(I1350=0,0,1)</f>
        <v>1</v>
      </c>
      <c r="K1350">
        <f>J1350*Weighting!$W$6</f>
        <v>1</v>
      </c>
      <c r="M1350" s="14"/>
    </row>
    <row r="1351" spans="1:25" x14ac:dyDescent="0.45">
      <c r="A1351" s="32">
        <f>IF(Weighting!$P$7&gt;0,B1351,"")</f>
        <v>0.44134959340000002</v>
      </c>
      <c r="B1351">
        <f>Weighting!$C$7</f>
        <v>0.44134959340000002</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2</v>
      </c>
      <c r="I1351">
        <f t="shared" ref="I1351:I1369" si="169">H1351-H1350</f>
        <v>1</v>
      </c>
      <c r="J1351">
        <f>IF(I1351=0,0,1)</f>
        <v>1</v>
      </c>
      <c r="K1351">
        <f>J1351*Weighting!$W$7</f>
        <v>2</v>
      </c>
      <c r="M1351" s="14"/>
    </row>
    <row r="1352" spans="1:25" x14ac:dyDescent="0.45">
      <c r="A1352" s="32">
        <f>IF(Weighting!$P$8&gt;0,B1352,"")</f>
        <v>0.54702439010000004</v>
      </c>
      <c r="B1352">
        <f>Weighting!$C$8</f>
        <v>0.54702439010000004</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3</v>
      </c>
      <c r="I1352">
        <f t="shared" si="169"/>
        <v>1</v>
      </c>
      <c r="J1352">
        <f t="shared" ref="J1352:J1369" si="170">IF(I1352=0,0,1)</f>
        <v>1</v>
      </c>
      <c r="K1352">
        <f>J1352*Weighting!$W$8</f>
        <v>3</v>
      </c>
      <c r="M1352" s="14"/>
    </row>
    <row r="1353" spans="1:25" x14ac:dyDescent="0.45">
      <c r="A1353" s="32">
        <f>IF(Weighting!$P$9&gt;0,B1353,"")</f>
        <v>0.65269918680000005</v>
      </c>
      <c r="B1353" s="50">
        <f>Weighting!$C$9</f>
        <v>0.65269918680000005</v>
      </c>
      <c r="C1353">
        <f>Weighting!$F$9</f>
        <v>0</v>
      </c>
      <c r="D1353" t="b">
        <f>IF(C1353=1,'Data Transformation'!$G$3+0.5*'Data Transformation'!$W$25,IF(C1354=1,D1354-'Data Transformation'!$W$25,FALSE))</f>
        <v>0</v>
      </c>
      <c r="E1353" t="str">
        <f t="array" ref="E1353">IF(ISLOGICAL(D1353),"",FREQUENCY(IF('Data Transformation'!$B$425:$B$8425='Bin Analysis'!$B1347,'Data Transformation'!$G$425:$G$8425),D1353))</f>
        <v/>
      </c>
      <c r="F1353" t="str">
        <f t="shared" si="168"/>
        <v/>
      </c>
      <c r="G1353">
        <f>Weighting!$H$9</f>
        <v>0</v>
      </c>
      <c r="H1353">
        <f t="array" ref="H1353">FREQUENCY(IF('Data Transformation'!$B$4:$B$8425=B1347,'Data Transformation'!$G$4:$G$8425),'Bin Analysis'!$B1353)</f>
        <v>5</v>
      </c>
      <c r="I1353">
        <f t="shared" si="169"/>
        <v>2</v>
      </c>
      <c r="J1353">
        <f t="shared" si="170"/>
        <v>1</v>
      </c>
      <c r="K1353">
        <f>J1353*Weighting!$W$9</f>
        <v>3</v>
      </c>
      <c r="M1353" s="14"/>
    </row>
    <row r="1354" spans="1:25" x14ac:dyDescent="0.45">
      <c r="A1354" s="32">
        <f>IF(Weighting!$P$10&gt;0,B1354,"")</f>
        <v>0.75837398350000007</v>
      </c>
      <c r="B1354">
        <f>Weighting!$C$10</f>
        <v>0.75837398350000007</v>
      </c>
      <c r="C1354">
        <f>Weighting!$F$10</f>
        <v>0</v>
      </c>
      <c r="D1354" t="b">
        <f>IF(C1354=1,'Data Transformation'!$G$3+0.5*'Data Transformation'!$W$25,IF(C1355=1,D1355-'Data Transformation'!$W$25,FALSE))</f>
        <v>0</v>
      </c>
      <c r="E1354" t="str">
        <f t="array" ref="E1354">IF(ISLOGICAL(D1354),"",FREQUENCY(IF('Data Transformation'!$B$425:$B$8425='Bin Analysis'!$B1347,'Data Transformation'!$G$425:$G$8425),D1354))</f>
        <v/>
      </c>
      <c r="F1354" t="str">
        <f t="shared" si="168"/>
        <v/>
      </c>
      <c r="G1354">
        <f>Weighting!$H$10</f>
        <v>0</v>
      </c>
      <c r="H1354">
        <f t="array" ref="H1354">FREQUENCY(IF('Data Transformation'!$B$4:$B$8425=B1347,'Data Transformation'!$G$4:$G$8425),'Bin Analysis'!$B1354)</f>
        <v>6</v>
      </c>
      <c r="I1354">
        <f t="shared" si="169"/>
        <v>1</v>
      </c>
      <c r="J1354">
        <f t="shared" si="170"/>
        <v>1</v>
      </c>
      <c r="K1354">
        <f>J1354*Weighting!$W$10</f>
        <v>3</v>
      </c>
      <c r="M1354" s="14"/>
    </row>
    <row r="1355" spans="1:25" x14ac:dyDescent="0.45">
      <c r="A1355" s="32">
        <f>IF(Weighting!$P$11&gt;0,B1355,"")</f>
        <v>0.86404878020000009</v>
      </c>
      <c r="B1355">
        <f>Weighting!$C$11</f>
        <v>0.86404878020000009</v>
      </c>
      <c r="C1355">
        <f>Weighting!$F$11</f>
        <v>0</v>
      </c>
      <c r="D1355" t="b">
        <f>IF(C1355=1,'Data Transformation'!$G$3+0.5*'Data Transformation'!$W$25,IF(C1356=1,D1356-'Data Transformation'!$W$25,FALSE))</f>
        <v>0</v>
      </c>
      <c r="E1355" t="str">
        <f t="array" ref="E1355">IF(ISLOGICAL(D1355),"",FREQUENCY(IF('Data Transformation'!$B$425:$B$8425='Bin Analysis'!$B1347,'Data Transformation'!$G$425:$G$8425),D1355))</f>
        <v/>
      </c>
      <c r="F1355" t="str">
        <f t="shared" si="168"/>
        <v/>
      </c>
      <c r="G1355">
        <f>Weighting!$H$11</f>
        <v>0</v>
      </c>
      <c r="H1355">
        <f t="array" ref="H1355">FREQUENCY(IF('Data Transformation'!$B$4:$B$8425=B1347,'Data Transformation'!$G$4:$G$8425),'Bin Analysis'!$B1355)</f>
        <v>8</v>
      </c>
      <c r="I1355">
        <f t="shared" si="169"/>
        <v>2</v>
      </c>
      <c r="J1355">
        <f t="shared" si="170"/>
        <v>1</v>
      </c>
      <c r="K1355">
        <f>J1355*Weighting!$W$11</f>
        <v>3</v>
      </c>
      <c r="M1355" s="14"/>
    </row>
    <row r="1356" spans="1:25" x14ac:dyDescent="0.45">
      <c r="A1356" s="32">
        <f>IF(Weighting!$P$12&gt;0,B1356,"")</f>
        <v>0.96972357690000011</v>
      </c>
      <c r="B1356">
        <f>Weighting!$C$12</f>
        <v>0.96972357690000011</v>
      </c>
      <c r="C1356">
        <f>Weighting!$F$12</f>
        <v>0</v>
      </c>
      <c r="D1356">
        <f>IF(C1356=1,'Data Transformation'!$G$3+0.5*'Data Transformation'!$W$25,IF(C1357=1,D1357-'Data Transformation'!$W$25,FALSE))</f>
        <v>0.76999999999999991</v>
      </c>
      <c r="E1356">
        <f t="array" ref="E1356">IF(ISLOGICAL(D1356),"",FREQUENCY(IF('Data Transformation'!$B$425:$B$8425='Bin Analysis'!$B1347,'Data Transformation'!$G$425:$G$8425),D1356))</f>
        <v>6</v>
      </c>
      <c r="F1356" t="e">
        <f t="shared" si="168"/>
        <v>#VALUE!</v>
      </c>
      <c r="G1356">
        <f>Weighting!$H$12</f>
        <v>0</v>
      </c>
      <c r="H1356">
        <f t="array" ref="H1356">FREQUENCY(IF('Data Transformation'!$B$4:$B$8425=B1347,'Data Transformation'!$G$4:$G$8425),'Bin Analysis'!$B1356)</f>
        <v>14</v>
      </c>
      <c r="I1356">
        <f t="shared" si="169"/>
        <v>6</v>
      </c>
      <c r="J1356">
        <f t="shared" si="170"/>
        <v>1</v>
      </c>
      <c r="K1356">
        <f>J1356*Weighting!$W$12</f>
        <v>2</v>
      </c>
      <c r="M1356" s="14"/>
    </row>
    <row r="1357" spans="1:25" x14ac:dyDescent="0.45">
      <c r="A1357" s="32">
        <f>IF(Weighting!$P$13&gt;0,B1357,"")</f>
        <v>1.0753983736000001</v>
      </c>
      <c r="B1357">
        <f>Weighting!$C$13</f>
        <v>1.0753983736000001</v>
      </c>
      <c r="C1357">
        <f>Weighting!$F$13</f>
        <v>1</v>
      </c>
      <c r="D1357">
        <f>IF(C1357=1,'Data Transformation'!$G$3+0.5*'Data Transformation'!$W$25,IF(C1358=1,D1358-'Data Transformation'!$W$25,FALSE))</f>
        <v>1.17</v>
      </c>
      <c r="E1357">
        <f t="array" ref="E1357">IF(ISLOGICAL(D1357),"",FREQUENCY(IF('Data Transformation'!$B$425:$B$8425='Bin Analysis'!$B1347,'Data Transformation'!$G$425:$G$8425),D1357))</f>
        <v>18</v>
      </c>
      <c r="F1357">
        <f t="shared" si="168"/>
        <v>12</v>
      </c>
      <c r="G1357">
        <f>Weighting!$H$13</f>
        <v>0</v>
      </c>
      <c r="H1357">
        <f t="array" ref="H1357">FREQUENCY(IF('Data Transformation'!$B$4:$B$8425=B1347,'Data Transformation'!$G$4:$G$8425),'Bin Analysis'!$B1357)</f>
        <v>19</v>
      </c>
      <c r="I1357">
        <f t="shared" si="169"/>
        <v>5</v>
      </c>
      <c r="J1357">
        <f t="shared" si="170"/>
        <v>1</v>
      </c>
      <c r="K1357">
        <f>J1357*Weighting!$W$13</f>
        <v>1</v>
      </c>
      <c r="M1357" s="14"/>
    </row>
    <row r="1358" spans="1:25" x14ac:dyDescent="0.45">
      <c r="A1358" s="32">
        <f>IF(Weighting!$P$14&gt;0,B1358,"")</f>
        <v>1.1810731703000001</v>
      </c>
      <c r="B1358">
        <f>Weighting!$C$14</f>
        <v>1.1810731703000001</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19</v>
      </c>
      <c r="I1358">
        <f t="shared" si="169"/>
        <v>0</v>
      </c>
      <c r="J1358">
        <f t="shared" si="170"/>
        <v>0</v>
      </c>
      <c r="K1358">
        <f>J1358*Weighting!$W$14</f>
        <v>0</v>
      </c>
      <c r="M1358" s="14"/>
    </row>
    <row r="1359" spans="1:25" x14ac:dyDescent="0.45">
      <c r="A1359" s="32">
        <f>IF(Weighting!$P$15&gt;0,B1359,"")</f>
        <v>1.2867489670000001</v>
      </c>
      <c r="B1359">
        <f>Weighting!$C$15</f>
        <v>1.2867489670000001</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19</v>
      </c>
      <c r="I1359">
        <f t="shared" si="169"/>
        <v>0</v>
      </c>
      <c r="J1359">
        <f t="shared" si="170"/>
        <v>0</v>
      </c>
      <c r="K1359">
        <f>J1359*Weighting!$W$15</f>
        <v>0</v>
      </c>
      <c r="M1359" s="14"/>
    </row>
    <row r="1360" spans="1:25" x14ac:dyDescent="0.45">
      <c r="A1360" s="32" t="str">
        <f>IF(Weighting!$P$16&gt;0,B1360,"")</f>
        <v/>
      </c>
      <c r="B1360">
        <f>Weighting!$C$16</f>
        <v>1.3924227637000002</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19</v>
      </c>
      <c r="I1360">
        <f t="shared" si="169"/>
        <v>0</v>
      </c>
      <c r="J1360">
        <f t="shared" si="170"/>
        <v>0</v>
      </c>
      <c r="K1360">
        <f>J1360*Weighting!$W$16</f>
        <v>0</v>
      </c>
      <c r="M1360" s="14"/>
    </row>
    <row r="1361" spans="1:25" x14ac:dyDescent="0.45">
      <c r="A1361" s="32" t="str">
        <f>IF(Weighting!$P$17&gt;0,B1361,"")</f>
        <v/>
      </c>
      <c r="B1361">
        <f>Weighting!$C$17</f>
        <v>1.4980975604000002</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19</v>
      </c>
      <c r="I1361">
        <f t="shared" si="169"/>
        <v>0</v>
      </c>
      <c r="J1361">
        <f t="shared" si="170"/>
        <v>0</v>
      </c>
      <c r="K1361">
        <f>J1361*Weighting!$W$17</f>
        <v>0</v>
      </c>
      <c r="M1361" s="14"/>
    </row>
    <row r="1362" spans="1:25" x14ac:dyDescent="0.45">
      <c r="A1362" s="32" t="str">
        <f>IF(Weighting!$P$18&gt;0,B1362,"")</f>
        <v/>
      </c>
      <c r="B1362">
        <f>Weighting!$C$18</f>
        <v>1.6037723571000002</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19</v>
      </c>
      <c r="I1362">
        <f t="shared" si="169"/>
        <v>0</v>
      </c>
      <c r="J1362">
        <f t="shared" si="170"/>
        <v>0</v>
      </c>
      <c r="K1362">
        <f>J1362*Weighting!$W$18</f>
        <v>0</v>
      </c>
      <c r="M1362" s="14"/>
    </row>
    <row r="1363" spans="1:25" x14ac:dyDescent="0.45">
      <c r="A1363" s="32" t="str">
        <f>IF(Weighting!$P$19&gt;0,B1363,"")</f>
        <v/>
      </c>
      <c r="B1363">
        <f>Weighting!$C$19</f>
        <v>1.7094471538000002</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19</v>
      </c>
      <c r="I1363">
        <f t="shared" si="169"/>
        <v>0</v>
      </c>
      <c r="J1363">
        <f t="shared" si="170"/>
        <v>0</v>
      </c>
      <c r="K1363">
        <f>J1363*Weighting!$W$19</f>
        <v>0</v>
      </c>
      <c r="M1363" s="14"/>
    </row>
    <row r="1364" spans="1:25" x14ac:dyDescent="0.45">
      <c r="A1364" s="32" t="str">
        <f>IF(Weighting!$P$20&gt;0,B1364,"")</f>
        <v/>
      </c>
      <c r="B1364">
        <f>Weighting!$C$20</f>
        <v>1.8151219505000002</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19</v>
      </c>
      <c r="I1364">
        <f t="shared" si="169"/>
        <v>0</v>
      </c>
      <c r="J1364">
        <f t="shared" si="170"/>
        <v>0</v>
      </c>
      <c r="K1364">
        <f>J1364*Weighting!$W$20</f>
        <v>0</v>
      </c>
      <c r="M1364" s="14"/>
    </row>
    <row r="1365" spans="1:25" x14ac:dyDescent="0.45">
      <c r="A1365" s="32" t="str">
        <f>IF(Weighting!$P$21&gt;0,B1365,"")</f>
        <v/>
      </c>
      <c r="B1365">
        <f>Weighting!$C$21</f>
        <v>1.9207967472000003</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19</v>
      </c>
      <c r="I1365">
        <f t="shared" si="169"/>
        <v>0</v>
      </c>
      <c r="J1365">
        <f t="shared" si="170"/>
        <v>0</v>
      </c>
      <c r="K1365">
        <f>J1365*Weighting!$W$21</f>
        <v>0</v>
      </c>
      <c r="M1365" s="14"/>
    </row>
    <row r="1366" spans="1:25" x14ac:dyDescent="0.45">
      <c r="A1366" s="32" t="str">
        <f>IF(Weighting!$P$22&gt;0,B1366,"")</f>
        <v/>
      </c>
      <c r="B1366">
        <f>Weighting!$C$22</f>
        <v>2.0264715439000001</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19</v>
      </c>
      <c r="I1366">
        <f t="shared" si="169"/>
        <v>0</v>
      </c>
      <c r="J1366">
        <f t="shared" si="170"/>
        <v>0</v>
      </c>
      <c r="K1366">
        <f>J1366*Weighting!$W$22</f>
        <v>0</v>
      </c>
      <c r="M1366" s="14"/>
    </row>
    <row r="1367" spans="1:25" x14ac:dyDescent="0.45">
      <c r="A1367" s="32" t="str">
        <f>IF(Weighting!$P$23&gt;0,B1367,"")</f>
        <v/>
      </c>
      <c r="B1367">
        <f>Weighting!$C$23</f>
        <v>2.1321463405999999</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19</v>
      </c>
      <c r="I1367">
        <f t="shared" si="169"/>
        <v>0</v>
      </c>
      <c r="J1367">
        <f t="shared" si="170"/>
        <v>0</v>
      </c>
      <c r="K1367">
        <f>J1367*Weighting!$W$23</f>
        <v>0</v>
      </c>
      <c r="M1367" s="14"/>
    </row>
    <row r="1368" spans="1:25" x14ac:dyDescent="0.45">
      <c r="A1368" s="32" t="str">
        <f>IF(Weighting!$P$24&gt;0,B1368,"")</f>
        <v/>
      </c>
      <c r="B1368">
        <f>Weighting!$C$24</f>
        <v>2.2378211372999997</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19</v>
      </c>
      <c r="I1368">
        <f t="shared" si="169"/>
        <v>0</v>
      </c>
      <c r="J1368">
        <f t="shared" si="170"/>
        <v>0</v>
      </c>
      <c r="K1368">
        <f>J1368*Weighting!$W$24</f>
        <v>0</v>
      </c>
      <c r="M1368" s="14"/>
    </row>
    <row r="1369" spans="1:25" x14ac:dyDescent="0.45">
      <c r="A1369" s="32" t="str">
        <f>IF(Weighting!$P$25&gt;0,B1369,"")</f>
        <v/>
      </c>
      <c r="B1369">
        <f>Weighting!$C$25</f>
        <v>2.3434959339999994</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19</v>
      </c>
      <c r="I1369">
        <f t="shared" si="169"/>
        <v>0</v>
      </c>
      <c r="J1369">
        <f t="shared" si="170"/>
        <v>0</v>
      </c>
      <c r="K1369">
        <f>J1369*Weighting!$W$25</f>
        <v>0</v>
      </c>
      <c r="M1369" s="14"/>
    </row>
    <row r="1370" spans="1:25" x14ac:dyDescent="0.45">
      <c r="O1370"/>
      <c r="P1370"/>
      <c r="Q1370"/>
      <c r="R1370"/>
    </row>
    <row r="1371" spans="1:25" ht="23.15" x14ac:dyDescent="0.6">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19</v>
      </c>
      <c r="N1371" s="27">
        <f>IF('Input and Summary Results'!$J$16="minimum",'Bin Analysis'!X1372/(M1371-1),'Bin Analysis'!Y1371/('Bin Analysis'!M1371-1))</f>
        <v>0</v>
      </c>
      <c r="O1371" s="27">
        <f>IF(M1371=FALSE,NA(),(VLOOKUP(1,C1374:K1393,4,FALSE))/(M1371-1))</f>
        <v>0.5</v>
      </c>
      <c r="P1371" s="27">
        <f>IF(M1371=FALSE,NA(),SUM(J1374:J1393)/Weighting!$S$5)</f>
        <v>0.8</v>
      </c>
      <c r="Q1371" s="27">
        <f>IF(M1371=FALSE,NA(),SUM(K1374:K1393)/Weighting!$S$6)</f>
        <v>0.78260869565217395</v>
      </c>
      <c r="R1371" s="27">
        <f>IF(M1371=FALSE,NA(),(VLOOKUP(1,G1374:K1393,3,FALSE))/(M1371-1))</f>
        <v>5.5555555555555552E-2</v>
      </c>
      <c r="S1371" s="22" t="str">
        <f>IF(M1371=FALSE,NA(),IF(SUM(J1374:J1393)=2,"yes","no"))</f>
        <v>no</v>
      </c>
      <c r="X1371" s="2" cm="2">
        <f t="array" ref="X1371:X1372">FREQUENCY(IF('Data Transformation'!$B$425:$B$6424='Bin Analysis'!L1371,'Data Transformation'!$G$425:$G$6424),'Data Transformation'!$U$11)</f>
        <v>18</v>
      </c>
      <c r="Y1371" s="2" cm="2">
        <f t="array" ref="Y1371:Y1372">FREQUENCY(IF('Data Transformation'!$B$425:$B$6424='Bin Analysis'!L1371,'Data Transformation'!$G$425:$G$6424),'Data Transformation'!$U$12)</f>
        <v>9</v>
      </c>
    </row>
    <row r="1372" spans="1:25" x14ac:dyDescent="0.45">
      <c r="A1372" s="14" t="s">
        <v>67</v>
      </c>
      <c r="B1372" t="s">
        <v>47</v>
      </c>
      <c r="C1372" t="s">
        <v>5</v>
      </c>
      <c r="D1372" t="s">
        <v>100</v>
      </c>
      <c r="E1372" t="s">
        <v>101</v>
      </c>
      <c r="F1372" t="s">
        <v>102</v>
      </c>
      <c r="G1372" t="s">
        <v>70</v>
      </c>
      <c r="H1372" t="s">
        <v>31</v>
      </c>
      <c r="I1372" t="s">
        <v>32</v>
      </c>
      <c r="J1372" t="s">
        <v>46</v>
      </c>
      <c r="K1372" s="14" t="s">
        <v>45</v>
      </c>
      <c r="M1372" s="14"/>
      <c r="X1372" s="2">
        <v>0</v>
      </c>
      <c r="Y1372" s="2">
        <v>9</v>
      </c>
    </row>
    <row r="1373" spans="1:25" x14ac:dyDescent="0.4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45">
      <c r="A1374" s="32">
        <f>IF(Weighting!$P$6&gt;0,B1374,"")</f>
        <v>0.3356747967</v>
      </c>
      <c r="B1374">
        <f>Weighting!$C$6</f>
        <v>0.3356747967</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1</v>
      </c>
      <c r="I1374">
        <f>H1374-H1373</f>
        <v>1</v>
      </c>
      <c r="J1374">
        <f>IF(I1374=0,0,1)</f>
        <v>1</v>
      </c>
      <c r="K1374">
        <f>J1374*Weighting!$W$6</f>
        <v>1</v>
      </c>
      <c r="M1374" s="14"/>
    </row>
    <row r="1375" spans="1:25" x14ac:dyDescent="0.45">
      <c r="A1375" s="32">
        <f>IF(Weighting!$P$7&gt;0,B1375,"")</f>
        <v>0.44134959340000002</v>
      </c>
      <c r="B1375">
        <f>Weighting!$C$7</f>
        <v>0.44134959340000002</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4</v>
      </c>
      <c r="I1375">
        <f t="shared" ref="I1375:I1393" si="172">H1375-H1374</f>
        <v>3</v>
      </c>
      <c r="J1375">
        <f>IF(I1375=0,0,1)</f>
        <v>1</v>
      </c>
      <c r="K1375">
        <f>J1375*Weighting!$W$7</f>
        <v>2</v>
      </c>
      <c r="M1375" s="14"/>
    </row>
    <row r="1376" spans="1:25" x14ac:dyDescent="0.45">
      <c r="A1376" s="32">
        <f>IF(Weighting!$P$8&gt;0,B1376,"")</f>
        <v>0.54702439010000004</v>
      </c>
      <c r="B1376">
        <f>Weighting!$C$8</f>
        <v>0.54702439010000004</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5</v>
      </c>
      <c r="I1376">
        <f t="shared" si="172"/>
        <v>1</v>
      </c>
      <c r="J1376">
        <f t="shared" ref="J1376:J1393" si="173">IF(I1376=0,0,1)</f>
        <v>1</v>
      </c>
      <c r="K1376">
        <f>J1376*Weighting!$W$8</f>
        <v>3</v>
      </c>
      <c r="M1376" s="14"/>
    </row>
    <row r="1377" spans="1:13" x14ac:dyDescent="0.45">
      <c r="A1377" s="32">
        <f>IF(Weighting!$P$9&gt;0,B1377,"")</f>
        <v>0.65269918680000005</v>
      </c>
      <c r="B1377" s="50">
        <f>Weighting!$C$9</f>
        <v>0.65269918680000005</v>
      </c>
      <c r="C1377">
        <f>Weighting!$F$9</f>
        <v>0</v>
      </c>
      <c r="D1377" t="b">
        <f>IF(C1377=1,'Data Transformation'!$G$3+0.5*'Data Transformation'!$W$25,IF(C1378=1,D1378-'Data Transformation'!$W$25,FALSE))</f>
        <v>0</v>
      </c>
      <c r="E1377" t="str">
        <f t="array" ref="E1377">IF(ISLOGICAL(D1377),"",FREQUENCY(IF('Data Transformation'!$B$425:$B$8425='Bin Analysis'!$B1371,'Data Transformation'!$G$425:$G$8425),D1377))</f>
        <v/>
      </c>
      <c r="F1377" t="str">
        <f t="shared" si="171"/>
        <v/>
      </c>
      <c r="G1377">
        <f>Weighting!$H$9</f>
        <v>0</v>
      </c>
      <c r="H1377">
        <f t="array" ref="H1377">FREQUENCY(IF('Data Transformation'!$B$4:$B$8425=B1371,'Data Transformation'!$G$4:$G$8425),'Bin Analysis'!$B1377)</f>
        <v>7</v>
      </c>
      <c r="I1377">
        <f t="shared" si="172"/>
        <v>2</v>
      </c>
      <c r="J1377">
        <f t="shared" si="173"/>
        <v>1</v>
      </c>
      <c r="K1377">
        <f>J1377*Weighting!$W$9</f>
        <v>3</v>
      </c>
      <c r="M1377" s="14"/>
    </row>
    <row r="1378" spans="1:13" x14ac:dyDescent="0.45">
      <c r="A1378" s="32">
        <f>IF(Weighting!$P$10&gt;0,B1378,"")</f>
        <v>0.75837398350000007</v>
      </c>
      <c r="B1378">
        <f>Weighting!$C$10</f>
        <v>0.75837398350000007</v>
      </c>
      <c r="C1378">
        <f>Weighting!$F$10</f>
        <v>0</v>
      </c>
      <c r="D1378" t="b">
        <f>IF(C1378=1,'Data Transformation'!$G$3+0.5*'Data Transformation'!$W$25,IF(C1379=1,D1379-'Data Transformation'!$W$25,FALSE))</f>
        <v>0</v>
      </c>
      <c r="E1378" t="str">
        <f t="array" ref="E1378">IF(ISLOGICAL(D1378),"",FREQUENCY(IF('Data Transformation'!$B$425:$B$8425='Bin Analysis'!$B1371,'Data Transformation'!$G$425:$G$8425),D1378))</f>
        <v/>
      </c>
      <c r="F1378" t="str">
        <f t="shared" si="171"/>
        <v/>
      </c>
      <c r="G1378">
        <f>Weighting!$H$10</f>
        <v>0</v>
      </c>
      <c r="H1378">
        <f t="array" ref="H1378">FREQUENCY(IF('Data Transformation'!$B$4:$B$8425=B1371,'Data Transformation'!$G$4:$G$8425),'Bin Analysis'!$B1378)</f>
        <v>9</v>
      </c>
      <c r="I1378">
        <f t="shared" si="172"/>
        <v>2</v>
      </c>
      <c r="J1378">
        <f t="shared" si="173"/>
        <v>1</v>
      </c>
      <c r="K1378">
        <f>J1378*Weighting!$W$10</f>
        <v>3</v>
      </c>
      <c r="M1378" s="14"/>
    </row>
    <row r="1379" spans="1:13" x14ac:dyDescent="0.45">
      <c r="A1379" s="32">
        <f>IF(Weighting!$P$11&gt;0,B1379,"")</f>
        <v>0.86404878020000009</v>
      </c>
      <c r="B1379">
        <f>Weighting!$C$11</f>
        <v>0.86404878020000009</v>
      </c>
      <c r="C1379">
        <f>Weighting!$F$11</f>
        <v>0</v>
      </c>
      <c r="D1379" t="b">
        <f>IF(C1379=1,'Data Transformation'!$G$3+0.5*'Data Transformation'!$W$25,IF(C1380=1,D1380-'Data Transformation'!$W$25,FALSE))</f>
        <v>0</v>
      </c>
      <c r="E1379" t="str">
        <f t="array" ref="E1379">IF(ISLOGICAL(D1379),"",FREQUENCY(IF('Data Transformation'!$B$425:$B$8425='Bin Analysis'!$B1371,'Data Transformation'!$G$425:$G$8425),D1379))</f>
        <v/>
      </c>
      <c r="F1379" t="str">
        <f t="shared" si="171"/>
        <v/>
      </c>
      <c r="G1379">
        <f>Weighting!$H$11</f>
        <v>0</v>
      </c>
      <c r="H1379">
        <f t="array" ref="H1379">FREQUENCY(IF('Data Transformation'!$B$4:$B$8425=B1371,'Data Transformation'!$G$4:$G$8425),'Bin Analysis'!$B1379)</f>
        <v>12</v>
      </c>
      <c r="I1379">
        <f t="shared" si="172"/>
        <v>3</v>
      </c>
      <c r="J1379">
        <f t="shared" si="173"/>
        <v>1</v>
      </c>
      <c r="K1379">
        <f>J1379*Weighting!$W$11</f>
        <v>3</v>
      </c>
      <c r="M1379" s="14"/>
    </row>
    <row r="1380" spans="1:13" x14ac:dyDescent="0.45">
      <c r="A1380" s="32">
        <f>IF(Weighting!$P$12&gt;0,B1380,"")</f>
        <v>0.96972357690000011</v>
      </c>
      <c r="B1380">
        <f>Weighting!$C$12</f>
        <v>0.96972357690000011</v>
      </c>
      <c r="C1380">
        <f>Weighting!$F$12</f>
        <v>0</v>
      </c>
      <c r="D1380">
        <f>IF(C1380=1,'Data Transformation'!$G$3+0.5*'Data Transformation'!$W$25,IF(C1381=1,D1381-'Data Transformation'!$W$25,FALSE))</f>
        <v>0.76999999999999991</v>
      </c>
      <c r="E1380">
        <f t="array" ref="E1380">IF(ISLOGICAL(D1380),"",FREQUENCY(IF('Data Transformation'!$B$425:$B$8425='Bin Analysis'!$B1371,'Data Transformation'!$G$425:$G$8425),D1380))</f>
        <v>9</v>
      </c>
      <c r="F1380" t="e">
        <f t="shared" si="171"/>
        <v>#VALUE!</v>
      </c>
      <c r="G1380">
        <f>Weighting!$H$12</f>
        <v>0</v>
      </c>
      <c r="H1380">
        <f t="array" ref="H1380">FREQUENCY(IF('Data Transformation'!$B$4:$B$8425=B1371,'Data Transformation'!$G$4:$G$8425),'Bin Analysis'!$B1380)</f>
        <v>18</v>
      </c>
      <c r="I1380">
        <f t="shared" si="172"/>
        <v>6</v>
      </c>
      <c r="J1380">
        <f t="shared" si="173"/>
        <v>1</v>
      </c>
      <c r="K1380">
        <f>J1380*Weighting!$W$12</f>
        <v>2</v>
      </c>
      <c r="M1380" s="14"/>
    </row>
    <row r="1381" spans="1:13" x14ac:dyDescent="0.45">
      <c r="A1381" s="32">
        <f>IF(Weighting!$P$13&gt;0,B1381,"")</f>
        <v>1.0753983736000001</v>
      </c>
      <c r="B1381">
        <f>Weighting!$C$13</f>
        <v>1.0753983736000001</v>
      </c>
      <c r="C1381">
        <f>Weighting!$F$13</f>
        <v>1</v>
      </c>
      <c r="D1381">
        <f>IF(C1381=1,'Data Transformation'!$G$3+0.5*'Data Transformation'!$W$25,IF(C1382=1,D1382-'Data Transformation'!$W$25,FALSE))</f>
        <v>1.17</v>
      </c>
      <c r="E1381">
        <f t="array" ref="E1381">IF(ISLOGICAL(D1381),"",FREQUENCY(IF('Data Transformation'!$B$425:$B$8425='Bin Analysis'!$B1371,'Data Transformation'!$G$425:$G$8425),D1381))</f>
        <v>18</v>
      </c>
      <c r="F1381">
        <f t="shared" si="171"/>
        <v>9</v>
      </c>
      <c r="G1381">
        <f>Weighting!$H$13</f>
        <v>0</v>
      </c>
      <c r="H1381">
        <f t="array" ref="H1381">FREQUENCY(IF('Data Transformation'!$B$4:$B$8425=B1371,'Data Transformation'!$G$4:$G$8425),'Bin Analysis'!$B1381)</f>
        <v>19</v>
      </c>
      <c r="I1381">
        <f t="shared" si="172"/>
        <v>1</v>
      </c>
      <c r="J1381">
        <f t="shared" si="173"/>
        <v>1</v>
      </c>
      <c r="K1381">
        <f>J1381*Weighting!$W$13</f>
        <v>1</v>
      </c>
      <c r="M1381" s="14"/>
    </row>
    <row r="1382" spans="1:13" x14ac:dyDescent="0.45">
      <c r="A1382" s="32">
        <f>IF(Weighting!$P$14&gt;0,B1382,"")</f>
        <v>1.1810731703000001</v>
      </c>
      <c r="B1382">
        <f>Weighting!$C$14</f>
        <v>1.1810731703000001</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19</v>
      </c>
      <c r="I1382">
        <f t="shared" si="172"/>
        <v>0</v>
      </c>
      <c r="J1382">
        <f t="shared" si="173"/>
        <v>0</v>
      </c>
      <c r="K1382">
        <f>J1382*Weighting!$W$14</f>
        <v>0</v>
      </c>
      <c r="M1382" s="14"/>
    </row>
    <row r="1383" spans="1:13" x14ac:dyDescent="0.45">
      <c r="A1383" s="32">
        <f>IF(Weighting!$P$15&gt;0,B1383,"")</f>
        <v>1.2867489670000001</v>
      </c>
      <c r="B1383">
        <f>Weighting!$C$15</f>
        <v>1.2867489670000001</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19</v>
      </c>
      <c r="I1383">
        <f t="shared" si="172"/>
        <v>0</v>
      </c>
      <c r="J1383">
        <f t="shared" si="173"/>
        <v>0</v>
      </c>
      <c r="K1383">
        <f>J1383*Weighting!$W$15</f>
        <v>0</v>
      </c>
      <c r="M1383" s="14"/>
    </row>
    <row r="1384" spans="1:13" x14ac:dyDescent="0.45">
      <c r="A1384" s="32" t="str">
        <f>IF(Weighting!$P$16&gt;0,B1384,"")</f>
        <v/>
      </c>
      <c r="B1384">
        <f>Weighting!$C$16</f>
        <v>1.3924227637000002</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19</v>
      </c>
      <c r="I1384">
        <f t="shared" si="172"/>
        <v>0</v>
      </c>
      <c r="J1384">
        <f t="shared" si="173"/>
        <v>0</v>
      </c>
      <c r="K1384">
        <f>J1384*Weighting!$W$16</f>
        <v>0</v>
      </c>
      <c r="M1384" s="14"/>
    </row>
    <row r="1385" spans="1:13" x14ac:dyDescent="0.45">
      <c r="A1385" s="32" t="str">
        <f>IF(Weighting!$P$17&gt;0,B1385,"")</f>
        <v/>
      </c>
      <c r="B1385">
        <f>Weighting!$C$17</f>
        <v>1.4980975604000002</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19</v>
      </c>
      <c r="I1385">
        <f t="shared" si="172"/>
        <v>0</v>
      </c>
      <c r="J1385">
        <f t="shared" si="173"/>
        <v>0</v>
      </c>
      <c r="K1385">
        <f>J1385*Weighting!$W$17</f>
        <v>0</v>
      </c>
      <c r="M1385" s="14"/>
    </row>
    <row r="1386" spans="1:13" x14ac:dyDescent="0.45">
      <c r="A1386" s="32" t="str">
        <f>IF(Weighting!$P$18&gt;0,B1386,"")</f>
        <v/>
      </c>
      <c r="B1386">
        <f>Weighting!$C$18</f>
        <v>1.6037723571000002</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19</v>
      </c>
      <c r="I1386">
        <f t="shared" si="172"/>
        <v>0</v>
      </c>
      <c r="J1386">
        <f t="shared" si="173"/>
        <v>0</v>
      </c>
      <c r="K1386">
        <f>J1386*Weighting!$W$18</f>
        <v>0</v>
      </c>
      <c r="M1386" s="14"/>
    </row>
    <row r="1387" spans="1:13" x14ac:dyDescent="0.45">
      <c r="A1387" s="32" t="str">
        <f>IF(Weighting!$P$19&gt;0,B1387,"")</f>
        <v/>
      </c>
      <c r="B1387">
        <f>Weighting!$C$19</f>
        <v>1.7094471538000002</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19</v>
      </c>
      <c r="I1387">
        <f t="shared" si="172"/>
        <v>0</v>
      </c>
      <c r="J1387">
        <f t="shared" si="173"/>
        <v>0</v>
      </c>
      <c r="K1387">
        <f>J1387*Weighting!$W$19</f>
        <v>0</v>
      </c>
      <c r="M1387" s="14"/>
    </row>
    <row r="1388" spans="1:13" x14ac:dyDescent="0.45">
      <c r="A1388" s="32" t="str">
        <f>IF(Weighting!$P$20&gt;0,B1388,"")</f>
        <v/>
      </c>
      <c r="B1388">
        <f>Weighting!$C$20</f>
        <v>1.8151219505000002</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19</v>
      </c>
      <c r="I1388">
        <f t="shared" si="172"/>
        <v>0</v>
      </c>
      <c r="J1388">
        <f t="shared" si="173"/>
        <v>0</v>
      </c>
      <c r="K1388">
        <f>J1388*Weighting!$W$20</f>
        <v>0</v>
      </c>
      <c r="M1388" s="14"/>
    </row>
    <row r="1389" spans="1:13" x14ac:dyDescent="0.45">
      <c r="A1389" s="32" t="str">
        <f>IF(Weighting!$P$21&gt;0,B1389,"")</f>
        <v/>
      </c>
      <c r="B1389">
        <f>Weighting!$C$21</f>
        <v>1.9207967472000003</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19</v>
      </c>
      <c r="I1389">
        <f t="shared" si="172"/>
        <v>0</v>
      </c>
      <c r="J1389">
        <f t="shared" si="173"/>
        <v>0</v>
      </c>
      <c r="K1389">
        <f>J1389*Weighting!$W$21</f>
        <v>0</v>
      </c>
      <c r="M1389" s="14"/>
    </row>
    <row r="1390" spans="1:13" x14ac:dyDescent="0.45">
      <c r="A1390" s="32" t="str">
        <f>IF(Weighting!$P$22&gt;0,B1390,"")</f>
        <v/>
      </c>
      <c r="B1390">
        <f>Weighting!$C$22</f>
        <v>2.0264715439000001</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19</v>
      </c>
      <c r="I1390">
        <f t="shared" si="172"/>
        <v>0</v>
      </c>
      <c r="J1390">
        <f t="shared" si="173"/>
        <v>0</v>
      </c>
      <c r="K1390">
        <f>J1390*Weighting!$W$22</f>
        <v>0</v>
      </c>
      <c r="M1390" s="14"/>
    </row>
    <row r="1391" spans="1:13" x14ac:dyDescent="0.45">
      <c r="A1391" s="32" t="str">
        <f>IF(Weighting!$P$23&gt;0,B1391,"")</f>
        <v/>
      </c>
      <c r="B1391">
        <f>Weighting!$C$23</f>
        <v>2.1321463405999999</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19</v>
      </c>
      <c r="I1391">
        <f t="shared" si="172"/>
        <v>0</v>
      </c>
      <c r="J1391">
        <f t="shared" si="173"/>
        <v>0</v>
      </c>
      <c r="K1391">
        <f>J1391*Weighting!$W$23</f>
        <v>0</v>
      </c>
      <c r="M1391" s="14"/>
    </row>
    <row r="1392" spans="1:13" x14ac:dyDescent="0.45">
      <c r="A1392" s="32" t="str">
        <f>IF(Weighting!$P$24&gt;0,B1392,"")</f>
        <v/>
      </c>
      <c r="B1392">
        <f>Weighting!$C$24</f>
        <v>2.2378211372999997</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19</v>
      </c>
      <c r="I1392">
        <f t="shared" si="172"/>
        <v>0</v>
      </c>
      <c r="J1392">
        <f t="shared" si="173"/>
        <v>0</v>
      </c>
      <c r="K1392">
        <f>J1392*Weighting!$W$24</f>
        <v>0</v>
      </c>
      <c r="M1392" s="14"/>
    </row>
    <row r="1393" spans="1:25" x14ac:dyDescent="0.45">
      <c r="A1393" s="32" t="str">
        <f>IF(Weighting!$P$25&gt;0,B1393,"")</f>
        <v/>
      </c>
      <c r="B1393">
        <f>Weighting!$C$25</f>
        <v>2.3434959339999994</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19</v>
      </c>
      <c r="I1393">
        <f t="shared" si="172"/>
        <v>0</v>
      </c>
      <c r="J1393">
        <f t="shared" si="173"/>
        <v>0</v>
      </c>
      <c r="K1393">
        <f>J1393*Weighting!$W$25</f>
        <v>0</v>
      </c>
      <c r="M1393" s="14"/>
    </row>
    <row r="1394" spans="1:25" x14ac:dyDescent="0.45">
      <c r="O1394"/>
      <c r="P1394"/>
      <c r="Q1394"/>
      <c r="R1394"/>
    </row>
    <row r="1395" spans="1:25" ht="23.15" x14ac:dyDescent="0.6">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15</v>
      </c>
      <c r="N1395" s="27">
        <f>IF('Input and Summary Results'!$J$16="minimum",'Bin Analysis'!X1396/(M1395-1),'Bin Analysis'!Y1395/('Bin Analysis'!M1395-1))</f>
        <v>0</v>
      </c>
      <c r="O1395" s="27">
        <f>IF(M1395=FALSE,NA(),(VLOOKUP(1,C1398:K1417,4,FALSE))/(M1395-1))</f>
        <v>0.8571428571428571</v>
      </c>
      <c r="P1395" s="27">
        <f>IF(M1395=FALSE,NA(),SUM(J1398:J1417)/Weighting!$S$5)</f>
        <v>0.4</v>
      </c>
      <c r="Q1395" s="27">
        <f>IF(M1395=FALSE,NA(),SUM(K1398:K1417)/Weighting!$S$6)</f>
        <v>0.39130434782608697</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14</v>
      </c>
      <c r="Y1395" s="2" cm="2">
        <f t="array" ref="Y1395:Y1396">FREQUENCY(IF('Data Transformation'!$B$425:$B$6424='Bin Analysis'!L1395,'Data Transformation'!$G$425:$G$6424),'Data Transformation'!$U$12)</f>
        <v>2</v>
      </c>
    </row>
    <row r="1396" spans="1:25" x14ac:dyDescent="0.45">
      <c r="A1396" s="14" t="s">
        <v>67</v>
      </c>
      <c r="B1396" t="s">
        <v>47</v>
      </c>
      <c r="C1396" t="s">
        <v>5</v>
      </c>
      <c r="D1396" t="s">
        <v>100</v>
      </c>
      <c r="E1396" t="s">
        <v>101</v>
      </c>
      <c r="F1396" t="s">
        <v>102</v>
      </c>
      <c r="G1396" t="s">
        <v>70</v>
      </c>
      <c r="H1396" t="s">
        <v>31</v>
      </c>
      <c r="I1396" t="s">
        <v>32</v>
      </c>
      <c r="J1396" t="s">
        <v>46</v>
      </c>
      <c r="K1396" s="14" t="s">
        <v>45</v>
      </c>
      <c r="M1396" s="14"/>
      <c r="X1396" s="2">
        <v>0</v>
      </c>
      <c r="Y1396" s="2">
        <v>12</v>
      </c>
    </row>
    <row r="1397" spans="1:25" x14ac:dyDescent="0.4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45">
      <c r="A1398" s="32">
        <f>IF(Weighting!$P$6&gt;0,B1398,"")</f>
        <v>0.3356747967</v>
      </c>
      <c r="B1398">
        <f>Weighting!$C$6</f>
        <v>0.3356747967</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45">
      <c r="A1399" s="32">
        <f>IF(Weighting!$P$7&gt;0,B1399,"")</f>
        <v>0.44134959340000002</v>
      </c>
      <c r="B1399">
        <f>Weighting!$C$7</f>
        <v>0.44134959340000002</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0</v>
      </c>
      <c r="I1399">
        <f t="shared" ref="I1399:I1417" si="175">H1399-H1398</f>
        <v>0</v>
      </c>
      <c r="J1399">
        <f>IF(I1399=0,0,1)</f>
        <v>0</v>
      </c>
      <c r="K1399">
        <f>J1399*Weighting!$W$7</f>
        <v>0</v>
      </c>
      <c r="M1399" s="14"/>
    </row>
    <row r="1400" spans="1:25" x14ac:dyDescent="0.45">
      <c r="A1400" s="32">
        <f>IF(Weighting!$P$8&gt;0,B1400,"")</f>
        <v>0.54702439010000004</v>
      </c>
      <c r="B1400">
        <f>Weighting!$C$8</f>
        <v>0.54702439010000004</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0</v>
      </c>
      <c r="I1400">
        <f t="shared" si="175"/>
        <v>0</v>
      </c>
      <c r="J1400">
        <f t="shared" ref="J1400:J1417" si="176">IF(I1400=0,0,1)</f>
        <v>0</v>
      </c>
      <c r="K1400">
        <f>J1400*Weighting!$W$8</f>
        <v>0</v>
      </c>
      <c r="M1400" s="14"/>
    </row>
    <row r="1401" spans="1:25" x14ac:dyDescent="0.45">
      <c r="A1401" s="32">
        <f>IF(Weighting!$P$9&gt;0,B1401,"")</f>
        <v>0.65269918680000005</v>
      </c>
      <c r="B1401" s="50">
        <f>Weighting!$C$9</f>
        <v>0.65269918680000005</v>
      </c>
      <c r="C1401">
        <f>Weighting!$F$9</f>
        <v>0</v>
      </c>
      <c r="D1401" t="b">
        <f>IF(C1401=1,'Data Transformation'!$G$3+0.5*'Data Transformation'!$W$25,IF(C1402=1,D1402-'Data Transformation'!$W$25,FALSE))</f>
        <v>0</v>
      </c>
      <c r="E1401" t="str">
        <f t="array" ref="E1401">IF(ISLOGICAL(D1401),"",FREQUENCY(IF('Data Transformation'!$B$425:$B$8425='Bin Analysis'!$B1395,'Data Transformation'!$G$425:$G$8425),D1401))</f>
        <v/>
      </c>
      <c r="F1401" t="str">
        <f t="shared" si="174"/>
        <v/>
      </c>
      <c r="G1401">
        <f>Weighting!$H$9</f>
        <v>0</v>
      </c>
      <c r="H1401">
        <f t="array" ref="H1401">FREQUENCY(IF('Data Transformation'!$B$4:$B$8425=B1395,'Data Transformation'!$G$4:$G$8425),'Bin Analysis'!$B1401)</f>
        <v>0</v>
      </c>
      <c r="I1401">
        <f t="shared" si="175"/>
        <v>0</v>
      </c>
      <c r="J1401">
        <f t="shared" si="176"/>
        <v>0</v>
      </c>
      <c r="K1401">
        <f>J1401*Weighting!$W$9</f>
        <v>0</v>
      </c>
      <c r="M1401" s="14"/>
    </row>
    <row r="1402" spans="1:25" x14ac:dyDescent="0.45">
      <c r="A1402" s="32">
        <f>IF(Weighting!$P$10&gt;0,B1402,"")</f>
        <v>0.75837398350000007</v>
      </c>
      <c r="B1402">
        <f>Weighting!$C$10</f>
        <v>0.75837398350000007</v>
      </c>
      <c r="C1402">
        <f>Weighting!$F$10</f>
        <v>0</v>
      </c>
      <c r="D1402" t="b">
        <f>IF(C1402=1,'Data Transformation'!$G$3+0.5*'Data Transformation'!$W$25,IF(C1403=1,D1403-'Data Transformation'!$W$25,FALSE))</f>
        <v>0</v>
      </c>
      <c r="E1402" t="str">
        <f t="array" ref="E1402">IF(ISLOGICAL(D1402),"",FREQUENCY(IF('Data Transformation'!$B$425:$B$8425='Bin Analysis'!$B1395,'Data Transformation'!$G$425:$G$8425),D1402))</f>
        <v/>
      </c>
      <c r="F1402" t="str">
        <f t="shared" si="174"/>
        <v/>
      </c>
      <c r="G1402">
        <f>Weighting!$H$10</f>
        <v>0</v>
      </c>
      <c r="H1402">
        <f t="array" ref="H1402">FREQUENCY(IF('Data Transformation'!$B$4:$B$8425=B1395,'Data Transformation'!$G$4:$G$8425),'Bin Analysis'!$B1402)</f>
        <v>2</v>
      </c>
      <c r="I1402">
        <f t="shared" si="175"/>
        <v>2</v>
      </c>
      <c r="J1402">
        <f t="shared" si="176"/>
        <v>1</v>
      </c>
      <c r="K1402">
        <f>J1402*Weighting!$W$10</f>
        <v>3</v>
      </c>
      <c r="M1402" s="14"/>
    </row>
    <row r="1403" spans="1:25" x14ac:dyDescent="0.45">
      <c r="A1403" s="32">
        <f>IF(Weighting!$P$11&gt;0,B1403,"")</f>
        <v>0.86404878020000009</v>
      </c>
      <c r="B1403">
        <f>Weighting!$C$11</f>
        <v>0.86404878020000009</v>
      </c>
      <c r="C1403">
        <f>Weighting!$F$11</f>
        <v>0</v>
      </c>
      <c r="D1403" t="b">
        <f>IF(C1403=1,'Data Transformation'!$G$3+0.5*'Data Transformation'!$W$25,IF(C1404=1,D1404-'Data Transformation'!$W$25,FALSE))</f>
        <v>0</v>
      </c>
      <c r="E1403" t="str">
        <f t="array" ref="E1403">IF(ISLOGICAL(D1403),"",FREQUENCY(IF('Data Transformation'!$B$425:$B$8425='Bin Analysis'!$B1395,'Data Transformation'!$G$425:$G$8425),D1403))</f>
        <v/>
      </c>
      <c r="F1403" t="str">
        <f t="shared" si="174"/>
        <v/>
      </c>
      <c r="G1403">
        <f>Weighting!$H$11</f>
        <v>0</v>
      </c>
      <c r="H1403">
        <f t="array" ref="H1403">FREQUENCY(IF('Data Transformation'!$B$4:$B$8425=B1395,'Data Transformation'!$G$4:$G$8425),'Bin Analysis'!$B1403)</f>
        <v>3</v>
      </c>
      <c r="I1403">
        <f t="shared" si="175"/>
        <v>1</v>
      </c>
      <c r="J1403">
        <f t="shared" si="176"/>
        <v>1</v>
      </c>
      <c r="K1403">
        <f>J1403*Weighting!$W$11</f>
        <v>3</v>
      </c>
      <c r="M1403" s="14"/>
    </row>
    <row r="1404" spans="1:25" x14ac:dyDescent="0.45">
      <c r="A1404" s="32">
        <f>IF(Weighting!$P$12&gt;0,B1404,"")</f>
        <v>0.96972357690000011</v>
      </c>
      <c r="B1404">
        <f>Weighting!$C$12</f>
        <v>0.96972357690000011</v>
      </c>
      <c r="C1404">
        <f>Weighting!$F$12</f>
        <v>0</v>
      </c>
      <c r="D1404">
        <f>IF(C1404=1,'Data Transformation'!$G$3+0.5*'Data Transformation'!$W$25,IF(C1405=1,D1405-'Data Transformation'!$W$25,FALSE))</f>
        <v>0.76999999999999991</v>
      </c>
      <c r="E1404">
        <f t="array" ref="E1404">IF(ISLOGICAL(D1404),"",FREQUENCY(IF('Data Transformation'!$B$425:$B$8425='Bin Analysis'!$B1395,'Data Transformation'!$G$425:$G$8425),D1404))</f>
        <v>2</v>
      </c>
      <c r="F1404" t="e">
        <f t="shared" si="174"/>
        <v>#VALUE!</v>
      </c>
      <c r="G1404">
        <f>Weighting!$H$12</f>
        <v>0</v>
      </c>
      <c r="H1404">
        <f t="array" ref="H1404">FREQUENCY(IF('Data Transformation'!$B$4:$B$8425=B1395,'Data Transformation'!$G$4:$G$8425),'Bin Analysis'!$B1404)</f>
        <v>7</v>
      </c>
      <c r="I1404">
        <f t="shared" si="175"/>
        <v>4</v>
      </c>
      <c r="J1404">
        <f t="shared" si="176"/>
        <v>1</v>
      </c>
      <c r="K1404">
        <f>J1404*Weighting!$W$12</f>
        <v>2</v>
      </c>
      <c r="M1404" s="14"/>
    </row>
    <row r="1405" spans="1:25" x14ac:dyDescent="0.45">
      <c r="A1405" s="32">
        <f>IF(Weighting!$P$13&gt;0,B1405,"")</f>
        <v>1.0753983736000001</v>
      </c>
      <c r="B1405">
        <f>Weighting!$C$13</f>
        <v>1.0753983736000001</v>
      </c>
      <c r="C1405">
        <f>Weighting!$F$13</f>
        <v>1</v>
      </c>
      <c r="D1405">
        <f>IF(C1405=1,'Data Transformation'!$G$3+0.5*'Data Transformation'!$W$25,IF(C1406=1,D1406-'Data Transformation'!$W$25,FALSE))</f>
        <v>1.17</v>
      </c>
      <c r="E1405">
        <f t="array" ref="E1405">IF(ISLOGICAL(D1405),"",FREQUENCY(IF('Data Transformation'!$B$425:$B$8425='Bin Analysis'!$B1395,'Data Transformation'!$G$425:$G$8425),D1405))</f>
        <v>14</v>
      </c>
      <c r="F1405">
        <f t="shared" si="174"/>
        <v>12</v>
      </c>
      <c r="G1405">
        <f>Weighting!$H$13</f>
        <v>0</v>
      </c>
      <c r="H1405">
        <f t="array" ref="H1405">FREQUENCY(IF('Data Transformation'!$B$4:$B$8425=B1395,'Data Transformation'!$G$4:$G$8425),'Bin Analysis'!$B1405)</f>
        <v>15</v>
      </c>
      <c r="I1405">
        <f t="shared" si="175"/>
        <v>8</v>
      </c>
      <c r="J1405">
        <f t="shared" si="176"/>
        <v>1</v>
      </c>
      <c r="K1405">
        <f>J1405*Weighting!$W$13</f>
        <v>1</v>
      </c>
      <c r="M1405" s="14"/>
    </row>
    <row r="1406" spans="1:25" x14ac:dyDescent="0.45">
      <c r="A1406" s="32">
        <f>IF(Weighting!$P$14&gt;0,B1406,"")</f>
        <v>1.1810731703000001</v>
      </c>
      <c r="B1406">
        <f>Weighting!$C$14</f>
        <v>1.1810731703000001</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15</v>
      </c>
      <c r="I1406">
        <f t="shared" si="175"/>
        <v>0</v>
      </c>
      <c r="J1406">
        <f t="shared" si="176"/>
        <v>0</v>
      </c>
      <c r="K1406">
        <f>J1406*Weighting!$W$14</f>
        <v>0</v>
      </c>
      <c r="M1406" s="14"/>
    </row>
    <row r="1407" spans="1:25" x14ac:dyDescent="0.45">
      <c r="A1407" s="32">
        <f>IF(Weighting!$P$15&gt;0,B1407,"")</f>
        <v>1.2867489670000001</v>
      </c>
      <c r="B1407">
        <f>Weighting!$C$15</f>
        <v>1.2867489670000001</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15</v>
      </c>
      <c r="I1407">
        <f t="shared" si="175"/>
        <v>0</v>
      </c>
      <c r="J1407">
        <f t="shared" si="176"/>
        <v>0</v>
      </c>
      <c r="K1407">
        <f>J1407*Weighting!$W$15</f>
        <v>0</v>
      </c>
      <c r="M1407" s="14"/>
    </row>
    <row r="1408" spans="1:25" x14ac:dyDescent="0.45">
      <c r="A1408" s="32" t="str">
        <f>IF(Weighting!$P$16&gt;0,B1408,"")</f>
        <v/>
      </c>
      <c r="B1408">
        <f>Weighting!$C$16</f>
        <v>1.3924227637000002</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15</v>
      </c>
      <c r="I1408">
        <f t="shared" si="175"/>
        <v>0</v>
      </c>
      <c r="J1408">
        <f t="shared" si="176"/>
        <v>0</v>
      </c>
      <c r="K1408">
        <f>J1408*Weighting!$W$16</f>
        <v>0</v>
      </c>
      <c r="M1408" s="14"/>
    </row>
    <row r="1409" spans="1:25" x14ac:dyDescent="0.45">
      <c r="A1409" s="32" t="str">
        <f>IF(Weighting!$P$17&gt;0,B1409,"")</f>
        <v/>
      </c>
      <c r="B1409">
        <f>Weighting!$C$17</f>
        <v>1.4980975604000002</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15</v>
      </c>
      <c r="I1409">
        <f t="shared" si="175"/>
        <v>0</v>
      </c>
      <c r="J1409">
        <f t="shared" si="176"/>
        <v>0</v>
      </c>
      <c r="K1409">
        <f>J1409*Weighting!$W$17</f>
        <v>0</v>
      </c>
      <c r="M1409" s="14"/>
    </row>
    <row r="1410" spans="1:25" x14ac:dyDescent="0.45">
      <c r="A1410" s="32" t="str">
        <f>IF(Weighting!$P$18&gt;0,B1410,"")</f>
        <v/>
      </c>
      <c r="B1410">
        <f>Weighting!$C$18</f>
        <v>1.6037723571000002</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15</v>
      </c>
      <c r="I1410">
        <f t="shared" si="175"/>
        <v>0</v>
      </c>
      <c r="J1410">
        <f t="shared" si="176"/>
        <v>0</v>
      </c>
      <c r="K1410">
        <f>J1410*Weighting!$W$18</f>
        <v>0</v>
      </c>
      <c r="M1410" s="14"/>
    </row>
    <row r="1411" spans="1:25" x14ac:dyDescent="0.45">
      <c r="A1411" s="32" t="str">
        <f>IF(Weighting!$P$19&gt;0,B1411,"")</f>
        <v/>
      </c>
      <c r="B1411">
        <f>Weighting!$C$19</f>
        <v>1.7094471538000002</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15</v>
      </c>
      <c r="I1411">
        <f t="shared" si="175"/>
        <v>0</v>
      </c>
      <c r="J1411">
        <f t="shared" si="176"/>
        <v>0</v>
      </c>
      <c r="K1411">
        <f>J1411*Weighting!$W$19</f>
        <v>0</v>
      </c>
      <c r="M1411" s="14"/>
    </row>
    <row r="1412" spans="1:25" x14ac:dyDescent="0.45">
      <c r="A1412" s="32" t="str">
        <f>IF(Weighting!$P$20&gt;0,B1412,"")</f>
        <v/>
      </c>
      <c r="B1412">
        <f>Weighting!$C$20</f>
        <v>1.8151219505000002</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15</v>
      </c>
      <c r="I1412">
        <f t="shared" si="175"/>
        <v>0</v>
      </c>
      <c r="J1412">
        <f t="shared" si="176"/>
        <v>0</v>
      </c>
      <c r="K1412">
        <f>J1412*Weighting!$W$20</f>
        <v>0</v>
      </c>
      <c r="M1412" s="14"/>
    </row>
    <row r="1413" spans="1:25" x14ac:dyDescent="0.45">
      <c r="A1413" s="32" t="str">
        <f>IF(Weighting!$P$21&gt;0,B1413,"")</f>
        <v/>
      </c>
      <c r="B1413">
        <f>Weighting!$C$21</f>
        <v>1.9207967472000003</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15</v>
      </c>
      <c r="I1413">
        <f t="shared" si="175"/>
        <v>0</v>
      </c>
      <c r="J1413">
        <f t="shared" si="176"/>
        <v>0</v>
      </c>
      <c r="K1413">
        <f>J1413*Weighting!$W$21</f>
        <v>0</v>
      </c>
      <c r="M1413" s="14"/>
    </row>
    <row r="1414" spans="1:25" x14ac:dyDescent="0.45">
      <c r="A1414" s="32" t="str">
        <f>IF(Weighting!$P$22&gt;0,B1414,"")</f>
        <v/>
      </c>
      <c r="B1414">
        <f>Weighting!$C$22</f>
        <v>2.0264715439000001</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15</v>
      </c>
      <c r="I1414">
        <f t="shared" si="175"/>
        <v>0</v>
      </c>
      <c r="J1414">
        <f t="shared" si="176"/>
        <v>0</v>
      </c>
      <c r="K1414">
        <f>J1414*Weighting!$W$22</f>
        <v>0</v>
      </c>
      <c r="M1414" s="14"/>
    </row>
    <row r="1415" spans="1:25" x14ac:dyDescent="0.45">
      <c r="A1415" s="32" t="str">
        <f>IF(Weighting!$P$23&gt;0,B1415,"")</f>
        <v/>
      </c>
      <c r="B1415">
        <f>Weighting!$C$23</f>
        <v>2.1321463405999999</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15</v>
      </c>
      <c r="I1415">
        <f t="shared" si="175"/>
        <v>0</v>
      </c>
      <c r="J1415">
        <f t="shared" si="176"/>
        <v>0</v>
      </c>
      <c r="K1415">
        <f>J1415*Weighting!$W$23</f>
        <v>0</v>
      </c>
      <c r="M1415" s="14"/>
    </row>
    <row r="1416" spans="1:25" x14ac:dyDescent="0.45">
      <c r="A1416" s="32" t="str">
        <f>IF(Weighting!$P$24&gt;0,B1416,"")</f>
        <v/>
      </c>
      <c r="B1416">
        <f>Weighting!$C$24</f>
        <v>2.2378211372999997</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15</v>
      </c>
      <c r="I1416">
        <f t="shared" si="175"/>
        <v>0</v>
      </c>
      <c r="J1416">
        <f t="shared" si="176"/>
        <v>0</v>
      </c>
      <c r="K1416">
        <f>J1416*Weighting!$W$24</f>
        <v>0</v>
      </c>
      <c r="M1416" s="14"/>
    </row>
    <row r="1417" spans="1:25" x14ac:dyDescent="0.45">
      <c r="A1417" s="32" t="str">
        <f>IF(Weighting!$P$25&gt;0,B1417,"")</f>
        <v/>
      </c>
      <c r="B1417">
        <f>Weighting!$C$25</f>
        <v>2.3434959339999994</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15</v>
      </c>
      <c r="I1417">
        <f t="shared" si="175"/>
        <v>0</v>
      </c>
      <c r="J1417">
        <f t="shared" si="176"/>
        <v>0</v>
      </c>
      <c r="K1417">
        <f>J1417*Weighting!$W$25</f>
        <v>0</v>
      </c>
      <c r="M1417" s="14"/>
    </row>
    <row r="1418" spans="1:25" x14ac:dyDescent="0.45">
      <c r="O1418"/>
      <c r="P1418"/>
      <c r="Q1418"/>
      <c r="R1418"/>
    </row>
    <row r="1419" spans="1:25" ht="23.15" x14ac:dyDescent="0.6">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14</v>
      </c>
      <c r="N1419" s="27">
        <f>IF('Input and Summary Results'!$J$16="minimum",'Bin Analysis'!X1420/(M1419-1),'Bin Analysis'!Y1419/('Bin Analysis'!M1419-1))</f>
        <v>0</v>
      </c>
      <c r="O1419" s="27">
        <f>IF(M1419=FALSE,NA(),(VLOOKUP(1,C1422:K1441,4,FALSE))/(M1419-1))</f>
        <v>0.76923076923076927</v>
      </c>
      <c r="P1419" s="27">
        <f>IF(M1419=FALSE,NA(),SUM(J1422:J1441)/Weighting!$S$5)</f>
        <v>0.5</v>
      </c>
      <c r="Q1419" s="27">
        <f>IF(M1419=FALSE,NA(),SUM(K1422:K1441)/Weighting!$S$6)</f>
        <v>0.52173913043478259</v>
      </c>
      <c r="R1419" s="27">
        <f>IF(M1419=FALSE,NA(),(VLOOKUP(1,G1422:K1441,3,FALSE))/(M1419-1))</f>
        <v>0</v>
      </c>
      <c r="S1419" s="22" t="str">
        <f>IF(M1419=FALSE,NA(),IF(SUM(J1422:J1441)=2,"yes","no"))</f>
        <v>no</v>
      </c>
      <c r="X1419" s="2" cm="2">
        <f t="array" ref="X1419:X1420">FREQUENCY(IF('Data Transformation'!$B$425:$B$6424='Bin Analysis'!L1419,'Data Transformation'!$G$425:$G$6424),'Data Transformation'!$U$11)</f>
        <v>13</v>
      </c>
      <c r="Y1419" s="2" cm="2">
        <f t="array" ref="Y1419:Y1420">FREQUENCY(IF('Data Transformation'!$B$425:$B$6424='Bin Analysis'!L1419,'Data Transformation'!$G$425:$G$6424),'Data Transformation'!$U$12)</f>
        <v>3</v>
      </c>
    </row>
    <row r="1420" spans="1:25" x14ac:dyDescent="0.45">
      <c r="A1420" s="14" t="s">
        <v>67</v>
      </c>
      <c r="B1420" t="s">
        <v>47</v>
      </c>
      <c r="C1420" t="s">
        <v>5</v>
      </c>
      <c r="D1420" t="s">
        <v>100</v>
      </c>
      <c r="E1420" t="s">
        <v>101</v>
      </c>
      <c r="F1420" t="s">
        <v>102</v>
      </c>
      <c r="G1420" t="s">
        <v>70</v>
      </c>
      <c r="H1420" t="s">
        <v>31</v>
      </c>
      <c r="I1420" t="s">
        <v>32</v>
      </c>
      <c r="J1420" t="s">
        <v>46</v>
      </c>
      <c r="K1420" s="14" t="s">
        <v>45</v>
      </c>
      <c r="M1420" s="14"/>
      <c r="X1420" s="2">
        <v>0</v>
      </c>
      <c r="Y1420" s="2">
        <v>10</v>
      </c>
    </row>
    <row r="1421" spans="1:25" x14ac:dyDescent="0.4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45">
      <c r="A1422" s="32">
        <f>IF(Weighting!$P$6&gt;0,B1422,"")</f>
        <v>0.3356747967</v>
      </c>
      <c r="B1422">
        <f>Weighting!$C$6</f>
        <v>0.3356747967</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0</v>
      </c>
      <c r="I1422">
        <f>H1422-H1421</f>
        <v>0</v>
      </c>
      <c r="J1422">
        <f>IF(I1422=0,0,1)</f>
        <v>0</v>
      </c>
      <c r="K1422">
        <f>J1422*Weighting!$W$6</f>
        <v>0</v>
      </c>
      <c r="M1422" s="14"/>
    </row>
    <row r="1423" spans="1:25" x14ac:dyDescent="0.45">
      <c r="A1423" s="32">
        <f>IF(Weighting!$P$7&gt;0,B1423,"")</f>
        <v>0.44134959340000002</v>
      </c>
      <c r="B1423">
        <f>Weighting!$C$7</f>
        <v>0.44134959340000002</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0</v>
      </c>
      <c r="I1423">
        <f t="shared" ref="I1423:I1441" si="178">H1423-H1422</f>
        <v>0</v>
      </c>
      <c r="J1423">
        <f>IF(I1423=0,0,1)</f>
        <v>0</v>
      </c>
      <c r="K1423">
        <f>J1423*Weighting!$W$7</f>
        <v>0</v>
      </c>
      <c r="M1423" s="14"/>
    </row>
    <row r="1424" spans="1:25" x14ac:dyDescent="0.45">
      <c r="A1424" s="32">
        <f>IF(Weighting!$P$8&gt;0,B1424,"")</f>
        <v>0.54702439010000004</v>
      </c>
      <c r="B1424">
        <f>Weighting!$C$8</f>
        <v>0.54702439010000004</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0</v>
      </c>
      <c r="I1424">
        <f t="shared" si="178"/>
        <v>0</v>
      </c>
      <c r="J1424">
        <f t="shared" ref="J1424:J1441" si="179">IF(I1424=0,0,1)</f>
        <v>0</v>
      </c>
      <c r="K1424">
        <f>J1424*Weighting!$W$8</f>
        <v>0</v>
      </c>
      <c r="M1424" s="14"/>
    </row>
    <row r="1425" spans="1:13" x14ac:dyDescent="0.45">
      <c r="A1425" s="32">
        <f>IF(Weighting!$P$9&gt;0,B1425,"")</f>
        <v>0.65269918680000005</v>
      </c>
      <c r="B1425" s="50">
        <f>Weighting!$C$9</f>
        <v>0.65269918680000005</v>
      </c>
      <c r="C1425">
        <f>Weighting!$F$9</f>
        <v>0</v>
      </c>
      <c r="D1425" t="b">
        <f>IF(C1425=1,'Data Transformation'!$G$3+0.5*'Data Transformation'!$W$25,IF(C1426=1,D1426-'Data Transformation'!$W$25,FALSE))</f>
        <v>0</v>
      </c>
      <c r="E1425" t="str">
        <f t="array" ref="E1425">IF(ISLOGICAL(D1425),"",FREQUENCY(IF('Data Transformation'!$B$425:$B$8425='Bin Analysis'!$B1419,'Data Transformation'!$G$425:$G$8425),D1425))</f>
        <v/>
      </c>
      <c r="F1425" t="str">
        <f t="shared" si="177"/>
        <v/>
      </c>
      <c r="G1425">
        <f>Weighting!$H$9</f>
        <v>0</v>
      </c>
      <c r="H1425">
        <f t="array" ref="H1425">FREQUENCY(IF('Data Transformation'!$B$4:$B$8425=B1419,'Data Transformation'!$G$4:$G$8425),'Bin Analysis'!$B1425)</f>
        <v>1</v>
      </c>
      <c r="I1425">
        <f t="shared" si="178"/>
        <v>1</v>
      </c>
      <c r="J1425">
        <f t="shared" si="179"/>
        <v>1</v>
      </c>
      <c r="K1425">
        <f>J1425*Weighting!$W$9</f>
        <v>3</v>
      </c>
      <c r="M1425" s="14"/>
    </row>
    <row r="1426" spans="1:13" x14ac:dyDescent="0.45">
      <c r="A1426" s="32">
        <f>IF(Weighting!$P$10&gt;0,B1426,"")</f>
        <v>0.75837398350000007</v>
      </c>
      <c r="B1426">
        <f>Weighting!$C$10</f>
        <v>0.75837398350000007</v>
      </c>
      <c r="C1426">
        <f>Weighting!$F$10</f>
        <v>0</v>
      </c>
      <c r="D1426" t="b">
        <f>IF(C1426=1,'Data Transformation'!$G$3+0.5*'Data Transformation'!$W$25,IF(C1427=1,D1427-'Data Transformation'!$W$25,FALSE))</f>
        <v>0</v>
      </c>
      <c r="E1426" t="str">
        <f t="array" ref="E1426">IF(ISLOGICAL(D1426),"",FREQUENCY(IF('Data Transformation'!$B$425:$B$8425='Bin Analysis'!$B1419,'Data Transformation'!$G$425:$G$8425),D1426))</f>
        <v/>
      </c>
      <c r="F1426" t="str">
        <f t="shared" si="177"/>
        <v/>
      </c>
      <c r="G1426">
        <f>Weighting!$H$10</f>
        <v>0</v>
      </c>
      <c r="H1426">
        <f t="array" ref="H1426">FREQUENCY(IF('Data Transformation'!$B$4:$B$8425=B1419,'Data Transformation'!$G$4:$G$8425),'Bin Analysis'!$B1426)</f>
        <v>2</v>
      </c>
      <c r="I1426">
        <f t="shared" si="178"/>
        <v>1</v>
      </c>
      <c r="J1426">
        <f t="shared" si="179"/>
        <v>1</v>
      </c>
      <c r="K1426">
        <f>J1426*Weighting!$W$10</f>
        <v>3</v>
      </c>
      <c r="M1426" s="14"/>
    </row>
    <row r="1427" spans="1:13" x14ac:dyDescent="0.45">
      <c r="A1427" s="32">
        <f>IF(Weighting!$P$11&gt;0,B1427,"")</f>
        <v>0.86404878020000009</v>
      </c>
      <c r="B1427">
        <f>Weighting!$C$11</f>
        <v>0.86404878020000009</v>
      </c>
      <c r="C1427">
        <f>Weighting!$F$11</f>
        <v>0</v>
      </c>
      <c r="D1427" t="b">
        <f>IF(C1427=1,'Data Transformation'!$G$3+0.5*'Data Transformation'!$W$25,IF(C1428=1,D1428-'Data Transformation'!$W$25,FALSE))</f>
        <v>0</v>
      </c>
      <c r="E1427" t="str">
        <f t="array" ref="E1427">IF(ISLOGICAL(D1427),"",FREQUENCY(IF('Data Transformation'!$B$425:$B$8425='Bin Analysis'!$B1419,'Data Transformation'!$G$425:$G$8425),D1427))</f>
        <v/>
      </c>
      <c r="F1427" t="str">
        <f t="shared" si="177"/>
        <v/>
      </c>
      <c r="G1427">
        <f>Weighting!$H$11</f>
        <v>0</v>
      </c>
      <c r="H1427">
        <f t="array" ref="H1427">FREQUENCY(IF('Data Transformation'!$B$4:$B$8425=B1419,'Data Transformation'!$G$4:$G$8425),'Bin Analysis'!$B1427)</f>
        <v>8</v>
      </c>
      <c r="I1427">
        <f t="shared" si="178"/>
        <v>6</v>
      </c>
      <c r="J1427">
        <f t="shared" si="179"/>
        <v>1</v>
      </c>
      <c r="K1427">
        <f>J1427*Weighting!$W$11</f>
        <v>3</v>
      </c>
      <c r="M1427" s="14"/>
    </row>
    <row r="1428" spans="1:13" x14ac:dyDescent="0.45">
      <c r="A1428" s="32">
        <f>IF(Weighting!$P$12&gt;0,B1428,"")</f>
        <v>0.96972357690000011</v>
      </c>
      <c r="B1428">
        <f>Weighting!$C$12</f>
        <v>0.96972357690000011</v>
      </c>
      <c r="C1428">
        <f>Weighting!$F$12</f>
        <v>0</v>
      </c>
      <c r="D1428">
        <f>IF(C1428=1,'Data Transformation'!$G$3+0.5*'Data Transformation'!$W$25,IF(C1429=1,D1429-'Data Transformation'!$W$25,FALSE))</f>
        <v>0.76999999999999991</v>
      </c>
      <c r="E1428">
        <f t="array" ref="E1428">IF(ISLOGICAL(D1428),"",FREQUENCY(IF('Data Transformation'!$B$425:$B$8425='Bin Analysis'!$B1419,'Data Transformation'!$G$425:$G$8425),D1428))</f>
        <v>3</v>
      </c>
      <c r="F1428" t="e">
        <f t="shared" si="177"/>
        <v>#VALUE!</v>
      </c>
      <c r="G1428">
        <f>Weighting!$H$12</f>
        <v>0</v>
      </c>
      <c r="H1428">
        <f t="array" ref="H1428">FREQUENCY(IF('Data Transformation'!$B$4:$B$8425=B1419,'Data Transformation'!$G$4:$G$8425),'Bin Analysis'!$B1428)</f>
        <v>13</v>
      </c>
      <c r="I1428">
        <f t="shared" si="178"/>
        <v>5</v>
      </c>
      <c r="J1428">
        <f t="shared" si="179"/>
        <v>1</v>
      </c>
      <c r="K1428">
        <f>J1428*Weighting!$W$12</f>
        <v>2</v>
      </c>
      <c r="M1428" s="14"/>
    </row>
    <row r="1429" spans="1:13" x14ac:dyDescent="0.45">
      <c r="A1429" s="32">
        <f>IF(Weighting!$P$13&gt;0,B1429,"")</f>
        <v>1.0753983736000001</v>
      </c>
      <c r="B1429">
        <f>Weighting!$C$13</f>
        <v>1.0753983736000001</v>
      </c>
      <c r="C1429">
        <f>Weighting!$F$13</f>
        <v>1</v>
      </c>
      <c r="D1429">
        <f>IF(C1429=1,'Data Transformation'!$G$3+0.5*'Data Transformation'!$W$25,IF(C1430=1,D1430-'Data Transformation'!$W$25,FALSE))</f>
        <v>1.17</v>
      </c>
      <c r="E1429">
        <f t="array" ref="E1429">IF(ISLOGICAL(D1429),"",FREQUENCY(IF('Data Transformation'!$B$425:$B$8425='Bin Analysis'!$B1419,'Data Transformation'!$G$425:$G$8425),D1429))</f>
        <v>13</v>
      </c>
      <c r="F1429">
        <f t="shared" si="177"/>
        <v>10</v>
      </c>
      <c r="G1429">
        <f>Weighting!$H$13</f>
        <v>0</v>
      </c>
      <c r="H1429">
        <f t="array" ref="H1429">FREQUENCY(IF('Data Transformation'!$B$4:$B$8425=B1419,'Data Transformation'!$G$4:$G$8425),'Bin Analysis'!$B1429)</f>
        <v>14</v>
      </c>
      <c r="I1429">
        <f t="shared" si="178"/>
        <v>1</v>
      </c>
      <c r="J1429">
        <f t="shared" si="179"/>
        <v>1</v>
      </c>
      <c r="K1429">
        <f>J1429*Weighting!$W$13</f>
        <v>1</v>
      </c>
      <c r="M1429" s="14"/>
    </row>
    <row r="1430" spans="1:13" x14ac:dyDescent="0.45">
      <c r="A1430" s="32">
        <f>IF(Weighting!$P$14&gt;0,B1430,"")</f>
        <v>1.1810731703000001</v>
      </c>
      <c r="B1430">
        <f>Weighting!$C$14</f>
        <v>1.1810731703000001</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14</v>
      </c>
      <c r="I1430">
        <f t="shared" si="178"/>
        <v>0</v>
      </c>
      <c r="J1430">
        <f t="shared" si="179"/>
        <v>0</v>
      </c>
      <c r="K1430">
        <f>J1430*Weighting!$W$14</f>
        <v>0</v>
      </c>
      <c r="M1430" s="14"/>
    </row>
    <row r="1431" spans="1:13" x14ac:dyDescent="0.45">
      <c r="A1431" s="32">
        <f>IF(Weighting!$P$15&gt;0,B1431,"")</f>
        <v>1.2867489670000001</v>
      </c>
      <c r="B1431">
        <f>Weighting!$C$15</f>
        <v>1.2867489670000001</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14</v>
      </c>
      <c r="I1431">
        <f t="shared" si="178"/>
        <v>0</v>
      </c>
      <c r="J1431">
        <f t="shared" si="179"/>
        <v>0</v>
      </c>
      <c r="K1431">
        <f>J1431*Weighting!$W$15</f>
        <v>0</v>
      </c>
      <c r="M1431" s="14"/>
    </row>
    <row r="1432" spans="1:13" x14ac:dyDescent="0.45">
      <c r="A1432" s="32" t="str">
        <f>IF(Weighting!$P$16&gt;0,B1432,"")</f>
        <v/>
      </c>
      <c r="B1432">
        <f>Weighting!$C$16</f>
        <v>1.3924227637000002</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14</v>
      </c>
      <c r="I1432">
        <f t="shared" si="178"/>
        <v>0</v>
      </c>
      <c r="J1432">
        <f t="shared" si="179"/>
        <v>0</v>
      </c>
      <c r="K1432">
        <f>J1432*Weighting!$W$16</f>
        <v>0</v>
      </c>
      <c r="M1432" s="14"/>
    </row>
    <row r="1433" spans="1:13" x14ac:dyDescent="0.45">
      <c r="A1433" s="32" t="str">
        <f>IF(Weighting!$P$17&gt;0,B1433,"")</f>
        <v/>
      </c>
      <c r="B1433">
        <f>Weighting!$C$17</f>
        <v>1.4980975604000002</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14</v>
      </c>
      <c r="I1433">
        <f t="shared" si="178"/>
        <v>0</v>
      </c>
      <c r="J1433">
        <f t="shared" si="179"/>
        <v>0</v>
      </c>
      <c r="K1433">
        <f>J1433*Weighting!$W$17</f>
        <v>0</v>
      </c>
      <c r="M1433" s="14"/>
    </row>
    <row r="1434" spans="1:13" x14ac:dyDescent="0.45">
      <c r="A1434" s="32" t="str">
        <f>IF(Weighting!$P$18&gt;0,B1434,"")</f>
        <v/>
      </c>
      <c r="B1434">
        <f>Weighting!$C$18</f>
        <v>1.6037723571000002</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14</v>
      </c>
      <c r="I1434">
        <f t="shared" si="178"/>
        <v>0</v>
      </c>
      <c r="J1434">
        <f t="shared" si="179"/>
        <v>0</v>
      </c>
      <c r="K1434">
        <f>J1434*Weighting!$W$18</f>
        <v>0</v>
      </c>
      <c r="M1434" s="14"/>
    </row>
    <row r="1435" spans="1:13" x14ac:dyDescent="0.45">
      <c r="A1435" s="32" t="str">
        <f>IF(Weighting!$P$19&gt;0,B1435,"")</f>
        <v/>
      </c>
      <c r="B1435">
        <f>Weighting!$C$19</f>
        <v>1.7094471538000002</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14</v>
      </c>
      <c r="I1435">
        <f t="shared" si="178"/>
        <v>0</v>
      </c>
      <c r="J1435">
        <f t="shared" si="179"/>
        <v>0</v>
      </c>
      <c r="K1435">
        <f>J1435*Weighting!$W$19</f>
        <v>0</v>
      </c>
      <c r="M1435" s="14"/>
    </row>
    <row r="1436" spans="1:13" x14ac:dyDescent="0.45">
      <c r="A1436" s="32" t="str">
        <f>IF(Weighting!$P$20&gt;0,B1436,"")</f>
        <v/>
      </c>
      <c r="B1436">
        <f>Weighting!$C$20</f>
        <v>1.8151219505000002</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14</v>
      </c>
      <c r="I1436">
        <f t="shared" si="178"/>
        <v>0</v>
      </c>
      <c r="J1436">
        <f t="shared" si="179"/>
        <v>0</v>
      </c>
      <c r="K1436">
        <f>J1436*Weighting!$W$20</f>
        <v>0</v>
      </c>
      <c r="M1436" s="14"/>
    </row>
    <row r="1437" spans="1:13" x14ac:dyDescent="0.45">
      <c r="A1437" s="32" t="str">
        <f>IF(Weighting!$P$21&gt;0,B1437,"")</f>
        <v/>
      </c>
      <c r="B1437">
        <f>Weighting!$C$21</f>
        <v>1.9207967472000003</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14</v>
      </c>
      <c r="I1437">
        <f t="shared" si="178"/>
        <v>0</v>
      </c>
      <c r="J1437">
        <f t="shared" si="179"/>
        <v>0</v>
      </c>
      <c r="K1437">
        <f>J1437*Weighting!$W$21</f>
        <v>0</v>
      </c>
      <c r="M1437" s="14"/>
    </row>
    <row r="1438" spans="1:13" x14ac:dyDescent="0.45">
      <c r="A1438" s="32" t="str">
        <f>IF(Weighting!$P$22&gt;0,B1438,"")</f>
        <v/>
      </c>
      <c r="B1438">
        <f>Weighting!$C$22</f>
        <v>2.0264715439000001</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14</v>
      </c>
      <c r="I1438">
        <f t="shared" si="178"/>
        <v>0</v>
      </c>
      <c r="J1438">
        <f t="shared" si="179"/>
        <v>0</v>
      </c>
      <c r="K1438">
        <f>J1438*Weighting!$W$22</f>
        <v>0</v>
      </c>
      <c r="M1438" s="14"/>
    </row>
    <row r="1439" spans="1:13" x14ac:dyDescent="0.45">
      <c r="A1439" s="32" t="str">
        <f>IF(Weighting!$P$23&gt;0,B1439,"")</f>
        <v/>
      </c>
      <c r="B1439">
        <f>Weighting!$C$23</f>
        <v>2.1321463405999999</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14</v>
      </c>
      <c r="I1439">
        <f t="shared" si="178"/>
        <v>0</v>
      </c>
      <c r="J1439">
        <f t="shared" si="179"/>
        <v>0</v>
      </c>
      <c r="K1439">
        <f>J1439*Weighting!$W$23</f>
        <v>0</v>
      </c>
      <c r="M1439" s="14"/>
    </row>
    <row r="1440" spans="1:13" x14ac:dyDescent="0.45">
      <c r="A1440" s="32" t="str">
        <f>IF(Weighting!$P$24&gt;0,B1440,"")</f>
        <v/>
      </c>
      <c r="B1440">
        <f>Weighting!$C$24</f>
        <v>2.2378211372999997</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14</v>
      </c>
      <c r="I1440">
        <f t="shared" si="178"/>
        <v>0</v>
      </c>
      <c r="J1440">
        <f t="shared" si="179"/>
        <v>0</v>
      </c>
      <c r="K1440">
        <f>J1440*Weighting!$W$24</f>
        <v>0</v>
      </c>
      <c r="M1440" s="14"/>
    </row>
    <row r="1441" spans="1:25" x14ac:dyDescent="0.45">
      <c r="A1441" s="32" t="str">
        <f>IF(Weighting!$P$25&gt;0,B1441,"")</f>
        <v/>
      </c>
      <c r="B1441">
        <f>Weighting!$C$25</f>
        <v>2.3434959339999994</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14</v>
      </c>
      <c r="I1441">
        <f t="shared" si="178"/>
        <v>0</v>
      </c>
      <c r="J1441">
        <f t="shared" si="179"/>
        <v>0</v>
      </c>
      <c r="K1441">
        <f>J1441*Weighting!$W$25</f>
        <v>0</v>
      </c>
      <c r="M1441" s="14"/>
    </row>
    <row r="1442" spans="1:25" x14ac:dyDescent="0.45">
      <c r="N1442" s="57"/>
      <c r="O1442"/>
      <c r="P1442"/>
      <c r="Q1442"/>
      <c r="R1442"/>
    </row>
    <row r="1443" spans="1:25" ht="23.15" x14ac:dyDescent="0.6">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17</v>
      </c>
      <c r="N1443" s="27">
        <f>IF('Input and Summary Results'!$J$16="minimum",'Bin Analysis'!X1444/(M1443-1),'Bin Analysis'!Y1443/('Bin Analysis'!M1443-1))</f>
        <v>0</v>
      </c>
      <c r="O1443" s="27">
        <f>IF(M1443=FALSE,NA(),(VLOOKUP(1,C1446:K1465,4,FALSE))/(M1443-1))</f>
        <v>1</v>
      </c>
      <c r="P1443" s="27">
        <f>IF(M1443=FALSE,NA(),SUM(J1446:J1465)/Weighting!$S$5)</f>
        <v>0.3</v>
      </c>
      <c r="Q1443" s="27">
        <f>IF(M1443=FALSE,NA(),SUM(K1446:K1465)/Weighting!$S$6)</f>
        <v>0.21739130434782608</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16</v>
      </c>
      <c r="Y1443" s="2" cm="2">
        <f t="array" ref="Y1443:Y1444">FREQUENCY(IF('Data Transformation'!$B$425:$B$6424='Bin Analysis'!L1443,'Data Transformation'!$G$425:$G$6424),'Data Transformation'!$U$12)</f>
        <v>0</v>
      </c>
    </row>
    <row r="1444" spans="1:25" x14ac:dyDescent="0.45">
      <c r="A1444" s="14" t="s">
        <v>67</v>
      </c>
      <c r="B1444" t="s">
        <v>47</v>
      </c>
      <c r="C1444" t="s">
        <v>5</v>
      </c>
      <c r="D1444" t="s">
        <v>100</v>
      </c>
      <c r="E1444" t="s">
        <v>101</v>
      </c>
      <c r="F1444" t="s">
        <v>102</v>
      </c>
      <c r="G1444" t="s">
        <v>70</v>
      </c>
      <c r="H1444" t="s">
        <v>31</v>
      </c>
      <c r="I1444" t="s">
        <v>32</v>
      </c>
      <c r="J1444" t="s">
        <v>46</v>
      </c>
      <c r="K1444" s="14" t="s">
        <v>45</v>
      </c>
      <c r="M1444" s="14"/>
      <c r="X1444" s="2">
        <v>0</v>
      </c>
      <c r="Y1444" s="2">
        <v>16</v>
      </c>
    </row>
    <row r="1445" spans="1:25" x14ac:dyDescent="0.4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45">
      <c r="A1446" s="32">
        <f>IF(Weighting!$P$6&gt;0,B1446,"")</f>
        <v>0.3356747967</v>
      </c>
      <c r="B1446">
        <f>Weighting!$C$6</f>
        <v>0.3356747967</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45">
      <c r="A1447" s="32">
        <f>IF(Weighting!$P$7&gt;0,B1447,"")</f>
        <v>0.44134959340000002</v>
      </c>
      <c r="B1447">
        <f>Weighting!$C$7</f>
        <v>0.44134959340000002</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0</v>
      </c>
      <c r="I1447">
        <f t="shared" ref="I1447:I1465" si="181">H1447-H1446</f>
        <v>0</v>
      </c>
      <c r="J1447">
        <f>IF(I1447=0,0,1)</f>
        <v>0</v>
      </c>
      <c r="K1447">
        <f>J1447*Weighting!$W$7</f>
        <v>0</v>
      </c>
      <c r="M1447" s="14"/>
    </row>
    <row r="1448" spans="1:25" x14ac:dyDescent="0.45">
      <c r="A1448" s="32">
        <f>IF(Weighting!$P$8&gt;0,B1448,"")</f>
        <v>0.54702439010000004</v>
      </c>
      <c r="B1448">
        <f>Weighting!$C$8</f>
        <v>0.54702439010000004</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0</v>
      </c>
      <c r="I1448">
        <f t="shared" si="181"/>
        <v>0</v>
      </c>
      <c r="J1448">
        <f t="shared" ref="J1448:J1465" si="182">IF(I1448=0,0,1)</f>
        <v>0</v>
      </c>
      <c r="K1448">
        <f>J1448*Weighting!$W$8</f>
        <v>0</v>
      </c>
      <c r="M1448" s="14"/>
    </row>
    <row r="1449" spans="1:25" x14ac:dyDescent="0.45">
      <c r="A1449" s="32">
        <f>IF(Weighting!$P$9&gt;0,B1449,"")</f>
        <v>0.65269918680000005</v>
      </c>
      <c r="B1449" s="50">
        <f>Weighting!$C$9</f>
        <v>0.65269918680000005</v>
      </c>
      <c r="C1449">
        <f>Weighting!$F$9</f>
        <v>0</v>
      </c>
      <c r="D1449" t="b">
        <f>IF(C1449=1,'Data Transformation'!$G$3+0.5*'Data Transformation'!$W$25,IF(C1450=1,D1450-'Data Transformation'!$W$25,FALSE))</f>
        <v>0</v>
      </c>
      <c r="E1449" t="str">
        <f t="array" ref="E1449">IF(ISLOGICAL(D1449),"",FREQUENCY(IF('Data Transformation'!$B$425:$B$8425='Bin Analysis'!$B1443,'Data Transformation'!$G$425:$G$8425),D1449))</f>
        <v/>
      </c>
      <c r="F1449" t="str">
        <f t="shared" si="180"/>
        <v/>
      </c>
      <c r="G1449">
        <f>Weighting!$H$9</f>
        <v>0</v>
      </c>
      <c r="H1449">
        <f t="array" ref="H1449">FREQUENCY(IF('Data Transformation'!$B$4:$B$8425=B1443,'Data Transformation'!$G$4:$G$8425),'Bin Analysis'!$B1449)</f>
        <v>0</v>
      </c>
      <c r="I1449">
        <f t="shared" si="181"/>
        <v>0</v>
      </c>
      <c r="J1449">
        <f t="shared" si="182"/>
        <v>0</v>
      </c>
      <c r="K1449">
        <f>J1449*Weighting!$W$9</f>
        <v>0</v>
      </c>
      <c r="M1449" s="14"/>
    </row>
    <row r="1450" spans="1:25" x14ac:dyDescent="0.45">
      <c r="A1450" s="32">
        <f>IF(Weighting!$P$10&gt;0,B1450,"")</f>
        <v>0.75837398350000007</v>
      </c>
      <c r="B1450">
        <f>Weighting!$C$10</f>
        <v>0.75837398350000007</v>
      </c>
      <c r="C1450">
        <f>Weighting!$F$10</f>
        <v>0</v>
      </c>
      <c r="D1450" t="b">
        <f>IF(C1450=1,'Data Transformation'!$G$3+0.5*'Data Transformation'!$W$25,IF(C1451=1,D1451-'Data Transformation'!$W$25,FALSE))</f>
        <v>0</v>
      </c>
      <c r="E1450" t="str">
        <f t="array" ref="E1450">IF(ISLOGICAL(D1450),"",FREQUENCY(IF('Data Transformation'!$B$425:$B$8425='Bin Analysis'!$B1443,'Data Transformation'!$G$425:$G$8425),D1450))</f>
        <v/>
      </c>
      <c r="F1450" t="str">
        <f t="shared" si="180"/>
        <v/>
      </c>
      <c r="G1450">
        <f>Weighting!$H$10</f>
        <v>0</v>
      </c>
      <c r="H1450">
        <f t="array" ref="H1450">FREQUENCY(IF('Data Transformation'!$B$4:$B$8425=B1443,'Data Transformation'!$G$4:$G$8425),'Bin Analysis'!$B1450)</f>
        <v>0</v>
      </c>
      <c r="I1450">
        <f t="shared" si="181"/>
        <v>0</v>
      </c>
      <c r="J1450">
        <f t="shared" si="182"/>
        <v>0</v>
      </c>
      <c r="K1450">
        <f>J1450*Weighting!$W$10</f>
        <v>0</v>
      </c>
      <c r="M1450" s="14"/>
    </row>
    <row r="1451" spans="1:25" x14ac:dyDescent="0.45">
      <c r="A1451" s="32">
        <f>IF(Weighting!$P$11&gt;0,B1451,"")</f>
        <v>0.86404878020000009</v>
      </c>
      <c r="B1451">
        <f>Weighting!$C$11</f>
        <v>0.86404878020000009</v>
      </c>
      <c r="C1451">
        <f>Weighting!$F$11</f>
        <v>0</v>
      </c>
      <c r="D1451" t="b">
        <f>IF(C1451=1,'Data Transformation'!$G$3+0.5*'Data Transformation'!$W$25,IF(C1452=1,D1452-'Data Transformation'!$W$25,FALSE))</f>
        <v>0</v>
      </c>
      <c r="E1451" t="str">
        <f t="array" ref="E1451">IF(ISLOGICAL(D1451),"",FREQUENCY(IF('Data Transformation'!$B$425:$B$8425='Bin Analysis'!$B1443,'Data Transformation'!$G$425:$G$8425),D1451))</f>
        <v/>
      </c>
      <c r="F1451" t="str">
        <f t="shared" si="180"/>
        <v/>
      </c>
      <c r="G1451">
        <f>Weighting!$H$11</f>
        <v>0</v>
      </c>
      <c r="H1451">
        <f t="array" ref="H1451">FREQUENCY(IF('Data Transformation'!$B$4:$B$8425=B1443,'Data Transformation'!$G$4:$G$8425),'Bin Analysis'!$B1451)</f>
        <v>0</v>
      </c>
      <c r="I1451">
        <f t="shared" si="181"/>
        <v>0</v>
      </c>
      <c r="J1451">
        <f t="shared" si="182"/>
        <v>0</v>
      </c>
      <c r="K1451">
        <f>J1451*Weighting!$W$11</f>
        <v>0</v>
      </c>
      <c r="M1451" s="14"/>
    </row>
    <row r="1452" spans="1:25" x14ac:dyDescent="0.45">
      <c r="A1452" s="32">
        <f>IF(Weighting!$P$12&gt;0,B1452,"")</f>
        <v>0.96972357690000011</v>
      </c>
      <c r="B1452">
        <f>Weighting!$C$12</f>
        <v>0.96972357690000011</v>
      </c>
      <c r="C1452">
        <f>Weighting!$F$12</f>
        <v>0</v>
      </c>
      <c r="D1452">
        <f>IF(C1452=1,'Data Transformation'!$G$3+0.5*'Data Transformation'!$W$25,IF(C1453=1,D1453-'Data Transformation'!$W$25,FALSE))</f>
        <v>0.76999999999999991</v>
      </c>
      <c r="E1452">
        <f t="array" ref="E1452">IF(ISLOGICAL(D1452),"",FREQUENCY(IF('Data Transformation'!$B$425:$B$8425='Bin Analysis'!$B1443,'Data Transformation'!$G$425:$G$8425),D1452))</f>
        <v>0</v>
      </c>
      <c r="F1452" t="e">
        <f t="shared" si="180"/>
        <v>#VALUE!</v>
      </c>
      <c r="G1452">
        <f>Weighting!$H$12</f>
        <v>0</v>
      </c>
      <c r="H1452">
        <f t="array" ref="H1452">FREQUENCY(IF('Data Transformation'!$B$4:$B$8425=B1443,'Data Transformation'!$G$4:$G$8425),'Bin Analysis'!$B1452)</f>
        <v>4</v>
      </c>
      <c r="I1452">
        <f t="shared" si="181"/>
        <v>4</v>
      </c>
      <c r="J1452">
        <f t="shared" si="182"/>
        <v>1</v>
      </c>
      <c r="K1452">
        <f>J1452*Weighting!$W$12</f>
        <v>2</v>
      </c>
      <c r="M1452" s="14"/>
    </row>
    <row r="1453" spans="1:25" x14ac:dyDescent="0.45">
      <c r="A1453" s="32">
        <f>IF(Weighting!$P$13&gt;0,B1453,"")</f>
        <v>1.0753983736000001</v>
      </c>
      <c r="B1453">
        <f>Weighting!$C$13</f>
        <v>1.0753983736000001</v>
      </c>
      <c r="C1453">
        <f>Weighting!$F$13</f>
        <v>1</v>
      </c>
      <c r="D1453">
        <f>IF(C1453=1,'Data Transformation'!$G$3+0.5*'Data Transformation'!$W$25,IF(C1454=1,D1454-'Data Transformation'!$W$25,FALSE))</f>
        <v>1.17</v>
      </c>
      <c r="E1453">
        <f t="array" ref="E1453">IF(ISLOGICAL(D1453),"",FREQUENCY(IF('Data Transformation'!$B$425:$B$8425='Bin Analysis'!$B1443,'Data Transformation'!$G$425:$G$8425),D1453))</f>
        <v>16</v>
      </c>
      <c r="F1453">
        <f t="shared" si="180"/>
        <v>16</v>
      </c>
      <c r="G1453">
        <f>Weighting!$H$13</f>
        <v>0</v>
      </c>
      <c r="H1453">
        <f t="array" ref="H1453">FREQUENCY(IF('Data Transformation'!$B$4:$B$8425=B1443,'Data Transformation'!$G$4:$G$8425),'Bin Analysis'!$B1453)</f>
        <v>16</v>
      </c>
      <c r="I1453">
        <f t="shared" si="181"/>
        <v>12</v>
      </c>
      <c r="J1453">
        <f t="shared" si="182"/>
        <v>1</v>
      </c>
      <c r="K1453">
        <f>J1453*Weighting!$W$13</f>
        <v>1</v>
      </c>
      <c r="M1453" s="14"/>
    </row>
    <row r="1454" spans="1:25" x14ac:dyDescent="0.45">
      <c r="A1454" s="32">
        <f>IF(Weighting!$P$14&gt;0,B1454,"")</f>
        <v>1.1810731703000001</v>
      </c>
      <c r="B1454">
        <f>Weighting!$C$14</f>
        <v>1.1810731703000001</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17</v>
      </c>
      <c r="I1454">
        <f t="shared" si="181"/>
        <v>1</v>
      </c>
      <c r="J1454">
        <f t="shared" si="182"/>
        <v>1</v>
      </c>
      <c r="K1454">
        <f>J1454*Weighting!$W$14</f>
        <v>2</v>
      </c>
      <c r="M1454" s="14"/>
    </row>
    <row r="1455" spans="1:25" x14ac:dyDescent="0.45">
      <c r="A1455" s="32">
        <f>IF(Weighting!$P$15&gt;0,B1455,"")</f>
        <v>1.2867489670000001</v>
      </c>
      <c r="B1455">
        <f>Weighting!$C$15</f>
        <v>1.2867489670000001</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17</v>
      </c>
      <c r="I1455">
        <f t="shared" si="181"/>
        <v>0</v>
      </c>
      <c r="J1455">
        <f t="shared" si="182"/>
        <v>0</v>
      </c>
      <c r="K1455">
        <f>J1455*Weighting!$W$15</f>
        <v>0</v>
      </c>
      <c r="M1455" s="14"/>
    </row>
    <row r="1456" spans="1:25" x14ac:dyDescent="0.45">
      <c r="A1456" s="32" t="str">
        <f>IF(Weighting!$P$16&gt;0,B1456,"")</f>
        <v/>
      </c>
      <c r="B1456">
        <f>Weighting!$C$16</f>
        <v>1.3924227637000002</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17</v>
      </c>
      <c r="I1456">
        <f t="shared" si="181"/>
        <v>0</v>
      </c>
      <c r="J1456">
        <f t="shared" si="182"/>
        <v>0</v>
      </c>
      <c r="K1456">
        <f>J1456*Weighting!$W$16</f>
        <v>0</v>
      </c>
      <c r="M1456" s="14"/>
    </row>
    <row r="1457" spans="1:25" x14ac:dyDescent="0.45">
      <c r="A1457" s="32" t="str">
        <f>IF(Weighting!$P$17&gt;0,B1457,"")</f>
        <v/>
      </c>
      <c r="B1457">
        <f>Weighting!$C$17</f>
        <v>1.4980975604000002</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17</v>
      </c>
      <c r="I1457">
        <f t="shared" si="181"/>
        <v>0</v>
      </c>
      <c r="J1457">
        <f t="shared" si="182"/>
        <v>0</v>
      </c>
      <c r="K1457">
        <f>J1457*Weighting!$W$17</f>
        <v>0</v>
      </c>
      <c r="M1457" s="14"/>
    </row>
    <row r="1458" spans="1:25" x14ac:dyDescent="0.45">
      <c r="A1458" s="32" t="str">
        <f>IF(Weighting!$P$18&gt;0,B1458,"")</f>
        <v/>
      </c>
      <c r="B1458">
        <f>Weighting!$C$18</f>
        <v>1.6037723571000002</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17</v>
      </c>
      <c r="I1458">
        <f t="shared" si="181"/>
        <v>0</v>
      </c>
      <c r="J1458">
        <f t="shared" si="182"/>
        <v>0</v>
      </c>
      <c r="K1458">
        <f>J1458*Weighting!$W$18</f>
        <v>0</v>
      </c>
      <c r="M1458" s="14"/>
    </row>
    <row r="1459" spans="1:25" x14ac:dyDescent="0.45">
      <c r="A1459" s="32" t="str">
        <f>IF(Weighting!$P$19&gt;0,B1459,"")</f>
        <v/>
      </c>
      <c r="B1459">
        <f>Weighting!$C$19</f>
        <v>1.7094471538000002</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17</v>
      </c>
      <c r="I1459">
        <f t="shared" si="181"/>
        <v>0</v>
      </c>
      <c r="J1459">
        <f t="shared" si="182"/>
        <v>0</v>
      </c>
      <c r="K1459">
        <f>J1459*Weighting!$W$19</f>
        <v>0</v>
      </c>
      <c r="M1459" s="14"/>
    </row>
    <row r="1460" spans="1:25" x14ac:dyDescent="0.45">
      <c r="A1460" s="32" t="str">
        <f>IF(Weighting!$P$20&gt;0,B1460,"")</f>
        <v/>
      </c>
      <c r="B1460">
        <f>Weighting!$C$20</f>
        <v>1.8151219505000002</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17</v>
      </c>
      <c r="I1460">
        <f t="shared" si="181"/>
        <v>0</v>
      </c>
      <c r="J1460">
        <f t="shared" si="182"/>
        <v>0</v>
      </c>
      <c r="K1460">
        <f>J1460*Weighting!$W$20</f>
        <v>0</v>
      </c>
      <c r="M1460" s="14"/>
    </row>
    <row r="1461" spans="1:25" x14ac:dyDescent="0.45">
      <c r="A1461" s="32" t="str">
        <f>IF(Weighting!$P$21&gt;0,B1461,"")</f>
        <v/>
      </c>
      <c r="B1461">
        <f>Weighting!$C$21</f>
        <v>1.9207967472000003</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17</v>
      </c>
      <c r="I1461">
        <f t="shared" si="181"/>
        <v>0</v>
      </c>
      <c r="J1461">
        <f t="shared" si="182"/>
        <v>0</v>
      </c>
      <c r="K1461">
        <f>J1461*Weighting!$W$21</f>
        <v>0</v>
      </c>
      <c r="M1461" s="14"/>
    </row>
    <row r="1462" spans="1:25" x14ac:dyDescent="0.45">
      <c r="A1462" s="32" t="str">
        <f>IF(Weighting!$P$22&gt;0,B1462,"")</f>
        <v/>
      </c>
      <c r="B1462">
        <f>Weighting!$C$22</f>
        <v>2.0264715439000001</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17</v>
      </c>
      <c r="I1462">
        <f t="shared" si="181"/>
        <v>0</v>
      </c>
      <c r="J1462">
        <f t="shared" si="182"/>
        <v>0</v>
      </c>
      <c r="K1462">
        <f>J1462*Weighting!$W$22</f>
        <v>0</v>
      </c>
      <c r="M1462" s="14"/>
    </row>
    <row r="1463" spans="1:25" x14ac:dyDescent="0.45">
      <c r="A1463" s="32" t="str">
        <f>IF(Weighting!$P$23&gt;0,B1463,"")</f>
        <v/>
      </c>
      <c r="B1463">
        <f>Weighting!$C$23</f>
        <v>2.1321463405999999</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17</v>
      </c>
      <c r="I1463">
        <f t="shared" si="181"/>
        <v>0</v>
      </c>
      <c r="J1463">
        <f t="shared" si="182"/>
        <v>0</v>
      </c>
      <c r="K1463">
        <f>J1463*Weighting!$W$23</f>
        <v>0</v>
      </c>
      <c r="M1463" s="14"/>
    </row>
    <row r="1464" spans="1:25" x14ac:dyDescent="0.45">
      <c r="A1464" s="32" t="str">
        <f>IF(Weighting!$P$24&gt;0,B1464,"")</f>
        <v/>
      </c>
      <c r="B1464">
        <f>Weighting!$C$24</f>
        <v>2.2378211372999997</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17</v>
      </c>
      <c r="I1464">
        <f t="shared" si="181"/>
        <v>0</v>
      </c>
      <c r="J1464">
        <f t="shared" si="182"/>
        <v>0</v>
      </c>
      <c r="K1464">
        <f>J1464*Weighting!$W$24</f>
        <v>0</v>
      </c>
      <c r="M1464" s="14"/>
    </row>
    <row r="1465" spans="1:25" x14ac:dyDescent="0.45">
      <c r="A1465" s="32" t="str">
        <f>IF(Weighting!$P$25&gt;0,B1465,"")</f>
        <v/>
      </c>
      <c r="B1465">
        <f>Weighting!$C$25</f>
        <v>2.3434959339999994</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17</v>
      </c>
      <c r="I1465">
        <f t="shared" si="181"/>
        <v>0</v>
      </c>
      <c r="J1465">
        <f t="shared" si="182"/>
        <v>0</v>
      </c>
      <c r="K1465">
        <f>J1465*Weighting!$W$25</f>
        <v>0</v>
      </c>
      <c r="M1465" s="14"/>
    </row>
    <row r="1466" spans="1:25" x14ac:dyDescent="0.45">
      <c r="O1466"/>
      <c r="P1466"/>
      <c r="Q1466"/>
      <c r="R1466"/>
    </row>
    <row r="1467" spans="1:25" ht="23.15" x14ac:dyDescent="0.6">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19</v>
      </c>
      <c r="N1467" s="27">
        <f>IF('Input and Summary Results'!$J$16="minimum",'Bin Analysis'!X1468/(M1467-1),'Bin Analysis'!Y1467/('Bin Analysis'!M1467-1))</f>
        <v>0</v>
      </c>
      <c r="O1467" s="27">
        <f>IF(M1467=FALSE,NA(),(VLOOKUP(1,C1470:K1489,4,FALSE))/(M1467-1))</f>
        <v>0.94444444444444442</v>
      </c>
      <c r="P1467" s="27">
        <f>IF(M1467=FALSE,NA(),SUM(J1470:J1489)/Weighting!$S$5)</f>
        <v>0.4</v>
      </c>
      <c r="Q1467" s="27">
        <f>IF(M1467=FALSE,NA(),SUM(K1470:K1489)/Weighting!$S$6)</f>
        <v>0.39130434782608697</v>
      </c>
      <c r="R1467" s="27">
        <f>IF(M1467=FALSE,NA(),(VLOOKUP(1,G1470:K1489,3,FALSE))/(M1467-1))</f>
        <v>0</v>
      </c>
      <c r="S1467" s="22" t="str">
        <f>IF(M1467=FALSE,NA(),IF(SUM(J1470:J1489)=2,"yes","no"))</f>
        <v>no</v>
      </c>
      <c r="X1467" s="2" cm="2">
        <f t="array" ref="X1467:X1468">FREQUENCY(IF('Data Transformation'!$B$425:$B$6424='Bin Analysis'!L1467,'Data Transformation'!$G$425:$G$6424),'Data Transformation'!$U$11)</f>
        <v>18</v>
      </c>
      <c r="Y1467" s="2" cm="2">
        <f t="array" ref="Y1467:Y1468">FREQUENCY(IF('Data Transformation'!$B$425:$B$6424='Bin Analysis'!L1467,'Data Transformation'!$G$425:$G$6424),'Data Transformation'!$U$12)</f>
        <v>1</v>
      </c>
    </row>
    <row r="1468" spans="1:25" x14ac:dyDescent="0.45">
      <c r="A1468" s="14" t="s">
        <v>67</v>
      </c>
      <c r="B1468" t="s">
        <v>47</v>
      </c>
      <c r="C1468" t="s">
        <v>5</v>
      </c>
      <c r="D1468" t="s">
        <v>100</v>
      </c>
      <c r="E1468" t="s">
        <v>101</v>
      </c>
      <c r="F1468" t="s">
        <v>102</v>
      </c>
      <c r="G1468" t="s">
        <v>70</v>
      </c>
      <c r="H1468" t="s">
        <v>31</v>
      </c>
      <c r="I1468" t="s">
        <v>32</v>
      </c>
      <c r="J1468" t="s">
        <v>46</v>
      </c>
      <c r="K1468" s="14" t="s">
        <v>45</v>
      </c>
      <c r="M1468" s="14"/>
      <c r="X1468" s="2">
        <v>0</v>
      </c>
      <c r="Y1468" s="2">
        <v>17</v>
      </c>
    </row>
    <row r="1469" spans="1:25" x14ac:dyDescent="0.4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45">
      <c r="A1470" s="32">
        <f>IF(Weighting!$P$6&gt;0,B1470,"")</f>
        <v>0.3356747967</v>
      </c>
      <c r="B1470">
        <f>Weighting!$C$6</f>
        <v>0.3356747967</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0</v>
      </c>
      <c r="I1470">
        <f>H1470-H1469</f>
        <v>0</v>
      </c>
      <c r="J1470">
        <f>IF(I1470=0,0,1)</f>
        <v>0</v>
      </c>
      <c r="K1470">
        <f>J1470*Weighting!$W$6</f>
        <v>0</v>
      </c>
      <c r="M1470" s="14"/>
    </row>
    <row r="1471" spans="1:25" x14ac:dyDescent="0.45">
      <c r="A1471" s="32">
        <f>IF(Weighting!$P$7&gt;0,B1471,"")</f>
        <v>0.44134959340000002</v>
      </c>
      <c r="B1471">
        <f>Weighting!$C$7</f>
        <v>0.44134959340000002</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0</v>
      </c>
      <c r="I1471">
        <f t="shared" ref="I1471:I1489" si="184">H1471-H1470</f>
        <v>0</v>
      </c>
      <c r="J1471">
        <f>IF(I1471=0,0,1)</f>
        <v>0</v>
      </c>
      <c r="K1471">
        <f>J1471*Weighting!$W$7</f>
        <v>0</v>
      </c>
      <c r="M1471" s="14"/>
    </row>
    <row r="1472" spans="1:25" x14ac:dyDescent="0.45">
      <c r="A1472" s="32">
        <f>IF(Weighting!$P$8&gt;0,B1472,"")</f>
        <v>0.54702439010000004</v>
      </c>
      <c r="B1472">
        <f>Weighting!$C$8</f>
        <v>0.54702439010000004</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0</v>
      </c>
      <c r="I1472">
        <f t="shared" si="184"/>
        <v>0</v>
      </c>
      <c r="J1472">
        <f t="shared" ref="J1472:J1489" si="185">IF(I1472=0,0,1)</f>
        <v>0</v>
      </c>
      <c r="K1472">
        <f>J1472*Weighting!$W$8</f>
        <v>0</v>
      </c>
      <c r="M1472" s="14"/>
    </row>
    <row r="1473" spans="1:13" x14ac:dyDescent="0.45">
      <c r="A1473" s="32">
        <f>IF(Weighting!$P$9&gt;0,B1473,"")</f>
        <v>0.65269918680000005</v>
      </c>
      <c r="B1473" s="50">
        <f>Weighting!$C$9</f>
        <v>0.65269918680000005</v>
      </c>
      <c r="C1473">
        <f>Weighting!$F$9</f>
        <v>0</v>
      </c>
      <c r="D1473" t="b">
        <f>IF(C1473=1,'Data Transformation'!$G$3+0.5*'Data Transformation'!$W$25,IF(C1474=1,D1474-'Data Transformation'!$W$25,FALSE))</f>
        <v>0</v>
      </c>
      <c r="E1473" t="str">
        <f t="array" ref="E1473">IF(ISLOGICAL(D1473),"",FREQUENCY(IF('Data Transformation'!$B$425:$B$8425='Bin Analysis'!$B1467,'Data Transformation'!$G$425:$G$8425),D1473))</f>
        <v/>
      </c>
      <c r="F1473" t="str">
        <f t="shared" si="183"/>
        <v/>
      </c>
      <c r="G1473">
        <f>Weighting!$H$9</f>
        <v>0</v>
      </c>
      <c r="H1473">
        <f t="array" ref="H1473">FREQUENCY(IF('Data Transformation'!$B$4:$B$8425=B1467,'Data Transformation'!$G$4:$G$8425),'Bin Analysis'!$B1473)</f>
        <v>0</v>
      </c>
      <c r="I1473">
        <f t="shared" si="184"/>
        <v>0</v>
      </c>
      <c r="J1473">
        <f t="shared" si="185"/>
        <v>0</v>
      </c>
      <c r="K1473">
        <f>J1473*Weighting!$W$9</f>
        <v>0</v>
      </c>
      <c r="M1473" s="14"/>
    </row>
    <row r="1474" spans="1:13" x14ac:dyDescent="0.45">
      <c r="A1474" s="32">
        <f>IF(Weighting!$P$10&gt;0,B1474,"")</f>
        <v>0.75837398350000007</v>
      </c>
      <c r="B1474">
        <f>Weighting!$C$10</f>
        <v>0.75837398350000007</v>
      </c>
      <c r="C1474">
        <f>Weighting!$F$10</f>
        <v>0</v>
      </c>
      <c r="D1474" t="b">
        <f>IF(C1474=1,'Data Transformation'!$G$3+0.5*'Data Transformation'!$W$25,IF(C1475=1,D1475-'Data Transformation'!$W$25,FALSE))</f>
        <v>0</v>
      </c>
      <c r="E1474" t="str">
        <f t="array" ref="E1474">IF(ISLOGICAL(D1474),"",FREQUENCY(IF('Data Transformation'!$B$425:$B$8425='Bin Analysis'!$B1467,'Data Transformation'!$G$425:$G$8425),D1474))</f>
        <v/>
      </c>
      <c r="F1474" t="str">
        <f t="shared" si="183"/>
        <v/>
      </c>
      <c r="G1474">
        <f>Weighting!$H$10</f>
        <v>0</v>
      </c>
      <c r="H1474">
        <f t="array" ref="H1474">FREQUENCY(IF('Data Transformation'!$B$4:$B$8425=B1467,'Data Transformation'!$G$4:$G$8425),'Bin Analysis'!$B1474)</f>
        <v>1</v>
      </c>
      <c r="I1474">
        <f t="shared" si="184"/>
        <v>1</v>
      </c>
      <c r="J1474">
        <f t="shared" si="185"/>
        <v>1</v>
      </c>
      <c r="K1474">
        <f>J1474*Weighting!$W$10</f>
        <v>3</v>
      </c>
      <c r="M1474" s="14"/>
    </row>
    <row r="1475" spans="1:13" x14ac:dyDescent="0.45">
      <c r="A1475" s="32">
        <f>IF(Weighting!$P$11&gt;0,B1475,"")</f>
        <v>0.86404878020000009</v>
      </c>
      <c r="B1475">
        <f>Weighting!$C$11</f>
        <v>0.86404878020000009</v>
      </c>
      <c r="C1475">
        <f>Weighting!$F$11</f>
        <v>0</v>
      </c>
      <c r="D1475" t="b">
        <f>IF(C1475=1,'Data Transformation'!$G$3+0.5*'Data Transformation'!$W$25,IF(C1476=1,D1476-'Data Transformation'!$W$25,FALSE))</f>
        <v>0</v>
      </c>
      <c r="E1475" t="str">
        <f t="array" ref="E1475">IF(ISLOGICAL(D1475),"",FREQUENCY(IF('Data Transformation'!$B$425:$B$8425='Bin Analysis'!$B1467,'Data Transformation'!$G$425:$G$8425),D1475))</f>
        <v/>
      </c>
      <c r="F1475" t="str">
        <f t="shared" si="183"/>
        <v/>
      </c>
      <c r="G1475">
        <f>Weighting!$H$11</f>
        <v>0</v>
      </c>
      <c r="H1475">
        <f t="array" ref="H1475">FREQUENCY(IF('Data Transformation'!$B$4:$B$8425=B1467,'Data Transformation'!$G$4:$G$8425),'Bin Analysis'!$B1475)</f>
        <v>5</v>
      </c>
      <c r="I1475">
        <f t="shared" si="184"/>
        <v>4</v>
      </c>
      <c r="J1475">
        <f t="shared" si="185"/>
        <v>1</v>
      </c>
      <c r="K1475">
        <f>J1475*Weighting!$W$11</f>
        <v>3</v>
      </c>
      <c r="M1475" s="14"/>
    </row>
    <row r="1476" spans="1:13" x14ac:dyDescent="0.45">
      <c r="A1476" s="32">
        <f>IF(Weighting!$P$12&gt;0,B1476,"")</f>
        <v>0.96972357690000011</v>
      </c>
      <c r="B1476">
        <f>Weighting!$C$12</f>
        <v>0.96972357690000011</v>
      </c>
      <c r="C1476">
        <f>Weighting!$F$12</f>
        <v>0</v>
      </c>
      <c r="D1476">
        <f>IF(C1476=1,'Data Transformation'!$G$3+0.5*'Data Transformation'!$W$25,IF(C1477=1,D1477-'Data Transformation'!$W$25,FALSE))</f>
        <v>0.76999999999999991</v>
      </c>
      <c r="E1476">
        <f t="array" ref="E1476">IF(ISLOGICAL(D1476),"",FREQUENCY(IF('Data Transformation'!$B$425:$B$8425='Bin Analysis'!$B1467,'Data Transformation'!$G$425:$G$8425),D1476))</f>
        <v>1</v>
      </c>
      <c r="F1476" t="e">
        <f t="shared" si="183"/>
        <v>#VALUE!</v>
      </c>
      <c r="G1476">
        <f>Weighting!$H$12</f>
        <v>0</v>
      </c>
      <c r="H1476">
        <f t="array" ref="H1476">FREQUENCY(IF('Data Transformation'!$B$4:$B$8425=B1467,'Data Transformation'!$G$4:$G$8425),'Bin Analysis'!$B1476)</f>
        <v>13</v>
      </c>
      <c r="I1476">
        <f t="shared" si="184"/>
        <v>8</v>
      </c>
      <c r="J1476">
        <f t="shared" si="185"/>
        <v>1</v>
      </c>
      <c r="K1476">
        <f>J1476*Weighting!$W$12</f>
        <v>2</v>
      </c>
      <c r="M1476" s="14"/>
    </row>
    <row r="1477" spans="1:13" x14ac:dyDescent="0.45">
      <c r="A1477" s="32">
        <f>IF(Weighting!$P$13&gt;0,B1477,"")</f>
        <v>1.0753983736000001</v>
      </c>
      <c r="B1477">
        <f>Weighting!$C$13</f>
        <v>1.0753983736000001</v>
      </c>
      <c r="C1477">
        <f>Weighting!$F$13</f>
        <v>1</v>
      </c>
      <c r="D1477">
        <f>IF(C1477=1,'Data Transformation'!$G$3+0.5*'Data Transformation'!$W$25,IF(C1478=1,D1478-'Data Transformation'!$W$25,FALSE))</f>
        <v>1.17</v>
      </c>
      <c r="E1477">
        <f t="array" ref="E1477">IF(ISLOGICAL(D1477),"",FREQUENCY(IF('Data Transformation'!$B$425:$B$8425='Bin Analysis'!$B1467,'Data Transformation'!$G$425:$G$8425),D1477))</f>
        <v>18</v>
      </c>
      <c r="F1477">
        <f t="shared" si="183"/>
        <v>17</v>
      </c>
      <c r="G1477">
        <f>Weighting!$H$13</f>
        <v>0</v>
      </c>
      <c r="H1477">
        <f t="array" ref="H1477">FREQUENCY(IF('Data Transformation'!$B$4:$B$8425=B1467,'Data Transformation'!$G$4:$G$8425),'Bin Analysis'!$B1477)</f>
        <v>19</v>
      </c>
      <c r="I1477">
        <f t="shared" si="184"/>
        <v>6</v>
      </c>
      <c r="J1477">
        <f t="shared" si="185"/>
        <v>1</v>
      </c>
      <c r="K1477">
        <f>J1477*Weighting!$W$13</f>
        <v>1</v>
      </c>
      <c r="M1477" s="14"/>
    </row>
    <row r="1478" spans="1:13" x14ac:dyDescent="0.45">
      <c r="A1478" s="32">
        <f>IF(Weighting!$P$14&gt;0,B1478,"")</f>
        <v>1.1810731703000001</v>
      </c>
      <c r="B1478">
        <f>Weighting!$C$14</f>
        <v>1.1810731703000001</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19</v>
      </c>
      <c r="I1478">
        <f t="shared" si="184"/>
        <v>0</v>
      </c>
      <c r="J1478">
        <f t="shared" si="185"/>
        <v>0</v>
      </c>
      <c r="K1478">
        <f>J1478*Weighting!$W$14</f>
        <v>0</v>
      </c>
      <c r="M1478" s="14"/>
    </row>
    <row r="1479" spans="1:13" x14ac:dyDescent="0.45">
      <c r="A1479" s="32">
        <f>IF(Weighting!$P$15&gt;0,B1479,"")</f>
        <v>1.2867489670000001</v>
      </c>
      <c r="B1479">
        <f>Weighting!$C$15</f>
        <v>1.2867489670000001</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19</v>
      </c>
      <c r="I1479">
        <f t="shared" si="184"/>
        <v>0</v>
      </c>
      <c r="J1479">
        <f t="shared" si="185"/>
        <v>0</v>
      </c>
      <c r="K1479">
        <f>J1479*Weighting!$W$15</f>
        <v>0</v>
      </c>
      <c r="M1479" s="14"/>
    </row>
    <row r="1480" spans="1:13" x14ac:dyDescent="0.45">
      <c r="A1480" s="32" t="str">
        <f>IF(Weighting!$P$16&gt;0,B1480,"")</f>
        <v/>
      </c>
      <c r="B1480">
        <f>Weighting!$C$16</f>
        <v>1.3924227637000002</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19</v>
      </c>
      <c r="I1480">
        <f t="shared" si="184"/>
        <v>0</v>
      </c>
      <c r="J1480">
        <f t="shared" si="185"/>
        <v>0</v>
      </c>
      <c r="K1480">
        <f>J1480*Weighting!$W$16</f>
        <v>0</v>
      </c>
      <c r="M1480" s="14"/>
    </row>
    <row r="1481" spans="1:13" x14ac:dyDescent="0.45">
      <c r="A1481" s="32" t="str">
        <f>IF(Weighting!$P$17&gt;0,B1481,"")</f>
        <v/>
      </c>
      <c r="B1481">
        <f>Weighting!$C$17</f>
        <v>1.4980975604000002</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19</v>
      </c>
      <c r="I1481">
        <f t="shared" si="184"/>
        <v>0</v>
      </c>
      <c r="J1481">
        <f t="shared" si="185"/>
        <v>0</v>
      </c>
      <c r="K1481">
        <f>J1481*Weighting!$W$17</f>
        <v>0</v>
      </c>
      <c r="M1481" s="14"/>
    </row>
    <row r="1482" spans="1:13" x14ac:dyDescent="0.45">
      <c r="A1482" s="32" t="str">
        <f>IF(Weighting!$P$18&gt;0,B1482,"")</f>
        <v/>
      </c>
      <c r="B1482">
        <f>Weighting!$C$18</f>
        <v>1.6037723571000002</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19</v>
      </c>
      <c r="I1482">
        <f t="shared" si="184"/>
        <v>0</v>
      </c>
      <c r="J1482">
        <f t="shared" si="185"/>
        <v>0</v>
      </c>
      <c r="K1482">
        <f>J1482*Weighting!$W$18</f>
        <v>0</v>
      </c>
      <c r="M1482" s="14"/>
    </row>
    <row r="1483" spans="1:13" x14ac:dyDescent="0.45">
      <c r="A1483" s="32" t="str">
        <f>IF(Weighting!$P$19&gt;0,B1483,"")</f>
        <v/>
      </c>
      <c r="B1483">
        <f>Weighting!$C$19</f>
        <v>1.7094471538000002</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19</v>
      </c>
      <c r="I1483">
        <f t="shared" si="184"/>
        <v>0</v>
      </c>
      <c r="J1483">
        <f t="shared" si="185"/>
        <v>0</v>
      </c>
      <c r="K1483">
        <f>J1483*Weighting!$W$19</f>
        <v>0</v>
      </c>
      <c r="M1483" s="14"/>
    </row>
    <row r="1484" spans="1:13" x14ac:dyDescent="0.45">
      <c r="A1484" s="32" t="str">
        <f>IF(Weighting!$P$20&gt;0,B1484,"")</f>
        <v/>
      </c>
      <c r="B1484">
        <f>Weighting!$C$20</f>
        <v>1.8151219505000002</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19</v>
      </c>
      <c r="I1484">
        <f t="shared" si="184"/>
        <v>0</v>
      </c>
      <c r="J1484">
        <f t="shared" si="185"/>
        <v>0</v>
      </c>
      <c r="K1484">
        <f>J1484*Weighting!$W$20</f>
        <v>0</v>
      </c>
      <c r="M1484" s="14"/>
    </row>
    <row r="1485" spans="1:13" x14ac:dyDescent="0.45">
      <c r="A1485" s="32" t="str">
        <f>IF(Weighting!$P$21&gt;0,B1485,"")</f>
        <v/>
      </c>
      <c r="B1485">
        <f>Weighting!$C$21</f>
        <v>1.9207967472000003</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19</v>
      </c>
      <c r="I1485">
        <f t="shared" si="184"/>
        <v>0</v>
      </c>
      <c r="J1485">
        <f t="shared" si="185"/>
        <v>0</v>
      </c>
      <c r="K1485">
        <f>J1485*Weighting!$W$21</f>
        <v>0</v>
      </c>
      <c r="M1485" s="14"/>
    </row>
    <row r="1486" spans="1:13" x14ac:dyDescent="0.45">
      <c r="A1486" s="32" t="str">
        <f>IF(Weighting!$P$22&gt;0,B1486,"")</f>
        <v/>
      </c>
      <c r="B1486">
        <f>Weighting!$C$22</f>
        <v>2.0264715439000001</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19</v>
      </c>
      <c r="I1486">
        <f t="shared" si="184"/>
        <v>0</v>
      </c>
      <c r="J1486">
        <f t="shared" si="185"/>
        <v>0</v>
      </c>
      <c r="K1486">
        <f>J1486*Weighting!$W$22</f>
        <v>0</v>
      </c>
      <c r="M1486" s="14"/>
    </row>
    <row r="1487" spans="1:13" x14ac:dyDescent="0.45">
      <c r="A1487" s="32" t="str">
        <f>IF(Weighting!$P$23&gt;0,B1487,"")</f>
        <v/>
      </c>
      <c r="B1487">
        <f>Weighting!$C$23</f>
        <v>2.1321463405999999</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19</v>
      </c>
      <c r="I1487">
        <f t="shared" si="184"/>
        <v>0</v>
      </c>
      <c r="J1487">
        <f t="shared" si="185"/>
        <v>0</v>
      </c>
      <c r="K1487">
        <f>J1487*Weighting!$W$23</f>
        <v>0</v>
      </c>
      <c r="M1487" s="14"/>
    </row>
    <row r="1488" spans="1:13" x14ac:dyDescent="0.45">
      <c r="A1488" s="32" t="str">
        <f>IF(Weighting!$P$24&gt;0,B1488,"")</f>
        <v/>
      </c>
      <c r="B1488">
        <f>Weighting!$C$24</f>
        <v>2.2378211372999997</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19</v>
      </c>
      <c r="I1488">
        <f t="shared" si="184"/>
        <v>0</v>
      </c>
      <c r="J1488">
        <f t="shared" si="185"/>
        <v>0</v>
      </c>
      <c r="K1488">
        <f>J1488*Weighting!$W$24</f>
        <v>0</v>
      </c>
      <c r="M1488" s="14"/>
    </row>
    <row r="1489" spans="1:25" x14ac:dyDescent="0.45">
      <c r="A1489" s="32" t="str">
        <f>IF(Weighting!$P$25&gt;0,B1489,"")</f>
        <v/>
      </c>
      <c r="B1489">
        <f>Weighting!$C$25</f>
        <v>2.3434959339999994</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19</v>
      </c>
      <c r="I1489">
        <f t="shared" si="184"/>
        <v>0</v>
      </c>
      <c r="J1489">
        <f t="shared" si="185"/>
        <v>0</v>
      </c>
      <c r="K1489">
        <f>J1489*Weighting!$W$25</f>
        <v>0</v>
      </c>
      <c r="M1489" s="14"/>
    </row>
    <row r="1490" spans="1:25" x14ac:dyDescent="0.45">
      <c r="O1490"/>
      <c r="P1490"/>
      <c r="Q1490"/>
      <c r="R1490"/>
    </row>
    <row r="1491" spans="1:25" ht="23.15" x14ac:dyDescent="0.6">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17</v>
      </c>
      <c r="N1491" s="27">
        <f>IF('Input and Summary Results'!$J$16="minimum",'Bin Analysis'!X1492/(M1491-1),'Bin Analysis'!Y1491/('Bin Analysis'!M1491-1))</f>
        <v>0</v>
      </c>
      <c r="O1491" s="27">
        <f>IF(M1491=FALSE,NA(),(VLOOKUP(1,C1494:K1513,4,FALSE))/(M1491-1))</f>
        <v>1</v>
      </c>
      <c r="P1491" s="27">
        <f>IF(M1491=FALSE,NA(),SUM(J1494:J1513)/Weighting!$S$5)</f>
        <v>0.3</v>
      </c>
      <c r="Q1491" s="27">
        <f>IF(M1491=FALSE,NA(),SUM(K1494:K1513)/Weighting!$S$6)</f>
        <v>0.2608695652173913</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16</v>
      </c>
      <c r="Y1491" s="2" cm="2">
        <f t="array" ref="Y1491:Y1492">FREQUENCY(IF('Data Transformation'!$B$425:$B$6424='Bin Analysis'!L1491,'Data Transformation'!$G$425:$G$6424),'Data Transformation'!$U$12)</f>
        <v>0</v>
      </c>
    </row>
    <row r="1492" spans="1:25" x14ac:dyDescent="0.45">
      <c r="A1492" s="14" t="s">
        <v>67</v>
      </c>
      <c r="B1492" t="s">
        <v>47</v>
      </c>
      <c r="C1492" t="s">
        <v>5</v>
      </c>
      <c r="D1492" t="s">
        <v>100</v>
      </c>
      <c r="E1492" t="s">
        <v>101</v>
      </c>
      <c r="F1492" t="s">
        <v>102</v>
      </c>
      <c r="G1492" t="s">
        <v>70</v>
      </c>
      <c r="H1492" t="s">
        <v>31</v>
      </c>
      <c r="I1492" t="s">
        <v>32</v>
      </c>
      <c r="J1492" t="s">
        <v>46</v>
      </c>
      <c r="K1492" s="14" t="s">
        <v>45</v>
      </c>
      <c r="M1492" s="14"/>
      <c r="X1492" s="2">
        <v>0</v>
      </c>
      <c r="Y1492" s="2">
        <v>16</v>
      </c>
    </row>
    <row r="1493" spans="1:25" x14ac:dyDescent="0.4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45">
      <c r="A1494" s="32">
        <f>IF(Weighting!$P$6&gt;0,B1494,"")</f>
        <v>0.3356747967</v>
      </c>
      <c r="B1494">
        <f>Weighting!$C$6</f>
        <v>0.3356747967</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45">
      <c r="A1495" s="32">
        <f>IF(Weighting!$P$7&gt;0,B1495,"")</f>
        <v>0.44134959340000002</v>
      </c>
      <c r="B1495">
        <f>Weighting!$C$7</f>
        <v>0.44134959340000002</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0</v>
      </c>
      <c r="I1495">
        <f t="shared" ref="I1495:I1513" si="187">H1495-H1494</f>
        <v>0</v>
      </c>
      <c r="J1495">
        <f>IF(I1495=0,0,1)</f>
        <v>0</v>
      </c>
      <c r="K1495">
        <f>J1495*Weighting!$W$7</f>
        <v>0</v>
      </c>
      <c r="M1495" s="14"/>
    </row>
    <row r="1496" spans="1:25" x14ac:dyDescent="0.45">
      <c r="A1496" s="32">
        <f>IF(Weighting!$P$8&gt;0,B1496,"")</f>
        <v>0.54702439010000004</v>
      </c>
      <c r="B1496">
        <f>Weighting!$C$8</f>
        <v>0.54702439010000004</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0</v>
      </c>
      <c r="I1496">
        <f t="shared" si="187"/>
        <v>0</v>
      </c>
      <c r="J1496">
        <f t="shared" ref="J1496:J1513" si="188">IF(I1496=0,0,1)</f>
        <v>0</v>
      </c>
      <c r="K1496">
        <f>J1496*Weighting!$W$8</f>
        <v>0</v>
      </c>
      <c r="M1496" s="14"/>
    </row>
    <row r="1497" spans="1:25" x14ac:dyDescent="0.45">
      <c r="A1497" s="32">
        <f>IF(Weighting!$P$9&gt;0,B1497,"")</f>
        <v>0.65269918680000005</v>
      </c>
      <c r="B1497" s="50">
        <f>Weighting!$C$9</f>
        <v>0.65269918680000005</v>
      </c>
      <c r="C1497">
        <f>Weighting!$F$9</f>
        <v>0</v>
      </c>
      <c r="D1497" t="b">
        <f>IF(C1497=1,'Data Transformation'!$G$3+0.5*'Data Transformation'!$W$25,IF(C1498=1,D1498-'Data Transformation'!$W$25,FALSE))</f>
        <v>0</v>
      </c>
      <c r="E1497" t="str">
        <f t="array" ref="E1497">IF(ISLOGICAL(D1497),"",FREQUENCY(IF('Data Transformation'!$B$425:$B$8425='Bin Analysis'!$B1491,'Data Transformation'!$G$425:$G$8425),D1497))</f>
        <v/>
      </c>
      <c r="F1497" t="str">
        <f t="shared" si="186"/>
        <v/>
      </c>
      <c r="G1497">
        <f>Weighting!$H$9</f>
        <v>0</v>
      </c>
      <c r="H1497">
        <f t="array" ref="H1497">FREQUENCY(IF('Data Transformation'!$B$4:$B$8425=B1491,'Data Transformation'!$G$4:$G$8425),'Bin Analysis'!$B1497)</f>
        <v>0</v>
      </c>
      <c r="I1497">
        <f t="shared" si="187"/>
        <v>0</v>
      </c>
      <c r="J1497">
        <f t="shared" si="188"/>
        <v>0</v>
      </c>
      <c r="K1497">
        <f>J1497*Weighting!$W$9</f>
        <v>0</v>
      </c>
      <c r="M1497" s="14"/>
    </row>
    <row r="1498" spans="1:25" x14ac:dyDescent="0.45">
      <c r="A1498" s="32">
        <f>IF(Weighting!$P$10&gt;0,B1498,"")</f>
        <v>0.75837398350000007</v>
      </c>
      <c r="B1498">
        <f>Weighting!$C$10</f>
        <v>0.75837398350000007</v>
      </c>
      <c r="C1498">
        <f>Weighting!$F$10</f>
        <v>0</v>
      </c>
      <c r="D1498" t="b">
        <f>IF(C1498=1,'Data Transformation'!$G$3+0.5*'Data Transformation'!$W$25,IF(C1499=1,D1499-'Data Transformation'!$W$25,FALSE))</f>
        <v>0</v>
      </c>
      <c r="E1498" t="str">
        <f t="array" ref="E1498">IF(ISLOGICAL(D1498),"",FREQUENCY(IF('Data Transformation'!$B$425:$B$8425='Bin Analysis'!$B1491,'Data Transformation'!$G$425:$G$8425),D1498))</f>
        <v/>
      </c>
      <c r="F1498" t="str">
        <f t="shared" si="186"/>
        <v/>
      </c>
      <c r="G1498">
        <f>Weighting!$H$10</f>
        <v>0</v>
      </c>
      <c r="H1498">
        <f t="array" ref="H1498">FREQUENCY(IF('Data Transformation'!$B$4:$B$8425=B1491,'Data Transformation'!$G$4:$G$8425),'Bin Analysis'!$B1498)</f>
        <v>0</v>
      </c>
      <c r="I1498">
        <f t="shared" si="187"/>
        <v>0</v>
      </c>
      <c r="J1498">
        <f t="shared" si="188"/>
        <v>0</v>
      </c>
      <c r="K1498">
        <f>J1498*Weighting!$W$10</f>
        <v>0</v>
      </c>
      <c r="M1498" s="14"/>
    </row>
    <row r="1499" spans="1:25" x14ac:dyDescent="0.45">
      <c r="A1499" s="32">
        <f>IF(Weighting!$P$11&gt;0,B1499,"")</f>
        <v>0.86404878020000009</v>
      </c>
      <c r="B1499">
        <f>Weighting!$C$11</f>
        <v>0.86404878020000009</v>
      </c>
      <c r="C1499">
        <f>Weighting!$F$11</f>
        <v>0</v>
      </c>
      <c r="D1499" t="b">
        <f>IF(C1499=1,'Data Transformation'!$G$3+0.5*'Data Transformation'!$W$25,IF(C1500=1,D1500-'Data Transformation'!$W$25,FALSE))</f>
        <v>0</v>
      </c>
      <c r="E1499" t="str">
        <f t="array" ref="E1499">IF(ISLOGICAL(D1499),"",FREQUENCY(IF('Data Transformation'!$B$425:$B$8425='Bin Analysis'!$B1491,'Data Transformation'!$G$425:$G$8425),D1499))</f>
        <v/>
      </c>
      <c r="F1499" t="str">
        <f t="shared" si="186"/>
        <v/>
      </c>
      <c r="G1499">
        <f>Weighting!$H$11</f>
        <v>0</v>
      </c>
      <c r="H1499">
        <f t="array" ref="H1499">FREQUENCY(IF('Data Transformation'!$B$4:$B$8425=B1491,'Data Transformation'!$G$4:$G$8425),'Bin Analysis'!$B1499)</f>
        <v>3</v>
      </c>
      <c r="I1499">
        <f t="shared" si="187"/>
        <v>3</v>
      </c>
      <c r="J1499">
        <f t="shared" si="188"/>
        <v>1</v>
      </c>
      <c r="K1499">
        <f>J1499*Weighting!$W$11</f>
        <v>3</v>
      </c>
      <c r="M1499" s="14"/>
    </row>
    <row r="1500" spans="1:25" x14ac:dyDescent="0.45">
      <c r="A1500" s="32">
        <f>IF(Weighting!$P$12&gt;0,B1500,"")</f>
        <v>0.96972357690000011</v>
      </c>
      <c r="B1500">
        <f>Weighting!$C$12</f>
        <v>0.96972357690000011</v>
      </c>
      <c r="C1500">
        <f>Weighting!$F$12</f>
        <v>0</v>
      </c>
      <c r="D1500">
        <f>IF(C1500=1,'Data Transformation'!$G$3+0.5*'Data Transformation'!$W$25,IF(C1501=1,D1501-'Data Transformation'!$W$25,FALSE))</f>
        <v>0.76999999999999991</v>
      </c>
      <c r="E1500">
        <f t="array" ref="E1500">IF(ISLOGICAL(D1500),"",FREQUENCY(IF('Data Transformation'!$B$425:$B$8425='Bin Analysis'!$B1491,'Data Transformation'!$G$425:$G$8425),D1500))</f>
        <v>0</v>
      </c>
      <c r="F1500" t="e">
        <f t="shared" si="186"/>
        <v>#VALUE!</v>
      </c>
      <c r="G1500">
        <f>Weighting!$H$12</f>
        <v>0</v>
      </c>
      <c r="H1500">
        <f t="array" ref="H1500">FREQUENCY(IF('Data Transformation'!$B$4:$B$8425=B1491,'Data Transformation'!$G$4:$G$8425),'Bin Analysis'!$B1500)</f>
        <v>11</v>
      </c>
      <c r="I1500">
        <f t="shared" si="187"/>
        <v>8</v>
      </c>
      <c r="J1500">
        <f t="shared" si="188"/>
        <v>1</v>
      </c>
      <c r="K1500">
        <f>J1500*Weighting!$W$12</f>
        <v>2</v>
      </c>
      <c r="M1500" s="14"/>
    </row>
    <row r="1501" spans="1:25" x14ac:dyDescent="0.45">
      <c r="A1501" s="32">
        <f>IF(Weighting!$P$13&gt;0,B1501,"")</f>
        <v>1.0753983736000001</v>
      </c>
      <c r="B1501">
        <f>Weighting!$C$13</f>
        <v>1.0753983736000001</v>
      </c>
      <c r="C1501">
        <f>Weighting!$F$13</f>
        <v>1</v>
      </c>
      <c r="D1501">
        <f>IF(C1501=1,'Data Transformation'!$G$3+0.5*'Data Transformation'!$W$25,IF(C1502=1,D1502-'Data Transformation'!$W$25,FALSE))</f>
        <v>1.17</v>
      </c>
      <c r="E1501">
        <f t="array" ref="E1501">IF(ISLOGICAL(D1501),"",FREQUENCY(IF('Data Transformation'!$B$425:$B$8425='Bin Analysis'!$B1491,'Data Transformation'!$G$425:$G$8425),D1501))</f>
        <v>16</v>
      </c>
      <c r="F1501">
        <f t="shared" si="186"/>
        <v>16</v>
      </c>
      <c r="G1501">
        <f>Weighting!$H$13</f>
        <v>0</v>
      </c>
      <c r="H1501">
        <f t="array" ref="H1501">FREQUENCY(IF('Data Transformation'!$B$4:$B$8425=B1491,'Data Transformation'!$G$4:$G$8425),'Bin Analysis'!$B1501)</f>
        <v>17</v>
      </c>
      <c r="I1501">
        <f t="shared" si="187"/>
        <v>6</v>
      </c>
      <c r="J1501">
        <f t="shared" si="188"/>
        <v>1</v>
      </c>
      <c r="K1501">
        <f>J1501*Weighting!$W$13</f>
        <v>1</v>
      </c>
      <c r="M1501" s="14"/>
    </row>
    <row r="1502" spans="1:25" x14ac:dyDescent="0.45">
      <c r="A1502" s="32">
        <f>IF(Weighting!$P$14&gt;0,B1502,"")</f>
        <v>1.1810731703000001</v>
      </c>
      <c r="B1502">
        <f>Weighting!$C$14</f>
        <v>1.1810731703000001</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17</v>
      </c>
      <c r="I1502">
        <f t="shared" si="187"/>
        <v>0</v>
      </c>
      <c r="J1502">
        <f t="shared" si="188"/>
        <v>0</v>
      </c>
      <c r="K1502">
        <f>J1502*Weighting!$W$14</f>
        <v>0</v>
      </c>
      <c r="M1502" s="14"/>
    </row>
    <row r="1503" spans="1:25" x14ac:dyDescent="0.45">
      <c r="A1503" s="32">
        <f>IF(Weighting!$P$15&gt;0,B1503,"")</f>
        <v>1.2867489670000001</v>
      </c>
      <c r="B1503">
        <f>Weighting!$C$15</f>
        <v>1.2867489670000001</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17</v>
      </c>
      <c r="I1503">
        <f t="shared" si="187"/>
        <v>0</v>
      </c>
      <c r="J1503">
        <f t="shared" si="188"/>
        <v>0</v>
      </c>
      <c r="K1503">
        <f>J1503*Weighting!$W$15</f>
        <v>0</v>
      </c>
      <c r="M1503" s="14"/>
    </row>
    <row r="1504" spans="1:25" x14ac:dyDescent="0.45">
      <c r="A1504" s="32" t="str">
        <f>IF(Weighting!$P$16&gt;0,B1504,"")</f>
        <v/>
      </c>
      <c r="B1504">
        <f>Weighting!$C$16</f>
        <v>1.3924227637000002</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17</v>
      </c>
      <c r="I1504">
        <f t="shared" si="187"/>
        <v>0</v>
      </c>
      <c r="J1504">
        <f t="shared" si="188"/>
        <v>0</v>
      </c>
      <c r="K1504">
        <f>J1504*Weighting!$W$16</f>
        <v>0</v>
      </c>
      <c r="M1504" s="14"/>
    </row>
    <row r="1505" spans="1:25" x14ac:dyDescent="0.45">
      <c r="A1505" s="32" t="str">
        <f>IF(Weighting!$P$17&gt;0,B1505,"")</f>
        <v/>
      </c>
      <c r="B1505">
        <f>Weighting!$C$17</f>
        <v>1.4980975604000002</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17</v>
      </c>
      <c r="I1505">
        <f t="shared" si="187"/>
        <v>0</v>
      </c>
      <c r="J1505">
        <f t="shared" si="188"/>
        <v>0</v>
      </c>
      <c r="K1505">
        <f>J1505*Weighting!$W$17</f>
        <v>0</v>
      </c>
      <c r="M1505" s="14"/>
    </row>
    <row r="1506" spans="1:25" x14ac:dyDescent="0.45">
      <c r="A1506" s="32" t="str">
        <f>IF(Weighting!$P$18&gt;0,B1506,"")</f>
        <v/>
      </c>
      <c r="B1506">
        <f>Weighting!$C$18</f>
        <v>1.6037723571000002</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17</v>
      </c>
      <c r="I1506">
        <f t="shared" si="187"/>
        <v>0</v>
      </c>
      <c r="J1506">
        <f t="shared" si="188"/>
        <v>0</v>
      </c>
      <c r="K1506">
        <f>J1506*Weighting!$W$18</f>
        <v>0</v>
      </c>
      <c r="M1506" s="14"/>
    </row>
    <row r="1507" spans="1:25" x14ac:dyDescent="0.45">
      <c r="A1507" s="32" t="str">
        <f>IF(Weighting!$P$19&gt;0,B1507,"")</f>
        <v/>
      </c>
      <c r="B1507">
        <f>Weighting!$C$19</f>
        <v>1.7094471538000002</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17</v>
      </c>
      <c r="I1507">
        <f t="shared" si="187"/>
        <v>0</v>
      </c>
      <c r="J1507">
        <f t="shared" si="188"/>
        <v>0</v>
      </c>
      <c r="K1507">
        <f>J1507*Weighting!$W$19</f>
        <v>0</v>
      </c>
      <c r="M1507" s="14"/>
    </row>
    <row r="1508" spans="1:25" x14ac:dyDescent="0.45">
      <c r="A1508" s="32" t="str">
        <f>IF(Weighting!$P$20&gt;0,B1508,"")</f>
        <v/>
      </c>
      <c r="B1508">
        <f>Weighting!$C$20</f>
        <v>1.8151219505000002</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17</v>
      </c>
      <c r="I1508">
        <f t="shared" si="187"/>
        <v>0</v>
      </c>
      <c r="J1508">
        <f t="shared" si="188"/>
        <v>0</v>
      </c>
      <c r="K1508">
        <f>J1508*Weighting!$W$20</f>
        <v>0</v>
      </c>
      <c r="M1508" s="14"/>
    </row>
    <row r="1509" spans="1:25" x14ac:dyDescent="0.45">
      <c r="A1509" s="32" t="str">
        <f>IF(Weighting!$P$21&gt;0,B1509,"")</f>
        <v/>
      </c>
      <c r="B1509">
        <f>Weighting!$C$21</f>
        <v>1.9207967472000003</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17</v>
      </c>
      <c r="I1509">
        <f t="shared" si="187"/>
        <v>0</v>
      </c>
      <c r="J1509">
        <f t="shared" si="188"/>
        <v>0</v>
      </c>
      <c r="K1509">
        <f>J1509*Weighting!$W$21</f>
        <v>0</v>
      </c>
      <c r="M1509" s="14"/>
    </row>
    <row r="1510" spans="1:25" x14ac:dyDescent="0.45">
      <c r="A1510" s="32" t="str">
        <f>IF(Weighting!$P$22&gt;0,B1510,"")</f>
        <v/>
      </c>
      <c r="B1510">
        <f>Weighting!$C$22</f>
        <v>2.0264715439000001</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17</v>
      </c>
      <c r="I1510">
        <f t="shared" si="187"/>
        <v>0</v>
      </c>
      <c r="J1510">
        <f t="shared" si="188"/>
        <v>0</v>
      </c>
      <c r="K1510">
        <f>J1510*Weighting!$W$22</f>
        <v>0</v>
      </c>
      <c r="M1510" s="14"/>
    </row>
    <row r="1511" spans="1:25" x14ac:dyDescent="0.45">
      <c r="A1511" s="32" t="str">
        <f>IF(Weighting!$P$23&gt;0,B1511,"")</f>
        <v/>
      </c>
      <c r="B1511">
        <f>Weighting!$C$23</f>
        <v>2.1321463405999999</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17</v>
      </c>
      <c r="I1511">
        <f t="shared" si="187"/>
        <v>0</v>
      </c>
      <c r="J1511">
        <f t="shared" si="188"/>
        <v>0</v>
      </c>
      <c r="K1511">
        <f>J1511*Weighting!$W$23</f>
        <v>0</v>
      </c>
      <c r="M1511" s="14"/>
    </row>
    <row r="1512" spans="1:25" x14ac:dyDescent="0.45">
      <c r="A1512" s="32" t="str">
        <f>IF(Weighting!$P$24&gt;0,B1512,"")</f>
        <v/>
      </c>
      <c r="B1512">
        <f>Weighting!$C$24</f>
        <v>2.2378211372999997</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17</v>
      </c>
      <c r="I1512">
        <f t="shared" si="187"/>
        <v>0</v>
      </c>
      <c r="J1512">
        <f t="shared" si="188"/>
        <v>0</v>
      </c>
      <c r="K1512">
        <f>J1512*Weighting!$W$24</f>
        <v>0</v>
      </c>
      <c r="M1512" s="14"/>
    </row>
    <row r="1513" spans="1:25" x14ac:dyDescent="0.45">
      <c r="A1513" s="32" t="str">
        <f>IF(Weighting!$P$25&gt;0,B1513,"")</f>
        <v/>
      </c>
      <c r="B1513">
        <f>Weighting!$C$25</f>
        <v>2.3434959339999994</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17</v>
      </c>
      <c r="I1513">
        <f t="shared" si="187"/>
        <v>0</v>
      </c>
      <c r="J1513">
        <f t="shared" si="188"/>
        <v>0</v>
      </c>
      <c r="K1513">
        <f>J1513*Weighting!$W$25</f>
        <v>0</v>
      </c>
      <c r="M1513" s="14"/>
    </row>
    <row r="1514" spans="1:25" x14ac:dyDescent="0.45">
      <c r="O1514"/>
      <c r="P1514"/>
      <c r="Q1514"/>
      <c r="R1514"/>
    </row>
    <row r="1515" spans="1:25" ht="23.15" x14ac:dyDescent="0.6">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18</v>
      </c>
      <c r="N1515" s="27">
        <f>IF('Input and Summary Results'!$J$16="minimum",'Bin Analysis'!X1516/(M1515-1),'Bin Analysis'!Y1515/('Bin Analysis'!M1515-1))</f>
        <v>0</v>
      </c>
      <c r="O1515" s="27">
        <f>IF(M1515=FALSE,NA(),(VLOOKUP(1,C1518:K1537,4,FALSE))/(M1515-1))</f>
        <v>1</v>
      </c>
      <c r="P1515" s="27">
        <f>IF(M1515=FALSE,NA(),SUM(J1518:J1537)/Weighting!$S$5)</f>
        <v>0.3</v>
      </c>
      <c r="Q1515" s="27">
        <f>IF(M1515=FALSE,NA(),SUM(K1518:K1537)/Weighting!$S$6)</f>
        <v>0.2608695652173913</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17</v>
      </c>
      <c r="Y1515" s="2" cm="2">
        <f t="array" ref="Y1515:Y1516">FREQUENCY(IF('Data Transformation'!$B$425:$B$6424='Bin Analysis'!L1515,'Data Transformation'!$G$425:$G$6424),'Data Transformation'!$U$12)</f>
        <v>0</v>
      </c>
    </row>
    <row r="1516" spans="1:25" x14ac:dyDescent="0.45">
      <c r="A1516" s="14" t="s">
        <v>67</v>
      </c>
      <c r="B1516" t="s">
        <v>47</v>
      </c>
      <c r="C1516" t="s">
        <v>5</v>
      </c>
      <c r="D1516" t="s">
        <v>100</v>
      </c>
      <c r="E1516" t="s">
        <v>101</v>
      </c>
      <c r="F1516" t="s">
        <v>102</v>
      </c>
      <c r="G1516" t="s">
        <v>70</v>
      </c>
      <c r="H1516" t="s">
        <v>31</v>
      </c>
      <c r="I1516" t="s">
        <v>32</v>
      </c>
      <c r="J1516" t="s">
        <v>46</v>
      </c>
      <c r="K1516" s="14" t="s">
        <v>45</v>
      </c>
      <c r="M1516" s="14"/>
      <c r="X1516" s="2">
        <v>0</v>
      </c>
      <c r="Y1516" s="2">
        <v>17</v>
      </c>
    </row>
    <row r="1517" spans="1:25" x14ac:dyDescent="0.4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45">
      <c r="A1518" s="32">
        <f>IF(Weighting!$P$6&gt;0,B1518,"")</f>
        <v>0.3356747967</v>
      </c>
      <c r="B1518">
        <f>Weighting!$C$6</f>
        <v>0.3356747967</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45">
      <c r="A1519" s="32">
        <f>IF(Weighting!$P$7&gt;0,B1519,"")</f>
        <v>0.44134959340000002</v>
      </c>
      <c r="B1519">
        <f>Weighting!$C$7</f>
        <v>0.44134959340000002</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45">
      <c r="A1520" s="32">
        <f>IF(Weighting!$P$8&gt;0,B1520,"")</f>
        <v>0.54702439010000004</v>
      </c>
      <c r="B1520">
        <f>Weighting!$C$8</f>
        <v>0.54702439010000004</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0</v>
      </c>
      <c r="I1520">
        <f t="shared" si="190"/>
        <v>0</v>
      </c>
      <c r="J1520">
        <f t="shared" ref="J1520:J1537" si="191">IF(I1520=0,0,1)</f>
        <v>0</v>
      </c>
      <c r="K1520">
        <f>J1520*Weighting!$W$8</f>
        <v>0</v>
      </c>
      <c r="M1520" s="14"/>
    </row>
    <row r="1521" spans="1:13" x14ac:dyDescent="0.45">
      <c r="A1521" s="32">
        <f>IF(Weighting!$P$9&gt;0,B1521,"")</f>
        <v>0.65269918680000005</v>
      </c>
      <c r="B1521" s="50">
        <f>Weighting!$C$9</f>
        <v>0.65269918680000005</v>
      </c>
      <c r="C1521">
        <f>Weighting!$F$9</f>
        <v>0</v>
      </c>
      <c r="D1521" t="b">
        <f>IF(C1521=1,'Data Transformation'!$G$3+0.5*'Data Transformation'!$W$25,IF(C1522=1,D1522-'Data Transformation'!$W$25,FALSE))</f>
        <v>0</v>
      </c>
      <c r="E1521" t="str">
        <f t="array" ref="E1521">IF(ISLOGICAL(D1521),"",FREQUENCY(IF('Data Transformation'!$B$425:$B$8425='Bin Analysis'!$B1515,'Data Transformation'!$G$425:$G$8425),D1521))</f>
        <v/>
      </c>
      <c r="F1521" t="str">
        <f t="shared" si="189"/>
        <v/>
      </c>
      <c r="G1521">
        <f>Weighting!$H$9</f>
        <v>0</v>
      </c>
      <c r="H1521">
        <f t="array" ref="H1521">FREQUENCY(IF('Data Transformation'!$B$4:$B$8425=B1515,'Data Transformation'!$G$4:$G$8425),'Bin Analysis'!$B1521)</f>
        <v>0</v>
      </c>
      <c r="I1521">
        <f t="shared" si="190"/>
        <v>0</v>
      </c>
      <c r="J1521">
        <f t="shared" si="191"/>
        <v>0</v>
      </c>
      <c r="K1521">
        <f>J1521*Weighting!$W$9</f>
        <v>0</v>
      </c>
      <c r="M1521" s="14"/>
    </row>
    <row r="1522" spans="1:13" x14ac:dyDescent="0.45">
      <c r="A1522" s="32">
        <f>IF(Weighting!$P$10&gt;0,B1522,"")</f>
        <v>0.75837398350000007</v>
      </c>
      <c r="B1522">
        <f>Weighting!$C$10</f>
        <v>0.75837398350000007</v>
      </c>
      <c r="C1522">
        <f>Weighting!$F$10</f>
        <v>0</v>
      </c>
      <c r="D1522" t="b">
        <f>IF(C1522=1,'Data Transformation'!$G$3+0.5*'Data Transformation'!$W$25,IF(C1523=1,D1523-'Data Transformation'!$W$25,FALSE))</f>
        <v>0</v>
      </c>
      <c r="E1522" t="str">
        <f t="array" ref="E1522">IF(ISLOGICAL(D1522),"",FREQUENCY(IF('Data Transformation'!$B$425:$B$8425='Bin Analysis'!$B1515,'Data Transformation'!$G$425:$G$8425),D1522))</f>
        <v/>
      </c>
      <c r="F1522" t="str">
        <f t="shared" si="189"/>
        <v/>
      </c>
      <c r="G1522">
        <f>Weighting!$H$10</f>
        <v>0</v>
      </c>
      <c r="H1522">
        <f t="array" ref="H1522">FREQUENCY(IF('Data Transformation'!$B$4:$B$8425=B1515,'Data Transformation'!$G$4:$G$8425),'Bin Analysis'!$B1522)</f>
        <v>0</v>
      </c>
      <c r="I1522">
        <f t="shared" si="190"/>
        <v>0</v>
      </c>
      <c r="J1522">
        <f t="shared" si="191"/>
        <v>0</v>
      </c>
      <c r="K1522">
        <f>J1522*Weighting!$W$10</f>
        <v>0</v>
      </c>
      <c r="M1522" s="14"/>
    </row>
    <row r="1523" spans="1:13" x14ac:dyDescent="0.45">
      <c r="A1523" s="32">
        <f>IF(Weighting!$P$11&gt;0,B1523,"")</f>
        <v>0.86404878020000009</v>
      </c>
      <c r="B1523">
        <f>Weighting!$C$11</f>
        <v>0.86404878020000009</v>
      </c>
      <c r="C1523">
        <f>Weighting!$F$11</f>
        <v>0</v>
      </c>
      <c r="D1523" t="b">
        <f>IF(C1523=1,'Data Transformation'!$G$3+0.5*'Data Transformation'!$W$25,IF(C1524=1,D1524-'Data Transformation'!$W$25,FALSE))</f>
        <v>0</v>
      </c>
      <c r="E1523" t="str">
        <f t="array" ref="E1523">IF(ISLOGICAL(D1523),"",FREQUENCY(IF('Data Transformation'!$B$425:$B$8425='Bin Analysis'!$B1515,'Data Transformation'!$G$425:$G$8425),D1523))</f>
        <v/>
      </c>
      <c r="F1523" t="str">
        <f t="shared" si="189"/>
        <v/>
      </c>
      <c r="G1523">
        <f>Weighting!$H$11</f>
        <v>0</v>
      </c>
      <c r="H1523">
        <f t="array" ref="H1523">FREQUENCY(IF('Data Transformation'!$B$4:$B$8425=B1515,'Data Transformation'!$G$4:$G$8425),'Bin Analysis'!$B1523)</f>
        <v>1</v>
      </c>
      <c r="I1523">
        <f t="shared" si="190"/>
        <v>1</v>
      </c>
      <c r="J1523">
        <f t="shared" si="191"/>
        <v>1</v>
      </c>
      <c r="K1523">
        <f>J1523*Weighting!$W$11</f>
        <v>3</v>
      </c>
      <c r="M1523" s="14"/>
    </row>
    <row r="1524" spans="1:13" x14ac:dyDescent="0.45">
      <c r="A1524" s="32">
        <f>IF(Weighting!$P$12&gt;0,B1524,"")</f>
        <v>0.96972357690000011</v>
      </c>
      <c r="B1524">
        <f>Weighting!$C$12</f>
        <v>0.96972357690000011</v>
      </c>
      <c r="C1524">
        <f>Weighting!$F$12</f>
        <v>0</v>
      </c>
      <c r="D1524">
        <f>IF(C1524=1,'Data Transformation'!$G$3+0.5*'Data Transformation'!$W$25,IF(C1525=1,D1525-'Data Transformation'!$W$25,FALSE))</f>
        <v>0.76999999999999991</v>
      </c>
      <c r="E1524">
        <f t="array" ref="E1524">IF(ISLOGICAL(D1524),"",FREQUENCY(IF('Data Transformation'!$B$425:$B$8425='Bin Analysis'!$B1515,'Data Transformation'!$G$425:$G$8425),D1524))</f>
        <v>0</v>
      </c>
      <c r="F1524" t="e">
        <f t="shared" si="189"/>
        <v>#VALUE!</v>
      </c>
      <c r="G1524">
        <f>Weighting!$H$12</f>
        <v>0</v>
      </c>
      <c r="H1524">
        <f t="array" ref="H1524">FREQUENCY(IF('Data Transformation'!$B$4:$B$8425=B1515,'Data Transformation'!$G$4:$G$8425),'Bin Analysis'!$B1524)</f>
        <v>6</v>
      </c>
      <c r="I1524">
        <f t="shared" si="190"/>
        <v>5</v>
      </c>
      <c r="J1524">
        <f t="shared" si="191"/>
        <v>1</v>
      </c>
      <c r="K1524">
        <f>J1524*Weighting!$W$12</f>
        <v>2</v>
      </c>
      <c r="M1524" s="14"/>
    </row>
    <row r="1525" spans="1:13" x14ac:dyDescent="0.45">
      <c r="A1525" s="32">
        <f>IF(Weighting!$P$13&gt;0,B1525,"")</f>
        <v>1.0753983736000001</v>
      </c>
      <c r="B1525">
        <f>Weighting!$C$13</f>
        <v>1.0753983736000001</v>
      </c>
      <c r="C1525">
        <f>Weighting!$F$13</f>
        <v>1</v>
      </c>
      <c r="D1525">
        <f>IF(C1525=1,'Data Transformation'!$G$3+0.5*'Data Transformation'!$W$25,IF(C1526=1,D1526-'Data Transformation'!$W$25,FALSE))</f>
        <v>1.17</v>
      </c>
      <c r="E1525">
        <f t="array" ref="E1525">IF(ISLOGICAL(D1525),"",FREQUENCY(IF('Data Transformation'!$B$425:$B$8425='Bin Analysis'!$B1515,'Data Transformation'!$G$425:$G$8425),D1525))</f>
        <v>17</v>
      </c>
      <c r="F1525">
        <f t="shared" si="189"/>
        <v>17</v>
      </c>
      <c r="G1525">
        <f>Weighting!$H$13</f>
        <v>0</v>
      </c>
      <c r="H1525">
        <f t="array" ref="H1525">FREQUENCY(IF('Data Transformation'!$B$4:$B$8425=B1515,'Data Transformation'!$G$4:$G$8425),'Bin Analysis'!$B1525)</f>
        <v>18</v>
      </c>
      <c r="I1525">
        <f t="shared" si="190"/>
        <v>12</v>
      </c>
      <c r="J1525">
        <f t="shared" si="191"/>
        <v>1</v>
      </c>
      <c r="K1525">
        <f>J1525*Weighting!$W$13</f>
        <v>1</v>
      </c>
      <c r="M1525" s="14"/>
    </row>
    <row r="1526" spans="1:13" x14ac:dyDescent="0.45">
      <c r="A1526" s="32">
        <f>IF(Weighting!$P$14&gt;0,B1526,"")</f>
        <v>1.1810731703000001</v>
      </c>
      <c r="B1526">
        <f>Weighting!$C$14</f>
        <v>1.1810731703000001</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18</v>
      </c>
      <c r="I1526">
        <f t="shared" si="190"/>
        <v>0</v>
      </c>
      <c r="J1526">
        <f t="shared" si="191"/>
        <v>0</v>
      </c>
      <c r="K1526">
        <f>J1526*Weighting!$W$14</f>
        <v>0</v>
      </c>
      <c r="M1526" s="14"/>
    </row>
    <row r="1527" spans="1:13" x14ac:dyDescent="0.45">
      <c r="A1527" s="32">
        <f>IF(Weighting!$P$15&gt;0,B1527,"")</f>
        <v>1.2867489670000001</v>
      </c>
      <c r="B1527">
        <f>Weighting!$C$15</f>
        <v>1.2867489670000001</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18</v>
      </c>
      <c r="I1527">
        <f t="shared" si="190"/>
        <v>0</v>
      </c>
      <c r="J1527">
        <f t="shared" si="191"/>
        <v>0</v>
      </c>
      <c r="K1527">
        <f>J1527*Weighting!$W$15</f>
        <v>0</v>
      </c>
      <c r="M1527" s="14"/>
    </row>
    <row r="1528" spans="1:13" x14ac:dyDescent="0.45">
      <c r="A1528" s="32" t="str">
        <f>IF(Weighting!$P$16&gt;0,B1528,"")</f>
        <v/>
      </c>
      <c r="B1528">
        <f>Weighting!$C$16</f>
        <v>1.3924227637000002</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18</v>
      </c>
      <c r="I1528">
        <f t="shared" si="190"/>
        <v>0</v>
      </c>
      <c r="J1528">
        <f t="shared" si="191"/>
        <v>0</v>
      </c>
      <c r="K1528">
        <f>J1528*Weighting!$W$16</f>
        <v>0</v>
      </c>
      <c r="M1528" s="14"/>
    </row>
    <row r="1529" spans="1:13" x14ac:dyDescent="0.45">
      <c r="A1529" s="32" t="str">
        <f>IF(Weighting!$P$17&gt;0,B1529,"")</f>
        <v/>
      </c>
      <c r="B1529">
        <f>Weighting!$C$17</f>
        <v>1.4980975604000002</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18</v>
      </c>
      <c r="I1529">
        <f t="shared" si="190"/>
        <v>0</v>
      </c>
      <c r="J1529">
        <f t="shared" si="191"/>
        <v>0</v>
      </c>
      <c r="K1529">
        <f>J1529*Weighting!$W$17</f>
        <v>0</v>
      </c>
      <c r="M1529" s="14"/>
    </row>
    <row r="1530" spans="1:13" x14ac:dyDescent="0.45">
      <c r="A1530" s="32" t="str">
        <f>IF(Weighting!$P$18&gt;0,B1530,"")</f>
        <v/>
      </c>
      <c r="B1530">
        <f>Weighting!$C$18</f>
        <v>1.6037723571000002</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18</v>
      </c>
      <c r="I1530">
        <f t="shared" si="190"/>
        <v>0</v>
      </c>
      <c r="J1530">
        <f t="shared" si="191"/>
        <v>0</v>
      </c>
      <c r="K1530">
        <f>J1530*Weighting!$W$18</f>
        <v>0</v>
      </c>
      <c r="M1530" s="14"/>
    </row>
    <row r="1531" spans="1:13" x14ac:dyDescent="0.45">
      <c r="A1531" s="32" t="str">
        <f>IF(Weighting!$P$19&gt;0,B1531,"")</f>
        <v/>
      </c>
      <c r="B1531">
        <f>Weighting!$C$19</f>
        <v>1.7094471538000002</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18</v>
      </c>
      <c r="I1531">
        <f t="shared" si="190"/>
        <v>0</v>
      </c>
      <c r="J1531">
        <f t="shared" si="191"/>
        <v>0</v>
      </c>
      <c r="K1531">
        <f>J1531*Weighting!$W$19</f>
        <v>0</v>
      </c>
      <c r="M1531" s="14"/>
    </row>
    <row r="1532" spans="1:13" x14ac:dyDescent="0.45">
      <c r="A1532" s="32" t="str">
        <f>IF(Weighting!$P$20&gt;0,B1532,"")</f>
        <v/>
      </c>
      <c r="B1532">
        <f>Weighting!$C$20</f>
        <v>1.8151219505000002</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18</v>
      </c>
      <c r="I1532">
        <f t="shared" si="190"/>
        <v>0</v>
      </c>
      <c r="J1532">
        <f t="shared" si="191"/>
        <v>0</v>
      </c>
      <c r="K1532">
        <f>J1532*Weighting!$W$20</f>
        <v>0</v>
      </c>
      <c r="M1532" s="14"/>
    </row>
    <row r="1533" spans="1:13" x14ac:dyDescent="0.45">
      <c r="A1533" s="32" t="str">
        <f>IF(Weighting!$P$21&gt;0,B1533,"")</f>
        <v/>
      </c>
      <c r="B1533">
        <f>Weighting!$C$21</f>
        <v>1.9207967472000003</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18</v>
      </c>
      <c r="I1533">
        <f t="shared" si="190"/>
        <v>0</v>
      </c>
      <c r="J1533">
        <f t="shared" si="191"/>
        <v>0</v>
      </c>
      <c r="K1533">
        <f>J1533*Weighting!$W$21</f>
        <v>0</v>
      </c>
      <c r="M1533" s="14"/>
    </row>
    <row r="1534" spans="1:13" x14ac:dyDescent="0.45">
      <c r="A1534" s="32" t="str">
        <f>IF(Weighting!$P$22&gt;0,B1534,"")</f>
        <v/>
      </c>
      <c r="B1534">
        <f>Weighting!$C$22</f>
        <v>2.0264715439000001</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18</v>
      </c>
      <c r="I1534">
        <f t="shared" si="190"/>
        <v>0</v>
      </c>
      <c r="J1534">
        <f t="shared" si="191"/>
        <v>0</v>
      </c>
      <c r="K1534">
        <f>J1534*Weighting!$W$22</f>
        <v>0</v>
      </c>
      <c r="M1534" s="14"/>
    </row>
    <row r="1535" spans="1:13" x14ac:dyDescent="0.45">
      <c r="A1535" s="32" t="str">
        <f>IF(Weighting!$P$23&gt;0,B1535,"")</f>
        <v/>
      </c>
      <c r="B1535">
        <f>Weighting!$C$23</f>
        <v>2.1321463405999999</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18</v>
      </c>
      <c r="I1535">
        <f t="shared" si="190"/>
        <v>0</v>
      </c>
      <c r="J1535">
        <f t="shared" si="191"/>
        <v>0</v>
      </c>
      <c r="K1535">
        <f>J1535*Weighting!$W$23</f>
        <v>0</v>
      </c>
      <c r="M1535" s="14"/>
    </row>
    <row r="1536" spans="1:13" x14ac:dyDescent="0.45">
      <c r="A1536" s="32" t="str">
        <f>IF(Weighting!$P$24&gt;0,B1536,"")</f>
        <v/>
      </c>
      <c r="B1536">
        <f>Weighting!$C$24</f>
        <v>2.2378211372999997</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18</v>
      </c>
      <c r="I1536">
        <f t="shared" si="190"/>
        <v>0</v>
      </c>
      <c r="J1536">
        <f t="shared" si="191"/>
        <v>0</v>
      </c>
      <c r="K1536">
        <f>J1536*Weighting!$W$24</f>
        <v>0</v>
      </c>
      <c r="M1536" s="14"/>
    </row>
    <row r="1537" spans="1:25" x14ac:dyDescent="0.45">
      <c r="A1537" s="32" t="str">
        <f>IF(Weighting!$P$25&gt;0,B1537,"")</f>
        <v/>
      </c>
      <c r="B1537">
        <f>Weighting!$C$25</f>
        <v>2.3434959339999994</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18</v>
      </c>
      <c r="I1537">
        <f t="shared" si="190"/>
        <v>0</v>
      </c>
      <c r="J1537">
        <f t="shared" si="191"/>
        <v>0</v>
      </c>
      <c r="K1537">
        <f>J1537*Weighting!$W$25</f>
        <v>0</v>
      </c>
      <c r="M1537" s="14"/>
    </row>
    <row r="1538" spans="1:25" x14ac:dyDescent="0.45">
      <c r="O1538"/>
      <c r="P1538"/>
      <c r="Q1538"/>
      <c r="R1538"/>
    </row>
    <row r="1539" spans="1:25" ht="23.15" x14ac:dyDescent="0.6">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18</v>
      </c>
      <c r="N1539" s="27">
        <f>IF('Input and Summary Results'!$J$16="minimum",'Bin Analysis'!X1540/(M1539-1),'Bin Analysis'!Y1539/('Bin Analysis'!M1539-1))</f>
        <v>0</v>
      </c>
      <c r="O1539" s="27">
        <f>IF(M1539=FALSE,NA(),(VLOOKUP(1,C1542:K1561,4,FALSE))/(M1539-1))</f>
        <v>0.88235294117647056</v>
      </c>
      <c r="P1539" s="27">
        <f>IF(M1539=FALSE,NA(),SUM(J1542:J1561)/Weighting!$S$5)</f>
        <v>0.4</v>
      </c>
      <c r="Q1539" s="27">
        <f>IF(M1539=FALSE,NA(),SUM(K1542:K1561)/Weighting!$S$6)</f>
        <v>0.39130434782608697</v>
      </c>
      <c r="R1539" s="27">
        <f>IF(M1539=FALSE,NA(),(VLOOKUP(1,G1542:K1561,3,FALSE))/(M1539-1))</f>
        <v>0</v>
      </c>
      <c r="S1539" s="22" t="str">
        <f>IF(M1539=FALSE,NA(),IF(SUM(J1542:J1561)=2,"yes","no"))</f>
        <v>no</v>
      </c>
      <c r="X1539" s="2" cm="2">
        <f t="array" ref="X1539:X1540">FREQUENCY(IF('Data Transformation'!$B$425:$B$6424='Bin Analysis'!L1539,'Data Transformation'!$G$425:$G$6424),'Data Transformation'!$U$11)</f>
        <v>17</v>
      </c>
      <c r="Y1539" s="2" cm="2">
        <f t="array" ref="Y1539:Y1540">FREQUENCY(IF('Data Transformation'!$B$425:$B$6424='Bin Analysis'!L1539,'Data Transformation'!$G$425:$G$6424),'Data Transformation'!$U$12)</f>
        <v>2</v>
      </c>
    </row>
    <row r="1540" spans="1:25" x14ac:dyDescent="0.45">
      <c r="A1540" s="14" t="s">
        <v>67</v>
      </c>
      <c r="B1540" t="s">
        <v>47</v>
      </c>
      <c r="C1540" t="s">
        <v>5</v>
      </c>
      <c r="D1540" t="s">
        <v>100</v>
      </c>
      <c r="E1540" t="s">
        <v>101</v>
      </c>
      <c r="F1540" t="s">
        <v>102</v>
      </c>
      <c r="G1540" t="s">
        <v>70</v>
      </c>
      <c r="H1540" t="s">
        <v>31</v>
      </c>
      <c r="I1540" t="s">
        <v>32</v>
      </c>
      <c r="J1540" t="s">
        <v>46</v>
      </c>
      <c r="K1540" s="14" t="s">
        <v>45</v>
      </c>
      <c r="M1540" s="14"/>
      <c r="X1540" s="2">
        <v>0</v>
      </c>
      <c r="Y1540" s="2">
        <v>15</v>
      </c>
    </row>
    <row r="1541" spans="1:25" x14ac:dyDescent="0.4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45">
      <c r="A1542" s="32">
        <f>IF(Weighting!$P$6&gt;0,B1542,"")</f>
        <v>0.3356747967</v>
      </c>
      <c r="B1542">
        <f>Weighting!$C$6</f>
        <v>0.3356747967</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0</v>
      </c>
      <c r="I1542">
        <f>H1542-H1541</f>
        <v>0</v>
      </c>
      <c r="J1542">
        <f>IF(I1542=0,0,1)</f>
        <v>0</v>
      </c>
      <c r="K1542">
        <f>J1542*Weighting!$W$6</f>
        <v>0</v>
      </c>
      <c r="M1542" s="14"/>
    </row>
    <row r="1543" spans="1:25" x14ac:dyDescent="0.45">
      <c r="A1543" s="32">
        <f>IF(Weighting!$P$7&gt;0,B1543,"")</f>
        <v>0.44134959340000002</v>
      </c>
      <c r="B1543">
        <f>Weighting!$C$7</f>
        <v>0.44134959340000002</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0</v>
      </c>
      <c r="I1543">
        <f t="shared" ref="I1543:I1561" si="193">H1543-H1542</f>
        <v>0</v>
      </c>
      <c r="J1543">
        <f>IF(I1543=0,0,1)</f>
        <v>0</v>
      </c>
      <c r="K1543">
        <f>J1543*Weighting!$W$7</f>
        <v>0</v>
      </c>
      <c r="M1543" s="14"/>
    </row>
    <row r="1544" spans="1:25" x14ac:dyDescent="0.45">
      <c r="A1544" s="32">
        <f>IF(Weighting!$P$8&gt;0,B1544,"")</f>
        <v>0.54702439010000004</v>
      </c>
      <c r="B1544">
        <f>Weighting!$C$8</f>
        <v>0.54702439010000004</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0</v>
      </c>
      <c r="I1544">
        <f t="shared" si="193"/>
        <v>0</v>
      </c>
      <c r="J1544">
        <f t="shared" ref="J1544:J1561" si="194">IF(I1544=0,0,1)</f>
        <v>0</v>
      </c>
      <c r="K1544">
        <f>J1544*Weighting!$W$8</f>
        <v>0</v>
      </c>
      <c r="M1544" s="14"/>
    </row>
    <row r="1545" spans="1:25" x14ac:dyDescent="0.45">
      <c r="A1545" s="32">
        <f>IF(Weighting!$P$9&gt;0,B1545,"")</f>
        <v>0.65269918680000005</v>
      </c>
      <c r="B1545" s="50">
        <f>Weighting!$C$9</f>
        <v>0.65269918680000005</v>
      </c>
      <c r="C1545">
        <f>Weighting!$F$9</f>
        <v>0</v>
      </c>
      <c r="D1545" t="b">
        <f>IF(C1545=1,'Data Transformation'!$G$3+0.5*'Data Transformation'!$W$25,IF(C1546=1,D1546-'Data Transformation'!$W$25,FALSE))</f>
        <v>0</v>
      </c>
      <c r="E1545" t="str">
        <f t="array" ref="E1545">IF(ISLOGICAL(D1545),"",FREQUENCY(IF('Data Transformation'!$B$425:$B$8425='Bin Analysis'!$B1539,'Data Transformation'!$G$425:$G$8425),D1545))</f>
        <v/>
      </c>
      <c r="F1545" t="str">
        <f t="shared" si="192"/>
        <v/>
      </c>
      <c r="G1545">
        <f>Weighting!$H$9</f>
        <v>0</v>
      </c>
      <c r="H1545">
        <f t="array" ref="H1545">FREQUENCY(IF('Data Transformation'!$B$4:$B$8425=B1539,'Data Transformation'!$G$4:$G$8425),'Bin Analysis'!$B1545)</f>
        <v>1</v>
      </c>
      <c r="I1545">
        <f t="shared" si="193"/>
        <v>1</v>
      </c>
      <c r="J1545">
        <f t="shared" si="194"/>
        <v>1</v>
      </c>
      <c r="K1545">
        <f>J1545*Weighting!$W$9</f>
        <v>3</v>
      </c>
      <c r="M1545" s="14"/>
    </row>
    <row r="1546" spans="1:25" x14ac:dyDescent="0.45">
      <c r="A1546" s="32">
        <f>IF(Weighting!$P$10&gt;0,B1546,"")</f>
        <v>0.75837398350000007</v>
      </c>
      <c r="B1546">
        <f>Weighting!$C$10</f>
        <v>0.75837398350000007</v>
      </c>
      <c r="C1546">
        <f>Weighting!$F$10</f>
        <v>0</v>
      </c>
      <c r="D1546" t="b">
        <f>IF(C1546=1,'Data Transformation'!$G$3+0.5*'Data Transformation'!$W$25,IF(C1547=1,D1547-'Data Transformation'!$W$25,FALSE))</f>
        <v>0</v>
      </c>
      <c r="E1546" t="str">
        <f t="array" ref="E1546">IF(ISLOGICAL(D1546),"",FREQUENCY(IF('Data Transformation'!$B$425:$B$8425='Bin Analysis'!$B1539,'Data Transformation'!$G$425:$G$8425),D1546))</f>
        <v/>
      </c>
      <c r="F1546" t="str">
        <f t="shared" si="192"/>
        <v/>
      </c>
      <c r="G1546">
        <f>Weighting!$H$10</f>
        <v>0</v>
      </c>
      <c r="H1546">
        <f t="array" ref="H1546">FREQUENCY(IF('Data Transformation'!$B$4:$B$8425=B1539,'Data Transformation'!$G$4:$G$8425),'Bin Analysis'!$B1546)</f>
        <v>1</v>
      </c>
      <c r="I1546">
        <f t="shared" si="193"/>
        <v>0</v>
      </c>
      <c r="J1546">
        <f t="shared" si="194"/>
        <v>0</v>
      </c>
      <c r="K1546">
        <f>J1546*Weighting!$W$10</f>
        <v>0</v>
      </c>
      <c r="M1546" s="14"/>
    </row>
    <row r="1547" spans="1:25" x14ac:dyDescent="0.45">
      <c r="A1547" s="32">
        <f>IF(Weighting!$P$11&gt;0,B1547,"")</f>
        <v>0.86404878020000009</v>
      </c>
      <c r="B1547">
        <f>Weighting!$C$11</f>
        <v>0.86404878020000009</v>
      </c>
      <c r="C1547">
        <f>Weighting!$F$11</f>
        <v>0</v>
      </c>
      <c r="D1547" t="b">
        <f>IF(C1547=1,'Data Transformation'!$G$3+0.5*'Data Transformation'!$W$25,IF(C1548=1,D1548-'Data Transformation'!$W$25,FALSE))</f>
        <v>0</v>
      </c>
      <c r="E1547" t="str">
        <f t="array" ref="E1547">IF(ISLOGICAL(D1547),"",FREQUENCY(IF('Data Transformation'!$B$425:$B$8425='Bin Analysis'!$B1539,'Data Transformation'!$G$425:$G$8425),D1547))</f>
        <v/>
      </c>
      <c r="F1547" t="str">
        <f t="shared" si="192"/>
        <v/>
      </c>
      <c r="G1547">
        <f>Weighting!$H$11</f>
        <v>0</v>
      </c>
      <c r="H1547">
        <f t="array" ref="H1547">FREQUENCY(IF('Data Transformation'!$B$4:$B$8425=B1539,'Data Transformation'!$G$4:$G$8425),'Bin Analysis'!$B1547)</f>
        <v>8</v>
      </c>
      <c r="I1547">
        <f t="shared" si="193"/>
        <v>7</v>
      </c>
      <c r="J1547">
        <f t="shared" si="194"/>
        <v>1</v>
      </c>
      <c r="K1547">
        <f>J1547*Weighting!$W$11</f>
        <v>3</v>
      </c>
      <c r="M1547" s="14"/>
    </row>
    <row r="1548" spans="1:25" x14ac:dyDescent="0.45">
      <c r="A1548" s="32">
        <f>IF(Weighting!$P$12&gt;0,B1548,"")</f>
        <v>0.96972357690000011</v>
      </c>
      <c r="B1548">
        <f>Weighting!$C$12</f>
        <v>0.96972357690000011</v>
      </c>
      <c r="C1548">
        <f>Weighting!$F$12</f>
        <v>0</v>
      </c>
      <c r="D1548">
        <f>IF(C1548=1,'Data Transformation'!$G$3+0.5*'Data Transformation'!$W$25,IF(C1549=1,D1549-'Data Transformation'!$W$25,FALSE))</f>
        <v>0.76999999999999991</v>
      </c>
      <c r="E1548">
        <f t="array" ref="E1548">IF(ISLOGICAL(D1548),"",FREQUENCY(IF('Data Transformation'!$B$425:$B$8425='Bin Analysis'!$B1539,'Data Transformation'!$G$425:$G$8425),D1548))</f>
        <v>2</v>
      </c>
      <c r="F1548" t="e">
        <f t="shared" si="192"/>
        <v>#VALUE!</v>
      </c>
      <c r="G1548">
        <f>Weighting!$H$12</f>
        <v>0</v>
      </c>
      <c r="H1548">
        <f t="array" ref="H1548">FREQUENCY(IF('Data Transformation'!$B$4:$B$8425=B1539,'Data Transformation'!$G$4:$G$8425),'Bin Analysis'!$B1548)</f>
        <v>11</v>
      </c>
      <c r="I1548">
        <f t="shared" si="193"/>
        <v>3</v>
      </c>
      <c r="J1548">
        <f t="shared" si="194"/>
        <v>1</v>
      </c>
      <c r="K1548">
        <f>J1548*Weighting!$W$12</f>
        <v>2</v>
      </c>
      <c r="M1548" s="14"/>
    </row>
    <row r="1549" spans="1:25" x14ac:dyDescent="0.45">
      <c r="A1549" s="32">
        <f>IF(Weighting!$P$13&gt;0,B1549,"")</f>
        <v>1.0753983736000001</v>
      </c>
      <c r="B1549">
        <f>Weighting!$C$13</f>
        <v>1.0753983736000001</v>
      </c>
      <c r="C1549">
        <f>Weighting!$F$13</f>
        <v>1</v>
      </c>
      <c r="D1549">
        <f>IF(C1549=1,'Data Transformation'!$G$3+0.5*'Data Transformation'!$W$25,IF(C1550=1,D1550-'Data Transformation'!$W$25,FALSE))</f>
        <v>1.17</v>
      </c>
      <c r="E1549">
        <f t="array" ref="E1549">IF(ISLOGICAL(D1549),"",FREQUENCY(IF('Data Transformation'!$B$425:$B$8425='Bin Analysis'!$B1539,'Data Transformation'!$G$425:$G$8425),D1549))</f>
        <v>17</v>
      </c>
      <c r="F1549">
        <f t="shared" si="192"/>
        <v>15</v>
      </c>
      <c r="G1549">
        <f>Weighting!$H$13</f>
        <v>0</v>
      </c>
      <c r="H1549">
        <f t="array" ref="H1549">FREQUENCY(IF('Data Transformation'!$B$4:$B$8425=B1539,'Data Transformation'!$G$4:$G$8425),'Bin Analysis'!$B1549)</f>
        <v>18</v>
      </c>
      <c r="I1549">
        <f t="shared" si="193"/>
        <v>7</v>
      </c>
      <c r="J1549">
        <f t="shared" si="194"/>
        <v>1</v>
      </c>
      <c r="K1549">
        <f>J1549*Weighting!$W$13</f>
        <v>1</v>
      </c>
      <c r="M1549" s="14"/>
    </row>
    <row r="1550" spans="1:25" x14ac:dyDescent="0.45">
      <c r="A1550" s="32">
        <f>IF(Weighting!$P$14&gt;0,B1550,"")</f>
        <v>1.1810731703000001</v>
      </c>
      <c r="B1550">
        <f>Weighting!$C$14</f>
        <v>1.1810731703000001</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18</v>
      </c>
      <c r="I1550">
        <f t="shared" si="193"/>
        <v>0</v>
      </c>
      <c r="J1550">
        <f t="shared" si="194"/>
        <v>0</v>
      </c>
      <c r="K1550">
        <f>J1550*Weighting!$W$14</f>
        <v>0</v>
      </c>
      <c r="M1550" s="14"/>
    </row>
    <row r="1551" spans="1:25" x14ac:dyDescent="0.45">
      <c r="A1551" s="32">
        <f>IF(Weighting!$P$15&gt;0,B1551,"")</f>
        <v>1.2867489670000001</v>
      </c>
      <c r="B1551">
        <f>Weighting!$C$15</f>
        <v>1.2867489670000001</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18</v>
      </c>
      <c r="I1551">
        <f t="shared" si="193"/>
        <v>0</v>
      </c>
      <c r="J1551">
        <f t="shared" si="194"/>
        <v>0</v>
      </c>
      <c r="K1551">
        <f>J1551*Weighting!$W$15</f>
        <v>0</v>
      </c>
      <c r="M1551" s="14"/>
    </row>
    <row r="1552" spans="1:25" x14ac:dyDescent="0.45">
      <c r="A1552" s="32" t="str">
        <f>IF(Weighting!$P$16&gt;0,B1552,"")</f>
        <v/>
      </c>
      <c r="B1552">
        <f>Weighting!$C$16</f>
        <v>1.3924227637000002</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18</v>
      </c>
      <c r="I1552">
        <f t="shared" si="193"/>
        <v>0</v>
      </c>
      <c r="J1552">
        <f t="shared" si="194"/>
        <v>0</v>
      </c>
      <c r="K1552">
        <f>J1552*Weighting!$W$16</f>
        <v>0</v>
      </c>
      <c r="M1552" s="14"/>
    </row>
    <row r="1553" spans="1:25" x14ac:dyDescent="0.45">
      <c r="A1553" s="32" t="str">
        <f>IF(Weighting!$P$17&gt;0,B1553,"")</f>
        <v/>
      </c>
      <c r="B1553">
        <f>Weighting!$C$17</f>
        <v>1.4980975604000002</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18</v>
      </c>
      <c r="I1553">
        <f t="shared" si="193"/>
        <v>0</v>
      </c>
      <c r="J1553">
        <f t="shared" si="194"/>
        <v>0</v>
      </c>
      <c r="K1553">
        <f>J1553*Weighting!$W$17</f>
        <v>0</v>
      </c>
      <c r="M1553" s="14"/>
    </row>
    <row r="1554" spans="1:25" x14ac:dyDescent="0.45">
      <c r="A1554" s="32" t="str">
        <f>IF(Weighting!$P$18&gt;0,B1554,"")</f>
        <v/>
      </c>
      <c r="B1554">
        <f>Weighting!$C$18</f>
        <v>1.6037723571000002</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18</v>
      </c>
      <c r="I1554">
        <f t="shared" si="193"/>
        <v>0</v>
      </c>
      <c r="J1554">
        <f t="shared" si="194"/>
        <v>0</v>
      </c>
      <c r="K1554">
        <f>J1554*Weighting!$W$18</f>
        <v>0</v>
      </c>
      <c r="M1554" s="14"/>
    </row>
    <row r="1555" spans="1:25" x14ac:dyDescent="0.45">
      <c r="A1555" s="32" t="str">
        <f>IF(Weighting!$P$19&gt;0,B1555,"")</f>
        <v/>
      </c>
      <c r="B1555">
        <f>Weighting!$C$19</f>
        <v>1.7094471538000002</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18</v>
      </c>
      <c r="I1555">
        <f t="shared" si="193"/>
        <v>0</v>
      </c>
      <c r="J1555">
        <f t="shared" si="194"/>
        <v>0</v>
      </c>
      <c r="K1555">
        <f>J1555*Weighting!$W$19</f>
        <v>0</v>
      </c>
      <c r="M1555" s="14"/>
    </row>
    <row r="1556" spans="1:25" x14ac:dyDescent="0.45">
      <c r="A1556" s="32" t="str">
        <f>IF(Weighting!$P$20&gt;0,B1556,"")</f>
        <v/>
      </c>
      <c r="B1556">
        <f>Weighting!$C$20</f>
        <v>1.8151219505000002</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18</v>
      </c>
      <c r="I1556">
        <f t="shared" si="193"/>
        <v>0</v>
      </c>
      <c r="J1556">
        <f t="shared" si="194"/>
        <v>0</v>
      </c>
      <c r="K1556">
        <f>J1556*Weighting!$W$20</f>
        <v>0</v>
      </c>
      <c r="M1556" s="14"/>
    </row>
    <row r="1557" spans="1:25" x14ac:dyDescent="0.45">
      <c r="A1557" s="32" t="str">
        <f>IF(Weighting!$P$21&gt;0,B1557,"")</f>
        <v/>
      </c>
      <c r="B1557">
        <f>Weighting!$C$21</f>
        <v>1.9207967472000003</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18</v>
      </c>
      <c r="I1557">
        <f t="shared" si="193"/>
        <v>0</v>
      </c>
      <c r="J1557">
        <f t="shared" si="194"/>
        <v>0</v>
      </c>
      <c r="K1557">
        <f>J1557*Weighting!$W$21</f>
        <v>0</v>
      </c>
      <c r="M1557" s="14"/>
    </row>
    <row r="1558" spans="1:25" x14ac:dyDescent="0.45">
      <c r="A1558" s="32" t="str">
        <f>IF(Weighting!$P$22&gt;0,B1558,"")</f>
        <v/>
      </c>
      <c r="B1558">
        <f>Weighting!$C$22</f>
        <v>2.0264715439000001</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18</v>
      </c>
      <c r="I1558">
        <f t="shared" si="193"/>
        <v>0</v>
      </c>
      <c r="J1558">
        <f t="shared" si="194"/>
        <v>0</v>
      </c>
      <c r="K1558">
        <f>J1558*Weighting!$W$22</f>
        <v>0</v>
      </c>
      <c r="M1558" s="14"/>
    </row>
    <row r="1559" spans="1:25" x14ac:dyDescent="0.45">
      <c r="A1559" s="32" t="str">
        <f>IF(Weighting!$P$23&gt;0,B1559,"")</f>
        <v/>
      </c>
      <c r="B1559">
        <f>Weighting!$C$23</f>
        <v>2.1321463405999999</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18</v>
      </c>
      <c r="I1559">
        <f t="shared" si="193"/>
        <v>0</v>
      </c>
      <c r="J1559">
        <f t="shared" si="194"/>
        <v>0</v>
      </c>
      <c r="K1559">
        <f>J1559*Weighting!$W$23</f>
        <v>0</v>
      </c>
      <c r="M1559" s="14"/>
    </row>
    <row r="1560" spans="1:25" x14ac:dyDescent="0.45">
      <c r="A1560" s="32" t="str">
        <f>IF(Weighting!$P$24&gt;0,B1560,"")</f>
        <v/>
      </c>
      <c r="B1560">
        <f>Weighting!$C$24</f>
        <v>2.2378211372999997</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18</v>
      </c>
      <c r="I1560">
        <f t="shared" si="193"/>
        <v>0</v>
      </c>
      <c r="J1560">
        <f t="shared" si="194"/>
        <v>0</v>
      </c>
      <c r="K1560">
        <f>J1560*Weighting!$W$24</f>
        <v>0</v>
      </c>
      <c r="M1560" s="14"/>
    </row>
    <row r="1561" spans="1:25" x14ac:dyDescent="0.45">
      <c r="A1561" s="32" t="str">
        <f>IF(Weighting!$P$25&gt;0,B1561,"")</f>
        <v/>
      </c>
      <c r="B1561">
        <f>Weighting!$C$25</f>
        <v>2.3434959339999994</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18</v>
      </c>
      <c r="I1561">
        <f t="shared" si="193"/>
        <v>0</v>
      </c>
      <c r="J1561">
        <f t="shared" si="194"/>
        <v>0</v>
      </c>
      <c r="K1561">
        <f>J1561*Weighting!$W$25</f>
        <v>0</v>
      </c>
      <c r="M1561" s="14"/>
    </row>
    <row r="1562" spans="1:25" x14ac:dyDescent="0.45">
      <c r="N1562" s="57"/>
      <c r="O1562"/>
      <c r="P1562"/>
      <c r="Q1562"/>
      <c r="R1562"/>
    </row>
    <row r="1563" spans="1:25" ht="23.15" x14ac:dyDescent="0.6">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1</v>
      </c>
      <c r="P1563" s="27">
        <f>IF(M1563=FALSE,NA(),SUM(J1566:J1585)/Weighting!$S$5)</f>
        <v>0.4</v>
      </c>
      <c r="Q1563" s="27">
        <f>IF(M1563=FALSE,NA(),SUM(K1566:K1585)/Weighting!$S$6)</f>
        <v>0.34782608695652173</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0</v>
      </c>
    </row>
    <row r="1564" spans="1:25" x14ac:dyDescent="0.45">
      <c r="A1564" s="14" t="s">
        <v>67</v>
      </c>
      <c r="B1564" t="s">
        <v>47</v>
      </c>
      <c r="C1564" t="s">
        <v>5</v>
      </c>
      <c r="D1564" t="s">
        <v>100</v>
      </c>
      <c r="E1564" t="s">
        <v>101</v>
      </c>
      <c r="F1564" t="s">
        <v>102</v>
      </c>
      <c r="G1564" t="s">
        <v>70</v>
      </c>
      <c r="H1564" t="s">
        <v>31</v>
      </c>
      <c r="I1564" t="s">
        <v>32</v>
      </c>
      <c r="J1564" t="s">
        <v>46</v>
      </c>
      <c r="K1564" s="14" t="s">
        <v>45</v>
      </c>
      <c r="M1564" s="14"/>
      <c r="X1564" s="2">
        <v>0</v>
      </c>
      <c r="Y1564" s="2">
        <v>17</v>
      </c>
    </row>
    <row r="1565" spans="1:25" x14ac:dyDescent="0.4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45">
      <c r="A1566" s="32">
        <f>IF(Weighting!$P$6&gt;0,B1566,"")</f>
        <v>0.3356747967</v>
      </c>
      <c r="B1566">
        <f>Weighting!$C$6</f>
        <v>0.3356747967</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45">
      <c r="A1567" s="32">
        <f>IF(Weighting!$P$7&gt;0,B1567,"")</f>
        <v>0.44134959340000002</v>
      </c>
      <c r="B1567">
        <f>Weighting!$C$7</f>
        <v>0.44134959340000002</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0</v>
      </c>
      <c r="I1567">
        <f t="shared" ref="I1567:I1585" si="196">H1567-H1566</f>
        <v>0</v>
      </c>
      <c r="J1567">
        <f>IF(I1567=0,0,1)</f>
        <v>0</v>
      </c>
      <c r="K1567">
        <f>J1567*Weighting!$W$7</f>
        <v>0</v>
      </c>
      <c r="M1567" s="14"/>
    </row>
    <row r="1568" spans="1:25" x14ac:dyDescent="0.45">
      <c r="A1568" s="32">
        <f>IF(Weighting!$P$8&gt;0,B1568,"")</f>
        <v>0.54702439010000004</v>
      </c>
      <c r="B1568">
        <f>Weighting!$C$8</f>
        <v>0.54702439010000004</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0</v>
      </c>
      <c r="I1568">
        <f t="shared" si="196"/>
        <v>0</v>
      </c>
      <c r="J1568">
        <f t="shared" ref="J1568:J1585" si="197">IF(I1568=0,0,1)</f>
        <v>0</v>
      </c>
      <c r="K1568">
        <f>J1568*Weighting!$W$8</f>
        <v>0</v>
      </c>
      <c r="M1568" s="14"/>
    </row>
    <row r="1569" spans="1:13" x14ac:dyDescent="0.45">
      <c r="A1569" s="32">
        <f>IF(Weighting!$P$9&gt;0,B1569,"")</f>
        <v>0.65269918680000005</v>
      </c>
      <c r="B1569" s="50">
        <f>Weighting!$C$9</f>
        <v>0.65269918680000005</v>
      </c>
      <c r="C1569">
        <f>Weighting!$F$9</f>
        <v>0</v>
      </c>
      <c r="D1569" t="b">
        <f>IF(C1569=1,'Data Transformation'!$G$3+0.5*'Data Transformation'!$W$25,IF(C1570=1,D1570-'Data Transformation'!$W$25,FALSE))</f>
        <v>0</v>
      </c>
      <c r="E1569" t="str">
        <f t="array" ref="E1569">IF(ISLOGICAL(D1569),"",FREQUENCY(IF('Data Transformation'!$B$425:$B$8425='Bin Analysis'!$B1563,'Data Transformation'!$G$425:$G$8425),D1569))</f>
        <v/>
      </c>
      <c r="F1569" t="str">
        <f t="shared" si="195"/>
        <v/>
      </c>
      <c r="G1569">
        <f>Weighting!$H$9</f>
        <v>0</v>
      </c>
      <c r="H1569">
        <f t="array" ref="H1569">FREQUENCY(IF('Data Transformation'!$B$4:$B$8425=B1563,'Data Transformation'!$G$4:$G$8425),'Bin Analysis'!$B1569)</f>
        <v>0</v>
      </c>
      <c r="I1569">
        <f t="shared" si="196"/>
        <v>0</v>
      </c>
      <c r="J1569">
        <f t="shared" si="197"/>
        <v>0</v>
      </c>
      <c r="K1569">
        <f>J1569*Weighting!$W$9</f>
        <v>0</v>
      </c>
      <c r="M1569" s="14"/>
    </row>
    <row r="1570" spans="1:13" x14ac:dyDescent="0.45">
      <c r="A1570" s="32">
        <f>IF(Weighting!$P$10&gt;0,B1570,"")</f>
        <v>0.75837398350000007</v>
      </c>
      <c r="B1570">
        <f>Weighting!$C$10</f>
        <v>0.75837398350000007</v>
      </c>
      <c r="C1570">
        <f>Weighting!$F$10</f>
        <v>0</v>
      </c>
      <c r="D1570" t="b">
        <f>IF(C1570=1,'Data Transformation'!$G$3+0.5*'Data Transformation'!$W$25,IF(C1571=1,D1571-'Data Transformation'!$W$25,FALSE))</f>
        <v>0</v>
      </c>
      <c r="E1570" t="str">
        <f t="array" ref="E1570">IF(ISLOGICAL(D1570),"",FREQUENCY(IF('Data Transformation'!$B$425:$B$8425='Bin Analysis'!$B1563,'Data Transformation'!$G$425:$G$8425),D1570))</f>
        <v/>
      </c>
      <c r="F1570" t="str">
        <f t="shared" si="195"/>
        <v/>
      </c>
      <c r="G1570">
        <f>Weighting!$H$10</f>
        <v>0</v>
      </c>
      <c r="H1570">
        <f t="array" ref="H1570">FREQUENCY(IF('Data Transformation'!$B$4:$B$8425=B1563,'Data Transformation'!$G$4:$G$8425),'Bin Analysis'!$B1570)</f>
        <v>0</v>
      </c>
      <c r="I1570">
        <f t="shared" si="196"/>
        <v>0</v>
      </c>
      <c r="J1570">
        <f t="shared" si="197"/>
        <v>0</v>
      </c>
      <c r="K1570">
        <f>J1570*Weighting!$W$10</f>
        <v>0</v>
      </c>
      <c r="M1570" s="14"/>
    </row>
    <row r="1571" spans="1:13" x14ac:dyDescent="0.45">
      <c r="A1571" s="32">
        <f>IF(Weighting!$P$11&gt;0,B1571,"")</f>
        <v>0.86404878020000009</v>
      </c>
      <c r="B1571">
        <f>Weighting!$C$11</f>
        <v>0.86404878020000009</v>
      </c>
      <c r="C1571">
        <f>Weighting!$F$11</f>
        <v>0</v>
      </c>
      <c r="D1571" t="b">
        <f>IF(C1571=1,'Data Transformation'!$G$3+0.5*'Data Transformation'!$W$25,IF(C1572=1,D1572-'Data Transformation'!$W$25,FALSE))</f>
        <v>0</v>
      </c>
      <c r="E1571" t="str">
        <f t="array" ref="E1571">IF(ISLOGICAL(D1571),"",FREQUENCY(IF('Data Transformation'!$B$425:$B$8425='Bin Analysis'!$B1563,'Data Transformation'!$G$425:$G$8425),D1571))</f>
        <v/>
      </c>
      <c r="F1571" t="str">
        <f t="shared" si="195"/>
        <v/>
      </c>
      <c r="G1571">
        <f>Weighting!$H$11</f>
        <v>0</v>
      </c>
      <c r="H1571">
        <f t="array" ref="H1571">FREQUENCY(IF('Data Transformation'!$B$4:$B$8425=B1563,'Data Transformation'!$G$4:$G$8425),'Bin Analysis'!$B1571)</f>
        <v>1</v>
      </c>
      <c r="I1571">
        <f t="shared" si="196"/>
        <v>1</v>
      </c>
      <c r="J1571">
        <f t="shared" si="197"/>
        <v>1</v>
      </c>
      <c r="K1571">
        <f>J1571*Weighting!$W$11</f>
        <v>3</v>
      </c>
      <c r="M1571" s="14"/>
    </row>
    <row r="1572" spans="1:13" x14ac:dyDescent="0.45">
      <c r="A1572" s="32">
        <f>IF(Weighting!$P$12&gt;0,B1572,"")</f>
        <v>0.96972357690000011</v>
      </c>
      <c r="B1572">
        <f>Weighting!$C$12</f>
        <v>0.96972357690000011</v>
      </c>
      <c r="C1572">
        <f>Weighting!$F$12</f>
        <v>0</v>
      </c>
      <c r="D1572">
        <f>IF(C1572=1,'Data Transformation'!$G$3+0.5*'Data Transformation'!$W$25,IF(C1573=1,D1573-'Data Transformation'!$W$25,FALSE))</f>
        <v>0.76999999999999991</v>
      </c>
      <c r="E1572">
        <f t="array" ref="E1572">IF(ISLOGICAL(D1572),"",FREQUENCY(IF('Data Transformation'!$B$425:$B$8425='Bin Analysis'!$B1563,'Data Transformation'!$G$425:$G$8425),D1572))</f>
        <v>0</v>
      </c>
      <c r="F1572" t="e">
        <f t="shared" si="195"/>
        <v>#VALUE!</v>
      </c>
      <c r="G1572">
        <f>Weighting!$H$12</f>
        <v>0</v>
      </c>
      <c r="H1572">
        <f t="array" ref="H1572">FREQUENCY(IF('Data Transformation'!$B$4:$B$8425=B1563,'Data Transformation'!$G$4:$G$8425),'Bin Analysis'!$B1572)</f>
        <v>7</v>
      </c>
      <c r="I1572">
        <f t="shared" si="196"/>
        <v>6</v>
      </c>
      <c r="J1572">
        <f t="shared" si="197"/>
        <v>1</v>
      </c>
      <c r="K1572">
        <f>J1572*Weighting!$W$12</f>
        <v>2</v>
      </c>
      <c r="M1572" s="14"/>
    </row>
    <row r="1573" spans="1:13" x14ac:dyDescent="0.45">
      <c r="A1573" s="32">
        <f>IF(Weighting!$P$13&gt;0,B1573,"")</f>
        <v>1.0753983736000001</v>
      </c>
      <c r="B1573">
        <f>Weighting!$C$13</f>
        <v>1.0753983736000001</v>
      </c>
      <c r="C1573">
        <f>Weighting!$F$13</f>
        <v>1</v>
      </c>
      <c r="D1573">
        <f>IF(C1573=1,'Data Transformation'!$G$3+0.5*'Data Transformation'!$W$25,IF(C1574=1,D1574-'Data Transformation'!$W$25,FALSE))</f>
        <v>1.17</v>
      </c>
      <c r="E1573">
        <f t="array" ref="E1573">IF(ISLOGICAL(D1573),"",FREQUENCY(IF('Data Transformation'!$B$425:$B$8425='Bin Analysis'!$B1563,'Data Transformation'!$G$425:$G$8425),D1573))</f>
        <v>17</v>
      </c>
      <c r="F1573">
        <f t="shared" si="195"/>
        <v>17</v>
      </c>
      <c r="G1573">
        <f>Weighting!$H$13</f>
        <v>0</v>
      </c>
      <c r="H1573">
        <f t="array" ref="H1573">FREQUENCY(IF('Data Transformation'!$B$4:$B$8425=B1563,'Data Transformation'!$G$4:$G$8425),'Bin Analysis'!$B1573)</f>
        <v>17</v>
      </c>
      <c r="I1573">
        <f t="shared" si="196"/>
        <v>10</v>
      </c>
      <c r="J1573">
        <f t="shared" si="197"/>
        <v>1</v>
      </c>
      <c r="K1573">
        <f>J1573*Weighting!$W$13</f>
        <v>1</v>
      </c>
      <c r="M1573" s="14"/>
    </row>
    <row r="1574" spans="1:13" x14ac:dyDescent="0.45">
      <c r="A1574" s="32">
        <f>IF(Weighting!$P$14&gt;0,B1574,"")</f>
        <v>1.1810731703000001</v>
      </c>
      <c r="B1574">
        <f>Weighting!$C$14</f>
        <v>1.1810731703000001</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1</v>
      </c>
      <c r="J1574">
        <f t="shared" si="197"/>
        <v>1</v>
      </c>
      <c r="K1574">
        <f>J1574*Weighting!$W$14</f>
        <v>2</v>
      </c>
      <c r="M1574" s="14"/>
    </row>
    <row r="1575" spans="1:13" x14ac:dyDescent="0.45">
      <c r="A1575" s="32">
        <f>IF(Weighting!$P$15&gt;0,B1575,"")</f>
        <v>1.2867489670000001</v>
      </c>
      <c r="B1575">
        <f>Weighting!$C$15</f>
        <v>1.2867489670000001</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45">
      <c r="A1576" s="32" t="str">
        <f>IF(Weighting!$P$16&gt;0,B1576,"")</f>
        <v/>
      </c>
      <c r="B1576">
        <f>Weighting!$C$16</f>
        <v>1.3924227637000002</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45">
      <c r="A1577" s="32" t="str">
        <f>IF(Weighting!$P$17&gt;0,B1577,"")</f>
        <v/>
      </c>
      <c r="B1577">
        <f>Weighting!$C$17</f>
        <v>1.4980975604000002</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45">
      <c r="A1578" s="32" t="str">
        <f>IF(Weighting!$P$18&gt;0,B1578,"")</f>
        <v/>
      </c>
      <c r="B1578">
        <f>Weighting!$C$18</f>
        <v>1.6037723571000002</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45">
      <c r="A1579" s="32" t="str">
        <f>IF(Weighting!$P$19&gt;0,B1579,"")</f>
        <v/>
      </c>
      <c r="B1579">
        <f>Weighting!$C$19</f>
        <v>1.7094471538000002</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45">
      <c r="A1580" s="32" t="str">
        <f>IF(Weighting!$P$20&gt;0,B1580,"")</f>
        <v/>
      </c>
      <c r="B1580">
        <f>Weighting!$C$20</f>
        <v>1.8151219505000002</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45">
      <c r="A1581" s="32" t="str">
        <f>IF(Weighting!$P$21&gt;0,B1581,"")</f>
        <v/>
      </c>
      <c r="B1581">
        <f>Weighting!$C$21</f>
        <v>1.9207967472000003</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45">
      <c r="A1582" s="32" t="str">
        <f>IF(Weighting!$P$22&gt;0,B1582,"")</f>
        <v/>
      </c>
      <c r="B1582">
        <f>Weighting!$C$22</f>
        <v>2.0264715439000001</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45">
      <c r="A1583" s="32" t="str">
        <f>IF(Weighting!$P$23&gt;0,B1583,"")</f>
        <v/>
      </c>
      <c r="B1583">
        <f>Weighting!$C$23</f>
        <v>2.1321463405999999</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45">
      <c r="A1584" s="32" t="str">
        <f>IF(Weighting!$P$24&gt;0,B1584,"")</f>
        <v/>
      </c>
      <c r="B1584">
        <f>Weighting!$C$24</f>
        <v>2.2378211372999997</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45">
      <c r="A1585" s="32" t="str">
        <f>IF(Weighting!$P$25&gt;0,B1585,"")</f>
        <v/>
      </c>
      <c r="B1585">
        <f>Weighting!$C$25</f>
        <v>2.3434959339999994</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45">
      <c r="O1586"/>
      <c r="P1586"/>
      <c r="Q1586"/>
      <c r="R1586"/>
    </row>
    <row r="1587" spans="1:25" ht="23.15" x14ac:dyDescent="0.6">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17</v>
      </c>
      <c r="N1587" s="27">
        <f>IF('Input and Summary Results'!$J$16="minimum",'Bin Analysis'!X1588/(M1587-1),'Bin Analysis'!Y1587/('Bin Analysis'!M1587-1))</f>
        <v>0</v>
      </c>
      <c r="O1587" s="27">
        <f>IF(M1587=FALSE,NA(),(VLOOKUP(1,C1590:K1609,4,FALSE))/(M1587-1))</f>
        <v>1</v>
      </c>
      <c r="P1587" s="27">
        <f>IF(M1587=FALSE,NA(),SUM(J1590:J1609)/Weighting!$S$5)</f>
        <v>0.4</v>
      </c>
      <c r="Q1587" s="27">
        <f>IF(M1587=FALSE,NA(),SUM(K1590:K1609)/Weighting!$S$6)</f>
        <v>0.34782608695652173</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16</v>
      </c>
      <c r="Y1587" s="2" cm="2">
        <f t="array" ref="Y1587:Y1588">FREQUENCY(IF('Data Transformation'!$B$425:$B$6424='Bin Analysis'!L1587,'Data Transformation'!$G$425:$G$6424),'Data Transformation'!$U$12)</f>
        <v>0</v>
      </c>
    </row>
    <row r="1588" spans="1:25" x14ac:dyDescent="0.45">
      <c r="A1588" s="14" t="s">
        <v>67</v>
      </c>
      <c r="B1588" t="s">
        <v>47</v>
      </c>
      <c r="C1588" t="s">
        <v>5</v>
      </c>
      <c r="D1588" t="s">
        <v>100</v>
      </c>
      <c r="E1588" t="s">
        <v>101</v>
      </c>
      <c r="F1588" t="s">
        <v>102</v>
      </c>
      <c r="G1588" t="s">
        <v>70</v>
      </c>
      <c r="H1588" t="s">
        <v>31</v>
      </c>
      <c r="I1588" t="s">
        <v>32</v>
      </c>
      <c r="J1588" t="s">
        <v>46</v>
      </c>
      <c r="K1588" s="14" t="s">
        <v>45</v>
      </c>
      <c r="M1588" s="14"/>
      <c r="X1588" s="2">
        <v>0</v>
      </c>
      <c r="Y1588" s="2">
        <v>16</v>
      </c>
    </row>
    <row r="1589" spans="1:25" x14ac:dyDescent="0.4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45">
      <c r="A1590" s="32">
        <f>IF(Weighting!$P$6&gt;0,B1590,"")</f>
        <v>0.3356747967</v>
      </c>
      <c r="B1590">
        <f>Weighting!$C$6</f>
        <v>0.3356747967</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45">
      <c r="A1591" s="32">
        <f>IF(Weighting!$P$7&gt;0,B1591,"")</f>
        <v>0.44134959340000002</v>
      </c>
      <c r="B1591">
        <f>Weighting!$C$7</f>
        <v>0.44134959340000002</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45">
      <c r="A1592" s="32">
        <f>IF(Weighting!$P$8&gt;0,B1592,"")</f>
        <v>0.54702439010000004</v>
      </c>
      <c r="B1592">
        <f>Weighting!$C$8</f>
        <v>0.54702439010000004</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0</v>
      </c>
      <c r="I1592">
        <f t="shared" si="199"/>
        <v>0</v>
      </c>
      <c r="J1592">
        <f t="shared" ref="J1592:J1609" si="200">IF(I1592=0,0,1)</f>
        <v>0</v>
      </c>
      <c r="K1592">
        <f>J1592*Weighting!$W$8</f>
        <v>0</v>
      </c>
      <c r="M1592" s="14"/>
    </row>
    <row r="1593" spans="1:25" x14ac:dyDescent="0.45">
      <c r="A1593" s="32">
        <f>IF(Weighting!$P$9&gt;0,B1593,"")</f>
        <v>0.65269918680000005</v>
      </c>
      <c r="B1593" s="50">
        <f>Weighting!$C$9</f>
        <v>0.65269918680000005</v>
      </c>
      <c r="C1593">
        <f>Weighting!$F$9</f>
        <v>0</v>
      </c>
      <c r="D1593" t="b">
        <f>IF(C1593=1,'Data Transformation'!$G$3+0.5*'Data Transformation'!$W$25,IF(C1594=1,D1594-'Data Transformation'!$W$25,FALSE))</f>
        <v>0</v>
      </c>
      <c r="E1593" t="str">
        <f t="array" ref="E1593">IF(ISLOGICAL(D1593),"",FREQUENCY(IF('Data Transformation'!$B$425:$B$8425='Bin Analysis'!$B1587,'Data Transformation'!$G$425:$G$8425),D1593))</f>
        <v/>
      </c>
      <c r="F1593" t="str">
        <f t="shared" si="198"/>
        <v/>
      </c>
      <c r="G1593">
        <f>Weighting!$H$9</f>
        <v>0</v>
      </c>
      <c r="H1593">
        <f t="array" ref="H1593">FREQUENCY(IF('Data Transformation'!$B$4:$B$8425=B1587,'Data Transformation'!$G$4:$G$8425),'Bin Analysis'!$B1593)</f>
        <v>0</v>
      </c>
      <c r="I1593">
        <f t="shared" si="199"/>
        <v>0</v>
      </c>
      <c r="J1593">
        <f t="shared" si="200"/>
        <v>0</v>
      </c>
      <c r="K1593">
        <f>J1593*Weighting!$W$9</f>
        <v>0</v>
      </c>
      <c r="M1593" s="14"/>
    </row>
    <row r="1594" spans="1:25" x14ac:dyDescent="0.45">
      <c r="A1594" s="32">
        <f>IF(Weighting!$P$10&gt;0,B1594,"")</f>
        <v>0.75837398350000007</v>
      </c>
      <c r="B1594">
        <f>Weighting!$C$10</f>
        <v>0.75837398350000007</v>
      </c>
      <c r="C1594">
        <f>Weighting!$F$10</f>
        <v>0</v>
      </c>
      <c r="D1594" t="b">
        <f>IF(C1594=1,'Data Transformation'!$G$3+0.5*'Data Transformation'!$W$25,IF(C1595=1,D1595-'Data Transformation'!$W$25,FALSE))</f>
        <v>0</v>
      </c>
      <c r="E1594" t="str">
        <f t="array" ref="E1594">IF(ISLOGICAL(D1594),"",FREQUENCY(IF('Data Transformation'!$B$425:$B$8425='Bin Analysis'!$B1587,'Data Transformation'!$G$425:$G$8425),D1594))</f>
        <v/>
      </c>
      <c r="F1594" t="str">
        <f t="shared" si="198"/>
        <v/>
      </c>
      <c r="G1594">
        <f>Weighting!$H$10</f>
        <v>0</v>
      </c>
      <c r="H1594">
        <f t="array" ref="H1594">FREQUENCY(IF('Data Transformation'!$B$4:$B$8425=B1587,'Data Transformation'!$G$4:$G$8425),'Bin Analysis'!$B1594)</f>
        <v>0</v>
      </c>
      <c r="I1594">
        <f t="shared" si="199"/>
        <v>0</v>
      </c>
      <c r="J1594">
        <f t="shared" si="200"/>
        <v>0</v>
      </c>
      <c r="K1594">
        <f>J1594*Weighting!$W$10</f>
        <v>0</v>
      </c>
      <c r="M1594" s="14"/>
    </row>
    <row r="1595" spans="1:25" x14ac:dyDescent="0.45">
      <c r="A1595" s="32">
        <f>IF(Weighting!$P$11&gt;0,B1595,"")</f>
        <v>0.86404878020000009</v>
      </c>
      <c r="B1595">
        <f>Weighting!$C$11</f>
        <v>0.86404878020000009</v>
      </c>
      <c r="C1595">
        <f>Weighting!$F$11</f>
        <v>0</v>
      </c>
      <c r="D1595" t="b">
        <f>IF(C1595=1,'Data Transformation'!$G$3+0.5*'Data Transformation'!$W$25,IF(C1596=1,D1596-'Data Transformation'!$W$25,FALSE))</f>
        <v>0</v>
      </c>
      <c r="E1595" t="str">
        <f t="array" ref="E1595">IF(ISLOGICAL(D1595),"",FREQUENCY(IF('Data Transformation'!$B$425:$B$8425='Bin Analysis'!$B1587,'Data Transformation'!$G$425:$G$8425),D1595))</f>
        <v/>
      </c>
      <c r="F1595" t="str">
        <f t="shared" si="198"/>
        <v/>
      </c>
      <c r="G1595">
        <f>Weighting!$H$11</f>
        <v>0</v>
      </c>
      <c r="H1595">
        <f t="array" ref="H1595">FREQUENCY(IF('Data Transformation'!$B$4:$B$8425=B1587,'Data Transformation'!$G$4:$G$8425),'Bin Analysis'!$B1595)</f>
        <v>1</v>
      </c>
      <c r="I1595">
        <f t="shared" si="199"/>
        <v>1</v>
      </c>
      <c r="J1595">
        <f t="shared" si="200"/>
        <v>1</v>
      </c>
      <c r="K1595">
        <f>J1595*Weighting!$W$11</f>
        <v>3</v>
      </c>
      <c r="M1595" s="14"/>
    </row>
    <row r="1596" spans="1:25" x14ac:dyDescent="0.45">
      <c r="A1596" s="32">
        <f>IF(Weighting!$P$12&gt;0,B1596,"")</f>
        <v>0.96972357690000011</v>
      </c>
      <c r="B1596">
        <f>Weighting!$C$12</f>
        <v>0.96972357690000011</v>
      </c>
      <c r="C1596">
        <f>Weighting!$F$12</f>
        <v>0</v>
      </c>
      <c r="D1596">
        <f>IF(C1596=1,'Data Transformation'!$G$3+0.5*'Data Transformation'!$W$25,IF(C1597=1,D1597-'Data Transformation'!$W$25,FALSE))</f>
        <v>0.76999999999999991</v>
      </c>
      <c r="E1596">
        <f t="array" ref="E1596">IF(ISLOGICAL(D1596),"",FREQUENCY(IF('Data Transformation'!$B$425:$B$8425='Bin Analysis'!$B1587,'Data Transformation'!$G$425:$G$8425),D1596))</f>
        <v>0</v>
      </c>
      <c r="F1596" t="e">
        <f t="shared" si="198"/>
        <v>#VALUE!</v>
      </c>
      <c r="G1596">
        <f>Weighting!$H$12</f>
        <v>0</v>
      </c>
      <c r="H1596">
        <f t="array" ref="H1596">FREQUENCY(IF('Data Transformation'!$B$4:$B$8425=B1587,'Data Transformation'!$G$4:$G$8425),'Bin Analysis'!$B1596)</f>
        <v>6</v>
      </c>
      <c r="I1596">
        <f t="shared" si="199"/>
        <v>5</v>
      </c>
      <c r="J1596">
        <f t="shared" si="200"/>
        <v>1</v>
      </c>
      <c r="K1596">
        <f>J1596*Weighting!$W$12</f>
        <v>2</v>
      </c>
      <c r="M1596" s="14"/>
    </row>
    <row r="1597" spans="1:25" x14ac:dyDescent="0.45">
      <c r="A1597" s="32">
        <f>IF(Weighting!$P$13&gt;0,B1597,"")</f>
        <v>1.0753983736000001</v>
      </c>
      <c r="B1597">
        <f>Weighting!$C$13</f>
        <v>1.0753983736000001</v>
      </c>
      <c r="C1597">
        <f>Weighting!$F$13</f>
        <v>1</v>
      </c>
      <c r="D1597">
        <f>IF(C1597=1,'Data Transformation'!$G$3+0.5*'Data Transformation'!$W$25,IF(C1598=1,D1598-'Data Transformation'!$W$25,FALSE))</f>
        <v>1.17</v>
      </c>
      <c r="E1597">
        <f t="array" ref="E1597">IF(ISLOGICAL(D1597),"",FREQUENCY(IF('Data Transformation'!$B$425:$B$8425='Bin Analysis'!$B1587,'Data Transformation'!$G$425:$G$8425),D1597))</f>
        <v>16</v>
      </c>
      <c r="F1597">
        <f t="shared" si="198"/>
        <v>16</v>
      </c>
      <c r="G1597">
        <f>Weighting!$H$13</f>
        <v>0</v>
      </c>
      <c r="H1597">
        <f t="array" ref="H1597">FREQUENCY(IF('Data Transformation'!$B$4:$B$8425=B1587,'Data Transformation'!$G$4:$G$8425),'Bin Analysis'!$B1597)</f>
        <v>16</v>
      </c>
      <c r="I1597">
        <f t="shared" si="199"/>
        <v>10</v>
      </c>
      <c r="J1597">
        <f t="shared" si="200"/>
        <v>1</v>
      </c>
      <c r="K1597">
        <f>J1597*Weighting!$W$13</f>
        <v>1</v>
      </c>
      <c r="M1597" s="14"/>
    </row>
    <row r="1598" spans="1:25" x14ac:dyDescent="0.45">
      <c r="A1598" s="32">
        <f>IF(Weighting!$P$14&gt;0,B1598,"")</f>
        <v>1.1810731703000001</v>
      </c>
      <c r="B1598">
        <f>Weighting!$C$14</f>
        <v>1.1810731703000001</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17</v>
      </c>
      <c r="I1598">
        <f t="shared" si="199"/>
        <v>1</v>
      </c>
      <c r="J1598">
        <f t="shared" si="200"/>
        <v>1</v>
      </c>
      <c r="K1598">
        <f>J1598*Weighting!$W$14</f>
        <v>2</v>
      </c>
      <c r="M1598" s="14"/>
    </row>
    <row r="1599" spans="1:25" x14ac:dyDescent="0.45">
      <c r="A1599" s="32">
        <f>IF(Weighting!$P$15&gt;0,B1599,"")</f>
        <v>1.2867489670000001</v>
      </c>
      <c r="B1599">
        <f>Weighting!$C$15</f>
        <v>1.2867489670000001</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17</v>
      </c>
      <c r="I1599">
        <f t="shared" si="199"/>
        <v>0</v>
      </c>
      <c r="J1599">
        <f t="shared" si="200"/>
        <v>0</v>
      </c>
      <c r="K1599">
        <f>J1599*Weighting!$W$15</f>
        <v>0</v>
      </c>
      <c r="M1599" s="14"/>
    </row>
    <row r="1600" spans="1:25" x14ac:dyDescent="0.45">
      <c r="A1600" s="32" t="str">
        <f>IF(Weighting!$P$16&gt;0,B1600,"")</f>
        <v/>
      </c>
      <c r="B1600">
        <f>Weighting!$C$16</f>
        <v>1.3924227637000002</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17</v>
      </c>
      <c r="I1600">
        <f t="shared" si="199"/>
        <v>0</v>
      </c>
      <c r="J1600">
        <f t="shared" si="200"/>
        <v>0</v>
      </c>
      <c r="K1600">
        <f>J1600*Weighting!$W$16</f>
        <v>0</v>
      </c>
      <c r="M1600" s="14"/>
    </row>
    <row r="1601" spans="1:25" x14ac:dyDescent="0.45">
      <c r="A1601" s="32" t="str">
        <f>IF(Weighting!$P$17&gt;0,B1601,"")</f>
        <v/>
      </c>
      <c r="B1601">
        <f>Weighting!$C$17</f>
        <v>1.4980975604000002</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17</v>
      </c>
      <c r="I1601">
        <f t="shared" si="199"/>
        <v>0</v>
      </c>
      <c r="J1601">
        <f t="shared" si="200"/>
        <v>0</v>
      </c>
      <c r="K1601">
        <f>J1601*Weighting!$W$17</f>
        <v>0</v>
      </c>
      <c r="M1601" s="14"/>
    </row>
    <row r="1602" spans="1:25" x14ac:dyDescent="0.45">
      <c r="A1602" s="32" t="str">
        <f>IF(Weighting!$P$18&gt;0,B1602,"")</f>
        <v/>
      </c>
      <c r="B1602">
        <f>Weighting!$C$18</f>
        <v>1.6037723571000002</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17</v>
      </c>
      <c r="I1602">
        <f t="shared" si="199"/>
        <v>0</v>
      </c>
      <c r="J1602">
        <f t="shared" si="200"/>
        <v>0</v>
      </c>
      <c r="K1602">
        <f>J1602*Weighting!$W$18</f>
        <v>0</v>
      </c>
      <c r="M1602" s="14"/>
    </row>
    <row r="1603" spans="1:25" x14ac:dyDescent="0.45">
      <c r="A1603" s="32" t="str">
        <f>IF(Weighting!$P$19&gt;0,B1603,"")</f>
        <v/>
      </c>
      <c r="B1603">
        <f>Weighting!$C$19</f>
        <v>1.7094471538000002</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17</v>
      </c>
      <c r="I1603">
        <f t="shared" si="199"/>
        <v>0</v>
      </c>
      <c r="J1603">
        <f t="shared" si="200"/>
        <v>0</v>
      </c>
      <c r="K1603">
        <f>J1603*Weighting!$W$19</f>
        <v>0</v>
      </c>
      <c r="M1603" s="14"/>
    </row>
    <row r="1604" spans="1:25" x14ac:dyDescent="0.45">
      <c r="A1604" s="32" t="str">
        <f>IF(Weighting!$P$20&gt;0,B1604,"")</f>
        <v/>
      </c>
      <c r="B1604">
        <f>Weighting!$C$20</f>
        <v>1.8151219505000002</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17</v>
      </c>
      <c r="I1604">
        <f t="shared" si="199"/>
        <v>0</v>
      </c>
      <c r="J1604">
        <f t="shared" si="200"/>
        <v>0</v>
      </c>
      <c r="K1604">
        <f>J1604*Weighting!$W$20</f>
        <v>0</v>
      </c>
      <c r="M1604" s="14"/>
    </row>
    <row r="1605" spans="1:25" x14ac:dyDescent="0.45">
      <c r="A1605" s="32" t="str">
        <f>IF(Weighting!$P$21&gt;0,B1605,"")</f>
        <v/>
      </c>
      <c r="B1605">
        <f>Weighting!$C$21</f>
        <v>1.9207967472000003</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17</v>
      </c>
      <c r="I1605">
        <f t="shared" si="199"/>
        <v>0</v>
      </c>
      <c r="J1605">
        <f t="shared" si="200"/>
        <v>0</v>
      </c>
      <c r="K1605">
        <f>J1605*Weighting!$W$21</f>
        <v>0</v>
      </c>
      <c r="M1605" s="14"/>
    </row>
    <row r="1606" spans="1:25" x14ac:dyDescent="0.45">
      <c r="A1606" s="32" t="str">
        <f>IF(Weighting!$P$22&gt;0,B1606,"")</f>
        <v/>
      </c>
      <c r="B1606">
        <f>Weighting!$C$22</f>
        <v>2.0264715439000001</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17</v>
      </c>
      <c r="I1606">
        <f t="shared" si="199"/>
        <v>0</v>
      </c>
      <c r="J1606">
        <f t="shared" si="200"/>
        <v>0</v>
      </c>
      <c r="K1606">
        <f>J1606*Weighting!$W$22</f>
        <v>0</v>
      </c>
      <c r="M1606" s="14"/>
    </row>
    <row r="1607" spans="1:25" x14ac:dyDescent="0.45">
      <c r="A1607" s="32" t="str">
        <f>IF(Weighting!$P$23&gt;0,B1607,"")</f>
        <v/>
      </c>
      <c r="B1607">
        <f>Weighting!$C$23</f>
        <v>2.1321463405999999</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17</v>
      </c>
      <c r="I1607">
        <f t="shared" si="199"/>
        <v>0</v>
      </c>
      <c r="J1607">
        <f t="shared" si="200"/>
        <v>0</v>
      </c>
      <c r="K1607">
        <f>J1607*Weighting!$W$23</f>
        <v>0</v>
      </c>
      <c r="M1607" s="14"/>
    </row>
    <row r="1608" spans="1:25" x14ac:dyDescent="0.45">
      <c r="A1608" s="32" t="str">
        <f>IF(Weighting!$P$24&gt;0,B1608,"")</f>
        <v/>
      </c>
      <c r="B1608">
        <f>Weighting!$C$24</f>
        <v>2.2378211372999997</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17</v>
      </c>
      <c r="I1608">
        <f t="shared" si="199"/>
        <v>0</v>
      </c>
      <c r="J1608">
        <f t="shared" si="200"/>
        <v>0</v>
      </c>
      <c r="K1608">
        <f>J1608*Weighting!$W$24</f>
        <v>0</v>
      </c>
      <c r="M1608" s="14"/>
    </row>
    <row r="1609" spans="1:25" x14ac:dyDescent="0.45">
      <c r="A1609" s="32" t="str">
        <f>IF(Weighting!$P$25&gt;0,B1609,"")</f>
        <v/>
      </c>
      <c r="B1609">
        <f>Weighting!$C$25</f>
        <v>2.3434959339999994</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17</v>
      </c>
      <c r="I1609">
        <f t="shared" si="199"/>
        <v>0</v>
      </c>
      <c r="J1609">
        <f t="shared" si="200"/>
        <v>0</v>
      </c>
      <c r="K1609">
        <f>J1609*Weighting!$W$25</f>
        <v>0</v>
      </c>
      <c r="M1609" s="14"/>
    </row>
    <row r="1610" spans="1:25" x14ac:dyDescent="0.45">
      <c r="O1610"/>
      <c r="P1610"/>
      <c r="Q1610"/>
      <c r="R1610"/>
    </row>
    <row r="1611" spans="1:25" ht="23.15" x14ac:dyDescent="0.6">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18</v>
      </c>
      <c r="N1611" s="27">
        <f>IF('Input and Summary Results'!$J$16="minimum",'Bin Analysis'!X1612/(M1611-1),'Bin Analysis'!Y1611/('Bin Analysis'!M1611-1))</f>
        <v>0</v>
      </c>
      <c r="O1611" s="27">
        <f>IF(M1611=FALSE,NA(),(VLOOKUP(1,C1614:K1633,4,FALSE))/(M1611-1))</f>
        <v>0.82352941176470584</v>
      </c>
      <c r="P1611" s="27">
        <f>IF(M1611=FALSE,NA(),SUM(J1614:J1633)/Weighting!$S$5)</f>
        <v>0.5</v>
      </c>
      <c r="Q1611" s="27">
        <f>IF(M1611=FALSE,NA(),SUM(K1614:K1633)/Weighting!$S$6)</f>
        <v>0.52173913043478259</v>
      </c>
      <c r="R1611" s="27">
        <f>IF(M1611=FALSE,NA(),(VLOOKUP(1,G1614:K1633,3,FALSE))/(M1611-1))</f>
        <v>0</v>
      </c>
      <c r="S1611" s="22" t="str">
        <f>IF(M1611=FALSE,NA(),IF(SUM(J1614:J1633)=2,"yes","no"))</f>
        <v>no</v>
      </c>
      <c r="X1611" s="2" cm="2">
        <f t="array" ref="X1611:X1612">FREQUENCY(IF('Data Transformation'!$B$425:$B$6424='Bin Analysis'!L1611,'Data Transformation'!$G$425:$G$6424),'Data Transformation'!$U$11)</f>
        <v>17</v>
      </c>
      <c r="Y1611" s="2" cm="2">
        <f t="array" ref="Y1611:Y1612">FREQUENCY(IF('Data Transformation'!$B$425:$B$6424='Bin Analysis'!L1611,'Data Transformation'!$G$425:$G$6424),'Data Transformation'!$U$12)</f>
        <v>3</v>
      </c>
    </row>
    <row r="1612" spans="1:25" x14ac:dyDescent="0.45">
      <c r="A1612" s="14" t="s">
        <v>67</v>
      </c>
      <c r="B1612" t="s">
        <v>47</v>
      </c>
      <c r="C1612" t="s">
        <v>5</v>
      </c>
      <c r="D1612" t="s">
        <v>100</v>
      </c>
      <c r="E1612" t="s">
        <v>101</v>
      </c>
      <c r="F1612" t="s">
        <v>102</v>
      </c>
      <c r="G1612" t="s">
        <v>70</v>
      </c>
      <c r="H1612" t="s">
        <v>31</v>
      </c>
      <c r="I1612" t="s">
        <v>32</v>
      </c>
      <c r="J1612" t="s">
        <v>46</v>
      </c>
      <c r="K1612" s="14" t="s">
        <v>45</v>
      </c>
      <c r="M1612" s="14"/>
      <c r="X1612" s="2">
        <v>0</v>
      </c>
      <c r="Y1612" s="2">
        <v>14</v>
      </c>
    </row>
    <row r="1613" spans="1:25" x14ac:dyDescent="0.4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45">
      <c r="A1614" s="32">
        <f>IF(Weighting!$P$6&gt;0,B1614,"")</f>
        <v>0.3356747967</v>
      </c>
      <c r="B1614">
        <f>Weighting!$C$6</f>
        <v>0.3356747967</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0</v>
      </c>
      <c r="I1614">
        <f>H1614-H1613</f>
        <v>0</v>
      </c>
      <c r="J1614">
        <f>IF(I1614=0,0,1)</f>
        <v>0</v>
      </c>
      <c r="K1614">
        <f>J1614*Weighting!$W$6</f>
        <v>0</v>
      </c>
      <c r="M1614" s="14"/>
    </row>
    <row r="1615" spans="1:25" x14ac:dyDescent="0.45">
      <c r="A1615" s="32">
        <f>IF(Weighting!$P$7&gt;0,B1615,"")</f>
        <v>0.44134959340000002</v>
      </c>
      <c r="B1615">
        <f>Weighting!$C$7</f>
        <v>0.44134959340000002</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0</v>
      </c>
      <c r="I1615">
        <f t="shared" ref="I1615:I1633" si="202">H1615-H1614</f>
        <v>0</v>
      </c>
      <c r="J1615">
        <f>IF(I1615=0,0,1)</f>
        <v>0</v>
      </c>
      <c r="K1615">
        <f>J1615*Weighting!$W$7</f>
        <v>0</v>
      </c>
      <c r="M1615" s="14"/>
    </row>
    <row r="1616" spans="1:25" x14ac:dyDescent="0.45">
      <c r="A1616" s="32">
        <f>IF(Weighting!$P$8&gt;0,B1616,"")</f>
        <v>0.54702439010000004</v>
      </c>
      <c r="B1616">
        <f>Weighting!$C$8</f>
        <v>0.54702439010000004</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0</v>
      </c>
      <c r="I1616">
        <f t="shared" si="202"/>
        <v>0</v>
      </c>
      <c r="J1616">
        <f t="shared" ref="J1616:J1633" si="203">IF(I1616=0,0,1)</f>
        <v>0</v>
      </c>
      <c r="K1616">
        <f>J1616*Weighting!$W$8</f>
        <v>0</v>
      </c>
      <c r="M1616" s="14"/>
    </row>
    <row r="1617" spans="1:13" x14ac:dyDescent="0.45">
      <c r="A1617" s="32">
        <f>IF(Weighting!$P$9&gt;0,B1617,"")</f>
        <v>0.65269918680000005</v>
      </c>
      <c r="B1617" s="50">
        <f>Weighting!$C$9</f>
        <v>0.65269918680000005</v>
      </c>
      <c r="C1617">
        <f>Weighting!$F$9</f>
        <v>0</v>
      </c>
      <c r="D1617" t="b">
        <f>IF(C1617=1,'Data Transformation'!$G$3+0.5*'Data Transformation'!$W$25,IF(C1618=1,D1618-'Data Transformation'!$W$25,FALSE))</f>
        <v>0</v>
      </c>
      <c r="E1617" t="str">
        <f t="array" ref="E1617">IF(ISLOGICAL(D1617),"",FREQUENCY(IF('Data Transformation'!$B$425:$B$8425='Bin Analysis'!$B1611,'Data Transformation'!$G$425:$G$8425),D1617))</f>
        <v/>
      </c>
      <c r="F1617" t="str">
        <f t="shared" si="201"/>
        <v/>
      </c>
      <c r="G1617">
        <f>Weighting!$H$9</f>
        <v>0</v>
      </c>
      <c r="H1617">
        <f t="array" ref="H1617">FREQUENCY(IF('Data Transformation'!$B$4:$B$8425=B1611,'Data Transformation'!$G$4:$G$8425),'Bin Analysis'!$B1617)</f>
        <v>1</v>
      </c>
      <c r="I1617">
        <f t="shared" si="202"/>
        <v>1</v>
      </c>
      <c r="J1617">
        <f t="shared" si="203"/>
        <v>1</v>
      </c>
      <c r="K1617">
        <f>J1617*Weighting!$W$9</f>
        <v>3</v>
      </c>
      <c r="M1617" s="14"/>
    </row>
    <row r="1618" spans="1:13" x14ac:dyDescent="0.45">
      <c r="A1618" s="32">
        <f>IF(Weighting!$P$10&gt;0,B1618,"")</f>
        <v>0.75837398350000007</v>
      </c>
      <c r="B1618">
        <f>Weighting!$C$10</f>
        <v>0.75837398350000007</v>
      </c>
      <c r="C1618">
        <f>Weighting!$F$10</f>
        <v>0</v>
      </c>
      <c r="D1618" t="b">
        <f>IF(C1618=1,'Data Transformation'!$G$3+0.5*'Data Transformation'!$W$25,IF(C1619=1,D1619-'Data Transformation'!$W$25,FALSE))</f>
        <v>0</v>
      </c>
      <c r="E1618" t="str">
        <f t="array" ref="E1618">IF(ISLOGICAL(D1618),"",FREQUENCY(IF('Data Transformation'!$B$425:$B$8425='Bin Analysis'!$B1611,'Data Transformation'!$G$425:$G$8425),D1618))</f>
        <v/>
      </c>
      <c r="F1618" t="str">
        <f t="shared" si="201"/>
        <v/>
      </c>
      <c r="G1618">
        <f>Weighting!$H$10</f>
        <v>0</v>
      </c>
      <c r="H1618">
        <f t="array" ref="H1618">FREQUENCY(IF('Data Transformation'!$B$4:$B$8425=B1611,'Data Transformation'!$G$4:$G$8425),'Bin Analysis'!$B1618)</f>
        <v>3</v>
      </c>
      <c r="I1618">
        <f t="shared" si="202"/>
        <v>2</v>
      </c>
      <c r="J1618">
        <f t="shared" si="203"/>
        <v>1</v>
      </c>
      <c r="K1618">
        <f>J1618*Weighting!$W$10</f>
        <v>3</v>
      </c>
      <c r="M1618" s="14"/>
    </row>
    <row r="1619" spans="1:13" x14ac:dyDescent="0.45">
      <c r="A1619" s="32">
        <f>IF(Weighting!$P$11&gt;0,B1619,"")</f>
        <v>0.86404878020000009</v>
      </c>
      <c r="B1619">
        <f>Weighting!$C$11</f>
        <v>0.86404878020000009</v>
      </c>
      <c r="C1619">
        <f>Weighting!$F$11</f>
        <v>0</v>
      </c>
      <c r="D1619" t="b">
        <f>IF(C1619=1,'Data Transformation'!$G$3+0.5*'Data Transformation'!$W$25,IF(C1620=1,D1620-'Data Transformation'!$W$25,FALSE))</f>
        <v>0</v>
      </c>
      <c r="E1619" t="str">
        <f t="array" ref="E1619">IF(ISLOGICAL(D1619),"",FREQUENCY(IF('Data Transformation'!$B$425:$B$8425='Bin Analysis'!$B1611,'Data Transformation'!$G$425:$G$8425),D1619))</f>
        <v/>
      </c>
      <c r="F1619" t="str">
        <f t="shared" si="201"/>
        <v/>
      </c>
      <c r="G1619">
        <f>Weighting!$H$11</f>
        <v>0</v>
      </c>
      <c r="H1619">
        <f t="array" ref="H1619">FREQUENCY(IF('Data Transformation'!$B$4:$B$8425=B1611,'Data Transformation'!$G$4:$G$8425),'Bin Analysis'!$B1619)</f>
        <v>9</v>
      </c>
      <c r="I1619">
        <f t="shared" si="202"/>
        <v>6</v>
      </c>
      <c r="J1619">
        <f t="shared" si="203"/>
        <v>1</v>
      </c>
      <c r="K1619">
        <f>J1619*Weighting!$W$11</f>
        <v>3</v>
      </c>
      <c r="M1619" s="14"/>
    </row>
    <row r="1620" spans="1:13" x14ac:dyDescent="0.45">
      <c r="A1620" s="32">
        <f>IF(Weighting!$P$12&gt;0,B1620,"")</f>
        <v>0.96972357690000011</v>
      </c>
      <c r="B1620">
        <f>Weighting!$C$12</f>
        <v>0.96972357690000011</v>
      </c>
      <c r="C1620">
        <f>Weighting!$F$12</f>
        <v>0</v>
      </c>
      <c r="D1620">
        <f>IF(C1620=1,'Data Transformation'!$G$3+0.5*'Data Transformation'!$W$25,IF(C1621=1,D1621-'Data Transformation'!$W$25,FALSE))</f>
        <v>0.76999999999999991</v>
      </c>
      <c r="E1620">
        <f t="array" ref="E1620">IF(ISLOGICAL(D1620),"",FREQUENCY(IF('Data Transformation'!$B$425:$B$8425='Bin Analysis'!$B1611,'Data Transformation'!$G$425:$G$8425),D1620))</f>
        <v>3</v>
      </c>
      <c r="F1620" t="e">
        <f t="shared" si="201"/>
        <v>#VALUE!</v>
      </c>
      <c r="G1620">
        <f>Weighting!$H$12</f>
        <v>0</v>
      </c>
      <c r="H1620">
        <f t="array" ref="H1620">FREQUENCY(IF('Data Transformation'!$B$4:$B$8425=B1611,'Data Transformation'!$G$4:$G$8425),'Bin Analysis'!$B1620)</f>
        <v>17</v>
      </c>
      <c r="I1620">
        <f t="shared" si="202"/>
        <v>8</v>
      </c>
      <c r="J1620">
        <f t="shared" si="203"/>
        <v>1</v>
      </c>
      <c r="K1620">
        <f>J1620*Weighting!$W$12</f>
        <v>2</v>
      </c>
      <c r="M1620" s="14"/>
    </row>
    <row r="1621" spans="1:13" x14ac:dyDescent="0.45">
      <c r="A1621" s="32">
        <f>IF(Weighting!$P$13&gt;0,B1621,"")</f>
        <v>1.0753983736000001</v>
      </c>
      <c r="B1621">
        <f>Weighting!$C$13</f>
        <v>1.0753983736000001</v>
      </c>
      <c r="C1621">
        <f>Weighting!$F$13</f>
        <v>1</v>
      </c>
      <c r="D1621">
        <f>IF(C1621=1,'Data Transformation'!$G$3+0.5*'Data Transformation'!$W$25,IF(C1622=1,D1622-'Data Transformation'!$W$25,FALSE))</f>
        <v>1.17</v>
      </c>
      <c r="E1621">
        <f t="array" ref="E1621">IF(ISLOGICAL(D1621),"",FREQUENCY(IF('Data Transformation'!$B$425:$B$8425='Bin Analysis'!$B1611,'Data Transformation'!$G$425:$G$8425),D1621))</f>
        <v>17</v>
      </c>
      <c r="F1621">
        <f t="shared" si="201"/>
        <v>14</v>
      </c>
      <c r="G1621">
        <f>Weighting!$H$13</f>
        <v>0</v>
      </c>
      <c r="H1621">
        <f t="array" ref="H1621">FREQUENCY(IF('Data Transformation'!$B$4:$B$8425=B1611,'Data Transformation'!$G$4:$G$8425),'Bin Analysis'!$B1621)</f>
        <v>18</v>
      </c>
      <c r="I1621">
        <f t="shared" si="202"/>
        <v>1</v>
      </c>
      <c r="J1621">
        <f t="shared" si="203"/>
        <v>1</v>
      </c>
      <c r="K1621">
        <f>J1621*Weighting!$W$13</f>
        <v>1</v>
      </c>
      <c r="M1621" s="14"/>
    </row>
    <row r="1622" spans="1:13" x14ac:dyDescent="0.45">
      <c r="A1622" s="32">
        <f>IF(Weighting!$P$14&gt;0,B1622,"")</f>
        <v>1.1810731703000001</v>
      </c>
      <c r="B1622">
        <f>Weighting!$C$14</f>
        <v>1.1810731703000001</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18</v>
      </c>
      <c r="I1622">
        <f t="shared" si="202"/>
        <v>0</v>
      </c>
      <c r="J1622">
        <f t="shared" si="203"/>
        <v>0</v>
      </c>
      <c r="K1622">
        <f>J1622*Weighting!$W$14</f>
        <v>0</v>
      </c>
      <c r="M1622" s="14"/>
    </row>
    <row r="1623" spans="1:13" x14ac:dyDescent="0.45">
      <c r="A1623" s="32">
        <f>IF(Weighting!$P$15&gt;0,B1623,"")</f>
        <v>1.2867489670000001</v>
      </c>
      <c r="B1623">
        <f>Weighting!$C$15</f>
        <v>1.2867489670000001</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18</v>
      </c>
      <c r="I1623">
        <f t="shared" si="202"/>
        <v>0</v>
      </c>
      <c r="J1623">
        <f t="shared" si="203"/>
        <v>0</v>
      </c>
      <c r="K1623">
        <f>J1623*Weighting!$W$15</f>
        <v>0</v>
      </c>
      <c r="M1623" s="14"/>
    </row>
    <row r="1624" spans="1:13" x14ac:dyDescent="0.45">
      <c r="A1624" s="32" t="str">
        <f>IF(Weighting!$P$16&gt;0,B1624,"")</f>
        <v/>
      </c>
      <c r="B1624">
        <f>Weighting!$C$16</f>
        <v>1.3924227637000002</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18</v>
      </c>
      <c r="I1624">
        <f t="shared" si="202"/>
        <v>0</v>
      </c>
      <c r="J1624">
        <f t="shared" si="203"/>
        <v>0</v>
      </c>
      <c r="K1624">
        <f>J1624*Weighting!$W$16</f>
        <v>0</v>
      </c>
      <c r="M1624" s="14"/>
    </row>
    <row r="1625" spans="1:13" x14ac:dyDescent="0.45">
      <c r="A1625" s="32" t="str">
        <f>IF(Weighting!$P$17&gt;0,B1625,"")</f>
        <v/>
      </c>
      <c r="B1625">
        <f>Weighting!$C$17</f>
        <v>1.4980975604000002</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18</v>
      </c>
      <c r="I1625">
        <f t="shared" si="202"/>
        <v>0</v>
      </c>
      <c r="J1625">
        <f t="shared" si="203"/>
        <v>0</v>
      </c>
      <c r="K1625">
        <f>J1625*Weighting!$W$17</f>
        <v>0</v>
      </c>
      <c r="M1625" s="14"/>
    </row>
    <row r="1626" spans="1:13" x14ac:dyDescent="0.45">
      <c r="A1626" s="32" t="str">
        <f>IF(Weighting!$P$18&gt;0,B1626,"")</f>
        <v/>
      </c>
      <c r="B1626">
        <f>Weighting!$C$18</f>
        <v>1.6037723571000002</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18</v>
      </c>
      <c r="I1626">
        <f t="shared" si="202"/>
        <v>0</v>
      </c>
      <c r="J1626">
        <f t="shared" si="203"/>
        <v>0</v>
      </c>
      <c r="K1626">
        <f>J1626*Weighting!$W$18</f>
        <v>0</v>
      </c>
      <c r="M1626" s="14"/>
    </row>
    <row r="1627" spans="1:13" x14ac:dyDescent="0.45">
      <c r="A1627" s="32" t="str">
        <f>IF(Weighting!$P$19&gt;0,B1627,"")</f>
        <v/>
      </c>
      <c r="B1627">
        <f>Weighting!$C$19</f>
        <v>1.7094471538000002</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18</v>
      </c>
      <c r="I1627">
        <f t="shared" si="202"/>
        <v>0</v>
      </c>
      <c r="J1627">
        <f t="shared" si="203"/>
        <v>0</v>
      </c>
      <c r="K1627">
        <f>J1627*Weighting!$W$19</f>
        <v>0</v>
      </c>
      <c r="M1627" s="14"/>
    </row>
    <row r="1628" spans="1:13" x14ac:dyDescent="0.45">
      <c r="A1628" s="32" t="str">
        <f>IF(Weighting!$P$20&gt;0,B1628,"")</f>
        <v/>
      </c>
      <c r="B1628">
        <f>Weighting!$C$20</f>
        <v>1.8151219505000002</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18</v>
      </c>
      <c r="I1628">
        <f t="shared" si="202"/>
        <v>0</v>
      </c>
      <c r="J1628">
        <f t="shared" si="203"/>
        <v>0</v>
      </c>
      <c r="K1628">
        <f>J1628*Weighting!$W$20</f>
        <v>0</v>
      </c>
      <c r="M1628" s="14"/>
    </row>
    <row r="1629" spans="1:13" x14ac:dyDescent="0.45">
      <c r="A1629" s="32" t="str">
        <f>IF(Weighting!$P$21&gt;0,B1629,"")</f>
        <v/>
      </c>
      <c r="B1629">
        <f>Weighting!$C$21</f>
        <v>1.9207967472000003</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18</v>
      </c>
      <c r="I1629">
        <f t="shared" si="202"/>
        <v>0</v>
      </c>
      <c r="J1629">
        <f t="shared" si="203"/>
        <v>0</v>
      </c>
      <c r="K1629">
        <f>J1629*Weighting!$W$21</f>
        <v>0</v>
      </c>
      <c r="M1629" s="14"/>
    </row>
    <row r="1630" spans="1:13" x14ac:dyDescent="0.45">
      <c r="A1630" s="32" t="str">
        <f>IF(Weighting!$P$22&gt;0,B1630,"")</f>
        <v/>
      </c>
      <c r="B1630">
        <f>Weighting!$C$22</f>
        <v>2.0264715439000001</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18</v>
      </c>
      <c r="I1630">
        <f t="shared" si="202"/>
        <v>0</v>
      </c>
      <c r="J1630">
        <f t="shared" si="203"/>
        <v>0</v>
      </c>
      <c r="K1630">
        <f>J1630*Weighting!$W$22</f>
        <v>0</v>
      </c>
      <c r="M1630" s="14"/>
    </row>
    <row r="1631" spans="1:13" x14ac:dyDescent="0.45">
      <c r="A1631" s="32" t="str">
        <f>IF(Weighting!$P$23&gt;0,B1631,"")</f>
        <v/>
      </c>
      <c r="B1631">
        <f>Weighting!$C$23</f>
        <v>2.1321463405999999</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18</v>
      </c>
      <c r="I1631">
        <f t="shared" si="202"/>
        <v>0</v>
      </c>
      <c r="J1631">
        <f t="shared" si="203"/>
        <v>0</v>
      </c>
      <c r="K1631">
        <f>J1631*Weighting!$W$23</f>
        <v>0</v>
      </c>
      <c r="M1631" s="14"/>
    </row>
    <row r="1632" spans="1:13" x14ac:dyDescent="0.45">
      <c r="A1632" s="32" t="str">
        <f>IF(Weighting!$P$24&gt;0,B1632,"")</f>
        <v/>
      </c>
      <c r="B1632">
        <f>Weighting!$C$24</f>
        <v>2.2378211372999997</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18</v>
      </c>
      <c r="I1632">
        <f t="shared" si="202"/>
        <v>0</v>
      </c>
      <c r="J1632">
        <f t="shared" si="203"/>
        <v>0</v>
      </c>
      <c r="K1632">
        <f>J1632*Weighting!$W$24</f>
        <v>0</v>
      </c>
      <c r="M1632" s="14"/>
    </row>
    <row r="1633" spans="1:25" x14ac:dyDescent="0.45">
      <c r="A1633" s="32" t="str">
        <f>IF(Weighting!$P$25&gt;0,B1633,"")</f>
        <v/>
      </c>
      <c r="B1633">
        <f>Weighting!$C$25</f>
        <v>2.3434959339999994</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18</v>
      </c>
      <c r="I1633">
        <f t="shared" si="202"/>
        <v>0</v>
      </c>
      <c r="J1633">
        <f t="shared" si="203"/>
        <v>0</v>
      </c>
      <c r="K1633">
        <f>J1633*Weighting!$W$25</f>
        <v>0</v>
      </c>
      <c r="M1633" s="14"/>
    </row>
    <row r="1634" spans="1:25" x14ac:dyDescent="0.45">
      <c r="O1634"/>
      <c r="P1634"/>
      <c r="Q1634"/>
      <c r="R1634"/>
    </row>
    <row r="1635" spans="1:25" ht="23.15" x14ac:dyDescent="0.6">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17</v>
      </c>
      <c r="N1635" s="27">
        <f>IF('Input and Summary Results'!$J$16="minimum",'Bin Analysis'!X1636/(M1635-1),'Bin Analysis'!Y1635/('Bin Analysis'!M1635-1))</f>
        <v>0</v>
      </c>
      <c r="O1635" s="27">
        <f>IF(M1635=FALSE,NA(),(VLOOKUP(1,C1638:K1657,4,FALSE))/(M1635-1))</f>
        <v>0.75</v>
      </c>
      <c r="P1635" s="27">
        <f>IF(M1635=FALSE,NA(),SUM(J1638:J1657)/Weighting!$S$5)</f>
        <v>0.8</v>
      </c>
      <c r="Q1635" s="27">
        <f>IF(M1635=FALSE,NA(),SUM(K1638:K1657)/Weighting!$S$6)</f>
        <v>0.82608695652173914</v>
      </c>
      <c r="R1635" s="27">
        <f>IF(M1635=FALSE,NA(),(VLOOKUP(1,G1638:K1657,3,FALSE))/(M1635-1))</f>
        <v>0</v>
      </c>
      <c r="S1635" s="22" t="str">
        <f>IF(M1635=FALSE,NA(),IF(SUM(J1638:J1657)=2,"yes","no"))</f>
        <v>no</v>
      </c>
      <c r="X1635" s="2" cm="2">
        <f t="array" ref="X1635:X1636">FREQUENCY(IF('Data Transformation'!$B$425:$B$6424='Bin Analysis'!L1635,'Data Transformation'!$G$425:$G$6424),'Data Transformation'!$U$11)</f>
        <v>16</v>
      </c>
      <c r="Y1635" s="2" cm="2">
        <f t="array" ref="Y1635:Y1636">FREQUENCY(IF('Data Transformation'!$B$425:$B$6424='Bin Analysis'!L1635,'Data Transformation'!$G$425:$G$6424),'Data Transformation'!$U$12)</f>
        <v>4</v>
      </c>
    </row>
    <row r="1636" spans="1:25" x14ac:dyDescent="0.45">
      <c r="A1636" s="14" t="s">
        <v>67</v>
      </c>
      <c r="B1636" t="s">
        <v>47</v>
      </c>
      <c r="C1636" t="s">
        <v>5</v>
      </c>
      <c r="D1636" t="s">
        <v>100</v>
      </c>
      <c r="E1636" t="s">
        <v>101</v>
      </c>
      <c r="F1636" t="s">
        <v>102</v>
      </c>
      <c r="G1636" t="s">
        <v>70</v>
      </c>
      <c r="H1636" t="s">
        <v>31</v>
      </c>
      <c r="I1636" t="s">
        <v>32</v>
      </c>
      <c r="J1636" t="s">
        <v>46</v>
      </c>
      <c r="K1636" s="14" t="s">
        <v>45</v>
      </c>
      <c r="M1636" s="14"/>
      <c r="X1636" s="2">
        <v>0</v>
      </c>
      <c r="Y1636" s="2">
        <v>12</v>
      </c>
    </row>
    <row r="1637" spans="1:25" x14ac:dyDescent="0.4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45">
      <c r="A1638" s="32">
        <f>IF(Weighting!$P$6&gt;0,B1638,"")</f>
        <v>0.3356747967</v>
      </c>
      <c r="B1638">
        <f>Weighting!$C$6</f>
        <v>0.3356747967</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0</v>
      </c>
      <c r="I1638">
        <f>H1638-H1637</f>
        <v>0</v>
      </c>
      <c r="J1638">
        <f>IF(I1638=0,0,1)</f>
        <v>0</v>
      </c>
      <c r="K1638">
        <f>J1638*Weighting!$W$6</f>
        <v>0</v>
      </c>
      <c r="M1638" s="14"/>
    </row>
    <row r="1639" spans="1:25" x14ac:dyDescent="0.45">
      <c r="A1639" s="32">
        <f>IF(Weighting!$P$7&gt;0,B1639,"")</f>
        <v>0.44134959340000002</v>
      </c>
      <c r="B1639">
        <f>Weighting!$C$7</f>
        <v>0.44134959340000002</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1</v>
      </c>
      <c r="I1639">
        <f t="shared" ref="I1639:I1657" si="205">H1639-H1638</f>
        <v>1</v>
      </c>
      <c r="J1639">
        <f>IF(I1639=0,0,1)</f>
        <v>1</v>
      </c>
      <c r="K1639">
        <f>J1639*Weighting!$W$7</f>
        <v>2</v>
      </c>
      <c r="M1639" s="14"/>
    </row>
    <row r="1640" spans="1:25" x14ac:dyDescent="0.45">
      <c r="A1640" s="32">
        <f>IF(Weighting!$P$8&gt;0,B1640,"")</f>
        <v>0.54702439010000004</v>
      </c>
      <c r="B1640">
        <f>Weighting!$C$8</f>
        <v>0.54702439010000004</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2</v>
      </c>
      <c r="I1640">
        <f t="shared" si="205"/>
        <v>1</v>
      </c>
      <c r="J1640">
        <f t="shared" ref="J1640:J1657" si="206">IF(I1640=0,0,1)</f>
        <v>1</v>
      </c>
      <c r="K1640">
        <f>J1640*Weighting!$W$8</f>
        <v>3</v>
      </c>
      <c r="M1640" s="14"/>
    </row>
    <row r="1641" spans="1:25" x14ac:dyDescent="0.45">
      <c r="A1641" s="32">
        <f>IF(Weighting!$P$9&gt;0,B1641,"")</f>
        <v>0.65269918680000005</v>
      </c>
      <c r="B1641" s="50">
        <f>Weighting!$C$9</f>
        <v>0.65269918680000005</v>
      </c>
      <c r="C1641">
        <f>Weighting!$F$9</f>
        <v>0</v>
      </c>
      <c r="D1641" t="b">
        <f>IF(C1641=1,'Data Transformation'!$G$3+0.5*'Data Transformation'!$W$25,IF(C1642=1,D1642-'Data Transformation'!$W$25,FALSE))</f>
        <v>0</v>
      </c>
      <c r="E1641" t="str">
        <f t="array" ref="E1641">IF(ISLOGICAL(D1641),"",FREQUENCY(IF('Data Transformation'!$B$425:$B$8425='Bin Analysis'!$B1635,'Data Transformation'!$G$425:$G$8425),D1641))</f>
        <v/>
      </c>
      <c r="F1641" t="str">
        <f t="shared" si="204"/>
        <v/>
      </c>
      <c r="G1641">
        <f>Weighting!$H$9</f>
        <v>0</v>
      </c>
      <c r="H1641">
        <f t="array" ref="H1641">FREQUENCY(IF('Data Transformation'!$B$4:$B$8425=B1635,'Data Transformation'!$G$4:$G$8425),'Bin Analysis'!$B1641)</f>
        <v>3</v>
      </c>
      <c r="I1641">
        <f t="shared" si="205"/>
        <v>1</v>
      </c>
      <c r="J1641">
        <f t="shared" si="206"/>
        <v>1</v>
      </c>
      <c r="K1641">
        <f>J1641*Weighting!$W$9</f>
        <v>3</v>
      </c>
      <c r="M1641" s="14"/>
    </row>
    <row r="1642" spans="1:25" x14ac:dyDescent="0.45">
      <c r="A1642" s="32">
        <f>IF(Weighting!$P$10&gt;0,B1642,"")</f>
        <v>0.75837398350000007</v>
      </c>
      <c r="B1642">
        <f>Weighting!$C$10</f>
        <v>0.75837398350000007</v>
      </c>
      <c r="C1642">
        <f>Weighting!$F$10</f>
        <v>0</v>
      </c>
      <c r="D1642" t="b">
        <f>IF(C1642=1,'Data Transformation'!$G$3+0.5*'Data Transformation'!$W$25,IF(C1643=1,D1643-'Data Transformation'!$W$25,FALSE))</f>
        <v>0</v>
      </c>
      <c r="E1642" t="str">
        <f t="array" ref="E1642">IF(ISLOGICAL(D1642),"",FREQUENCY(IF('Data Transformation'!$B$425:$B$8425='Bin Analysis'!$B1635,'Data Transformation'!$G$425:$G$8425),D1642))</f>
        <v/>
      </c>
      <c r="F1642" t="str">
        <f t="shared" si="204"/>
        <v/>
      </c>
      <c r="G1642">
        <f>Weighting!$H$10</f>
        <v>0</v>
      </c>
      <c r="H1642">
        <f t="array" ref="H1642">FREQUENCY(IF('Data Transformation'!$B$4:$B$8425=B1635,'Data Transformation'!$G$4:$G$8425),'Bin Analysis'!$B1642)</f>
        <v>4</v>
      </c>
      <c r="I1642">
        <f t="shared" si="205"/>
        <v>1</v>
      </c>
      <c r="J1642">
        <f t="shared" si="206"/>
        <v>1</v>
      </c>
      <c r="K1642">
        <f>J1642*Weighting!$W$10</f>
        <v>3</v>
      </c>
      <c r="M1642" s="14"/>
    </row>
    <row r="1643" spans="1:25" x14ac:dyDescent="0.45">
      <c r="A1643" s="32">
        <f>IF(Weighting!$P$11&gt;0,B1643,"")</f>
        <v>0.86404878020000009</v>
      </c>
      <c r="B1643">
        <f>Weighting!$C$11</f>
        <v>0.86404878020000009</v>
      </c>
      <c r="C1643">
        <f>Weighting!$F$11</f>
        <v>0</v>
      </c>
      <c r="D1643" t="b">
        <f>IF(C1643=1,'Data Transformation'!$G$3+0.5*'Data Transformation'!$W$25,IF(C1644=1,D1644-'Data Transformation'!$W$25,FALSE))</f>
        <v>0</v>
      </c>
      <c r="E1643" t="str">
        <f t="array" ref="E1643">IF(ISLOGICAL(D1643),"",FREQUENCY(IF('Data Transformation'!$B$425:$B$8425='Bin Analysis'!$B1635,'Data Transformation'!$G$425:$G$8425),D1643))</f>
        <v/>
      </c>
      <c r="F1643" t="str">
        <f t="shared" si="204"/>
        <v/>
      </c>
      <c r="G1643">
        <f>Weighting!$H$11</f>
        <v>0</v>
      </c>
      <c r="H1643">
        <f t="array" ref="H1643">FREQUENCY(IF('Data Transformation'!$B$4:$B$8425=B1635,'Data Transformation'!$G$4:$G$8425),'Bin Analysis'!$B1643)</f>
        <v>6</v>
      </c>
      <c r="I1643">
        <f t="shared" si="205"/>
        <v>2</v>
      </c>
      <c r="J1643">
        <f t="shared" si="206"/>
        <v>1</v>
      </c>
      <c r="K1643">
        <f>J1643*Weighting!$W$11</f>
        <v>3</v>
      </c>
      <c r="M1643" s="14"/>
    </row>
    <row r="1644" spans="1:25" x14ac:dyDescent="0.45">
      <c r="A1644" s="32">
        <f>IF(Weighting!$P$12&gt;0,B1644,"")</f>
        <v>0.96972357690000011</v>
      </c>
      <c r="B1644">
        <f>Weighting!$C$12</f>
        <v>0.96972357690000011</v>
      </c>
      <c r="C1644">
        <f>Weighting!$F$12</f>
        <v>0</v>
      </c>
      <c r="D1644">
        <f>IF(C1644=1,'Data Transformation'!$G$3+0.5*'Data Transformation'!$W$25,IF(C1645=1,D1645-'Data Transformation'!$W$25,FALSE))</f>
        <v>0.76999999999999991</v>
      </c>
      <c r="E1644">
        <f t="array" ref="E1644">IF(ISLOGICAL(D1644),"",FREQUENCY(IF('Data Transformation'!$B$425:$B$8425='Bin Analysis'!$B1635,'Data Transformation'!$G$425:$G$8425),D1644))</f>
        <v>4</v>
      </c>
      <c r="F1644" t="e">
        <f t="shared" si="204"/>
        <v>#VALUE!</v>
      </c>
      <c r="G1644">
        <f>Weighting!$H$12</f>
        <v>0</v>
      </c>
      <c r="H1644">
        <f t="array" ref="H1644">FREQUENCY(IF('Data Transformation'!$B$4:$B$8425=B1635,'Data Transformation'!$G$4:$G$8425),'Bin Analysis'!$B1644)</f>
        <v>11</v>
      </c>
      <c r="I1644">
        <f t="shared" si="205"/>
        <v>5</v>
      </c>
      <c r="J1644">
        <f t="shared" si="206"/>
        <v>1</v>
      </c>
      <c r="K1644">
        <f>J1644*Weighting!$W$12</f>
        <v>2</v>
      </c>
      <c r="M1644" s="14"/>
    </row>
    <row r="1645" spans="1:25" x14ac:dyDescent="0.45">
      <c r="A1645" s="32">
        <f>IF(Weighting!$P$13&gt;0,B1645,"")</f>
        <v>1.0753983736000001</v>
      </c>
      <c r="B1645">
        <f>Weighting!$C$13</f>
        <v>1.0753983736000001</v>
      </c>
      <c r="C1645">
        <f>Weighting!$F$13</f>
        <v>1</v>
      </c>
      <c r="D1645">
        <f>IF(C1645=1,'Data Transformation'!$G$3+0.5*'Data Transformation'!$W$25,IF(C1646=1,D1646-'Data Transformation'!$W$25,FALSE))</f>
        <v>1.17</v>
      </c>
      <c r="E1645">
        <f t="array" ref="E1645">IF(ISLOGICAL(D1645),"",FREQUENCY(IF('Data Transformation'!$B$425:$B$8425='Bin Analysis'!$B1635,'Data Transformation'!$G$425:$G$8425),D1645))</f>
        <v>16</v>
      </c>
      <c r="F1645">
        <f t="shared" si="204"/>
        <v>12</v>
      </c>
      <c r="G1645">
        <f>Weighting!$H$13</f>
        <v>0</v>
      </c>
      <c r="H1645">
        <f t="array" ref="H1645">FREQUENCY(IF('Data Transformation'!$B$4:$B$8425=B1635,'Data Transformation'!$G$4:$G$8425),'Bin Analysis'!$B1645)</f>
        <v>16</v>
      </c>
      <c r="I1645">
        <f t="shared" si="205"/>
        <v>5</v>
      </c>
      <c r="J1645">
        <f t="shared" si="206"/>
        <v>1</v>
      </c>
      <c r="K1645">
        <f>J1645*Weighting!$W$13</f>
        <v>1</v>
      </c>
      <c r="M1645" s="14"/>
    </row>
    <row r="1646" spans="1:25" x14ac:dyDescent="0.45">
      <c r="A1646" s="32">
        <f>IF(Weighting!$P$14&gt;0,B1646,"")</f>
        <v>1.1810731703000001</v>
      </c>
      <c r="B1646">
        <f>Weighting!$C$14</f>
        <v>1.1810731703000001</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17</v>
      </c>
      <c r="I1646">
        <f t="shared" si="205"/>
        <v>1</v>
      </c>
      <c r="J1646">
        <f t="shared" si="206"/>
        <v>1</v>
      </c>
      <c r="K1646">
        <f>J1646*Weighting!$W$14</f>
        <v>2</v>
      </c>
      <c r="M1646" s="14"/>
    </row>
    <row r="1647" spans="1:25" x14ac:dyDescent="0.45">
      <c r="A1647" s="32">
        <f>IF(Weighting!$P$15&gt;0,B1647,"")</f>
        <v>1.2867489670000001</v>
      </c>
      <c r="B1647">
        <f>Weighting!$C$15</f>
        <v>1.2867489670000001</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17</v>
      </c>
      <c r="I1647">
        <f t="shared" si="205"/>
        <v>0</v>
      </c>
      <c r="J1647">
        <f t="shared" si="206"/>
        <v>0</v>
      </c>
      <c r="K1647">
        <f>J1647*Weighting!$W$15</f>
        <v>0</v>
      </c>
      <c r="M1647" s="14"/>
    </row>
    <row r="1648" spans="1:25" x14ac:dyDescent="0.45">
      <c r="A1648" s="32" t="str">
        <f>IF(Weighting!$P$16&gt;0,B1648,"")</f>
        <v/>
      </c>
      <c r="B1648">
        <f>Weighting!$C$16</f>
        <v>1.3924227637000002</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17</v>
      </c>
      <c r="I1648">
        <f t="shared" si="205"/>
        <v>0</v>
      </c>
      <c r="J1648">
        <f t="shared" si="206"/>
        <v>0</v>
      </c>
      <c r="K1648">
        <f>J1648*Weighting!$W$16</f>
        <v>0</v>
      </c>
      <c r="M1648" s="14"/>
    </row>
    <row r="1649" spans="1:25" x14ac:dyDescent="0.45">
      <c r="A1649" s="32" t="str">
        <f>IF(Weighting!$P$17&gt;0,B1649,"")</f>
        <v/>
      </c>
      <c r="B1649">
        <f>Weighting!$C$17</f>
        <v>1.4980975604000002</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17</v>
      </c>
      <c r="I1649">
        <f t="shared" si="205"/>
        <v>0</v>
      </c>
      <c r="J1649">
        <f t="shared" si="206"/>
        <v>0</v>
      </c>
      <c r="K1649">
        <f>J1649*Weighting!$W$17</f>
        <v>0</v>
      </c>
      <c r="M1649" s="14"/>
    </row>
    <row r="1650" spans="1:25" x14ac:dyDescent="0.45">
      <c r="A1650" s="32" t="str">
        <f>IF(Weighting!$P$18&gt;0,B1650,"")</f>
        <v/>
      </c>
      <c r="B1650">
        <f>Weighting!$C$18</f>
        <v>1.6037723571000002</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17</v>
      </c>
      <c r="I1650">
        <f t="shared" si="205"/>
        <v>0</v>
      </c>
      <c r="J1650">
        <f t="shared" si="206"/>
        <v>0</v>
      </c>
      <c r="K1650">
        <f>J1650*Weighting!$W$18</f>
        <v>0</v>
      </c>
      <c r="M1650" s="14"/>
    </row>
    <row r="1651" spans="1:25" x14ac:dyDescent="0.45">
      <c r="A1651" s="32" t="str">
        <f>IF(Weighting!$P$19&gt;0,B1651,"")</f>
        <v/>
      </c>
      <c r="B1651">
        <f>Weighting!$C$19</f>
        <v>1.7094471538000002</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17</v>
      </c>
      <c r="I1651">
        <f t="shared" si="205"/>
        <v>0</v>
      </c>
      <c r="J1651">
        <f t="shared" si="206"/>
        <v>0</v>
      </c>
      <c r="K1651">
        <f>J1651*Weighting!$W$19</f>
        <v>0</v>
      </c>
      <c r="M1651" s="14"/>
    </row>
    <row r="1652" spans="1:25" x14ac:dyDescent="0.45">
      <c r="A1652" s="32" t="str">
        <f>IF(Weighting!$P$20&gt;0,B1652,"")</f>
        <v/>
      </c>
      <c r="B1652">
        <f>Weighting!$C$20</f>
        <v>1.8151219505000002</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17</v>
      </c>
      <c r="I1652">
        <f t="shared" si="205"/>
        <v>0</v>
      </c>
      <c r="J1652">
        <f t="shared" si="206"/>
        <v>0</v>
      </c>
      <c r="K1652">
        <f>J1652*Weighting!$W$20</f>
        <v>0</v>
      </c>
      <c r="M1652" s="14"/>
    </row>
    <row r="1653" spans="1:25" x14ac:dyDescent="0.45">
      <c r="A1653" s="32" t="str">
        <f>IF(Weighting!$P$21&gt;0,B1653,"")</f>
        <v/>
      </c>
      <c r="B1653">
        <f>Weighting!$C$21</f>
        <v>1.9207967472000003</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17</v>
      </c>
      <c r="I1653">
        <f t="shared" si="205"/>
        <v>0</v>
      </c>
      <c r="J1653">
        <f t="shared" si="206"/>
        <v>0</v>
      </c>
      <c r="K1653">
        <f>J1653*Weighting!$W$21</f>
        <v>0</v>
      </c>
      <c r="M1653" s="14"/>
    </row>
    <row r="1654" spans="1:25" x14ac:dyDescent="0.45">
      <c r="A1654" s="32" t="str">
        <f>IF(Weighting!$P$22&gt;0,B1654,"")</f>
        <v/>
      </c>
      <c r="B1654">
        <f>Weighting!$C$22</f>
        <v>2.0264715439000001</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17</v>
      </c>
      <c r="I1654">
        <f t="shared" si="205"/>
        <v>0</v>
      </c>
      <c r="J1654">
        <f t="shared" si="206"/>
        <v>0</v>
      </c>
      <c r="K1654">
        <f>J1654*Weighting!$W$22</f>
        <v>0</v>
      </c>
      <c r="M1654" s="14"/>
    </row>
    <row r="1655" spans="1:25" x14ac:dyDescent="0.45">
      <c r="A1655" s="32" t="str">
        <f>IF(Weighting!$P$23&gt;0,B1655,"")</f>
        <v/>
      </c>
      <c r="B1655">
        <f>Weighting!$C$23</f>
        <v>2.1321463405999999</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17</v>
      </c>
      <c r="I1655">
        <f t="shared" si="205"/>
        <v>0</v>
      </c>
      <c r="J1655">
        <f t="shared" si="206"/>
        <v>0</v>
      </c>
      <c r="K1655">
        <f>J1655*Weighting!$W$23</f>
        <v>0</v>
      </c>
      <c r="M1655" s="14"/>
    </row>
    <row r="1656" spans="1:25" x14ac:dyDescent="0.45">
      <c r="A1656" s="32" t="str">
        <f>IF(Weighting!$P$24&gt;0,B1656,"")</f>
        <v/>
      </c>
      <c r="B1656">
        <f>Weighting!$C$24</f>
        <v>2.2378211372999997</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17</v>
      </c>
      <c r="I1656">
        <f t="shared" si="205"/>
        <v>0</v>
      </c>
      <c r="J1656">
        <f t="shared" si="206"/>
        <v>0</v>
      </c>
      <c r="K1656">
        <f>J1656*Weighting!$W$24</f>
        <v>0</v>
      </c>
      <c r="M1656" s="14"/>
    </row>
    <row r="1657" spans="1:25" x14ac:dyDescent="0.45">
      <c r="A1657" s="32" t="str">
        <f>IF(Weighting!$P$25&gt;0,B1657,"")</f>
        <v/>
      </c>
      <c r="B1657">
        <f>Weighting!$C$25</f>
        <v>2.3434959339999994</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17</v>
      </c>
      <c r="I1657">
        <f t="shared" si="205"/>
        <v>0</v>
      </c>
      <c r="J1657">
        <f t="shared" si="206"/>
        <v>0</v>
      </c>
      <c r="K1657">
        <f>J1657*Weighting!$W$25</f>
        <v>0</v>
      </c>
      <c r="M1657" s="14"/>
    </row>
    <row r="1658" spans="1:25" x14ac:dyDescent="0.45">
      <c r="O1658"/>
      <c r="P1658"/>
      <c r="Q1658"/>
      <c r="R1658"/>
    </row>
    <row r="1659" spans="1:25" ht="23.15" x14ac:dyDescent="0.6">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18</v>
      </c>
      <c r="N1659" s="27">
        <f>IF('Input and Summary Results'!$J$16="minimum",'Bin Analysis'!X1660/(M1659-1),'Bin Analysis'!Y1659/('Bin Analysis'!M1659-1))</f>
        <v>0</v>
      </c>
      <c r="O1659" s="27">
        <f>IF(M1659=FALSE,NA(),(VLOOKUP(1,C1662:K1681,4,FALSE))/(M1659-1))</f>
        <v>0.94117647058823528</v>
      </c>
      <c r="P1659" s="27">
        <f>IF(M1659=FALSE,NA(),SUM(J1662:J1681)/Weighting!$S$5)</f>
        <v>0.5</v>
      </c>
      <c r="Q1659" s="27">
        <f>IF(M1659=FALSE,NA(),SUM(K1662:K1681)/Weighting!$S$6)</f>
        <v>0.47826086956521741</v>
      </c>
      <c r="R1659" s="27">
        <f>IF(M1659=FALSE,NA(),(VLOOKUP(1,G1662:K1681,3,FALSE))/(M1659-1))</f>
        <v>0</v>
      </c>
      <c r="S1659" s="22" t="str">
        <f>IF(M1659=FALSE,NA(),IF(SUM(J1662:J1681)=2,"yes","no"))</f>
        <v>no</v>
      </c>
      <c r="X1659" s="2" cm="2">
        <f t="array" ref="X1659:X1660">FREQUENCY(IF('Data Transformation'!$B$425:$B$6424='Bin Analysis'!L1659,'Data Transformation'!$G$425:$G$6424),'Data Transformation'!$U$11)</f>
        <v>17</v>
      </c>
      <c r="Y1659" s="2" cm="2">
        <f t="array" ref="Y1659:Y1660">FREQUENCY(IF('Data Transformation'!$B$425:$B$6424='Bin Analysis'!L1659,'Data Transformation'!$G$425:$G$6424),'Data Transformation'!$U$12)</f>
        <v>1</v>
      </c>
    </row>
    <row r="1660" spans="1:25" x14ac:dyDescent="0.45">
      <c r="A1660" s="14" t="s">
        <v>67</v>
      </c>
      <c r="B1660" t="s">
        <v>47</v>
      </c>
      <c r="C1660" t="s">
        <v>5</v>
      </c>
      <c r="D1660" t="s">
        <v>100</v>
      </c>
      <c r="E1660" t="s">
        <v>101</v>
      </c>
      <c r="F1660" t="s">
        <v>102</v>
      </c>
      <c r="G1660" t="s">
        <v>70</v>
      </c>
      <c r="H1660" t="s">
        <v>31</v>
      </c>
      <c r="I1660" t="s">
        <v>32</v>
      </c>
      <c r="J1660" t="s">
        <v>46</v>
      </c>
      <c r="K1660" s="14" t="s">
        <v>45</v>
      </c>
      <c r="M1660" s="14"/>
      <c r="X1660" s="2">
        <v>0</v>
      </c>
      <c r="Y1660" s="2">
        <v>16</v>
      </c>
    </row>
    <row r="1661" spans="1:25" x14ac:dyDescent="0.4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45">
      <c r="A1662" s="32">
        <f>IF(Weighting!$P$6&gt;0,B1662,"")</f>
        <v>0.3356747967</v>
      </c>
      <c r="B1662">
        <f>Weighting!$C$6</f>
        <v>0.3356747967</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0</v>
      </c>
      <c r="I1662">
        <f>H1662-H1661</f>
        <v>0</v>
      </c>
      <c r="J1662">
        <f>IF(I1662=0,0,1)</f>
        <v>0</v>
      </c>
      <c r="K1662">
        <f>J1662*Weighting!$W$6</f>
        <v>0</v>
      </c>
      <c r="M1662" s="14"/>
    </row>
    <row r="1663" spans="1:25" x14ac:dyDescent="0.45">
      <c r="A1663" s="32">
        <f>IF(Weighting!$P$7&gt;0,B1663,"")</f>
        <v>0.44134959340000002</v>
      </c>
      <c r="B1663">
        <f>Weighting!$C$7</f>
        <v>0.44134959340000002</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0</v>
      </c>
      <c r="I1663">
        <f t="shared" ref="I1663:I1681" si="208">H1663-H1662</f>
        <v>0</v>
      </c>
      <c r="J1663">
        <f>IF(I1663=0,0,1)</f>
        <v>0</v>
      </c>
      <c r="K1663">
        <f>J1663*Weighting!$W$7</f>
        <v>0</v>
      </c>
      <c r="M1663" s="14"/>
    </row>
    <row r="1664" spans="1:25" x14ac:dyDescent="0.45">
      <c r="A1664" s="32">
        <f>IF(Weighting!$P$8&gt;0,B1664,"")</f>
        <v>0.54702439010000004</v>
      </c>
      <c r="B1664">
        <f>Weighting!$C$8</f>
        <v>0.54702439010000004</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1</v>
      </c>
      <c r="I1664">
        <f t="shared" si="208"/>
        <v>1</v>
      </c>
      <c r="J1664">
        <f t="shared" ref="J1664:J1681" si="209">IF(I1664=0,0,1)</f>
        <v>1</v>
      </c>
      <c r="K1664">
        <f>J1664*Weighting!$W$8</f>
        <v>3</v>
      </c>
      <c r="M1664" s="14"/>
    </row>
    <row r="1665" spans="1:13" x14ac:dyDescent="0.45">
      <c r="A1665" s="32">
        <f>IF(Weighting!$P$9&gt;0,B1665,"")</f>
        <v>0.65269918680000005</v>
      </c>
      <c r="B1665" s="50">
        <f>Weighting!$C$9</f>
        <v>0.65269918680000005</v>
      </c>
      <c r="C1665">
        <f>Weighting!$F$9</f>
        <v>0</v>
      </c>
      <c r="D1665" t="b">
        <f>IF(C1665=1,'Data Transformation'!$G$3+0.5*'Data Transformation'!$W$25,IF(C1666=1,D1666-'Data Transformation'!$W$25,FALSE))</f>
        <v>0</v>
      </c>
      <c r="E1665" t="str">
        <f t="array" ref="E1665">IF(ISLOGICAL(D1665),"",FREQUENCY(IF('Data Transformation'!$B$425:$B$8425='Bin Analysis'!$B1659,'Data Transformation'!$G$425:$G$8425),D1665))</f>
        <v/>
      </c>
      <c r="F1665" t="str">
        <f t="shared" si="207"/>
        <v/>
      </c>
      <c r="G1665">
        <f>Weighting!$H$9</f>
        <v>0</v>
      </c>
      <c r="H1665">
        <f t="array" ref="H1665">FREQUENCY(IF('Data Transformation'!$B$4:$B$8425=B1659,'Data Transformation'!$G$4:$G$8425),'Bin Analysis'!$B1665)</f>
        <v>1</v>
      </c>
      <c r="I1665">
        <f t="shared" si="208"/>
        <v>0</v>
      </c>
      <c r="J1665">
        <f t="shared" si="209"/>
        <v>0</v>
      </c>
      <c r="K1665">
        <f>J1665*Weighting!$W$9</f>
        <v>0</v>
      </c>
      <c r="M1665" s="14"/>
    </row>
    <row r="1666" spans="1:13" x14ac:dyDescent="0.45">
      <c r="A1666" s="32">
        <f>IF(Weighting!$P$10&gt;0,B1666,"")</f>
        <v>0.75837398350000007</v>
      </c>
      <c r="B1666">
        <f>Weighting!$C$10</f>
        <v>0.75837398350000007</v>
      </c>
      <c r="C1666">
        <f>Weighting!$F$10</f>
        <v>0</v>
      </c>
      <c r="D1666" t="b">
        <f>IF(C1666=1,'Data Transformation'!$G$3+0.5*'Data Transformation'!$W$25,IF(C1667=1,D1667-'Data Transformation'!$W$25,FALSE))</f>
        <v>0</v>
      </c>
      <c r="E1666" t="str">
        <f t="array" ref="E1666">IF(ISLOGICAL(D1666),"",FREQUENCY(IF('Data Transformation'!$B$425:$B$8425='Bin Analysis'!$B1659,'Data Transformation'!$G$425:$G$8425),D1666))</f>
        <v/>
      </c>
      <c r="F1666" t="str">
        <f t="shared" si="207"/>
        <v/>
      </c>
      <c r="G1666">
        <f>Weighting!$H$10</f>
        <v>0</v>
      </c>
      <c r="H1666">
        <f t="array" ref="H1666">FREQUENCY(IF('Data Transformation'!$B$4:$B$8425=B1659,'Data Transformation'!$G$4:$G$8425),'Bin Analysis'!$B1666)</f>
        <v>1</v>
      </c>
      <c r="I1666">
        <f t="shared" si="208"/>
        <v>0</v>
      </c>
      <c r="J1666">
        <f t="shared" si="209"/>
        <v>0</v>
      </c>
      <c r="K1666">
        <f>J1666*Weighting!$W$10</f>
        <v>0</v>
      </c>
      <c r="M1666" s="14"/>
    </row>
    <row r="1667" spans="1:13" x14ac:dyDescent="0.45">
      <c r="A1667" s="32">
        <f>IF(Weighting!$P$11&gt;0,B1667,"")</f>
        <v>0.86404878020000009</v>
      </c>
      <c r="B1667">
        <f>Weighting!$C$11</f>
        <v>0.86404878020000009</v>
      </c>
      <c r="C1667">
        <f>Weighting!$F$11</f>
        <v>0</v>
      </c>
      <c r="D1667" t="b">
        <f>IF(C1667=1,'Data Transformation'!$G$3+0.5*'Data Transformation'!$W$25,IF(C1668=1,D1668-'Data Transformation'!$W$25,FALSE))</f>
        <v>0</v>
      </c>
      <c r="E1667" t="str">
        <f t="array" ref="E1667">IF(ISLOGICAL(D1667),"",FREQUENCY(IF('Data Transformation'!$B$425:$B$8425='Bin Analysis'!$B1659,'Data Transformation'!$G$425:$G$8425),D1667))</f>
        <v/>
      </c>
      <c r="F1667" t="str">
        <f t="shared" si="207"/>
        <v/>
      </c>
      <c r="G1667">
        <f>Weighting!$H$11</f>
        <v>0</v>
      </c>
      <c r="H1667">
        <f t="array" ref="H1667">FREQUENCY(IF('Data Transformation'!$B$4:$B$8425=B1659,'Data Transformation'!$G$4:$G$8425),'Bin Analysis'!$B1667)</f>
        <v>3</v>
      </c>
      <c r="I1667">
        <f t="shared" si="208"/>
        <v>2</v>
      </c>
      <c r="J1667">
        <f t="shared" si="209"/>
        <v>1</v>
      </c>
      <c r="K1667">
        <f>J1667*Weighting!$W$11</f>
        <v>3</v>
      </c>
      <c r="M1667" s="14"/>
    </row>
    <row r="1668" spans="1:13" x14ac:dyDescent="0.45">
      <c r="A1668" s="32">
        <f>IF(Weighting!$P$12&gt;0,B1668,"")</f>
        <v>0.96972357690000011</v>
      </c>
      <c r="B1668">
        <f>Weighting!$C$12</f>
        <v>0.96972357690000011</v>
      </c>
      <c r="C1668">
        <f>Weighting!$F$12</f>
        <v>0</v>
      </c>
      <c r="D1668">
        <f>IF(C1668=1,'Data Transformation'!$G$3+0.5*'Data Transformation'!$W$25,IF(C1669=1,D1669-'Data Transformation'!$W$25,FALSE))</f>
        <v>0.76999999999999991</v>
      </c>
      <c r="E1668">
        <f t="array" ref="E1668">IF(ISLOGICAL(D1668),"",FREQUENCY(IF('Data Transformation'!$B$425:$B$8425='Bin Analysis'!$B1659,'Data Transformation'!$G$425:$G$8425),D1668))</f>
        <v>1</v>
      </c>
      <c r="F1668" t="e">
        <f t="shared" si="207"/>
        <v>#VALUE!</v>
      </c>
      <c r="G1668">
        <f>Weighting!$H$12</f>
        <v>0</v>
      </c>
      <c r="H1668">
        <f t="array" ref="H1668">FREQUENCY(IF('Data Transformation'!$B$4:$B$8425=B1659,'Data Transformation'!$G$4:$G$8425),'Bin Analysis'!$B1668)</f>
        <v>11</v>
      </c>
      <c r="I1668">
        <f t="shared" si="208"/>
        <v>8</v>
      </c>
      <c r="J1668">
        <f t="shared" si="209"/>
        <v>1</v>
      </c>
      <c r="K1668">
        <f>J1668*Weighting!$W$12</f>
        <v>2</v>
      </c>
      <c r="M1668" s="14"/>
    </row>
    <row r="1669" spans="1:13" x14ac:dyDescent="0.45">
      <c r="A1669" s="32">
        <f>IF(Weighting!$P$13&gt;0,B1669,"")</f>
        <v>1.0753983736000001</v>
      </c>
      <c r="B1669">
        <f>Weighting!$C$13</f>
        <v>1.0753983736000001</v>
      </c>
      <c r="C1669">
        <f>Weighting!$F$13</f>
        <v>1</v>
      </c>
      <c r="D1669">
        <f>IF(C1669=1,'Data Transformation'!$G$3+0.5*'Data Transformation'!$W$25,IF(C1670=1,D1670-'Data Transformation'!$W$25,FALSE))</f>
        <v>1.17</v>
      </c>
      <c r="E1669">
        <f t="array" ref="E1669">IF(ISLOGICAL(D1669),"",FREQUENCY(IF('Data Transformation'!$B$425:$B$8425='Bin Analysis'!$B1659,'Data Transformation'!$G$425:$G$8425),D1669))</f>
        <v>17</v>
      </c>
      <c r="F1669">
        <f t="shared" si="207"/>
        <v>16</v>
      </c>
      <c r="G1669">
        <f>Weighting!$H$13</f>
        <v>0</v>
      </c>
      <c r="H1669">
        <f t="array" ref="H1669">FREQUENCY(IF('Data Transformation'!$B$4:$B$8425=B1659,'Data Transformation'!$G$4:$G$8425),'Bin Analysis'!$B1669)</f>
        <v>14</v>
      </c>
      <c r="I1669">
        <f t="shared" si="208"/>
        <v>3</v>
      </c>
      <c r="J1669">
        <f t="shared" si="209"/>
        <v>1</v>
      </c>
      <c r="K1669">
        <f>J1669*Weighting!$W$13</f>
        <v>1</v>
      </c>
      <c r="M1669" s="14"/>
    </row>
    <row r="1670" spans="1:13" x14ac:dyDescent="0.45">
      <c r="A1670" s="32">
        <f>IF(Weighting!$P$14&gt;0,B1670,"")</f>
        <v>1.1810731703000001</v>
      </c>
      <c r="B1670">
        <f>Weighting!$C$14</f>
        <v>1.1810731703000001</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18</v>
      </c>
      <c r="I1670">
        <f t="shared" si="208"/>
        <v>4</v>
      </c>
      <c r="J1670">
        <f t="shared" si="209"/>
        <v>1</v>
      </c>
      <c r="K1670">
        <f>J1670*Weighting!$W$14</f>
        <v>2</v>
      </c>
      <c r="M1670" s="14"/>
    </row>
    <row r="1671" spans="1:13" x14ac:dyDescent="0.45">
      <c r="A1671" s="32">
        <f>IF(Weighting!$P$15&gt;0,B1671,"")</f>
        <v>1.2867489670000001</v>
      </c>
      <c r="B1671">
        <f>Weighting!$C$15</f>
        <v>1.2867489670000001</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18</v>
      </c>
      <c r="I1671">
        <f t="shared" si="208"/>
        <v>0</v>
      </c>
      <c r="J1671">
        <f t="shared" si="209"/>
        <v>0</v>
      </c>
      <c r="K1671">
        <f>J1671*Weighting!$W$15</f>
        <v>0</v>
      </c>
      <c r="M1671" s="14"/>
    </row>
    <row r="1672" spans="1:13" x14ac:dyDescent="0.45">
      <c r="A1672" s="32" t="str">
        <f>IF(Weighting!$P$16&gt;0,B1672,"")</f>
        <v/>
      </c>
      <c r="B1672">
        <f>Weighting!$C$16</f>
        <v>1.3924227637000002</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18</v>
      </c>
      <c r="I1672">
        <f t="shared" si="208"/>
        <v>0</v>
      </c>
      <c r="J1672">
        <f t="shared" si="209"/>
        <v>0</v>
      </c>
      <c r="K1672">
        <f>J1672*Weighting!$W$16</f>
        <v>0</v>
      </c>
      <c r="M1672" s="14"/>
    </row>
    <row r="1673" spans="1:13" x14ac:dyDescent="0.45">
      <c r="A1673" s="32" t="str">
        <f>IF(Weighting!$P$17&gt;0,B1673,"")</f>
        <v/>
      </c>
      <c r="B1673">
        <f>Weighting!$C$17</f>
        <v>1.4980975604000002</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18</v>
      </c>
      <c r="I1673">
        <f t="shared" si="208"/>
        <v>0</v>
      </c>
      <c r="J1673">
        <f t="shared" si="209"/>
        <v>0</v>
      </c>
      <c r="K1673">
        <f>J1673*Weighting!$W$17</f>
        <v>0</v>
      </c>
      <c r="M1673" s="14"/>
    </row>
    <row r="1674" spans="1:13" x14ac:dyDescent="0.45">
      <c r="A1674" s="32" t="str">
        <f>IF(Weighting!$P$18&gt;0,B1674,"")</f>
        <v/>
      </c>
      <c r="B1674">
        <f>Weighting!$C$18</f>
        <v>1.6037723571000002</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18</v>
      </c>
      <c r="I1674">
        <f t="shared" si="208"/>
        <v>0</v>
      </c>
      <c r="J1674">
        <f t="shared" si="209"/>
        <v>0</v>
      </c>
      <c r="K1674">
        <f>J1674*Weighting!$W$18</f>
        <v>0</v>
      </c>
      <c r="M1674" s="14"/>
    </row>
    <row r="1675" spans="1:13" x14ac:dyDescent="0.45">
      <c r="A1675" s="32" t="str">
        <f>IF(Weighting!$P$19&gt;0,B1675,"")</f>
        <v/>
      </c>
      <c r="B1675">
        <f>Weighting!$C$19</f>
        <v>1.7094471538000002</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18</v>
      </c>
      <c r="I1675">
        <f t="shared" si="208"/>
        <v>0</v>
      </c>
      <c r="J1675">
        <f t="shared" si="209"/>
        <v>0</v>
      </c>
      <c r="K1675">
        <f>J1675*Weighting!$W$19</f>
        <v>0</v>
      </c>
      <c r="M1675" s="14"/>
    </row>
    <row r="1676" spans="1:13" x14ac:dyDescent="0.45">
      <c r="A1676" s="32" t="str">
        <f>IF(Weighting!$P$20&gt;0,B1676,"")</f>
        <v/>
      </c>
      <c r="B1676">
        <f>Weighting!$C$20</f>
        <v>1.8151219505000002</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18</v>
      </c>
      <c r="I1676">
        <f t="shared" si="208"/>
        <v>0</v>
      </c>
      <c r="J1676">
        <f t="shared" si="209"/>
        <v>0</v>
      </c>
      <c r="K1676">
        <f>J1676*Weighting!$W$20</f>
        <v>0</v>
      </c>
      <c r="M1676" s="14"/>
    </row>
    <row r="1677" spans="1:13" x14ac:dyDescent="0.45">
      <c r="A1677" s="32" t="str">
        <f>IF(Weighting!$P$21&gt;0,B1677,"")</f>
        <v/>
      </c>
      <c r="B1677">
        <f>Weighting!$C$21</f>
        <v>1.9207967472000003</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18</v>
      </c>
      <c r="I1677">
        <f t="shared" si="208"/>
        <v>0</v>
      </c>
      <c r="J1677">
        <f t="shared" si="209"/>
        <v>0</v>
      </c>
      <c r="K1677">
        <f>J1677*Weighting!$W$21</f>
        <v>0</v>
      </c>
      <c r="M1677" s="14"/>
    </row>
    <row r="1678" spans="1:13" x14ac:dyDescent="0.45">
      <c r="A1678" s="32" t="str">
        <f>IF(Weighting!$P$22&gt;0,B1678,"")</f>
        <v/>
      </c>
      <c r="B1678">
        <f>Weighting!$C$22</f>
        <v>2.0264715439000001</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18</v>
      </c>
      <c r="I1678">
        <f t="shared" si="208"/>
        <v>0</v>
      </c>
      <c r="J1678">
        <f t="shared" si="209"/>
        <v>0</v>
      </c>
      <c r="K1678">
        <f>J1678*Weighting!$W$22</f>
        <v>0</v>
      </c>
      <c r="M1678" s="14"/>
    </row>
    <row r="1679" spans="1:13" x14ac:dyDescent="0.45">
      <c r="A1679" s="32" t="str">
        <f>IF(Weighting!$P$23&gt;0,B1679,"")</f>
        <v/>
      </c>
      <c r="B1679">
        <f>Weighting!$C$23</f>
        <v>2.1321463405999999</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18</v>
      </c>
      <c r="I1679">
        <f t="shared" si="208"/>
        <v>0</v>
      </c>
      <c r="J1679">
        <f t="shared" si="209"/>
        <v>0</v>
      </c>
      <c r="K1679">
        <f>J1679*Weighting!$W$23</f>
        <v>0</v>
      </c>
      <c r="M1679" s="14"/>
    </row>
    <row r="1680" spans="1:13" x14ac:dyDescent="0.45">
      <c r="A1680" s="32" t="str">
        <f>IF(Weighting!$P$24&gt;0,B1680,"")</f>
        <v/>
      </c>
      <c r="B1680">
        <f>Weighting!$C$24</f>
        <v>2.2378211372999997</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18</v>
      </c>
      <c r="I1680">
        <f t="shared" si="208"/>
        <v>0</v>
      </c>
      <c r="J1680">
        <f t="shared" si="209"/>
        <v>0</v>
      </c>
      <c r="K1680">
        <f>J1680*Weighting!$W$24</f>
        <v>0</v>
      </c>
      <c r="M1680" s="14"/>
    </row>
    <row r="1681" spans="1:25" x14ac:dyDescent="0.45">
      <c r="A1681" s="32" t="str">
        <f>IF(Weighting!$P$25&gt;0,B1681,"")</f>
        <v/>
      </c>
      <c r="B1681">
        <f>Weighting!$C$25</f>
        <v>2.3434959339999994</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18</v>
      </c>
      <c r="I1681">
        <f t="shared" si="208"/>
        <v>0</v>
      </c>
      <c r="J1681">
        <f t="shared" si="209"/>
        <v>0</v>
      </c>
      <c r="K1681">
        <f>J1681*Weighting!$W$25</f>
        <v>0</v>
      </c>
      <c r="M1681" s="14"/>
    </row>
    <row r="1682" spans="1:25" x14ac:dyDescent="0.45">
      <c r="N1682" s="57"/>
      <c r="O1682"/>
      <c r="P1682"/>
      <c r="Q1682"/>
      <c r="R1682"/>
    </row>
    <row r="1683" spans="1:25" ht="23.15" x14ac:dyDescent="0.6">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15</v>
      </c>
      <c r="N1683" s="27">
        <f>IF('Input and Summary Results'!$J$16="minimum",'Bin Analysis'!X1684/(M1683-1),'Bin Analysis'!Y1683/('Bin Analysis'!M1683-1))</f>
        <v>0</v>
      </c>
      <c r="O1683" s="27">
        <f>IF(M1683=FALSE,NA(),(VLOOKUP(1,C1686:K1705,4,FALSE))/(M1683-1))</f>
        <v>0.7142857142857143</v>
      </c>
      <c r="P1683" s="27">
        <f>IF(M1683=FALSE,NA(),SUM(J1686:J1705)/Weighting!$S$5)</f>
        <v>0.6</v>
      </c>
      <c r="Q1683" s="27">
        <f>IF(M1683=FALSE,NA(),SUM(K1686:K1705)/Weighting!$S$6)</f>
        <v>0.56521739130434778</v>
      </c>
      <c r="R1683" s="27">
        <f>IF(M1683=FALSE,NA(),(VLOOKUP(1,G1686:K1705,3,FALSE))/(M1683-1))</f>
        <v>0</v>
      </c>
      <c r="S1683" s="22" t="str">
        <f>IF(M1683=FALSE,NA(),IF(SUM(J1686:J1705)=2,"yes","no"))</f>
        <v>no</v>
      </c>
      <c r="X1683" s="2" cm="2">
        <f t="array" ref="X1683:X1684">FREQUENCY(IF('Data Transformation'!$B$425:$B$6424='Bin Analysis'!L1683,'Data Transformation'!$G$425:$G$6424),'Data Transformation'!$U$11)</f>
        <v>14</v>
      </c>
      <c r="Y1683" s="2" cm="2">
        <f t="array" ref="Y1683:Y1684">FREQUENCY(IF('Data Transformation'!$B$425:$B$6424='Bin Analysis'!L1683,'Data Transformation'!$G$425:$G$6424),'Data Transformation'!$U$12)</f>
        <v>4</v>
      </c>
    </row>
    <row r="1684" spans="1:25" x14ac:dyDescent="0.45">
      <c r="A1684" s="14" t="s">
        <v>67</v>
      </c>
      <c r="B1684" t="s">
        <v>47</v>
      </c>
      <c r="C1684" t="s">
        <v>5</v>
      </c>
      <c r="D1684" t="s">
        <v>100</v>
      </c>
      <c r="E1684" t="s">
        <v>101</v>
      </c>
      <c r="F1684" t="s">
        <v>102</v>
      </c>
      <c r="G1684" t="s">
        <v>70</v>
      </c>
      <c r="H1684" t="s">
        <v>31</v>
      </c>
      <c r="I1684" t="s">
        <v>32</v>
      </c>
      <c r="J1684" t="s">
        <v>46</v>
      </c>
      <c r="K1684" s="14" t="s">
        <v>45</v>
      </c>
      <c r="M1684" s="14"/>
      <c r="X1684" s="2">
        <v>0</v>
      </c>
      <c r="Y1684" s="2">
        <v>10</v>
      </c>
    </row>
    <row r="1685" spans="1:25" x14ac:dyDescent="0.4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45">
      <c r="A1686" s="32">
        <f>IF(Weighting!$P$6&gt;0,B1686,"")</f>
        <v>0.3356747967</v>
      </c>
      <c r="B1686">
        <f>Weighting!$C$6</f>
        <v>0.3356747967</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0</v>
      </c>
      <c r="I1686">
        <f>H1686-H1685</f>
        <v>0</v>
      </c>
      <c r="J1686">
        <f>IF(I1686=0,0,1)</f>
        <v>0</v>
      </c>
      <c r="K1686">
        <f>J1686*Weighting!$W$6</f>
        <v>0</v>
      </c>
      <c r="M1686" s="14"/>
    </row>
    <row r="1687" spans="1:25" x14ac:dyDescent="0.45">
      <c r="A1687" s="32">
        <f>IF(Weighting!$P$7&gt;0,B1687,"")</f>
        <v>0.44134959340000002</v>
      </c>
      <c r="B1687">
        <f>Weighting!$C$7</f>
        <v>0.44134959340000002</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1</v>
      </c>
      <c r="I1687">
        <f t="shared" ref="I1687:I1705" si="211">H1687-H1686</f>
        <v>1</v>
      </c>
      <c r="J1687">
        <f>IF(I1687=0,0,1)</f>
        <v>1</v>
      </c>
      <c r="K1687">
        <f>J1687*Weighting!$W$7</f>
        <v>2</v>
      </c>
      <c r="M1687" s="14"/>
    </row>
    <row r="1688" spans="1:25" x14ac:dyDescent="0.45">
      <c r="A1688" s="32">
        <f>IF(Weighting!$P$8&gt;0,B1688,"")</f>
        <v>0.54702439010000004</v>
      </c>
      <c r="B1688">
        <f>Weighting!$C$8</f>
        <v>0.54702439010000004</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1</v>
      </c>
      <c r="I1688">
        <f t="shared" si="211"/>
        <v>0</v>
      </c>
      <c r="J1688">
        <f t="shared" ref="J1688:J1705" si="212">IF(I1688=0,0,1)</f>
        <v>0</v>
      </c>
      <c r="K1688">
        <f>J1688*Weighting!$W$8</f>
        <v>0</v>
      </c>
      <c r="M1688" s="14"/>
    </row>
    <row r="1689" spans="1:25" x14ac:dyDescent="0.45">
      <c r="A1689" s="32">
        <f>IF(Weighting!$P$9&gt;0,B1689,"")</f>
        <v>0.65269918680000005</v>
      </c>
      <c r="B1689" s="50">
        <f>Weighting!$C$9</f>
        <v>0.65269918680000005</v>
      </c>
      <c r="C1689">
        <f>Weighting!$F$9</f>
        <v>0</v>
      </c>
      <c r="D1689" t="b">
        <f>IF(C1689=1,'Data Transformation'!$G$3+0.5*'Data Transformation'!$W$25,IF(C1690=1,D1690-'Data Transformation'!$W$25,FALSE))</f>
        <v>0</v>
      </c>
      <c r="E1689" t="str">
        <f t="array" ref="E1689">IF(ISLOGICAL(D1689),"",FREQUENCY(IF('Data Transformation'!$B$425:$B$8425='Bin Analysis'!$B1683,'Data Transformation'!$G$425:$G$8425),D1689))</f>
        <v/>
      </c>
      <c r="F1689" t="str">
        <f t="shared" si="210"/>
        <v/>
      </c>
      <c r="G1689">
        <f>Weighting!$H$9</f>
        <v>0</v>
      </c>
      <c r="H1689">
        <f t="array" ref="H1689">FREQUENCY(IF('Data Transformation'!$B$4:$B$8425=B1683,'Data Transformation'!$G$4:$G$8425),'Bin Analysis'!$B1689)</f>
        <v>1</v>
      </c>
      <c r="I1689">
        <f t="shared" si="211"/>
        <v>0</v>
      </c>
      <c r="J1689">
        <f t="shared" si="212"/>
        <v>0</v>
      </c>
      <c r="K1689">
        <f>J1689*Weighting!$W$9</f>
        <v>0</v>
      </c>
      <c r="M1689" s="14"/>
    </row>
    <row r="1690" spans="1:25" x14ac:dyDescent="0.45">
      <c r="A1690" s="32">
        <f>IF(Weighting!$P$10&gt;0,B1690,"")</f>
        <v>0.75837398350000007</v>
      </c>
      <c r="B1690">
        <f>Weighting!$C$10</f>
        <v>0.75837398350000007</v>
      </c>
      <c r="C1690">
        <f>Weighting!$F$10</f>
        <v>0</v>
      </c>
      <c r="D1690" t="b">
        <f>IF(C1690=1,'Data Transformation'!$G$3+0.5*'Data Transformation'!$W$25,IF(C1691=1,D1691-'Data Transformation'!$W$25,FALSE))</f>
        <v>0</v>
      </c>
      <c r="E1690" t="str">
        <f t="array" ref="E1690">IF(ISLOGICAL(D1690),"",FREQUENCY(IF('Data Transformation'!$B$425:$B$8425='Bin Analysis'!$B1683,'Data Transformation'!$G$425:$G$8425),D1690))</f>
        <v/>
      </c>
      <c r="F1690" t="str">
        <f t="shared" si="210"/>
        <v/>
      </c>
      <c r="G1690">
        <f>Weighting!$H$10</f>
        <v>0</v>
      </c>
      <c r="H1690">
        <f t="array" ref="H1690">FREQUENCY(IF('Data Transformation'!$B$4:$B$8425=B1683,'Data Transformation'!$G$4:$G$8425),'Bin Analysis'!$B1690)</f>
        <v>3</v>
      </c>
      <c r="I1690">
        <f t="shared" si="211"/>
        <v>2</v>
      </c>
      <c r="J1690">
        <f t="shared" si="212"/>
        <v>1</v>
      </c>
      <c r="K1690">
        <f>J1690*Weighting!$W$10</f>
        <v>3</v>
      </c>
      <c r="M1690" s="14"/>
    </row>
    <row r="1691" spans="1:25" x14ac:dyDescent="0.45">
      <c r="A1691" s="32">
        <f>IF(Weighting!$P$11&gt;0,B1691,"")</f>
        <v>0.86404878020000009</v>
      </c>
      <c r="B1691">
        <f>Weighting!$C$11</f>
        <v>0.86404878020000009</v>
      </c>
      <c r="C1691">
        <f>Weighting!$F$11</f>
        <v>0</v>
      </c>
      <c r="D1691" t="b">
        <f>IF(C1691=1,'Data Transformation'!$G$3+0.5*'Data Transformation'!$W$25,IF(C1692=1,D1692-'Data Transformation'!$W$25,FALSE))</f>
        <v>0</v>
      </c>
      <c r="E1691" t="str">
        <f t="array" ref="E1691">IF(ISLOGICAL(D1691),"",FREQUENCY(IF('Data Transformation'!$B$425:$B$8425='Bin Analysis'!$B1683,'Data Transformation'!$G$425:$G$8425),D1691))</f>
        <v/>
      </c>
      <c r="F1691" t="str">
        <f t="shared" si="210"/>
        <v/>
      </c>
      <c r="G1691">
        <f>Weighting!$H$11</f>
        <v>0</v>
      </c>
      <c r="H1691">
        <f t="array" ref="H1691">FREQUENCY(IF('Data Transformation'!$B$4:$B$8425=B1683,'Data Transformation'!$G$4:$G$8425),'Bin Analysis'!$B1691)</f>
        <v>6</v>
      </c>
      <c r="I1691">
        <f t="shared" si="211"/>
        <v>3</v>
      </c>
      <c r="J1691">
        <f t="shared" si="212"/>
        <v>1</v>
      </c>
      <c r="K1691">
        <f>J1691*Weighting!$W$11</f>
        <v>3</v>
      </c>
      <c r="M1691" s="14"/>
    </row>
    <row r="1692" spans="1:25" x14ac:dyDescent="0.45">
      <c r="A1692" s="32">
        <f>IF(Weighting!$P$12&gt;0,B1692,"")</f>
        <v>0.96972357690000011</v>
      </c>
      <c r="B1692">
        <f>Weighting!$C$12</f>
        <v>0.96972357690000011</v>
      </c>
      <c r="C1692">
        <f>Weighting!$F$12</f>
        <v>0</v>
      </c>
      <c r="D1692">
        <f>IF(C1692=1,'Data Transformation'!$G$3+0.5*'Data Transformation'!$W$25,IF(C1693=1,D1693-'Data Transformation'!$W$25,FALSE))</f>
        <v>0.76999999999999991</v>
      </c>
      <c r="E1692">
        <f t="array" ref="E1692">IF(ISLOGICAL(D1692),"",FREQUENCY(IF('Data Transformation'!$B$425:$B$8425='Bin Analysis'!$B1683,'Data Transformation'!$G$425:$G$8425),D1692))</f>
        <v>4</v>
      </c>
      <c r="F1692" t="e">
        <f t="shared" si="210"/>
        <v>#VALUE!</v>
      </c>
      <c r="G1692">
        <f>Weighting!$H$12</f>
        <v>0</v>
      </c>
      <c r="H1692">
        <f t="array" ref="H1692">FREQUENCY(IF('Data Transformation'!$B$4:$B$8425=B1683,'Data Transformation'!$G$4:$G$8425),'Bin Analysis'!$B1692)</f>
        <v>12</v>
      </c>
      <c r="I1692">
        <f t="shared" si="211"/>
        <v>6</v>
      </c>
      <c r="J1692">
        <f t="shared" si="212"/>
        <v>1</v>
      </c>
      <c r="K1692">
        <f>J1692*Weighting!$W$12</f>
        <v>2</v>
      </c>
      <c r="M1692" s="14"/>
    </row>
    <row r="1693" spans="1:25" x14ac:dyDescent="0.45">
      <c r="A1693" s="32">
        <f>IF(Weighting!$P$13&gt;0,B1693,"")</f>
        <v>1.0753983736000001</v>
      </c>
      <c r="B1693">
        <f>Weighting!$C$13</f>
        <v>1.0753983736000001</v>
      </c>
      <c r="C1693">
        <f>Weighting!$F$13</f>
        <v>1</v>
      </c>
      <c r="D1693">
        <f>IF(C1693=1,'Data Transformation'!$G$3+0.5*'Data Transformation'!$W$25,IF(C1694=1,D1694-'Data Transformation'!$W$25,FALSE))</f>
        <v>1.17</v>
      </c>
      <c r="E1693">
        <f t="array" ref="E1693">IF(ISLOGICAL(D1693),"",FREQUENCY(IF('Data Transformation'!$B$425:$B$8425='Bin Analysis'!$B1683,'Data Transformation'!$G$425:$G$8425),D1693))</f>
        <v>14</v>
      </c>
      <c r="F1693">
        <f t="shared" si="210"/>
        <v>10</v>
      </c>
      <c r="G1693">
        <f>Weighting!$H$13</f>
        <v>0</v>
      </c>
      <c r="H1693">
        <f t="array" ref="H1693">FREQUENCY(IF('Data Transformation'!$B$4:$B$8425=B1683,'Data Transformation'!$G$4:$G$8425),'Bin Analysis'!$B1693)</f>
        <v>14</v>
      </c>
      <c r="I1693">
        <f t="shared" si="211"/>
        <v>2</v>
      </c>
      <c r="J1693">
        <f t="shared" si="212"/>
        <v>1</v>
      </c>
      <c r="K1693">
        <f>J1693*Weighting!$W$13</f>
        <v>1</v>
      </c>
      <c r="M1693" s="14"/>
    </row>
    <row r="1694" spans="1:25" x14ac:dyDescent="0.45">
      <c r="A1694" s="32">
        <f>IF(Weighting!$P$14&gt;0,B1694,"")</f>
        <v>1.1810731703000001</v>
      </c>
      <c r="B1694">
        <f>Weighting!$C$14</f>
        <v>1.1810731703000001</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15</v>
      </c>
      <c r="I1694">
        <f t="shared" si="211"/>
        <v>1</v>
      </c>
      <c r="J1694">
        <f t="shared" si="212"/>
        <v>1</v>
      </c>
      <c r="K1694">
        <f>J1694*Weighting!$W$14</f>
        <v>2</v>
      </c>
      <c r="M1694" s="14"/>
    </row>
    <row r="1695" spans="1:25" x14ac:dyDescent="0.45">
      <c r="A1695" s="32">
        <f>IF(Weighting!$P$15&gt;0,B1695,"")</f>
        <v>1.2867489670000001</v>
      </c>
      <c r="B1695">
        <f>Weighting!$C$15</f>
        <v>1.2867489670000001</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15</v>
      </c>
      <c r="I1695">
        <f t="shared" si="211"/>
        <v>0</v>
      </c>
      <c r="J1695">
        <f t="shared" si="212"/>
        <v>0</v>
      </c>
      <c r="K1695">
        <f>J1695*Weighting!$W$15</f>
        <v>0</v>
      </c>
      <c r="M1695" s="14"/>
    </row>
    <row r="1696" spans="1:25" x14ac:dyDescent="0.45">
      <c r="A1696" s="32" t="str">
        <f>IF(Weighting!$P$16&gt;0,B1696,"")</f>
        <v/>
      </c>
      <c r="B1696">
        <f>Weighting!$C$16</f>
        <v>1.3924227637000002</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15</v>
      </c>
      <c r="I1696">
        <f t="shared" si="211"/>
        <v>0</v>
      </c>
      <c r="J1696">
        <f t="shared" si="212"/>
        <v>0</v>
      </c>
      <c r="K1696">
        <f>J1696*Weighting!$W$16</f>
        <v>0</v>
      </c>
      <c r="M1696" s="14"/>
    </row>
    <row r="1697" spans="1:25" x14ac:dyDescent="0.45">
      <c r="A1697" s="32" t="str">
        <f>IF(Weighting!$P$17&gt;0,B1697,"")</f>
        <v/>
      </c>
      <c r="B1697">
        <f>Weighting!$C$17</f>
        <v>1.4980975604000002</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15</v>
      </c>
      <c r="I1697">
        <f t="shared" si="211"/>
        <v>0</v>
      </c>
      <c r="J1697">
        <f t="shared" si="212"/>
        <v>0</v>
      </c>
      <c r="K1697">
        <f>J1697*Weighting!$W$17</f>
        <v>0</v>
      </c>
      <c r="M1697" s="14"/>
    </row>
    <row r="1698" spans="1:25" x14ac:dyDescent="0.45">
      <c r="A1698" s="32" t="str">
        <f>IF(Weighting!$P$18&gt;0,B1698,"")</f>
        <v/>
      </c>
      <c r="B1698">
        <f>Weighting!$C$18</f>
        <v>1.6037723571000002</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15</v>
      </c>
      <c r="I1698">
        <f t="shared" si="211"/>
        <v>0</v>
      </c>
      <c r="J1698">
        <f t="shared" si="212"/>
        <v>0</v>
      </c>
      <c r="K1698">
        <f>J1698*Weighting!$W$18</f>
        <v>0</v>
      </c>
      <c r="M1698" s="14"/>
    </row>
    <row r="1699" spans="1:25" x14ac:dyDescent="0.45">
      <c r="A1699" s="32" t="str">
        <f>IF(Weighting!$P$19&gt;0,B1699,"")</f>
        <v/>
      </c>
      <c r="B1699">
        <f>Weighting!$C$19</f>
        <v>1.7094471538000002</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15</v>
      </c>
      <c r="I1699">
        <f t="shared" si="211"/>
        <v>0</v>
      </c>
      <c r="J1699">
        <f t="shared" si="212"/>
        <v>0</v>
      </c>
      <c r="K1699">
        <f>J1699*Weighting!$W$19</f>
        <v>0</v>
      </c>
      <c r="M1699" s="14"/>
    </row>
    <row r="1700" spans="1:25" x14ac:dyDescent="0.45">
      <c r="A1700" s="32" t="str">
        <f>IF(Weighting!$P$20&gt;0,B1700,"")</f>
        <v/>
      </c>
      <c r="B1700">
        <f>Weighting!$C$20</f>
        <v>1.8151219505000002</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15</v>
      </c>
      <c r="I1700">
        <f t="shared" si="211"/>
        <v>0</v>
      </c>
      <c r="J1700">
        <f t="shared" si="212"/>
        <v>0</v>
      </c>
      <c r="K1700">
        <f>J1700*Weighting!$W$20</f>
        <v>0</v>
      </c>
      <c r="M1700" s="14"/>
    </row>
    <row r="1701" spans="1:25" x14ac:dyDescent="0.45">
      <c r="A1701" s="32" t="str">
        <f>IF(Weighting!$P$21&gt;0,B1701,"")</f>
        <v/>
      </c>
      <c r="B1701">
        <f>Weighting!$C$21</f>
        <v>1.9207967472000003</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15</v>
      </c>
      <c r="I1701">
        <f t="shared" si="211"/>
        <v>0</v>
      </c>
      <c r="J1701">
        <f t="shared" si="212"/>
        <v>0</v>
      </c>
      <c r="K1701">
        <f>J1701*Weighting!$W$21</f>
        <v>0</v>
      </c>
      <c r="M1701" s="14"/>
    </row>
    <row r="1702" spans="1:25" x14ac:dyDescent="0.45">
      <c r="A1702" s="32" t="str">
        <f>IF(Weighting!$P$22&gt;0,B1702,"")</f>
        <v/>
      </c>
      <c r="B1702">
        <f>Weighting!$C$22</f>
        <v>2.0264715439000001</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15</v>
      </c>
      <c r="I1702">
        <f t="shared" si="211"/>
        <v>0</v>
      </c>
      <c r="J1702">
        <f t="shared" si="212"/>
        <v>0</v>
      </c>
      <c r="K1702">
        <f>J1702*Weighting!$W$22</f>
        <v>0</v>
      </c>
      <c r="M1702" s="14"/>
    </row>
    <row r="1703" spans="1:25" x14ac:dyDescent="0.45">
      <c r="A1703" s="32" t="str">
        <f>IF(Weighting!$P$23&gt;0,B1703,"")</f>
        <v/>
      </c>
      <c r="B1703">
        <f>Weighting!$C$23</f>
        <v>2.1321463405999999</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15</v>
      </c>
      <c r="I1703">
        <f t="shared" si="211"/>
        <v>0</v>
      </c>
      <c r="J1703">
        <f t="shared" si="212"/>
        <v>0</v>
      </c>
      <c r="K1703">
        <f>J1703*Weighting!$W$23</f>
        <v>0</v>
      </c>
      <c r="M1703" s="14"/>
    </row>
    <row r="1704" spans="1:25" x14ac:dyDescent="0.45">
      <c r="A1704" s="32" t="str">
        <f>IF(Weighting!$P$24&gt;0,B1704,"")</f>
        <v/>
      </c>
      <c r="B1704">
        <f>Weighting!$C$24</f>
        <v>2.2378211372999997</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15</v>
      </c>
      <c r="I1704">
        <f t="shared" si="211"/>
        <v>0</v>
      </c>
      <c r="J1704">
        <f t="shared" si="212"/>
        <v>0</v>
      </c>
      <c r="K1704">
        <f>J1704*Weighting!$W$24</f>
        <v>0</v>
      </c>
      <c r="M1704" s="14"/>
    </row>
    <row r="1705" spans="1:25" x14ac:dyDescent="0.45">
      <c r="A1705" s="32" t="str">
        <f>IF(Weighting!$P$25&gt;0,B1705,"")</f>
        <v/>
      </c>
      <c r="B1705">
        <f>Weighting!$C$25</f>
        <v>2.3434959339999994</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15</v>
      </c>
      <c r="I1705">
        <f t="shared" si="211"/>
        <v>0</v>
      </c>
      <c r="J1705">
        <f t="shared" si="212"/>
        <v>0</v>
      </c>
      <c r="K1705">
        <f>J1705*Weighting!$W$25</f>
        <v>0</v>
      </c>
      <c r="M1705" s="14"/>
    </row>
    <row r="1706" spans="1:25" x14ac:dyDescent="0.45">
      <c r="A1706" s="32"/>
      <c r="M1706" s="14"/>
    </row>
    <row r="1707" spans="1:25" ht="23.15" x14ac:dyDescent="0.6">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0.89473684210526316</v>
      </c>
      <c r="P1707" s="27">
        <f>IF(M1707=FALSE,NA(),SUM(J1710:J1729)/Weighting!$S$5)</f>
        <v>0.5</v>
      </c>
      <c r="Q1707" s="27">
        <f>IF(M1707=FALSE,NA(),SUM(K1710:K1729)/Weighting!$S$6)</f>
        <v>0.52173913043478259</v>
      </c>
      <c r="R1707" s="27">
        <f>IF(M1707=FALSE,NA(),(VLOOKUP(1,G1710:K1729,3,FALSE))/(M1707-1))</f>
        <v>0</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2</v>
      </c>
    </row>
    <row r="1708" spans="1:25" x14ac:dyDescent="0.45">
      <c r="A1708" s="14" t="s">
        <v>67</v>
      </c>
      <c r="B1708" t="s">
        <v>47</v>
      </c>
      <c r="C1708" t="s">
        <v>5</v>
      </c>
      <c r="D1708" t="s">
        <v>100</v>
      </c>
      <c r="E1708" t="s">
        <v>101</v>
      </c>
      <c r="F1708" t="s">
        <v>102</v>
      </c>
      <c r="G1708" t="s">
        <v>70</v>
      </c>
      <c r="H1708" t="s">
        <v>31</v>
      </c>
      <c r="I1708" t="s">
        <v>32</v>
      </c>
      <c r="J1708" t="s">
        <v>46</v>
      </c>
      <c r="K1708" s="14" t="s">
        <v>45</v>
      </c>
      <c r="M1708" s="14"/>
      <c r="X1708" s="2">
        <v>0</v>
      </c>
      <c r="Y1708" s="2">
        <v>17</v>
      </c>
    </row>
    <row r="1709" spans="1:25" x14ac:dyDescent="0.4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45">
      <c r="A1710" s="32">
        <f>IF(Weighting!$P$6&gt;0,B1710,"")</f>
        <v>0.3356747967</v>
      </c>
      <c r="B1710">
        <f>Weighting!$C$6</f>
        <v>0.3356747967</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0</v>
      </c>
      <c r="I1710">
        <f>H1710-H1709</f>
        <v>0</v>
      </c>
      <c r="J1710">
        <f>IF(I1710=0,0,1)</f>
        <v>0</v>
      </c>
      <c r="K1710">
        <f>J1710*Weighting!$W$6</f>
        <v>0</v>
      </c>
      <c r="M1710" s="14"/>
    </row>
    <row r="1711" spans="1:25" x14ac:dyDescent="0.45">
      <c r="A1711" s="32">
        <f>IF(Weighting!$P$7&gt;0,B1711,"")</f>
        <v>0.44134959340000002</v>
      </c>
      <c r="B1711">
        <f>Weighting!$C$7</f>
        <v>0.44134959340000002</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0</v>
      </c>
      <c r="I1711">
        <f t="shared" ref="I1711:I1729" si="214">H1711-H1710</f>
        <v>0</v>
      </c>
      <c r="J1711">
        <f>IF(I1711=0,0,1)</f>
        <v>0</v>
      </c>
      <c r="K1711">
        <f>J1711*Weighting!$W$7</f>
        <v>0</v>
      </c>
      <c r="M1711" s="14"/>
    </row>
    <row r="1712" spans="1:25" x14ac:dyDescent="0.45">
      <c r="A1712" s="32">
        <f>IF(Weighting!$P$8&gt;0,B1712,"")</f>
        <v>0.54702439010000004</v>
      </c>
      <c r="B1712">
        <f>Weighting!$C$8</f>
        <v>0.54702439010000004</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1</v>
      </c>
      <c r="I1712">
        <f t="shared" si="214"/>
        <v>1</v>
      </c>
      <c r="J1712">
        <f t="shared" ref="J1712:J1729" si="215">IF(I1712=0,0,1)</f>
        <v>1</v>
      </c>
      <c r="K1712">
        <f>J1712*Weighting!$W$8</f>
        <v>3</v>
      </c>
      <c r="M1712" s="14"/>
    </row>
    <row r="1713" spans="1:13" x14ac:dyDescent="0.45">
      <c r="A1713" s="32">
        <f>IF(Weighting!$P$9&gt;0,B1713,"")</f>
        <v>0.65269918680000005</v>
      </c>
      <c r="B1713" s="50">
        <f>Weighting!$C$9</f>
        <v>0.65269918680000005</v>
      </c>
      <c r="C1713">
        <f>Weighting!$F$9</f>
        <v>0</v>
      </c>
      <c r="D1713" t="b">
        <f>IF(C1713=1,'Data Transformation'!$G$3+0.5*'Data Transformation'!$W$25,IF(C1714=1,D1714-'Data Transformation'!$W$25,FALSE))</f>
        <v>0</v>
      </c>
      <c r="E1713" t="str">
        <f t="array" ref="E1713">IF(ISLOGICAL(D1713),"",FREQUENCY(IF('Data Transformation'!$B$425:$B$8425='Bin Analysis'!$B1707,'Data Transformation'!$G$425:$G$8425),D1713))</f>
        <v/>
      </c>
      <c r="F1713" t="str">
        <f t="shared" si="213"/>
        <v/>
      </c>
      <c r="G1713">
        <f>Weighting!$H$9</f>
        <v>0</v>
      </c>
      <c r="H1713">
        <f t="array" ref="H1713">FREQUENCY(IF('Data Transformation'!$B$4:$B$8425=B1707,'Data Transformation'!$G$4:$G$8425),'Bin Analysis'!$B1713)</f>
        <v>1</v>
      </c>
      <c r="I1713">
        <f t="shared" si="214"/>
        <v>0</v>
      </c>
      <c r="J1713">
        <f t="shared" si="215"/>
        <v>0</v>
      </c>
      <c r="K1713">
        <f>J1713*Weighting!$W$9</f>
        <v>0</v>
      </c>
      <c r="M1713" s="14"/>
    </row>
    <row r="1714" spans="1:13" x14ac:dyDescent="0.45">
      <c r="A1714" s="32">
        <f>IF(Weighting!$P$10&gt;0,B1714,"")</f>
        <v>0.75837398350000007</v>
      </c>
      <c r="B1714">
        <f>Weighting!$C$10</f>
        <v>0.75837398350000007</v>
      </c>
      <c r="C1714">
        <f>Weighting!$F$10</f>
        <v>0</v>
      </c>
      <c r="D1714" t="b">
        <f>IF(C1714=1,'Data Transformation'!$G$3+0.5*'Data Transformation'!$W$25,IF(C1715=1,D1715-'Data Transformation'!$W$25,FALSE))</f>
        <v>0</v>
      </c>
      <c r="E1714" t="str">
        <f t="array" ref="E1714">IF(ISLOGICAL(D1714),"",FREQUENCY(IF('Data Transformation'!$B$425:$B$8425='Bin Analysis'!$B1707,'Data Transformation'!$G$425:$G$8425),D1714))</f>
        <v/>
      </c>
      <c r="F1714" t="str">
        <f t="shared" si="213"/>
        <v/>
      </c>
      <c r="G1714">
        <f>Weighting!$H$10</f>
        <v>0</v>
      </c>
      <c r="H1714">
        <f t="array" ref="H1714">FREQUENCY(IF('Data Transformation'!$B$4:$B$8425=B1707,'Data Transformation'!$G$4:$G$8425),'Bin Analysis'!$B1714)</f>
        <v>2</v>
      </c>
      <c r="I1714">
        <f t="shared" si="214"/>
        <v>1</v>
      </c>
      <c r="J1714">
        <f t="shared" si="215"/>
        <v>1</v>
      </c>
      <c r="K1714">
        <f>J1714*Weighting!$W$10</f>
        <v>3</v>
      </c>
      <c r="M1714" s="14"/>
    </row>
    <row r="1715" spans="1:13" x14ac:dyDescent="0.45">
      <c r="A1715" s="32">
        <f>IF(Weighting!$P$11&gt;0,B1715,"")</f>
        <v>0.86404878020000009</v>
      </c>
      <c r="B1715">
        <f>Weighting!$C$11</f>
        <v>0.86404878020000009</v>
      </c>
      <c r="C1715">
        <f>Weighting!$F$11</f>
        <v>0</v>
      </c>
      <c r="D1715" t="b">
        <f>IF(C1715=1,'Data Transformation'!$G$3+0.5*'Data Transformation'!$W$25,IF(C1716=1,D1716-'Data Transformation'!$W$25,FALSE))</f>
        <v>0</v>
      </c>
      <c r="E1715" t="str">
        <f t="array" ref="E1715">IF(ISLOGICAL(D1715),"",FREQUENCY(IF('Data Transformation'!$B$425:$B$8425='Bin Analysis'!$B1707,'Data Transformation'!$G$425:$G$8425),D1715))</f>
        <v/>
      </c>
      <c r="F1715" t="str">
        <f t="shared" si="213"/>
        <v/>
      </c>
      <c r="G1715">
        <f>Weighting!$H$11</f>
        <v>0</v>
      </c>
      <c r="H1715">
        <f t="array" ref="H1715">FREQUENCY(IF('Data Transformation'!$B$4:$B$8425=B1707,'Data Transformation'!$G$4:$G$8425),'Bin Analysis'!$B1715)</f>
        <v>5</v>
      </c>
      <c r="I1715">
        <f t="shared" si="214"/>
        <v>3</v>
      </c>
      <c r="J1715">
        <f t="shared" si="215"/>
        <v>1</v>
      </c>
      <c r="K1715">
        <f>J1715*Weighting!$W$11</f>
        <v>3</v>
      </c>
      <c r="M1715" s="14"/>
    </row>
    <row r="1716" spans="1:13" x14ac:dyDescent="0.45">
      <c r="A1716" s="32">
        <f>IF(Weighting!$P$12&gt;0,B1716,"")</f>
        <v>0.96972357690000011</v>
      </c>
      <c r="B1716">
        <f>Weighting!$C$12</f>
        <v>0.96972357690000011</v>
      </c>
      <c r="C1716">
        <f>Weighting!$F$12</f>
        <v>0</v>
      </c>
      <c r="D1716">
        <f>IF(C1716=1,'Data Transformation'!$G$3+0.5*'Data Transformation'!$W$25,IF(C1717=1,D1717-'Data Transformation'!$W$25,FALSE))</f>
        <v>0.76999999999999991</v>
      </c>
      <c r="E1716">
        <f t="array" ref="E1716">IF(ISLOGICAL(D1716),"",FREQUENCY(IF('Data Transformation'!$B$425:$B$8425='Bin Analysis'!$B1707,'Data Transformation'!$G$425:$G$8425),D1716))</f>
        <v>2</v>
      </c>
      <c r="F1716" t="e">
        <f t="shared" si="213"/>
        <v>#VALUE!</v>
      </c>
      <c r="G1716">
        <f>Weighting!$H$12</f>
        <v>0</v>
      </c>
      <c r="H1716">
        <f t="array" ref="H1716">FREQUENCY(IF('Data Transformation'!$B$4:$B$8425=B1707,'Data Transformation'!$G$4:$G$8425),'Bin Analysis'!$B1716)</f>
        <v>15</v>
      </c>
      <c r="I1716">
        <f t="shared" si="214"/>
        <v>10</v>
      </c>
      <c r="J1716">
        <f t="shared" si="215"/>
        <v>1</v>
      </c>
      <c r="K1716">
        <f>J1716*Weighting!$W$12</f>
        <v>2</v>
      </c>
      <c r="M1716" s="14"/>
    </row>
    <row r="1717" spans="1:13" x14ac:dyDescent="0.45">
      <c r="A1717" s="32">
        <f>IF(Weighting!$P$13&gt;0,B1717,"")</f>
        <v>1.0753983736000001</v>
      </c>
      <c r="B1717">
        <f>Weighting!$C$13</f>
        <v>1.0753983736000001</v>
      </c>
      <c r="C1717">
        <f>Weighting!$F$13</f>
        <v>1</v>
      </c>
      <c r="D1717">
        <f>IF(C1717=1,'Data Transformation'!$G$3+0.5*'Data Transformation'!$W$25,IF(C1718=1,D1718-'Data Transformation'!$W$25,FALSE))</f>
        <v>1.17</v>
      </c>
      <c r="E1717">
        <f t="array" ref="E1717">IF(ISLOGICAL(D1717),"",FREQUENCY(IF('Data Transformation'!$B$425:$B$8425='Bin Analysis'!$B1707,'Data Transformation'!$G$425:$G$8425),D1717))</f>
        <v>19</v>
      </c>
      <c r="F1717">
        <f t="shared" si="213"/>
        <v>17</v>
      </c>
      <c r="G1717">
        <f>Weighting!$H$13</f>
        <v>0</v>
      </c>
      <c r="H1717">
        <f t="array" ref="H1717">FREQUENCY(IF('Data Transformation'!$B$4:$B$8425=B1707,'Data Transformation'!$G$4:$G$8425),'Bin Analysis'!$B1717)</f>
        <v>20</v>
      </c>
      <c r="I1717">
        <f t="shared" si="214"/>
        <v>5</v>
      </c>
      <c r="J1717">
        <f t="shared" si="215"/>
        <v>1</v>
      </c>
      <c r="K1717">
        <f>J1717*Weighting!$W$13</f>
        <v>1</v>
      </c>
      <c r="M1717" s="14"/>
    </row>
    <row r="1718" spans="1:13" x14ac:dyDescent="0.45">
      <c r="A1718" s="32">
        <f>IF(Weighting!$P$14&gt;0,B1718,"")</f>
        <v>1.1810731703000001</v>
      </c>
      <c r="B1718">
        <f>Weighting!$C$14</f>
        <v>1.1810731703000001</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45">
      <c r="A1719" s="32">
        <f>IF(Weighting!$P$15&gt;0,B1719,"")</f>
        <v>1.2867489670000001</v>
      </c>
      <c r="B1719">
        <f>Weighting!$C$15</f>
        <v>1.2867489670000001</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45">
      <c r="A1720" s="32" t="str">
        <f>IF(Weighting!$P$16&gt;0,B1720,"")</f>
        <v/>
      </c>
      <c r="B1720">
        <f>Weighting!$C$16</f>
        <v>1.3924227637000002</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45">
      <c r="A1721" s="32" t="str">
        <f>IF(Weighting!$P$17&gt;0,B1721,"")</f>
        <v/>
      </c>
      <c r="B1721">
        <f>Weighting!$C$17</f>
        <v>1.4980975604000002</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45">
      <c r="A1722" s="32" t="str">
        <f>IF(Weighting!$P$18&gt;0,B1722,"")</f>
        <v/>
      </c>
      <c r="B1722">
        <f>Weighting!$C$18</f>
        <v>1.6037723571000002</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45">
      <c r="A1723" s="32" t="str">
        <f>IF(Weighting!$P$19&gt;0,B1723,"")</f>
        <v/>
      </c>
      <c r="B1723">
        <f>Weighting!$C$19</f>
        <v>1.7094471538000002</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45">
      <c r="A1724" s="32" t="str">
        <f>IF(Weighting!$P$20&gt;0,B1724,"")</f>
        <v/>
      </c>
      <c r="B1724">
        <f>Weighting!$C$20</f>
        <v>1.8151219505000002</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45">
      <c r="A1725" s="32" t="str">
        <f>IF(Weighting!$P$21&gt;0,B1725,"")</f>
        <v/>
      </c>
      <c r="B1725">
        <f>Weighting!$C$21</f>
        <v>1.9207967472000003</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45">
      <c r="A1726" s="32" t="str">
        <f>IF(Weighting!$P$22&gt;0,B1726,"")</f>
        <v/>
      </c>
      <c r="B1726">
        <f>Weighting!$C$22</f>
        <v>2.0264715439000001</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45">
      <c r="A1727" s="32" t="str">
        <f>IF(Weighting!$P$23&gt;0,B1727,"")</f>
        <v/>
      </c>
      <c r="B1727">
        <f>Weighting!$C$23</f>
        <v>2.1321463405999999</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45">
      <c r="A1728" s="32" t="str">
        <f>IF(Weighting!$P$24&gt;0,B1728,"")</f>
        <v/>
      </c>
      <c r="B1728">
        <f>Weighting!$C$24</f>
        <v>2.2378211372999997</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45">
      <c r="A1729" s="32" t="str">
        <f>IF(Weighting!$P$25&gt;0,B1729,"")</f>
        <v/>
      </c>
      <c r="B1729">
        <f>Weighting!$C$25</f>
        <v>2.3434959339999994</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45">
      <c r="O1730"/>
      <c r="P1730"/>
      <c r="Q1730"/>
      <c r="R1730"/>
    </row>
    <row r="1731" spans="1:25" ht="23.15" x14ac:dyDescent="0.6">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20</v>
      </c>
      <c r="N1731" s="27">
        <f>IF('Input and Summary Results'!$J$16="minimum",'Bin Analysis'!X1732/(M1731-1),'Bin Analysis'!Y1731/('Bin Analysis'!M1731-1))</f>
        <v>0</v>
      </c>
      <c r="O1731" s="27">
        <f>IF(M1731=FALSE,NA(),(VLOOKUP(1,C1734:K1753,4,FALSE))/(M1731-1))</f>
        <v>5.2631578947368418E-2</v>
      </c>
      <c r="P1731" s="27">
        <f>IF(M1731=FALSE,NA(),SUM(J1734:J1753)/Weighting!$S$5)</f>
        <v>0.3</v>
      </c>
      <c r="Q1731" s="27">
        <f>IF(M1731=FALSE,NA(),SUM(K1734:K1753)/Weighting!$S$6)</f>
        <v>0.17391304347826086</v>
      </c>
      <c r="R1731" s="27">
        <f>IF(M1731=FALSE,NA(),(VLOOKUP(1,G1734:K1753,3,FALSE))/(M1731-1))</f>
        <v>0.89473684210526316</v>
      </c>
      <c r="S1731" s="22" t="str">
        <f>IF(M1731=FALSE,NA(),IF(SUM(J1734:J1753)=2,"yes","no"))</f>
        <v>no</v>
      </c>
      <c r="X1731" s="2" cm="2">
        <f t="array" ref="X1731:X1732">FREQUENCY(IF('Data Transformation'!$B$425:$B$6424='Bin Analysis'!L1731,'Data Transformation'!$G$425:$G$6424),'Data Transformation'!$U$11)</f>
        <v>19</v>
      </c>
      <c r="Y1731" s="2" cm="2">
        <f t="array" ref="Y1731:Y1732">FREQUENCY(IF('Data Transformation'!$B$425:$B$6424='Bin Analysis'!L1731,'Data Transformation'!$G$425:$G$6424),'Data Transformation'!$U$12)</f>
        <v>18</v>
      </c>
    </row>
    <row r="1732" spans="1:25" x14ac:dyDescent="0.45">
      <c r="A1732" s="14" t="s">
        <v>67</v>
      </c>
      <c r="B1732" t="s">
        <v>47</v>
      </c>
      <c r="C1732" t="s">
        <v>5</v>
      </c>
      <c r="D1732" t="s">
        <v>100</v>
      </c>
      <c r="E1732" t="s">
        <v>101</v>
      </c>
      <c r="F1732" t="s">
        <v>102</v>
      </c>
      <c r="G1732" t="s">
        <v>70</v>
      </c>
      <c r="H1732" t="s">
        <v>31</v>
      </c>
      <c r="I1732" t="s">
        <v>32</v>
      </c>
      <c r="J1732" t="s">
        <v>46</v>
      </c>
      <c r="K1732" s="14" t="s">
        <v>45</v>
      </c>
      <c r="M1732" s="14"/>
      <c r="X1732" s="2">
        <v>0</v>
      </c>
      <c r="Y1732" s="2">
        <v>1</v>
      </c>
    </row>
    <row r="1733" spans="1:25" x14ac:dyDescent="0.4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45">
      <c r="A1734" s="32">
        <f>IF(Weighting!$P$6&gt;0,B1734,"")</f>
        <v>0.3356747967</v>
      </c>
      <c r="B1734">
        <f>Weighting!$C$6</f>
        <v>0.3356747967</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17</v>
      </c>
      <c r="I1734">
        <f>H1734-H1733</f>
        <v>17</v>
      </c>
      <c r="J1734">
        <f>IF(I1734=0,0,1)</f>
        <v>1</v>
      </c>
      <c r="K1734">
        <f>J1734*Weighting!$W$6</f>
        <v>1</v>
      </c>
      <c r="M1734" s="14"/>
    </row>
    <row r="1735" spans="1:25" x14ac:dyDescent="0.45">
      <c r="A1735" s="32">
        <f>IF(Weighting!$P$7&gt;0,B1735,"")</f>
        <v>0.44134959340000002</v>
      </c>
      <c r="B1735">
        <f>Weighting!$C$7</f>
        <v>0.44134959340000002</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18</v>
      </c>
      <c r="I1735">
        <f t="shared" ref="I1735:I1753" si="217">H1735-H1734</f>
        <v>1</v>
      </c>
      <c r="J1735">
        <f>IF(I1735=0,0,1)</f>
        <v>1</v>
      </c>
      <c r="K1735">
        <f>J1735*Weighting!$W$7</f>
        <v>2</v>
      </c>
      <c r="M1735" s="14"/>
    </row>
    <row r="1736" spans="1:25" x14ac:dyDescent="0.45">
      <c r="A1736" s="32">
        <f>IF(Weighting!$P$8&gt;0,B1736,"")</f>
        <v>0.54702439010000004</v>
      </c>
      <c r="B1736">
        <f>Weighting!$C$8</f>
        <v>0.54702439010000004</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18</v>
      </c>
      <c r="I1736">
        <f t="shared" si="217"/>
        <v>0</v>
      </c>
      <c r="J1736">
        <f t="shared" ref="J1736:J1753" si="218">IF(I1736=0,0,1)</f>
        <v>0</v>
      </c>
      <c r="K1736">
        <f>J1736*Weighting!$W$8</f>
        <v>0</v>
      </c>
      <c r="M1736" s="14"/>
    </row>
    <row r="1737" spans="1:25" x14ac:dyDescent="0.45">
      <c r="A1737" s="32">
        <f>IF(Weighting!$P$9&gt;0,B1737,"")</f>
        <v>0.65269918680000005</v>
      </c>
      <c r="B1737" s="50">
        <f>Weighting!$C$9</f>
        <v>0.65269918680000005</v>
      </c>
      <c r="C1737">
        <f>Weighting!$F$9</f>
        <v>0</v>
      </c>
      <c r="D1737" t="b">
        <f>IF(C1737=1,'Data Transformation'!$G$3+0.5*'Data Transformation'!$W$25,IF(C1738=1,D1738-'Data Transformation'!$W$25,FALSE))</f>
        <v>0</v>
      </c>
      <c r="E1737" t="str">
        <f t="array" ref="E1737">IF(ISLOGICAL(D1737),"",FREQUENCY(IF('Data Transformation'!$B$425:$B$8425='Bin Analysis'!$B1731,'Data Transformation'!$G$425:$G$8425),D1737))</f>
        <v/>
      </c>
      <c r="F1737" t="str">
        <f t="shared" si="216"/>
        <v/>
      </c>
      <c r="G1737">
        <f>Weighting!$H$9</f>
        <v>0</v>
      </c>
      <c r="H1737">
        <f t="array" ref="H1737">FREQUENCY(IF('Data Transformation'!$B$4:$B$8425=B1731,'Data Transformation'!$G$4:$G$8425),'Bin Analysis'!$B1737)</f>
        <v>18</v>
      </c>
      <c r="I1737">
        <f t="shared" si="217"/>
        <v>0</v>
      </c>
      <c r="J1737">
        <f t="shared" si="218"/>
        <v>0</v>
      </c>
      <c r="K1737">
        <f>J1737*Weighting!$W$9</f>
        <v>0</v>
      </c>
      <c r="M1737" s="14"/>
    </row>
    <row r="1738" spans="1:25" x14ac:dyDescent="0.45">
      <c r="A1738" s="32">
        <f>IF(Weighting!$P$10&gt;0,B1738,"")</f>
        <v>0.75837398350000007</v>
      </c>
      <c r="B1738">
        <f>Weighting!$C$10</f>
        <v>0.75837398350000007</v>
      </c>
      <c r="C1738">
        <f>Weighting!$F$10</f>
        <v>0</v>
      </c>
      <c r="D1738" t="b">
        <f>IF(C1738=1,'Data Transformation'!$G$3+0.5*'Data Transformation'!$W$25,IF(C1739=1,D1739-'Data Transformation'!$W$25,FALSE))</f>
        <v>0</v>
      </c>
      <c r="E1738" t="str">
        <f t="array" ref="E1738">IF(ISLOGICAL(D1738),"",FREQUENCY(IF('Data Transformation'!$B$425:$B$8425='Bin Analysis'!$B1731,'Data Transformation'!$G$425:$G$8425),D1738))</f>
        <v/>
      </c>
      <c r="F1738" t="str">
        <f t="shared" si="216"/>
        <v/>
      </c>
      <c r="G1738">
        <f>Weighting!$H$10</f>
        <v>0</v>
      </c>
      <c r="H1738">
        <f t="array" ref="H1738">FREQUENCY(IF('Data Transformation'!$B$4:$B$8425=B1731,'Data Transformation'!$G$4:$G$8425),'Bin Analysis'!$B1738)</f>
        <v>18</v>
      </c>
      <c r="I1738">
        <f t="shared" si="217"/>
        <v>0</v>
      </c>
      <c r="J1738">
        <f t="shared" si="218"/>
        <v>0</v>
      </c>
      <c r="K1738">
        <f>J1738*Weighting!$W$10</f>
        <v>0</v>
      </c>
      <c r="M1738" s="14"/>
    </row>
    <row r="1739" spans="1:25" x14ac:dyDescent="0.45">
      <c r="A1739" s="32">
        <f>IF(Weighting!$P$11&gt;0,B1739,"")</f>
        <v>0.86404878020000009</v>
      </c>
      <c r="B1739">
        <f>Weighting!$C$11</f>
        <v>0.86404878020000009</v>
      </c>
      <c r="C1739">
        <f>Weighting!$F$11</f>
        <v>0</v>
      </c>
      <c r="D1739" t="b">
        <f>IF(C1739=1,'Data Transformation'!$G$3+0.5*'Data Transformation'!$W$25,IF(C1740=1,D1740-'Data Transformation'!$W$25,FALSE))</f>
        <v>0</v>
      </c>
      <c r="E1739" t="str">
        <f t="array" ref="E1739">IF(ISLOGICAL(D1739),"",FREQUENCY(IF('Data Transformation'!$B$425:$B$8425='Bin Analysis'!$B1731,'Data Transformation'!$G$425:$G$8425),D1739))</f>
        <v/>
      </c>
      <c r="F1739" t="str">
        <f t="shared" si="216"/>
        <v/>
      </c>
      <c r="G1739">
        <f>Weighting!$H$11</f>
        <v>0</v>
      </c>
      <c r="H1739">
        <f t="array" ref="H1739">FREQUENCY(IF('Data Transformation'!$B$4:$B$8425=B1731,'Data Transformation'!$G$4:$G$8425),'Bin Analysis'!$B1739)</f>
        <v>18</v>
      </c>
      <c r="I1739">
        <f t="shared" si="217"/>
        <v>0</v>
      </c>
      <c r="J1739">
        <f t="shared" si="218"/>
        <v>0</v>
      </c>
      <c r="K1739">
        <f>J1739*Weighting!$W$11</f>
        <v>0</v>
      </c>
      <c r="M1739" s="14"/>
    </row>
    <row r="1740" spans="1:25" x14ac:dyDescent="0.45">
      <c r="A1740" s="32">
        <f>IF(Weighting!$P$12&gt;0,B1740,"")</f>
        <v>0.96972357690000011</v>
      </c>
      <c r="B1740">
        <f>Weighting!$C$12</f>
        <v>0.96972357690000011</v>
      </c>
      <c r="C1740">
        <f>Weighting!$F$12</f>
        <v>0</v>
      </c>
      <c r="D1740">
        <f>IF(C1740=1,'Data Transformation'!$G$3+0.5*'Data Transformation'!$W$25,IF(C1741=1,D1741-'Data Transformation'!$W$25,FALSE))</f>
        <v>0.76999999999999991</v>
      </c>
      <c r="E1740">
        <f t="array" ref="E1740">IF(ISLOGICAL(D1740),"",FREQUENCY(IF('Data Transformation'!$B$425:$B$8425='Bin Analysis'!$B1731,'Data Transformation'!$G$425:$G$8425),D1740))</f>
        <v>18</v>
      </c>
      <c r="F1740" t="e">
        <f t="shared" si="216"/>
        <v>#VALUE!</v>
      </c>
      <c r="G1740">
        <f>Weighting!$H$12</f>
        <v>0</v>
      </c>
      <c r="H1740">
        <f t="array" ref="H1740">FREQUENCY(IF('Data Transformation'!$B$4:$B$8425=B1731,'Data Transformation'!$G$4:$G$8425),'Bin Analysis'!$B1740)</f>
        <v>18</v>
      </c>
      <c r="I1740">
        <f t="shared" si="217"/>
        <v>0</v>
      </c>
      <c r="J1740">
        <f t="shared" si="218"/>
        <v>0</v>
      </c>
      <c r="K1740">
        <f>J1740*Weighting!$W$12</f>
        <v>0</v>
      </c>
      <c r="M1740" s="14"/>
    </row>
    <row r="1741" spans="1:25" x14ac:dyDescent="0.45">
      <c r="A1741" s="32">
        <f>IF(Weighting!$P$13&gt;0,B1741,"")</f>
        <v>1.0753983736000001</v>
      </c>
      <c r="B1741">
        <f>Weighting!$C$13</f>
        <v>1.0753983736000001</v>
      </c>
      <c r="C1741">
        <f>Weighting!$F$13</f>
        <v>1</v>
      </c>
      <c r="D1741">
        <f>IF(C1741=1,'Data Transformation'!$G$3+0.5*'Data Transformation'!$W$25,IF(C1742=1,D1742-'Data Transformation'!$W$25,FALSE))</f>
        <v>1.17</v>
      </c>
      <c r="E1741">
        <f t="array" ref="E1741">IF(ISLOGICAL(D1741),"",FREQUENCY(IF('Data Transformation'!$B$425:$B$8425='Bin Analysis'!$B1731,'Data Transformation'!$G$425:$G$8425),D1741))</f>
        <v>19</v>
      </c>
      <c r="F1741">
        <f t="shared" si="216"/>
        <v>1</v>
      </c>
      <c r="G1741">
        <f>Weighting!$H$13</f>
        <v>0</v>
      </c>
      <c r="H1741">
        <f t="array" ref="H1741">FREQUENCY(IF('Data Transformation'!$B$4:$B$8425=B1731,'Data Transformation'!$G$4:$G$8425),'Bin Analysis'!$B1741)</f>
        <v>20</v>
      </c>
      <c r="I1741">
        <f t="shared" si="217"/>
        <v>2</v>
      </c>
      <c r="J1741">
        <f t="shared" si="218"/>
        <v>1</v>
      </c>
      <c r="K1741">
        <f>J1741*Weighting!$W$13</f>
        <v>1</v>
      </c>
      <c r="M1741" s="14"/>
    </row>
    <row r="1742" spans="1:25" x14ac:dyDescent="0.45">
      <c r="A1742" s="32">
        <f>IF(Weighting!$P$14&gt;0,B1742,"")</f>
        <v>1.1810731703000001</v>
      </c>
      <c r="B1742">
        <f>Weighting!$C$14</f>
        <v>1.1810731703000001</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20</v>
      </c>
      <c r="I1742">
        <f t="shared" si="217"/>
        <v>0</v>
      </c>
      <c r="J1742">
        <f t="shared" si="218"/>
        <v>0</v>
      </c>
      <c r="K1742">
        <f>J1742*Weighting!$W$14</f>
        <v>0</v>
      </c>
      <c r="M1742" s="14"/>
    </row>
    <row r="1743" spans="1:25" x14ac:dyDescent="0.45">
      <c r="A1743" s="32">
        <f>IF(Weighting!$P$15&gt;0,B1743,"")</f>
        <v>1.2867489670000001</v>
      </c>
      <c r="B1743">
        <f>Weighting!$C$15</f>
        <v>1.2867489670000001</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20</v>
      </c>
      <c r="I1743">
        <f t="shared" si="217"/>
        <v>0</v>
      </c>
      <c r="J1743">
        <f t="shared" si="218"/>
        <v>0</v>
      </c>
      <c r="K1743">
        <f>J1743*Weighting!$W$15</f>
        <v>0</v>
      </c>
      <c r="M1743" s="14"/>
    </row>
    <row r="1744" spans="1:25" x14ac:dyDescent="0.45">
      <c r="A1744" s="32" t="str">
        <f>IF(Weighting!$P$16&gt;0,B1744,"")</f>
        <v/>
      </c>
      <c r="B1744">
        <f>Weighting!$C$16</f>
        <v>1.3924227637000002</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20</v>
      </c>
      <c r="I1744">
        <f t="shared" si="217"/>
        <v>0</v>
      </c>
      <c r="J1744">
        <f t="shared" si="218"/>
        <v>0</v>
      </c>
      <c r="K1744">
        <f>J1744*Weighting!$W$16</f>
        <v>0</v>
      </c>
      <c r="M1744" s="14"/>
    </row>
    <row r="1745" spans="1:25" x14ac:dyDescent="0.45">
      <c r="A1745" s="32" t="str">
        <f>IF(Weighting!$P$17&gt;0,B1745,"")</f>
        <v/>
      </c>
      <c r="B1745">
        <f>Weighting!$C$17</f>
        <v>1.4980975604000002</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20</v>
      </c>
      <c r="I1745">
        <f t="shared" si="217"/>
        <v>0</v>
      </c>
      <c r="J1745">
        <f t="shared" si="218"/>
        <v>0</v>
      </c>
      <c r="K1745">
        <f>J1745*Weighting!$W$17</f>
        <v>0</v>
      </c>
      <c r="M1745" s="14"/>
    </row>
    <row r="1746" spans="1:25" x14ac:dyDescent="0.45">
      <c r="A1746" s="32" t="str">
        <f>IF(Weighting!$P$18&gt;0,B1746,"")</f>
        <v/>
      </c>
      <c r="B1746">
        <f>Weighting!$C$18</f>
        <v>1.6037723571000002</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20</v>
      </c>
      <c r="I1746">
        <f t="shared" si="217"/>
        <v>0</v>
      </c>
      <c r="J1746">
        <f t="shared" si="218"/>
        <v>0</v>
      </c>
      <c r="K1746">
        <f>J1746*Weighting!$W$18</f>
        <v>0</v>
      </c>
      <c r="M1746" s="14"/>
    </row>
    <row r="1747" spans="1:25" x14ac:dyDescent="0.45">
      <c r="A1747" s="32" t="str">
        <f>IF(Weighting!$P$19&gt;0,B1747,"")</f>
        <v/>
      </c>
      <c r="B1747">
        <f>Weighting!$C$19</f>
        <v>1.7094471538000002</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20</v>
      </c>
      <c r="I1747">
        <f t="shared" si="217"/>
        <v>0</v>
      </c>
      <c r="J1747">
        <f t="shared" si="218"/>
        <v>0</v>
      </c>
      <c r="K1747">
        <f>J1747*Weighting!$W$19</f>
        <v>0</v>
      </c>
      <c r="M1747" s="14"/>
    </row>
    <row r="1748" spans="1:25" x14ac:dyDescent="0.45">
      <c r="A1748" s="32" t="str">
        <f>IF(Weighting!$P$20&gt;0,B1748,"")</f>
        <v/>
      </c>
      <c r="B1748">
        <f>Weighting!$C$20</f>
        <v>1.8151219505000002</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20</v>
      </c>
      <c r="I1748">
        <f t="shared" si="217"/>
        <v>0</v>
      </c>
      <c r="J1748">
        <f t="shared" si="218"/>
        <v>0</v>
      </c>
      <c r="K1748">
        <f>J1748*Weighting!$W$20</f>
        <v>0</v>
      </c>
      <c r="M1748" s="14"/>
    </row>
    <row r="1749" spans="1:25" x14ac:dyDescent="0.45">
      <c r="A1749" s="32" t="str">
        <f>IF(Weighting!$P$21&gt;0,B1749,"")</f>
        <v/>
      </c>
      <c r="B1749">
        <f>Weighting!$C$21</f>
        <v>1.9207967472000003</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20</v>
      </c>
      <c r="I1749">
        <f t="shared" si="217"/>
        <v>0</v>
      </c>
      <c r="J1749">
        <f t="shared" si="218"/>
        <v>0</v>
      </c>
      <c r="K1749">
        <f>J1749*Weighting!$W$21</f>
        <v>0</v>
      </c>
      <c r="M1749" s="14"/>
    </row>
    <row r="1750" spans="1:25" x14ac:dyDescent="0.45">
      <c r="A1750" s="32" t="str">
        <f>IF(Weighting!$P$22&gt;0,B1750,"")</f>
        <v/>
      </c>
      <c r="B1750">
        <f>Weighting!$C$22</f>
        <v>2.0264715439000001</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20</v>
      </c>
      <c r="I1750">
        <f t="shared" si="217"/>
        <v>0</v>
      </c>
      <c r="J1750">
        <f t="shared" si="218"/>
        <v>0</v>
      </c>
      <c r="K1750">
        <f>J1750*Weighting!$W$22</f>
        <v>0</v>
      </c>
      <c r="M1750" s="14"/>
    </row>
    <row r="1751" spans="1:25" x14ac:dyDescent="0.45">
      <c r="A1751" s="32" t="str">
        <f>IF(Weighting!$P$23&gt;0,B1751,"")</f>
        <v/>
      </c>
      <c r="B1751">
        <f>Weighting!$C$23</f>
        <v>2.1321463405999999</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20</v>
      </c>
      <c r="I1751">
        <f t="shared" si="217"/>
        <v>0</v>
      </c>
      <c r="J1751">
        <f t="shared" si="218"/>
        <v>0</v>
      </c>
      <c r="K1751">
        <f>J1751*Weighting!$W$23</f>
        <v>0</v>
      </c>
      <c r="M1751" s="14"/>
    </row>
    <row r="1752" spans="1:25" x14ac:dyDescent="0.45">
      <c r="A1752" s="32" t="str">
        <f>IF(Weighting!$P$24&gt;0,B1752,"")</f>
        <v/>
      </c>
      <c r="B1752">
        <f>Weighting!$C$24</f>
        <v>2.2378211372999997</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20</v>
      </c>
      <c r="I1752">
        <f t="shared" si="217"/>
        <v>0</v>
      </c>
      <c r="J1752">
        <f t="shared" si="218"/>
        <v>0</v>
      </c>
      <c r="K1752">
        <f>J1752*Weighting!$W$24</f>
        <v>0</v>
      </c>
      <c r="M1752" s="14"/>
    </row>
    <row r="1753" spans="1:25" x14ac:dyDescent="0.45">
      <c r="A1753" s="32" t="str">
        <f>IF(Weighting!$P$25&gt;0,B1753,"")</f>
        <v/>
      </c>
      <c r="B1753">
        <f>Weighting!$C$25</f>
        <v>2.3434959339999994</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20</v>
      </c>
      <c r="I1753">
        <f t="shared" si="217"/>
        <v>0</v>
      </c>
      <c r="J1753">
        <f t="shared" si="218"/>
        <v>0</v>
      </c>
      <c r="K1753">
        <f>J1753*Weighting!$W$25</f>
        <v>0</v>
      </c>
      <c r="M1753" s="14"/>
    </row>
    <row r="1754" spans="1:25" x14ac:dyDescent="0.45">
      <c r="O1754"/>
      <c r="P1754"/>
      <c r="Q1754"/>
      <c r="R1754"/>
    </row>
    <row r="1755" spans="1:25" ht="23.15" x14ac:dyDescent="0.6">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19</v>
      </c>
      <c r="N1755" s="27">
        <f>IF('Input and Summary Results'!$J$16="minimum",'Bin Analysis'!X1756/(M1755-1),'Bin Analysis'!Y1755/('Bin Analysis'!M1755-1))</f>
        <v>0</v>
      </c>
      <c r="O1755" s="27">
        <f>IF(M1755=FALSE,NA(),(VLOOKUP(1,C1758:K1777,4,FALSE))/(M1755-1))</f>
        <v>0.3888888888888889</v>
      </c>
      <c r="P1755" s="27">
        <f>IF(M1755=FALSE,NA(),SUM(J1758:J1777)/Weighting!$S$5)</f>
        <v>0.7</v>
      </c>
      <c r="Q1755" s="27">
        <f>IF(M1755=FALSE,NA(),SUM(K1758:K1777)/Weighting!$S$6)</f>
        <v>0.65217391304347827</v>
      </c>
      <c r="R1755" s="27">
        <f>IF(M1755=FALSE,NA(),(VLOOKUP(1,G1758:K1777,3,FALSE))/(M1755-1))</f>
        <v>0.16666666666666666</v>
      </c>
      <c r="S1755" s="22" t="str">
        <f>IF(M1755=FALSE,NA(),IF(SUM(J1758:J1777)=2,"yes","no"))</f>
        <v>no</v>
      </c>
      <c r="X1755" s="2" cm="2">
        <f t="array" ref="X1755:X1756">FREQUENCY(IF('Data Transformation'!$B$425:$B$6424='Bin Analysis'!L1755,'Data Transformation'!$G$425:$G$6424),'Data Transformation'!$U$11)</f>
        <v>18</v>
      </c>
      <c r="Y1755" s="2" cm="2">
        <f t="array" ref="Y1755:Y1756">FREQUENCY(IF('Data Transformation'!$B$425:$B$6424='Bin Analysis'!L1755,'Data Transformation'!$G$425:$G$6424),'Data Transformation'!$U$12)</f>
        <v>11</v>
      </c>
    </row>
    <row r="1756" spans="1:25" x14ac:dyDescent="0.45">
      <c r="A1756" s="14" t="s">
        <v>67</v>
      </c>
      <c r="B1756" t="s">
        <v>47</v>
      </c>
      <c r="C1756" t="s">
        <v>5</v>
      </c>
      <c r="D1756" t="s">
        <v>100</v>
      </c>
      <c r="E1756" t="s">
        <v>101</v>
      </c>
      <c r="F1756" t="s">
        <v>102</v>
      </c>
      <c r="G1756" t="s">
        <v>70</v>
      </c>
      <c r="H1756" t="s">
        <v>31</v>
      </c>
      <c r="I1756" t="s">
        <v>32</v>
      </c>
      <c r="J1756" t="s">
        <v>46</v>
      </c>
      <c r="K1756" s="14" t="s">
        <v>45</v>
      </c>
      <c r="M1756" s="14"/>
      <c r="X1756" s="2">
        <v>0</v>
      </c>
      <c r="Y1756" s="2">
        <v>7</v>
      </c>
    </row>
    <row r="1757" spans="1:25" x14ac:dyDescent="0.4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45">
      <c r="A1758" s="32">
        <f>IF(Weighting!$P$6&gt;0,B1758,"")</f>
        <v>0.3356747967</v>
      </c>
      <c r="B1758">
        <f>Weighting!$C$6</f>
        <v>0.3356747967</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3</v>
      </c>
      <c r="I1758">
        <f>H1758-H1757</f>
        <v>3</v>
      </c>
      <c r="J1758">
        <f>IF(I1758=0,0,1)</f>
        <v>1</v>
      </c>
      <c r="K1758">
        <f>J1758*Weighting!$W$6</f>
        <v>1</v>
      </c>
      <c r="M1758" s="14"/>
    </row>
    <row r="1759" spans="1:25" x14ac:dyDescent="0.45">
      <c r="A1759" s="32">
        <f>IF(Weighting!$P$7&gt;0,B1759,"")</f>
        <v>0.44134959340000002</v>
      </c>
      <c r="B1759">
        <f>Weighting!$C$7</f>
        <v>0.44134959340000002</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4</v>
      </c>
      <c r="I1759">
        <f t="shared" ref="I1759:I1777" si="220">H1759-H1758</f>
        <v>1</v>
      </c>
      <c r="J1759">
        <f>IF(I1759=0,0,1)</f>
        <v>1</v>
      </c>
      <c r="K1759">
        <f>J1759*Weighting!$W$7</f>
        <v>2</v>
      </c>
      <c r="M1759" s="14"/>
    </row>
    <row r="1760" spans="1:25" x14ac:dyDescent="0.45">
      <c r="A1760" s="32">
        <f>IF(Weighting!$P$8&gt;0,B1760,"")</f>
        <v>0.54702439010000004</v>
      </c>
      <c r="B1760">
        <f>Weighting!$C$8</f>
        <v>0.54702439010000004</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4</v>
      </c>
      <c r="I1760">
        <f t="shared" si="220"/>
        <v>0</v>
      </c>
      <c r="J1760">
        <f t="shared" ref="J1760:J1777" si="221">IF(I1760=0,0,1)</f>
        <v>0</v>
      </c>
      <c r="K1760">
        <f>J1760*Weighting!$W$8</f>
        <v>0</v>
      </c>
      <c r="M1760" s="14"/>
    </row>
    <row r="1761" spans="1:13" x14ac:dyDescent="0.45">
      <c r="A1761" s="32">
        <f>IF(Weighting!$P$9&gt;0,B1761,"")</f>
        <v>0.65269918680000005</v>
      </c>
      <c r="B1761" s="50">
        <f>Weighting!$C$9</f>
        <v>0.65269918680000005</v>
      </c>
      <c r="C1761">
        <f>Weighting!$F$9</f>
        <v>0</v>
      </c>
      <c r="D1761" t="b">
        <f>IF(C1761=1,'Data Transformation'!$G$3+0.5*'Data Transformation'!$W$25,IF(C1762=1,D1762-'Data Transformation'!$W$25,FALSE))</f>
        <v>0</v>
      </c>
      <c r="E1761" t="str">
        <f t="array" ref="E1761">IF(ISLOGICAL(D1761),"",FREQUENCY(IF('Data Transformation'!$B$425:$B$8425='Bin Analysis'!$B1755,'Data Transformation'!$G$425:$G$8425),D1761))</f>
        <v/>
      </c>
      <c r="F1761" t="str">
        <f t="shared" si="219"/>
        <v/>
      </c>
      <c r="G1761">
        <f>Weighting!$H$9</f>
        <v>0</v>
      </c>
      <c r="H1761">
        <f t="array" ref="H1761">FREQUENCY(IF('Data Transformation'!$B$4:$B$8425=B1755,'Data Transformation'!$G$4:$G$8425),'Bin Analysis'!$B1761)</f>
        <v>6</v>
      </c>
      <c r="I1761">
        <f t="shared" si="220"/>
        <v>2</v>
      </c>
      <c r="J1761">
        <f t="shared" si="221"/>
        <v>1</v>
      </c>
      <c r="K1761">
        <f>J1761*Weighting!$W$9</f>
        <v>3</v>
      </c>
      <c r="M1761" s="14"/>
    </row>
    <row r="1762" spans="1:13" x14ac:dyDescent="0.45">
      <c r="A1762" s="32">
        <f>IF(Weighting!$P$10&gt;0,B1762,"")</f>
        <v>0.75837398350000007</v>
      </c>
      <c r="B1762">
        <f>Weighting!$C$10</f>
        <v>0.75837398350000007</v>
      </c>
      <c r="C1762">
        <f>Weighting!$F$10</f>
        <v>0</v>
      </c>
      <c r="D1762" t="b">
        <f>IF(C1762=1,'Data Transformation'!$G$3+0.5*'Data Transformation'!$W$25,IF(C1763=1,D1763-'Data Transformation'!$W$25,FALSE))</f>
        <v>0</v>
      </c>
      <c r="E1762" t="str">
        <f t="array" ref="E1762">IF(ISLOGICAL(D1762),"",FREQUENCY(IF('Data Transformation'!$B$425:$B$8425='Bin Analysis'!$B1755,'Data Transformation'!$G$425:$G$8425),D1762))</f>
        <v/>
      </c>
      <c r="F1762" t="str">
        <f t="shared" si="219"/>
        <v/>
      </c>
      <c r="G1762">
        <f>Weighting!$H$10</f>
        <v>0</v>
      </c>
      <c r="H1762">
        <f t="array" ref="H1762">FREQUENCY(IF('Data Transformation'!$B$4:$B$8425=B1755,'Data Transformation'!$G$4:$G$8425),'Bin Analysis'!$B1762)</f>
        <v>11</v>
      </c>
      <c r="I1762">
        <f t="shared" si="220"/>
        <v>5</v>
      </c>
      <c r="J1762">
        <f t="shared" si="221"/>
        <v>1</v>
      </c>
      <c r="K1762">
        <f>J1762*Weighting!$W$10</f>
        <v>3</v>
      </c>
      <c r="M1762" s="14"/>
    </row>
    <row r="1763" spans="1:13" x14ac:dyDescent="0.45">
      <c r="A1763" s="32">
        <f>IF(Weighting!$P$11&gt;0,B1763,"")</f>
        <v>0.86404878020000009</v>
      </c>
      <c r="B1763">
        <f>Weighting!$C$11</f>
        <v>0.86404878020000009</v>
      </c>
      <c r="C1763">
        <f>Weighting!$F$11</f>
        <v>0</v>
      </c>
      <c r="D1763" t="b">
        <f>IF(C1763=1,'Data Transformation'!$G$3+0.5*'Data Transformation'!$W$25,IF(C1764=1,D1764-'Data Transformation'!$W$25,FALSE))</f>
        <v>0</v>
      </c>
      <c r="E1763" t="str">
        <f t="array" ref="E1763">IF(ISLOGICAL(D1763),"",FREQUENCY(IF('Data Transformation'!$B$425:$B$8425='Bin Analysis'!$B1755,'Data Transformation'!$G$425:$G$8425),D1763))</f>
        <v/>
      </c>
      <c r="F1763" t="str">
        <f t="shared" si="219"/>
        <v/>
      </c>
      <c r="G1763">
        <f>Weighting!$H$11</f>
        <v>0</v>
      </c>
      <c r="H1763">
        <f t="array" ref="H1763">FREQUENCY(IF('Data Transformation'!$B$4:$B$8425=B1755,'Data Transformation'!$G$4:$G$8425),'Bin Analysis'!$B1763)</f>
        <v>15</v>
      </c>
      <c r="I1763">
        <f t="shared" si="220"/>
        <v>4</v>
      </c>
      <c r="J1763">
        <f t="shared" si="221"/>
        <v>1</v>
      </c>
      <c r="K1763">
        <f>J1763*Weighting!$W$11</f>
        <v>3</v>
      </c>
      <c r="M1763" s="14"/>
    </row>
    <row r="1764" spans="1:13" x14ac:dyDescent="0.45">
      <c r="A1764" s="32">
        <f>IF(Weighting!$P$12&gt;0,B1764,"")</f>
        <v>0.96972357690000011</v>
      </c>
      <c r="B1764">
        <f>Weighting!$C$12</f>
        <v>0.96972357690000011</v>
      </c>
      <c r="C1764">
        <f>Weighting!$F$12</f>
        <v>0</v>
      </c>
      <c r="D1764">
        <f>IF(C1764=1,'Data Transformation'!$G$3+0.5*'Data Transformation'!$W$25,IF(C1765=1,D1765-'Data Transformation'!$W$25,FALSE))</f>
        <v>0.76999999999999991</v>
      </c>
      <c r="E1764">
        <f t="array" ref="E1764">IF(ISLOGICAL(D1764),"",FREQUENCY(IF('Data Transformation'!$B$425:$B$8425='Bin Analysis'!$B1755,'Data Transformation'!$G$425:$G$8425),D1764))</f>
        <v>11</v>
      </c>
      <c r="F1764" t="e">
        <f t="shared" si="219"/>
        <v>#VALUE!</v>
      </c>
      <c r="G1764">
        <f>Weighting!$H$12</f>
        <v>0</v>
      </c>
      <c r="H1764">
        <f t="array" ref="H1764">FREQUENCY(IF('Data Transformation'!$B$4:$B$8425=B1755,'Data Transformation'!$G$4:$G$8425),'Bin Analysis'!$B1764)</f>
        <v>17</v>
      </c>
      <c r="I1764">
        <f t="shared" si="220"/>
        <v>2</v>
      </c>
      <c r="J1764">
        <f t="shared" si="221"/>
        <v>1</v>
      </c>
      <c r="K1764">
        <f>J1764*Weighting!$W$12</f>
        <v>2</v>
      </c>
      <c r="M1764" s="14"/>
    </row>
    <row r="1765" spans="1:13" x14ac:dyDescent="0.45">
      <c r="A1765" s="32">
        <f>IF(Weighting!$P$13&gt;0,B1765,"")</f>
        <v>1.0753983736000001</v>
      </c>
      <c r="B1765">
        <f>Weighting!$C$13</f>
        <v>1.0753983736000001</v>
      </c>
      <c r="C1765">
        <f>Weighting!$F$13</f>
        <v>1</v>
      </c>
      <c r="D1765">
        <f>IF(C1765=1,'Data Transformation'!$G$3+0.5*'Data Transformation'!$W$25,IF(C1766=1,D1766-'Data Transformation'!$W$25,FALSE))</f>
        <v>1.17</v>
      </c>
      <c r="E1765">
        <f t="array" ref="E1765">IF(ISLOGICAL(D1765),"",FREQUENCY(IF('Data Transformation'!$B$425:$B$8425='Bin Analysis'!$B1755,'Data Transformation'!$G$425:$G$8425),D1765))</f>
        <v>18</v>
      </c>
      <c r="F1765">
        <f t="shared" si="219"/>
        <v>7</v>
      </c>
      <c r="G1765">
        <f>Weighting!$H$13</f>
        <v>0</v>
      </c>
      <c r="H1765">
        <f t="array" ref="H1765">FREQUENCY(IF('Data Transformation'!$B$4:$B$8425=B1755,'Data Transformation'!$G$4:$G$8425),'Bin Analysis'!$B1765)</f>
        <v>19</v>
      </c>
      <c r="I1765">
        <f t="shared" si="220"/>
        <v>2</v>
      </c>
      <c r="J1765">
        <f t="shared" si="221"/>
        <v>1</v>
      </c>
      <c r="K1765">
        <f>J1765*Weighting!$W$13</f>
        <v>1</v>
      </c>
      <c r="M1765" s="14"/>
    </row>
    <row r="1766" spans="1:13" x14ac:dyDescent="0.45">
      <c r="A1766" s="32">
        <f>IF(Weighting!$P$14&gt;0,B1766,"")</f>
        <v>1.1810731703000001</v>
      </c>
      <c r="B1766">
        <f>Weighting!$C$14</f>
        <v>1.1810731703000001</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19</v>
      </c>
      <c r="I1766">
        <f t="shared" si="220"/>
        <v>0</v>
      </c>
      <c r="J1766">
        <f t="shared" si="221"/>
        <v>0</v>
      </c>
      <c r="K1766">
        <f>J1766*Weighting!$W$14</f>
        <v>0</v>
      </c>
      <c r="M1766" s="14"/>
    </row>
    <row r="1767" spans="1:13" x14ac:dyDescent="0.45">
      <c r="A1767" s="32">
        <f>IF(Weighting!$P$15&gt;0,B1767,"")</f>
        <v>1.2867489670000001</v>
      </c>
      <c r="B1767">
        <f>Weighting!$C$15</f>
        <v>1.2867489670000001</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19</v>
      </c>
      <c r="I1767">
        <f t="shared" si="220"/>
        <v>0</v>
      </c>
      <c r="J1767">
        <f t="shared" si="221"/>
        <v>0</v>
      </c>
      <c r="K1767">
        <f>J1767*Weighting!$W$15</f>
        <v>0</v>
      </c>
      <c r="M1767" s="14"/>
    </row>
    <row r="1768" spans="1:13" x14ac:dyDescent="0.45">
      <c r="A1768" s="32" t="str">
        <f>IF(Weighting!$P$16&gt;0,B1768,"")</f>
        <v/>
      </c>
      <c r="B1768">
        <f>Weighting!$C$16</f>
        <v>1.3924227637000002</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19</v>
      </c>
      <c r="I1768">
        <f t="shared" si="220"/>
        <v>0</v>
      </c>
      <c r="J1768">
        <f t="shared" si="221"/>
        <v>0</v>
      </c>
      <c r="K1768">
        <f>J1768*Weighting!$W$16</f>
        <v>0</v>
      </c>
      <c r="M1768" s="14"/>
    </row>
    <row r="1769" spans="1:13" x14ac:dyDescent="0.45">
      <c r="A1769" s="32" t="str">
        <f>IF(Weighting!$P$17&gt;0,B1769,"")</f>
        <v/>
      </c>
      <c r="B1769">
        <f>Weighting!$C$17</f>
        <v>1.4980975604000002</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19</v>
      </c>
      <c r="I1769">
        <f t="shared" si="220"/>
        <v>0</v>
      </c>
      <c r="J1769">
        <f t="shared" si="221"/>
        <v>0</v>
      </c>
      <c r="K1769">
        <f>J1769*Weighting!$W$17</f>
        <v>0</v>
      </c>
      <c r="M1769" s="14"/>
    </row>
    <row r="1770" spans="1:13" x14ac:dyDescent="0.45">
      <c r="A1770" s="32" t="str">
        <f>IF(Weighting!$P$18&gt;0,B1770,"")</f>
        <v/>
      </c>
      <c r="B1770">
        <f>Weighting!$C$18</f>
        <v>1.6037723571000002</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19</v>
      </c>
      <c r="I1770">
        <f t="shared" si="220"/>
        <v>0</v>
      </c>
      <c r="J1770">
        <f t="shared" si="221"/>
        <v>0</v>
      </c>
      <c r="K1770">
        <f>J1770*Weighting!$W$18</f>
        <v>0</v>
      </c>
      <c r="M1770" s="14"/>
    </row>
    <row r="1771" spans="1:13" x14ac:dyDescent="0.45">
      <c r="A1771" s="32" t="str">
        <f>IF(Weighting!$P$19&gt;0,B1771,"")</f>
        <v/>
      </c>
      <c r="B1771">
        <f>Weighting!$C$19</f>
        <v>1.7094471538000002</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19</v>
      </c>
      <c r="I1771">
        <f t="shared" si="220"/>
        <v>0</v>
      </c>
      <c r="J1771">
        <f t="shared" si="221"/>
        <v>0</v>
      </c>
      <c r="K1771">
        <f>J1771*Weighting!$W$19</f>
        <v>0</v>
      </c>
      <c r="M1771" s="14"/>
    </row>
    <row r="1772" spans="1:13" x14ac:dyDescent="0.45">
      <c r="A1772" s="32" t="str">
        <f>IF(Weighting!$P$20&gt;0,B1772,"")</f>
        <v/>
      </c>
      <c r="B1772">
        <f>Weighting!$C$20</f>
        <v>1.8151219505000002</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19</v>
      </c>
      <c r="I1772">
        <f t="shared" si="220"/>
        <v>0</v>
      </c>
      <c r="J1772">
        <f t="shared" si="221"/>
        <v>0</v>
      </c>
      <c r="K1772">
        <f>J1772*Weighting!$W$20</f>
        <v>0</v>
      </c>
      <c r="M1772" s="14"/>
    </row>
    <row r="1773" spans="1:13" x14ac:dyDescent="0.45">
      <c r="A1773" s="32" t="str">
        <f>IF(Weighting!$P$21&gt;0,B1773,"")</f>
        <v/>
      </c>
      <c r="B1773">
        <f>Weighting!$C$21</f>
        <v>1.9207967472000003</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19</v>
      </c>
      <c r="I1773">
        <f t="shared" si="220"/>
        <v>0</v>
      </c>
      <c r="J1773">
        <f t="shared" si="221"/>
        <v>0</v>
      </c>
      <c r="K1773">
        <f>J1773*Weighting!$W$21</f>
        <v>0</v>
      </c>
      <c r="M1773" s="14"/>
    </row>
    <row r="1774" spans="1:13" x14ac:dyDescent="0.45">
      <c r="A1774" s="32" t="str">
        <f>IF(Weighting!$P$22&gt;0,B1774,"")</f>
        <v/>
      </c>
      <c r="B1774">
        <f>Weighting!$C$22</f>
        <v>2.0264715439000001</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19</v>
      </c>
      <c r="I1774">
        <f t="shared" si="220"/>
        <v>0</v>
      </c>
      <c r="J1774">
        <f t="shared" si="221"/>
        <v>0</v>
      </c>
      <c r="K1774">
        <f>J1774*Weighting!$W$22</f>
        <v>0</v>
      </c>
      <c r="M1774" s="14"/>
    </row>
    <row r="1775" spans="1:13" x14ac:dyDescent="0.45">
      <c r="A1775" s="32" t="str">
        <f>IF(Weighting!$P$23&gt;0,B1775,"")</f>
        <v/>
      </c>
      <c r="B1775">
        <f>Weighting!$C$23</f>
        <v>2.1321463405999999</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19</v>
      </c>
      <c r="I1775">
        <f t="shared" si="220"/>
        <v>0</v>
      </c>
      <c r="J1775">
        <f t="shared" si="221"/>
        <v>0</v>
      </c>
      <c r="K1775">
        <f>J1775*Weighting!$W$23</f>
        <v>0</v>
      </c>
      <c r="M1775" s="14"/>
    </row>
    <row r="1776" spans="1:13" x14ac:dyDescent="0.45">
      <c r="A1776" s="32" t="str">
        <f>IF(Weighting!$P$24&gt;0,B1776,"")</f>
        <v/>
      </c>
      <c r="B1776">
        <f>Weighting!$C$24</f>
        <v>2.2378211372999997</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19</v>
      </c>
      <c r="I1776">
        <f t="shared" si="220"/>
        <v>0</v>
      </c>
      <c r="J1776">
        <f t="shared" si="221"/>
        <v>0</v>
      </c>
      <c r="K1776">
        <f>J1776*Weighting!$W$24</f>
        <v>0</v>
      </c>
      <c r="M1776" s="14"/>
    </row>
    <row r="1777" spans="1:25" x14ac:dyDescent="0.45">
      <c r="A1777" s="32" t="str">
        <f>IF(Weighting!$P$25&gt;0,B1777,"")</f>
        <v/>
      </c>
      <c r="B1777">
        <f>Weighting!$C$25</f>
        <v>2.3434959339999994</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19</v>
      </c>
      <c r="I1777">
        <f t="shared" si="220"/>
        <v>0</v>
      </c>
      <c r="J1777">
        <f t="shared" si="221"/>
        <v>0</v>
      </c>
      <c r="K1777">
        <f>J1777*Weighting!$W$25</f>
        <v>0</v>
      </c>
      <c r="M1777" s="14"/>
    </row>
    <row r="1778" spans="1:25" x14ac:dyDescent="0.45">
      <c r="O1778"/>
      <c r="P1778"/>
      <c r="Q1778"/>
      <c r="R1778"/>
    </row>
    <row r="1779" spans="1:25" ht="23.15" x14ac:dyDescent="0.6">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16</v>
      </c>
      <c r="N1779" s="27">
        <f>IF('Input and Summary Results'!$J$16="minimum",'Bin Analysis'!X1780/(M1779-1),'Bin Analysis'!Y1779/('Bin Analysis'!M1779-1))</f>
        <v>0</v>
      </c>
      <c r="O1779" s="27">
        <f>IF(M1779=FALSE,NA(),(VLOOKUP(1,C1782:K1801,4,FALSE))/(M1779-1))</f>
        <v>0.66666666666666663</v>
      </c>
      <c r="P1779" s="27">
        <f>IF(M1779=FALSE,NA(),SUM(J1782:J1801)/Weighting!$S$5)</f>
        <v>0.7</v>
      </c>
      <c r="Q1779" s="27">
        <f>IF(M1779=FALSE,NA(),SUM(K1782:K1801)/Weighting!$S$6)</f>
        <v>0.65217391304347827</v>
      </c>
      <c r="R1779" s="27">
        <f>IF(M1779=FALSE,NA(),(VLOOKUP(1,G1782:K1801,3,FALSE))/(M1779-1))</f>
        <v>0.2</v>
      </c>
      <c r="S1779" s="22" t="str">
        <f>IF(M1779=FALSE,NA(),IF(SUM(J1782:J1801)=2,"yes","no"))</f>
        <v>no</v>
      </c>
      <c r="X1779" s="2" cm="2">
        <f t="array" ref="X1779:X1780">FREQUENCY(IF('Data Transformation'!$B$425:$B$6424='Bin Analysis'!L1779,'Data Transformation'!$G$425:$G$6424),'Data Transformation'!$U$11)</f>
        <v>15</v>
      </c>
      <c r="Y1779" s="2" cm="2">
        <f t="array" ref="Y1779:Y1780">FREQUENCY(IF('Data Transformation'!$B$425:$B$6424='Bin Analysis'!L1779,'Data Transformation'!$G$425:$G$6424),'Data Transformation'!$U$12)</f>
        <v>5</v>
      </c>
    </row>
    <row r="1780" spans="1:25" x14ac:dyDescent="0.45">
      <c r="A1780" s="14" t="s">
        <v>67</v>
      </c>
      <c r="B1780" t="s">
        <v>47</v>
      </c>
      <c r="C1780" t="s">
        <v>5</v>
      </c>
      <c r="D1780" t="s">
        <v>100</v>
      </c>
      <c r="E1780" t="s">
        <v>101</v>
      </c>
      <c r="F1780" t="s">
        <v>102</v>
      </c>
      <c r="G1780" t="s">
        <v>70</v>
      </c>
      <c r="H1780" t="s">
        <v>31</v>
      </c>
      <c r="I1780" t="s">
        <v>32</v>
      </c>
      <c r="J1780" t="s">
        <v>46</v>
      </c>
      <c r="K1780" s="14" t="s">
        <v>45</v>
      </c>
      <c r="M1780" s="14"/>
      <c r="X1780" s="2">
        <v>0</v>
      </c>
      <c r="Y1780" s="2">
        <v>10</v>
      </c>
    </row>
    <row r="1781" spans="1:25" x14ac:dyDescent="0.4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45">
      <c r="A1782" s="32">
        <f>IF(Weighting!$P$6&gt;0,B1782,"")</f>
        <v>0.3356747967</v>
      </c>
      <c r="B1782">
        <f>Weighting!$C$6</f>
        <v>0.3356747967</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3</v>
      </c>
      <c r="I1782">
        <f>H1782-H1781</f>
        <v>3</v>
      </c>
      <c r="J1782">
        <f>IF(I1782=0,0,1)</f>
        <v>1</v>
      </c>
      <c r="K1782">
        <f>J1782*Weighting!$W$6</f>
        <v>1</v>
      </c>
      <c r="M1782" s="14"/>
    </row>
    <row r="1783" spans="1:25" x14ac:dyDescent="0.45">
      <c r="A1783" s="32">
        <f>IF(Weighting!$P$7&gt;0,B1783,"")</f>
        <v>0.44134959340000002</v>
      </c>
      <c r="B1783">
        <f>Weighting!$C$7</f>
        <v>0.44134959340000002</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3</v>
      </c>
      <c r="I1783">
        <f t="shared" ref="I1783:I1801" si="223">H1783-H1782</f>
        <v>0</v>
      </c>
      <c r="J1783">
        <f>IF(I1783=0,0,1)</f>
        <v>0</v>
      </c>
      <c r="K1783">
        <f>J1783*Weighting!$W$7</f>
        <v>0</v>
      </c>
      <c r="M1783" s="14"/>
    </row>
    <row r="1784" spans="1:25" x14ac:dyDescent="0.45">
      <c r="A1784" s="32">
        <f>IF(Weighting!$P$8&gt;0,B1784,"")</f>
        <v>0.54702439010000004</v>
      </c>
      <c r="B1784">
        <f>Weighting!$C$8</f>
        <v>0.54702439010000004</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3</v>
      </c>
      <c r="I1784">
        <f t="shared" si="223"/>
        <v>0</v>
      </c>
      <c r="J1784">
        <f t="shared" ref="J1784:J1801" si="224">IF(I1784=0,0,1)</f>
        <v>0</v>
      </c>
      <c r="K1784">
        <f>J1784*Weighting!$W$8</f>
        <v>0</v>
      </c>
      <c r="M1784" s="14"/>
    </row>
    <row r="1785" spans="1:25" x14ac:dyDescent="0.45">
      <c r="A1785" s="32">
        <f>IF(Weighting!$P$9&gt;0,B1785,"")</f>
        <v>0.65269918680000005</v>
      </c>
      <c r="B1785" s="50">
        <f>Weighting!$C$9</f>
        <v>0.65269918680000005</v>
      </c>
      <c r="C1785">
        <f>Weighting!$F$9</f>
        <v>0</v>
      </c>
      <c r="D1785" t="b">
        <f>IF(C1785=1,'Data Transformation'!$G$3+0.5*'Data Transformation'!$W$25,IF(C1786=1,D1786-'Data Transformation'!$W$25,FALSE))</f>
        <v>0</v>
      </c>
      <c r="E1785" t="str">
        <f t="array" ref="E1785">IF(ISLOGICAL(D1785),"",FREQUENCY(IF('Data Transformation'!$B$425:$B$8425='Bin Analysis'!$B1779,'Data Transformation'!$G$425:$G$8425),D1785))</f>
        <v/>
      </c>
      <c r="F1785" t="str">
        <f t="shared" si="222"/>
        <v/>
      </c>
      <c r="G1785">
        <f>Weighting!$H$9</f>
        <v>0</v>
      </c>
      <c r="H1785">
        <f t="array" ref="H1785">FREQUENCY(IF('Data Transformation'!$B$4:$B$8425=B1779,'Data Transformation'!$G$4:$G$8425),'Bin Analysis'!$B1785)</f>
        <v>4</v>
      </c>
      <c r="I1785">
        <f t="shared" si="223"/>
        <v>1</v>
      </c>
      <c r="J1785">
        <f t="shared" si="224"/>
        <v>1</v>
      </c>
      <c r="K1785">
        <f>J1785*Weighting!$W$9</f>
        <v>3</v>
      </c>
      <c r="M1785" s="14"/>
    </row>
    <row r="1786" spans="1:25" x14ac:dyDescent="0.45">
      <c r="A1786" s="32">
        <f>IF(Weighting!$P$10&gt;0,B1786,"")</f>
        <v>0.75837398350000007</v>
      </c>
      <c r="B1786">
        <f>Weighting!$C$10</f>
        <v>0.75837398350000007</v>
      </c>
      <c r="C1786">
        <f>Weighting!$F$10</f>
        <v>0</v>
      </c>
      <c r="D1786" t="b">
        <f>IF(C1786=1,'Data Transformation'!$G$3+0.5*'Data Transformation'!$W$25,IF(C1787=1,D1787-'Data Transformation'!$W$25,FALSE))</f>
        <v>0</v>
      </c>
      <c r="E1786" t="str">
        <f t="array" ref="E1786">IF(ISLOGICAL(D1786),"",FREQUENCY(IF('Data Transformation'!$B$425:$B$8425='Bin Analysis'!$B1779,'Data Transformation'!$G$425:$G$8425),D1786))</f>
        <v/>
      </c>
      <c r="F1786" t="str">
        <f t="shared" si="222"/>
        <v/>
      </c>
      <c r="G1786">
        <f>Weighting!$H$10</f>
        <v>0</v>
      </c>
      <c r="H1786">
        <f t="array" ref="H1786">FREQUENCY(IF('Data Transformation'!$B$4:$B$8425=B1779,'Data Transformation'!$G$4:$G$8425),'Bin Analysis'!$B1786)</f>
        <v>5</v>
      </c>
      <c r="I1786">
        <f t="shared" si="223"/>
        <v>1</v>
      </c>
      <c r="J1786">
        <f t="shared" si="224"/>
        <v>1</v>
      </c>
      <c r="K1786">
        <f>J1786*Weighting!$W$10</f>
        <v>3</v>
      </c>
      <c r="M1786" s="14"/>
    </row>
    <row r="1787" spans="1:25" x14ac:dyDescent="0.45">
      <c r="A1787" s="32">
        <f>IF(Weighting!$P$11&gt;0,B1787,"")</f>
        <v>0.86404878020000009</v>
      </c>
      <c r="B1787">
        <f>Weighting!$C$11</f>
        <v>0.86404878020000009</v>
      </c>
      <c r="C1787">
        <f>Weighting!$F$11</f>
        <v>0</v>
      </c>
      <c r="D1787" t="b">
        <f>IF(C1787=1,'Data Transformation'!$G$3+0.5*'Data Transformation'!$W$25,IF(C1788=1,D1788-'Data Transformation'!$W$25,FALSE))</f>
        <v>0</v>
      </c>
      <c r="E1787" t="str">
        <f t="array" ref="E1787">IF(ISLOGICAL(D1787),"",FREQUENCY(IF('Data Transformation'!$B$425:$B$8425='Bin Analysis'!$B1779,'Data Transformation'!$G$425:$G$8425),D1787))</f>
        <v/>
      </c>
      <c r="F1787" t="str">
        <f t="shared" si="222"/>
        <v/>
      </c>
      <c r="G1787">
        <f>Weighting!$H$11</f>
        <v>0</v>
      </c>
      <c r="H1787">
        <f t="array" ref="H1787">FREQUENCY(IF('Data Transformation'!$B$4:$B$8425=B1779,'Data Transformation'!$G$4:$G$8425),'Bin Analysis'!$B1787)</f>
        <v>7</v>
      </c>
      <c r="I1787">
        <f t="shared" si="223"/>
        <v>2</v>
      </c>
      <c r="J1787">
        <f t="shared" si="224"/>
        <v>1</v>
      </c>
      <c r="K1787">
        <f>J1787*Weighting!$W$11</f>
        <v>3</v>
      </c>
      <c r="M1787" s="14"/>
    </row>
    <row r="1788" spans="1:25" x14ac:dyDescent="0.45">
      <c r="A1788" s="32">
        <f>IF(Weighting!$P$12&gt;0,B1788,"")</f>
        <v>0.96972357690000011</v>
      </c>
      <c r="B1788">
        <f>Weighting!$C$12</f>
        <v>0.96972357690000011</v>
      </c>
      <c r="C1788">
        <f>Weighting!$F$12</f>
        <v>0</v>
      </c>
      <c r="D1788">
        <f>IF(C1788=1,'Data Transformation'!$G$3+0.5*'Data Transformation'!$W$25,IF(C1789=1,D1789-'Data Transformation'!$W$25,FALSE))</f>
        <v>0.76999999999999991</v>
      </c>
      <c r="E1788">
        <f t="array" ref="E1788">IF(ISLOGICAL(D1788),"",FREQUENCY(IF('Data Transformation'!$B$425:$B$8425='Bin Analysis'!$B1779,'Data Transformation'!$G$425:$G$8425),D1788))</f>
        <v>5</v>
      </c>
      <c r="F1788" t="e">
        <f t="shared" si="222"/>
        <v>#VALUE!</v>
      </c>
      <c r="G1788">
        <f>Weighting!$H$12</f>
        <v>0</v>
      </c>
      <c r="H1788">
        <f t="array" ref="H1788">FREQUENCY(IF('Data Transformation'!$B$4:$B$8425=B1779,'Data Transformation'!$G$4:$G$8425),'Bin Analysis'!$B1788)</f>
        <v>8</v>
      </c>
      <c r="I1788">
        <f t="shared" si="223"/>
        <v>1</v>
      </c>
      <c r="J1788">
        <f t="shared" si="224"/>
        <v>1</v>
      </c>
      <c r="K1788">
        <f>J1788*Weighting!$W$12</f>
        <v>2</v>
      </c>
      <c r="M1788" s="14"/>
    </row>
    <row r="1789" spans="1:25" x14ac:dyDescent="0.45">
      <c r="A1789" s="32">
        <f>IF(Weighting!$P$13&gt;0,B1789,"")</f>
        <v>1.0753983736000001</v>
      </c>
      <c r="B1789">
        <f>Weighting!$C$13</f>
        <v>1.0753983736000001</v>
      </c>
      <c r="C1789">
        <f>Weighting!$F$13</f>
        <v>1</v>
      </c>
      <c r="D1789">
        <f>IF(C1789=1,'Data Transformation'!$G$3+0.5*'Data Transformation'!$W$25,IF(C1790=1,D1790-'Data Transformation'!$W$25,FALSE))</f>
        <v>1.17</v>
      </c>
      <c r="E1789">
        <f t="array" ref="E1789">IF(ISLOGICAL(D1789),"",FREQUENCY(IF('Data Transformation'!$B$425:$B$8425='Bin Analysis'!$B1779,'Data Transformation'!$G$425:$G$8425),D1789))</f>
        <v>15</v>
      </c>
      <c r="F1789">
        <f t="shared" si="222"/>
        <v>10</v>
      </c>
      <c r="G1789">
        <f>Weighting!$H$13</f>
        <v>0</v>
      </c>
      <c r="H1789">
        <f t="array" ref="H1789">FREQUENCY(IF('Data Transformation'!$B$4:$B$8425=B1779,'Data Transformation'!$G$4:$G$8425),'Bin Analysis'!$B1789)</f>
        <v>14</v>
      </c>
      <c r="I1789">
        <f t="shared" si="223"/>
        <v>6</v>
      </c>
      <c r="J1789">
        <f t="shared" si="224"/>
        <v>1</v>
      </c>
      <c r="K1789">
        <f>J1789*Weighting!$W$13</f>
        <v>1</v>
      </c>
      <c r="M1789" s="14"/>
    </row>
    <row r="1790" spans="1:25" x14ac:dyDescent="0.45">
      <c r="A1790" s="32">
        <f>IF(Weighting!$P$14&gt;0,B1790,"")</f>
        <v>1.1810731703000001</v>
      </c>
      <c r="B1790">
        <f>Weighting!$C$14</f>
        <v>1.1810731703000001</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16</v>
      </c>
      <c r="I1790">
        <f t="shared" si="223"/>
        <v>2</v>
      </c>
      <c r="J1790">
        <f t="shared" si="224"/>
        <v>1</v>
      </c>
      <c r="K1790">
        <f>J1790*Weighting!$W$14</f>
        <v>2</v>
      </c>
      <c r="M1790" s="14"/>
    </row>
    <row r="1791" spans="1:25" x14ac:dyDescent="0.45">
      <c r="A1791" s="32">
        <f>IF(Weighting!$P$15&gt;0,B1791,"")</f>
        <v>1.2867489670000001</v>
      </c>
      <c r="B1791">
        <f>Weighting!$C$15</f>
        <v>1.2867489670000001</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16</v>
      </c>
      <c r="I1791">
        <f t="shared" si="223"/>
        <v>0</v>
      </c>
      <c r="J1791">
        <f t="shared" si="224"/>
        <v>0</v>
      </c>
      <c r="K1791">
        <f>J1791*Weighting!$W$15</f>
        <v>0</v>
      </c>
      <c r="M1791" s="14"/>
    </row>
    <row r="1792" spans="1:25" x14ac:dyDescent="0.45">
      <c r="A1792" s="32" t="str">
        <f>IF(Weighting!$P$16&gt;0,B1792,"")</f>
        <v/>
      </c>
      <c r="B1792">
        <f>Weighting!$C$16</f>
        <v>1.3924227637000002</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16</v>
      </c>
      <c r="I1792">
        <f t="shared" si="223"/>
        <v>0</v>
      </c>
      <c r="J1792">
        <f t="shared" si="224"/>
        <v>0</v>
      </c>
      <c r="K1792">
        <f>J1792*Weighting!$W$16</f>
        <v>0</v>
      </c>
      <c r="M1792" s="14"/>
    </row>
    <row r="1793" spans="1:25" x14ac:dyDescent="0.45">
      <c r="A1793" s="32" t="str">
        <f>IF(Weighting!$P$17&gt;0,B1793,"")</f>
        <v/>
      </c>
      <c r="B1793">
        <f>Weighting!$C$17</f>
        <v>1.4980975604000002</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16</v>
      </c>
      <c r="I1793">
        <f t="shared" si="223"/>
        <v>0</v>
      </c>
      <c r="J1793">
        <f t="shared" si="224"/>
        <v>0</v>
      </c>
      <c r="K1793">
        <f>J1793*Weighting!$W$17</f>
        <v>0</v>
      </c>
      <c r="M1793" s="14"/>
    </row>
    <row r="1794" spans="1:25" x14ac:dyDescent="0.45">
      <c r="A1794" s="32" t="str">
        <f>IF(Weighting!$P$18&gt;0,B1794,"")</f>
        <v/>
      </c>
      <c r="B1794">
        <f>Weighting!$C$18</f>
        <v>1.6037723571000002</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16</v>
      </c>
      <c r="I1794">
        <f t="shared" si="223"/>
        <v>0</v>
      </c>
      <c r="J1794">
        <f t="shared" si="224"/>
        <v>0</v>
      </c>
      <c r="K1794">
        <f>J1794*Weighting!$W$18</f>
        <v>0</v>
      </c>
      <c r="M1794" s="14"/>
    </row>
    <row r="1795" spans="1:25" x14ac:dyDescent="0.45">
      <c r="A1795" s="32" t="str">
        <f>IF(Weighting!$P$19&gt;0,B1795,"")</f>
        <v/>
      </c>
      <c r="B1795">
        <f>Weighting!$C$19</f>
        <v>1.7094471538000002</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16</v>
      </c>
      <c r="I1795">
        <f t="shared" si="223"/>
        <v>0</v>
      </c>
      <c r="J1795">
        <f t="shared" si="224"/>
        <v>0</v>
      </c>
      <c r="K1795">
        <f>J1795*Weighting!$W$19</f>
        <v>0</v>
      </c>
      <c r="M1795" s="14"/>
    </row>
    <row r="1796" spans="1:25" x14ac:dyDescent="0.45">
      <c r="A1796" s="32" t="str">
        <f>IF(Weighting!$P$20&gt;0,B1796,"")</f>
        <v/>
      </c>
      <c r="B1796">
        <f>Weighting!$C$20</f>
        <v>1.8151219505000002</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16</v>
      </c>
      <c r="I1796">
        <f t="shared" si="223"/>
        <v>0</v>
      </c>
      <c r="J1796">
        <f t="shared" si="224"/>
        <v>0</v>
      </c>
      <c r="K1796">
        <f>J1796*Weighting!$W$20</f>
        <v>0</v>
      </c>
      <c r="M1796" s="14"/>
    </row>
    <row r="1797" spans="1:25" x14ac:dyDescent="0.45">
      <c r="A1797" s="32" t="str">
        <f>IF(Weighting!$P$21&gt;0,B1797,"")</f>
        <v/>
      </c>
      <c r="B1797">
        <f>Weighting!$C$21</f>
        <v>1.9207967472000003</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16</v>
      </c>
      <c r="I1797">
        <f t="shared" si="223"/>
        <v>0</v>
      </c>
      <c r="J1797">
        <f t="shared" si="224"/>
        <v>0</v>
      </c>
      <c r="K1797">
        <f>J1797*Weighting!$W$21</f>
        <v>0</v>
      </c>
      <c r="M1797" s="14"/>
    </row>
    <row r="1798" spans="1:25" x14ac:dyDescent="0.45">
      <c r="A1798" s="32" t="str">
        <f>IF(Weighting!$P$22&gt;0,B1798,"")</f>
        <v/>
      </c>
      <c r="B1798">
        <f>Weighting!$C$22</f>
        <v>2.0264715439000001</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16</v>
      </c>
      <c r="I1798">
        <f t="shared" si="223"/>
        <v>0</v>
      </c>
      <c r="J1798">
        <f t="shared" si="224"/>
        <v>0</v>
      </c>
      <c r="K1798">
        <f>J1798*Weighting!$W$22</f>
        <v>0</v>
      </c>
      <c r="M1798" s="14"/>
    </row>
    <row r="1799" spans="1:25" x14ac:dyDescent="0.45">
      <c r="A1799" s="32" t="str">
        <f>IF(Weighting!$P$23&gt;0,B1799,"")</f>
        <v/>
      </c>
      <c r="B1799">
        <f>Weighting!$C$23</f>
        <v>2.1321463405999999</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16</v>
      </c>
      <c r="I1799">
        <f t="shared" si="223"/>
        <v>0</v>
      </c>
      <c r="J1799">
        <f t="shared" si="224"/>
        <v>0</v>
      </c>
      <c r="K1799">
        <f>J1799*Weighting!$W$23</f>
        <v>0</v>
      </c>
      <c r="M1799" s="14"/>
    </row>
    <row r="1800" spans="1:25" x14ac:dyDescent="0.45">
      <c r="A1800" s="32" t="str">
        <f>IF(Weighting!$P$24&gt;0,B1800,"")</f>
        <v/>
      </c>
      <c r="B1800">
        <f>Weighting!$C$24</f>
        <v>2.2378211372999997</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16</v>
      </c>
      <c r="I1800">
        <f t="shared" si="223"/>
        <v>0</v>
      </c>
      <c r="J1800">
        <f t="shared" si="224"/>
        <v>0</v>
      </c>
      <c r="K1800">
        <f>J1800*Weighting!$W$24</f>
        <v>0</v>
      </c>
      <c r="M1800" s="14"/>
    </row>
    <row r="1801" spans="1:25" x14ac:dyDescent="0.45">
      <c r="A1801" s="32" t="str">
        <f>IF(Weighting!$P$25&gt;0,B1801,"")</f>
        <v/>
      </c>
      <c r="B1801">
        <f>Weighting!$C$25</f>
        <v>2.3434959339999994</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16</v>
      </c>
      <c r="I1801">
        <f t="shared" si="223"/>
        <v>0</v>
      </c>
      <c r="J1801">
        <f t="shared" si="224"/>
        <v>0</v>
      </c>
      <c r="K1801">
        <f>J1801*Weighting!$W$25</f>
        <v>0</v>
      </c>
      <c r="M1801" s="14"/>
    </row>
    <row r="1802" spans="1:25" x14ac:dyDescent="0.45">
      <c r="N1802" s="57"/>
      <c r="O1802"/>
      <c r="P1802"/>
      <c r="Q1802"/>
      <c r="R1802"/>
    </row>
    <row r="1803" spans="1:25" ht="23.15" x14ac:dyDescent="0.6">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16</v>
      </c>
      <c r="N1803" s="27">
        <f>IF('Input and Summary Results'!$J$16="minimum",'Bin Analysis'!X1804/(M1803-1),'Bin Analysis'!Y1803/('Bin Analysis'!M1803-1))</f>
        <v>0</v>
      </c>
      <c r="O1803" s="27">
        <f>IF(M1803=FALSE,NA(),(VLOOKUP(1,C1806:K1825,4,FALSE))/(M1803-1))</f>
        <v>1</v>
      </c>
      <c r="P1803" s="27">
        <f>IF(M1803=FALSE,NA(),SUM(J1806:J1825)/Weighting!$S$5)</f>
        <v>0.4</v>
      </c>
      <c r="Q1803" s="27">
        <f>IF(M1803=FALSE,NA(),SUM(K1806:K1825)/Weighting!$S$6)</f>
        <v>0.34782608695652173</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15</v>
      </c>
      <c r="Y1803" s="2" cm="2">
        <f t="array" ref="Y1803:Y1804">FREQUENCY(IF('Data Transformation'!$B$425:$B$6424='Bin Analysis'!L1803,'Data Transformation'!$G$425:$G$6424),'Data Transformation'!$U$12)</f>
        <v>0</v>
      </c>
    </row>
    <row r="1804" spans="1:25" x14ac:dyDescent="0.45">
      <c r="A1804" s="14" t="s">
        <v>67</v>
      </c>
      <c r="B1804" t="s">
        <v>47</v>
      </c>
      <c r="C1804" t="s">
        <v>5</v>
      </c>
      <c r="D1804" t="s">
        <v>100</v>
      </c>
      <c r="E1804" t="s">
        <v>101</v>
      </c>
      <c r="F1804" t="s">
        <v>102</v>
      </c>
      <c r="G1804" t="s">
        <v>70</v>
      </c>
      <c r="H1804" t="s">
        <v>31</v>
      </c>
      <c r="I1804" t="s">
        <v>32</v>
      </c>
      <c r="J1804" t="s">
        <v>46</v>
      </c>
      <c r="K1804" s="14" t="s">
        <v>45</v>
      </c>
      <c r="M1804" s="14"/>
      <c r="X1804" s="2">
        <v>0</v>
      </c>
      <c r="Y1804" s="2">
        <v>15</v>
      </c>
    </row>
    <row r="1805" spans="1:25" x14ac:dyDescent="0.4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45">
      <c r="A1806" s="32">
        <f>IF(Weighting!$P$6&gt;0,B1806,"")</f>
        <v>0.3356747967</v>
      </c>
      <c r="B1806">
        <f>Weighting!$C$6</f>
        <v>0.3356747967</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45">
      <c r="A1807" s="32">
        <f>IF(Weighting!$P$7&gt;0,B1807,"")</f>
        <v>0.44134959340000002</v>
      </c>
      <c r="B1807">
        <f>Weighting!$C$7</f>
        <v>0.44134959340000002</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45">
      <c r="A1808" s="32">
        <f>IF(Weighting!$P$8&gt;0,B1808,"")</f>
        <v>0.54702439010000004</v>
      </c>
      <c r="B1808">
        <f>Weighting!$C$8</f>
        <v>0.54702439010000004</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0</v>
      </c>
      <c r="I1808">
        <f t="shared" si="226"/>
        <v>0</v>
      </c>
      <c r="J1808">
        <f t="shared" ref="J1808:J1825" si="227">IF(I1808=0,0,1)</f>
        <v>0</v>
      </c>
      <c r="K1808">
        <f>J1808*Weighting!$W$8</f>
        <v>0</v>
      </c>
      <c r="M1808" s="14"/>
    </row>
    <row r="1809" spans="1:13" x14ac:dyDescent="0.45">
      <c r="A1809" s="32">
        <f>IF(Weighting!$P$9&gt;0,B1809,"")</f>
        <v>0.65269918680000005</v>
      </c>
      <c r="B1809" s="50">
        <f>Weighting!$C$9</f>
        <v>0.65269918680000005</v>
      </c>
      <c r="C1809">
        <f>Weighting!$F$9</f>
        <v>0</v>
      </c>
      <c r="D1809" t="b">
        <f>IF(C1809=1,'Data Transformation'!$G$3+0.5*'Data Transformation'!$W$25,IF(C1810=1,D1810-'Data Transformation'!$W$25,FALSE))</f>
        <v>0</v>
      </c>
      <c r="E1809" t="str">
        <f t="array" ref="E1809">IF(ISLOGICAL(D1809),"",FREQUENCY(IF('Data Transformation'!$B$425:$B$8425='Bin Analysis'!$B1803,'Data Transformation'!$G$425:$G$8425),D1809))</f>
        <v/>
      </c>
      <c r="F1809" t="str">
        <f t="shared" si="225"/>
        <v/>
      </c>
      <c r="G1809">
        <f>Weighting!$H$9</f>
        <v>0</v>
      </c>
      <c r="H1809">
        <f t="array" ref="H1809">FREQUENCY(IF('Data Transformation'!$B$4:$B$8425=B1803,'Data Transformation'!$G$4:$G$8425),'Bin Analysis'!$B1809)</f>
        <v>0</v>
      </c>
      <c r="I1809">
        <f t="shared" si="226"/>
        <v>0</v>
      </c>
      <c r="J1809">
        <f t="shared" si="227"/>
        <v>0</v>
      </c>
      <c r="K1809">
        <f>J1809*Weighting!$W$9</f>
        <v>0</v>
      </c>
      <c r="M1809" s="14"/>
    </row>
    <row r="1810" spans="1:13" x14ac:dyDescent="0.45">
      <c r="A1810" s="32">
        <f>IF(Weighting!$P$10&gt;0,B1810,"")</f>
        <v>0.75837398350000007</v>
      </c>
      <c r="B1810">
        <f>Weighting!$C$10</f>
        <v>0.75837398350000007</v>
      </c>
      <c r="C1810">
        <f>Weighting!$F$10</f>
        <v>0</v>
      </c>
      <c r="D1810" t="b">
        <f>IF(C1810=1,'Data Transformation'!$G$3+0.5*'Data Transformation'!$W$25,IF(C1811=1,D1811-'Data Transformation'!$W$25,FALSE))</f>
        <v>0</v>
      </c>
      <c r="E1810" t="str">
        <f t="array" ref="E1810">IF(ISLOGICAL(D1810),"",FREQUENCY(IF('Data Transformation'!$B$425:$B$8425='Bin Analysis'!$B1803,'Data Transformation'!$G$425:$G$8425),D1810))</f>
        <v/>
      </c>
      <c r="F1810" t="str">
        <f t="shared" si="225"/>
        <v/>
      </c>
      <c r="G1810">
        <f>Weighting!$H$10</f>
        <v>0</v>
      </c>
      <c r="H1810">
        <f t="array" ref="H1810">FREQUENCY(IF('Data Transformation'!$B$4:$B$8425=B1803,'Data Transformation'!$G$4:$G$8425),'Bin Analysis'!$B1810)</f>
        <v>0</v>
      </c>
      <c r="I1810">
        <f t="shared" si="226"/>
        <v>0</v>
      </c>
      <c r="J1810">
        <f t="shared" si="227"/>
        <v>0</v>
      </c>
      <c r="K1810">
        <f>J1810*Weighting!$W$10</f>
        <v>0</v>
      </c>
      <c r="M1810" s="14"/>
    </row>
    <row r="1811" spans="1:13" x14ac:dyDescent="0.45">
      <c r="A1811" s="32">
        <f>IF(Weighting!$P$11&gt;0,B1811,"")</f>
        <v>0.86404878020000009</v>
      </c>
      <c r="B1811">
        <f>Weighting!$C$11</f>
        <v>0.86404878020000009</v>
      </c>
      <c r="C1811">
        <f>Weighting!$F$11</f>
        <v>0</v>
      </c>
      <c r="D1811" t="b">
        <f>IF(C1811=1,'Data Transformation'!$G$3+0.5*'Data Transformation'!$W$25,IF(C1812=1,D1812-'Data Transformation'!$W$25,FALSE))</f>
        <v>0</v>
      </c>
      <c r="E1811" t="str">
        <f t="array" ref="E1811">IF(ISLOGICAL(D1811),"",FREQUENCY(IF('Data Transformation'!$B$425:$B$8425='Bin Analysis'!$B1803,'Data Transformation'!$G$425:$G$8425),D1811))</f>
        <v/>
      </c>
      <c r="F1811" t="str">
        <f t="shared" si="225"/>
        <v/>
      </c>
      <c r="G1811">
        <f>Weighting!$H$11</f>
        <v>0</v>
      </c>
      <c r="H1811">
        <f t="array" ref="H1811">FREQUENCY(IF('Data Transformation'!$B$4:$B$8425=B1803,'Data Transformation'!$G$4:$G$8425),'Bin Analysis'!$B1811)</f>
        <v>1</v>
      </c>
      <c r="I1811">
        <f t="shared" si="226"/>
        <v>1</v>
      </c>
      <c r="J1811">
        <f t="shared" si="227"/>
        <v>1</v>
      </c>
      <c r="K1811">
        <f>J1811*Weighting!$W$11</f>
        <v>3</v>
      </c>
      <c r="M1811" s="14"/>
    </row>
    <row r="1812" spans="1:13" x14ac:dyDescent="0.45">
      <c r="A1812" s="32">
        <f>IF(Weighting!$P$12&gt;0,B1812,"")</f>
        <v>0.96972357690000011</v>
      </c>
      <c r="B1812">
        <f>Weighting!$C$12</f>
        <v>0.96972357690000011</v>
      </c>
      <c r="C1812">
        <f>Weighting!$F$12</f>
        <v>0</v>
      </c>
      <c r="D1812">
        <f>IF(C1812=1,'Data Transformation'!$G$3+0.5*'Data Transformation'!$W$25,IF(C1813=1,D1813-'Data Transformation'!$W$25,FALSE))</f>
        <v>0.76999999999999991</v>
      </c>
      <c r="E1812">
        <f t="array" ref="E1812">IF(ISLOGICAL(D1812),"",FREQUENCY(IF('Data Transformation'!$B$425:$B$8425='Bin Analysis'!$B1803,'Data Transformation'!$G$425:$G$8425),D1812))</f>
        <v>0</v>
      </c>
      <c r="F1812" t="e">
        <f t="shared" si="225"/>
        <v>#VALUE!</v>
      </c>
      <c r="G1812">
        <f>Weighting!$H$12</f>
        <v>0</v>
      </c>
      <c r="H1812">
        <f t="array" ref="H1812">FREQUENCY(IF('Data Transformation'!$B$4:$B$8425=B1803,'Data Transformation'!$G$4:$G$8425),'Bin Analysis'!$B1812)</f>
        <v>5</v>
      </c>
      <c r="I1812">
        <f t="shared" si="226"/>
        <v>4</v>
      </c>
      <c r="J1812">
        <f t="shared" si="227"/>
        <v>1</v>
      </c>
      <c r="K1812">
        <f>J1812*Weighting!$W$12</f>
        <v>2</v>
      </c>
      <c r="M1812" s="14"/>
    </row>
    <row r="1813" spans="1:13" x14ac:dyDescent="0.45">
      <c r="A1813" s="32">
        <f>IF(Weighting!$P$13&gt;0,B1813,"")</f>
        <v>1.0753983736000001</v>
      </c>
      <c r="B1813">
        <f>Weighting!$C$13</f>
        <v>1.0753983736000001</v>
      </c>
      <c r="C1813">
        <f>Weighting!$F$13</f>
        <v>1</v>
      </c>
      <c r="D1813">
        <f>IF(C1813=1,'Data Transformation'!$G$3+0.5*'Data Transformation'!$W$25,IF(C1814=1,D1814-'Data Transformation'!$W$25,FALSE))</f>
        <v>1.17</v>
      </c>
      <c r="E1813">
        <f t="array" ref="E1813">IF(ISLOGICAL(D1813),"",FREQUENCY(IF('Data Transformation'!$B$425:$B$8425='Bin Analysis'!$B1803,'Data Transformation'!$G$425:$G$8425),D1813))</f>
        <v>15</v>
      </c>
      <c r="F1813">
        <f t="shared" si="225"/>
        <v>15</v>
      </c>
      <c r="G1813">
        <f>Weighting!$H$13</f>
        <v>0</v>
      </c>
      <c r="H1813">
        <f t="array" ref="H1813">FREQUENCY(IF('Data Transformation'!$B$4:$B$8425=B1803,'Data Transformation'!$G$4:$G$8425),'Bin Analysis'!$B1813)</f>
        <v>14</v>
      </c>
      <c r="I1813">
        <f t="shared" si="226"/>
        <v>9</v>
      </c>
      <c r="J1813">
        <f t="shared" si="227"/>
        <v>1</v>
      </c>
      <c r="K1813">
        <f>J1813*Weighting!$W$13</f>
        <v>1</v>
      </c>
      <c r="M1813" s="14"/>
    </row>
    <row r="1814" spans="1:13" x14ac:dyDescent="0.45">
      <c r="A1814" s="32">
        <f>IF(Weighting!$P$14&gt;0,B1814,"")</f>
        <v>1.1810731703000001</v>
      </c>
      <c r="B1814">
        <f>Weighting!$C$14</f>
        <v>1.1810731703000001</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16</v>
      </c>
      <c r="I1814">
        <f t="shared" si="226"/>
        <v>2</v>
      </c>
      <c r="J1814">
        <f t="shared" si="227"/>
        <v>1</v>
      </c>
      <c r="K1814">
        <f>J1814*Weighting!$W$14</f>
        <v>2</v>
      </c>
      <c r="M1814" s="14"/>
    </row>
    <row r="1815" spans="1:13" x14ac:dyDescent="0.45">
      <c r="A1815" s="32">
        <f>IF(Weighting!$P$15&gt;0,B1815,"")</f>
        <v>1.2867489670000001</v>
      </c>
      <c r="B1815">
        <f>Weighting!$C$15</f>
        <v>1.2867489670000001</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16</v>
      </c>
      <c r="I1815">
        <f t="shared" si="226"/>
        <v>0</v>
      </c>
      <c r="J1815">
        <f t="shared" si="227"/>
        <v>0</v>
      </c>
      <c r="K1815">
        <f>J1815*Weighting!$W$15</f>
        <v>0</v>
      </c>
      <c r="M1815" s="14"/>
    </row>
    <row r="1816" spans="1:13" x14ac:dyDescent="0.45">
      <c r="A1816" s="32" t="str">
        <f>IF(Weighting!$P$16&gt;0,B1816,"")</f>
        <v/>
      </c>
      <c r="B1816">
        <f>Weighting!$C$16</f>
        <v>1.3924227637000002</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16</v>
      </c>
      <c r="I1816">
        <f t="shared" si="226"/>
        <v>0</v>
      </c>
      <c r="J1816">
        <f t="shared" si="227"/>
        <v>0</v>
      </c>
      <c r="K1816">
        <f>J1816*Weighting!$W$16</f>
        <v>0</v>
      </c>
      <c r="M1816" s="14"/>
    </row>
    <row r="1817" spans="1:13" x14ac:dyDescent="0.45">
      <c r="A1817" s="32" t="str">
        <f>IF(Weighting!$P$17&gt;0,B1817,"")</f>
        <v/>
      </c>
      <c r="B1817">
        <f>Weighting!$C$17</f>
        <v>1.4980975604000002</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16</v>
      </c>
      <c r="I1817">
        <f t="shared" si="226"/>
        <v>0</v>
      </c>
      <c r="J1817">
        <f t="shared" si="227"/>
        <v>0</v>
      </c>
      <c r="K1817">
        <f>J1817*Weighting!$W$17</f>
        <v>0</v>
      </c>
      <c r="M1817" s="14"/>
    </row>
    <row r="1818" spans="1:13" x14ac:dyDescent="0.45">
      <c r="A1818" s="32" t="str">
        <f>IF(Weighting!$P$18&gt;0,B1818,"")</f>
        <v/>
      </c>
      <c r="B1818">
        <f>Weighting!$C$18</f>
        <v>1.6037723571000002</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16</v>
      </c>
      <c r="I1818">
        <f t="shared" si="226"/>
        <v>0</v>
      </c>
      <c r="J1818">
        <f t="shared" si="227"/>
        <v>0</v>
      </c>
      <c r="K1818">
        <f>J1818*Weighting!$W$18</f>
        <v>0</v>
      </c>
      <c r="M1818" s="14"/>
    </row>
    <row r="1819" spans="1:13" x14ac:dyDescent="0.45">
      <c r="A1819" s="32" t="str">
        <f>IF(Weighting!$P$19&gt;0,B1819,"")</f>
        <v/>
      </c>
      <c r="B1819">
        <f>Weighting!$C$19</f>
        <v>1.7094471538000002</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16</v>
      </c>
      <c r="I1819">
        <f t="shared" si="226"/>
        <v>0</v>
      </c>
      <c r="J1819">
        <f t="shared" si="227"/>
        <v>0</v>
      </c>
      <c r="K1819">
        <f>J1819*Weighting!$W$19</f>
        <v>0</v>
      </c>
      <c r="M1819" s="14"/>
    </row>
    <row r="1820" spans="1:13" x14ac:dyDescent="0.45">
      <c r="A1820" s="32" t="str">
        <f>IF(Weighting!$P$20&gt;0,B1820,"")</f>
        <v/>
      </c>
      <c r="B1820">
        <f>Weighting!$C$20</f>
        <v>1.8151219505000002</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16</v>
      </c>
      <c r="I1820">
        <f t="shared" si="226"/>
        <v>0</v>
      </c>
      <c r="J1820">
        <f t="shared" si="227"/>
        <v>0</v>
      </c>
      <c r="K1820">
        <f>J1820*Weighting!$W$20</f>
        <v>0</v>
      </c>
      <c r="M1820" s="14"/>
    </row>
    <row r="1821" spans="1:13" x14ac:dyDescent="0.45">
      <c r="A1821" s="32" t="str">
        <f>IF(Weighting!$P$21&gt;0,B1821,"")</f>
        <v/>
      </c>
      <c r="B1821">
        <f>Weighting!$C$21</f>
        <v>1.9207967472000003</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16</v>
      </c>
      <c r="I1821">
        <f t="shared" si="226"/>
        <v>0</v>
      </c>
      <c r="J1821">
        <f t="shared" si="227"/>
        <v>0</v>
      </c>
      <c r="K1821">
        <f>J1821*Weighting!$W$21</f>
        <v>0</v>
      </c>
      <c r="M1821" s="14"/>
    </row>
    <row r="1822" spans="1:13" x14ac:dyDescent="0.45">
      <c r="A1822" s="32" t="str">
        <f>IF(Weighting!$P$22&gt;0,B1822,"")</f>
        <v/>
      </c>
      <c r="B1822">
        <f>Weighting!$C$22</f>
        <v>2.0264715439000001</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16</v>
      </c>
      <c r="I1822">
        <f t="shared" si="226"/>
        <v>0</v>
      </c>
      <c r="J1822">
        <f t="shared" si="227"/>
        <v>0</v>
      </c>
      <c r="K1822">
        <f>J1822*Weighting!$W$22</f>
        <v>0</v>
      </c>
      <c r="M1822" s="14"/>
    </row>
    <row r="1823" spans="1:13" x14ac:dyDescent="0.45">
      <c r="A1823" s="32" t="str">
        <f>IF(Weighting!$P$23&gt;0,B1823,"")</f>
        <v/>
      </c>
      <c r="B1823">
        <f>Weighting!$C$23</f>
        <v>2.1321463405999999</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16</v>
      </c>
      <c r="I1823">
        <f t="shared" si="226"/>
        <v>0</v>
      </c>
      <c r="J1823">
        <f t="shared" si="227"/>
        <v>0</v>
      </c>
      <c r="K1823">
        <f>J1823*Weighting!$W$23</f>
        <v>0</v>
      </c>
      <c r="M1823" s="14"/>
    </row>
    <row r="1824" spans="1:13" x14ac:dyDescent="0.45">
      <c r="A1824" s="32" t="str">
        <f>IF(Weighting!$P$24&gt;0,B1824,"")</f>
        <v/>
      </c>
      <c r="B1824">
        <f>Weighting!$C$24</f>
        <v>2.2378211372999997</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16</v>
      </c>
      <c r="I1824">
        <f t="shared" si="226"/>
        <v>0</v>
      </c>
      <c r="J1824">
        <f t="shared" si="227"/>
        <v>0</v>
      </c>
      <c r="K1824">
        <f>J1824*Weighting!$W$24</f>
        <v>0</v>
      </c>
      <c r="M1824" s="14"/>
    </row>
    <row r="1825" spans="1:25" x14ac:dyDescent="0.45">
      <c r="A1825" s="32" t="str">
        <f>IF(Weighting!$P$25&gt;0,B1825,"")</f>
        <v/>
      </c>
      <c r="B1825">
        <f>Weighting!$C$25</f>
        <v>2.3434959339999994</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16</v>
      </c>
      <c r="I1825">
        <f t="shared" si="226"/>
        <v>0</v>
      </c>
      <c r="J1825">
        <f t="shared" si="227"/>
        <v>0</v>
      </c>
      <c r="K1825">
        <f>J1825*Weighting!$W$25</f>
        <v>0</v>
      </c>
      <c r="M1825" s="14"/>
    </row>
    <row r="1826" spans="1:25" x14ac:dyDescent="0.45">
      <c r="O1826"/>
      <c r="P1826"/>
      <c r="Q1826"/>
      <c r="R1826"/>
    </row>
    <row r="1827" spans="1:25" ht="23.15" x14ac:dyDescent="0.6">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20</v>
      </c>
      <c r="N1827" s="27">
        <f>IF('Input and Summary Results'!$J$16="minimum",'Bin Analysis'!X1828/(M1827-1),'Bin Analysis'!Y1827/('Bin Analysis'!M1827-1))</f>
        <v>0</v>
      </c>
      <c r="O1827" s="27">
        <f>IF(M1827=FALSE,NA(),(VLOOKUP(1,C1830:K1849,4,FALSE))/(M1827-1))</f>
        <v>0.21052631578947367</v>
      </c>
      <c r="P1827" s="27">
        <f>IF(M1827=FALSE,NA(),SUM(J1830:J1849)/Weighting!$S$5)</f>
        <v>0.7</v>
      </c>
      <c r="Q1827" s="27">
        <f>IF(M1827=FALSE,NA(),SUM(K1830:K1849)/Weighting!$S$6)</f>
        <v>0.69565217391304346</v>
      </c>
      <c r="R1827" s="27">
        <f>IF(M1827=FALSE,NA(),(VLOOKUP(1,G1830:K1849,3,FALSE))/(M1827-1))</f>
        <v>0.36842105263157893</v>
      </c>
      <c r="S1827" s="22" t="str">
        <f>IF(M1827=FALSE,NA(),IF(SUM(J1830:J1849)=2,"yes","no"))</f>
        <v>no</v>
      </c>
      <c r="X1827" s="2" cm="2">
        <f t="array" ref="X1827:X1828">FREQUENCY(IF('Data Transformation'!$B$425:$B$6424='Bin Analysis'!L1827,'Data Transformation'!$G$425:$G$6424),'Data Transformation'!$U$11)</f>
        <v>19</v>
      </c>
      <c r="Y1827" s="2" cm="2">
        <f t="array" ref="Y1827:Y1828">FREQUENCY(IF('Data Transformation'!$B$425:$B$6424='Bin Analysis'!L1827,'Data Transformation'!$G$425:$G$6424),'Data Transformation'!$U$12)</f>
        <v>15</v>
      </c>
    </row>
    <row r="1828" spans="1:25" x14ac:dyDescent="0.45">
      <c r="A1828" s="14" t="s">
        <v>67</v>
      </c>
      <c r="B1828" t="s">
        <v>47</v>
      </c>
      <c r="C1828" t="s">
        <v>5</v>
      </c>
      <c r="D1828" t="s">
        <v>100</v>
      </c>
      <c r="E1828" t="s">
        <v>101</v>
      </c>
      <c r="F1828" t="s">
        <v>102</v>
      </c>
      <c r="G1828" t="s">
        <v>70</v>
      </c>
      <c r="H1828" t="s">
        <v>31</v>
      </c>
      <c r="I1828" t="s">
        <v>32</v>
      </c>
      <c r="J1828" t="s">
        <v>46</v>
      </c>
      <c r="K1828" s="14" t="s">
        <v>45</v>
      </c>
      <c r="M1828" s="14"/>
      <c r="X1828" s="2">
        <v>0</v>
      </c>
      <c r="Y1828" s="2">
        <v>4</v>
      </c>
    </row>
    <row r="1829" spans="1:25" x14ac:dyDescent="0.4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45">
      <c r="A1830" s="32">
        <f>IF(Weighting!$P$6&gt;0,B1830,"")</f>
        <v>0.3356747967</v>
      </c>
      <c r="B1830">
        <f>Weighting!$C$6</f>
        <v>0.3356747967</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7</v>
      </c>
      <c r="I1830">
        <f>H1830-H1829</f>
        <v>7</v>
      </c>
      <c r="J1830">
        <f>IF(I1830=0,0,1)</f>
        <v>1</v>
      </c>
      <c r="K1830">
        <f>J1830*Weighting!$W$6</f>
        <v>1</v>
      </c>
      <c r="M1830" s="14"/>
    </row>
    <row r="1831" spans="1:25" x14ac:dyDescent="0.45">
      <c r="A1831" s="32">
        <f>IF(Weighting!$P$7&gt;0,B1831,"")</f>
        <v>0.44134959340000002</v>
      </c>
      <c r="B1831">
        <f>Weighting!$C$7</f>
        <v>0.44134959340000002</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8</v>
      </c>
      <c r="I1831">
        <f t="shared" ref="I1831:I1849" si="229">H1831-H1830</f>
        <v>1</v>
      </c>
      <c r="J1831">
        <f>IF(I1831=0,0,1)</f>
        <v>1</v>
      </c>
      <c r="K1831">
        <f>J1831*Weighting!$W$7</f>
        <v>2</v>
      </c>
      <c r="M1831" s="14"/>
    </row>
    <row r="1832" spans="1:25" x14ac:dyDescent="0.45">
      <c r="A1832" s="32">
        <f>IF(Weighting!$P$8&gt;0,B1832,"")</f>
        <v>0.54702439010000004</v>
      </c>
      <c r="B1832">
        <f>Weighting!$C$8</f>
        <v>0.54702439010000004</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10</v>
      </c>
      <c r="I1832">
        <f t="shared" si="229"/>
        <v>2</v>
      </c>
      <c r="J1832">
        <f t="shared" ref="J1832:J1849" si="230">IF(I1832=0,0,1)</f>
        <v>1</v>
      </c>
      <c r="K1832">
        <f>J1832*Weighting!$W$8</f>
        <v>3</v>
      </c>
      <c r="M1832" s="14"/>
    </row>
    <row r="1833" spans="1:25" x14ac:dyDescent="0.45">
      <c r="A1833" s="32">
        <f>IF(Weighting!$P$9&gt;0,B1833,"")</f>
        <v>0.65269918680000005</v>
      </c>
      <c r="B1833" s="50">
        <f>Weighting!$C$9</f>
        <v>0.65269918680000005</v>
      </c>
      <c r="C1833">
        <f>Weighting!$F$9</f>
        <v>0</v>
      </c>
      <c r="D1833" t="b">
        <f>IF(C1833=1,'Data Transformation'!$G$3+0.5*'Data Transformation'!$W$25,IF(C1834=1,D1834-'Data Transformation'!$W$25,FALSE))</f>
        <v>0</v>
      </c>
      <c r="E1833" t="str">
        <f t="array" ref="E1833">IF(ISLOGICAL(D1833),"",FREQUENCY(IF('Data Transformation'!$B$425:$B$8425='Bin Analysis'!$B1827,'Data Transformation'!$G$425:$G$8425),D1833))</f>
        <v/>
      </c>
      <c r="F1833" t="str">
        <f t="shared" si="228"/>
        <v/>
      </c>
      <c r="G1833">
        <f>Weighting!$H$9</f>
        <v>0</v>
      </c>
      <c r="H1833">
        <f t="array" ref="H1833">FREQUENCY(IF('Data Transformation'!$B$4:$B$8425=B1827,'Data Transformation'!$G$4:$G$8425),'Bin Analysis'!$B1833)</f>
        <v>12</v>
      </c>
      <c r="I1833">
        <f t="shared" si="229"/>
        <v>2</v>
      </c>
      <c r="J1833">
        <f t="shared" si="230"/>
        <v>1</v>
      </c>
      <c r="K1833">
        <f>J1833*Weighting!$W$9</f>
        <v>3</v>
      </c>
      <c r="M1833" s="14"/>
    </row>
    <row r="1834" spans="1:25" x14ac:dyDescent="0.45">
      <c r="A1834" s="32">
        <f>IF(Weighting!$P$10&gt;0,B1834,"")</f>
        <v>0.75837398350000007</v>
      </c>
      <c r="B1834">
        <f>Weighting!$C$10</f>
        <v>0.75837398350000007</v>
      </c>
      <c r="C1834">
        <f>Weighting!$F$10</f>
        <v>0</v>
      </c>
      <c r="D1834" t="b">
        <f>IF(C1834=1,'Data Transformation'!$G$3+0.5*'Data Transformation'!$W$25,IF(C1835=1,D1835-'Data Transformation'!$W$25,FALSE))</f>
        <v>0</v>
      </c>
      <c r="E1834" t="str">
        <f t="array" ref="E1834">IF(ISLOGICAL(D1834),"",FREQUENCY(IF('Data Transformation'!$B$425:$B$8425='Bin Analysis'!$B1827,'Data Transformation'!$G$425:$G$8425),D1834))</f>
        <v/>
      </c>
      <c r="F1834" t="str">
        <f t="shared" si="228"/>
        <v/>
      </c>
      <c r="G1834">
        <f>Weighting!$H$10</f>
        <v>0</v>
      </c>
      <c r="H1834">
        <f t="array" ref="H1834">FREQUENCY(IF('Data Transformation'!$B$4:$B$8425=B1827,'Data Transformation'!$G$4:$G$8425),'Bin Analysis'!$B1834)</f>
        <v>15</v>
      </c>
      <c r="I1834">
        <f t="shared" si="229"/>
        <v>3</v>
      </c>
      <c r="J1834">
        <f t="shared" si="230"/>
        <v>1</v>
      </c>
      <c r="K1834">
        <f>J1834*Weighting!$W$10</f>
        <v>3</v>
      </c>
      <c r="M1834" s="14"/>
    </row>
    <row r="1835" spans="1:25" x14ac:dyDescent="0.45">
      <c r="A1835" s="32">
        <f>IF(Weighting!$P$11&gt;0,B1835,"")</f>
        <v>0.86404878020000009</v>
      </c>
      <c r="B1835">
        <f>Weighting!$C$11</f>
        <v>0.86404878020000009</v>
      </c>
      <c r="C1835">
        <f>Weighting!$F$11</f>
        <v>0</v>
      </c>
      <c r="D1835" t="b">
        <f>IF(C1835=1,'Data Transformation'!$G$3+0.5*'Data Transformation'!$W$25,IF(C1836=1,D1836-'Data Transformation'!$W$25,FALSE))</f>
        <v>0</v>
      </c>
      <c r="E1835" t="str">
        <f t="array" ref="E1835">IF(ISLOGICAL(D1835),"",FREQUENCY(IF('Data Transformation'!$B$425:$B$8425='Bin Analysis'!$B1827,'Data Transformation'!$G$425:$G$8425),D1835))</f>
        <v/>
      </c>
      <c r="F1835" t="str">
        <f t="shared" si="228"/>
        <v/>
      </c>
      <c r="G1835">
        <f>Weighting!$H$11</f>
        <v>0</v>
      </c>
      <c r="H1835">
        <f t="array" ref="H1835">FREQUENCY(IF('Data Transformation'!$B$4:$B$8425=B1827,'Data Transformation'!$G$4:$G$8425),'Bin Analysis'!$B1835)</f>
        <v>16</v>
      </c>
      <c r="I1835">
        <f t="shared" si="229"/>
        <v>1</v>
      </c>
      <c r="J1835">
        <f t="shared" si="230"/>
        <v>1</v>
      </c>
      <c r="K1835">
        <f>J1835*Weighting!$W$11</f>
        <v>3</v>
      </c>
      <c r="M1835" s="14"/>
    </row>
    <row r="1836" spans="1:25" x14ac:dyDescent="0.45">
      <c r="A1836" s="32">
        <f>IF(Weighting!$P$12&gt;0,B1836,"")</f>
        <v>0.96972357690000011</v>
      </c>
      <c r="B1836">
        <f>Weighting!$C$12</f>
        <v>0.96972357690000011</v>
      </c>
      <c r="C1836">
        <f>Weighting!$F$12</f>
        <v>0</v>
      </c>
      <c r="D1836">
        <f>IF(C1836=1,'Data Transformation'!$G$3+0.5*'Data Transformation'!$W$25,IF(C1837=1,D1837-'Data Transformation'!$W$25,FALSE))</f>
        <v>0.76999999999999991</v>
      </c>
      <c r="E1836">
        <f t="array" ref="E1836">IF(ISLOGICAL(D1836),"",FREQUENCY(IF('Data Transformation'!$B$425:$B$8425='Bin Analysis'!$B1827,'Data Transformation'!$G$425:$G$8425),D1836))</f>
        <v>15</v>
      </c>
      <c r="F1836" t="e">
        <f t="shared" si="228"/>
        <v>#VALUE!</v>
      </c>
      <c r="G1836">
        <f>Weighting!$H$12</f>
        <v>0</v>
      </c>
      <c r="H1836">
        <f t="array" ref="H1836">FREQUENCY(IF('Data Transformation'!$B$4:$B$8425=B1827,'Data Transformation'!$G$4:$G$8425),'Bin Analysis'!$B1836)</f>
        <v>16</v>
      </c>
      <c r="I1836">
        <f t="shared" si="229"/>
        <v>0</v>
      </c>
      <c r="J1836">
        <f t="shared" si="230"/>
        <v>0</v>
      </c>
      <c r="K1836">
        <f>J1836*Weighting!$W$12</f>
        <v>0</v>
      </c>
      <c r="M1836" s="14"/>
    </row>
    <row r="1837" spans="1:25" x14ac:dyDescent="0.45">
      <c r="A1837" s="32">
        <f>IF(Weighting!$P$13&gt;0,B1837,"")</f>
        <v>1.0753983736000001</v>
      </c>
      <c r="B1837">
        <f>Weighting!$C$13</f>
        <v>1.0753983736000001</v>
      </c>
      <c r="C1837">
        <f>Weighting!$F$13</f>
        <v>1</v>
      </c>
      <c r="D1837">
        <f>IF(C1837=1,'Data Transformation'!$G$3+0.5*'Data Transformation'!$W$25,IF(C1838=1,D1838-'Data Transformation'!$W$25,FALSE))</f>
        <v>1.17</v>
      </c>
      <c r="E1837">
        <f t="array" ref="E1837">IF(ISLOGICAL(D1837),"",FREQUENCY(IF('Data Transformation'!$B$425:$B$8425='Bin Analysis'!$B1827,'Data Transformation'!$G$425:$G$8425),D1837))</f>
        <v>19</v>
      </c>
      <c r="F1837">
        <f t="shared" si="228"/>
        <v>4</v>
      </c>
      <c r="G1837">
        <f>Weighting!$H$13</f>
        <v>0</v>
      </c>
      <c r="H1837">
        <f t="array" ref="H1837">FREQUENCY(IF('Data Transformation'!$B$4:$B$8425=B1827,'Data Transformation'!$G$4:$G$8425),'Bin Analysis'!$B1837)</f>
        <v>20</v>
      </c>
      <c r="I1837">
        <f t="shared" si="229"/>
        <v>4</v>
      </c>
      <c r="J1837">
        <f t="shared" si="230"/>
        <v>1</v>
      </c>
      <c r="K1837">
        <f>J1837*Weighting!$W$13</f>
        <v>1</v>
      </c>
      <c r="M1837" s="14"/>
    </row>
    <row r="1838" spans="1:25" x14ac:dyDescent="0.45">
      <c r="A1838" s="32">
        <f>IF(Weighting!$P$14&gt;0,B1838,"")</f>
        <v>1.1810731703000001</v>
      </c>
      <c r="B1838">
        <f>Weighting!$C$14</f>
        <v>1.1810731703000001</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20</v>
      </c>
      <c r="I1838">
        <f t="shared" si="229"/>
        <v>0</v>
      </c>
      <c r="J1838">
        <f t="shared" si="230"/>
        <v>0</v>
      </c>
      <c r="K1838">
        <f>J1838*Weighting!$W$14</f>
        <v>0</v>
      </c>
      <c r="M1838" s="14"/>
    </row>
    <row r="1839" spans="1:25" x14ac:dyDescent="0.45">
      <c r="A1839" s="32">
        <f>IF(Weighting!$P$15&gt;0,B1839,"")</f>
        <v>1.2867489670000001</v>
      </c>
      <c r="B1839">
        <f>Weighting!$C$15</f>
        <v>1.2867489670000001</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20</v>
      </c>
      <c r="I1839">
        <f t="shared" si="229"/>
        <v>0</v>
      </c>
      <c r="J1839">
        <f t="shared" si="230"/>
        <v>0</v>
      </c>
      <c r="K1839">
        <f>J1839*Weighting!$W$15</f>
        <v>0</v>
      </c>
      <c r="M1839" s="14"/>
    </row>
    <row r="1840" spans="1:25" x14ac:dyDescent="0.45">
      <c r="A1840" s="32" t="str">
        <f>IF(Weighting!$P$16&gt;0,B1840,"")</f>
        <v/>
      </c>
      <c r="B1840">
        <f>Weighting!$C$16</f>
        <v>1.3924227637000002</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20</v>
      </c>
      <c r="I1840">
        <f t="shared" si="229"/>
        <v>0</v>
      </c>
      <c r="J1840">
        <f t="shared" si="230"/>
        <v>0</v>
      </c>
      <c r="K1840">
        <f>J1840*Weighting!$W$16</f>
        <v>0</v>
      </c>
      <c r="M1840" s="14"/>
    </row>
    <row r="1841" spans="1:25" x14ac:dyDescent="0.45">
      <c r="A1841" s="32" t="str">
        <f>IF(Weighting!$P$17&gt;0,B1841,"")</f>
        <v/>
      </c>
      <c r="B1841">
        <f>Weighting!$C$17</f>
        <v>1.4980975604000002</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20</v>
      </c>
      <c r="I1841">
        <f t="shared" si="229"/>
        <v>0</v>
      </c>
      <c r="J1841">
        <f t="shared" si="230"/>
        <v>0</v>
      </c>
      <c r="K1841">
        <f>J1841*Weighting!$W$17</f>
        <v>0</v>
      </c>
      <c r="M1841" s="14"/>
    </row>
    <row r="1842" spans="1:25" x14ac:dyDescent="0.45">
      <c r="A1842" s="32" t="str">
        <f>IF(Weighting!$P$18&gt;0,B1842,"")</f>
        <v/>
      </c>
      <c r="B1842">
        <f>Weighting!$C$18</f>
        <v>1.6037723571000002</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20</v>
      </c>
      <c r="I1842">
        <f t="shared" si="229"/>
        <v>0</v>
      </c>
      <c r="J1842">
        <f t="shared" si="230"/>
        <v>0</v>
      </c>
      <c r="K1842">
        <f>J1842*Weighting!$W$18</f>
        <v>0</v>
      </c>
      <c r="M1842" s="14"/>
    </row>
    <row r="1843" spans="1:25" x14ac:dyDescent="0.45">
      <c r="A1843" s="32" t="str">
        <f>IF(Weighting!$P$19&gt;0,B1843,"")</f>
        <v/>
      </c>
      <c r="B1843">
        <f>Weighting!$C$19</f>
        <v>1.7094471538000002</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20</v>
      </c>
      <c r="I1843">
        <f t="shared" si="229"/>
        <v>0</v>
      </c>
      <c r="J1843">
        <f t="shared" si="230"/>
        <v>0</v>
      </c>
      <c r="K1843">
        <f>J1843*Weighting!$W$19</f>
        <v>0</v>
      </c>
      <c r="M1843" s="14"/>
    </row>
    <row r="1844" spans="1:25" x14ac:dyDescent="0.45">
      <c r="A1844" s="32" t="str">
        <f>IF(Weighting!$P$20&gt;0,B1844,"")</f>
        <v/>
      </c>
      <c r="B1844">
        <f>Weighting!$C$20</f>
        <v>1.8151219505000002</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20</v>
      </c>
      <c r="I1844">
        <f t="shared" si="229"/>
        <v>0</v>
      </c>
      <c r="J1844">
        <f t="shared" si="230"/>
        <v>0</v>
      </c>
      <c r="K1844">
        <f>J1844*Weighting!$W$20</f>
        <v>0</v>
      </c>
      <c r="M1844" s="14"/>
    </row>
    <row r="1845" spans="1:25" x14ac:dyDescent="0.45">
      <c r="A1845" s="32" t="str">
        <f>IF(Weighting!$P$21&gt;0,B1845,"")</f>
        <v/>
      </c>
      <c r="B1845">
        <f>Weighting!$C$21</f>
        <v>1.9207967472000003</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20</v>
      </c>
      <c r="I1845">
        <f t="shared" si="229"/>
        <v>0</v>
      </c>
      <c r="J1845">
        <f t="shared" si="230"/>
        <v>0</v>
      </c>
      <c r="K1845">
        <f>J1845*Weighting!$W$21</f>
        <v>0</v>
      </c>
      <c r="M1845" s="14"/>
    </row>
    <row r="1846" spans="1:25" x14ac:dyDescent="0.45">
      <c r="A1846" s="32" t="str">
        <f>IF(Weighting!$P$22&gt;0,B1846,"")</f>
        <v/>
      </c>
      <c r="B1846">
        <f>Weighting!$C$22</f>
        <v>2.0264715439000001</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20</v>
      </c>
      <c r="I1846">
        <f t="shared" si="229"/>
        <v>0</v>
      </c>
      <c r="J1846">
        <f t="shared" si="230"/>
        <v>0</v>
      </c>
      <c r="K1846">
        <f>J1846*Weighting!$W$22</f>
        <v>0</v>
      </c>
      <c r="M1846" s="14"/>
    </row>
    <row r="1847" spans="1:25" x14ac:dyDescent="0.45">
      <c r="A1847" s="32" t="str">
        <f>IF(Weighting!$P$23&gt;0,B1847,"")</f>
        <v/>
      </c>
      <c r="B1847">
        <f>Weighting!$C$23</f>
        <v>2.1321463405999999</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20</v>
      </c>
      <c r="I1847">
        <f t="shared" si="229"/>
        <v>0</v>
      </c>
      <c r="J1847">
        <f t="shared" si="230"/>
        <v>0</v>
      </c>
      <c r="K1847">
        <f>J1847*Weighting!$W$23</f>
        <v>0</v>
      </c>
      <c r="M1847" s="14"/>
    </row>
    <row r="1848" spans="1:25" x14ac:dyDescent="0.45">
      <c r="A1848" s="32" t="str">
        <f>IF(Weighting!$P$24&gt;0,B1848,"")</f>
        <v/>
      </c>
      <c r="B1848">
        <f>Weighting!$C$24</f>
        <v>2.2378211372999997</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20</v>
      </c>
      <c r="I1848">
        <f t="shared" si="229"/>
        <v>0</v>
      </c>
      <c r="J1848">
        <f t="shared" si="230"/>
        <v>0</v>
      </c>
      <c r="K1848">
        <f>J1848*Weighting!$W$24</f>
        <v>0</v>
      </c>
      <c r="M1848" s="14"/>
    </row>
    <row r="1849" spans="1:25" x14ac:dyDescent="0.45">
      <c r="A1849" s="32" t="str">
        <f>IF(Weighting!$P$25&gt;0,B1849,"")</f>
        <v/>
      </c>
      <c r="B1849">
        <f>Weighting!$C$25</f>
        <v>2.3434959339999994</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20</v>
      </c>
      <c r="I1849">
        <f t="shared" si="229"/>
        <v>0</v>
      </c>
      <c r="J1849">
        <f t="shared" si="230"/>
        <v>0</v>
      </c>
      <c r="K1849">
        <f>J1849*Weighting!$W$25</f>
        <v>0</v>
      </c>
      <c r="M1849" s="14"/>
    </row>
    <row r="1850" spans="1:25" x14ac:dyDescent="0.45">
      <c r="O1850"/>
      <c r="P1850"/>
      <c r="Q1850"/>
      <c r="R1850"/>
    </row>
    <row r="1851" spans="1:25" ht="23.15" x14ac:dyDescent="0.6">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17</v>
      </c>
      <c r="N1851" s="27">
        <f>IF('Input and Summary Results'!$J$16="minimum",'Bin Analysis'!X1852/(M1851-1),'Bin Analysis'!Y1851/('Bin Analysis'!M1851-1))</f>
        <v>0</v>
      </c>
      <c r="O1851" s="27">
        <f>IF(M1851=FALSE,NA(),(VLOOKUP(1,C1854:K1873,4,FALSE))/(M1851-1))</f>
        <v>1</v>
      </c>
      <c r="P1851" s="27">
        <f>IF(M1851=FALSE,NA(),SUM(J1854:J1873)/Weighting!$S$5)</f>
        <v>0.4</v>
      </c>
      <c r="Q1851" s="27">
        <f>IF(M1851=FALSE,NA(),SUM(K1854:K1873)/Weighting!$S$6)</f>
        <v>0.34782608695652173</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16</v>
      </c>
      <c r="Y1851" s="2" cm="2">
        <f t="array" ref="Y1851:Y1852">FREQUENCY(IF('Data Transformation'!$B$425:$B$6424='Bin Analysis'!L1851,'Data Transformation'!$G$425:$G$6424),'Data Transformation'!$U$12)</f>
        <v>0</v>
      </c>
    </row>
    <row r="1852" spans="1:25" x14ac:dyDescent="0.45">
      <c r="A1852" s="14" t="s">
        <v>67</v>
      </c>
      <c r="B1852" t="s">
        <v>47</v>
      </c>
      <c r="C1852" t="s">
        <v>5</v>
      </c>
      <c r="D1852" t="s">
        <v>100</v>
      </c>
      <c r="E1852" t="s">
        <v>101</v>
      </c>
      <c r="F1852" t="s">
        <v>102</v>
      </c>
      <c r="G1852" t="s">
        <v>70</v>
      </c>
      <c r="H1852" t="s">
        <v>31</v>
      </c>
      <c r="I1852" t="s">
        <v>32</v>
      </c>
      <c r="J1852" t="s">
        <v>46</v>
      </c>
      <c r="K1852" s="14" t="s">
        <v>45</v>
      </c>
      <c r="M1852" s="14"/>
      <c r="X1852" s="2">
        <v>0</v>
      </c>
      <c r="Y1852" s="2">
        <v>16</v>
      </c>
    </row>
    <row r="1853" spans="1:25" x14ac:dyDescent="0.4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45">
      <c r="A1854" s="32">
        <f>IF(Weighting!$P$6&gt;0,B1854,"")</f>
        <v>0.3356747967</v>
      </c>
      <c r="B1854">
        <f>Weighting!$C$6</f>
        <v>0.3356747967</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45">
      <c r="A1855" s="32">
        <f>IF(Weighting!$P$7&gt;0,B1855,"")</f>
        <v>0.44134959340000002</v>
      </c>
      <c r="B1855">
        <f>Weighting!$C$7</f>
        <v>0.44134959340000002</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0</v>
      </c>
      <c r="I1855">
        <f t="shared" ref="I1855:I1873" si="232">H1855-H1854</f>
        <v>0</v>
      </c>
      <c r="J1855">
        <f>IF(I1855=0,0,1)</f>
        <v>0</v>
      </c>
      <c r="K1855">
        <f>J1855*Weighting!$W$7</f>
        <v>0</v>
      </c>
      <c r="M1855" s="14"/>
    </row>
    <row r="1856" spans="1:25" x14ac:dyDescent="0.45">
      <c r="A1856" s="32">
        <f>IF(Weighting!$P$8&gt;0,B1856,"")</f>
        <v>0.54702439010000004</v>
      </c>
      <c r="B1856">
        <f>Weighting!$C$8</f>
        <v>0.54702439010000004</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0</v>
      </c>
      <c r="I1856">
        <f t="shared" si="232"/>
        <v>0</v>
      </c>
      <c r="J1856">
        <f t="shared" ref="J1856:J1873" si="233">IF(I1856=0,0,1)</f>
        <v>0</v>
      </c>
      <c r="K1856">
        <f>J1856*Weighting!$W$8</f>
        <v>0</v>
      </c>
      <c r="M1856" s="14"/>
    </row>
    <row r="1857" spans="1:13" x14ac:dyDescent="0.45">
      <c r="A1857" s="32">
        <f>IF(Weighting!$P$9&gt;0,B1857,"")</f>
        <v>0.65269918680000005</v>
      </c>
      <c r="B1857" s="50">
        <f>Weighting!$C$9</f>
        <v>0.65269918680000005</v>
      </c>
      <c r="C1857">
        <f>Weighting!$F$9</f>
        <v>0</v>
      </c>
      <c r="D1857" t="b">
        <f>IF(C1857=1,'Data Transformation'!$G$3+0.5*'Data Transformation'!$W$25,IF(C1858=1,D1858-'Data Transformation'!$W$25,FALSE))</f>
        <v>0</v>
      </c>
      <c r="E1857" t="str">
        <f t="array" ref="E1857">IF(ISLOGICAL(D1857),"",FREQUENCY(IF('Data Transformation'!$B$425:$B$8425='Bin Analysis'!$B1851,'Data Transformation'!$G$425:$G$8425),D1857))</f>
        <v/>
      </c>
      <c r="F1857" t="str">
        <f t="shared" si="231"/>
        <v/>
      </c>
      <c r="G1857">
        <f>Weighting!$H$9</f>
        <v>0</v>
      </c>
      <c r="H1857">
        <f t="array" ref="H1857">FREQUENCY(IF('Data Transformation'!$B$4:$B$8425=B1851,'Data Transformation'!$G$4:$G$8425),'Bin Analysis'!$B1857)</f>
        <v>0</v>
      </c>
      <c r="I1857">
        <f t="shared" si="232"/>
        <v>0</v>
      </c>
      <c r="J1857">
        <f t="shared" si="233"/>
        <v>0</v>
      </c>
      <c r="K1857">
        <f>J1857*Weighting!$W$9</f>
        <v>0</v>
      </c>
      <c r="M1857" s="14"/>
    </row>
    <row r="1858" spans="1:13" x14ac:dyDescent="0.45">
      <c r="A1858" s="32">
        <f>IF(Weighting!$P$10&gt;0,B1858,"")</f>
        <v>0.75837398350000007</v>
      </c>
      <c r="B1858">
        <f>Weighting!$C$10</f>
        <v>0.75837398350000007</v>
      </c>
      <c r="C1858">
        <f>Weighting!$F$10</f>
        <v>0</v>
      </c>
      <c r="D1858" t="b">
        <f>IF(C1858=1,'Data Transformation'!$G$3+0.5*'Data Transformation'!$W$25,IF(C1859=1,D1859-'Data Transformation'!$W$25,FALSE))</f>
        <v>0</v>
      </c>
      <c r="E1858" t="str">
        <f t="array" ref="E1858">IF(ISLOGICAL(D1858),"",FREQUENCY(IF('Data Transformation'!$B$425:$B$8425='Bin Analysis'!$B1851,'Data Transformation'!$G$425:$G$8425),D1858))</f>
        <v/>
      </c>
      <c r="F1858" t="str">
        <f t="shared" si="231"/>
        <v/>
      </c>
      <c r="G1858">
        <f>Weighting!$H$10</f>
        <v>0</v>
      </c>
      <c r="H1858">
        <f t="array" ref="H1858">FREQUENCY(IF('Data Transformation'!$B$4:$B$8425=B1851,'Data Transformation'!$G$4:$G$8425),'Bin Analysis'!$B1858)</f>
        <v>0</v>
      </c>
      <c r="I1858">
        <f t="shared" si="232"/>
        <v>0</v>
      </c>
      <c r="J1858">
        <f t="shared" si="233"/>
        <v>0</v>
      </c>
      <c r="K1858">
        <f>J1858*Weighting!$W$10</f>
        <v>0</v>
      </c>
      <c r="M1858" s="14"/>
    </row>
    <row r="1859" spans="1:13" x14ac:dyDescent="0.45">
      <c r="A1859" s="32">
        <f>IF(Weighting!$P$11&gt;0,B1859,"")</f>
        <v>0.86404878020000009</v>
      </c>
      <c r="B1859">
        <f>Weighting!$C$11</f>
        <v>0.86404878020000009</v>
      </c>
      <c r="C1859">
        <f>Weighting!$F$11</f>
        <v>0</v>
      </c>
      <c r="D1859" t="b">
        <f>IF(C1859=1,'Data Transformation'!$G$3+0.5*'Data Transformation'!$W$25,IF(C1860=1,D1860-'Data Transformation'!$W$25,FALSE))</f>
        <v>0</v>
      </c>
      <c r="E1859" t="str">
        <f t="array" ref="E1859">IF(ISLOGICAL(D1859),"",FREQUENCY(IF('Data Transformation'!$B$425:$B$8425='Bin Analysis'!$B1851,'Data Transformation'!$G$425:$G$8425),D1859))</f>
        <v/>
      </c>
      <c r="F1859" t="str">
        <f t="shared" si="231"/>
        <v/>
      </c>
      <c r="G1859">
        <f>Weighting!$H$11</f>
        <v>0</v>
      </c>
      <c r="H1859">
        <f t="array" ref="H1859">FREQUENCY(IF('Data Transformation'!$B$4:$B$8425=B1851,'Data Transformation'!$G$4:$G$8425),'Bin Analysis'!$B1859)</f>
        <v>2</v>
      </c>
      <c r="I1859">
        <f t="shared" si="232"/>
        <v>2</v>
      </c>
      <c r="J1859">
        <f t="shared" si="233"/>
        <v>1</v>
      </c>
      <c r="K1859">
        <f>J1859*Weighting!$W$11</f>
        <v>3</v>
      </c>
      <c r="M1859" s="14"/>
    </row>
    <row r="1860" spans="1:13" x14ac:dyDescent="0.45">
      <c r="A1860" s="32">
        <f>IF(Weighting!$P$12&gt;0,B1860,"")</f>
        <v>0.96972357690000011</v>
      </c>
      <c r="B1860">
        <f>Weighting!$C$12</f>
        <v>0.96972357690000011</v>
      </c>
      <c r="C1860">
        <f>Weighting!$F$12</f>
        <v>0</v>
      </c>
      <c r="D1860">
        <f>IF(C1860=1,'Data Transformation'!$G$3+0.5*'Data Transformation'!$W$25,IF(C1861=1,D1861-'Data Transformation'!$W$25,FALSE))</f>
        <v>0.76999999999999991</v>
      </c>
      <c r="E1860">
        <f t="array" ref="E1860">IF(ISLOGICAL(D1860),"",FREQUENCY(IF('Data Transformation'!$B$425:$B$8425='Bin Analysis'!$B1851,'Data Transformation'!$G$425:$G$8425),D1860))</f>
        <v>0</v>
      </c>
      <c r="F1860" t="e">
        <f t="shared" si="231"/>
        <v>#VALUE!</v>
      </c>
      <c r="G1860">
        <f>Weighting!$H$12</f>
        <v>0</v>
      </c>
      <c r="H1860">
        <f t="array" ref="H1860">FREQUENCY(IF('Data Transformation'!$B$4:$B$8425=B1851,'Data Transformation'!$G$4:$G$8425),'Bin Analysis'!$B1860)</f>
        <v>9</v>
      </c>
      <c r="I1860">
        <f t="shared" si="232"/>
        <v>7</v>
      </c>
      <c r="J1860">
        <f t="shared" si="233"/>
        <v>1</v>
      </c>
      <c r="K1860">
        <f>J1860*Weighting!$W$12</f>
        <v>2</v>
      </c>
      <c r="M1860" s="14"/>
    </row>
    <row r="1861" spans="1:13" x14ac:dyDescent="0.45">
      <c r="A1861" s="32">
        <f>IF(Weighting!$P$13&gt;0,B1861,"")</f>
        <v>1.0753983736000001</v>
      </c>
      <c r="B1861">
        <f>Weighting!$C$13</f>
        <v>1.0753983736000001</v>
      </c>
      <c r="C1861">
        <f>Weighting!$F$13</f>
        <v>1</v>
      </c>
      <c r="D1861">
        <f>IF(C1861=1,'Data Transformation'!$G$3+0.5*'Data Transformation'!$W$25,IF(C1862=1,D1862-'Data Transformation'!$W$25,FALSE))</f>
        <v>1.17</v>
      </c>
      <c r="E1861">
        <f t="array" ref="E1861">IF(ISLOGICAL(D1861),"",FREQUENCY(IF('Data Transformation'!$B$425:$B$8425='Bin Analysis'!$B1851,'Data Transformation'!$G$425:$G$8425),D1861))</f>
        <v>16</v>
      </c>
      <c r="F1861">
        <f t="shared" si="231"/>
        <v>16</v>
      </c>
      <c r="G1861">
        <f>Weighting!$H$13</f>
        <v>0</v>
      </c>
      <c r="H1861">
        <f t="array" ref="H1861">FREQUENCY(IF('Data Transformation'!$B$4:$B$8425=B1851,'Data Transformation'!$G$4:$G$8425),'Bin Analysis'!$B1861)</f>
        <v>15</v>
      </c>
      <c r="I1861">
        <f t="shared" si="232"/>
        <v>6</v>
      </c>
      <c r="J1861">
        <f t="shared" si="233"/>
        <v>1</v>
      </c>
      <c r="K1861">
        <f>J1861*Weighting!$W$13</f>
        <v>1</v>
      </c>
      <c r="M1861" s="14"/>
    </row>
    <row r="1862" spans="1:13" x14ac:dyDescent="0.45">
      <c r="A1862" s="32">
        <f>IF(Weighting!$P$14&gt;0,B1862,"")</f>
        <v>1.1810731703000001</v>
      </c>
      <c r="B1862">
        <f>Weighting!$C$14</f>
        <v>1.1810731703000001</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17</v>
      </c>
      <c r="I1862">
        <f t="shared" si="232"/>
        <v>2</v>
      </c>
      <c r="J1862">
        <f t="shared" si="233"/>
        <v>1</v>
      </c>
      <c r="K1862">
        <f>J1862*Weighting!$W$14</f>
        <v>2</v>
      </c>
      <c r="M1862" s="14"/>
    </row>
    <row r="1863" spans="1:13" x14ac:dyDescent="0.45">
      <c r="A1863" s="32">
        <f>IF(Weighting!$P$15&gt;0,B1863,"")</f>
        <v>1.2867489670000001</v>
      </c>
      <c r="B1863">
        <f>Weighting!$C$15</f>
        <v>1.2867489670000001</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17</v>
      </c>
      <c r="I1863">
        <f t="shared" si="232"/>
        <v>0</v>
      </c>
      <c r="J1863">
        <f t="shared" si="233"/>
        <v>0</v>
      </c>
      <c r="K1863">
        <f>J1863*Weighting!$W$15</f>
        <v>0</v>
      </c>
      <c r="M1863" s="14"/>
    </row>
    <row r="1864" spans="1:13" x14ac:dyDescent="0.45">
      <c r="A1864" s="32" t="str">
        <f>IF(Weighting!$P$16&gt;0,B1864,"")</f>
        <v/>
      </c>
      <c r="B1864">
        <f>Weighting!$C$16</f>
        <v>1.3924227637000002</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17</v>
      </c>
      <c r="I1864">
        <f t="shared" si="232"/>
        <v>0</v>
      </c>
      <c r="J1864">
        <f t="shared" si="233"/>
        <v>0</v>
      </c>
      <c r="K1864">
        <f>J1864*Weighting!$W$16</f>
        <v>0</v>
      </c>
      <c r="M1864" s="14"/>
    </row>
    <row r="1865" spans="1:13" x14ac:dyDescent="0.45">
      <c r="A1865" s="32" t="str">
        <f>IF(Weighting!$P$17&gt;0,B1865,"")</f>
        <v/>
      </c>
      <c r="B1865">
        <f>Weighting!$C$17</f>
        <v>1.4980975604000002</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17</v>
      </c>
      <c r="I1865">
        <f t="shared" si="232"/>
        <v>0</v>
      </c>
      <c r="J1865">
        <f t="shared" si="233"/>
        <v>0</v>
      </c>
      <c r="K1865">
        <f>J1865*Weighting!$W$17</f>
        <v>0</v>
      </c>
      <c r="M1865" s="14"/>
    </row>
    <row r="1866" spans="1:13" x14ac:dyDescent="0.45">
      <c r="A1866" s="32" t="str">
        <f>IF(Weighting!$P$18&gt;0,B1866,"")</f>
        <v/>
      </c>
      <c r="B1866">
        <f>Weighting!$C$18</f>
        <v>1.6037723571000002</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17</v>
      </c>
      <c r="I1866">
        <f t="shared" si="232"/>
        <v>0</v>
      </c>
      <c r="J1866">
        <f t="shared" si="233"/>
        <v>0</v>
      </c>
      <c r="K1866">
        <f>J1866*Weighting!$W$18</f>
        <v>0</v>
      </c>
      <c r="M1866" s="14"/>
    </row>
    <row r="1867" spans="1:13" x14ac:dyDescent="0.45">
      <c r="A1867" s="32" t="str">
        <f>IF(Weighting!$P$19&gt;0,B1867,"")</f>
        <v/>
      </c>
      <c r="B1867">
        <f>Weighting!$C$19</f>
        <v>1.7094471538000002</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17</v>
      </c>
      <c r="I1867">
        <f t="shared" si="232"/>
        <v>0</v>
      </c>
      <c r="J1867">
        <f t="shared" si="233"/>
        <v>0</v>
      </c>
      <c r="K1867">
        <f>J1867*Weighting!$W$19</f>
        <v>0</v>
      </c>
      <c r="M1867" s="14"/>
    </row>
    <row r="1868" spans="1:13" x14ac:dyDescent="0.45">
      <c r="A1868" s="32" t="str">
        <f>IF(Weighting!$P$20&gt;0,B1868,"")</f>
        <v/>
      </c>
      <c r="B1868">
        <f>Weighting!$C$20</f>
        <v>1.8151219505000002</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17</v>
      </c>
      <c r="I1868">
        <f t="shared" si="232"/>
        <v>0</v>
      </c>
      <c r="J1868">
        <f t="shared" si="233"/>
        <v>0</v>
      </c>
      <c r="K1868">
        <f>J1868*Weighting!$W$20</f>
        <v>0</v>
      </c>
      <c r="M1868" s="14"/>
    </row>
    <row r="1869" spans="1:13" x14ac:dyDescent="0.45">
      <c r="A1869" s="32" t="str">
        <f>IF(Weighting!$P$21&gt;0,B1869,"")</f>
        <v/>
      </c>
      <c r="B1869">
        <f>Weighting!$C$21</f>
        <v>1.9207967472000003</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17</v>
      </c>
      <c r="I1869">
        <f t="shared" si="232"/>
        <v>0</v>
      </c>
      <c r="J1869">
        <f t="shared" si="233"/>
        <v>0</v>
      </c>
      <c r="K1869">
        <f>J1869*Weighting!$W$21</f>
        <v>0</v>
      </c>
      <c r="M1869" s="14"/>
    </row>
    <row r="1870" spans="1:13" x14ac:dyDescent="0.45">
      <c r="A1870" s="32" t="str">
        <f>IF(Weighting!$P$22&gt;0,B1870,"")</f>
        <v/>
      </c>
      <c r="B1870">
        <f>Weighting!$C$22</f>
        <v>2.0264715439000001</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17</v>
      </c>
      <c r="I1870">
        <f t="shared" si="232"/>
        <v>0</v>
      </c>
      <c r="J1870">
        <f t="shared" si="233"/>
        <v>0</v>
      </c>
      <c r="K1870">
        <f>J1870*Weighting!$W$22</f>
        <v>0</v>
      </c>
      <c r="M1870" s="14"/>
    </row>
    <row r="1871" spans="1:13" x14ac:dyDescent="0.45">
      <c r="A1871" s="32" t="str">
        <f>IF(Weighting!$P$23&gt;0,B1871,"")</f>
        <v/>
      </c>
      <c r="B1871">
        <f>Weighting!$C$23</f>
        <v>2.1321463405999999</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17</v>
      </c>
      <c r="I1871">
        <f t="shared" si="232"/>
        <v>0</v>
      </c>
      <c r="J1871">
        <f t="shared" si="233"/>
        <v>0</v>
      </c>
      <c r="K1871">
        <f>J1871*Weighting!$W$23</f>
        <v>0</v>
      </c>
      <c r="M1871" s="14"/>
    </row>
    <row r="1872" spans="1:13" x14ac:dyDescent="0.45">
      <c r="A1872" s="32" t="str">
        <f>IF(Weighting!$P$24&gt;0,B1872,"")</f>
        <v/>
      </c>
      <c r="B1872">
        <f>Weighting!$C$24</f>
        <v>2.2378211372999997</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17</v>
      </c>
      <c r="I1872">
        <f t="shared" si="232"/>
        <v>0</v>
      </c>
      <c r="J1872">
        <f t="shared" si="233"/>
        <v>0</v>
      </c>
      <c r="K1872">
        <f>J1872*Weighting!$W$24</f>
        <v>0</v>
      </c>
      <c r="M1872" s="14"/>
    </row>
    <row r="1873" spans="1:25" x14ac:dyDescent="0.45">
      <c r="A1873" s="32" t="str">
        <f>IF(Weighting!$P$25&gt;0,B1873,"")</f>
        <v/>
      </c>
      <c r="B1873">
        <f>Weighting!$C$25</f>
        <v>2.3434959339999994</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17</v>
      </c>
      <c r="I1873">
        <f t="shared" si="232"/>
        <v>0</v>
      </c>
      <c r="J1873">
        <f t="shared" si="233"/>
        <v>0</v>
      </c>
      <c r="K1873">
        <f>J1873*Weighting!$W$25</f>
        <v>0</v>
      </c>
      <c r="M1873" s="14"/>
    </row>
    <row r="1874" spans="1:25" x14ac:dyDescent="0.45">
      <c r="O1874"/>
      <c r="P1874"/>
      <c r="Q1874"/>
      <c r="R1874"/>
    </row>
    <row r="1875" spans="1:25" ht="23.15" x14ac:dyDescent="0.6">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13</v>
      </c>
      <c r="N1875" s="27">
        <f>IF('Input and Summary Results'!$J$16="minimum",'Bin Analysis'!X1876/(M1875-1),'Bin Analysis'!Y1875/('Bin Analysis'!M1875-1))</f>
        <v>0</v>
      </c>
      <c r="O1875" s="27">
        <f>IF(M1875=FALSE,NA(),(VLOOKUP(1,C1878:K1897,4,FALSE))/(M1875-1))</f>
        <v>1</v>
      </c>
      <c r="P1875" s="27">
        <f>IF(M1875=FALSE,NA(),SUM(J1878:J1897)/Weighting!$S$5)</f>
        <v>0.4</v>
      </c>
      <c r="Q1875" s="27">
        <f>IF(M1875=FALSE,NA(),SUM(K1878:K1897)/Weighting!$S$6)</f>
        <v>0.34782608695652173</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12</v>
      </c>
      <c r="Y1875" s="2" cm="2">
        <f t="array" ref="Y1875:Y1876">FREQUENCY(IF('Data Transformation'!$B$425:$B$6424='Bin Analysis'!L1875,'Data Transformation'!$G$425:$G$6424),'Data Transformation'!$U$12)</f>
        <v>0</v>
      </c>
    </row>
    <row r="1876" spans="1:25" x14ac:dyDescent="0.45">
      <c r="A1876" s="14" t="s">
        <v>67</v>
      </c>
      <c r="B1876" t="s">
        <v>47</v>
      </c>
      <c r="C1876" t="s">
        <v>5</v>
      </c>
      <c r="D1876" t="s">
        <v>100</v>
      </c>
      <c r="E1876" t="s">
        <v>101</v>
      </c>
      <c r="F1876" t="s">
        <v>102</v>
      </c>
      <c r="G1876" t="s">
        <v>70</v>
      </c>
      <c r="H1876" t="s">
        <v>31</v>
      </c>
      <c r="I1876" t="s">
        <v>32</v>
      </c>
      <c r="J1876" t="s">
        <v>46</v>
      </c>
      <c r="K1876" s="14" t="s">
        <v>45</v>
      </c>
      <c r="M1876" s="14"/>
      <c r="X1876" s="2">
        <v>0</v>
      </c>
      <c r="Y1876" s="2">
        <v>12</v>
      </c>
    </row>
    <row r="1877" spans="1:25" x14ac:dyDescent="0.4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45">
      <c r="A1878" s="32">
        <f>IF(Weighting!$P$6&gt;0,B1878,"")</f>
        <v>0.3356747967</v>
      </c>
      <c r="B1878">
        <f>Weighting!$C$6</f>
        <v>0.3356747967</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45">
      <c r="A1879" s="32">
        <f>IF(Weighting!$P$7&gt;0,B1879,"")</f>
        <v>0.44134959340000002</v>
      </c>
      <c r="B1879">
        <f>Weighting!$C$7</f>
        <v>0.44134959340000002</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0</v>
      </c>
      <c r="I1879">
        <f t="shared" ref="I1879:I1897" si="235">H1879-H1878</f>
        <v>0</v>
      </c>
      <c r="J1879">
        <f>IF(I1879=0,0,1)</f>
        <v>0</v>
      </c>
      <c r="K1879">
        <f>J1879*Weighting!$W$7</f>
        <v>0</v>
      </c>
      <c r="M1879" s="14"/>
    </row>
    <row r="1880" spans="1:25" x14ac:dyDescent="0.45">
      <c r="A1880" s="32">
        <f>IF(Weighting!$P$8&gt;0,B1880,"")</f>
        <v>0.54702439010000004</v>
      </c>
      <c r="B1880">
        <f>Weighting!$C$8</f>
        <v>0.54702439010000004</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0</v>
      </c>
      <c r="I1880">
        <f t="shared" si="235"/>
        <v>0</v>
      </c>
      <c r="J1880">
        <f t="shared" ref="J1880:J1897" si="236">IF(I1880=0,0,1)</f>
        <v>0</v>
      </c>
      <c r="K1880">
        <f>J1880*Weighting!$W$8</f>
        <v>0</v>
      </c>
      <c r="M1880" s="14"/>
    </row>
    <row r="1881" spans="1:25" x14ac:dyDescent="0.45">
      <c r="A1881" s="32">
        <f>IF(Weighting!$P$9&gt;0,B1881,"")</f>
        <v>0.65269918680000005</v>
      </c>
      <c r="B1881" s="50">
        <f>Weighting!$C$9</f>
        <v>0.65269918680000005</v>
      </c>
      <c r="C1881">
        <f>Weighting!$F$9</f>
        <v>0</v>
      </c>
      <c r="D1881" t="b">
        <f>IF(C1881=1,'Data Transformation'!$G$3+0.5*'Data Transformation'!$W$25,IF(C1882=1,D1882-'Data Transformation'!$W$25,FALSE))</f>
        <v>0</v>
      </c>
      <c r="E1881" t="str">
        <f t="array" ref="E1881">IF(ISLOGICAL(D1881),"",FREQUENCY(IF('Data Transformation'!$B$425:$B$8425='Bin Analysis'!$B1875,'Data Transformation'!$G$425:$G$8425),D1881))</f>
        <v/>
      </c>
      <c r="F1881" t="str">
        <f t="shared" si="234"/>
        <v/>
      </c>
      <c r="G1881">
        <f>Weighting!$H$9</f>
        <v>0</v>
      </c>
      <c r="H1881">
        <f t="array" ref="H1881">FREQUENCY(IF('Data Transformation'!$B$4:$B$8425=B1875,'Data Transformation'!$G$4:$G$8425),'Bin Analysis'!$B1881)</f>
        <v>0</v>
      </c>
      <c r="I1881">
        <f t="shared" si="235"/>
        <v>0</v>
      </c>
      <c r="J1881">
        <f t="shared" si="236"/>
        <v>0</v>
      </c>
      <c r="K1881">
        <f>J1881*Weighting!$W$9</f>
        <v>0</v>
      </c>
      <c r="M1881" s="14"/>
    </row>
    <row r="1882" spans="1:25" x14ac:dyDescent="0.45">
      <c r="A1882" s="32">
        <f>IF(Weighting!$P$10&gt;0,B1882,"")</f>
        <v>0.75837398350000007</v>
      </c>
      <c r="B1882">
        <f>Weighting!$C$10</f>
        <v>0.75837398350000007</v>
      </c>
      <c r="C1882">
        <f>Weighting!$F$10</f>
        <v>0</v>
      </c>
      <c r="D1882" t="b">
        <f>IF(C1882=1,'Data Transformation'!$G$3+0.5*'Data Transformation'!$W$25,IF(C1883=1,D1883-'Data Transformation'!$W$25,FALSE))</f>
        <v>0</v>
      </c>
      <c r="E1882" t="str">
        <f t="array" ref="E1882">IF(ISLOGICAL(D1882),"",FREQUENCY(IF('Data Transformation'!$B$425:$B$8425='Bin Analysis'!$B1875,'Data Transformation'!$G$425:$G$8425),D1882))</f>
        <v/>
      </c>
      <c r="F1882" t="str">
        <f t="shared" si="234"/>
        <v/>
      </c>
      <c r="G1882">
        <f>Weighting!$H$10</f>
        <v>0</v>
      </c>
      <c r="H1882">
        <f t="array" ref="H1882">FREQUENCY(IF('Data Transformation'!$B$4:$B$8425=B1875,'Data Transformation'!$G$4:$G$8425),'Bin Analysis'!$B1882)</f>
        <v>0</v>
      </c>
      <c r="I1882">
        <f t="shared" si="235"/>
        <v>0</v>
      </c>
      <c r="J1882">
        <f t="shared" si="236"/>
        <v>0</v>
      </c>
      <c r="K1882">
        <f>J1882*Weighting!$W$10</f>
        <v>0</v>
      </c>
      <c r="M1882" s="14"/>
    </row>
    <row r="1883" spans="1:25" x14ac:dyDescent="0.45">
      <c r="A1883" s="32">
        <f>IF(Weighting!$P$11&gt;0,B1883,"")</f>
        <v>0.86404878020000009</v>
      </c>
      <c r="B1883">
        <f>Weighting!$C$11</f>
        <v>0.86404878020000009</v>
      </c>
      <c r="C1883">
        <f>Weighting!$F$11</f>
        <v>0</v>
      </c>
      <c r="D1883" t="b">
        <f>IF(C1883=1,'Data Transformation'!$G$3+0.5*'Data Transformation'!$W$25,IF(C1884=1,D1884-'Data Transformation'!$W$25,FALSE))</f>
        <v>0</v>
      </c>
      <c r="E1883" t="str">
        <f t="array" ref="E1883">IF(ISLOGICAL(D1883),"",FREQUENCY(IF('Data Transformation'!$B$425:$B$8425='Bin Analysis'!$B1875,'Data Transformation'!$G$425:$G$8425),D1883))</f>
        <v/>
      </c>
      <c r="F1883" t="str">
        <f t="shared" si="234"/>
        <v/>
      </c>
      <c r="G1883">
        <f>Weighting!$H$11</f>
        <v>0</v>
      </c>
      <c r="H1883">
        <f t="array" ref="H1883">FREQUENCY(IF('Data Transformation'!$B$4:$B$8425=B1875,'Data Transformation'!$G$4:$G$8425),'Bin Analysis'!$B1883)</f>
        <v>2</v>
      </c>
      <c r="I1883">
        <f t="shared" si="235"/>
        <v>2</v>
      </c>
      <c r="J1883">
        <f t="shared" si="236"/>
        <v>1</v>
      </c>
      <c r="K1883">
        <f>J1883*Weighting!$W$11</f>
        <v>3</v>
      </c>
      <c r="M1883" s="14"/>
    </row>
    <row r="1884" spans="1:25" x14ac:dyDescent="0.45">
      <c r="A1884" s="32">
        <f>IF(Weighting!$P$12&gt;0,B1884,"")</f>
        <v>0.96972357690000011</v>
      </c>
      <c r="B1884">
        <f>Weighting!$C$12</f>
        <v>0.96972357690000011</v>
      </c>
      <c r="C1884">
        <f>Weighting!$F$12</f>
        <v>0</v>
      </c>
      <c r="D1884">
        <f>IF(C1884=1,'Data Transformation'!$G$3+0.5*'Data Transformation'!$W$25,IF(C1885=1,D1885-'Data Transformation'!$W$25,FALSE))</f>
        <v>0.76999999999999991</v>
      </c>
      <c r="E1884">
        <f t="array" ref="E1884">IF(ISLOGICAL(D1884),"",FREQUENCY(IF('Data Transformation'!$B$425:$B$8425='Bin Analysis'!$B1875,'Data Transformation'!$G$425:$G$8425),D1884))</f>
        <v>0</v>
      </c>
      <c r="F1884" t="e">
        <f t="shared" si="234"/>
        <v>#VALUE!</v>
      </c>
      <c r="G1884">
        <f>Weighting!$H$12</f>
        <v>0</v>
      </c>
      <c r="H1884">
        <f t="array" ref="H1884">FREQUENCY(IF('Data Transformation'!$B$4:$B$8425=B1875,'Data Transformation'!$G$4:$G$8425),'Bin Analysis'!$B1884)</f>
        <v>5</v>
      </c>
      <c r="I1884">
        <f t="shared" si="235"/>
        <v>3</v>
      </c>
      <c r="J1884">
        <f t="shared" si="236"/>
        <v>1</v>
      </c>
      <c r="K1884">
        <f>J1884*Weighting!$W$12</f>
        <v>2</v>
      </c>
      <c r="M1884" s="14"/>
    </row>
    <row r="1885" spans="1:25" x14ac:dyDescent="0.45">
      <c r="A1885" s="32">
        <f>IF(Weighting!$P$13&gt;0,B1885,"")</f>
        <v>1.0753983736000001</v>
      </c>
      <c r="B1885">
        <f>Weighting!$C$13</f>
        <v>1.0753983736000001</v>
      </c>
      <c r="C1885">
        <f>Weighting!$F$13</f>
        <v>1</v>
      </c>
      <c r="D1885">
        <f>IF(C1885=1,'Data Transformation'!$G$3+0.5*'Data Transformation'!$W$25,IF(C1886=1,D1886-'Data Transformation'!$W$25,FALSE))</f>
        <v>1.17</v>
      </c>
      <c r="E1885">
        <f t="array" ref="E1885">IF(ISLOGICAL(D1885),"",FREQUENCY(IF('Data Transformation'!$B$425:$B$8425='Bin Analysis'!$B1875,'Data Transformation'!$G$425:$G$8425),D1885))</f>
        <v>12</v>
      </c>
      <c r="F1885">
        <f t="shared" si="234"/>
        <v>12</v>
      </c>
      <c r="G1885">
        <f>Weighting!$H$13</f>
        <v>0</v>
      </c>
      <c r="H1885">
        <f t="array" ref="H1885">FREQUENCY(IF('Data Transformation'!$B$4:$B$8425=B1875,'Data Transformation'!$G$4:$G$8425),'Bin Analysis'!$B1885)</f>
        <v>12</v>
      </c>
      <c r="I1885">
        <f t="shared" si="235"/>
        <v>7</v>
      </c>
      <c r="J1885">
        <f t="shared" si="236"/>
        <v>1</v>
      </c>
      <c r="K1885">
        <f>J1885*Weighting!$W$13</f>
        <v>1</v>
      </c>
      <c r="M1885" s="14"/>
    </row>
    <row r="1886" spans="1:25" x14ac:dyDescent="0.45">
      <c r="A1886" s="32">
        <f>IF(Weighting!$P$14&gt;0,B1886,"")</f>
        <v>1.1810731703000001</v>
      </c>
      <c r="B1886">
        <f>Weighting!$C$14</f>
        <v>1.1810731703000001</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13</v>
      </c>
      <c r="I1886">
        <f t="shared" si="235"/>
        <v>1</v>
      </c>
      <c r="J1886">
        <f t="shared" si="236"/>
        <v>1</v>
      </c>
      <c r="K1886">
        <f>J1886*Weighting!$W$14</f>
        <v>2</v>
      </c>
      <c r="M1886" s="14"/>
    </row>
    <row r="1887" spans="1:25" x14ac:dyDescent="0.45">
      <c r="A1887" s="32">
        <f>IF(Weighting!$P$15&gt;0,B1887,"")</f>
        <v>1.2867489670000001</v>
      </c>
      <c r="B1887">
        <f>Weighting!$C$15</f>
        <v>1.2867489670000001</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13</v>
      </c>
      <c r="I1887">
        <f t="shared" si="235"/>
        <v>0</v>
      </c>
      <c r="J1887">
        <f t="shared" si="236"/>
        <v>0</v>
      </c>
      <c r="K1887">
        <f>J1887*Weighting!$W$15</f>
        <v>0</v>
      </c>
      <c r="M1887" s="14"/>
    </row>
    <row r="1888" spans="1:25" x14ac:dyDescent="0.45">
      <c r="A1888" s="32" t="str">
        <f>IF(Weighting!$P$16&gt;0,B1888,"")</f>
        <v/>
      </c>
      <c r="B1888">
        <f>Weighting!$C$16</f>
        <v>1.3924227637000002</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13</v>
      </c>
      <c r="I1888">
        <f t="shared" si="235"/>
        <v>0</v>
      </c>
      <c r="J1888">
        <f t="shared" si="236"/>
        <v>0</v>
      </c>
      <c r="K1888">
        <f>J1888*Weighting!$W$16</f>
        <v>0</v>
      </c>
      <c r="M1888" s="14"/>
    </row>
    <row r="1889" spans="1:25" x14ac:dyDescent="0.45">
      <c r="A1889" s="32" t="str">
        <f>IF(Weighting!$P$17&gt;0,B1889,"")</f>
        <v/>
      </c>
      <c r="B1889">
        <f>Weighting!$C$17</f>
        <v>1.4980975604000002</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13</v>
      </c>
      <c r="I1889">
        <f t="shared" si="235"/>
        <v>0</v>
      </c>
      <c r="J1889">
        <f t="shared" si="236"/>
        <v>0</v>
      </c>
      <c r="K1889">
        <f>J1889*Weighting!$W$17</f>
        <v>0</v>
      </c>
      <c r="M1889" s="14"/>
    </row>
    <row r="1890" spans="1:25" x14ac:dyDescent="0.45">
      <c r="A1890" s="32" t="str">
        <f>IF(Weighting!$P$18&gt;0,B1890,"")</f>
        <v/>
      </c>
      <c r="B1890">
        <f>Weighting!$C$18</f>
        <v>1.6037723571000002</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13</v>
      </c>
      <c r="I1890">
        <f t="shared" si="235"/>
        <v>0</v>
      </c>
      <c r="J1890">
        <f t="shared" si="236"/>
        <v>0</v>
      </c>
      <c r="K1890">
        <f>J1890*Weighting!$W$18</f>
        <v>0</v>
      </c>
      <c r="M1890" s="14"/>
    </row>
    <row r="1891" spans="1:25" x14ac:dyDescent="0.45">
      <c r="A1891" s="32" t="str">
        <f>IF(Weighting!$P$19&gt;0,B1891,"")</f>
        <v/>
      </c>
      <c r="B1891">
        <f>Weighting!$C$19</f>
        <v>1.7094471538000002</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13</v>
      </c>
      <c r="I1891">
        <f t="shared" si="235"/>
        <v>0</v>
      </c>
      <c r="J1891">
        <f t="shared" si="236"/>
        <v>0</v>
      </c>
      <c r="K1891">
        <f>J1891*Weighting!$W$19</f>
        <v>0</v>
      </c>
      <c r="M1891" s="14"/>
    </row>
    <row r="1892" spans="1:25" x14ac:dyDescent="0.45">
      <c r="A1892" s="32" t="str">
        <f>IF(Weighting!$P$20&gt;0,B1892,"")</f>
        <v/>
      </c>
      <c r="B1892">
        <f>Weighting!$C$20</f>
        <v>1.8151219505000002</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13</v>
      </c>
      <c r="I1892">
        <f t="shared" si="235"/>
        <v>0</v>
      </c>
      <c r="J1892">
        <f t="shared" si="236"/>
        <v>0</v>
      </c>
      <c r="K1892">
        <f>J1892*Weighting!$W$20</f>
        <v>0</v>
      </c>
      <c r="M1892" s="14"/>
    </row>
    <row r="1893" spans="1:25" x14ac:dyDescent="0.45">
      <c r="A1893" s="32" t="str">
        <f>IF(Weighting!$P$21&gt;0,B1893,"")</f>
        <v/>
      </c>
      <c r="B1893">
        <f>Weighting!$C$21</f>
        <v>1.9207967472000003</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13</v>
      </c>
      <c r="I1893">
        <f t="shared" si="235"/>
        <v>0</v>
      </c>
      <c r="J1893">
        <f t="shared" si="236"/>
        <v>0</v>
      </c>
      <c r="K1893">
        <f>J1893*Weighting!$W$21</f>
        <v>0</v>
      </c>
      <c r="M1893" s="14"/>
    </row>
    <row r="1894" spans="1:25" x14ac:dyDescent="0.45">
      <c r="A1894" s="32" t="str">
        <f>IF(Weighting!$P$22&gt;0,B1894,"")</f>
        <v/>
      </c>
      <c r="B1894">
        <f>Weighting!$C$22</f>
        <v>2.0264715439000001</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13</v>
      </c>
      <c r="I1894">
        <f t="shared" si="235"/>
        <v>0</v>
      </c>
      <c r="J1894">
        <f t="shared" si="236"/>
        <v>0</v>
      </c>
      <c r="K1894">
        <f>J1894*Weighting!$W$22</f>
        <v>0</v>
      </c>
      <c r="M1894" s="14"/>
    </row>
    <row r="1895" spans="1:25" x14ac:dyDescent="0.45">
      <c r="A1895" s="32" t="str">
        <f>IF(Weighting!$P$23&gt;0,B1895,"")</f>
        <v/>
      </c>
      <c r="B1895">
        <f>Weighting!$C$23</f>
        <v>2.1321463405999999</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13</v>
      </c>
      <c r="I1895">
        <f t="shared" si="235"/>
        <v>0</v>
      </c>
      <c r="J1895">
        <f t="shared" si="236"/>
        <v>0</v>
      </c>
      <c r="K1895">
        <f>J1895*Weighting!$W$23</f>
        <v>0</v>
      </c>
      <c r="M1895" s="14"/>
    </row>
    <row r="1896" spans="1:25" x14ac:dyDescent="0.45">
      <c r="A1896" s="32" t="str">
        <f>IF(Weighting!$P$24&gt;0,B1896,"")</f>
        <v/>
      </c>
      <c r="B1896">
        <f>Weighting!$C$24</f>
        <v>2.2378211372999997</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13</v>
      </c>
      <c r="I1896">
        <f t="shared" si="235"/>
        <v>0</v>
      </c>
      <c r="J1896">
        <f t="shared" si="236"/>
        <v>0</v>
      </c>
      <c r="K1896">
        <f>J1896*Weighting!$W$24</f>
        <v>0</v>
      </c>
      <c r="M1896" s="14"/>
    </row>
    <row r="1897" spans="1:25" x14ac:dyDescent="0.45">
      <c r="A1897" s="32" t="str">
        <f>IF(Weighting!$P$25&gt;0,B1897,"")</f>
        <v/>
      </c>
      <c r="B1897">
        <f>Weighting!$C$25</f>
        <v>2.3434959339999994</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13</v>
      </c>
      <c r="I1897">
        <f t="shared" si="235"/>
        <v>0</v>
      </c>
      <c r="J1897">
        <f t="shared" si="236"/>
        <v>0</v>
      </c>
      <c r="K1897">
        <f>J1897*Weighting!$W$25</f>
        <v>0</v>
      </c>
      <c r="M1897" s="14"/>
    </row>
    <row r="1898" spans="1:25" x14ac:dyDescent="0.45">
      <c r="O1898"/>
      <c r="P1898"/>
      <c r="Q1898"/>
      <c r="R1898"/>
    </row>
    <row r="1899" spans="1:25" ht="23.15" x14ac:dyDescent="0.6">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20</v>
      </c>
      <c r="N1899" s="27">
        <f>IF('Input and Summary Results'!$J$16="minimum",'Bin Analysis'!X1900/(M1899-1),'Bin Analysis'!Y1899/('Bin Analysis'!M1899-1))</f>
        <v>0</v>
      </c>
      <c r="O1899" s="27">
        <f>IF(M1899=FALSE,NA(),(VLOOKUP(1,C1902:K1921,4,FALSE))/(M1899-1))</f>
        <v>0</v>
      </c>
      <c r="P1899" s="27">
        <f>IF(M1899=FALSE,NA(),SUM(J1902:J1921)/Weighting!$S$5)</f>
        <v>0.5</v>
      </c>
      <c r="Q1899" s="27">
        <f>IF(M1899=FALSE,NA(),SUM(K1902:K1921)/Weighting!$S$6)</f>
        <v>0.43478260869565216</v>
      </c>
      <c r="R1899" s="27">
        <f>IF(M1899=FALSE,NA(),(VLOOKUP(1,G1902:K1921,3,FALSE))/(M1899-1))</f>
        <v>0.78947368421052633</v>
      </c>
      <c r="S1899" s="22" t="str">
        <f>IF(M1899=FALSE,NA(),IF(SUM(J1902:J1921)=2,"yes","no"))</f>
        <v>no</v>
      </c>
      <c r="X1899" s="2" cm="2">
        <f t="array" ref="X1899:X1900">FREQUENCY(IF('Data Transformation'!$B$425:$B$6424='Bin Analysis'!L1899,'Data Transformation'!$G$425:$G$6424),'Data Transformation'!$U$11)</f>
        <v>19</v>
      </c>
      <c r="Y1899" s="2" cm="2">
        <f t="array" ref="Y1899:Y1900">FREQUENCY(IF('Data Transformation'!$B$425:$B$6424='Bin Analysis'!L1899,'Data Transformation'!$G$425:$G$6424),'Data Transformation'!$U$12)</f>
        <v>19</v>
      </c>
    </row>
    <row r="1900" spans="1:25" x14ac:dyDescent="0.45">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4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45">
      <c r="A1902" s="32">
        <f>IF(Weighting!$P$6&gt;0,B1902,"")</f>
        <v>0.3356747967</v>
      </c>
      <c r="B1902">
        <f>Weighting!$C$6</f>
        <v>0.3356747967</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15</v>
      </c>
      <c r="I1902">
        <f>H1902-H1901</f>
        <v>15</v>
      </c>
      <c r="J1902">
        <f>IF(I1902=0,0,1)</f>
        <v>1</v>
      </c>
      <c r="K1902">
        <f>J1902*Weighting!$W$6</f>
        <v>1</v>
      </c>
      <c r="M1902" s="14"/>
    </row>
    <row r="1903" spans="1:25" x14ac:dyDescent="0.45">
      <c r="A1903" s="32">
        <f>IF(Weighting!$P$7&gt;0,B1903,"")</f>
        <v>0.44134959340000002</v>
      </c>
      <c r="B1903">
        <f>Weighting!$C$7</f>
        <v>0.44134959340000002</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17</v>
      </c>
      <c r="I1903">
        <f t="shared" ref="I1903:I1921" si="238">H1903-H1902</f>
        <v>2</v>
      </c>
      <c r="J1903">
        <f>IF(I1903=0,0,1)</f>
        <v>1</v>
      </c>
      <c r="K1903">
        <f>J1903*Weighting!$W$7</f>
        <v>2</v>
      </c>
      <c r="M1903" s="14"/>
    </row>
    <row r="1904" spans="1:25" x14ac:dyDescent="0.45">
      <c r="A1904" s="32">
        <f>IF(Weighting!$P$8&gt;0,B1904,"")</f>
        <v>0.54702439010000004</v>
      </c>
      <c r="B1904">
        <f>Weighting!$C$8</f>
        <v>0.54702439010000004</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18</v>
      </c>
      <c r="I1904">
        <f t="shared" si="238"/>
        <v>1</v>
      </c>
      <c r="J1904">
        <f t="shared" ref="J1904:J1921" si="239">IF(I1904=0,0,1)</f>
        <v>1</v>
      </c>
      <c r="K1904">
        <f>J1904*Weighting!$W$8</f>
        <v>3</v>
      </c>
      <c r="M1904" s="14"/>
    </row>
    <row r="1905" spans="1:13" x14ac:dyDescent="0.45">
      <c r="A1905" s="32">
        <f>IF(Weighting!$P$9&gt;0,B1905,"")</f>
        <v>0.65269918680000005</v>
      </c>
      <c r="B1905" s="50">
        <f>Weighting!$C$9</f>
        <v>0.65269918680000005</v>
      </c>
      <c r="C1905">
        <f>Weighting!$F$9</f>
        <v>0</v>
      </c>
      <c r="D1905" t="b">
        <f>IF(C1905=1,'Data Transformation'!$G$3+0.5*'Data Transformation'!$W$25,IF(C1906=1,D1906-'Data Transformation'!$W$25,FALSE))</f>
        <v>0</v>
      </c>
      <c r="E1905" t="str">
        <f t="array" ref="E1905">IF(ISLOGICAL(D1905),"",FREQUENCY(IF('Data Transformation'!$B$425:$B$8425='Bin Analysis'!$B1899,'Data Transformation'!$G$425:$G$8425),D1905))</f>
        <v/>
      </c>
      <c r="F1905" t="str">
        <f t="shared" si="237"/>
        <v/>
      </c>
      <c r="G1905">
        <f>Weighting!$H$9</f>
        <v>0</v>
      </c>
      <c r="H1905">
        <f t="array" ref="H1905">FREQUENCY(IF('Data Transformation'!$B$4:$B$8425=B1899,'Data Transformation'!$G$4:$G$8425),'Bin Analysis'!$B1905)</f>
        <v>19</v>
      </c>
      <c r="I1905">
        <f t="shared" si="238"/>
        <v>1</v>
      </c>
      <c r="J1905">
        <f t="shared" si="239"/>
        <v>1</v>
      </c>
      <c r="K1905">
        <f>J1905*Weighting!$W$9</f>
        <v>3</v>
      </c>
      <c r="M1905" s="14"/>
    </row>
    <row r="1906" spans="1:13" x14ac:dyDescent="0.45">
      <c r="A1906" s="32">
        <f>IF(Weighting!$P$10&gt;0,B1906,"")</f>
        <v>0.75837398350000007</v>
      </c>
      <c r="B1906">
        <f>Weighting!$C$10</f>
        <v>0.75837398350000007</v>
      </c>
      <c r="C1906">
        <f>Weighting!$F$10</f>
        <v>0</v>
      </c>
      <c r="D1906" t="b">
        <f>IF(C1906=1,'Data Transformation'!$G$3+0.5*'Data Transformation'!$W$25,IF(C1907=1,D1907-'Data Transformation'!$W$25,FALSE))</f>
        <v>0</v>
      </c>
      <c r="E1906" t="str">
        <f t="array" ref="E1906">IF(ISLOGICAL(D1906),"",FREQUENCY(IF('Data Transformation'!$B$425:$B$8425='Bin Analysis'!$B1899,'Data Transformation'!$G$425:$G$8425),D1906))</f>
        <v/>
      </c>
      <c r="F1906" t="str">
        <f t="shared" si="237"/>
        <v/>
      </c>
      <c r="G1906">
        <f>Weighting!$H$10</f>
        <v>0</v>
      </c>
      <c r="H1906">
        <f t="array" ref="H1906">FREQUENCY(IF('Data Transformation'!$B$4:$B$8425=B1899,'Data Transformation'!$G$4:$G$8425),'Bin Analysis'!$B1906)</f>
        <v>19</v>
      </c>
      <c r="I1906">
        <f t="shared" si="238"/>
        <v>0</v>
      </c>
      <c r="J1906">
        <f t="shared" si="239"/>
        <v>0</v>
      </c>
      <c r="K1906">
        <f>J1906*Weighting!$W$10</f>
        <v>0</v>
      </c>
      <c r="M1906" s="14"/>
    </row>
    <row r="1907" spans="1:13" x14ac:dyDescent="0.45">
      <c r="A1907" s="32">
        <f>IF(Weighting!$P$11&gt;0,B1907,"")</f>
        <v>0.86404878020000009</v>
      </c>
      <c r="B1907">
        <f>Weighting!$C$11</f>
        <v>0.86404878020000009</v>
      </c>
      <c r="C1907">
        <f>Weighting!$F$11</f>
        <v>0</v>
      </c>
      <c r="D1907" t="b">
        <f>IF(C1907=1,'Data Transformation'!$G$3+0.5*'Data Transformation'!$W$25,IF(C1908=1,D1908-'Data Transformation'!$W$25,FALSE))</f>
        <v>0</v>
      </c>
      <c r="E1907" t="str">
        <f t="array" ref="E1907">IF(ISLOGICAL(D1907),"",FREQUENCY(IF('Data Transformation'!$B$425:$B$8425='Bin Analysis'!$B1899,'Data Transformation'!$G$425:$G$8425),D1907))</f>
        <v/>
      </c>
      <c r="F1907" t="str">
        <f t="shared" si="237"/>
        <v/>
      </c>
      <c r="G1907">
        <f>Weighting!$H$11</f>
        <v>0</v>
      </c>
      <c r="H1907">
        <f t="array" ref="H1907">FREQUENCY(IF('Data Transformation'!$B$4:$B$8425=B1899,'Data Transformation'!$G$4:$G$8425),'Bin Analysis'!$B1907)</f>
        <v>19</v>
      </c>
      <c r="I1907">
        <f t="shared" si="238"/>
        <v>0</v>
      </c>
      <c r="J1907">
        <f t="shared" si="239"/>
        <v>0</v>
      </c>
      <c r="K1907">
        <f>J1907*Weighting!$W$11</f>
        <v>0</v>
      </c>
      <c r="M1907" s="14"/>
    </row>
    <row r="1908" spans="1:13" x14ac:dyDescent="0.45">
      <c r="A1908" s="32">
        <f>IF(Weighting!$P$12&gt;0,B1908,"")</f>
        <v>0.96972357690000011</v>
      </c>
      <c r="B1908">
        <f>Weighting!$C$12</f>
        <v>0.96972357690000011</v>
      </c>
      <c r="C1908">
        <f>Weighting!$F$12</f>
        <v>0</v>
      </c>
      <c r="D1908">
        <f>IF(C1908=1,'Data Transformation'!$G$3+0.5*'Data Transformation'!$W$25,IF(C1909=1,D1909-'Data Transformation'!$W$25,FALSE))</f>
        <v>0.76999999999999991</v>
      </c>
      <c r="E1908">
        <f t="array" ref="E1908">IF(ISLOGICAL(D1908),"",FREQUENCY(IF('Data Transformation'!$B$425:$B$8425='Bin Analysis'!$B1899,'Data Transformation'!$G$425:$G$8425),D1908))</f>
        <v>19</v>
      </c>
      <c r="F1908" t="e">
        <f t="shared" si="237"/>
        <v>#VALUE!</v>
      </c>
      <c r="G1908">
        <f>Weighting!$H$12</f>
        <v>0</v>
      </c>
      <c r="H1908">
        <f t="array" ref="H1908">FREQUENCY(IF('Data Transformation'!$B$4:$B$8425=B1899,'Data Transformation'!$G$4:$G$8425),'Bin Analysis'!$B1908)</f>
        <v>19</v>
      </c>
      <c r="I1908">
        <f t="shared" si="238"/>
        <v>0</v>
      </c>
      <c r="J1908">
        <f t="shared" si="239"/>
        <v>0</v>
      </c>
      <c r="K1908">
        <f>J1908*Weighting!$W$12</f>
        <v>0</v>
      </c>
      <c r="M1908" s="14"/>
    </row>
    <row r="1909" spans="1:13" x14ac:dyDescent="0.45">
      <c r="A1909" s="32">
        <f>IF(Weighting!$P$13&gt;0,B1909,"")</f>
        <v>1.0753983736000001</v>
      </c>
      <c r="B1909">
        <f>Weighting!$C$13</f>
        <v>1.0753983736000001</v>
      </c>
      <c r="C1909">
        <f>Weighting!$F$13</f>
        <v>1</v>
      </c>
      <c r="D1909">
        <f>IF(C1909=1,'Data Transformation'!$G$3+0.5*'Data Transformation'!$W$25,IF(C1910=1,D1910-'Data Transformation'!$W$25,FALSE))</f>
        <v>1.17</v>
      </c>
      <c r="E1909">
        <f t="array" ref="E1909">IF(ISLOGICAL(D1909),"",FREQUENCY(IF('Data Transformation'!$B$425:$B$8425='Bin Analysis'!$B1899,'Data Transformation'!$G$425:$G$8425),D1909))</f>
        <v>19</v>
      </c>
      <c r="F1909">
        <f t="shared" si="237"/>
        <v>0</v>
      </c>
      <c r="G1909">
        <f>Weighting!$H$13</f>
        <v>0</v>
      </c>
      <c r="H1909">
        <f t="array" ref="H1909">FREQUENCY(IF('Data Transformation'!$B$4:$B$8425=B1899,'Data Transformation'!$G$4:$G$8425),'Bin Analysis'!$B1909)</f>
        <v>20</v>
      </c>
      <c r="I1909">
        <f t="shared" si="238"/>
        <v>1</v>
      </c>
      <c r="J1909">
        <f t="shared" si="239"/>
        <v>1</v>
      </c>
      <c r="K1909">
        <f>J1909*Weighting!$W$13</f>
        <v>1</v>
      </c>
      <c r="M1909" s="14"/>
    </row>
    <row r="1910" spans="1:13" x14ac:dyDescent="0.45">
      <c r="A1910" s="32">
        <f>IF(Weighting!$P$14&gt;0,B1910,"")</f>
        <v>1.1810731703000001</v>
      </c>
      <c r="B1910">
        <f>Weighting!$C$14</f>
        <v>1.1810731703000001</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20</v>
      </c>
      <c r="I1910">
        <f t="shared" si="238"/>
        <v>0</v>
      </c>
      <c r="J1910">
        <f t="shared" si="239"/>
        <v>0</v>
      </c>
      <c r="K1910">
        <f>J1910*Weighting!$W$14</f>
        <v>0</v>
      </c>
      <c r="M1910" s="14"/>
    </row>
    <row r="1911" spans="1:13" x14ac:dyDescent="0.45">
      <c r="A1911" s="32">
        <f>IF(Weighting!$P$15&gt;0,B1911,"")</f>
        <v>1.2867489670000001</v>
      </c>
      <c r="B1911">
        <f>Weighting!$C$15</f>
        <v>1.2867489670000001</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20</v>
      </c>
      <c r="I1911">
        <f t="shared" si="238"/>
        <v>0</v>
      </c>
      <c r="J1911">
        <f t="shared" si="239"/>
        <v>0</v>
      </c>
      <c r="K1911">
        <f>J1911*Weighting!$W$15</f>
        <v>0</v>
      </c>
      <c r="M1911" s="14"/>
    </row>
    <row r="1912" spans="1:13" x14ac:dyDescent="0.45">
      <c r="A1912" s="32" t="str">
        <f>IF(Weighting!$P$16&gt;0,B1912,"")</f>
        <v/>
      </c>
      <c r="B1912">
        <f>Weighting!$C$16</f>
        <v>1.3924227637000002</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20</v>
      </c>
      <c r="I1912">
        <f t="shared" si="238"/>
        <v>0</v>
      </c>
      <c r="J1912">
        <f t="shared" si="239"/>
        <v>0</v>
      </c>
      <c r="K1912">
        <f>J1912*Weighting!$W$16</f>
        <v>0</v>
      </c>
      <c r="M1912" s="14"/>
    </row>
    <row r="1913" spans="1:13" x14ac:dyDescent="0.45">
      <c r="A1913" s="32" t="str">
        <f>IF(Weighting!$P$17&gt;0,B1913,"")</f>
        <v/>
      </c>
      <c r="B1913">
        <f>Weighting!$C$17</f>
        <v>1.4980975604000002</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20</v>
      </c>
      <c r="I1913">
        <f t="shared" si="238"/>
        <v>0</v>
      </c>
      <c r="J1913">
        <f t="shared" si="239"/>
        <v>0</v>
      </c>
      <c r="K1913">
        <f>J1913*Weighting!$W$17</f>
        <v>0</v>
      </c>
      <c r="M1913" s="14"/>
    </row>
    <row r="1914" spans="1:13" x14ac:dyDescent="0.45">
      <c r="A1914" s="32" t="str">
        <f>IF(Weighting!$P$18&gt;0,B1914,"")</f>
        <v/>
      </c>
      <c r="B1914">
        <f>Weighting!$C$18</f>
        <v>1.6037723571000002</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20</v>
      </c>
      <c r="I1914">
        <f t="shared" si="238"/>
        <v>0</v>
      </c>
      <c r="J1914">
        <f t="shared" si="239"/>
        <v>0</v>
      </c>
      <c r="K1914">
        <f>J1914*Weighting!$W$18</f>
        <v>0</v>
      </c>
      <c r="M1914" s="14"/>
    </row>
    <row r="1915" spans="1:13" x14ac:dyDescent="0.45">
      <c r="A1915" s="32" t="str">
        <f>IF(Weighting!$P$19&gt;0,B1915,"")</f>
        <v/>
      </c>
      <c r="B1915">
        <f>Weighting!$C$19</f>
        <v>1.7094471538000002</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20</v>
      </c>
      <c r="I1915">
        <f t="shared" si="238"/>
        <v>0</v>
      </c>
      <c r="J1915">
        <f t="shared" si="239"/>
        <v>0</v>
      </c>
      <c r="K1915">
        <f>J1915*Weighting!$W$19</f>
        <v>0</v>
      </c>
      <c r="M1915" s="14"/>
    </row>
    <row r="1916" spans="1:13" x14ac:dyDescent="0.45">
      <c r="A1916" s="32" t="str">
        <f>IF(Weighting!$P$20&gt;0,B1916,"")</f>
        <v/>
      </c>
      <c r="B1916">
        <f>Weighting!$C$20</f>
        <v>1.8151219505000002</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20</v>
      </c>
      <c r="I1916">
        <f t="shared" si="238"/>
        <v>0</v>
      </c>
      <c r="J1916">
        <f t="shared" si="239"/>
        <v>0</v>
      </c>
      <c r="K1916">
        <f>J1916*Weighting!$W$20</f>
        <v>0</v>
      </c>
      <c r="M1916" s="14"/>
    </row>
    <row r="1917" spans="1:13" x14ac:dyDescent="0.45">
      <c r="A1917" s="32" t="str">
        <f>IF(Weighting!$P$21&gt;0,B1917,"")</f>
        <v/>
      </c>
      <c r="B1917">
        <f>Weighting!$C$21</f>
        <v>1.9207967472000003</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20</v>
      </c>
      <c r="I1917">
        <f t="shared" si="238"/>
        <v>0</v>
      </c>
      <c r="J1917">
        <f t="shared" si="239"/>
        <v>0</v>
      </c>
      <c r="K1917">
        <f>J1917*Weighting!$W$21</f>
        <v>0</v>
      </c>
      <c r="M1917" s="14"/>
    </row>
    <row r="1918" spans="1:13" x14ac:dyDescent="0.45">
      <c r="A1918" s="32" t="str">
        <f>IF(Weighting!$P$22&gt;0,B1918,"")</f>
        <v/>
      </c>
      <c r="B1918">
        <f>Weighting!$C$22</f>
        <v>2.0264715439000001</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20</v>
      </c>
      <c r="I1918">
        <f t="shared" si="238"/>
        <v>0</v>
      </c>
      <c r="J1918">
        <f t="shared" si="239"/>
        <v>0</v>
      </c>
      <c r="K1918">
        <f>J1918*Weighting!$W$22</f>
        <v>0</v>
      </c>
      <c r="M1918" s="14"/>
    </row>
    <row r="1919" spans="1:13" x14ac:dyDescent="0.45">
      <c r="A1919" s="32" t="str">
        <f>IF(Weighting!$P$23&gt;0,B1919,"")</f>
        <v/>
      </c>
      <c r="B1919">
        <f>Weighting!$C$23</f>
        <v>2.1321463405999999</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20</v>
      </c>
      <c r="I1919">
        <f t="shared" si="238"/>
        <v>0</v>
      </c>
      <c r="J1919">
        <f t="shared" si="239"/>
        <v>0</v>
      </c>
      <c r="K1919">
        <f>J1919*Weighting!$W$23</f>
        <v>0</v>
      </c>
      <c r="M1919" s="14"/>
    </row>
    <row r="1920" spans="1:13" x14ac:dyDescent="0.45">
      <c r="A1920" s="32" t="str">
        <f>IF(Weighting!$P$24&gt;0,B1920,"")</f>
        <v/>
      </c>
      <c r="B1920">
        <f>Weighting!$C$24</f>
        <v>2.2378211372999997</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20</v>
      </c>
      <c r="I1920">
        <f t="shared" si="238"/>
        <v>0</v>
      </c>
      <c r="J1920">
        <f t="shared" si="239"/>
        <v>0</v>
      </c>
      <c r="K1920">
        <f>J1920*Weighting!$W$24</f>
        <v>0</v>
      </c>
      <c r="M1920" s="14"/>
    </row>
    <row r="1921" spans="1:25" x14ac:dyDescent="0.45">
      <c r="A1921" s="32" t="str">
        <f>IF(Weighting!$P$25&gt;0,B1921,"")</f>
        <v/>
      </c>
      <c r="B1921">
        <f>Weighting!$C$25</f>
        <v>2.3434959339999994</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20</v>
      </c>
      <c r="I1921">
        <f t="shared" si="238"/>
        <v>0</v>
      </c>
      <c r="J1921">
        <f t="shared" si="239"/>
        <v>0</v>
      </c>
      <c r="K1921">
        <f>J1921*Weighting!$W$25</f>
        <v>0</v>
      </c>
      <c r="M1921" s="14"/>
    </row>
    <row r="1922" spans="1:25" x14ac:dyDescent="0.45">
      <c r="N1922" s="57"/>
      <c r="O1922"/>
      <c r="P1922"/>
      <c r="Q1922"/>
      <c r="R1922"/>
    </row>
    <row r="1923" spans="1:25" ht="23.15" x14ac:dyDescent="0.6">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19</v>
      </c>
      <c r="N1923" s="27">
        <f>IF('Input and Summary Results'!$J$16="minimum",'Bin Analysis'!X1924/(M1923-1),'Bin Analysis'!Y1923/('Bin Analysis'!M1923-1))</f>
        <v>0</v>
      </c>
      <c r="O1923" s="27">
        <f>IF(M1923=FALSE,NA(),(VLOOKUP(1,C1926:K1945,4,FALSE))/(M1923-1))</f>
        <v>0.55555555555555558</v>
      </c>
      <c r="P1923" s="27">
        <f>IF(M1923=FALSE,NA(),SUM(J1926:J1945)/Weighting!$S$5)</f>
        <v>0.8</v>
      </c>
      <c r="Q1923" s="27">
        <f>IF(M1923=FALSE,NA(),SUM(K1926:K1945)/Weighting!$S$6)</f>
        <v>0.78260869565217395</v>
      </c>
      <c r="R1923" s="27">
        <f>IF(M1923=FALSE,NA(),(VLOOKUP(1,G1926:K1945,3,FALSE))/(M1923-1))</f>
        <v>5.5555555555555552E-2</v>
      </c>
      <c r="S1923" s="22" t="str">
        <f>IF(M1923=FALSE,NA(),IF(SUM(J1926:J1945)=2,"yes","no"))</f>
        <v>no</v>
      </c>
      <c r="X1923" s="2" cm="2">
        <f t="array" ref="X1923:X1924">FREQUENCY(IF('Data Transformation'!$B$425:$B$6424='Bin Analysis'!L1923,'Data Transformation'!$G$425:$G$6424),'Data Transformation'!$U$11)</f>
        <v>18</v>
      </c>
      <c r="Y1923" s="2" cm="2">
        <f t="array" ref="Y1923:Y1924">FREQUENCY(IF('Data Transformation'!$B$425:$B$6424='Bin Analysis'!L1923,'Data Transformation'!$G$425:$G$6424),'Data Transformation'!$U$12)</f>
        <v>8</v>
      </c>
    </row>
    <row r="1924" spans="1:25" x14ac:dyDescent="0.45">
      <c r="A1924" s="14" t="s">
        <v>67</v>
      </c>
      <c r="B1924" t="s">
        <v>47</v>
      </c>
      <c r="C1924" t="s">
        <v>5</v>
      </c>
      <c r="D1924" t="s">
        <v>100</v>
      </c>
      <c r="E1924" t="s">
        <v>101</v>
      </c>
      <c r="F1924" t="s">
        <v>102</v>
      </c>
      <c r="G1924" t="s">
        <v>70</v>
      </c>
      <c r="H1924" t="s">
        <v>31</v>
      </c>
      <c r="I1924" t="s">
        <v>32</v>
      </c>
      <c r="J1924" t="s">
        <v>46</v>
      </c>
      <c r="K1924" s="14" t="s">
        <v>45</v>
      </c>
      <c r="M1924" s="14"/>
      <c r="X1924" s="2">
        <v>0</v>
      </c>
      <c r="Y1924" s="2">
        <v>10</v>
      </c>
    </row>
    <row r="1925" spans="1:25" x14ac:dyDescent="0.4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45">
      <c r="A1926" s="32">
        <f>IF(Weighting!$P$6&gt;0,B1926,"")</f>
        <v>0.3356747967</v>
      </c>
      <c r="B1926">
        <f>Weighting!$C$6</f>
        <v>0.3356747967</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1</v>
      </c>
      <c r="I1926">
        <f>H1926-H1925</f>
        <v>1</v>
      </c>
      <c r="J1926">
        <f>IF(I1926=0,0,1)</f>
        <v>1</v>
      </c>
      <c r="K1926">
        <f>J1926*Weighting!$W$6</f>
        <v>1</v>
      </c>
      <c r="M1926" s="14"/>
    </row>
    <row r="1927" spans="1:25" x14ac:dyDescent="0.45">
      <c r="A1927" s="32">
        <f>IF(Weighting!$P$7&gt;0,B1927,"")</f>
        <v>0.44134959340000002</v>
      </c>
      <c r="B1927">
        <f>Weighting!$C$7</f>
        <v>0.44134959340000002</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2</v>
      </c>
      <c r="I1927">
        <f t="shared" ref="I1927:I1945" si="241">H1927-H1926</f>
        <v>1</v>
      </c>
      <c r="J1927">
        <f>IF(I1927=0,0,1)</f>
        <v>1</v>
      </c>
      <c r="K1927">
        <f>J1927*Weighting!$W$7</f>
        <v>2</v>
      </c>
      <c r="M1927" s="14"/>
    </row>
    <row r="1928" spans="1:25" x14ac:dyDescent="0.45">
      <c r="A1928" s="32">
        <f>IF(Weighting!$P$8&gt;0,B1928,"")</f>
        <v>0.54702439010000004</v>
      </c>
      <c r="B1928">
        <f>Weighting!$C$8</f>
        <v>0.54702439010000004</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5</v>
      </c>
      <c r="I1928">
        <f t="shared" si="241"/>
        <v>3</v>
      </c>
      <c r="J1928">
        <f t="shared" ref="J1928:J1945" si="242">IF(I1928=0,0,1)</f>
        <v>1</v>
      </c>
      <c r="K1928">
        <f>J1928*Weighting!$W$8</f>
        <v>3</v>
      </c>
      <c r="M1928" s="14"/>
    </row>
    <row r="1929" spans="1:25" x14ac:dyDescent="0.45">
      <c r="A1929" s="32">
        <f>IF(Weighting!$P$9&gt;0,B1929,"")</f>
        <v>0.65269918680000005</v>
      </c>
      <c r="B1929" s="50">
        <f>Weighting!$C$9</f>
        <v>0.65269918680000005</v>
      </c>
      <c r="C1929">
        <f>Weighting!$F$9</f>
        <v>0</v>
      </c>
      <c r="D1929" t="b">
        <f>IF(C1929=1,'Data Transformation'!$G$3+0.5*'Data Transformation'!$W$25,IF(C1930=1,D1930-'Data Transformation'!$W$25,FALSE))</f>
        <v>0</v>
      </c>
      <c r="E1929" t="str">
        <f t="array" ref="E1929">IF(ISLOGICAL(D1929),"",FREQUENCY(IF('Data Transformation'!$B$425:$B$8425='Bin Analysis'!$B1923,'Data Transformation'!$G$425:$G$8425),D1929))</f>
        <v/>
      </c>
      <c r="F1929" t="str">
        <f t="shared" si="240"/>
        <v/>
      </c>
      <c r="G1929">
        <f>Weighting!$H$9</f>
        <v>0</v>
      </c>
      <c r="H1929">
        <f t="array" ref="H1929">FREQUENCY(IF('Data Transformation'!$B$4:$B$8425=B1923,'Data Transformation'!$G$4:$G$8425),'Bin Analysis'!$B1929)</f>
        <v>6</v>
      </c>
      <c r="I1929">
        <f t="shared" si="241"/>
        <v>1</v>
      </c>
      <c r="J1929">
        <f t="shared" si="242"/>
        <v>1</v>
      </c>
      <c r="K1929">
        <f>J1929*Weighting!$W$9</f>
        <v>3</v>
      </c>
      <c r="M1929" s="14"/>
    </row>
    <row r="1930" spans="1:25" x14ac:dyDescent="0.45">
      <c r="A1930" s="32">
        <f>IF(Weighting!$P$10&gt;0,B1930,"")</f>
        <v>0.75837398350000007</v>
      </c>
      <c r="B1930">
        <f>Weighting!$C$10</f>
        <v>0.75837398350000007</v>
      </c>
      <c r="C1930">
        <f>Weighting!$F$10</f>
        <v>0</v>
      </c>
      <c r="D1930" t="b">
        <f>IF(C1930=1,'Data Transformation'!$G$3+0.5*'Data Transformation'!$W$25,IF(C1931=1,D1931-'Data Transformation'!$W$25,FALSE))</f>
        <v>0</v>
      </c>
      <c r="E1930" t="str">
        <f t="array" ref="E1930">IF(ISLOGICAL(D1930),"",FREQUENCY(IF('Data Transformation'!$B$425:$B$8425='Bin Analysis'!$B1923,'Data Transformation'!$G$425:$G$8425),D1930))</f>
        <v/>
      </c>
      <c r="F1930" t="str">
        <f t="shared" si="240"/>
        <v/>
      </c>
      <c r="G1930">
        <f>Weighting!$H$10</f>
        <v>0</v>
      </c>
      <c r="H1930">
        <f t="array" ref="H1930">FREQUENCY(IF('Data Transformation'!$B$4:$B$8425=B1923,'Data Transformation'!$G$4:$G$8425),'Bin Analysis'!$B1930)</f>
        <v>8</v>
      </c>
      <c r="I1930">
        <f t="shared" si="241"/>
        <v>2</v>
      </c>
      <c r="J1930">
        <f t="shared" si="242"/>
        <v>1</v>
      </c>
      <c r="K1930">
        <f>J1930*Weighting!$W$10</f>
        <v>3</v>
      </c>
      <c r="M1930" s="14"/>
    </row>
    <row r="1931" spans="1:25" x14ac:dyDescent="0.45">
      <c r="A1931" s="32">
        <f>IF(Weighting!$P$11&gt;0,B1931,"")</f>
        <v>0.86404878020000009</v>
      </c>
      <c r="B1931">
        <f>Weighting!$C$11</f>
        <v>0.86404878020000009</v>
      </c>
      <c r="C1931">
        <f>Weighting!$F$11</f>
        <v>0</v>
      </c>
      <c r="D1931" t="b">
        <f>IF(C1931=1,'Data Transformation'!$G$3+0.5*'Data Transformation'!$W$25,IF(C1932=1,D1932-'Data Transformation'!$W$25,FALSE))</f>
        <v>0</v>
      </c>
      <c r="E1931" t="str">
        <f t="array" ref="E1931">IF(ISLOGICAL(D1931),"",FREQUENCY(IF('Data Transformation'!$B$425:$B$8425='Bin Analysis'!$B1923,'Data Transformation'!$G$425:$G$8425),D1931))</f>
        <v/>
      </c>
      <c r="F1931" t="str">
        <f t="shared" si="240"/>
        <v/>
      </c>
      <c r="G1931">
        <f>Weighting!$H$11</f>
        <v>0</v>
      </c>
      <c r="H1931">
        <f t="array" ref="H1931">FREQUENCY(IF('Data Transformation'!$B$4:$B$8425=B1923,'Data Transformation'!$G$4:$G$8425),'Bin Analysis'!$B1931)</f>
        <v>10</v>
      </c>
      <c r="I1931">
        <f t="shared" si="241"/>
        <v>2</v>
      </c>
      <c r="J1931">
        <f t="shared" si="242"/>
        <v>1</v>
      </c>
      <c r="K1931">
        <f>J1931*Weighting!$W$11</f>
        <v>3</v>
      </c>
      <c r="M1931" s="14"/>
    </row>
    <row r="1932" spans="1:25" x14ac:dyDescent="0.45">
      <c r="A1932" s="32">
        <f>IF(Weighting!$P$12&gt;0,B1932,"")</f>
        <v>0.96972357690000011</v>
      </c>
      <c r="B1932">
        <f>Weighting!$C$12</f>
        <v>0.96972357690000011</v>
      </c>
      <c r="C1932">
        <f>Weighting!$F$12</f>
        <v>0</v>
      </c>
      <c r="D1932">
        <f>IF(C1932=1,'Data Transformation'!$G$3+0.5*'Data Transformation'!$W$25,IF(C1933=1,D1933-'Data Transformation'!$W$25,FALSE))</f>
        <v>0.76999999999999991</v>
      </c>
      <c r="E1932">
        <f t="array" ref="E1932">IF(ISLOGICAL(D1932),"",FREQUENCY(IF('Data Transformation'!$B$425:$B$8425='Bin Analysis'!$B1923,'Data Transformation'!$G$425:$G$8425),D1932))</f>
        <v>8</v>
      </c>
      <c r="F1932" t="e">
        <f t="shared" si="240"/>
        <v>#VALUE!</v>
      </c>
      <c r="G1932">
        <f>Weighting!$H$12</f>
        <v>0</v>
      </c>
      <c r="H1932">
        <f t="array" ref="H1932">FREQUENCY(IF('Data Transformation'!$B$4:$B$8425=B1923,'Data Transformation'!$G$4:$G$8425),'Bin Analysis'!$B1932)</f>
        <v>15</v>
      </c>
      <c r="I1932">
        <f t="shared" si="241"/>
        <v>5</v>
      </c>
      <c r="J1932">
        <f t="shared" si="242"/>
        <v>1</v>
      </c>
      <c r="K1932">
        <f>J1932*Weighting!$W$12</f>
        <v>2</v>
      </c>
      <c r="M1932" s="14"/>
    </row>
    <row r="1933" spans="1:25" x14ac:dyDescent="0.45">
      <c r="A1933" s="32">
        <f>IF(Weighting!$P$13&gt;0,B1933,"")</f>
        <v>1.0753983736000001</v>
      </c>
      <c r="B1933">
        <f>Weighting!$C$13</f>
        <v>1.0753983736000001</v>
      </c>
      <c r="C1933">
        <f>Weighting!$F$13</f>
        <v>1</v>
      </c>
      <c r="D1933">
        <f>IF(C1933=1,'Data Transformation'!$G$3+0.5*'Data Transformation'!$W$25,IF(C1934=1,D1934-'Data Transformation'!$W$25,FALSE))</f>
        <v>1.17</v>
      </c>
      <c r="E1933">
        <f t="array" ref="E1933">IF(ISLOGICAL(D1933),"",FREQUENCY(IF('Data Transformation'!$B$425:$B$8425='Bin Analysis'!$B1923,'Data Transformation'!$G$425:$G$8425),D1933))</f>
        <v>18</v>
      </c>
      <c r="F1933">
        <f t="shared" si="240"/>
        <v>10</v>
      </c>
      <c r="G1933">
        <f>Weighting!$H$13</f>
        <v>0</v>
      </c>
      <c r="H1933">
        <f t="array" ref="H1933">FREQUENCY(IF('Data Transformation'!$B$4:$B$8425=B1923,'Data Transformation'!$G$4:$G$8425),'Bin Analysis'!$B1933)</f>
        <v>19</v>
      </c>
      <c r="I1933">
        <f t="shared" si="241"/>
        <v>4</v>
      </c>
      <c r="J1933">
        <f t="shared" si="242"/>
        <v>1</v>
      </c>
      <c r="K1933">
        <f>J1933*Weighting!$W$13</f>
        <v>1</v>
      </c>
      <c r="M1933" s="14"/>
    </row>
    <row r="1934" spans="1:25" x14ac:dyDescent="0.45">
      <c r="A1934" s="32">
        <f>IF(Weighting!$P$14&gt;0,B1934,"")</f>
        <v>1.1810731703000001</v>
      </c>
      <c r="B1934">
        <f>Weighting!$C$14</f>
        <v>1.1810731703000001</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19</v>
      </c>
      <c r="I1934">
        <f t="shared" si="241"/>
        <v>0</v>
      </c>
      <c r="J1934">
        <f t="shared" si="242"/>
        <v>0</v>
      </c>
      <c r="K1934">
        <f>J1934*Weighting!$W$14</f>
        <v>0</v>
      </c>
      <c r="M1934" s="14"/>
    </row>
    <row r="1935" spans="1:25" x14ac:dyDescent="0.45">
      <c r="A1935" s="32">
        <f>IF(Weighting!$P$15&gt;0,B1935,"")</f>
        <v>1.2867489670000001</v>
      </c>
      <c r="B1935">
        <f>Weighting!$C$15</f>
        <v>1.2867489670000001</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19</v>
      </c>
      <c r="I1935">
        <f t="shared" si="241"/>
        <v>0</v>
      </c>
      <c r="J1935">
        <f t="shared" si="242"/>
        <v>0</v>
      </c>
      <c r="K1935">
        <f>J1935*Weighting!$W$15</f>
        <v>0</v>
      </c>
      <c r="M1935" s="14"/>
    </row>
    <row r="1936" spans="1:25" x14ac:dyDescent="0.45">
      <c r="A1936" s="32" t="str">
        <f>IF(Weighting!$P$16&gt;0,B1936,"")</f>
        <v/>
      </c>
      <c r="B1936">
        <f>Weighting!$C$16</f>
        <v>1.3924227637000002</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19</v>
      </c>
      <c r="I1936">
        <f t="shared" si="241"/>
        <v>0</v>
      </c>
      <c r="J1936">
        <f t="shared" si="242"/>
        <v>0</v>
      </c>
      <c r="K1936">
        <f>J1936*Weighting!$W$16</f>
        <v>0</v>
      </c>
      <c r="M1936" s="14"/>
    </row>
    <row r="1937" spans="1:25" x14ac:dyDescent="0.45">
      <c r="A1937" s="32" t="str">
        <f>IF(Weighting!$P$17&gt;0,B1937,"")</f>
        <v/>
      </c>
      <c r="B1937">
        <f>Weighting!$C$17</f>
        <v>1.4980975604000002</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19</v>
      </c>
      <c r="I1937">
        <f t="shared" si="241"/>
        <v>0</v>
      </c>
      <c r="J1937">
        <f t="shared" si="242"/>
        <v>0</v>
      </c>
      <c r="K1937">
        <f>J1937*Weighting!$W$17</f>
        <v>0</v>
      </c>
      <c r="M1937" s="14"/>
    </row>
    <row r="1938" spans="1:25" x14ac:dyDescent="0.45">
      <c r="A1938" s="32" t="str">
        <f>IF(Weighting!$P$18&gt;0,B1938,"")</f>
        <v/>
      </c>
      <c r="B1938">
        <f>Weighting!$C$18</f>
        <v>1.6037723571000002</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19</v>
      </c>
      <c r="I1938">
        <f t="shared" si="241"/>
        <v>0</v>
      </c>
      <c r="J1938">
        <f t="shared" si="242"/>
        <v>0</v>
      </c>
      <c r="K1938">
        <f>J1938*Weighting!$W$18</f>
        <v>0</v>
      </c>
      <c r="M1938" s="14"/>
    </row>
    <row r="1939" spans="1:25" x14ac:dyDescent="0.45">
      <c r="A1939" s="32" t="str">
        <f>IF(Weighting!$P$19&gt;0,B1939,"")</f>
        <v/>
      </c>
      <c r="B1939">
        <f>Weighting!$C$19</f>
        <v>1.7094471538000002</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19</v>
      </c>
      <c r="I1939">
        <f t="shared" si="241"/>
        <v>0</v>
      </c>
      <c r="J1939">
        <f t="shared" si="242"/>
        <v>0</v>
      </c>
      <c r="K1939">
        <f>J1939*Weighting!$W$19</f>
        <v>0</v>
      </c>
      <c r="M1939" s="14"/>
    </row>
    <row r="1940" spans="1:25" x14ac:dyDescent="0.45">
      <c r="A1940" s="32" t="str">
        <f>IF(Weighting!$P$20&gt;0,B1940,"")</f>
        <v/>
      </c>
      <c r="B1940">
        <f>Weighting!$C$20</f>
        <v>1.8151219505000002</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19</v>
      </c>
      <c r="I1940">
        <f t="shared" si="241"/>
        <v>0</v>
      </c>
      <c r="J1940">
        <f t="shared" si="242"/>
        <v>0</v>
      </c>
      <c r="K1940">
        <f>J1940*Weighting!$W$20</f>
        <v>0</v>
      </c>
      <c r="M1940" s="14"/>
    </row>
    <row r="1941" spans="1:25" x14ac:dyDescent="0.45">
      <c r="A1941" s="32" t="str">
        <f>IF(Weighting!$P$21&gt;0,B1941,"")</f>
        <v/>
      </c>
      <c r="B1941">
        <f>Weighting!$C$21</f>
        <v>1.9207967472000003</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19</v>
      </c>
      <c r="I1941">
        <f t="shared" si="241"/>
        <v>0</v>
      </c>
      <c r="J1941">
        <f t="shared" si="242"/>
        <v>0</v>
      </c>
      <c r="K1941">
        <f>J1941*Weighting!$W$21</f>
        <v>0</v>
      </c>
      <c r="M1941" s="14"/>
    </row>
    <row r="1942" spans="1:25" x14ac:dyDescent="0.45">
      <c r="A1942" s="32" t="str">
        <f>IF(Weighting!$P$22&gt;0,B1942,"")</f>
        <v/>
      </c>
      <c r="B1942">
        <f>Weighting!$C$22</f>
        <v>2.0264715439000001</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19</v>
      </c>
      <c r="I1942">
        <f t="shared" si="241"/>
        <v>0</v>
      </c>
      <c r="J1942">
        <f t="shared" si="242"/>
        <v>0</v>
      </c>
      <c r="K1942">
        <f>J1942*Weighting!$W$22</f>
        <v>0</v>
      </c>
      <c r="M1942" s="14"/>
    </row>
    <row r="1943" spans="1:25" x14ac:dyDescent="0.45">
      <c r="A1943" s="32" t="str">
        <f>IF(Weighting!$P$23&gt;0,B1943,"")</f>
        <v/>
      </c>
      <c r="B1943">
        <f>Weighting!$C$23</f>
        <v>2.1321463405999999</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19</v>
      </c>
      <c r="I1943">
        <f t="shared" si="241"/>
        <v>0</v>
      </c>
      <c r="J1943">
        <f t="shared" si="242"/>
        <v>0</v>
      </c>
      <c r="K1943">
        <f>J1943*Weighting!$W$23</f>
        <v>0</v>
      </c>
      <c r="M1943" s="14"/>
    </row>
    <row r="1944" spans="1:25" x14ac:dyDescent="0.45">
      <c r="A1944" s="32" t="str">
        <f>IF(Weighting!$P$24&gt;0,B1944,"")</f>
        <v/>
      </c>
      <c r="B1944">
        <f>Weighting!$C$24</f>
        <v>2.2378211372999997</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19</v>
      </c>
      <c r="I1944">
        <f t="shared" si="241"/>
        <v>0</v>
      </c>
      <c r="J1944">
        <f t="shared" si="242"/>
        <v>0</v>
      </c>
      <c r="K1944">
        <f>J1944*Weighting!$W$24</f>
        <v>0</v>
      </c>
      <c r="M1944" s="14"/>
    </row>
    <row r="1945" spans="1:25" x14ac:dyDescent="0.45">
      <c r="A1945" s="32" t="str">
        <f>IF(Weighting!$P$25&gt;0,B1945,"")</f>
        <v/>
      </c>
      <c r="B1945">
        <f>Weighting!$C$25</f>
        <v>2.3434959339999994</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19</v>
      </c>
      <c r="I1945">
        <f t="shared" si="241"/>
        <v>0</v>
      </c>
      <c r="J1945">
        <f t="shared" si="242"/>
        <v>0</v>
      </c>
      <c r="K1945">
        <f>J1945*Weighting!$W$25</f>
        <v>0</v>
      </c>
      <c r="M1945" s="14"/>
    </row>
    <row r="1946" spans="1:25" x14ac:dyDescent="0.45">
      <c r="O1946"/>
      <c r="P1946"/>
      <c r="Q1946"/>
      <c r="R1946"/>
    </row>
    <row r="1947" spans="1:25" ht="23.15" x14ac:dyDescent="0.6">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16</v>
      </c>
      <c r="N1947" s="27">
        <f>IF('Input and Summary Results'!$J$16="minimum",'Bin Analysis'!X1948/(M1947-1),'Bin Analysis'!Y1947/('Bin Analysis'!M1947-1))</f>
        <v>0</v>
      </c>
      <c r="O1947" s="27">
        <f>IF(M1947=FALSE,NA(),(VLOOKUP(1,C1950:K1969,4,FALSE))/(M1947-1))</f>
        <v>0.93333333333333335</v>
      </c>
      <c r="P1947" s="27">
        <f>IF(M1947=FALSE,NA(),SUM(J1950:J1969)/Weighting!$S$5)</f>
        <v>0.5</v>
      </c>
      <c r="Q1947" s="27">
        <f>IF(M1947=FALSE,NA(),SUM(K1950:K1969)/Weighting!$S$6)</f>
        <v>0.47826086956521741</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15</v>
      </c>
      <c r="Y1947" s="2" cm="2">
        <f t="array" ref="Y1947:Y1948">FREQUENCY(IF('Data Transformation'!$B$425:$B$6424='Bin Analysis'!L1947,'Data Transformation'!$G$425:$G$6424),'Data Transformation'!$U$12)</f>
        <v>1</v>
      </c>
    </row>
    <row r="1948" spans="1:25" x14ac:dyDescent="0.45">
      <c r="A1948" s="14" t="s">
        <v>67</v>
      </c>
      <c r="B1948" t="s">
        <v>47</v>
      </c>
      <c r="C1948" t="s">
        <v>5</v>
      </c>
      <c r="D1948" t="s">
        <v>100</v>
      </c>
      <c r="E1948" t="s">
        <v>101</v>
      </c>
      <c r="F1948" t="s">
        <v>102</v>
      </c>
      <c r="G1948" t="s">
        <v>70</v>
      </c>
      <c r="H1948" t="s">
        <v>31</v>
      </c>
      <c r="I1948" t="s">
        <v>32</v>
      </c>
      <c r="J1948" t="s">
        <v>46</v>
      </c>
      <c r="K1948" s="14" t="s">
        <v>45</v>
      </c>
      <c r="M1948" s="14"/>
      <c r="X1948" s="2">
        <v>0</v>
      </c>
      <c r="Y1948" s="2">
        <v>14</v>
      </c>
    </row>
    <row r="1949" spans="1:25" x14ac:dyDescent="0.4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45">
      <c r="A1950" s="32">
        <f>IF(Weighting!$P$6&gt;0,B1950,"")</f>
        <v>0.3356747967</v>
      </c>
      <c r="B1950">
        <f>Weighting!$C$6</f>
        <v>0.3356747967</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45">
      <c r="A1951" s="32">
        <f>IF(Weighting!$P$7&gt;0,B1951,"")</f>
        <v>0.44134959340000002</v>
      </c>
      <c r="B1951">
        <f>Weighting!$C$7</f>
        <v>0.44134959340000002</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0</v>
      </c>
      <c r="I1951">
        <f t="shared" ref="I1951:I1969" si="244">H1951-H1950</f>
        <v>0</v>
      </c>
      <c r="J1951">
        <f>IF(I1951=0,0,1)</f>
        <v>0</v>
      </c>
      <c r="K1951">
        <f>J1951*Weighting!$W$7</f>
        <v>0</v>
      </c>
      <c r="M1951" s="14"/>
    </row>
    <row r="1952" spans="1:25" x14ac:dyDescent="0.45">
      <c r="A1952" s="32">
        <f>IF(Weighting!$P$8&gt;0,B1952,"")</f>
        <v>0.54702439010000004</v>
      </c>
      <c r="B1952">
        <f>Weighting!$C$8</f>
        <v>0.54702439010000004</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0</v>
      </c>
      <c r="I1952">
        <f t="shared" si="244"/>
        <v>0</v>
      </c>
      <c r="J1952">
        <f t="shared" ref="J1952:J1969" si="245">IF(I1952=0,0,1)</f>
        <v>0</v>
      </c>
      <c r="K1952">
        <f>J1952*Weighting!$W$8</f>
        <v>0</v>
      </c>
      <c r="M1952" s="14"/>
    </row>
    <row r="1953" spans="1:13" x14ac:dyDescent="0.45">
      <c r="A1953" s="32">
        <f>IF(Weighting!$P$9&gt;0,B1953,"")</f>
        <v>0.65269918680000005</v>
      </c>
      <c r="B1953" s="50">
        <f>Weighting!$C$9</f>
        <v>0.65269918680000005</v>
      </c>
      <c r="C1953">
        <f>Weighting!$F$9</f>
        <v>0</v>
      </c>
      <c r="D1953" t="b">
        <f>IF(C1953=1,'Data Transformation'!$G$3+0.5*'Data Transformation'!$W$25,IF(C1954=1,D1954-'Data Transformation'!$W$25,FALSE))</f>
        <v>0</v>
      </c>
      <c r="E1953" t="str">
        <f t="array" ref="E1953">IF(ISLOGICAL(D1953),"",FREQUENCY(IF('Data Transformation'!$B$425:$B$8425='Bin Analysis'!$B1947,'Data Transformation'!$G$425:$G$8425),D1953))</f>
        <v/>
      </c>
      <c r="F1953" t="str">
        <f t="shared" si="243"/>
        <v/>
      </c>
      <c r="G1953">
        <f>Weighting!$H$9</f>
        <v>0</v>
      </c>
      <c r="H1953">
        <f t="array" ref="H1953">FREQUENCY(IF('Data Transformation'!$B$4:$B$8425=B1947,'Data Transformation'!$G$4:$G$8425),'Bin Analysis'!$B1953)</f>
        <v>1</v>
      </c>
      <c r="I1953">
        <f t="shared" si="244"/>
        <v>1</v>
      </c>
      <c r="J1953">
        <f t="shared" si="245"/>
        <v>1</v>
      </c>
      <c r="K1953">
        <f>J1953*Weighting!$W$9</f>
        <v>3</v>
      </c>
      <c r="M1953" s="14"/>
    </row>
    <row r="1954" spans="1:13" x14ac:dyDescent="0.45">
      <c r="A1954" s="32">
        <f>IF(Weighting!$P$10&gt;0,B1954,"")</f>
        <v>0.75837398350000007</v>
      </c>
      <c r="B1954">
        <f>Weighting!$C$10</f>
        <v>0.75837398350000007</v>
      </c>
      <c r="C1954">
        <f>Weighting!$F$10</f>
        <v>0</v>
      </c>
      <c r="D1954" t="b">
        <f>IF(C1954=1,'Data Transformation'!$G$3+0.5*'Data Transformation'!$W$25,IF(C1955=1,D1955-'Data Transformation'!$W$25,FALSE))</f>
        <v>0</v>
      </c>
      <c r="E1954" t="str">
        <f t="array" ref="E1954">IF(ISLOGICAL(D1954),"",FREQUENCY(IF('Data Transformation'!$B$425:$B$8425='Bin Analysis'!$B1947,'Data Transformation'!$G$425:$G$8425),D1954))</f>
        <v/>
      </c>
      <c r="F1954" t="str">
        <f t="shared" si="243"/>
        <v/>
      </c>
      <c r="G1954">
        <f>Weighting!$H$10</f>
        <v>0</v>
      </c>
      <c r="H1954">
        <f t="array" ref="H1954">FREQUENCY(IF('Data Transformation'!$B$4:$B$8425=B1947,'Data Transformation'!$G$4:$G$8425),'Bin Analysis'!$B1954)</f>
        <v>1</v>
      </c>
      <c r="I1954">
        <f t="shared" si="244"/>
        <v>0</v>
      </c>
      <c r="J1954">
        <f t="shared" si="245"/>
        <v>0</v>
      </c>
      <c r="K1954">
        <f>J1954*Weighting!$W$10</f>
        <v>0</v>
      </c>
      <c r="M1954" s="14"/>
    </row>
    <row r="1955" spans="1:13" x14ac:dyDescent="0.45">
      <c r="A1955" s="32">
        <f>IF(Weighting!$P$11&gt;0,B1955,"")</f>
        <v>0.86404878020000009</v>
      </c>
      <c r="B1955">
        <f>Weighting!$C$11</f>
        <v>0.86404878020000009</v>
      </c>
      <c r="C1955">
        <f>Weighting!$F$11</f>
        <v>0</v>
      </c>
      <c r="D1955" t="b">
        <f>IF(C1955=1,'Data Transformation'!$G$3+0.5*'Data Transformation'!$W$25,IF(C1956=1,D1956-'Data Transformation'!$W$25,FALSE))</f>
        <v>0</v>
      </c>
      <c r="E1955" t="str">
        <f t="array" ref="E1955">IF(ISLOGICAL(D1955),"",FREQUENCY(IF('Data Transformation'!$B$425:$B$8425='Bin Analysis'!$B1947,'Data Transformation'!$G$425:$G$8425),D1955))</f>
        <v/>
      </c>
      <c r="F1955" t="str">
        <f t="shared" si="243"/>
        <v/>
      </c>
      <c r="G1955">
        <f>Weighting!$H$11</f>
        <v>0</v>
      </c>
      <c r="H1955">
        <f t="array" ref="H1955">FREQUENCY(IF('Data Transformation'!$B$4:$B$8425=B1947,'Data Transformation'!$G$4:$G$8425),'Bin Analysis'!$B1955)</f>
        <v>2</v>
      </c>
      <c r="I1955">
        <f t="shared" si="244"/>
        <v>1</v>
      </c>
      <c r="J1955">
        <f t="shared" si="245"/>
        <v>1</v>
      </c>
      <c r="K1955">
        <f>J1955*Weighting!$W$11</f>
        <v>3</v>
      </c>
      <c r="M1955" s="14"/>
    </row>
    <row r="1956" spans="1:13" x14ac:dyDescent="0.45">
      <c r="A1956" s="32">
        <f>IF(Weighting!$P$12&gt;0,B1956,"")</f>
        <v>0.96972357690000011</v>
      </c>
      <c r="B1956">
        <f>Weighting!$C$12</f>
        <v>0.96972357690000011</v>
      </c>
      <c r="C1956">
        <f>Weighting!$F$12</f>
        <v>0</v>
      </c>
      <c r="D1956">
        <f>IF(C1956=1,'Data Transformation'!$G$3+0.5*'Data Transformation'!$W$25,IF(C1957=1,D1957-'Data Transformation'!$W$25,FALSE))</f>
        <v>0.76999999999999991</v>
      </c>
      <c r="E1956">
        <f t="array" ref="E1956">IF(ISLOGICAL(D1956),"",FREQUENCY(IF('Data Transformation'!$B$425:$B$8425='Bin Analysis'!$B1947,'Data Transformation'!$G$425:$G$8425),D1956))</f>
        <v>1</v>
      </c>
      <c r="F1956" t="e">
        <f t="shared" si="243"/>
        <v>#VALUE!</v>
      </c>
      <c r="G1956">
        <f>Weighting!$H$12</f>
        <v>0</v>
      </c>
      <c r="H1956">
        <f t="array" ref="H1956">FREQUENCY(IF('Data Transformation'!$B$4:$B$8425=B1947,'Data Transformation'!$G$4:$G$8425),'Bin Analysis'!$B1956)</f>
        <v>7</v>
      </c>
      <c r="I1956">
        <f t="shared" si="244"/>
        <v>5</v>
      </c>
      <c r="J1956">
        <f t="shared" si="245"/>
        <v>1</v>
      </c>
      <c r="K1956">
        <f>J1956*Weighting!$W$12</f>
        <v>2</v>
      </c>
      <c r="M1956" s="14"/>
    </row>
    <row r="1957" spans="1:13" x14ac:dyDescent="0.45">
      <c r="A1957" s="32">
        <f>IF(Weighting!$P$13&gt;0,B1957,"")</f>
        <v>1.0753983736000001</v>
      </c>
      <c r="B1957">
        <f>Weighting!$C$13</f>
        <v>1.0753983736000001</v>
      </c>
      <c r="C1957">
        <f>Weighting!$F$13</f>
        <v>1</v>
      </c>
      <c r="D1957">
        <f>IF(C1957=1,'Data Transformation'!$G$3+0.5*'Data Transformation'!$W$25,IF(C1958=1,D1958-'Data Transformation'!$W$25,FALSE))</f>
        <v>1.17</v>
      </c>
      <c r="E1957">
        <f t="array" ref="E1957">IF(ISLOGICAL(D1957),"",FREQUENCY(IF('Data Transformation'!$B$425:$B$8425='Bin Analysis'!$B1947,'Data Transformation'!$G$425:$G$8425),D1957))</f>
        <v>15</v>
      </c>
      <c r="F1957">
        <f t="shared" si="243"/>
        <v>14</v>
      </c>
      <c r="G1957">
        <f>Weighting!$H$13</f>
        <v>0</v>
      </c>
      <c r="H1957">
        <f t="array" ref="H1957">FREQUENCY(IF('Data Transformation'!$B$4:$B$8425=B1947,'Data Transformation'!$G$4:$G$8425),'Bin Analysis'!$B1957)</f>
        <v>15</v>
      </c>
      <c r="I1957">
        <f t="shared" si="244"/>
        <v>8</v>
      </c>
      <c r="J1957">
        <f t="shared" si="245"/>
        <v>1</v>
      </c>
      <c r="K1957">
        <f>J1957*Weighting!$W$13</f>
        <v>1</v>
      </c>
      <c r="M1957" s="14"/>
    </row>
    <row r="1958" spans="1:13" x14ac:dyDescent="0.45">
      <c r="A1958" s="32">
        <f>IF(Weighting!$P$14&gt;0,B1958,"")</f>
        <v>1.1810731703000001</v>
      </c>
      <c r="B1958">
        <f>Weighting!$C$14</f>
        <v>1.1810731703000001</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16</v>
      </c>
      <c r="I1958">
        <f t="shared" si="244"/>
        <v>1</v>
      </c>
      <c r="J1958">
        <f t="shared" si="245"/>
        <v>1</v>
      </c>
      <c r="K1958">
        <f>J1958*Weighting!$W$14</f>
        <v>2</v>
      </c>
      <c r="M1958" s="14"/>
    </row>
    <row r="1959" spans="1:13" x14ac:dyDescent="0.45">
      <c r="A1959" s="32">
        <f>IF(Weighting!$P$15&gt;0,B1959,"")</f>
        <v>1.2867489670000001</v>
      </c>
      <c r="B1959">
        <f>Weighting!$C$15</f>
        <v>1.2867489670000001</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16</v>
      </c>
      <c r="I1959">
        <f t="shared" si="244"/>
        <v>0</v>
      </c>
      <c r="J1959">
        <f t="shared" si="245"/>
        <v>0</v>
      </c>
      <c r="K1959">
        <f>J1959*Weighting!$W$15</f>
        <v>0</v>
      </c>
      <c r="M1959" s="14"/>
    </row>
    <row r="1960" spans="1:13" x14ac:dyDescent="0.45">
      <c r="A1960" s="32" t="str">
        <f>IF(Weighting!$P$16&gt;0,B1960,"")</f>
        <v/>
      </c>
      <c r="B1960">
        <f>Weighting!$C$16</f>
        <v>1.3924227637000002</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16</v>
      </c>
      <c r="I1960">
        <f t="shared" si="244"/>
        <v>0</v>
      </c>
      <c r="J1960">
        <f t="shared" si="245"/>
        <v>0</v>
      </c>
      <c r="K1960">
        <f>J1960*Weighting!$W$16</f>
        <v>0</v>
      </c>
      <c r="M1960" s="14"/>
    </row>
    <row r="1961" spans="1:13" x14ac:dyDescent="0.45">
      <c r="A1961" s="32" t="str">
        <f>IF(Weighting!$P$17&gt;0,B1961,"")</f>
        <v/>
      </c>
      <c r="B1961">
        <f>Weighting!$C$17</f>
        <v>1.4980975604000002</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16</v>
      </c>
      <c r="I1961">
        <f t="shared" si="244"/>
        <v>0</v>
      </c>
      <c r="J1961">
        <f t="shared" si="245"/>
        <v>0</v>
      </c>
      <c r="K1961">
        <f>J1961*Weighting!$W$17</f>
        <v>0</v>
      </c>
      <c r="M1961" s="14"/>
    </row>
    <row r="1962" spans="1:13" x14ac:dyDescent="0.45">
      <c r="A1962" s="32" t="str">
        <f>IF(Weighting!$P$18&gt;0,B1962,"")</f>
        <v/>
      </c>
      <c r="B1962">
        <f>Weighting!$C$18</f>
        <v>1.6037723571000002</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16</v>
      </c>
      <c r="I1962">
        <f t="shared" si="244"/>
        <v>0</v>
      </c>
      <c r="J1962">
        <f t="shared" si="245"/>
        <v>0</v>
      </c>
      <c r="K1962">
        <f>J1962*Weighting!$W$18</f>
        <v>0</v>
      </c>
      <c r="M1962" s="14"/>
    </row>
    <row r="1963" spans="1:13" x14ac:dyDescent="0.45">
      <c r="A1963" s="32" t="str">
        <f>IF(Weighting!$P$19&gt;0,B1963,"")</f>
        <v/>
      </c>
      <c r="B1963">
        <f>Weighting!$C$19</f>
        <v>1.7094471538000002</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16</v>
      </c>
      <c r="I1963">
        <f t="shared" si="244"/>
        <v>0</v>
      </c>
      <c r="J1963">
        <f t="shared" si="245"/>
        <v>0</v>
      </c>
      <c r="K1963">
        <f>J1963*Weighting!$W$19</f>
        <v>0</v>
      </c>
      <c r="M1963" s="14"/>
    </row>
    <row r="1964" spans="1:13" x14ac:dyDescent="0.45">
      <c r="A1964" s="32" t="str">
        <f>IF(Weighting!$P$20&gt;0,B1964,"")</f>
        <v/>
      </c>
      <c r="B1964">
        <f>Weighting!$C$20</f>
        <v>1.8151219505000002</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16</v>
      </c>
      <c r="I1964">
        <f t="shared" si="244"/>
        <v>0</v>
      </c>
      <c r="J1964">
        <f t="shared" si="245"/>
        <v>0</v>
      </c>
      <c r="K1964">
        <f>J1964*Weighting!$W$20</f>
        <v>0</v>
      </c>
      <c r="M1964" s="14"/>
    </row>
    <row r="1965" spans="1:13" x14ac:dyDescent="0.45">
      <c r="A1965" s="32" t="str">
        <f>IF(Weighting!$P$21&gt;0,B1965,"")</f>
        <v/>
      </c>
      <c r="B1965">
        <f>Weighting!$C$21</f>
        <v>1.9207967472000003</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16</v>
      </c>
      <c r="I1965">
        <f t="shared" si="244"/>
        <v>0</v>
      </c>
      <c r="J1965">
        <f t="shared" si="245"/>
        <v>0</v>
      </c>
      <c r="K1965">
        <f>J1965*Weighting!$W$21</f>
        <v>0</v>
      </c>
      <c r="M1965" s="14"/>
    </row>
    <row r="1966" spans="1:13" x14ac:dyDescent="0.45">
      <c r="A1966" s="32" t="str">
        <f>IF(Weighting!$P$22&gt;0,B1966,"")</f>
        <v/>
      </c>
      <c r="B1966">
        <f>Weighting!$C$22</f>
        <v>2.0264715439000001</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16</v>
      </c>
      <c r="I1966">
        <f t="shared" si="244"/>
        <v>0</v>
      </c>
      <c r="J1966">
        <f t="shared" si="245"/>
        <v>0</v>
      </c>
      <c r="K1966">
        <f>J1966*Weighting!$W$22</f>
        <v>0</v>
      </c>
      <c r="M1966" s="14"/>
    </row>
    <row r="1967" spans="1:13" x14ac:dyDescent="0.45">
      <c r="A1967" s="32" t="str">
        <f>IF(Weighting!$P$23&gt;0,B1967,"")</f>
        <v/>
      </c>
      <c r="B1967">
        <f>Weighting!$C$23</f>
        <v>2.1321463405999999</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16</v>
      </c>
      <c r="I1967">
        <f t="shared" si="244"/>
        <v>0</v>
      </c>
      <c r="J1967">
        <f t="shared" si="245"/>
        <v>0</v>
      </c>
      <c r="K1967">
        <f>J1967*Weighting!$W$23</f>
        <v>0</v>
      </c>
      <c r="M1967" s="14"/>
    </row>
    <row r="1968" spans="1:13" x14ac:dyDescent="0.45">
      <c r="A1968" s="32" t="str">
        <f>IF(Weighting!$P$24&gt;0,B1968,"")</f>
        <v/>
      </c>
      <c r="B1968">
        <f>Weighting!$C$24</f>
        <v>2.2378211372999997</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16</v>
      </c>
      <c r="I1968">
        <f t="shared" si="244"/>
        <v>0</v>
      </c>
      <c r="J1968">
        <f t="shared" si="245"/>
        <v>0</v>
      </c>
      <c r="K1968">
        <f>J1968*Weighting!$W$24</f>
        <v>0</v>
      </c>
      <c r="M1968" s="14"/>
    </row>
    <row r="1969" spans="1:25" x14ac:dyDescent="0.45">
      <c r="A1969" s="32" t="str">
        <f>IF(Weighting!$P$25&gt;0,B1969,"")</f>
        <v/>
      </c>
      <c r="B1969">
        <f>Weighting!$C$25</f>
        <v>2.3434959339999994</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16</v>
      </c>
      <c r="I1969">
        <f t="shared" si="244"/>
        <v>0</v>
      </c>
      <c r="J1969">
        <f t="shared" si="245"/>
        <v>0</v>
      </c>
      <c r="K1969">
        <f>J1969*Weighting!$W$25</f>
        <v>0</v>
      </c>
      <c r="M1969" s="14"/>
    </row>
    <row r="1970" spans="1:25" x14ac:dyDescent="0.45">
      <c r="O1970"/>
      <c r="P1970"/>
      <c r="Q1970"/>
      <c r="R1970"/>
    </row>
    <row r="1971" spans="1:25" ht="23.15" x14ac:dyDescent="0.6">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20</v>
      </c>
      <c r="N1971" s="27">
        <f>IF('Input and Summary Results'!$J$16="minimum",'Bin Analysis'!X1972/(M1971-1),'Bin Analysis'!Y1971/('Bin Analysis'!M1971-1))</f>
        <v>0</v>
      </c>
      <c r="O1971" s="27">
        <f>IF(M1971=FALSE,NA(),(VLOOKUP(1,C1974:K1993,4,FALSE))/(M1971-1))</f>
        <v>0.42105263157894735</v>
      </c>
      <c r="P1971" s="27">
        <f>IF(M1971=FALSE,NA(),SUM(J1974:J1993)/Weighting!$S$5)</f>
        <v>0.9</v>
      </c>
      <c r="Q1971" s="27">
        <f>IF(M1971=FALSE,NA(),SUM(K1974:K1993)/Weighting!$S$6)</f>
        <v>0.86956521739130432</v>
      </c>
      <c r="R1971" s="27">
        <f>IF(M1971=FALSE,NA(),(VLOOKUP(1,G1974:K1993,3,FALSE))/(M1971-1))</f>
        <v>0.15789473684210525</v>
      </c>
      <c r="S1971" s="22" t="str">
        <f>IF(M1971=FALSE,NA(),IF(SUM(J1974:J1993)=2,"yes","no"))</f>
        <v>no</v>
      </c>
      <c r="X1971" s="2" cm="2">
        <f t="array" ref="X1971:X1972">FREQUENCY(IF('Data Transformation'!$B$425:$B$6424='Bin Analysis'!L1971,'Data Transformation'!$G$425:$G$6424),'Data Transformation'!$U$11)</f>
        <v>19</v>
      </c>
      <c r="Y1971" s="2" cm="2">
        <f t="array" ref="Y1971:Y1972">FREQUENCY(IF('Data Transformation'!$B$425:$B$6424='Bin Analysis'!L1971,'Data Transformation'!$G$425:$G$6424),'Data Transformation'!$U$12)</f>
        <v>11</v>
      </c>
    </row>
    <row r="1972" spans="1:25" x14ac:dyDescent="0.45">
      <c r="A1972" s="14" t="s">
        <v>67</v>
      </c>
      <c r="B1972" t="s">
        <v>47</v>
      </c>
      <c r="C1972" t="s">
        <v>5</v>
      </c>
      <c r="D1972" t="s">
        <v>100</v>
      </c>
      <c r="E1972" t="s">
        <v>101</v>
      </c>
      <c r="F1972" t="s">
        <v>102</v>
      </c>
      <c r="G1972" t="s">
        <v>70</v>
      </c>
      <c r="H1972" t="s">
        <v>31</v>
      </c>
      <c r="I1972" t="s">
        <v>32</v>
      </c>
      <c r="J1972" t="s">
        <v>46</v>
      </c>
      <c r="K1972" s="14" t="s">
        <v>45</v>
      </c>
      <c r="M1972" s="14"/>
      <c r="X1972" s="2">
        <v>0</v>
      </c>
      <c r="Y1972" s="2">
        <v>8</v>
      </c>
    </row>
    <row r="1973" spans="1:25" x14ac:dyDescent="0.4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45">
      <c r="A1974" s="32">
        <f>IF(Weighting!$P$6&gt;0,B1974,"")</f>
        <v>0.3356747967</v>
      </c>
      <c r="B1974">
        <f>Weighting!$C$6</f>
        <v>0.3356747967</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3</v>
      </c>
      <c r="I1974">
        <f>H1974-H1973</f>
        <v>3</v>
      </c>
      <c r="J1974">
        <f>IF(I1974=0,0,1)</f>
        <v>1</v>
      </c>
      <c r="K1974">
        <f>J1974*Weighting!$W$6</f>
        <v>1</v>
      </c>
      <c r="M1974" s="14"/>
    </row>
    <row r="1975" spans="1:25" x14ac:dyDescent="0.45">
      <c r="A1975" s="32">
        <f>IF(Weighting!$P$7&gt;0,B1975,"")</f>
        <v>0.44134959340000002</v>
      </c>
      <c r="B1975">
        <f>Weighting!$C$7</f>
        <v>0.44134959340000002</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5</v>
      </c>
      <c r="I1975">
        <f t="shared" ref="I1975:I1993" si="247">H1975-H1974</f>
        <v>2</v>
      </c>
      <c r="J1975">
        <f>IF(I1975=0,0,1)</f>
        <v>1</v>
      </c>
      <c r="K1975">
        <f>J1975*Weighting!$W$7</f>
        <v>2</v>
      </c>
      <c r="M1975" s="14"/>
    </row>
    <row r="1976" spans="1:25" x14ac:dyDescent="0.45">
      <c r="A1976" s="32">
        <f>IF(Weighting!$P$8&gt;0,B1976,"")</f>
        <v>0.54702439010000004</v>
      </c>
      <c r="B1976">
        <f>Weighting!$C$8</f>
        <v>0.54702439010000004</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7</v>
      </c>
      <c r="I1976">
        <f t="shared" si="247"/>
        <v>2</v>
      </c>
      <c r="J1976">
        <f t="shared" ref="J1976:J1993" si="248">IF(I1976=0,0,1)</f>
        <v>1</v>
      </c>
      <c r="K1976">
        <f>J1976*Weighting!$W$8</f>
        <v>3</v>
      </c>
      <c r="M1976" s="14"/>
    </row>
    <row r="1977" spans="1:25" x14ac:dyDescent="0.45">
      <c r="A1977" s="32">
        <f>IF(Weighting!$P$9&gt;0,B1977,"")</f>
        <v>0.65269918680000005</v>
      </c>
      <c r="B1977" s="50">
        <f>Weighting!$C$9</f>
        <v>0.65269918680000005</v>
      </c>
      <c r="C1977">
        <f>Weighting!$F$9</f>
        <v>0</v>
      </c>
      <c r="D1977" t="b">
        <f>IF(C1977=1,'Data Transformation'!$G$3+0.5*'Data Transformation'!$W$25,IF(C1978=1,D1978-'Data Transformation'!$W$25,FALSE))</f>
        <v>0</v>
      </c>
      <c r="E1977" t="str">
        <f t="array" ref="E1977">IF(ISLOGICAL(D1977),"",FREQUENCY(IF('Data Transformation'!$B$425:$B$8425='Bin Analysis'!$B1971,'Data Transformation'!$G$425:$G$8425),D1977))</f>
        <v/>
      </c>
      <c r="F1977" t="str">
        <f t="shared" si="246"/>
        <v/>
      </c>
      <c r="G1977">
        <f>Weighting!$H$9</f>
        <v>0</v>
      </c>
      <c r="H1977">
        <f t="array" ref="H1977">FREQUENCY(IF('Data Transformation'!$B$4:$B$8425=B1971,'Data Transformation'!$G$4:$G$8425),'Bin Analysis'!$B1977)</f>
        <v>10</v>
      </c>
      <c r="I1977">
        <f t="shared" si="247"/>
        <v>3</v>
      </c>
      <c r="J1977">
        <f t="shared" si="248"/>
        <v>1</v>
      </c>
      <c r="K1977">
        <f>J1977*Weighting!$W$9</f>
        <v>3</v>
      </c>
      <c r="M1977" s="14"/>
    </row>
    <row r="1978" spans="1:25" x14ac:dyDescent="0.45">
      <c r="A1978" s="32">
        <f>IF(Weighting!$P$10&gt;0,B1978,"")</f>
        <v>0.75837398350000007</v>
      </c>
      <c r="B1978">
        <f>Weighting!$C$10</f>
        <v>0.75837398350000007</v>
      </c>
      <c r="C1978">
        <f>Weighting!$F$10</f>
        <v>0</v>
      </c>
      <c r="D1978" t="b">
        <f>IF(C1978=1,'Data Transformation'!$G$3+0.5*'Data Transformation'!$W$25,IF(C1979=1,D1979-'Data Transformation'!$W$25,FALSE))</f>
        <v>0</v>
      </c>
      <c r="E1978" t="str">
        <f t="array" ref="E1978">IF(ISLOGICAL(D1978),"",FREQUENCY(IF('Data Transformation'!$B$425:$B$8425='Bin Analysis'!$B1971,'Data Transformation'!$G$425:$G$8425),D1978))</f>
        <v/>
      </c>
      <c r="F1978" t="str">
        <f t="shared" si="246"/>
        <v/>
      </c>
      <c r="G1978">
        <f>Weighting!$H$10</f>
        <v>0</v>
      </c>
      <c r="H1978">
        <f t="array" ref="H1978">FREQUENCY(IF('Data Transformation'!$B$4:$B$8425=B1971,'Data Transformation'!$G$4:$G$8425),'Bin Analysis'!$B1978)</f>
        <v>11</v>
      </c>
      <c r="I1978">
        <f t="shared" si="247"/>
        <v>1</v>
      </c>
      <c r="J1978">
        <f t="shared" si="248"/>
        <v>1</v>
      </c>
      <c r="K1978">
        <f>J1978*Weighting!$W$10</f>
        <v>3</v>
      </c>
      <c r="M1978" s="14"/>
    </row>
    <row r="1979" spans="1:25" x14ac:dyDescent="0.45">
      <c r="A1979" s="32">
        <f>IF(Weighting!$P$11&gt;0,B1979,"")</f>
        <v>0.86404878020000009</v>
      </c>
      <c r="B1979">
        <f>Weighting!$C$11</f>
        <v>0.86404878020000009</v>
      </c>
      <c r="C1979">
        <f>Weighting!$F$11</f>
        <v>0</v>
      </c>
      <c r="D1979" t="b">
        <f>IF(C1979=1,'Data Transformation'!$G$3+0.5*'Data Transformation'!$W$25,IF(C1980=1,D1980-'Data Transformation'!$W$25,FALSE))</f>
        <v>0</v>
      </c>
      <c r="E1979" t="str">
        <f t="array" ref="E1979">IF(ISLOGICAL(D1979),"",FREQUENCY(IF('Data Transformation'!$B$425:$B$8425='Bin Analysis'!$B1971,'Data Transformation'!$G$425:$G$8425),D1979))</f>
        <v/>
      </c>
      <c r="F1979" t="str">
        <f t="shared" si="246"/>
        <v/>
      </c>
      <c r="G1979">
        <f>Weighting!$H$11</f>
        <v>0</v>
      </c>
      <c r="H1979">
        <f t="array" ref="H1979">FREQUENCY(IF('Data Transformation'!$B$4:$B$8425=B1971,'Data Transformation'!$G$4:$G$8425),'Bin Analysis'!$B1979)</f>
        <v>14</v>
      </c>
      <c r="I1979">
        <f t="shared" si="247"/>
        <v>3</v>
      </c>
      <c r="J1979">
        <f t="shared" si="248"/>
        <v>1</v>
      </c>
      <c r="K1979">
        <f>J1979*Weighting!$W$11</f>
        <v>3</v>
      </c>
      <c r="M1979" s="14"/>
    </row>
    <row r="1980" spans="1:25" x14ac:dyDescent="0.45">
      <c r="A1980" s="32">
        <f>IF(Weighting!$P$12&gt;0,B1980,"")</f>
        <v>0.96972357690000011</v>
      </c>
      <c r="B1980">
        <f>Weighting!$C$12</f>
        <v>0.96972357690000011</v>
      </c>
      <c r="C1980">
        <f>Weighting!$F$12</f>
        <v>0</v>
      </c>
      <c r="D1980">
        <f>IF(C1980=1,'Data Transformation'!$G$3+0.5*'Data Transformation'!$W$25,IF(C1981=1,D1981-'Data Transformation'!$W$25,FALSE))</f>
        <v>0.76999999999999991</v>
      </c>
      <c r="E1980">
        <f t="array" ref="E1980">IF(ISLOGICAL(D1980),"",FREQUENCY(IF('Data Transformation'!$B$425:$B$8425='Bin Analysis'!$B1971,'Data Transformation'!$G$425:$G$8425),D1980))</f>
        <v>11</v>
      </c>
      <c r="F1980" t="e">
        <f t="shared" si="246"/>
        <v>#VALUE!</v>
      </c>
      <c r="G1980">
        <f>Weighting!$H$12</f>
        <v>0</v>
      </c>
      <c r="H1980">
        <f t="array" ref="H1980">FREQUENCY(IF('Data Transformation'!$B$4:$B$8425=B1971,'Data Transformation'!$G$4:$G$8425),'Bin Analysis'!$B1980)</f>
        <v>17</v>
      </c>
      <c r="I1980">
        <f t="shared" si="247"/>
        <v>3</v>
      </c>
      <c r="J1980">
        <f t="shared" si="248"/>
        <v>1</v>
      </c>
      <c r="K1980">
        <f>J1980*Weighting!$W$12</f>
        <v>2</v>
      </c>
      <c r="M1980" s="14"/>
    </row>
    <row r="1981" spans="1:25" x14ac:dyDescent="0.45">
      <c r="A1981" s="32">
        <f>IF(Weighting!$P$13&gt;0,B1981,"")</f>
        <v>1.0753983736000001</v>
      </c>
      <c r="B1981">
        <f>Weighting!$C$13</f>
        <v>1.0753983736000001</v>
      </c>
      <c r="C1981">
        <f>Weighting!$F$13</f>
        <v>1</v>
      </c>
      <c r="D1981">
        <f>IF(C1981=1,'Data Transformation'!$G$3+0.5*'Data Transformation'!$W$25,IF(C1982=1,D1982-'Data Transformation'!$W$25,FALSE))</f>
        <v>1.17</v>
      </c>
      <c r="E1981">
        <f t="array" ref="E1981">IF(ISLOGICAL(D1981),"",FREQUENCY(IF('Data Transformation'!$B$425:$B$8425='Bin Analysis'!$B1971,'Data Transformation'!$G$425:$G$8425),D1981))</f>
        <v>19</v>
      </c>
      <c r="F1981">
        <f t="shared" si="246"/>
        <v>8</v>
      </c>
      <c r="G1981">
        <f>Weighting!$H$13</f>
        <v>0</v>
      </c>
      <c r="H1981">
        <f t="array" ref="H1981">FREQUENCY(IF('Data Transformation'!$B$4:$B$8425=B1971,'Data Transformation'!$G$4:$G$8425),'Bin Analysis'!$B1981)</f>
        <v>19</v>
      </c>
      <c r="I1981">
        <f t="shared" si="247"/>
        <v>2</v>
      </c>
      <c r="J1981">
        <f t="shared" si="248"/>
        <v>1</v>
      </c>
      <c r="K1981">
        <f>J1981*Weighting!$W$13</f>
        <v>1</v>
      </c>
      <c r="M1981" s="14"/>
    </row>
    <row r="1982" spans="1:25" x14ac:dyDescent="0.45">
      <c r="A1982" s="32">
        <f>IF(Weighting!$P$14&gt;0,B1982,"")</f>
        <v>1.1810731703000001</v>
      </c>
      <c r="B1982">
        <f>Weighting!$C$14</f>
        <v>1.1810731703000001</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20</v>
      </c>
      <c r="I1982">
        <f t="shared" si="247"/>
        <v>1</v>
      </c>
      <c r="J1982">
        <f t="shared" si="248"/>
        <v>1</v>
      </c>
      <c r="K1982">
        <f>J1982*Weighting!$W$14</f>
        <v>2</v>
      </c>
      <c r="M1982" s="14"/>
    </row>
    <row r="1983" spans="1:25" x14ac:dyDescent="0.45">
      <c r="A1983" s="32">
        <f>IF(Weighting!$P$15&gt;0,B1983,"")</f>
        <v>1.2867489670000001</v>
      </c>
      <c r="B1983">
        <f>Weighting!$C$15</f>
        <v>1.2867489670000001</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20</v>
      </c>
      <c r="I1983">
        <f t="shared" si="247"/>
        <v>0</v>
      </c>
      <c r="J1983">
        <f t="shared" si="248"/>
        <v>0</v>
      </c>
      <c r="K1983">
        <f>J1983*Weighting!$W$15</f>
        <v>0</v>
      </c>
      <c r="M1983" s="14"/>
    </row>
    <row r="1984" spans="1:25" x14ac:dyDescent="0.45">
      <c r="A1984" s="32" t="str">
        <f>IF(Weighting!$P$16&gt;0,B1984,"")</f>
        <v/>
      </c>
      <c r="B1984">
        <f>Weighting!$C$16</f>
        <v>1.3924227637000002</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20</v>
      </c>
      <c r="I1984">
        <f t="shared" si="247"/>
        <v>0</v>
      </c>
      <c r="J1984">
        <f t="shared" si="248"/>
        <v>0</v>
      </c>
      <c r="K1984">
        <f>J1984*Weighting!$W$16</f>
        <v>0</v>
      </c>
      <c r="M1984" s="14"/>
    </row>
    <row r="1985" spans="1:25" x14ac:dyDescent="0.45">
      <c r="A1985" s="32" t="str">
        <f>IF(Weighting!$P$17&gt;0,B1985,"")</f>
        <v/>
      </c>
      <c r="B1985">
        <f>Weighting!$C$17</f>
        <v>1.4980975604000002</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20</v>
      </c>
      <c r="I1985">
        <f t="shared" si="247"/>
        <v>0</v>
      </c>
      <c r="J1985">
        <f t="shared" si="248"/>
        <v>0</v>
      </c>
      <c r="K1985">
        <f>J1985*Weighting!$W$17</f>
        <v>0</v>
      </c>
      <c r="M1985" s="14"/>
    </row>
    <row r="1986" spans="1:25" x14ac:dyDescent="0.45">
      <c r="A1986" s="32" t="str">
        <f>IF(Weighting!$P$18&gt;0,B1986,"")</f>
        <v/>
      </c>
      <c r="B1986">
        <f>Weighting!$C$18</f>
        <v>1.6037723571000002</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20</v>
      </c>
      <c r="I1986">
        <f t="shared" si="247"/>
        <v>0</v>
      </c>
      <c r="J1986">
        <f t="shared" si="248"/>
        <v>0</v>
      </c>
      <c r="K1986">
        <f>J1986*Weighting!$W$18</f>
        <v>0</v>
      </c>
      <c r="M1986" s="14"/>
    </row>
    <row r="1987" spans="1:25" x14ac:dyDescent="0.45">
      <c r="A1987" s="32" t="str">
        <f>IF(Weighting!$P$19&gt;0,B1987,"")</f>
        <v/>
      </c>
      <c r="B1987">
        <f>Weighting!$C$19</f>
        <v>1.7094471538000002</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20</v>
      </c>
      <c r="I1987">
        <f t="shared" si="247"/>
        <v>0</v>
      </c>
      <c r="J1987">
        <f t="shared" si="248"/>
        <v>0</v>
      </c>
      <c r="K1987">
        <f>J1987*Weighting!$W$19</f>
        <v>0</v>
      </c>
      <c r="M1987" s="14"/>
    </row>
    <row r="1988" spans="1:25" x14ac:dyDescent="0.45">
      <c r="A1988" s="32" t="str">
        <f>IF(Weighting!$P$20&gt;0,B1988,"")</f>
        <v/>
      </c>
      <c r="B1988">
        <f>Weighting!$C$20</f>
        <v>1.8151219505000002</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20</v>
      </c>
      <c r="I1988">
        <f t="shared" si="247"/>
        <v>0</v>
      </c>
      <c r="J1988">
        <f t="shared" si="248"/>
        <v>0</v>
      </c>
      <c r="K1988">
        <f>J1988*Weighting!$W$20</f>
        <v>0</v>
      </c>
      <c r="M1988" s="14"/>
    </row>
    <row r="1989" spans="1:25" x14ac:dyDescent="0.45">
      <c r="A1989" s="32" t="str">
        <f>IF(Weighting!$P$21&gt;0,B1989,"")</f>
        <v/>
      </c>
      <c r="B1989">
        <f>Weighting!$C$21</f>
        <v>1.9207967472000003</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20</v>
      </c>
      <c r="I1989">
        <f t="shared" si="247"/>
        <v>0</v>
      </c>
      <c r="J1989">
        <f t="shared" si="248"/>
        <v>0</v>
      </c>
      <c r="K1989">
        <f>J1989*Weighting!$W$21</f>
        <v>0</v>
      </c>
      <c r="M1989" s="14"/>
    </row>
    <row r="1990" spans="1:25" x14ac:dyDescent="0.45">
      <c r="A1990" s="32" t="str">
        <f>IF(Weighting!$P$22&gt;0,B1990,"")</f>
        <v/>
      </c>
      <c r="B1990">
        <f>Weighting!$C$22</f>
        <v>2.0264715439000001</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20</v>
      </c>
      <c r="I1990">
        <f t="shared" si="247"/>
        <v>0</v>
      </c>
      <c r="J1990">
        <f t="shared" si="248"/>
        <v>0</v>
      </c>
      <c r="K1990">
        <f>J1990*Weighting!$W$22</f>
        <v>0</v>
      </c>
      <c r="M1990" s="14"/>
    </row>
    <row r="1991" spans="1:25" x14ac:dyDescent="0.45">
      <c r="A1991" s="32" t="str">
        <f>IF(Weighting!$P$23&gt;0,B1991,"")</f>
        <v/>
      </c>
      <c r="B1991">
        <f>Weighting!$C$23</f>
        <v>2.1321463405999999</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20</v>
      </c>
      <c r="I1991">
        <f t="shared" si="247"/>
        <v>0</v>
      </c>
      <c r="J1991">
        <f t="shared" si="248"/>
        <v>0</v>
      </c>
      <c r="K1991">
        <f>J1991*Weighting!$W$23</f>
        <v>0</v>
      </c>
      <c r="M1991" s="14"/>
    </row>
    <row r="1992" spans="1:25" x14ac:dyDescent="0.45">
      <c r="A1992" s="32" t="str">
        <f>IF(Weighting!$P$24&gt;0,B1992,"")</f>
        <v/>
      </c>
      <c r="B1992">
        <f>Weighting!$C$24</f>
        <v>2.2378211372999997</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20</v>
      </c>
      <c r="I1992">
        <f t="shared" si="247"/>
        <v>0</v>
      </c>
      <c r="J1992">
        <f t="shared" si="248"/>
        <v>0</v>
      </c>
      <c r="K1992">
        <f>J1992*Weighting!$W$24</f>
        <v>0</v>
      </c>
      <c r="M1992" s="14"/>
    </row>
    <row r="1993" spans="1:25" x14ac:dyDescent="0.45">
      <c r="A1993" s="32" t="str">
        <f>IF(Weighting!$P$25&gt;0,B1993,"")</f>
        <v/>
      </c>
      <c r="B1993">
        <f>Weighting!$C$25</f>
        <v>2.3434959339999994</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20</v>
      </c>
      <c r="I1993">
        <f t="shared" si="247"/>
        <v>0</v>
      </c>
      <c r="J1993">
        <f t="shared" si="248"/>
        <v>0</v>
      </c>
      <c r="K1993">
        <f>J1993*Weighting!$W$25</f>
        <v>0</v>
      </c>
      <c r="M1993" s="14"/>
    </row>
    <row r="1994" spans="1:25" x14ac:dyDescent="0.45">
      <c r="O1994"/>
      <c r="P1994"/>
      <c r="Q1994"/>
      <c r="R1994"/>
    </row>
    <row r="1995" spans="1:25" ht="23.15" x14ac:dyDescent="0.6">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19</v>
      </c>
      <c r="N1995" s="27">
        <f>IF('Input and Summary Results'!$J$16="minimum",'Bin Analysis'!X1996/(M1995-1),'Bin Analysis'!Y1995/('Bin Analysis'!M1995-1))</f>
        <v>0</v>
      </c>
      <c r="O1995" s="27">
        <f>IF(M1995=FALSE,NA(),(VLOOKUP(1,C1998:K2017,4,FALSE))/(M1995-1))</f>
        <v>0</v>
      </c>
      <c r="P1995" s="27">
        <f>IF(M1995=FALSE,NA(),SUM(J1998:J2017)/Weighting!$S$5)</f>
        <v>0.4</v>
      </c>
      <c r="Q1995" s="27">
        <f>IF(M1995=FALSE,NA(),SUM(K1998:K2017)/Weighting!$S$6)</f>
        <v>0.30434782608695654</v>
      </c>
      <c r="R1995" s="27">
        <f>IF(M1995=FALSE,NA(),(VLOOKUP(1,G1998:K2017,3,FALSE))/(M1995-1))</f>
        <v>0.77777777777777779</v>
      </c>
      <c r="S1995" s="22" t="str">
        <f>IF(M1995=FALSE,NA(),IF(SUM(J1998:J2017)=2,"yes","no"))</f>
        <v>no</v>
      </c>
      <c r="X1995" s="2" cm="2">
        <f t="array" ref="X1995:X1996">FREQUENCY(IF('Data Transformation'!$B$425:$B$6424='Bin Analysis'!L1995,'Data Transformation'!$G$425:$G$6424),'Data Transformation'!$U$11)</f>
        <v>18</v>
      </c>
      <c r="Y1995" s="2" cm="2">
        <f t="array" ref="Y1995:Y1996">FREQUENCY(IF('Data Transformation'!$B$425:$B$6424='Bin Analysis'!L1995,'Data Transformation'!$G$425:$G$6424),'Data Transformation'!$U$12)</f>
        <v>18</v>
      </c>
    </row>
    <row r="1996" spans="1:25" x14ac:dyDescent="0.45">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4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45">
      <c r="A1998" s="32">
        <f>IF(Weighting!$P$6&gt;0,B1998,"")</f>
        <v>0.3356747967</v>
      </c>
      <c r="B1998">
        <f>Weighting!$C$6</f>
        <v>0.3356747967</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14</v>
      </c>
      <c r="I1998">
        <f>H1998-H1997</f>
        <v>14</v>
      </c>
      <c r="J1998">
        <f>IF(I1998=0,0,1)</f>
        <v>1</v>
      </c>
      <c r="K1998">
        <f>J1998*Weighting!$W$6</f>
        <v>1</v>
      </c>
      <c r="M1998" s="14"/>
    </row>
    <row r="1999" spans="1:25" x14ac:dyDescent="0.45">
      <c r="A1999" s="32">
        <f>IF(Weighting!$P$7&gt;0,B1999,"")</f>
        <v>0.44134959340000002</v>
      </c>
      <c r="B1999">
        <f>Weighting!$C$7</f>
        <v>0.44134959340000002</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16</v>
      </c>
      <c r="I1999">
        <f t="shared" ref="I1999:I2017" si="250">H1999-H1998</f>
        <v>2</v>
      </c>
      <c r="J1999">
        <f>IF(I1999=0,0,1)</f>
        <v>1</v>
      </c>
      <c r="K1999">
        <f>J1999*Weighting!$W$7</f>
        <v>2</v>
      </c>
      <c r="M1999" s="14"/>
    </row>
    <row r="2000" spans="1:25" x14ac:dyDescent="0.45">
      <c r="A2000" s="32">
        <f>IF(Weighting!$P$8&gt;0,B2000,"")</f>
        <v>0.54702439010000004</v>
      </c>
      <c r="B2000">
        <f>Weighting!$C$8</f>
        <v>0.54702439010000004</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18</v>
      </c>
      <c r="I2000">
        <f t="shared" si="250"/>
        <v>2</v>
      </c>
      <c r="J2000">
        <f t="shared" ref="J2000:J2017" si="251">IF(I2000=0,0,1)</f>
        <v>1</v>
      </c>
      <c r="K2000">
        <f>J2000*Weighting!$W$8</f>
        <v>3</v>
      </c>
      <c r="M2000" s="14"/>
    </row>
    <row r="2001" spans="1:13" x14ac:dyDescent="0.45">
      <c r="A2001" s="32">
        <f>IF(Weighting!$P$9&gt;0,B2001,"")</f>
        <v>0.65269918680000005</v>
      </c>
      <c r="B2001" s="50">
        <f>Weighting!$C$9</f>
        <v>0.65269918680000005</v>
      </c>
      <c r="C2001">
        <f>Weighting!$F$9</f>
        <v>0</v>
      </c>
      <c r="D2001" t="b">
        <f>IF(C2001=1,'Data Transformation'!$G$3+0.5*'Data Transformation'!$W$25,IF(C2002=1,D2002-'Data Transformation'!$W$25,FALSE))</f>
        <v>0</v>
      </c>
      <c r="E2001" t="str">
        <f t="array" ref="E2001">IF(ISLOGICAL(D2001),"",FREQUENCY(IF('Data Transformation'!$B$425:$B$8425='Bin Analysis'!$B1995,'Data Transformation'!$G$425:$G$8425),D2001))</f>
        <v/>
      </c>
      <c r="F2001" t="str">
        <f t="shared" si="249"/>
        <v/>
      </c>
      <c r="G2001">
        <f>Weighting!$H$9</f>
        <v>0</v>
      </c>
      <c r="H2001">
        <f t="array" ref="H2001">FREQUENCY(IF('Data Transformation'!$B$4:$B$8425=B1995,'Data Transformation'!$G$4:$G$8425),'Bin Analysis'!$B2001)</f>
        <v>18</v>
      </c>
      <c r="I2001">
        <f t="shared" si="250"/>
        <v>0</v>
      </c>
      <c r="J2001">
        <f t="shared" si="251"/>
        <v>0</v>
      </c>
      <c r="K2001">
        <f>J2001*Weighting!$W$9</f>
        <v>0</v>
      </c>
      <c r="M2001" s="14"/>
    </row>
    <row r="2002" spans="1:13" x14ac:dyDescent="0.45">
      <c r="A2002" s="32">
        <f>IF(Weighting!$P$10&gt;0,B2002,"")</f>
        <v>0.75837398350000007</v>
      </c>
      <c r="B2002">
        <f>Weighting!$C$10</f>
        <v>0.75837398350000007</v>
      </c>
      <c r="C2002">
        <f>Weighting!$F$10</f>
        <v>0</v>
      </c>
      <c r="D2002" t="b">
        <f>IF(C2002=1,'Data Transformation'!$G$3+0.5*'Data Transformation'!$W$25,IF(C2003=1,D2003-'Data Transformation'!$W$25,FALSE))</f>
        <v>0</v>
      </c>
      <c r="E2002" t="str">
        <f t="array" ref="E2002">IF(ISLOGICAL(D2002),"",FREQUENCY(IF('Data Transformation'!$B$425:$B$8425='Bin Analysis'!$B1995,'Data Transformation'!$G$425:$G$8425),D2002))</f>
        <v/>
      </c>
      <c r="F2002" t="str">
        <f t="shared" si="249"/>
        <v/>
      </c>
      <c r="G2002">
        <f>Weighting!$H$10</f>
        <v>0</v>
      </c>
      <c r="H2002">
        <f t="array" ref="H2002">FREQUENCY(IF('Data Transformation'!$B$4:$B$8425=B1995,'Data Transformation'!$G$4:$G$8425),'Bin Analysis'!$B2002)</f>
        <v>18</v>
      </c>
      <c r="I2002">
        <f t="shared" si="250"/>
        <v>0</v>
      </c>
      <c r="J2002">
        <f t="shared" si="251"/>
        <v>0</v>
      </c>
      <c r="K2002">
        <f>J2002*Weighting!$W$10</f>
        <v>0</v>
      </c>
      <c r="M2002" s="14"/>
    </row>
    <row r="2003" spans="1:13" x14ac:dyDescent="0.45">
      <c r="A2003" s="32">
        <f>IF(Weighting!$P$11&gt;0,B2003,"")</f>
        <v>0.86404878020000009</v>
      </c>
      <c r="B2003">
        <f>Weighting!$C$11</f>
        <v>0.86404878020000009</v>
      </c>
      <c r="C2003">
        <f>Weighting!$F$11</f>
        <v>0</v>
      </c>
      <c r="D2003" t="b">
        <f>IF(C2003=1,'Data Transformation'!$G$3+0.5*'Data Transformation'!$W$25,IF(C2004=1,D2004-'Data Transformation'!$W$25,FALSE))</f>
        <v>0</v>
      </c>
      <c r="E2003" t="str">
        <f t="array" ref="E2003">IF(ISLOGICAL(D2003),"",FREQUENCY(IF('Data Transformation'!$B$425:$B$8425='Bin Analysis'!$B1995,'Data Transformation'!$G$425:$G$8425),D2003))</f>
        <v/>
      </c>
      <c r="F2003" t="str">
        <f t="shared" si="249"/>
        <v/>
      </c>
      <c r="G2003">
        <f>Weighting!$H$11</f>
        <v>0</v>
      </c>
      <c r="H2003">
        <f t="array" ref="H2003">FREQUENCY(IF('Data Transformation'!$B$4:$B$8425=B1995,'Data Transformation'!$G$4:$G$8425),'Bin Analysis'!$B2003)</f>
        <v>18</v>
      </c>
      <c r="I2003">
        <f t="shared" si="250"/>
        <v>0</v>
      </c>
      <c r="J2003">
        <f t="shared" si="251"/>
        <v>0</v>
      </c>
      <c r="K2003">
        <f>J2003*Weighting!$W$11</f>
        <v>0</v>
      </c>
      <c r="M2003" s="14"/>
    </row>
    <row r="2004" spans="1:13" x14ac:dyDescent="0.45">
      <c r="A2004" s="32">
        <f>IF(Weighting!$P$12&gt;0,B2004,"")</f>
        <v>0.96972357690000011</v>
      </c>
      <c r="B2004">
        <f>Weighting!$C$12</f>
        <v>0.96972357690000011</v>
      </c>
      <c r="C2004">
        <f>Weighting!$F$12</f>
        <v>0</v>
      </c>
      <c r="D2004">
        <f>IF(C2004=1,'Data Transformation'!$G$3+0.5*'Data Transformation'!$W$25,IF(C2005=1,D2005-'Data Transformation'!$W$25,FALSE))</f>
        <v>0.76999999999999991</v>
      </c>
      <c r="E2004">
        <f t="array" ref="E2004">IF(ISLOGICAL(D2004),"",FREQUENCY(IF('Data Transformation'!$B$425:$B$8425='Bin Analysis'!$B1995,'Data Transformation'!$G$425:$G$8425),D2004))</f>
        <v>18</v>
      </c>
      <c r="F2004" t="e">
        <f t="shared" si="249"/>
        <v>#VALUE!</v>
      </c>
      <c r="G2004">
        <f>Weighting!$H$12</f>
        <v>0</v>
      </c>
      <c r="H2004">
        <f t="array" ref="H2004">FREQUENCY(IF('Data Transformation'!$B$4:$B$8425=B1995,'Data Transformation'!$G$4:$G$8425),'Bin Analysis'!$B2004)</f>
        <v>18</v>
      </c>
      <c r="I2004">
        <f t="shared" si="250"/>
        <v>0</v>
      </c>
      <c r="J2004">
        <f t="shared" si="251"/>
        <v>0</v>
      </c>
      <c r="K2004">
        <f>J2004*Weighting!$W$12</f>
        <v>0</v>
      </c>
      <c r="M2004" s="14"/>
    </row>
    <row r="2005" spans="1:13" x14ac:dyDescent="0.45">
      <c r="A2005" s="32">
        <f>IF(Weighting!$P$13&gt;0,B2005,"")</f>
        <v>1.0753983736000001</v>
      </c>
      <c r="B2005">
        <f>Weighting!$C$13</f>
        <v>1.0753983736000001</v>
      </c>
      <c r="C2005">
        <f>Weighting!$F$13</f>
        <v>1</v>
      </c>
      <c r="D2005">
        <f>IF(C2005=1,'Data Transformation'!$G$3+0.5*'Data Transformation'!$W$25,IF(C2006=1,D2006-'Data Transformation'!$W$25,FALSE))</f>
        <v>1.17</v>
      </c>
      <c r="E2005">
        <f t="array" ref="E2005">IF(ISLOGICAL(D2005),"",FREQUENCY(IF('Data Transformation'!$B$425:$B$8425='Bin Analysis'!$B1995,'Data Transformation'!$G$425:$G$8425),D2005))</f>
        <v>18</v>
      </c>
      <c r="F2005">
        <f t="shared" si="249"/>
        <v>0</v>
      </c>
      <c r="G2005">
        <f>Weighting!$H$13</f>
        <v>0</v>
      </c>
      <c r="H2005">
        <f t="array" ref="H2005">FREQUENCY(IF('Data Transformation'!$B$4:$B$8425=B1995,'Data Transformation'!$G$4:$G$8425),'Bin Analysis'!$B2005)</f>
        <v>19</v>
      </c>
      <c r="I2005">
        <f t="shared" si="250"/>
        <v>1</v>
      </c>
      <c r="J2005">
        <f t="shared" si="251"/>
        <v>1</v>
      </c>
      <c r="K2005">
        <f>J2005*Weighting!$W$13</f>
        <v>1</v>
      </c>
      <c r="M2005" s="14"/>
    </row>
    <row r="2006" spans="1:13" x14ac:dyDescent="0.45">
      <c r="A2006" s="32">
        <f>IF(Weighting!$P$14&gt;0,B2006,"")</f>
        <v>1.1810731703000001</v>
      </c>
      <c r="B2006">
        <f>Weighting!$C$14</f>
        <v>1.1810731703000001</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19</v>
      </c>
      <c r="I2006">
        <f t="shared" si="250"/>
        <v>0</v>
      </c>
      <c r="J2006">
        <f t="shared" si="251"/>
        <v>0</v>
      </c>
      <c r="K2006">
        <f>J2006*Weighting!$W$14</f>
        <v>0</v>
      </c>
      <c r="M2006" s="14"/>
    </row>
    <row r="2007" spans="1:13" x14ac:dyDescent="0.45">
      <c r="A2007" s="32">
        <f>IF(Weighting!$P$15&gt;0,B2007,"")</f>
        <v>1.2867489670000001</v>
      </c>
      <c r="B2007">
        <f>Weighting!$C$15</f>
        <v>1.2867489670000001</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19</v>
      </c>
      <c r="I2007">
        <f t="shared" si="250"/>
        <v>0</v>
      </c>
      <c r="J2007">
        <f t="shared" si="251"/>
        <v>0</v>
      </c>
      <c r="K2007">
        <f>J2007*Weighting!$W$15</f>
        <v>0</v>
      </c>
      <c r="M2007" s="14"/>
    </row>
    <row r="2008" spans="1:13" x14ac:dyDescent="0.45">
      <c r="A2008" s="32" t="str">
        <f>IF(Weighting!$P$16&gt;0,B2008,"")</f>
        <v/>
      </c>
      <c r="B2008">
        <f>Weighting!$C$16</f>
        <v>1.3924227637000002</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19</v>
      </c>
      <c r="I2008">
        <f t="shared" si="250"/>
        <v>0</v>
      </c>
      <c r="J2008">
        <f t="shared" si="251"/>
        <v>0</v>
      </c>
      <c r="K2008">
        <f>J2008*Weighting!$W$16</f>
        <v>0</v>
      </c>
      <c r="M2008" s="14"/>
    </row>
    <row r="2009" spans="1:13" x14ac:dyDescent="0.45">
      <c r="A2009" s="32" t="str">
        <f>IF(Weighting!$P$17&gt;0,B2009,"")</f>
        <v/>
      </c>
      <c r="B2009">
        <f>Weighting!$C$17</f>
        <v>1.4980975604000002</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19</v>
      </c>
      <c r="I2009">
        <f t="shared" si="250"/>
        <v>0</v>
      </c>
      <c r="J2009">
        <f t="shared" si="251"/>
        <v>0</v>
      </c>
      <c r="K2009">
        <f>J2009*Weighting!$W$17</f>
        <v>0</v>
      </c>
      <c r="M2009" s="14"/>
    </row>
    <row r="2010" spans="1:13" x14ac:dyDescent="0.45">
      <c r="A2010" s="32" t="str">
        <f>IF(Weighting!$P$18&gt;0,B2010,"")</f>
        <v/>
      </c>
      <c r="B2010">
        <f>Weighting!$C$18</f>
        <v>1.6037723571000002</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19</v>
      </c>
      <c r="I2010">
        <f t="shared" si="250"/>
        <v>0</v>
      </c>
      <c r="J2010">
        <f t="shared" si="251"/>
        <v>0</v>
      </c>
      <c r="K2010">
        <f>J2010*Weighting!$W$18</f>
        <v>0</v>
      </c>
      <c r="M2010" s="14"/>
    </row>
    <row r="2011" spans="1:13" x14ac:dyDescent="0.45">
      <c r="A2011" s="32" t="str">
        <f>IF(Weighting!$P$19&gt;0,B2011,"")</f>
        <v/>
      </c>
      <c r="B2011">
        <f>Weighting!$C$19</f>
        <v>1.7094471538000002</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19</v>
      </c>
      <c r="I2011">
        <f t="shared" si="250"/>
        <v>0</v>
      </c>
      <c r="J2011">
        <f t="shared" si="251"/>
        <v>0</v>
      </c>
      <c r="K2011">
        <f>J2011*Weighting!$W$19</f>
        <v>0</v>
      </c>
      <c r="M2011" s="14"/>
    </row>
    <row r="2012" spans="1:13" x14ac:dyDescent="0.45">
      <c r="A2012" s="32" t="str">
        <f>IF(Weighting!$P$20&gt;0,B2012,"")</f>
        <v/>
      </c>
      <c r="B2012">
        <f>Weighting!$C$20</f>
        <v>1.8151219505000002</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19</v>
      </c>
      <c r="I2012">
        <f t="shared" si="250"/>
        <v>0</v>
      </c>
      <c r="J2012">
        <f t="shared" si="251"/>
        <v>0</v>
      </c>
      <c r="K2012">
        <f>J2012*Weighting!$W$20</f>
        <v>0</v>
      </c>
      <c r="M2012" s="14"/>
    </row>
    <row r="2013" spans="1:13" x14ac:dyDescent="0.45">
      <c r="A2013" s="32" t="str">
        <f>IF(Weighting!$P$21&gt;0,B2013,"")</f>
        <v/>
      </c>
      <c r="B2013">
        <f>Weighting!$C$21</f>
        <v>1.9207967472000003</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19</v>
      </c>
      <c r="I2013">
        <f t="shared" si="250"/>
        <v>0</v>
      </c>
      <c r="J2013">
        <f t="shared" si="251"/>
        <v>0</v>
      </c>
      <c r="K2013">
        <f>J2013*Weighting!$W$21</f>
        <v>0</v>
      </c>
      <c r="M2013" s="14"/>
    </row>
    <row r="2014" spans="1:13" x14ac:dyDescent="0.45">
      <c r="A2014" s="32" t="str">
        <f>IF(Weighting!$P$22&gt;0,B2014,"")</f>
        <v/>
      </c>
      <c r="B2014">
        <f>Weighting!$C$22</f>
        <v>2.0264715439000001</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19</v>
      </c>
      <c r="I2014">
        <f t="shared" si="250"/>
        <v>0</v>
      </c>
      <c r="J2014">
        <f t="shared" si="251"/>
        <v>0</v>
      </c>
      <c r="K2014">
        <f>J2014*Weighting!$W$22</f>
        <v>0</v>
      </c>
      <c r="M2014" s="14"/>
    </row>
    <row r="2015" spans="1:13" x14ac:dyDescent="0.45">
      <c r="A2015" s="32" t="str">
        <f>IF(Weighting!$P$23&gt;0,B2015,"")</f>
        <v/>
      </c>
      <c r="B2015">
        <f>Weighting!$C$23</f>
        <v>2.1321463405999999</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19</v>
      </c>
      <c r="I2015">
        <f t="shared" si="250"/>
        <v>0</v>
      </c>
      <c r="J2015">
        <f t="shared" si="251"/>
        <v>0</v>
      </c>
      <c r="K2015">
        <f>J2015*Weighting!$W$23</f>
        <v>0</v>
      </c>
      <c r="M2015" s="14"/>
    </row>
    <row r="2016" spans="1:13" x14ac:dyDescent="0.45">
      <c r="A2016" s="32" t="str">
        <f>IF(Weighting!$P$24&gt;0,B2016,"")</f>
        <v/>
      </c>
      <c r="B2016">
        <f>Weighting!$C$24</f>
        <v>2.2378211372999997</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19</v>
      </c>
      <c r="I2016">
        <f t="shared" si="250"/>
        <v>0</v>
      </c>
      <c r="J2016">
        <f t="shared" si="251"/>
        <v>0</v>
      </c>
      <c r="K2016">
        <f>J2016*Weighting!$W$24</f>
        <v>0</v>
      </c>
      <c r="M2016" s="14"/>
    </row>
    <row r="2017" spans="1:25" x14ac:dyDescent="0.45">
      <c r="A2017" s="32" t="str">
        <f>IF(Weighting!$P$25&gt;0,B2017,"")</f>
        <v/>
      </c>
      <c r="B2017">
        <f>Weighting!$C$25</f>
        <v>2.3434959339999994</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19</v>
      </c>
      <c r="I2017">
        <f t="shared" si="250"/>
        <v>0</v>
      </c>
      <c r="J2017">
        <f t="shared" si="251"/>
        <v>0</v>
      </c>
      <c r="K2017">
        <f>J2017*Weighting!$W$25</f>
        <v>0</v>
      </c>
      <c r="M2017" s="14"/>
    </row>
    <row r="2018" spans="1:25" x14ac:dyDescent="0.45">
      <c r="O2018"/>
      <c r="P2018"/>
      <c r="Q2018"/>
      <c r="R2018"/>
    </row>
    <row r="2019" spans="1:25" ht="23.15" x14ac:dyDescent="0.6">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13</v>
      </c>
      <c r="N2019" s="27">
        <f>IF('Input and Summary Results'!$J$16="minimum",'Bin Analysis'!X2020/(M2019-1),'Bin Analysis'!Y2019/('Bin Analysis'!M2019-1))</f>
        <v>0</v>
      </c>
      <c r="O2019" s="27">
        <f>IF(M2019=FALSE,NA(),(VLOOKUP(1,C2022:K2041,4,FALSE))/(M2019-1))</f>
        <v>0.5</v>
      </c>
      <c r="P2019" s="27">
        <f>IF(M2019=FALSE,NA(),SUM(J2022:J2041)/Weighting!$S$5)</f>
        <v>0.7</v>
      </c>
      <c r="Q2019" s="27">
        <f>IF(M2019=FALSE,NA(),SUM(K2022:K2041)/Weighting!$S$6)</f>
        <v>0.60869565217391308</v>
      </c>
      <c r="R2019" s="27">
        <f>IF(M2019=FALSE,NA(),(VLOOKUP(1,G2022:K2041,3,FALSE))/(M2019-1))</f>
        <v>8.3333333333333329E-2</v>
      </c>
      <c r="S2019" s="22" t="str">
        <f>IF(M2019=FALSE,NA(),IF(SUM(J2022:J2041)=2,"yes","no"))</f>
        <v>no</v>
      </c>
      <c r="X2019" s="2" cm="2">
        <f t="array" ref="X2019:X2020">FREQUENCY(IF('Data Transformation'!$B$425:$B$6424='Bin Analysis'!L2019,'Data Transformation'!$G$425:$G$6424),'Data Transformation'!$U$11)</f>
        <v>12</v>
      </c>
      <c r="Y2019" s="2" cm="2">
        <f t="array" ref="Y2019:Y2020">FREQUENCY(IF('Data Transformation'!$B$425:$B$6424='Bin Analysis'!L2019,'Data Transformation'!$G$425:$G$6424),'Data Transformation'!$U$12)</f>
        <v>6</v>
      </c>
    </row>
    <row r="2020" spans="1:25" x14ac:dyDescent="0.45">
      <c r="A2020" s="14" t="s">
        <v>67</v>
      </c>
      <c r="B2020" t="s">
        <v>47</v>
      </c>
      <c r="C2020" t="s">
        <v>5</v>
      </c>
      <c r="D2020" t="s">
        <v>100</v>
      </c>
      <c r="E2020" t="s">
        <v>101</v>
      </c>
      <c r="F2020" t="s">
        <v>102</v>
      </c>
      <c r="G2020" t="s">
        <v>70</v>
      </c>
      <c r="H2020" t="s">
        <v>31</v>
      </c>
      <c r="I2020" t="s">
        <v>32</v>
      </c>
      <c r="J2020" t="s">
        <v>46</v>
      </c>
      <c r="K2020" s="14" t="s">
        <v>45</v>
      </c>
      <c r="M2020" s="14"/>
      <c r="X2020" s="2">
        <v>0</v>
      </c>
      <c r="Y2020" s="2">
        <v>6</v>
      </c>
    </row>
    <row r="2021" spans="1:25" x14ac:dyDescent="0.4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45">
      <c r="A2022" s="32">
        <f>IF(Weighting!$P$6&gt;0,B2022,"")</f>
        <v>0.3356747967</v>
      </c>
      <c r="B2022">
        <f>Weighting!$C$6</f>
        <v>0.3356747967</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1</v>
      </c>
      <c r="I2022">
        <f>H2022-H2021</f>
        <v>1</v>
      </c>
      <c r="J2022">
        <f>IF(I2022=0,0,1)</f>
        <v>1</v>
      </c>
      <c r="K2022">
        <f>J2022*Weighting!$W$6</f>
        <v>1</v>
      </c>
      <c r="M2022" s="14"/>
    </row>
    <row r="2023" spans="1:25" x14ac:dyDescent="0.45">
      <c r="A2023" s="32">
        <f>IF(Weighting!$P$7&gt;0,B2023,"")</f>
        <v>0.44134959340000002</v>
      </c>
      <c r="B2023">
        <f>Weighting!$C$7</f>
        <v>0.44134959340000002</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4</v>
      </c>
      <c r="I2023">
        <f t="shared" ref="I2023:I2041" si="253">H2023-H2022</f>
        <v>3</v>
      </c>
      <c r="J2023">
        <f>IF(I2023=0,0,1)</f>
        <v>1</v>
      </c>
      <c r="K2023">
        <f>J2023*Weighting!$W$7</f>
        <v>2</v>
      </c>
      <c r="M2023" s="14"/>
    </row>
    <row r="2024" spans="1:25" x14ac:dyDescent="0.45">
      <c r="A2024" s="32">
        <f>IF(Weighting!$P$8&gt;0,B2024,"")</f>
        <v>0.54702439010000004</v>
      </c>
      <c r="B2024">
        <f>Weighting!$C$8</f>
        <v>0.54702439010000004</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4</v>
      </c>
      <c r="I2024">
        <f t="shared" si="253"/>
        <v>0</v>
      </c>
      <c r="J2024">
        <f t="shared" ref="J2024:J2041" si="254">IF(I2024=0,0,1)</f>
        <v>0</v>
      </c>
      <c r="K2024">
        <f>J2024*Weighting!$W$8</f>
        <v>0</v>
      </c>
      <c r="M2024" s="14"/>
    </row>
    <row r="2025" spans="1:25" x14ac:dyDescent="0.45">
      <c r="A2025" s="32">
        <f>IF(Weighting!$P$9&gt;0,B2025,"")</f>
        <v>0.65269918680000005</v>
      </c>
      <c r="B2025" s="50">
        <f>Weighting!$C$9</f>
        <v>0.65269918680000005</v>
      </c>
      <c r="C2025">
        <f>Weighting!$F$9</f>
        <v>0</v>
      </c>
      <c r="D2025" t="b">
        <f>IF(C2025=1,'Data Transformation'!$G$3+0.5*'Data Transformation'!$W$25,IF(C2026=1,D2026-'Data Transformation'!$W$25,FALSE))</f>
        <v>0</v>
      </c>
      <c r="E2025" t="str">
        <f t="array" ref="E2025">IF(ISLOGICAL(D2025),"",FREQUENCY(IF('Data Transformation'!$B$425:$B$8425='Bin Analysis'!$B2019,'Data Transformation'!$G$425:$G$8425),D2025))</f>
        <v/>
      </c>
      <c r="F2025" t="str">
        <f t="shared" si="252"/>
        <v/>
      </c>
      <c r="G2025">
        <f>Weighting!$H$9</f>
        <v>0</v>
      </c>
      <c r="H2025">
        <f t="array" ref="H2025">FREQUENCY(IF('Data Transformation'!$B$4:$B$8425=B2019,'Data Transformation'!$G$4:$G$8425),'Bin Analysis'!$B2025)</f>
        <v>5</v>
      </c>
      <c r="I2025">
        <f t="shared" si="253"/>
        <v>1</v>
      </c>
      <c r="J2025">
        <f t="shared" si="254"/>
        <v>1</v>
      </c>
      <c r="K2025">
        <f>J2025*Weighting!$W$9</f>
        <v>3</v>
      </c>
      <c r="M2025" s="14"/>
    </row>
    <row r="2026" spans="1:25" x14ac:dyDescent="0.45">
      <c r="A2026" s="32">
        <f>IF(Weighting!$P$10&gt;0,B2026,"")</f>
        <v>0.75837398350000007</v>
      </c>
      <c r="B2026">
        <f>Weighting!$C$10</f>
        <v>0.75837398350000007</v>
      </c>
      <c r="C2026">
        <f>Weighting!$F$10</f>
        <v>0</v>
      </c>
      <c r="D2026" t="b">
        <f>IF(C2026=1,'Data Transformation'!$G$3+0.5*'Data Transformation'!$W$25,IF(C2027=1,D2027-'Data Transformation'!$W$25,FALSE))</f>
        <v>0</v>
      </c>
      <c r="E2026" t="str">
        <f t="array" ref="E2026">IF(ISLOGICAL(D2026),"",FREQUENCY(IF('Data Transformation'!$B$425:$B$8425='Bin Analysis'!$B2019,'Data Transformation'!$G$425:$G$8425),D2026))</f>
        <v/>
      </c>
      <c r="F2026" t="str">
        <f t="shared" si="252"/>
        <v/>
      </c>
      <c r="G2026">
        <f>Weighting!$H$10</f>
        <v>0</v>
      </c>
      <c r="H2026">
        <f t="array" ref="H2026">FREQUENCY(IF('Data Transformation'!$B$4:$B$8425=B2019,'Data Transformation'!$G$4:$G$8425),'Bin Analysis'!$B2026)</f>
        <v>6</v>
      </c>
      <c r="I2026">
        <f t="shared" si="253"/>
        <v>1</v>
      </c>
      <c r="J2026">
        <f t="shared" si="254"/>
        <v>1</v>
      </c>
      <c r="K2026">
        <f>J2026*Weighting!$W$10</f>
        <v>3</v>
      </c>
      <c r="M2026" s="14"/>
    </row>
    <row r="2027" spans="1:25" x14ac:dyDescent="0.45">
      <c r="A2027" s="32">
        <f>IF(Weighting!$P$11&gt;0,B2027,"")</f>
        <v>0.86404878020000009</v>
      </c>
      <c r="B2027">
        <f>Weighting!$C$11</f>
        <v>0.86404878020000009</v>
      </c>
      <c r="C2027">
        <f>Weighting!$F$11</f>
        <v>0</v>
      </c>
      <c r="D2027" t="b">
        <f>IF(C2027=1,'Data Transformation'!$G$3+0.5*'Data Transformation'!$W$25,IF(C2028=1,D2028-'Data Transformation'!$W$25,FALSE))</f>
        <v>0</v>
      </c>
      <c r="E2027" t="str">
        <f t="array" ref="E2027">IF(ISLOGICAL(D2027),"",FREQUENCY(IF('Data Transformation'!$B$425:$B$8425='Bin Analysis'!$B2019,'Data Transformation'!$G$425:$G$8425),D2027))</f>
        <v/>
      </c>
      <c r="F2027" t="str">
        <f t="shared" si="252"/>
        <v/>
      </c>
      <c r="G2027">
        <f>Weighting!$H$11</f>
        <v>0</v>
      </c>
      <c r="H2027">
        <f t="array" ref="H2027">FREQUENCY(IF('Data Transformation'!$B$4:$B$8425=B2019,'Data Transformation'!$G$4:$G$8425),'Bin Analysis'!$B2027)</f>
        <v>6</v>
      </c>
      <c r="I2027">
        <f t="shared" si="253"/>
        <v>0</v>
      </c>
      <c r="J2027">
        <f t="shared" si="254"/>
        <v>0</v>
      </c>
      <c r="K2027">
        <f>J2027*Weighting!$W$11</f>
        <v>0</v>
      </c>
      <c r="M2027" s="14"/>
    </row>
    <row r="2028" spans="1:25" x14ac:dyDescent="0.45">
      <c r="A2028" s="32">
        <f>IF(Weighting!$P$12&gt;0,B2028,"")</f>
        <v>0.96972357690000011</v>
      </c>
      <c r="B2028">
        <f>Weighting!$C$12</f>
        <v>0.96972357690000011</v>
      </c>
      <c r="C2028">
        <f>Weighting!$F$12</f>
        <v>0</v>
      </c>
      <c r="D2028">
        <f>IF(C2028=1,'Data Transformation'!$G$3+0.5*'Data Transformation'!$W$25,IF(C2029=1,D2029-'Data Transformation'!$W$25,FALSE))</f>
        <v>0.76999999999999991</v>
      </c>
      <c r="E2028">
        <f t="array" ref="E2028">IF(ISLOGICAL(D2028),"",FREQUENCY(IF('Data Transformation'!$B$425:$B$8425='Bin Analysis'!$B2019,'Data Transformation'!$G$425:$G$8425),D2028))</f>
        <v>6</v>
      </c>
      <c r="F2028" t="e">
        <f t="shared" si="252"/>
        <v>#VALUE!</v>
      </c>
      <c r="G2028">
        <f>Weighting!$H$12</f>
        <v>0</v>
      </c>
      <c r="H2028">
        <f t="array" ref="H2028">FREQUENCY(IF('Data Transformation'!$B$4:$B$8425=B2019,'Data Transformation'!$G$4:$G$8425),'Bin Analysis'!$B2028)</f>
        <v>10</v>
      </c>
      <c r="I2028">
        <f t="shared" si="253"/>
        <v>4</v>
      </c>
      <c r="J2028">
        <f t="shared" si="254"/>
        <v>1</v>
      </c>
      <c r="K2028">
        <f>J2028*Weighting!$W$12</f>
        <v>2</v>
      </c>
      <c r="M2028" s="14"/>
    </row>
    <row r="2029" spans="1:25" x14ac:dyDescent="0.45">
      <c r="A2029" s="32">
        <f>IF(Weighting!$P$13&gt;0,B2029,"")</f>
        <v>1.0753983736000001</v>
      </c>
      <c r="B2029">
        <f>Weighting!$C$13</f>
        <v>1.0753983736000001</v>
      </c>
      <c r="C2029">
        <f>Weighting!$F$13</f>
        <v>1</v>
      </c>
      <c r="D2029">
        <f>IF(C2029=1,'Data Transformation'!$G$3+0.5*'Data Transformation'!$W$25,IF(C2030=1,D2030-'Data Transformation'!$W$25,FALSE))</f>
        <v>1.17</v>
      </c>
      <c r="E2029">
        <f t="array" ref="E2029">IF(ISLOGICAL(D2029),"",FREQUENCY(IF('Data Transformation'!$B$425:$B$8425='Bin Analysis'!$B2019,'Data Transformation'!$G$425:$G$8425),D2029))</f>
        <v>12</v>
      </c>
      <c r="F2029">
        <f t="shared" si="252"/>
        <v>6</v>
      </c>
      <c r="G2029">
        <f>Weighting!$H$13</f>
        <v>0</v>
      </c>
      <c r="H2029">
        <f t="array" ref="H2029">FREQUENCY(IF('Data Transformation'!$B$4:$B$8425=B2019,'Data Transformation'!$G$4:$G$8425),'Bin Analysis'!$B2029)</f>
        <v>12</v>
      </c>
      <c r="I2029">
        <f t="shared" si="253"/>
        <v>2</v>
      </c>
      <c r="J2029">
        <f t="shared" si="254"/>
        <v>1</v>
      </c>
      <c r="K2029">
        <f>J2029*Weighting!$W$13</f>
        <v>1</v>
      </c>
      <c r="M2029" s="14"/>
    </row>
    <row r="2030" spans="1:25" x14ac:dyDescent="0.45">
      <c r="A2030" s="32">
        <f>IF(Weighting!$P$14&gt;0,B2030,"")</f>
        <v>1.1810731703000001</v>
      </c>
      <c r="B2030">
        <f>Weighting!$C$14</f>
        <v>1.1810731703000001</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13</v>
      </c>
      <c r="I2030">
        <f t="shared" si="253"/>
        <v>1</v>
      </c>
      <c r="J2030">
        <f t="shared" si="254"/>
        <v>1</v>
      </c>
      <c r="K2030">
        <f>J2030*Weighting!$W$14</f>
        <v>2</v>
      </c>
      <c r="M2030" s="14"/>
    </row>
    <row r="2031" spans="1:25" x14ac:dyDescent="0.45">
      <c r="A2031" s="32">
        <f>IF(Weighting!$P$15&gt;0,B2031,"")</f>
        <v>1.2867489670000001</v>
      </c>
      <c r="B2031">
        <f>Weighting!$C$15</f>
        <v>1.2867489670000001</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13</v>
      </c>
      <c r="I2031">
        <f t="shared" si="253"/>
        <v>0</v>
      </c>
      <c r="J2031">
        <f t="shared" si="254"/>
        <v>0</v>
      </c>
      <c r="K2031">
        <f>J2031*Weighting!$W$15</f>
        <v>0</v>
      </c>
      <c r="M2031" s="14"/>
    </row>
    <row r="2032" spans="1:25" x14ac:dyDescent="0.45">
      <c r="A2032" s="32" t="str">
        <f>IF(Weighting!$P$16&gt;0,B2032,"")</f>
        <v/>
      </c>
      <c r="B2032">
        <f>Weighting!$C$16</f>
        <v>1.3924227637000002</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13</v>
      </c>
      <c r="I2032">
        <f t="shared" si="253"/>
        <v>0</v>
      </c>
      <c r="J2032">
        <f t="shared" si="254"/>
        <v>0</v>
      </c>
      <c r="K2032">
        <f>J2032*Weighting!$W$16</f>
        <v>0</v>
      </c>
      <c r="M2032" s="14"/>
    </row>
    <row r="2033" spans="1:25" x14ac:dyDescent="0.45">
      <c r="A2033" s="32" t="str">
        <f>IF(Weighting!$P$17&gt;0,B2033,"")</f>
        <v/>
      </c>
      <c r="B2033">
        <f>Weighting!$C$17</f>
        <v>1.4980975604000002</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13</v>
      </c>
      <c r="I2033">
        <f t="shared" si="253"/>
        <v>0</v>
      </c>
      <c r="J2033">
        <f t="shared" si="254"/>
        <v>0</v>
      </c>
      <c r="K2033">
        <f>J2033*Weighting!$W$17</f>
        <v>0</v>
      </c>
      <c r="M2033" s="14"/>
    </row>
    <row r="2034" spans="1:25" x14ac:dyDescent="0.45">
      <c r="A2034" s="32" t="str">
        <f>IF(Weighting!$P$18&gt;0,B2034,"")</f>
        <v/>
      </c>
      <c r="B2034">
        <f>Weighting!$C$18</f>
        <v>1.6037723571000002</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13</v>
      </c>
      <c r="I2034">
        <f t="shared" si="253"/>
        <v>0</v>
      </c>
      <c r="J2034">
        <f t="shared" si="254"/>
        <v>0</v>
      </c>
      <c r="K2034">
        <f>J2034*Weighting!$W$18</f>
        <v>0</v>
      </c>
      <c r="M2034" s="14"/>
    </row>
    <row r="2035" spans="1:25" x14ac:dyDescent="0.45">
      <c r="A2035" s="32" t="str">
        <f>IF(Weighting!$P$19&gt;0,B2035,"")</f>
        <v/>
      </c>
      <c r="B2035">
        <f>Weighting!$C$19</f>
        <v>1.7094471538000002</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13</v>
      </c>
      <c r="I2035">
        <f t="shared" si="253"/>
        <v>0</v>
      </c>
      <c r="J2035">
        <f t="shared" si="254"/>
        <v>0</v>
      </c>
      <c r="K2035">
        <f>J2035*Weighting!$W$19</f>
        <v>0</v>
      </c>
      <c r="M2035" s="14"/>
    </row>
    <row r="2036" spans="1:25" x14ac:dyDescent="0.45">
      <c r="A2036" s="32" t="str">
        <f>IF(Weighting!$P$20&gt;0,B2036,"")</f>
        <v/>
      </c>
      <c r="B2036">
        <f>Weighting!$C$20</f>
        <v>1.8151219505000002</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13</v>
      </c>
      <c r="I2036">
        <f t="shared" si="253"/>
        <v>0</v>
      </c>
      <c r="J2036">
        <f t="shared" si="254"/>
        <v>0</v>
      </c>
      <c r="K2036">
        <f>J2036*Weighting!$W$20</f>
        <v>0</v>
      </c>
      <c r="M2036" s="14"/>
    </row>
    <row r="2037" spans="1:25" x14ac:dyDescent="0.45">
      <c r="A2037" s="32" t="str">
        <f>IF(Weighting!$P$21&gt;0,B2037,"")</f>
        <v/>
      </c>
      <c r="B2037">
        <f>Weighting!$C$21</f>
        <v>1.9207967472000003</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13</v>
      </c>
      <c r="I2037">
        <f t="shared" si="253"/>
        <v>0</v>
      </c>
      <c r="J2037">
        <f t="shared" si="254"/>
        <v>0</v>
      </c>
      <c r="K2037">
        <f>J2037*Weighting!$W$21</f>
        <v>0</v>
      </c>
      <c r="M2037" s="14"/>
    </row>
    <row r="2038" spans="1:25" x14ac:dyDescent="0.45">
      <c r="A2038" s="32" t="str">
        <f>IF(Weighting!$P$22&gt;0,B2038,"")</f>
        <v/>
      </c>
      <c r="B2038">
        <f>Weighting!$C$22</f>
        <v>2.0264715439000001</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13</v>
      </c>
      <c r="I2038">
        <f t="shared" si="253"/>
        <v>0</v>
      </c>
      <c r="J2038">
        <f t="shared" si="254"/>
        <v>0</v>
      </c>
      <c r="K2038">
        <f>J2038*Weighting!$W$22</f>
        <v>0</v>
      </c>
      <c r="M2038" s="14"/>
    </row>
    <row r="2039" spans="1:25" x14ac:dyDescent="0.45">
      <c r="A2039" s="32" t="str">
        <f>IF(Weighting!$P$23&gt;0,B2039,"")</f>
        <v/>
      </c>
      <c r="B2039">
        <f>Weighting!$C$23</f>
        <v>2.1321463405999999</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13</v>
      </c>
      <c r="I2039">
        <f t="shared" si="253"/>
        <v>0</v>
      </c>
      <c r="J2039">
        <f t="shared" si="254"/>
        <v>0</v>
      </c>
      <c r="K2039">
        <f>J2039*Weighting!$W$23</f>
        <v>0</v>
      </c>
      <c r="M2039" s="14"/>
    </row>
    <row r="2040" spans="1:25" x14ac:dyDescent="0.45">
      <c r="A2040" s="32" t="str">
        <f>IF(Weighting!$P$24&gt;0,B2040,"")</f>
        <v/>
      </c>
      <c r="B2040">
        <f>Weighting!$C$24</f>
        <v>2.2378211372999997</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13</v>
      </c>
      <c r="I2040">
        <f t="shared" si="253"/>
        <v>0</v>
      </c>
      <c r="J2040">
        <f t="shared" si="254"/>
        <v>0</v>
      </c>
      <c r="K2040">
        <f>J2040*Weighting!$W$24</f>
        <v>0</v>
      </c>
      <c r="M2040" s="14"/>
    </row>
    <row r="2041" spans="1:25" x14ac:dyDescent="0.45">
      <c r="A2041" s="32" t="str">
        <f>IF(Weighting!$P$25&gt;0,B2041,"")</f>
        <v/>
      </c>
      <c r="B2041">
        <f>Weighting!$C$25</f>
        <v>2.3434959339999994</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13</v>
      </c>
      <c r="I2041">
        <f t="shared" si="253"/>
        <v>0</v>
      </c>
      <c r="J2041">
        <f t="shared" si="254"/>
        <v>0</v>
      </c>
      <c r="K2041">
        <f>J2041*Weighting!$W$25</f>
        <v>0</v>
      </c>
      <c r="M2041" s="14"/>
    </row>
    <row r="2042" spans="1:25" x14ac:dyDescent="0.45">
      <c r="N2042" s="57"/>
      <c r="O2042"/>
      <c r="P2042"/>
      <c r="Q2042"/>
      <c r="R2042"/>
    </row>
    <row r="2043" spans="1:25" ht="23.15" x14ac:dyDescent="0.6">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18</v>
      </c>
      <c r="N2043" s="27">
        <f>IF('Input and Summary Results'!$J$16="minimum",'Bin Analysis'!X2044/(M2043-1),'Bin Analysis'!Y2043/('Bin Analysis'!M2043-1))</f>
        <v>0</v>
      </c>
      <c r="O2043" s="27">
        <f>IF(M2043=FALSE,NA(),(VLOOKUP(1,C2046:K2065,4,FALSE))/(M2043-1))</f>
        <v>0.88235294117647056</v>
      </c>
      <c r="P2043" s="27">
        <f>IF(M2043=FALSE,NA(),SUM(J2046:J2065)/Weighting!$S$5)</f>
        <v>0.4</v>
      </c>
      <c r="Q2043" s="27">
        <f>IF(M2043=FALSE,NA(),SUM(K2046:K2065)/Weighting!$S$6)</f>
        <v>0.30434782608695654</v>
      </c>
      <c r="R2043" s="27">
        <f>IF(M2043=FALSE,NA(),(VLOOKUP(1,G2046:K2065,3,FALSE))/(M2043-1))</f>
        <v>0.11764705882352941</v>
      </c>
      <c r="S2043" s="22" t="str">
        <f>IF(M2043=FALSE,NA(),IF(SUM(J2046:J2065)=2,"yes","no"))</f>
        <v>no</v>
      </c>
      <c r="X2043" s="2" cm="2">
        <f t="array" ref="X2043:X2044">FREQUENCY(IF('Data Transformation'!$B$425:$B$6424='Bin Analysis'!L2043,'Data Transformation'!$G$425:$G$6424),'Data Transformation'!$U$11)</f>
        <v>17</v>
      </c>
      <c r="Y2043" s="2" cm="2">
        <f t="array" ref="Y2043:Y2044">FREQUENCY(IF('Data Transformation'!$B$425:$B$6424='Bin Analysis'!L2043,'Data Transformation'!$G$425:$G$6424),'Data Transformation'!$U$12)</f>
        <v>2</v>
      </c>
    </row>
    <row r="2044" spans="1:25" x14ac:dyDescent="0.45">
      <c r="A2044" s="14" t="s">
        <v>67</v>
      </c>
      <c r="B2044" t="s">
        <v>47</v>
      </c>
      <c r="C2044" t="s">
        <v>5</v>
      </c>
      <c r="D2044" t="s">
        <v>100</v>
      </c>
      <c r="E2044" t="s">
        <v>101</v>
      </c>
      <c r="F2044" t="s">
        <v>102</v>
      </c>
      <c r="G2044" t="s">
        <v>70</v>
      </c>
      <c r="H2044" t="s">
        <v>31</v>
      </c>
      <c r="I2044" t="s">
        <v>32</v>
      </c>
      <c r="J2044" t="s">
        <v>46</v>
      </c>
      <c r="K2044" s="14" t="s">
        <v>45</v>
      </c>
      <c r="M2044" s="14"/>
      <c r="X2044" s="2">
        <v>0</v>
      </c>
      <c r="Y2044" s="2">
        <v>15</v>
      </c>
    </row>
    <row r="2045" spans="1:25" x14ac:dyDescent="0.4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45">
      <c r="A2046" s="32">
        <f>IF(Weighting!$P$6&gt;0,B2046,"")</f>
        <v>0.3356747967</v>
      </c>
      <c r="B2046">
        <f>Weighting!$C$6</f>
        <v>0.3356747967</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2</v>
      </c>
      <c r="I2046">
        <f>H2046-H2045</f>
        <v>2</v>
      </c>
      <c r="J2046">
        <f>IF(I2046=0,0,1)</f>
        <v>1</v>
      </c>
      <c r="K2046">
        <f>J2046*Weighting!$W$6</f>
        <v>1</v>
      </c>
      <c r="M2046" s="14"/>
    </row>
    <row r="2047" spans="1:25" x14ac:dyDescent="0.45">
      <c r="A2047" s="32">
        <f>IF(Weighting!$P$7&gt;0,B2047,"")</f>
        <v>0.44134959340000002</v>
      </c>
      <c r="B2047">
        <f>Weighting!$C$7</f>
        <v>0.44134959340000002</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0</v>
      </c>
      <c r="J2047">
        <f>IF(I2047=0,0,1)</f>
        <v>0</v>
      </c>
      <c r="K2047">
        <f>J2047*Weighting!$W$7</f>
        <v>0</v>
      </c>
      <c r="M2047" s="14"/>
    </row>
    <row r="2048" spans="1:25" x14ac:dyDescent="0.45">
      <c r="A2048" s="32">
        <f>IF(Weighting!$P$8&gt;0,B2048,"")</f>
        <v>0.54702439010000004</v>
      </c>
      <c r="B2048">
        <f>Weighting!$C$8</f>
        <v>0.54702439010000004</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2</v>
      </c>
      <c r="I2048">
        <f t="shared" si="256"/>
        <v>0</v>
      </c>
      <c r="J2048">
        <f t="shared" ref="J2048:J2065" si="257">IF(I2048=0,0,1)</f>
        <v>0</v>
      </c>
      <c r="K2048">
        <f>J2048*Weighting!$W$8</f>
        <v>0</v>
      </c>
      <c r="M2048" s="14"/>
    </row>
    <row r="2049" spans="1:13" x14ac:dyDescent="0.45">
      <c r="A2049" s="32">
        <f>IF(Weighting!$P$9&gt;0,B2049,"")</f>
        <v>0.65269918680000005</v>
      </c>
      <c r="B2049" s="50">
        <f>Weighting!$C$9</f>
        <v>0.65269918680000005</v>
      </c>
      <c r="C2049">
        <f>Weighting!$F$9</f>
        <v>0</v>
      </c>
      <c r="D2049" t="b">
        <f>IF(C2049=1,'Data Transformation'!$G$3+0.5*'Data Transformation'!$W$25,IF(C2050=1,D2050-'Data Transformation'!$W$25,FALSE))</f>
        <v>0</v>
      </c>
      <c r="E2049" t="str">
        <f t="array" ref="E2049">IF(ISLOGICAL(D2049),"",FREQUENCY(IF('Data Transformation'!$B$425:$B$8425='Bin Analysis'!$B2043,'Data Transformation'!$G$425:$G$8425),D2049))</f>
        <v/>
      </c>
      <c r="F2049" t="str">
        <f t="shared" si="255"/>
        <v/>
      </c>
      <c r="G2049">
        <f>Weighting!$H$9</f>
        <v>0</v>
      </c>
      <c r="H2049">
        <f t="array" ref="H2049">FREQUENCY(IF('Data Transformation'!$B$4:$B$8425=B2043,'Data Transformation'!$G$4:$G$8425),'Bin Analysis'!$B2049)</f>
        <v>2</v>
      </c>
      <c r="I2049">
        <f t="shared" si="256"/>
        <v>0</v>
      </c>
      <c r="J2049">
        <f t="shared" si="257"/>
        <v>0</v>
      </c>
      <c r="K2049">
        <f>J2049*Weighting!$W$9</f>
        <v>0</v>
      </c>
      <c r="M2049" s="14"/>
    </row>
    <row r="2050" spans="1:13" x14ac:dyDescent="0.45">
      <c r="A2050" s="32">
        <f>IF(Weighting!$P$10&gt;0,B2050,"")</f>
        <v>0.75837398350000007</v>
      </c>
      <c r="B2050">
        <f>Weighting!$C$10</f>
        <v>0.75837398350000007</v>
      </c>
      <c r="C2050">
        <f>Weighting!$F$10</f>
        <v>0</v>
      </c>
      <c r="D2050" t="b">
        <f>IF(C2050=1,'Data Transformation'!$G$3+0.5*'Data Transformation'!$W$25,IF(C2051=1,D2051-'Data Transformation'!$W$25,FALSE))</f>
        <v>0</v>
      </c>
      <c r="E2050" t="str">
        <f t="array" ref="E2050">IF(ISLOGICAL(D2050),"",FREQUENCY(IF('Data Transformation'!$B$425:$B$8425='Bin Analysis'!$B2043,'Data Transformation'!$G$425:$G$8425),D2050))</f>
        <v/>
      </c>
      <c r="F2050" t="str">
        <f t="shared" si="255"/>
        <v/>
      </c>
      <c r="G2050">
        <f>Weighting!$H$10</f>
        <v>0</v>
      </c>
      <c r="H2050">
        <f t="array" ref="H2050">FREQUENCY(IF('Data Transformation'!$B$4:$B$8425=B2043,'Data Transformation'!$G$4:$G$8425),'Bin Analysis'!$B2050)</f>
        <v>2</v>
      </c>
      <c r="I2050">
        <f t="shared" si="256"/>
        <v>0</v>
      </c>
      <c r="J2050">
        <f t="shared" si="257"/>
        <v>0</v>
      </c>
      <c r="K2050">
        <f>J2050*Weighting!$W$10</f>
        <v>0</v>
      </c>
      <c r="M2050" s="14"/>
    </row>
    <row r="2051" spans="1:13" x14ac:dyDescent="0.45">
      <c r="A2051" s="32">
        <f>IF(Weighting!$P$11&gt;0,B2051,"")</f>
        <v>0.86404878020000009</v>
      </c>
      <c r="B2051">
        <f>Weighting!$C$11</f>
        <v>0.86404878020000009</v>
      </c>
      <c r="C2051">
        <f>Weighting!$F$11</f>
        <v>0</v>
      </c>
      <c r="D2051" t="b">
        <f>IF(C2051=1,'Data Transformation'!$G$3+0.5*'Data Transformation'!$W$25,IF(C2052=1,D2052-'Data Transformation'!$W$25,FALSE))</f>
        <v>0</v>
      </c>
      <c r="E2051" t="str">
        <f t="array" ref="E2051">IF(ISLOGICAL(D2051),"",FREQUENCY(IF('Data Transformation'!$B$425:$B$8425='Bin Analysis'!$B2043,'Data Transformation'!$G$425:$G$8425),D2051))</f>
        <v/>
      </c>
      <c r="F2051" t="str">
        <f t="shared" si="255"/>
        <v/>
      </c>
      <c r="G2051">
        <f>Weighting!$H$11</f>
        <v>0</v>
      </c>
      <c r="H2051">
        <f t="array" ref="H2051">FREQUENCY(IF('Data Transformation'!$B$4:$B$8425=B2043,'Data Transformation'!$G$4:$G$8425),'Bin Analysis'!$B2051)</f>
        <v>5</v>
      </c>
      <c r="I2051">
        <f t="shared" si="256"/>
        <v>3</v>
      </c>
      <c r="J2051">
        <f t="shared" si="257"/>
        <v>1</v>
      </c>
      <c r="K2051">
        <f>J2051*Weighting!$W$11</f>
        <v>3</v>
      </c>
      <c r="M2051" s="14"/>
    </row>
    <row r="2052" spans="1:13" x14ac:dyDescent="0.45">
      <c r="A2052" s="32">
        <f>IF(Weighting!$P$12&gt;0,B2052,"")</f>
        <v>0.96972357690000011</v>
      </c>
      <c r="B2052">
        <f>Weighting!$C$12</f>
        <v>0.96972357690000011</v>
      </c>
      <c r="C2052">
        <f>Weighting!$F$12</f>
        <v>0</v>
      </c>
      <c r="D2052">
        <f>IF(C2052=1,'Data Transformation'!$G$3+0.5*'Data Transformation'!$W$25,IF(C2053=1,D2053-'Data Transformation'!$W$25,FALSE))</f>
        <v>0.76999999999999991</v>
      </c>
      <c r="E2052">
        <f t="array" ref="E2052">IF(ISLOGICAL(D2052),"",FREQUENCY(IF('Data Transformation'!$B$425:$B$8425='Bin Analysis'!$B2043,'Data Transformation'!$G$425:$G$8425),D2052))</f>
        <v>2</v>
      </c>
      <c r="F2052" t="e">
        <f t="shared" si="255"/>
        <v>#VALUE!</v>
      </c>
      <c r="G2052">
        <f>Weighting!$H$12</f>
        <v>0</v>
      </c>
      <c r="H2052">
        <f t="array" ref="H2052">FREQUENCY(IF('Data Transformation'!$B$4:$B$8425=B2043,'Data Transformation'!$G$4:$G$8425),'Bin Analysis'!$B2052)</f>
        <v>14</v>
      </c>
      <c r="I2052">
        <f t="shared" si="256"/>
        <v>9</v>
      </c>
      <c r="J2052">
        <f t="shared" si="257"/>
        <v>1</v>
      </c>
      <c r="K2052">
        <f>J2052*Weighting!$W$12</f>
        <v>2</v>
      </c>
      <c r="M2052" s="14"/>
    </row>
    <row r="2053" spans="1:13" x14ac:dyDescent="0.45">
      <c r="A2053" s="32">
        <f>IF(Weighting!$P$13&gt;0,B2053,"")</f>
        <v>1.0753983736000001</v>
      </c>
      <c r="B2053">
        <f>Weighting!$C$13</f>
        <v>1.0753983736000001</v>
      </c>
      <c r="C2053">
        <f>Weighting!$F$13</f>
        <v>1</v>
      </c>
      <c r="D2053">
        <f>IF(C2053=1,'Data Transformation'!$G$3+0.5*'Data Transformation'!$W$25,IF(C2054=1,D2054-'Data Transformation'!$W$25,FALSE))</f>
        <v>1.17</v>
      </c>
      <c r="E2053">
        <f t="array" ref="E2053">IF(ISLOGICAL(D2053),"",FREQUENCY(IF('Data Transformation'!$B$425:$B$8425='Bin Analysis'!$B2043,'Data Transformation'!$G$425:$G$8425),D2053))</f>
        <v>17</v>
      </c>
      <c r="F2053">
        <f t="shared" si="255"/>
        <v>15</v>
      </c>
      <c r="G2053">
        <f>Weighting!$H$13</f>
        <v>0</v>
      </c>
      <c r="H2053">
        <f t="array" ref="H2053">FREQUENCY(IF('Data Transformation'!$B$4:$B$8425=B2043,'Data Transformation'!$G$4:$G$8425),'Bin Analysis'!$B2053)</f>
        <v>18</v>
      </c>
      <c r="I2053">
        <f t="shared" si="256"/>
        <v>4</v>
      </c>
      <c r="J2053">
        <f t="shared" si="257"/>
        <v>1</v>
      </c>
      <c r="K2053">
        <f>J2053*Weighting!$W$13</f>
        <v>1</v>
      </c>
      <c r="M2053" s="14"/>
    </row>
    <row r="2054" spans="1:13" x14ac:dyDescent="0.45">
      <c r="A2054" s="32">
        <f>IF(Weighting!$P$14&gt;0,B2054,"")</f>
        <v>1.1810731703000001</v>
      </c>
      <c r="B2054">
        <f>Weighting!$C$14</f>
        <v>1.1810731703000001</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18</v>
      </c>
      <c r="I2054">
        <f t="shared" si="256"/>
        <v>0</v>
      </c>
      <c r="J2054">
        <f t="shared" si="257"/>
        <v>0</v>
      </c>
      <c r="K2054">
        <f>J2054*Weighting!$W$14</f>
        <v>0</v>
      </c>
      <c r="M2054" s="14"/>
    </row>
    <row r="2055" spans="1:13" x14ac:dyDescent="0.45">
      <c r="A2055" s="32">
        <f>IF(Weighting!$P$15&gt;0,B2055,"")</f>
        <v>1.2867489670000001</v>
      </c>
      <c r="B2055">
        <f>Weighting!$C$15</f>
        <v>1.2867489670000001</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18</v>
      </c>
      <c r="I2055">
        <f t="shared" si="256"/>
        <v>0</v>
      </c>
      <c r="J2055">
        <f t="shared" si="257"/>
        <v>0</v>
      </c>
      <c r="K2055">
        <f>J2055*Weighting!$W$15</f>
        <v>0</v>
      </c>
      <c r="M2055" s="14"/>
    </row>
    <row r="2056" spans="1:13" x14ac:dyDescent="0.45">
      <c r="A2056" s="32" t="str">
        <f>IF(Weighting!$P$16&gt;0,B2056,"")</f>
        <v/>
      </c>
      <c r="B2056">
        <f>Weighting!$C$16</f>
        <v>1.3924227637000002</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18</v>
      </c>
      <c r="I2056">
        <f t="shared" si="256"/>
        <v>0</v>
      </c>
      <c r="J2056">
        <f t="shared" si="257"/>
        <v>0</v>
      </c>
      <c r="K2056">
        <f>J2056*Weighting!$W$16</f>
        <v>0</v>
      </c>
      <c r="M2056" s="14"/>
    </row>
    <row r="2057" spans="1:13" x14ac:dyDescent="0.45">
      <c r="A2057" s="32" t="str">
        <f>IF(Weighting!$P$17&gt;0,B2057,"")</f>
        <v/>
      </c>
      <c r="B2057">
        <f>Weighting!$C$17</f>
        <v>1.4980975604000002</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18</v>
      </c>
      <c r="I2057">
        <f t="shared" si="256"/>
        <v>0</v>
      </c>
      <c r="J2057">
        <f t="shared" si="257"/>
        <v>0</v>
      </c>
      <c r="K2057">
        <f>J2057*Weighting!$W$17</f>
        <v>0</v>
      </c>
      <c r="M2057" s="14"/>
    </row>
    <row r="2058" spans="1:13" x14ac:dyDescent="0.45">
      <c r="A2058" s="32" t="str">
        <f>IF(Weighting!$P$18&gt;0,B2058,"")</f>
        <v/>
      </c>
      <c r="B2058">
        <f>Weighting!$C$18</f>
        <v>1.6037723571000002</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18</v>
      </c>
      <c r="I2058">
        <f t="shared" si="256"/>
        <v>0</v>
      </c>
      <c r="J2058">
        <f t="shared" si="257"/>
        <v>0</v>
      </c>
      <c r="K2058">
        <f>J2058*Weighting!$W$18</f>
        <v>0</v>
      </c>
      <c r="M2058" s="14"/>
    </row>
    <row r="2059" spans="1:13" x14ac:dyDescent="0.45">
      <c r="A2059" s="32" t="str">
        <f>IF(Weighting!$P$19&gt;0,B2059,"")</f>
        <v/>
      </c>
      <c r="B2059">
        <f>Weighting!$C$19</f>
        <v>1.7094471538000002</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18</v>
      </c>
      <c r="I2059">
        <f t="shared" si="256"/>
        <v>0</v>
      </c>
      <c r="J2059">
        <f t="shared" si="257"/>
        <v>0</v>
      </c>
      <c r="K2059">
        <f>J2059*Weighting!$W$19</f>
        <v>0</v>
      </c>
      <c r="M2059" s="14"/>
    </row>
    <row r="2060" spans="1:13" x14ac:dyDescent="0.45">
      <c r="A2060" s="32" t="str">
        <f>IF(Weighting!$P$20&gt;0,B2060,"")</f>
        <v/>
      </c>
      <c r="B2060">
        <f>Weighting!$C$20</f>
        <v>1.8151219505000002</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18</v>
      </c>
      <c r="I2060">
        <f t="shared" si="256"/>
        <v>0</v>
      </c>
      <c r="J2060">
        <f t="shared" si="257"/>
        <v>0</v>
      </c>
      <c r="K2060">
        <f>J2060*Weighting!$W$20</f>
        <v>0</v>
      </c>
      <c r="M2060" s="14"/>
    </row>
    <row r="2061" spans="1:13" x14ac:dyDescent="0.45">
      <c r="A2061" s="32" t="str">
        <f>IF(Weighting!$P$21&gt;0,B2061,"")</f>
        <v/>
      </c>
      <c r="B2061">
        <f>Weighting!$C$21</f>
        <v>1.9207967472000003</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18</v>
      </c>
      <c r="I2061">
        <f t="shared" si="256"/>
        <v>0</v>
      </c>
      <c r="J2061">
        <f t="shared" si="257"/>
        <v>0</v>
      </c>
      <c r="K2061">
        <f>J2061*Weighting!$W$21</f>
        <v>0</v>
      </c>
      <c r="M2061" s="14"/>
    </row>
    <row r="2062" spans="1:13" x14ac:dyDescent="0.45">
      <c r="A2062" s="32" t="str">
        <f>IF(Weighting!$P$22&gt;0,B2062,"")</f>
        <v/>
      </c>
      <c r="B2062">
        <f>Weighting!$C$22</f>
        <v>2.0264715439000001</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18</v>
      </c>
      <c r="I2062">
        <f t="shared" si="256"/>
        <v>0</v>
      </c>
      <c r="J2062">
        <f t="shared" si="257"/>
        <v>0</v>
      </c>
      <c r="K2062">
        <f>J2062*Weighting!$W$22</f>
        <v>0</v>
      </c>
      <c r="M2062" s="14"/>
    </row>
    <row r="2063" spans="1:13" x14ac:dyDescent="0.45">
      <c r="A2063" s="32" t="str">
        <f>IF(Weighting!$P$23&gt;0,B2063,"")</f>
        <v/>
      </c>
      <c r="B2063">
        <f>Weighting!$C$23</f>
        <v>2.1321463405999999</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18</v>
      </c>
      <c r="I2063">
        <f t="shared" si="256"/>
        <v>0</v>
      </c>
      <c r="J2063">
        <f t="shared" si="257"/>
        <v>0</v>
      </c>
      <c r="K2063">
        <f>J2063*Weighting!$W$23</f>
        <v>0</v>
      </c>
      <c r="M2063" s="14"/>
    </row>
    <row r="2064" spans="1:13" x14ac:dyDescent="0.45">
      <c r="A2064" s="32" t="str">
        <f>IF(Weighting!$P$24&gt;0,B2064,"")</f>
        <v/>
      </c>
      <c r="B2064">
        <f>Weighting!$C$24</f>
        <v>2.2378211372999997</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18</v>
      </c>
      <c r="I2064">
        <f t="shared" si="256"/>
        <v>0</v>
      </c>
      <c r="J2064">
        <f t="shared" si="257"/>
        <v>0</v>
      </c>
      <c r="K2064">
        <f>J2064*Weighting!$W$24</f>
        <v>0</v>
      </c>
      <c r="M2064" s="14"/>
    </row>
    <row r="2065" spans="1:25" x14ac:dyDescent="0.45">
      <c r="A2065" s="32" t="str">
        <f>IF(Weighting!$P$25&gt;0,B2065,"")</f>
        <v/>
      </c>
      <c r="B2065">
        <f>Weighting!$C$25</f>
        <v>2.3434959339999994</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18</v>
      </c>
      <c r="I2065">
        <f t="shared" si="256"/>
        <v>0</v>
      </c>
      <c r="J2065">
        <f t="shared" si="257"/>
        <v>0</v>
      </c>
      <c r="K2065">
        <f>J2065*Weighting!$W$25</f>
        <v>0</v>
      </c>
      <c r="M2065" s="14"/>
    </row>
    <row r="2066" spans="1:25" x14ac:dyDescent="0.45">
      <c r="O2066"/>
      <c r="P2066"/>
      <c r="Q2066"/>
      <c r="R2066"/>
    </row>
    <row r="2067" spans="1:25" ht="23.15" x14ac:dyDescent="0.6">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16</v>
      </c>
      <c r="N2067" s="27">
        <f>IF('Input and Summary Results'!$J$16="minimum",'Bin Analysis'!X2068/(M2067-1),'Bin Analysis'!Y2067/('Bin Analysis'!M2067-1))</f>
        <v>0</v>
      </c>
      <c r="O2067" s="27">
        <f>IF(M2067=FALSE,NA(),(VLOOKUP(1,C2070:K2089,4,FALSE))/(M2067-1))</f>
        <v>0.2</v>
      </c>
      <c r="P2067" s="27">
        <f>IF(M2067=FALSE,NA(),SUM(J2070:J2089)/Weighting!$S$5)</f>
        <v>0.6</v>
      </c>
      <c r="Q2067" s="27">
        <f>IF(M2067=FALSE,NA(),SUM(K2070:K2089)/Weighting!$S$6)</f>
        <v>0.56521739130434778</v>
      </c>
      <c r="R2067" s="27">
        <f>IF(M2067=FALSE,NA(),(VLOOKUP(1,G2070:K2089,3,FALSE))/(M2067-1))</f>
        <v>0.4</v>
      </c>
      <c r="S2067" s="22" t="str">
        <f>IF(M2067=FALSE,NA(),IF(SUM(J2070:J2089)=2,"yes","no"))</f>
        <v>no</v>
      </c>
      <c r="X2067" s="2" cm="2">
        <f t="array" ref="X2067:X2068">FREQUENCY(IF('Data Transformation'!$B$425:$B$6424='Bin Analysis'!L2067,'Data Transformation'!$G$425:$G$6424),'Data Transformation'!$U$11)</f>
        <v>15</v>
      </c>
      <c r="Y2067" s="2" cm="2">
        <f t="array" ref="Y2067:Y2068">FREQUENCY(IF('Data Transformation'!$B$425:$B$6424='Bin Analysis'!L2067,'Data Transformation'!$G$425:$G$6424),'Data Transformation'!$U$12)</f>
        <v>12</v>
      </c>
    </row>
    <row r="2068" spans="1:25" x14ac:dyDescent="0.45">
      <c r="A2068" s="14" t="s">
        <v>67</v>
      </c>
      <c r="B2068" t="s">
        <v>47</v>
      </c>
      <c r="C2068" t="s">
        <v>5</v>
      </c>
      <c r="D2068" t="s">
        <v>100</v>
      </c>
      <c r="E2068" t="s">
        <v>101</v>
      </c>
      <c r="F2068" t="s">
        <v>102</v>
      </c>
      <c r="G2068" t="s">
        <v>70</v>
      </c>
      <c r="H2068" t="s">
        <v>31</v>
      </c>
      <c r="I2068" t="s">
        <v>32</v>
      </c>
      <c r="J2068" t="s">
        <v>46</v>
      </c>
      <c r="K2068" s="14" t="s">
        <v>45</v>
      </c>
      <c r="M2068" s="14"/>
      <c r="X2068" s="2">
        <v>0</v>
      </c>
      <c r="Y2068" s="2">
        <v>3</v>
      </c>
    </row>
    <row r="2069" spans="1:25" x14ac:dyDescent="0.4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45">
      <c r="A2070" s="32">
        <f>IF(Weighting!$P$6&gt;0,B2070,"")</f>
        <v>0.3356747967</v>
      </c>
      <c r="B2070">
        <f>Weighting!$C$6</f>
        <v>0.3356747967</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6</v>
      </c>
      <c r="I2070">
        <f>H2070-H2069</f>
        <v>6</v>
      </c>
      <c r="J2070">
        <f>IF(I2070=0,0,1)</f>
        <v>1</v>
      </c>
      <c r="K2070">
        <f>J2070*Weighting!$W$6</f>
        <v>1</v>
      </c>
      <c r="M2070" s="14"/>
    </row>
    <row r="2071" spans="1:25" x14ac:dyDescent="0.45">
      <c r="A2071" s="32">
        <f>IF(Weighting!$P$7&gt;0,B2071,"")</f>
        <v>0.44134959340000002</v>
      </c>
      <c r="B2071">
        <f>Weighting!$C$7</f>
        <v>0.44134959340000002</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7</v>
      </c>
      <c r="I2071">
        <f t="shared" ref="I2071:I2089" si="259">H2071-H2070</f>
        <v>1</v>
      </c>
      <c r="J2071">
        <f>IF(I2071=0,0,1)</f>
        <v>1</v>
      </c>
      <c r="K2071">
        <f>J2071*Weighting!$W$7</f>
        <v>2</v>
      </c>
      <c r="M2071" s="14"/>
    </row>
    <row r="2072" spans="1:25" x14ac:dyDescent="0.45">
      <c r="A2072" s="32">
        <f>IF(Weighting!$P$8&gt;0,B2072,"")</f>
        <v>0.54702439010000004</v>
      </c>
      <c r="B2072">
        <f>Weighting!$C$8</f>
        <v>0.54702439010000004</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7</v>
      </c>
      <c r="I2072">
        <f t="shared" si="259"/>
        <v>0</v>
      </c>
      <c r="J2072">
        <f t="shared" ref="J2072:J2089" si="260">IF(I2072=0,0,1)</f>
        <v>0</v>
      </c>
      <c r="K2072">
        <f>J2072*Weighting!$W$8</f>
        <v>0</v>
      </c>
      <c r="M2072" s="14"/>
    </row>
    <row r="2073" spans="1:25" x14ac:dyDescent="0.45">
      <c r="A2073" s="32">
        <f>IF(Weighting!$P$9&gt;0,B2073,"")</f>
        <v>0.65269918680000005</v>
      </c>
      <c r="B2073" s="50">
        <f>Weighting!$C$9</f>
        <v>0.65269918680000005</v>
      </c>
      <c r="C2073">
        <f>Weighting!$F$9</f>
        <v>0</v>
      </c>
      <c r="D2073" t="b">
        <f>IF(C2073=1,'Data Transformation'!$G$3+0.5*'Data Transformation'!$W$25,IF(C2074=1,D2074-'Data Transformation'!$W$25,FALSE))</f>
        <v>0</v>
      </c>
      <c r="E2073" t="str">
        <f t="array" ref="E2073">IF(ISLOGICAL(D2073),"",FREQUENCY(IF('Data Transformation'!$B$425:$B$8425='Bin Analysis'!$B2067,'Data Transformation'!$G$425:$G$8425),D2073))</f>
        <v/>
      </c>
      <c r="F2073" t="str">
        <f t="shared" si="258"/>
        <v/>
      </c>
      <c r="G2073">
        <f>Weighting!$H$9</f>
        <v>0</v>
      </c>
      <c r="H2073">
        <f t="array" ref="H2073">FREQUENCY(IF('Data Transformation'!$B$4:$B$8425=B2067,'Data Transformation'!$G$4:$G$8425),'Bin Analysis'!$B2073)</f>
        <v>10</v>
      </c>
      <c r="I2073">
        <f t="shared" si="259"/>
        <v>3</v>
      </c>
      <c r="J2073">
        <f t="shared" si="260"/>
        <v>1</v>
      </c>
      <c r="K2073">
        <f>J2073*Weighting!$W$9</f>
        <v>3</v>
      </c>
      <c r="M2073" s="14"/>
    </row>
    <row r="2074" spans="1:25" x14ac:dyDescent="0.45">
      <c r="A2074" s="32">
        <f>IF(Weighting!$P$10&gt;0,B2074,"")</f>
        <v>0.75837398350000007</v>
      </c>
      <c r="B2074">
        <f>Weighting!$C$10</f>
        <v>0.75837398350000007</v>
      </c>
      <c r="C2074">
        <f>Weighting!$F$10</f>
        <v>0</v>
      </c>
      <c r="D2074" t="b">
        <f>IF(C2074=1,'Data Transformation'!$G$3+0.5*'Data Transformation'!$W$25,IF(C2075=1,D2075-'Data Transformation'!$W$25,FALSE))</f>
        <v>0</v>
      </c>
      <c r="E2074" t="str">
        <f t="array" ref="E2074">IF(ISLOGICAL(D2074),"",FREQUENCY(IF('Data Transformation'!$B$425:$B$8425='Bin Analysis'!$B2067,'Data Transformation'!$G$425:$G$8425),D2074))</f>
        <v/>
      </c>
      <c r="F2074" t="str">
        <f t="shared" si="258"/>
        <v/>
      </c>
      <c r="G2074">
        <f>Weighting!$H$10</f>
        <v>0</v>
      </c>
      <c r="H2074">
        <f t="array" ref="H2074">FREQUENCY(IF('Data Transformation'!$B$4:$B$8425=B2067,'Data Transformation'!$G$4:$G$8425),'Bin Analysis'!$B2074)</f>
        <v>11</v>
      </c>
      <c r="I2074">
        <f t="shared" si="259"/>
        <v>1</v>
      </c>
      <c r="J2074">
        <f t="shared" si="260"/>
        <v>1</v>
      </c>
      <c r="K2074">
        <f>J2074*Weighting!$W$10</f>
        <v>3</v>
      </c>
      <c r="M2074" s="14"/>
    </row>
    <row r="2075" spans="1:25" x14ac:dyDescent="0.45">
      <c r="A2075" s="32">
        <f>IF(Weighting!$P$11&gt;0,B2075,"")</f>
        <v>0.86404878020000009</v>
      </c>
      <c r="B2075">
        <f>Weighting!$C$11</f>
        <v>0.86404878020000009</v>
      </c>
      <c r="C2075">
        <f>Weighting!$F$11</f>
        <v>0</v>
      </c>
      <c r="D2075" t="b">
        <f>IF(C2075=1,'Data Transformation'!$G$3+0.5*'Data Transformation'!$W$25,IF(C2076=1,D2076-'Data Transformation'!$W$25,FALSE))</f>
        <v>0</v>
      </c>
      <c r="E2075" t="str">
        <f t="array" ref="E2075">IF(ISLOGICAL(D2075),"",FREQUENCY(IF('Data Transformation'!$B$425:$B$8425='Bin Analysis'!$B2067,'Data Transformation'!$G$425:$G$8425),D2075))</f>
        <v/>
      </c>
      <c r="F2075" t="str">
        <f t="shared" si="258"/>
        <v/>
      </c>
      <c r="G2075">
        <f>Weighting!$H$11</f>
        <v>0</v>
      </c>
      <c r="H2075">
        <f t="array" ref="H2075">FREQUENCY(IF('Data Transformation'!$B$4:$B$8425=B2067,'Data Transformation'!$G$4:$G$8425),'Bin Analysis'!$B2075)</f>
        <v>15</v>
      </c>
      <c r="I2075">
        <f t="shared" si="259"/>
        <v>4</v>
      </c>
      <c r="J2075">
        <f t="shared" si="260"/>
        <v>1</v>
      </c>
      <c r="K2075">
        <f>J2075*Weighting!$W$11</f>
        <v>3</v>
      </c>
      <c r="M2075" s="14"/>
    </row>
    <row r="2076" spans="1:25" x14ac:dyDescent="0.45">
      <c r="A2076" s="32">
        <f>IF(Weighting!$P$12&gt;0,B2076,"")</f>
        <v>0.96972357690000011</v>
      </c>
      <c r="B2076">
        <f>Weighting!$C$12</f>
        <v>0.96972357690000011</v>
      </c>
      <c r="C2076">
        <f>Weighting!$F$12</f>
        <v>0</v>
      </c>
      <c r="D2076">
        <f>IF(C2076=1,'Data Transformation'!$G$3+0.5*'Data Transformation'!$W$25,IF(C2077=1,D2077-'Data Transformation'!$W$25,FALSE))</f>
        <v>0.76999999999999991</v>
      </c>
      <c r="E2076">
        <f t="array" ref="E2076">IF(ISLOGICAL(D2076),"",FREQUENCY(IF('Data Transformation'!$B$425:$B$8425='Bin Analysis'!$B2067,'Data Transformation'!$G$425:$G$8425),D2076))</f>
        <v>12</v>
      </c>
      <c r="F2076" t="e">
        <f t="shared" si="258"/>
        <v>#VALUE!</v>
      </c>
      <c r="G2076">
        <f>Weighting!$H$12</f>
        <v>0</v>
      </c>
      <c r="H2076">
        <f t="array" ref="H2076">FREQUENCY(IF('Data Transformation'!$B$4:$B$8425=B2067,'Data Transformation'!$G$4:$G$8425),'Bin Analysis'!$B2076)</f>
        <v>15</v>
      </c>
      <c r="I2076">
        <f t="shared" si="259"/>
        <v>0</v>
      </c>
      <c r="J2076">
        <f t="shared" si="260"/>
        <v>0</v>
      </c>
      <c r="K2076">
        <f>J2076*Weighting!$W$12</f>
        <v>0</v>
      </c>
      <c r="M2076" s="14"/>
    </row>
    <row r="2077" spans="1:25" x14ac:dyDescent="0.45">
      <c r="A2077" s="32">
        <f>IF(Weighting!$P$13&gt;0,B2077,"")</f>
        <v>1.0753983736000001</v>
      </c>
      <c r="B2077">
        <f>Weighting!$C$13</f>
        <v>1.0753983736000001</v>
      </c>
      <c r="C2077">
        <f>Weighting!$F$13</f>
        <v>1</v>
      </c>
      <c r="D2077">
        <f>IF(C2077=1,'Data Transformation'!$G$3+0.5*'Data Transformation'!$W$25,IF(C2078=1,D2078-'Data Transformation'!$W$25,FALSE))</f>
        <v>1.17</v>
      </c>
      <c r="E2077">
        <f t="array" ref="E2077">IF(ISLOGICAL(D2077),"",FREQUENCY(IF('Data Transformation'!$B$425:$B$8425='Bin Analysis'!$B2067,'Data Transformation'!$G$425:$G$8425),D2077))</f>
        <v>15</v>
      </c>
      <c r="F2077">
        <f t="shared" si="258"/>
        <v>3</v>
      </c>
      <c r="G2077">
        <f>Weighting!$H$13</f>
        <v>0</v>
      </c>
      <c r="H2077">
        <f t="array" ref="H2077">FREQUENCY(IF('Data Transformation'!$B$4:$B$8425=B2067,'Data Transformation'!$G$4:$G$8425),'Bin Analysis'!$B2077)</f>
        <v>16</v>
      </c>
      <c r="I2077">
        <f t="shared" si="259"/>
        <v>1</v>
      </c>
      <c r="J2077">
        <f t="shared" si="260"/>
        <v>1</v>
      </c>
      <c r="K2077">
        <f>J2077*Weighting!$W$13</f>
        <v>1</v>
      </c>
      <c r="M2077" s="14"/>
    </row>
    <row r="2078" spans="1:25" x14ac:dyDescent="0.45">
      <c r="A2078" s="32">
        <f>IF(Weighting!$P$14&gt;0,B2078,"")</f>
        <v>1.1810731703000001</v>
      </c>
      <c r="B2078">
        <f>Weighting!$C$14</f>
        <v>1.1810731703000001</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16</v>
      </c>
      <c r="I2078">
        <f t="shared" si="259"/>
        <v>0</v>
      </c>
      <c r="J2078">
        <f t="shared" si="260"/>
        <v>0</v>
      </c>
      <c r="K2078">
        <f>J2078*Weighting!$W$14</f>
        <v>0</v>
      </c>
      <c r="M2078" s="14"/>
    </row>
    <row r="2079" spans="1:25" x14ac:dyDescent="0.45">
      <c r="A2079" s="32">
        <f>IF(Weighting!$P$15&gt;0,B2079,"")</f>
        <v>1.2867489670000001</v>
      </c>
      <c r="B2079">
        <f>Weighting!$C$15</f>
        <v>1.2867489670000001</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16</v>
      </c>
      <c r="I2079">
        <f t="shared" si="259"/>
        <v>0</v>
      </c>
      <c r="J2079">
        <f t="shared" si="260"/>
        <v>0</v>
      </c>
      <c r="K2079">
        <f>J2079*Weighting!$W$15</f>
        <v>0</v>
      </c>
      <c r="M2079" s="14"/>
    </row>
    <row r="2080" spans="1:25" x14ac:dyDescent="0.45">
      <c r="A2080" s="32" t="str">
        <f>IF(Weighting!$P$16&gt;0,B2080,"")</f>
        <v/>
      </c>
      <c r="B2080">
        <f>Weighting!$C$16</f>
        <v>1.3924227637000002</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16</v>
      </c>
      <c r="I2080">
        <f t="shared" si="259"/>
        <v>0</v>
      </c>
      <c r="J2080">
        <f t="shared" si="260"/>
        <v>0</v>
      </c>
      <c r="K2080">
        <f>J2080*Weighting!$W$16</f>
        <v>0</v>
      </c>
      <c r="M2080" s="14"/>
    </row>
    <row r="2081" spans="1:25" x14ac:dyDescent="0.45">
      <c r="A2081" s="32" t="str">
        <f>IF(Weighting!$P$17&gt;0,B2081,"")</f>
        <v/>
      </c>
      <c r="B2081">
        <f>Weighting!$C$17</f>
        <v>1.4980975604000002</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16</v>
      </c>
      <c r="I2081">
        <f t="shared" si="259"/>
        <v>0</v>
      </c>
      <c r="J2081">
        <f t="shared" si="260"/>
        <v>0</v>
      </c>
      <c r="K2081">
        <f>J2081*Weighting!$W$17</f>
        <v>0</v>
      </c>
      <c r="M2081" s="14"/>
    </row>
    <row r="2082" spans="1:25" x14ac:dyDescent="0.45">
      <c r="A2082" s="32" t="str">
        <f>IF(Weighting!$P$18&gt;0,B2082,"")</f>
        <v/>
      </c>
      <c r="B2082">
        <f>Weighting!$C$18</f>
        <v>1.6037723571000002</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16</v>
      </c>
      <c r="I2082">
        <f t="shared" si="259"/>
        <v>0</v>
      </c>
      <c r="J2082">
        <f t="shared" si="260"/>
        <v>0</v>
      </c>
      <c r="K2082">
        <f>J2082*Weighting!$W$18</f>
        <v>0</v>
      </c>
      <c r="M2082" s="14"/>
    </row>
    <row r="2083" spans="1:25" x14ac:dyDescent="0.45">
      <c r="A2083" s="32" t="str">
        <f>IF(Weighting!$P$19&gt;0,B2083,"")</f>
        <v/>
      </c>
      <c r="B2083">
        <f>Weighting!$C$19</f>
        <v>1.7094471538000002</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16</v>
      </c>
      <c r="I2083">
        <f t="shared" si="259"/>
        <v>0</v>
      </c>
      <c r="J2083">
        <f t="shared" si="260"/>
        <v>0</v>
      </c>
      <c r="K2083">
        <f>J2083*Weighting!$W$19</f>
        <v>0</v>
      </c>
      <c r="M2083" s="14"/>
    </row>
    <row r="2084" spans="1:25" x14ac:dyDescent="0.45">
      <c r="A2084" s="32" t="str">
        <f>IF(Weighting!$P$20&gt;0,B2084,"")</f>
        <v/>
      </c>
      <c r="B2084">
        <f>Weighting!$C$20</f>
        <v>1.8151219505000002</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16</v>
      </c>
      <c r="I2084">
        <f t="shared" si="259"/>
        <v>0</v>
      </c>
      <c r="J2084">
        <f t="shared" si="260"/>
        <v>0</v>
      </c>
      <c r="K2084">
        <f>J2084*Weighting!$W$20</f>
        <v>0</v>
      </c>
      <c r="M2084" s="14"/>
    </row>
    <row r="2085" spans="1:25" x14ac:dyDescent="0.45">
      <c r="A2085" s="32" t="str">
        <f>IF(Weighting!$P$21&gt;0,B2085,"")</f>
        <v/>
      </c>
      <c r="B2085">
        <f>Weighting!$C$21</f>
        <v>1.9207967472000003</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16</v>
      </c>
      <c r="I2085">
        <f t="shared" si="259"/>
        <v>0</v>
      </c>
      <c r="J2085">
        <f t="shared" si="260"/>
        <v>0</v>
      </c>
      <c r="K2085">
        <f>J2085*Weighting!$W$21</f>
        <v>0</v>
      </c>
      <c r="M2085" s="14"/>
    </row>
    <row r="2086" spans="1:25" x14ac:dyDescent="0.45">
      <c r="A2086" s="32" t="str">
        <f>IF(Weighting!$P$22&gt;0,B2086,"")</f>
        <v/>
      </c>
      <c r="B2086">
        <f>Weighting!$C$22</f>
        <v>2.0264715439000001</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16</v>
      </c>
      <c r="I2086">
        <f t="shared" si="259"/>
        <v>0</v>
      </c>
      <c r="J2086">
        <f t="shared" si="260"/>
        <v>0</v>
      </c>
      <c r="K2086">
        <f>J2086*Weighting!$W$22</f>
        <v>0</v>
      </c>
      <c r="M2086" s="14"/>
    </row>
    <row r="2087" spans="1:25" x14ac:dyDescent="0.45">
      <c r="A2087" s="32" t="str">
        <f>IF(Weighting!$P$23&gt;0,B2087,"")</f>
        <v/>
      </c>
      <c r="B2087">
        <f>Weighting!$C$23</f>
        <v>2.1321463405999999</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16</v>
      </c>
      <c r="I2087">
        <f t="shared" si="259"/>
        <v>0</v>
      </c>
      <c r="J2087">
        <f t="shared" si="260"/>
        <v>0</v>
      </c>
      <c r="K2087">
        <f>J2087*Weighting!$W$23</f>
        <v>0</v>
      </c>
      <c r="M2087" s="14"/>
    </row>
    <row r="2088" spans="1:25" x14ac:dyDescent="0.45">
      <c r="A2088" s="32" t="str">
        <f>IF(Weighting!$P$24&gt;0,B2088,"")</f>
        <v/>
      </c>
      <c r="B2088">
        <f>Weighting!$C$24</f>
        <v>2.2378211372999997</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16</v>
      </c>
      <c r="I2088">
        <f t="shared" si="259"/>
        <v>0</v>
      </c>
      <c r="J2088">
        <f t="shared" si="260"/>
        <v>0</v>
      </c>
      <c r="K2088">
        <f>J2088*Weighting!$W$24</f>
        <v>0</v>
      </c>
      <c r="M2088" s="14"/>
    </row>
    <row r="2089" spans="1:25" x14ac:dyDescent="0.45">
      <c r="A2089" s="32" t="str">
        <f>IF(Weighting!$P$25&gt;0,B2089,"")</f>
        <v/>
      </c>
      <c r="B2089">
        <f>Weighting!$C$25</f>
        <v>2.3434959339999994</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16</v>
      </c>
      <c r="I2089">
        <f t="shared" si="259"/>
        <v>0</v>
      </c>
      <c r="J2089">
        <f t="shared" si="260"/>
        <v>0</v>
      </c>
      <c r="K2089">
        <f>J2089*Weighting!$W$25</f>
        <v>0</v>
      </c>
      <c r="M2089" s="14"/>
    </row>
    <row r="2090" spans="1:25" x14ac:dyDescent="0.45">
      <c r="O2090"/>
      <c r="P2090"/>
      <c r="Q2090"/>
      <c r="R2090"/>
    </row>
    <row r="2091" spans="1:25" ht="23.15" x14ac:dyDescent="0.6">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18</v>
      </c>
      <c r="N2091" s="27">
        <f>IF('Input and Summary Results'!$J$16="minimum",'Bin Analysis'!X2092/(M2091-1),'Bin Analysis'!Y2091/('Bin Analysis'!M2091-1))</f>
        <v>0</v>
      </c>
      <c r="O2091" s="27">
        <f>IF(M2091=FALSE,NA(),(VLOOKUP(1,C2094:K2113,4,FALSE))/(M2091-1))</f>
        <v>0.23529411764705882</v>
      </c>
      <c r="P2091" s="27">
        <f>IF(M2091=FALSE,NA(),SUM(J2094:J2113)/Weighting!$S$5)</f>
        <v>0.7</v>
      </c>
      <c r="Q2091" s="27">
        <f>IF(M2091=FALSE,NA(),SUM(K2094:K2113)/Weighting!$S$6)</f>
        <v>0.65217391304347827</v>
      </c>
      <c r="R2091" s="27">
        <f>IF(M2091=FALSE,NA(),(VLOOKUP(1,G2094:K2113,3,FALSE))/(M2091-1))</f>
        <v>0.29411764705882354</v>
      </c>
      <c r="S2091" s="22" t="str">
        <f>IF(M2091=FALSE,NA(),IF(SUM(J2094:J2113)=2,"yes","no"))</f>
        <v>no</v>
      </c>
      <c r="X2091" s="2" cm="2">
        <f t="array" ref="X2091:X2092">FREQUENCY(IF('Data Transformation'!$B$425:$B$6424='Bin Analysis'!L2091,'Data Transformation'!$G$425:$G$6424),'Data Transformation'!$U$11)</f>
        <v>17</v>
      </c>
      <c r="Y2091" s="2" cm="2">
        <f t="array" ref="Y2091:Y2092">FREQUENCY(IF('Data Transformation'!$B$425:$B$6424='Bin Analysis'!L2091,'Data Transformation'!$G$425:$G$6424),'Data Transformation'!$U$12)</f>
        <v>13</v>
      </c>
    </row>
    <row r="2092" spans="1:25" x14ac:dyDescent="0.45">
      <c r="A2092" s="14" t="s">
        <v>67</v>
      </c>
      <c r="B2092" t="s">
        <v>47</v>
      </c>
      <c r="C2092" t="s">
        <v>5</v>
      </c>
      <c r="D2092" t="s">
        <v>100</v>
      </c>
      <c r="E2092" t="s">
        <v>101</v>
      </c>
      <c r="F2092" t="s">
        <v>102</v>
      </c>
      <c r="G2092" t="s">
        <v>70</v>
      </c>
      <c r="H2092" t="s">
        <v>31</v>
      </c>
      <c r="I2092" t="s">
        <v>32</v>
      </c>
      <c r="J2092" t="s">
        <v>46</v>
      </c>
      <c r="K2092" s="14" t="s">
        <v>45</v>
      </c>
      <c r="M2092" s="14"/>
      <c r="X2092" s="2">
        <v>0</v>
      </c>
      <c r="Y2092" s="2">
        <v>4</v>
      </c>
    </row>
    <row r="2093" spans="1:25" x14ac:dyDescent="0.4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45">
      <c r="A2094" s="32">
        <f>IF(Weighting!$P$6&gt;0,B2094,"")</f>
        <v>0.3356747967</v>
      </c>
      <c r="B2094">
        <f>Weighting!$C$6</f>
        <v>0.3356747967</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5</v>
      </c>
      <c r="I2094">
        <f>H2094-H2093</f>
        <v>5</v>
      </c>
      <c r="J2094">
        <f>IF(I2094=0,0,1)</f>
        <v>1</v>
      </c>
      <c r="K2094">
        <f>J2094*Weighting!$W$6</f>
        <v>1</v>
      </c>
      <c r="M2094" s="14"/>
    </row>
    <row r="2095" spans="1:25" x14ac:dyDescent="0.45">
      <c r="A2095" s="32">
        <f>IF(Weighting!$P$7&gt;0,B2095,"")</f>
        <v>0.44134959340000002</v>
      </c>
      <c r="B2095">
        <f>Weighting!$C$7</f>
        <v>0.44134959340000002</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10</v>
      </c>
      <c r="I2095">
        <f t="shared" ref="I2095:I2113" si="262">H2095-H2094</f>
        <v>5</v>
      </c>
      <c r="J2095">
        <f>IF(I2095=0,0,1)</f>
        <v>1</v>
      </c>
      <c r="K2095">
        <f>J2095*Weighting!$W$7</f>
        <v>2</v>
      </c>
      <c r="M2095" s="14"/>
    </row>
    <row r="2096" spans="1:25" x14ac:dyDescent="0.45">
      <c r="A2096" s="32">
        <f>IF(Weighting!$P$8&gt;0,B2096,"")</f>
        <v>0.54702439010000004</v>
      </c>
      <c r="B2096">
        <f>Weighting!$C$8</f>
        <v>0.54702439010000004</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10</v>
      </c>
      <c r="I2096">
        <f t="shared" si="262"/>
        <v>0</v>
      </c>
      <c r="J2096">
        <f t="shared" ref="J2096:J2113" si="263">IF(I2096=0,0,1)</f>
        <v>0</v>
      </c>
      <c r="K2096">
        <f>J2096*Weighting!$W$8</f>
        <v>0</v>
      </c>
      <c r="M2096" s="14"/>
    </row>
    <row r="2097" spans="1:13" x14ac:dyDescent="0.45">
      <c r="A2097" s="32">
        <f>IF(Weighting!$P$9&gt;0,B2097,"")</f>
        <v>0.65269918680000005</v>
      </c>
      <c r="B2097" s="50">
        <f>Weighting!$C$9</f>
        <v>0.65269918680000005</v>
      </c>
      <c r="C2097">
        <f>Weighting!$F$9</f>
        <v>0</v>
      </c>
      <c r="D2097" t="b">
        <f>IF(C2097=1,'Data Transformation'!$G$3+0.5*'Data Transformation'!$W$25,IF(C2098=1,D2098-'Data Transformation'!$W$25,FALSE))</f>
        <v>0</v>
      </c>
      <c r="E2097" t="str">
        <f t="array" ref="E2097">IF(ISLOGICAL(D2097),"",FREQUENCY(IF('Data Transformation'!$B$425:$B$8425='Bin Analysis'!$B2091,'Data Transformation'!$G$425:$G$8425),D2097))</f>
        <v/>
      </c>
      <c r="F2097" t="str">
        <f t="shared" si="261"/>
        <v/>
      </c>
      <c r="G2097">
        <f>Weighting!$H$9</f>
        <v>0</v>
      </c>
      <c r="H2097">
        <f t="array" ref="H2097">FREQUENCY(IF('Data Transformation'!$B$4:$B$8425=B2091,'Data Transformation'!$G$4:$G$8425),'Bin Analysis'!$B2097)</f>
        <v>12</v>
      </c>
      <c r="I2097">
        <f t="shared" si="262"/>
        <v>2</v>
      </c>
      <c r="J2097">
        <f t="shared" si="263"/>
        <v>1</v>
      </c>
      <c r="K2097">
        <f>J2097*Weighting!$W$9</f>
        <v>3</v>
      </c>
      <c r="M2097" s="14"/>
    </row>
    <row r="2098" spans="1:13" x14ac:dyDescent="0.45">
      <c r="A2098" s="32">
        <f>IF(Weighting!$P$10&gt;0,B2098,"")</f>
        <v>0.75837398350000007</v>
      </c>
      <c r="B2098">
        <f>Weighting!$C$10</f>
        <v>0.75837398350000007</v>
      </c>
      <c r="C2098">
        <f>Weighting!$F$10</f>
        <v>0</v>
      </c>
      <c r="D2098" t="b">
        <f>IF(C2098=1,'Data Transformation'!$G$3+0.5*'Data Transformation'!$W$25,IF(C2099=1,D2099-'Data Transformation'!$W$25,FALSE))</f>
        <v>0</v>
      </c>
      <c r="E2098" t="str">
        <f t="array" ref="E2098">IF(ISLOGICAL(D2098),"",FREQUENCY(IF('Data Transformation'!$B$425:$B$8425='Bin Analysis'!$B2091,'Data Transformation'!$G$425:$G$8425),D2098))</f>
        <v/>
      </c>
      <c r="F2098" t="str">
        <f t="shared" si="261"/>
        <v/>
      </c>
      <c r="G2098">
        <f>Weighting!$H$10</f>
        <v>0</v>
      </c>
      <c r="H2098">
        <f t="array" ref="H2098">FREQUENCY(IF('Data Transformation'!$B$4:$B$8425=B2091,'Data Transformation'!$G$4:$G$8425),'Bin Analysis'!$B2098)</f>
        <v>13</v>
      </c>
      <c r="I2098">
        <f t="shared" si="262"/>
        <v>1</v>
      </c>
      <c r="J2098">
        <f t="shared" si="263"/>
        <v>1</v>
      </c>
      <c r="K2098">
        <f>J2098*Weighting!$W$10</f>
        <v>3</v>
      </c>
      <c r="M2098" s="14"/>
    </row>
    <row r="2099" spans="1:13" x14ac:dyDescent="0.45">
      <c r="A2099" s="32">
        <f>IF(Weighting!$P$11&gt;0,B2099,"")</f>
        <v>0.86404878020000009</v>
      </c>
      <c r="B2099">
        <f>Weighting!$C$11</f>
        <v>0.86404878020000009</v>
      </c>
      <c r="C2099">
        <f>Weighting!$F$11</f>
        <v>0</v>
      </c>
      <c r="D2099" t="b">
        <f>IF(C2099=1,'Data Transformation'!$G$3+0.5*'Data Transformation'!$W$25,IF(C2100=1,D2100-'Data Transformation'!$W$25,FALSE))</f>
        <v>0</v>
      </c>
      <c r="E2099" t="str">
        <f t="array" ref="E2099">IF(ISLOGICAL(D2099),"",FREQUENCY(IF('Data Transformation'!$B$425:$B$8425='Bin Analysis'!$B2091,'Data Transformation'!$G$425:$G$8425),D2099))</f>
        <v/>
      </c>
      <c r="F2099" t="str">
        <f t="shared" si="261"/>
        <v/>
      </c>
      <c r="G2099">
        <f>Weighting!$H$11</f>
        <v>0</v>
      </c>
      <c r="H2099">
        <f t="array" ref="H2099">FREQUENCY(IF('Data Transformation'!$B$4:$B$8425=B2091,'Data Transformation'!$G$4:$G$8425),'Bin Analysis'!$B2099)</f>
        <v>14</v>
      </c>
      <c r="I2099">
        <f t="shared" si="262"/>
        <v>1</v>
      </c>
      <c r="J2099">
        <f t="shared" si="263"/>
        <v>1</v>
      </c>
      <c r="K2099">
        <f>J2099*Weighting!$W$11</f>
        <v>3</v>
      </c>
      <c r="M2099" s="14"/>
    </row>
    <row r="2100" spans="1:13" x14ac:dyDescent="0.45">
      <c r="A2100" s="32">
        <f>IF(Weighting!$P$12&gt;0,B2100,"")</f>
        <v>0.96972357690000011</v>
      </c>
      <c r="B2100">
        <f>Weighting!$C$12</f>
        <v>0.96972357690000011</v>
      </c>
      <c r="C2100">
        <f>Weighting!$F$12</f>
        <v>0</v>
      </c>
      <c r="D2100">
        <f>IF(C2100=1,'Data Transformation'!$G$3+0.5*'Data Transformation'!$W$25,IF(C2101=1,D2101-'Data Transformation'!$W$25,FALSE))</f>
        <v>0.76999999999999991</v>
      </c>
      <c r="E2100">
        <f t="array" ref="E2100">IF(ISLOGICAL(D2100),"",FREQUENCY(IF('Data Transformation'!$B$425:$B$8425='Bin Analysis'!$B2091,'Data Transformation'!$G$425:$G$8425),D2100))</f>
        <v>13</v>
      </c>
      <c r="F2100" t="e">
        <f t="shared" si="261"/>
        <v>#VALUE!</v>
      </c>
      <c r="G2100">
        <f>Weighting!$H$12</f>
        <v>0</v>
      </c>
      <c r="H2100">
        <f t="array" ref="H2100">FREQUENCY(IF('Data Transformation'!$B$4:$B$8425=B2091,'Data Transformation'!$G$4:$G$8425),'Bin Analysis'!$B2100)</f>
        <v>15</v>
      </c>
      <c r="I2100">
        <f t="shared" si="262"/>
        <v>1</v>
      </c>
      <c r="J2100">
        <f t="shared" si="263"/>
        <v>1</v>
      </c>
      <c r="K2100">
        <f>J2100*Weighting!$W$12</f>
        <v>2</v>
      </c>
      <c r="M2100" s="14"/>
    </row>
    <row r="2101" spans="1:13" x14ac:dyDescent="0.45">
      <c r="A2101" s="32">
        <f>IF(Weighting!$P$13&gt;0,B2101,"")</f>
        <v>1.0753983736000001</v>
      </c>
      <c r="B2101">
        <f>Weighting!$C$13</f>
        <v>1.0753983736000001</v>
      </c>
      <c r="C2101">
        <f>Weighting!$F$13</f>
        <v>1</v>
      </c>
      <c r="D2101">
        <f>IF(C2101=1,'Data Transformation'!$G$3+0.5*'Data Transformation'!$W$25,IF(C2102=1,D2102-'Data Transformation'!$W$25,FALSE))</f>
        <v>1.17</v>
      </c>
      <c r="E2101">
        <f t="array" ref="E2101">IF(ISLOGICAL(D2101),"",FREQUENCY(IF('Data Transformation'!$B$425:$B$8425='Bin Analysis'!$B2091,'Data Transformation'!$G$425:$G$8425),D2101))</f>
        <v>17</v>
      </c>
      <c r="F2101">
        <f t="shared" si="261"/>
        <v>4</v>
      </c>
      <c r="G2101">
        <f>Weighting!$H$13</f>
        <v>0</v>
      </c>
      <c r="H2101">
        <f t="array" ref="H2101">FREQUENCY(IF('Data Transformation'!$B$4:$B$8425=B2091,'Data Transformation'!$G$4:$G$8425),'Bin Analysis'!$B2101)</f>
        <v>18</v>
      </c>
      <c r="I2101">
        <f t="shared" si="262"/>
        <v>3</v>
      </c>
      <c r="J2101">
        <f t="shared" si="263"/>
        <v>1</v>
      </c>
      <c r="K2101">
        <f>J2101*Weighting!$W$13</f>
        <v>1</v>
      </c>
      <c r="M2101" s="14"/>
    </row>
    <row r="2102" spans="1:13" x14ac:dyDescent="0.45">
      <c r="A2102" s="32">
        <f>IF(Weighting!$P$14&gt;0,B2102,"")</f>
        <v>1.1810731703000001</v>
      </c>
      <c r="B2102">
        <f>Weighting!$C$14</f>
        <v>1.1810731703000001</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18</v>
      </c>
      <c r="I2102">
        <f t="shared" si="262"/>
        <v>0</v>
      </c>
      <c r="J2102">
        <f t="shared" si="263"/>
        <v>0</v>
      </c>
      <c r="K2102">
        <f>J2102*Weighting!$W$14</f>
        <v>0</v>
      </c>
      <c r="M2102" s="14"/>
    </row>
    <row r="2103" spans="1:13" x14ac:dyDescent="0.45">
      <c r="A2103" s="32">
        <f>IF(Weighting!$P$15&gt;0,B2103,"")</f>
        <v>1.2867489670000001</v>
      </c>
      <c r="B2103">
        <f>Weighting!$C$15</f>
        <v>1.2867489670000001</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18</v>
      </c>
      <c r="I2103">
        <f t="shared" si="262"/>
        <v>0</v>
      </c>
      <c r="J2103">
        <f t="shared" si="263"/>
        <v>0</v>
      </c>
      <c r="K2103">
        <f>J2103*Weighting!$W$15</f>
        <v>0</v>
      </c>
      <c r="M2103" s="14"/>
    </row>
    <row r="2104" spans="1:13" x14ac:dyDescent="0.45">
      <c r="A2104" s="32" t="str">
        <f>IF(Weighting!$P$16&gt;0,B2104,"")</f>
        <v/>
      </c>
      <c r="B2104">
        <f>Weighting!$C$16</f>
        <v>1.3924227637000002</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18</v>
      </c>
      <c r="I2104">
        <f t="shared" si="262"/>
        <v>0</v>
      </c>
      <c r="J2104">
        <f t="shared" si="263"/>
        <v>0</v>
      </c>
      <c r="K2104">
        <f>J2104*Weighting!$W$16</f>
        <v>0</v>
      </c>
      <c r="M2104" s="14"/>
    </row>
    <row r="2105" spans="1:13" x14ac:dyDescent="0.45">
      <c r="A2105" s="32" t="str">
        <f>IF(Weighting!$P$17&gt;0,B2105,"")</f>
        <v/>
      </c>
      <c r="B2105">
        <f>Weighting!$C$17</f>
        <v>1.4980975604000002</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18</v>
      </c>
      <c r="I2105">
        <f t="shared" si="262"/>
        <v>0</v>
      </c>
      <c r="J2105">
        <f t="shared" si="263"/>
        <v>0</v>
      </c>
      <c r="K2105">
        <f>J2105*Weighting!$W$17</f>
        <v>0</v>
      </c>
      <c r="M2105" s="14"/>
    </row>
    <row r="2106" spans="1:13" x14ac:dyDescent="0.45">
      <c r="A2106" s="32" t="str">
        <f>IF(Weighting!$P$18&gt;0,B2106,"")</f>
        <v/>
      </c>
      <c r="B2106">
        <f>Weighting!$C$18</f>
        <v>1.6037723571000002</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18</v>
      </c>
      <c r="I2106">
        <f t="shared" si="262"/>
        <v>0</v>
      </c>
      <c r="J2106">
        <f t="shared" si="263"/>
        <v>0</v>
      </c>
      <c r="K2106">
        <f>J2106*Weighting!$W$18</f>
        <v>0</v>
      </c>
      <c r="M2106" s="14"/>
    </row>
    <row r="2107" spans="1:13" x14ac:dyDescent="0.45">
      <c r="A2107" s="32" t="str">
        <f>IF(Weighting!$P$19&gt;0,B2107,"")</f>
        <v/>
      </c>
      <c r="B2107">
        <f>Weighting!$C$19</f>
        <v>1.7094471538000002</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18</v>
      </c>
      <c r="I2107">
        <f t="shared" si="262"/>
        <v>0</v>
      </c>
      <c r="J2107">
        <f t="shared" si="263"/>
        <v>0</v>
      </c>
      <c r="K2107">
        <f>J2107*Weighting!$W$19</f>
        <v>0</v>
      </c>
      <c r="M2107" s="14"/>
    </row>
    <row r="2108" spans="1:13" x14ac:dyDescent="0.45">
      <c r="A2108" s="32" t="str">
        <f>IF(Weighting!$P$20&gt;0,B2108,"")</f>
        <v/>
      </c>
      <c r="B2108">
        <f>Weighting!$C$20</f>
        <v>1.8151219505000002</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18</v>
      </c>
      <c r="I2108">
        <f t="shared" si="262"/>
        <v>0</v>
      </c>
      <c r="J2108">
        <f t="shared" si="263"/>
        <v>0</v>
      </c>
      <c r="K2108">
        <f>J2108*Weighting!$W$20</f>
        <v>0</v>
      </c>
      <c r="M2108" s="14"/>
    </row>
    <row r="2109" spans="1:13" x14ac:dyDescent="0.45">
      <c r="A2109" s="32" t="str">
        <f>IF(Weighting!$P$21&gt;0,B2109,"")</f>
        <v/>
      </c>
      <c r="B2109">
        <f>Weighting!$C$21</f>
        <v>1.9207967472000003</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18</v>
      </c>
      <c r="I2109">
        <f t="shared" si="262"/>
        <v>0</v>
      </c>
      <c r="J2109">
        <f t="shared" si="263"/>
        <v>0</v>
      </c>
      <c r="K2109">
        <f>J2109*Weighting!$W$21</f>
        <v>0</v>
      </c>
      <c r="M2109" s="14"/>
    </row>
    <row r="2110" spans="1:13" x14ac:dyDescent="0.45">
      <c r="A2110" s="32" t="str">
        <f>IF(Weighting!$P$22&gt;0,B2110,"")</f>
        <v/>
      </c>
      <c r="B2110">
        <f>Weighting!$C$22</f>
        <v>2.0264715439000001</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18</v>
      </c>
      <c r="I2110">
        <f t="shared" si="262"/>
        <v>0</v>
      </c>
      <c r="J2110">
        <f t="shared" si="263"/>
        <v>0</v>
      </c>
      <c r="K2110">
        <f>J2110*Weighting!$W$22</f>
        <v>0</v>
      </c>
      <c r="M2110" s="14"/>
    </row>
    <row r="2111" spans="1:13" x14ac:dyDescent="0.45">
      <c r="A2111" s="32" t="str">
        <f>IF(Weighting!$P$23&gt;0,B2111,"")</f>
        <v/>
      </c>
      <c r="B2111">
        <f>Weighting!$C$23</f>
        <v>2.1321463405999999</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18</v>
      </c>
      <c r="I2111">
        <f t="shared" si="262"/>
        <v>0</v>
      </c>
      <c r="J2111">
        <f t="shared" si="263"/>
        <v>0</v>
      </c>
      <c r="K2111">
        <f>J2111*Weighting!$W$23</f>
        <v>0</v>
      </c>
      <c r="M2111" s="14"/>
    </row>
    <row r="2112" spans="1:13" x14ac:dyDescent="0.45">
      <c r="A2112" s="32" t="str">
        <f>IF(Weighting!$P$24&gt;0,B2112,"")</f>
        <v/>
      </c>
      <c r="B2112">
        <f>Weighting!$C$24</f>
        <v>2.2378211372999997</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18</v>
      </c>
      <c r="I2112">
        <f t="shared" si="262"/>
        <v>0</v>
      </c>
      <c r="J2112">
        <f t="shared" si="263"/>
        <v>0</v>
      </c>
      <c r="K2112">
        <f>J2112*Weighting!$W$24</f>
        <v>0</v>
      </c>
      <c r="M2112" s="14"/>
    </row>
    <row r="2113" spans="1:25" x14ac:dyDescent="0.45">
      <c r="A2113" s="32" t="str">
        <f>IF(Weighting!$P$25&gt;0,B2113,"")</f>
        <v/>
      </c>
      <c r="B2113">
        <f>Weighting!$C$25</f>
        <v>2.3434959339999994</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18</v>
      </c>
      <c r="I2113">
        <f t="shared" si="262"/>
        <v>0</v>
      </c>
      <c r="J2113">
        <f t="shared" si="263"/>
        <v>0</v>
      </c>
      <c r="K2113">
        <f>J2113*Weighting!$W$25</f>
        <v>0</v>
      </c>
      <c r="M2113" s="14"/>
    </row>
    <row r="2114" spans="1:25" x14ac:dyDescent="0.45">
      <c r="A2114" s="32"/>
      <c r="M2114" s="14"/>
    </row>
    <row r="2115" spans="1:25" ht="23.15" x14ac:dyDescent="0.6">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0.9285714285714286</v>
      </c>
      <c r="P2115" s="27">
        <f>IF(M2115=FALSE,NA(),SUM(J2118:J2137)/Weighting!$S$5)</f>
        <v>0.4</v>
      </c>
      <c r="Q2115" s="27">
        <f>IF(M2115=FALSE,NA(),SUM(K2118:K2137)/Weighting!$S$6)</f>
        <v>0.39130434782608697</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1</v>
      </c>
    </row>
    <row r="2116" spans="1:25" x14ac:dyDescent="0.45">
      <c r="A2116" s="14" t="s">
        <v>67</v>
      </c>
      <c r="B2116" t="s">
        <v>47</v>
      </c>
      <c r="C2116" t="s">
        <v>5</v>
      </c>
      <c r="D2116" t="s">
        <v>100</v>
      </c>
      <c r="E2116" t="s">
        <v>101</v>
      </c>
      <c r="F2116" t="s">
        <v>102</v>
      </c>
      <c r="G2116" t="s">
        <v>70</v>
      </c>
      <c r="H2116" t="s">
        <v>31</v>
      </c>
      <c r="I2116" t="s">
        <v>32</v>
      </c>
      <c r="J2116" t="s">
        <v>46</v>
      </c>
      <c r="K2116" s="14" t="s">
        <v>45</v>
      </c>
      <c r="M2116" s="14"/>
      <c r="X2116" s="2">
        <v>0</v>
      </c>
      <c r="Y2116" s="2">
        <v>13</v>
      </c>
    </row>
    <row r="2117" spans="1:25" x14ac:dyDescent="0.4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45">
      <c r="A2118" s="32">
        <f>IF(Weighting!$P$6&gt;0,B2118,"")</f>
        <v>0.3356747967</v>
      </c>
      <c r="B2118">
        <f>Weighting!$C$6</f>
        <v>0.3356747967</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45">
      <c r="A2119" s="32">
        <f>IF(Weighting!$P$7&gt;0,B2119,"")</f>
        <v>0.44134959340000002</v>
      </c>
      <c r="B2119">
        <f>Weighting!$C$7</f>
        <v>0.44134959340000002</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0</v>
      </c>
      <c r="I2119">
        <f t="shared" ref="I2119:I2137" si="265">H2119-H2118</f>
        <v>0</v>
      </c>
      <c r="J2119">
        <f>IF(I2119=0,0,1)</f>
        <v>0</v>
      </c>
      <c r="K2119">
        <f>J2119*Weighting!$W$7</f>
        <v>0</v>
      </c>
      <c r="M2119" s="14"/>
    </row>
    <row r="2120" spans="1:25" x14ac:dyDescent="0.45">
      <c r="A2120" s="32">
        <f>IF(Weighting!$P$8&gt;0,B2120,"")</f>
        <v>0.54702439010000004</v>
      </c>
      <c r="B2120">
        <f>Weighting!$C$8</f>
        <v>0.54702439010000004</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0</v>
      </c>
      <c r="I2120">
        <f t="shared" si="265"/>
        <v>0</v>
      </c>
      <c r="J2120">
        <f t="shared" ref="J2120:J2137" si="266">IF(I2120=0,0,1)</f>
        <v>0</v>
      </c>
      <c r="K2120">
        <f>J2120*Weighting!$W$8</f>
        <v>0</v>
      </c>
      <c r="M2120" s="14"/>
    </row>
    <row r="2121" spans="1:25" x14ac:dyDescent="0.45">
      <c r="A2121" s="32">
        <f>IF(Weighting!$P$9&gt;0,B2121,"")</f>
        <v>0.65269918680000005</v>
      </c>
      <c r="B2121" s="50">
        <f>Weighting!$C$9</f>
        <v>0.65269918680000005</v>
      </c>
      <c r="C2121">
        <f>Weighting!$F$9</f>
        <v>0</v>
      </c>
      <c r="D2121" t="b">
        <f>IF(C2121=1,'Data Transformation'!$G$3+0.5*'Data Transformation'!$W$25,IF(C2122=1,D2122-'Data Transformation'!$W$25,FALSE))</f>
        <v>0</v>
      </c>
      <c r="E2121" t="str">
        <f t="array" ref="E2121">IF(ISLOGICAL(D2121),"",FREQUENCY(IF('Data Transformation'!$B$425:$B$8425='Bin Analysis'!$B2115,'Data Transformation'!$G$425:$G$8425),D2121))</f>
        <v/>
      </c>
      <c r="F2121" t="str">
        <f t="shared" si="264"/>
        <v/>
      </c>
      <c r="G2121">
        <f>Weighting!$H$9</f>
        <v>0</v>
      </c>
      <c r="H2121">
        <f t="array" ref="H2121">FREQUENCY(IF('Data Transformation'!$B$4:$B$8425=B2115,'Data Transformation'!$G$4:$G$8425),'Bin Analysis'!$B2121)</f>
        <v>1</v>
      </c>
      <c r="I2121">
        <f t="shared" si="265"/>
        <v>1</v>
      </c>
      <c r="J2121">
        <f t="shared" si="266"/>
        <v>1</v>
      </c>
      <c r="K2121">
        <f>J2121*Weighting!$W$9</f>
        <v>3</v>
      </c>
      <c r="M2121" s="14"/>
    </row>
    <row r="2122" spans="1:25" x14ac:dyDescent="0.45">
      <c r="A2122" s="32">
        <f>IF(Weighting!$P$10&gt;0,B2122,"")</f>
        <v>0.75837398350000007</v>
      </c>
      <c r="B2122">
        <f>Weighting!$C$10</f>
        <v>0.75837398350000007</v>
      </c>
      <c r="C2122">
        <f>Weighting!$F$10</f>
        <v>0</v>
      </c>
      <c r="D2122" t="b">
        <f>IF(C2122=1,'Data Transformation'!$G$3+0.5*'Data Transformation'!$W$25,IF(C2123=1,D2123-'Data Transformation'!$W$25,FALSE))</f>
        <v>0</v>
      </c>
      <c r="E2122" t="str">
        <f t="array" ref="E2122">IF(ISLOGICAL(D2122),"",FREQUENCY(IF('Data Transformation'!$B$425:$B$8425='Bin Analysis'!$B2115,'Data Transformation'!$G$425:$G$8425),D2122))</f>
        <v/>
      </c>
      <c r="F2122" t="str">
        <f t="shared" si="264"/>
        <v/>
      </c>
      <c r="G2122">
        <f>Weighting!$H$10</f>
        <v>0</v>
      </c>
      <c r="H2122">
        <f t="array" ref="H2122">FREQUENCY(IF('Data Transformation'!$B$4:$B$8425=B2115,'Data Transformation'!$G$4:$G$8425),'Bin Analysis'!$B2122)</f>
        <v>1</v>
      </c>
      <c r="I2122">
        <f t="shared" si="265"/>
        <v>0</v>
      </c>
      <c r="J2122">
        <f t="shared" si="266"/>
        <v>0</v>
      </c>
      <c r="K2122">
        <f>J2122*Weighting!$W$10</f>
        <v>0</v>
      </c>
      <c r="M2122" s="14"/>
    </row>
    <row r="2123" spans="1:25" x14ac:dyDescent="0.45">
      <c r="A2123" s="32">
        <f>IF(Weighting!$P$11&gt;0,B2123,"")</f>
        <v>0.86404878020000009</v>
      </c>
      <c r="B2123">
        <f>Weighting!$C$11</f>
        <v>0.86404878020000009</v>
      </c>
      <c r="C2123">
        <f>Weighting!$F$11</f>
        <v>0</v>
      </c>
      <c r="D2123" t="b">
        <f>IF(C2123=1,'Data Transformation'!$G$3+0.5*'Data Transformation'!$W$25,IF(C2124=1,D2124-'Data Transformation'!$W$25,FALSE))</f>
        <v>0</v>
      </c>
      <c r="E2123" t="str">
        <f t="array" ref="E2123">IF(ISLOGICAL(D2123),"",FREQUENCY(IF('Data Transformation'!$B$425:$B$8425='Bin Analysis'!$B2115,'Data Transformation'!$G$425:$G$8425),D2123))</f>
        <v/>
      </c>
      <c r="F2123" t="str">
        <f t="shared" si="264"/>
        <v/>
      </c>
      <c r="G2123">
        <f>Weighting!$H$11</f>
        <v>0</v>
      </c>
      <c r="H2123">
        <f t="array" ref="H2123">FREQUENCY(IF('Data Transformation'!$B$4:$B$8425=B2115,'Data Transformation'!$G$4:$G$8425),'Bin Analysis'!$B2123)</f>
        <v>2</v>
      </c>
      <c r="I2123">
        <f t="shared" si="265"/>
        <v>1</v>
      </c>
      <c r="J2123">
        <f t="shared" si="266"/>
        <v>1</v>
      </c>
      <c r="K2123">
        <f>J2123*Weighting!$W$11</f>
        <v>3</v>
      </c>
      <c r="M2123" s="14"/>
    </row>
    <row r="2124" spans="1:25" x14ac:dyDescent="0.45">
      <c r="A2124" s="32">
        <f>IF(Weighting!$P$12&gt;0,B2124,"")</f>
        <v>0.96972357690000011</v>
      </c>
      <c r="B2124">
        <f>Weighting!$C$12</f>
        <v>0.96972357690000011</v>
      </c>
      <c r="C2124">
        <f>Weighting!$F$12</f>
        <v>0</v>
      </c>
      <c r="D2124">
        <f>IF(C2124=1,'Data Transformation'!$G$3+0.5*'Data Transformation'!$W$25,IF(C2125=1,D2125-'Data Transformation'!$W$25,FALSE))</f>
        <v>0.76999999999999991</v>
      </c>
      <c r="E2124">
        <f t="array" ref="E2124">IF(ISLOGICAL(D2124),"",FREQUENCY(IF('Data Transformation'!$B$425:$B$8425='Bin Analysis'!$B2115,'Data Transformation'!$G$425:$G$8425),D2124))</f>
        <v>1</v>
      </c>
      <c r="F2124" t="e">
        <f t="shared" si="264"/>
        <v>#VALUE!</v>
      </c>
      <c r="G2124">
        <f>Weighting!$H$12</f>
        <v>0</v>
      </c>
      <c r="H2124">
        <f t="array" ref="H2124">FREQUENCY(IF('Data Transformation'!$B$4:$B$8425=B2115,'Data Transformation'!$G$4:$G$8425),'Bin Analysis'!$B2124)</f>
        <v>9</v>
      </c>
      <c r="I2124">
        <f t="shared" si="265"/>
        <v>7</v>
      </c>
      <c r="J2124">
        <f t="shared" si="266"/>
        <v>1</v>
      </c>
      <c r="K2124">
        <f>J2124*Weighting!$W$12</f>
        <v>2</v>
      </c>
      <c r="M2124" s="14"/>
    </row>
    <row r="2125" spans="1:25" x14ac:dyDescent="0.45">
      <c r="A2125" s="32">
        <f>IF(Weighting!$P$13&gt;0,B2125,"")</f>
        <v>1.0753983736000001</v>
      </c>
      <c r="B2125">
        <f>Weighting!$C$13</f>
        <v>1.0753983736000001</v>
      </c>
      <c r="C2125">
        <f>Weighting!$F$13</f>
        <v>1</v>
      </c>
      <c r="D2125">
        <f>IF(C2125=1,'Data Transformation'!$G$3+0.5*'Data Transformation'!$W$25,IF(C2126=1,D2126-'Data Transformation'!$W$25,FALSE))</f>
        <v>1.17</v>
      </c>
      <c r="E2125">
        <f t="array" ref="E2125">IF(ISLOGICAL(D2125),"",FREQUENCY(IF('Data Transformation'!$B$425:$B$8425='Bin Analysis'!$B2115,'Data Transformation'!$G$425:$G$8425),D2125))</f>
        <v>14</v>
      </c>
      <c r="F2125">
        <f t="shared" si="264"/>
        <v>13</v>
      </c>
      <c r="G2125">
        <f>Weighting!$H$13</f>
        <v>0</v>
      </c>
      <c r="H2125">
        <f t="array" ref="H2125">FREQUENCY(IF('Data Transformation'!$B$4:$B$8425=B2115,'Data Transformation'!$G$4:$G$8425),'Bin Analysis'!$B2125)</f>
        <v>15</v>
      </c>
      <c r="I2125">
        <f t="shared" si="265"/>
        <v>6</v>
      </c>
      <c r="J2125">
        <f t="shared" si="266"/>
        <v>1</v>
      </c>
      <c r="K2125">
        <f>J2125*Weighting!$W$13</f>
        <v>1</v>
      </c>
      <c r="M2125" s="14"/>
    </row>
    <row r="2126" spans="1:25" x14ac:dyDescent="0.45">
      <c r="A2126" s="32">
        <f>IF(Weighting!$P$14&gt;0,B2126,"")</f>
        <v>1.1810731703000001</v>
      </c>
      <c r="B2126">
        <f>Weighting!$C$14</f>
        <v>1.1810731703000001</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45">
      <c r="A2127" s="32">
        <f>IF(Weighting!$P$15&gt;0,B2127,"")</f>
        <v>1.2867489670000001</v>
      </c>
      <c r="B2127">
        <f>Weighting!$C$15</f>
        <v>1.2867489670000001</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45">
      <c r="A2128" s="32" t="str">
        <f>IF(Weighting!$P$16&gt;0,B2128,"")</f>
        <v/>
      </c>
      <c r="B2128">
        <f>Weighting!$C$16</f>
        <v>1.3924227637000002</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45">
      <c r="A2129" s="32" t="str">
        <f>IF(Weighting!$P$17&gt;0,B2129,"")</f>
        <v/>
      </c>
      <c r="B2129">
        <f>Weighting!$C$17</f>
        <v>1.4980975604000002</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45">
      <c r="A2130" s="32" t="str">
        <f>IF(Weighting!$P$18&gt;0,B2130,"")</f>
        <v/>
      </c>
      <c r="B2130">
        <f>Weighting!$C$18</f>
        <v>1.6037723571000002</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45">
      <c r="A2131" s="32" t="str">
        <f>IF(Weighting!$P$19&gt;0,B2131,"")</f>
        <v/>
      </c>
      <c r="B2131">
        <f>Weighting!$C$19</f>
        <v>1.7094471538000002</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45">
      <c r="A2132" s="32" t="str">
        <f>IF(Weighting!$P$20&gt;0,B2132,"")</f>
        <v/>
      </c>
      <c r="B2132">
        <f>Weighting!$C$20</f>
        <v>1.8151219505000002</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45">
      <c r="A2133" s="32" t="str">
        <f>IF(Weighting!$P$21&gt;0,B2133,"")</f>
        <v/>
      </c>
      <c r="B2133">
        <f>Weighting!$C$21</f>
        <v>1.9207967472000003</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45">
      <c r="A2134" s="32" t="str">
        <f>IF(Weighting!$P$22&gt;0,B2134,"")</f>
        <v/>
      </c>
      <c r="B2134">
        <f>Weighting!$C$22</f>
        <v>2.0264715439000001</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45">
      <c r="A2135" s="32" t="str">
        <f>IF(Weighting!$P$23&gt;0,B2135,"")</f>
        <v/>
      </c>
      <c r="B2135">
        <f>Weighting!$C$23</f>
        <v>2.1321463405999999</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45">
      <c r="A2136" s="32" t="str">
        <f>IF(Weighting!$P$24&gt;0,B2136,"")</f>
        <v/>
      </c>
      <c r="B2136">
        <f>Weighting!$C$24</f>
        <v>2.2378211372999997</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45">
      <c r="A2137" s="32" t="str">
        <f>IF(Weighting!$P$25&gt;0,B2137,"")</f>
        <v/>
      </c>
      <c r="B2137">
        <f>Weighting!$C$25</f>
        <v>2.3434959339999994</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45">
      <c r="O2138"/>
      <c r="P2138"/>
      <c r="Q2138"/>
      <c r="R2138"/>
    </row>
    <row r="2139" spans="1:25" ht="23.15" x14ac:dyDescent="0.6">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0.89473684210526316</v>
      </c>
      <c r="P2139" s="27">
        <f>IF(M2139=FALSE,NA(),SUM(J2142:J2161)/Weighting!$S$5)</f>
        <v>0.5</v>
      </c>
      <c r="Q2139" s="27">
        <f>IF(M2139=FALSE,NA(),SUM(K2142:K2161)/Weighting!$S$6)</f>
        <v>0.43478260869565216</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2</v>
      </c>
    </row>
    <row r="2140" spans="1:25" x14ac:dyDescent="0.45">
      <c r="A2140" s="14" t="s">
        <v>67</v>
      </c>
      <c r="B2140" t="s">
        <v>47</v>
      </c>
      <c r="C2140" t="s">
        <v>5</v>
      </c>
      <c r="D2140" t="s">
        <v>100</v>
      </c>
      <c r="E2140" t="s">
        <v>101</v>
      </c>
      <c r="F2140" t="s">
        <v>102</v>
      </c>
      <c r="G2140" t="s">
        <v>70</v>
      </c>
      <c r="H2140" t="s">
        <v>31</v>
      </c>
      <c r="I2140" t="s">
        <v>32</v>
      </c>
      <c r="J2140" t="s">
        <v>46</v>
      </c>
      <c r="K2140" s="14" t="s">
        <v>45</v>
      </c>
      <c r="M2140" s="14"/>
      <c r="X2140" s="2">
        <v>0</v>
      </c>
      <c r="Y2140" s="2">
        <v>17</v>
      </c>
    </row>
    <row r="2141" spans="1:25" x14ac:dyDescent="0.4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45">
      <c r="A2142" s="32">
        <f>IF(Weighting!$P$6&gt;0,B2142,"")</f>
        <v>0.3356747967</v>
      </c>
      <c r="B2142">
        <f>Weighting!$C$6</f>
        <v>0.3356747967</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45">
      <c r="A2143" s="32">
        <f>IF(Weighting!$P$7&gt;0,B2143,"")</f>
        <v>0.44134959340000002</v>
      </c>
      <c r="B2143">
        <f>Weighting!$C$7</f>
        <v>0.44134959340000002</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1</v>
      </c>
      <c r="I2143">
        <f t="shared" ref="I2143:I2161" si="268">H2143-H2142</f>
        <v>0</v>
      </c>
      <c r="J2143">
        <f>IF(I2143=0,0,1)</f>
        <v>0</v>
      </c>
      <c r="K2143">
        <f>J2143*Weighting!$W$7</f>
        <v>0</v>
      </c>
      <c r="M2143" s="14"/>
    </row>
    <row r="2144" spans="1:25" x14ac:dyDescent="0.45">
      <c r="A2144" s="32">
        <f>IF(Weighting!$P$8&gt;0,B2144,"")</f>
        <v>0.54702439010000004</v>
      </c>
      <c r="B2144">
        <f>Weighting!$C$8</f>
        <v>0.54702439010000004</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1</v>
      </c>
      <c r="I2144">
        <f t="shared" si="268"/>
        <v>0</v>
      </c>
      <c r="J2144">
        <f t="shared" ref="J2144:J2161" si="269">IF(I2144=0,0,1)</f>
        <v>0</v>
      </c>
      <c r="K2144">
        <f>J2144*Weighting!$W$8</f>
        <v>0</v>
      </c>
      <c r="M2144" s="14"/>
    </row>
    <row r="2145" spans="1:13" x14ac:dyDescent="0.45">
      <c r="A2145" s="32">
        <f>IF(Weighting!$P$9&gt;0,B2145,"")</f>
        <v>0.65269918680000005</v>
      </c>
      <c r="B2145" s="50">
        <f>Weighting!$C$9</f>
        <v>0.65269918680000005</v>
      </c>
      <c r="C2145">
        <f>Weighting!$F$9</f>
        <v>0</v>
      </c>
      <c r="D2145" t="b">
        <f>IF(C2145=1,'Data Transformation'!$G$3+0.5*'Data Transformation'!$W$25,IF(C2146=1,D2146-'Data Transformation'!$W$25,FALSE))</f>
        <v>0</v>
      </c>
      <c r="E2145" t="str">
        <f t="array" ref="E2145">IF(ISLOGICAL(D2145),"",FREQUENCY(IF('Data Transformation'!$B$425:$B$8425='Bin Analysis'!$B2139,'Data Transformation'!$G$425:$G$8425),D2145))</f>
        <v/>
      </c>
      <c r="F2145" t="str">
        <f t="shared" si="267"/>
        <v/>
      </c>
      <c r="G2145">
        <f>Weighting!$H$9</f>
        <v>0</v>
      </c>
      <c r="H2145">
        <f t="array" ref="H2145">FREQUENCY(IF('Data Transformation'!$B$4:$B$8425=B2139,'Data Transformation'!$G$4:$G$8425),'Bin Analysis'!$B2145)</f>
        <v>1</v>
      </c>
      <c r="I2145">
        <f t="shared" si="268"/>
        <v>0</v>
      </c>
      <c r="J2145">
        <f t="shared" si="269"/>
        <v>0</v>
      </c>
      <c r="K2145">
        <f>J2145*Weighting!$W$9</f>
        <v>0</v>
      </c>
      <c r="M2145" s="14"/>
    </row>
    <row r="2146" spans="1:13" x14ac:dyDescent="0.45">
      <c r="A2146" s="32">
        <f>IF(Weighting!$P$10&gt;0,B2146,"")</f>
        <v>0.75837398350000007</v>
      </c>
      <c r="B2146">
        <f>Weighting!$C$10</f>
        <v>0.75837398350000007</v>
      </c>
      <c r="C2146">
        <f>Weighting!$F$10</f>
        <v>0</v>
      </c>
      <c r="D2146" t="b">
        <f>IF(C2146=1,'Data Transformation'!$G$3+0.5*'Data Transformation'!$W$25,IF(C2147=1,D2147-'Data Transformation'!$W$25,FALSE))</f>
        <v>0</v>
      </c>
      <c r="E2146" t="str">
        <f t="array" ref="E2146">IF(ISLOGICAL(D2146),"",FREQUENCY(IF('Data Transformation'!$B$425:$B$8425='Bin Analysis'!$B2139,'Data Transformation'!$G$425:$G$8425),D2146))</f>
        <v/>
      </c>
      <c r="F2146" t="str">
        <f t="shared" si="267"/>
        <v/>
      </c>
      <c r="G2146">
        <f>Weighting!$H$10</f>
        <v>0</v>
      </c>
      <c r="H2146">
        <f t="array" ref="H2146">FREQUENCY(IF('Data Transformation'!$B$4:$B$8425=B2139,'Data Transformation'!$G$4:$G$8425),'Bin Analysis'!$B2146)</f>
        <v>2</v>
      </c>
      <c r="I2146">
        <f t="shared" si="268"/>
        <v>1</v>
      </c>
      <c r="J2146">
        <f t="shared" si="269"/>
        <v>1</v>
      </c>
      <c r="K2146">
        <f>J2146*Weighting!$W$10</f>
        <v>3</v>
      </c>
      <c r="M2146" s="14"/>
    </row>
    <row r="2147" spans="1:13" x14ac:dyDescent="0.45">
      <c r="A2147" s="32">
        <f>IF(Weighting!$P$11&gt;0,B2147,"")</f>
        <v>0.86404878020000009</v>
      </c>
      <c r="B2147">
        <f>Weighting!$C$11</f>
        <v>0.86404878020000009</v>
      </c>
      <c r="C2147">
        <f>Weighting!$F$11</f>
        <v>0</v>
      </c>
      <c r="D2147" t="b">
        <f>IF(C2147=1,'Data Transformation'!$G$3+0.5*'Data Transformation'!$W$25,IF(C2148=1,D2148-'Data Transformation'!$W$25,FALSE))</f>
        <v>0</v>
      </c>
      <c r="E2147" t="str">
        <f t="array" ref="E2147">IF(ISLOGICAL(D2147),"",FREQUENCY(IF('Data Transformation'!$B$425:$B$8425='Bin Analysis'!$B2139,'Data Transformation'!$G$425:$G$8425),D2147))</f>
        <v/>
      </c>
      <c r="F2147" t="str">
        <f t="shared" si="267"/>
        <v/>
      </c>
      <c r="G2147">
        <f>Weighting!$H$11</f>
        <v>0</v>
      </c>
      <c r="H2147">
        <f t="array" ref="H2147">FREQUENCY(IF('Data Transformation'!$B$4:$B$8425=B2139,'Data Transformation'!$G$4:$G$8425),'Bin Analysis'!$B2147)</f>
        <v>4</v>
      </c>
      <c r="I2147">
        <f t="shared" si="268"/>
        <v>2</v>
      </c>
      <c r="J2147">
        <f t="shared" si="269"/>
        <v>1</v>
      </c>
      <c r="K2147">
        <f>J2147*Weighting!$W$11</f>
        <v>3</v>
      </c>
      <c r="M2147" s="14"/>
    </row>
    <row r="2148" spans="1:13" x14ac:dyDescent="0.45">
      <c r="A2148" s="32">
        <f>IF(Weighting!$P$12&gt;0,B2148,"")</f>
        <v>0.96972357690000011</v>
      </c>
      <c r="B2148">
        <f>Weighting!$C$12</f>
        <v>0.96972357690000011</v>
      </c>
      <c r="C2148">
        <f>Weighting!$F$12</f>
        <v>0</v>
      </c>
      <c r="D2148">
        <f>IF(C2148=1,'Data Transformation'!$G$3+0.5*'Data Transformation'!$W$25,IF(C2149=1,D2149-'Data Transformation'!$W$25,FALSE))</f>
        <v>0.76999999999999991</v>
      </c>
      <c r="E2148">
        <f t="array" ref="E2148">IF(ISLOGICAL(D2148),"",FREQUENCY(IF('Data Transformation'!$B$425:$B$8425='Bin Analysis'!$B2139,'Data Transformation'!$G$425:$G$8425),D2148))</f>
        <v>2</v>
      </c>
      <c r="F2148" t="e">
        <f t="shared" si="267"/>
        <v>#VALUE!</v>
      </c>
      <c r="G2148">
        <f>Weighting!$H$12</f>
        <v>0</v>
      </c>
      <c r="H2148">
        <f t="array" ref="H2148">FREQUENCY(IF('Data Transformation'!$B$4:$B$8425=B2139,'Data Transformation'!$G$4:$G$8425),'Bin Analysis'!$B2148)</f>
        <v>7</v>
      </c>
      <c r="I2148">
        <f t="shared" si="268"/>
        <v>3</v>
      </c>
      <c r="J2148">
        <f t="shared" si="269"/>
        <v>1</v>
      </c>
      <c r="K2148">
        <f>J2148*Weighting!$W$12</f>
        <v>2</v>
      </c>
      <c r="M2148" s="14"/>
    </row>
    <row r="2149" spans="1:13" x14ac:dyDescent="0.45">
      <c r="A2149" s="32">
        <f>IF(Weighting!$P$13&gt;0,B2149,"")</f>
        <v>1.0753983736000001</v>
      </c>
      <c r="B2149">
        <f>Weighting!$C$13</f>
        <v>1.0753983736000001</v>
      </c>
      <c r="C2149">
        <f>Weighting!$F$13</f>
        <v>1</v>
      </c>
      <c r="D2149">
        <f>IF(C2149=1,'Data Transformation'!$G$3+0.5*'Data Transformation'!$W$25,IF(C2150=1,D2150-'Data Transformation'!$W$25,FALSE))</f>
        <v>1.17</v>
      </c>
      <c r="E2149">
        <f t="array" ref="E2149">IF(ISLOGICAL(D2149),"",FREQUENCY(IF('Data Transformation'!$B$425:$B$8425='Bin Analysis'!$B2139,'Data Transformation'!$G$425:$G$8425),D2149))</f>
        <v>19</v>
      </c>
      <c r="F2149">
        <f t="shared" si="267"/>
        <v>17</v>
      </c>
      <c r="G2149">
        <f>Weighting!$H$13</f>
        <v>0</v>
      </c>
      <c r="H2149">
        <f t="array" ref="H2149">FREQUENCY(IF('Data Transformation'!$B$4:$B$8425=B2139,'Data Transformation'!$G$4:$G$8425),'Bin Analysis'!$B2149)</f>
        <v>20</v>
      </c>
      <c r="I2149">
        <f t="shared" si="268"/>
        <v>13</v>
      </c>
      <c r="J2149">
        <f t="shared" si="269"/>
        <v>1</v>
      </c>
      <c r="K2149">
        <f>J2149*Weighting!$W$13</f>
        <v>1</v>
      </c>
      <c r="M2149" s="14"/>
    </row>
    <row r="2150" spans="1:13" x14ac:dyDescent="0.45">
      <c r="A2150" s="32">
        <f>IF(Weighting!$P$14&gt;0,B2150,"")</f>
        <v>1.1810731703000001</v>
      </c>
      <c r="B2150">
        <f>Weighting!$C$14</f>
        <v>1.1810731703000001</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45">
      <c r="A2151" s="32">
        <f>IF(Weighting!$P$15&gt;0,B2151,"")</f>
        <v>1.2867489670000001</v>
      </c>
      <c r="B2151">
        <f>Weighting!$C$15</f>
        <v>1.2867489670000001</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45">
      <c r="A2152" s="32" t="str">
        <f>IF(Weighting!$P$16&gt;0,B2152,"")</f>
        <v/>
      </c>
      <c r="B2152">
        <f>Weighting!$C$16</f>
        <v>1.3924227637000002</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45">
      <c r="A2153" s="32" t="str">
        <f>IF(Weighting!$P$17&gt;0,B2153,"")</f>
        <v/>
      </c>
      <c r="B2153">
        <f>Weighting!$C$17</f>
        <v>1.4980975604000002</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45">
      <c r="A2154" s="32" t="str">
        <f>IF(Weighting!$P$18&gt;0,B2154,"")</f>
        <v/>
      </c>
      <c r="B2154">
        <f>Weighting!$C$18</f>
        <v>1.6037723571000002</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45">
      <c r="A2155" s="32" t="str">
        <f>IF(Weighting!$P$19&gt;0,B2155,"")</f>
        <v/>
      </c>
      <c r="B2155">
        <f>Weighting!$C$19</f>
        <v>1.7094471538000002</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45">
      <c r="A2156" s="32" t="str">
        <f>IF(Weighting!$P$20&gt;0,B2156,"")</f>
        <v/>
      </c>
      <c r="B2156">
        <f>Weighting!$C$20</f>
        <v>1.8151219505000002</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45">
      <c r="A2157" s="32" t="str">
        <f>IF(Weighting!$P$21&gt;0,B2157,"")</f>
        <v/>
      </c>
      <c r="B2157">
        <f>Weighting!$C$21</f>
        <v>1.9207967472000003</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45">
      <c r="A2158" s="32" t="str">
        <f>IF(Weighting!$P$22&gt;0,B2158,"")</f>
        <v/>
      </c>
      <c r="B2158">
        <f>Weighting!$C$22</f>
        <v>2.0264715439000001</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45">
      <c r="A2159" s="32" t="str">
        <f>IF(Weighting!$P$23&gt;0,B2159,"")</f>
        <v/>
      </c>
      <c r="B2159">
        <f>Weighting!$C$23</f>
        <v>2.1321463405999999</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45">
      <c r="A2160" s="32" t="str">
        <f>IF(Weighting!$P$24&gt;0,B2160,"")</f>
        <v/>
      </c>
      <c r="B2160">
        <f>Weighting!$C$24</f>
        <v>2.2378211372999997</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45">
      <c r="A2161" s="32" t="str">
        <f>IF(Weighting!$P$25&gt;0,B2161,"")</f>
        <v/>
      </c>
      <c r="B2161">
        <f>Weighting!$C$25</f>
        <v>2.3434959339999994</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45">
      <c r="N2162" s="57"/>
      <c r="O2162"/>
      <c r="P2162"/>
      <c r="Q2162"/>
      <c r="R2162"/>
    </row>
    <row r="2163" spans="1:25" ht="23.15" x14ac:dyDescent="0.6">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20</v>
      </c>
      <c r="N2163" s="27">
        <f>IF('Input and Summary Results'!$J$16="minimum",'Bin Analysis'!X2164/(M2163-1),'Bin Analysis'!Y2163/('Bin Analysis'!M2163-1))</f>
        <v>0</v>
      </c>
      <c r="O2163" s="27">
        <f>IF(M2163=FALSE,NA(),(VLOOKUP(1,C2166:K2185,4,FALSE))/(M2163-1))</f>
        <v>0.10526315789473684</v>
      </c>
      <c r="P2163" s="27">
        <f>IF(M2163=FALSE,NA(),SUM(J2166:J2185)/Weighting!$S$5)</f>
        <v>0.4</v>
      </c>
      <c r="Q2163" s="27">
        <f>IF(M2163=FALSE,NA(),SUM(K2166:K2185)/Weighting!$S$6)</f>
        <v>0.30434782608695654</v>
      </c>
      <c r="R2163" s="27">
        <f>IF(M2163=FALSE,NA(),(VLOOKUP(1,G2166:K2185,3,FALSE))/(M2163-1))</f>
        <v>0.84210526315789469</v>
      </c>
      <c r="S2163" s="22" t="str">
        <f>IF(M2163=FALSE,NA(),IF(SUM(J2166:J2185)=2,"yes","no"))</f>
        <v>no</v>
      </c>
      <c r="X2163" s="2" cm="2">
        <f t="array" ref="X2163:X2164">FREQUENCY(IF('Data Transformation'!$B$425:$B$6424='Bin Analysis'!L2163,'Data Transformation'!$G$425:$G$6424),'Data Transformation'!$U$11)</f>
        <v>19</v>
      </c>
      <c r="Y2163" s="2" cm="2">
        <f t="array" ref="Y2163:Y2164">FREQUENCY(IF('Data Transformation'!$B$425:$B$6424='Bin Analysis'!L2163,'Data Transformation'!$G$425:$G$6424),'Data Transformation'!$U$12)</f>
        <v>17</v>
      </c>
    </row>
    <row r="2164" spans="1:25" x14ac:dyDescent="0.45">
      <c r="A2164" s="14" t="s">
        <v>67</v>
      </c>
      <c r="B2164" t="s">
        <v>47</v>
      </c>
      <c r="C2164" t="s">
        <v>5</v>
      </c>
      <c r="D2164" t="s">
        <v>100</v>
      </c>
      <c r="E2164" t="s">
        <v>101</v>
      </c>
      <c r="F2164" t="s">
        <v>102</v>
      </c>
      <c r="G2164" t="s">
        <v>70</v>
      </c>
      <c r="H2164" t="s">
        <v>31</v>
      </c>
      <c r="I2164" t="s">
        <v>32</v>
      </c>
      <c r="J2164" t="s">
        <v>46</v>
      </c>
      <c r="K2164" s="14" t="s">
        <v>45</v>
      </c>
      <c r="M2164" s="14"/>
      <c r="X2164" s="2">
        <v>0</v>
      </c>
      <c r="Y2164" s="2">
        <v>2</v>
      </c>
    </row>
    <row r="2165" spans="1:25" x14ac:dyDescent="0.4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45">
      <c r="A2166" s="32">
        <f>IF(Weighting!$P$6&gt;0,B2166,"")</f>
        <v>0.3356747967</v>
      </c>
      <c r="B2166">
        <f>Weighting!$C$6</f>
        <v>0.3356747967</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16</v>
      </c>
      <c r="I2166">
        <f>H2166-H2165</f>
        <v>16</v>
      </c>
      <c r="J2166">
        <f>IF(I2166=0,0,1)</f>
        <v>1</v>
      </c>
      <c r="K2166">
        <f>J2166*Weighting!$W$6</f>
        <v>1</v>
      </c>
      <c r="M2166" s="14"/>
    </row>
    <row r="2167" spans="1:25" x14ac:dyDescent="0.45">
      <c r="A2167" s="32">
        <f>IF(Weighting!$P$7&gt;0,B2167,"")</f>
        <v>0.44134959340000002</v>
      </c>
      <c r="B2167">
        <f>Weighting!$C$7</f>
        <v>0.44134959340000002</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16</v>
      </c>
      <c r="I2167">
        <f t="shared" ref="I2167:I2185" si="271">H2167-H2166</f>
        <v>0</v>
      </c>
      <c r="J2167">
        <f>IF(I2167=0,0,1)</f>
        <v>0</v>
      </c>
      <c r="K2167">
        <f>J2167*Weighting!$W$7</f>
        <v>0</v>
      </c>
      <c r="M2167" s="14"/>
    </row>
    <row r="2168" spans="1:25" x14ac:dyDescent="0.45">
      <c r="A2168" s="32">
        <f>IF(Weighting!$P$8&gt;0,B2168,"")</f>
        <v>0.54702439010000004</v>
      </c>
      <c r="B2168">
        <f>Weighting!$C$8</f>
        <v>0.54702439010000004</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16</v>
      </c>
      <c r="I2168">
        <f t="shared" si="271"/>
        <v>0</v>
      </c>
      <c r="J2168">
        <f t="shared" ref="J2168:J2185" si="272">IF(I2168=0,0,1)</f>
        <v>0</v>
      </c>
      <c r="K2168">
        <f>J2168*Weighting!$W$8</f>
        <v>0</v>
      </c>
      <c r="M2168" s="14"/>
    </row>
    <row r="2169" spans="1:25" x14ac:dyDescent="0.45">
      <c r="A2169" s="32">
        <f>IF(Weighting!$P$9&gt;0,B2169,"")</f>
        <v>0.65269918680000005</v>
      </c>
      <c r="B2169" s="50">
        <f>Weighting!$C$9</f>
        <v>0.65269918680000005</v>
      </c>
      <c r="C2169">
        <f>Weighting!$F$9</f>
        <v>0</v>
      </c>
      <c r="D2169" t="b">
        <f>IF(C2169=1,'Data Transformation'!$G$3+0.5*'Data Transformation'!$W$25,IF(C2170=1,D2170-'Data Transformation'!$W$25,FALSE))</f>
        <v>0</v>
      </c>
      <c r="E2169" t="str">
        <f t="array" ref="E2169">IF(ISLOGICAL(D2169),"",FREQUENCY(IF('Data Transformation'!$B$425:$B$8425='Bin Analysis'!$B2163,'Data Transformation'!$G$425:$G$8425),D2169))</f>
        <v/>
      </c>
      <c r="F2169" t="str">
        <f t="shared" si="270"/>
        <v/>
      </c>
      <c r="G2169">
        <f>Weighting!$H$9</f>
        <v>0</v>
      </c>
      <c r="H2169">
        <f t="array" ref="H2169">FREQUENCY(IF('Data Transformation'!$B$4:$B$8425=B2163,'Data Transformation'!$G$4:$G$8425),'Bin Analysis'!$B2169)</f>
        <v>17</v>
      </c>
      <c r="I2169">
        <f t="shared" si="271"/>
        <v>1</v>
      </c>
      <c r="J2169">
        <f t="shared" si="272"/>
        <v>1</v>
      </c>
      <c r="K2169">
        <f>J2169*Weighting!$W$9</f>
        <v>3</v>
      </c>
      <c r="M2169" s="14"/>
    </row>
    <row r="2170" spans="1:25" x14ac:dyDescent="0.45">
      <c r="A2170" s="32">
        <f>IF(Weighting!$P$10&gt;0,B2170,"")</f>
        <v>0.75837398350000007</v>
      </c>
      <c r="B2170">
        <f>Weighting!$C$10</f>
        <v>0.75837398350000007</v>
      </c>
      <c r="C2170">
        <f>Weighting!$F$10</f>
        <v>0</v>
      </c>
      <c r="D2170" t="b">
        <f>IF(C2170=1,'Data Transformation'!$G$3+0.5*'Data Transformation'!$W$25,IF(C2171=1,D2171-'Data Transformation'!$W$25,FALSE))</f>
        <v>0</v>
      </c>
      <c r="E2170" t="str">
        <f t="array" ref="E2170">IF(ISLOGICAL(D2170),"",FREQUENCY(IF('Data Transformation'!$B$425:$B$8425='Bin Analysis'!$B2163,'Data Transformation'!$G$425:$G$8425),D2170))</f>
        <v/>
      </c>
      <c r="F2170" t="str">
        <f t="shared" si="270"/>
        <v/>
      </c>
      <c r="G2170">
        <f>Weighting!$H$10</f>
        <v>0</v>
      </c>
      <c r="H2170">
        <f t="array" ref="H2170">FREQUENCY(IF('Data Transformation'!$B$4:$B$8425=B2163,'Data Transformation'!$G$4:$G$8425),'Bin Analysis'!$B2170)</f>
        <v>17</v>
      </c>
      <c r="I2170">
        <f t="shared" si="271"/>
        <v>0</v>
      </c>
      <c r="J2170">
        <f t="shared" si="272"/>
        <v>0</v>
      </c>
      <c r="K2170">
        <f>J2170*Weighting!$W$10</f>
        <v>0</v>
      </c>
      <c r="M2170" s="14"/>
    </row>
    <row r="2171" spans="1:25" x14ac:dyDescent="0.45">
      <c r="A2171" s="32">
        <f>IF(Weighting!$P$11&gt;0,B2171,"")</f>
        <v>0.86404878020000009</v>
      </c>
      <c r="B2171">
        <f>Weighting!$C$11</f>
        <v>0.86404878020000009</v>
      </c>
      <c r="C2171">
        <f>Weighting!$F$11</f>
        <v>0</v>
      </c>
      <c r="D2171" t="b">
        <f>IF(C2171=1,'Data Transformation'!$G$3+0.5*'Data Transformation'!$W$25,IF(C2172=1,D2172-'Data Transformation'!$W$25,FALSE))</f>
        <v>0</v>
      </c>
      <c r="E2171" t="str">
        <f t="array" ref="E2171">IF(ISLOGICAL(D2171),"",FREQUENCY(IF('Data Transformation'!$B$425:$B$8425='Bin Analysis'!$B2163,'Data Transformation'!$G$425:$G$8425),D2171))</f>
        <v/>
      </c>
      <c r="F2171" t="str">
        <f t="shared" si="270"/>
        <v/>
      </c>
      <c r="G2171">
        <f>Weighting!$H$11</f>
        <v>0</v>
      </c>
      <c r="H2171">
        <f t="array" ref="H2171">FREQUENCY(IF('Data Transformation'!$B$4:$B$8425=B2163,'Data Transformation'!$G$4:$G$8425),'Bin Analysis'!$B2171)</f>
        <v>17</v>
      </c>
      <c r="I2171">
        <f t="shared" si="271"/>
        <v>0</v>
      </c>
      <c r="J2171">
        <f t="shared" si="272"/>
        <v>0</v>
      </c>
      <c r="K2171">
        <f>J2171*Weighting!$W$11</f>
        <v>0</v>
      </c>
      <c r="M2171" s="14"/>
    </row>
    <row r="2172" spans="1:25" x14ac:dyDescent="0.45">
      <c r="A2172" s="32">
        <f>IF(Weighting!$P$12&gt;0,B2172,"")</f>
        <v>0.96972357690000011</v>
      </c>
      <c r="B2172">
        <f>Weighting!$C$12</f>
        <v>0.96972357690000011</v>
      </c>
      <c r="C2172">
        <f>Weighting!$F$12</f>
        <v>0</v>
      </c>
      <c r="D2172">
        <f>IF(C2172=1,'Data Transformation'!$G$3+0.5*'Data Transformation'!$W$25,IF(C2173=1,D2173-'Data Transformation'!$W$25,FALSE))</f>
        <v>0.76999999999999991</v>
      </c>
      <c r="E2172">
        <f t="array" ref="E2172">IF(ISLOGICAL(D2172),"",FREQUENCY(IF('Data Transformation'!$B$425:$B$8425='Bin Analysis'!$B2163,'Data Transformation'!$G$425:$G$8425),D2172))</f>
        <v>17</v>
      </c>
      <c r="F2172" t="e">
        <f t="shared" si="270"/>
        <v>#VALUE!</v>
      </c>
      <c r="G2172">
        <f>Weighting!$H$12</f>
        <v>0</v>
      </c>
      <c r="H2172">
        <f t="array" ref="H2172">FREQUENCY(IF('Data Transformation'!$B$4:$B$8425=B2163,'Data Transformation'!$G$4:$G$8425),'Bin Analysis'!$B2172)</f>
        <v>18</v>
      </c>
      <c r="I2172">
        <f t="shared" si="271"/>
        <v>1</v>
      </c>
      <c r="J2172">
        <f t="shared" si="272"/>
        <v>1</v>
      </c>
      <c r="K2172">
        <f>J2172*Weighting!$W$12</f>
        <v>2</v>
      </c>
      <c r="M2172" s="14"/>
    </row>
    <row r="2173" spans="1:25" x14ac:dyDescent="0.45">
      <c r="A2173" s="32">
        <f>IF(Weighting!$P$13&gt;0,B2173,"")</f>
        <v>1.0753983736000001</v>
      </c>
      <c r="B2173">
        <f>Weighting!$C$13</f>
        <v>1.0753983736000001</v>
      </c>
      <c r="C2173">
        <f>Weighting!$F$13</f>
        <v>1</v>
      </c>
      <c r="D2173">
        <f>IF(C2173=1,'Data Transformation'!$G$3+0.5*'Data Transformation'!$W$25,IF(C2174=1,D2174-'Data Transformation'!$W$25,FALSE))</f>
        <v>1.17</v>
      </c>
      <c r="E2173">
        <f t="array" ref="E2173">IF(ISLOGICAL(D2173),"",FREQUENCY(IF('Data Transformation'!$B$425:$B$8425='Bin Analysis'!$B2163,'Data Transformation'!$G$425:$G$8425),D2173))</f>
        <v>19</v>
      </c>
      <c r="F2173">
        <f t="shared" si="270"/>
        <v>2</v>
      </c>
      <c r="G2173">
        <f>Weighting!$H$13</f>
        <v>0</v>
      </c>
      <c r="H2173">
        <f t="array" ref="H2173">FREQUENCY(IF('Data Transformation'!$B$4:$B$8425=B2163,'Data Transformation'!$G$4:$G$8425),'Bin Analysis'!$B2173)</f>
        <v>20</v>
      </c>
      <c r="I2173">
        <f t="shared" si="271"/>
        <v>2</v>
      </c>
      <c r="J2173">
        <f t="shared" si="272"/>
        <v>1</v>
      </c>
      <c r="K2173">
        <f>J2173*Weighting!$W$13</f>
        <v>1</v>
      </c>
      <c r="M2173" s="14"/>
    </row>
    <row r="2174" spans="1:25" x14ac:dyDescent="0.45">
      <c r="A2174" s="32">
        <f>IF(Weighting!$P$14&gt;0,B2174,"")</f>
        <v>1.1810731703000001</v>
      </c>
      <c r="B2174">
        <f>Weighting!$C$14</f>
        <v>1.1810731703000001</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20</v>
      </c>
      <c r="I2174">
        <f t="shared" si="271"/>
        <v>0</v>
      </c>
      <c r="J2174">
        <f t="shared" si="272"/>
        <v>0</v>
      </c>
      <c r="K2174">
        <f>J2174*Weighting!$W$14</f>
        <v>0</v>
      </c>
      <c r="M2174" s="14"/>
    </row>
    <row r="2175" spans="1:25" x14ac:dyDescent="0.45">
      <c r="A2175" s="32">
        <f>IF(Weighting!$P$15&gt;0,B2175,"")</f>
        <v>1.2867489670000001</v>
      </c>
      <c r="B2175">
        <f>Weighting!$C$15</f>
        <v>1.2867489670000001</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20</v>
      </c>
      <c r="I2175">
        <f t="shared" si="271"/>
        <v>0</v>
      </c>
      <c r="J2175">
        <f t="shared" si="272"/>
        <v>0</v>
      </c>
      <c r="K2175">
        <f>J2175*Weighting!$W$15</f>
        <v>0</v>
      </c>
      <c r="M2175" s="14"/>
    </row>
    <row r="2176" spans="1:25" x14ac:dyDescent="0.45">
      <c r="A2176" s="32" t="str">
        <f>IF(Weighting!$P$16&gt;0,B2176,"")</f>
        <v/>
      </c>
      <c r="B2176">
        <f>Weighting!$C$16</f>
        <v>1.3924227637000002</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20</v>
      </c>
      <c r="I2176">
        <f t="shared" si="271"/>
        <v>0</v>
      </c>
      <c r="J2176">
        <f t="shared" si="272"/>
        <v>0</v>
      </c>
      <c r="K2176">
        <f>J2176*Weighting!$W$16</f>
        <v>0</v>
      </c>
      <c r="M2176" s="14"/>
    </row>
    <row r="2177" spans="1:25" x14ac:dyDescent="0.45">
      <c r="A2177" s="32" t="str">
        <f>IF(Weighting!$P$17&gt;0,B2177,"")</f>
        <v/>
      </c>
      <c r="B2177">
        <f>Weighting!$C$17</f>
        <v>1.4980975604000002</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20</v>
      </c>
      <c r="I2177">
        <f t="shared" si="271"/>
        <v>0</v>
      </c>
      <c r="J2177">
        <f t="shared" si="272"/>
        <v>0</v>
      </c>
      <c r="K2177">
        <f>J2177*Weighting!$W$17</f>
        <v>0</v>
      </c>
      <c r="M2177" s="14"/>
    </row>
    <row r="2178" spans="1:25" x14ac:dyDescent="0.45">
      <c r="A2178" s="32" t="str">
        <f>IF(Weighting!$P$18&gt;0,B2178,"")</f>
        <v/>
      </c>
      <c r="B2178">
        <f>Weighting!$C$18</f>
        <v>1.6037723571000002</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20</v>
      </c>
      <c r="I2178">
        <f t="shared" si="271"/>
        <v>0</v>
      </c>
      <c r="J2178">
        <f t="shared" si="272"/>
        <v>0</v>
      </c>
      <c r="K2178">
        <f>J2178*Weighting!$W$18</f>
        <v>0</v>
      </c>
      <c r="M2178" s="14"/>
    </row>
    <row r="2179" spans="1:25" x14ac:dyDescent="0.45">
      <c r="A2179" s="32" t="str">
        <f>IF(Weighting!$P$19&gt;0,B2179,"")</f>
        <v/>
      </c>
      <c r="B2179">
        <f>Weighting!$C$19</f>
        <v>1.7094471538000002</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20</v>
      </c>
      <c r="I2179">
        <f t="shared" si="271"/>
        <v>0</v>
      </c>
      <c r="J2179">
        <f t="shared" si="272"/>
        <v>0</v>
      </c>
      <c r="K2179">
        <f>J2179*Weighting!$W$19</f>
        <v>0</v>
      </c>
      <c r="M2179" s="14"/>
    </row>
    <row r="2180" spans="1:25" x14ac:dyDescent="0.45">
      <c r="A2180" s="32" t="str">
        <f>IF(Weighting!$P$20&gt;0,B2180,"")</f>
        <v/>
      </c>
      <c r="B2180">
        <f>Weighting!$C$20</f>
        <v>1.8151219505000002</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20</v>
      </c>
      <c r="I2180">
        <f t="shared" si="271"/>
        <v>0</v>
      </c>
      <c r="J2180">
        <f t="shared" si="272"/>
        <v>0</v>
      </c>
      <c r="K2180">
        <f>J2180*Weighting!$W$20</f>
        <v>0</v>
      </c>
      <c r="M2180" s="14"/>
    </row>
    <row r="2181" spans="1:25" x14ac:dyDescent="0.45">
      <c r="A2181" s="32" t="str">
        <f>IF(Weighting!$P$21&gt;0,B2181,"")</f>
        <v/>
      </c>
      <c r="B2181">
        <f>Weighting!$C$21</f>
        <v>1.9207967472000003</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20</v>
      </c>
      <c r="I2181">
        <f t="shared" si="271"/>
        <v>0</v>
      </c>
      <c r="J2181">
        <f t="shared" si="272"/>
        <v>0</v>
      </c>
      <c r="K2181">
        <f>J2181*Weighting!$W$21</f>
        <v>0</v>
      </c>
      <c r="M2181" s="14"/>
    </row>
    <row r="2182" spans="1:25" x14ac:dyDescent="0.45">
      <c r="A2182" s="32" t="str">
        <f>IF(Weighting!$P$22&gt;0,B2182,"")</f>
        <v/>
      </c>
      <c r="B2182">
        <f>Weighting!$C$22</f>
        <v>2.0264715439000001</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20</v>
      </c>
      <c r="I2182">
        <f t="shared" si="271"/>
        <v>0</v>
      </c>
      <c r="J2182">
        <f t="shared" si="272"/>
        <v>0</v>
      </c>
      <c r="K2182">
        <f>J2182*Weighting!$W$22</f>
        <v>0</v>
      </c>
      <c r="M2182" s="14"/>
    </row>
    <row r="2183" spans="1:25" x14ac:dyDescent="0.45">
      <c r="A2183" s="32" t="str">
        <f>IF(Weighting!$P$23&gt;0,B2183,"")</f>
        <v/>
      </c>
      <c r="B2183">
        <f>Weighting!$C$23</f>
        <v>2.1321463405999999</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20</v>
      </c>
      <c r="I2183">
        <f t="shared" si="271"/>
        <v>0</v>
      </c>
      <c r="J2183">
        <f t="shared" si="272"/>
        <v>0</v>
      </c>
      <c r="K2183">
        <f>J2183*Weighting!$W$23</f>
        <v>0</v>
      </c>
      <c r="M2183" s="14"/>
    </row>
    <row r="2184" spans="1:25" x14ac:dyDescent="0.45">
      <c r="A2184" s="32" t="str">
        <f>IF(Weighting!$P$24&gt;0,B2184,"")</f>
        <v/>
      </c>
      <c r="B2184">
        <f>Weighting!$C$24</f>
        <v>2.2378211372999997</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20</v>
      </c>
      <c r="I2184">
        <f t="shared" si="271"/>
        <v>0</v>
      </c>
      <c r="J2184">
        <f t="shared" si="272"/>
        <v>0</v>
      </c>
      <c r="K2184">
        <f>J2184*Weighting!$W$24</f>
        <v>0</v>
      </c>
      <c r="M2184" s="14"/>
    </row>
    <row r="2185" spans="1:25" x14ac:dyDescent="0.45">
      <c r="A2185" s="32" t="str">
        <f>IF(Weighting!$P$25&gt;0,B2185,"")</f>
        <v/>
      </c>
      <c r="B2185">
        <f>Weighting!$C$25</f>
        <v>2.3434959339999994</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20</v>
      </c>
      <c r="I2185">
        <f t="shared" si="271"/>
        <v>0</v>
      </c>
      <c r="J2185">
        <f t="shared" si="272"/>
        <v>0</v>
      </c>
      <c r="K2185">
        <f>J2185*Weighting!$W$25</f>
        <v>0</v>
      </c>
      <c r="M2185" s="14"/>
    </row>
    <row r="2186" spans="1:25" x14ac:dyDescent="0.45">
      <c r="O2186"/>
      <c r="P2186"/>
      <c r="Q2186"/>
      <c r="R2186"/>
    </row>
    <row r="2187" spans="1:25" ht="23.15" x14ac:dyDescent="0.6">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17</v>
      </c>
      <c r="N2187" s="27">
        <f>IF('Input and Summary Results'!$J$16="minimum",'Bin Analysis'!X2188/(M2187-1),'Bin Analysis'!Y2187/('Bin Analysis'!M2187-1))</f>
        <v>0</v>
      </c>
      <c r="O2187" s="27">
        <f>IF(M2187=FALSE,NA(),(VLOOKUP(1,C2190:K2209,4,FALSE))/(M2187-1))</f>
        <v>0.6875</v>
      </c>
      <c r="P2187" s="27">
        <f>IF(M2187=FALSE,NA(),SUM(J2190:J2209)/Weighting!$S$5)</f>
        <v>0.7</v>
      </c>
      <c r="Q2187" s="27">
        <f>IF(M2187=FALSE,NA(),SUM(K2190:K2209)/Weighting!$S$6)</f>
        <v>0.65217391304347827</v>
      </c>
      <c r="R2187" s="27">
        <f>IF(M2187=FALSE,NA(),(VLOOKUP(1,G2190:K2209,3,FALSE))/(M2187-1))</f>
        <v>6.25E-2</v>
      </c>
      <c r="S2187" s="22" t="str">
        <f>IF(M2187=FALSE,NA(),IF(SUM(J2190:J2209)=2,"yes","no"))</f>
        <v>no</v>
      </c>
      <c r="X2187" s="2" cm="2">
        <f t="array" ref="X2187:X2188">FREQUENCY(IF('Data Transformation'!$B$425:$B$6424='Bin Analysis'!L2187,'Data Transformation'!$G$425:$G$6424),'Data Transformation'!$U$11)</f>
        <v>16</v>
      </c>
      <c r="Y2187" s="2" cm="2">
        <f t="array" ref="Y2187:Y2188">FREQUENCY(IF('Data Transformation'!$B$425:$B$6424='Bin Analysis'!L2187,'Data Transformation'!$G$425:$G$6424),'Data Transformation'!$U$12)</f>
        <v>5</v>
      </c>
    </row>
    <row r="2188" spans="1:25" x14ac:dyDescent="0.45">
      <c r="A2188" s="14" t="s">
        <v>67</v>
      </c>
      <c r="B2188" t="s">
        <v>47</v>
      </c>
      <c r="C2188" t="s">
        <v>5</v>
      </c>
      <c r="D2188" t="s">
        <v>100</v>
      </c>
      <c r="E2188" t="s">
        <v>101</v>
      </c>
      <c r="F2188" t="s">
        <v>102</v>
      </c>
      <c r="G2188" t="s">
        <v>70</v>
      </c>
      <c r="H2188" t="s">
        <v>31</v>
      </c>
      <c r="I2188" t="s">
        <v>32</v>
      </c>
      <c r="J2188" t="s">
        <v>46</v>
      </c>
      <c r="K2188" s="14" t="s">
        <v>45</v>
      </c>
      <c r="M2188" s="14"/>
      <c r="X2188" s="2">
        <v>0</v>
      </c>
      <c r="Y2188" s="2">
        <v>11</v>
      </c>
    </row>
    <row r="2189" spans="1:25" x14ac:dyDescent="0.4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45">
      <c r="A2190" s="32">
        <f>IF(Weighting!$P$6&gt;0,B2190,"")</f>
        <v>0.3356747967</v>
      </c>
      <c r="B2190">
        <f>Weighting!$C$6</f>
        <v>0.3356747967</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1</v>
      </c>
      <c r="I2190">
        <f>H2190-H2189</f>
        <v>1</v>
      </c>
      <c r="J2190">
        <f>IF(I2190=0,0,1)</f>
        <v>1</v>
      </c>
      <c r="K2190">
        <f>J2190*Weighting!$W$6</f>
        <v>1</v>
      </c>
      <c r="M2190" s="14"/>
    </row>
    <row r="2191" spans="1:25" x14ac:dyDescent="0.45">
      <c r="A2191" s="32">
        <f>IF(Weighting!$P$7&gt;0,B2191,"")</f>
        <v>0.44134959340000002</v>
      </c>
      <c r="B2191">
        <f>Weighting!$C$7</f>
        <v>0.44134959340000002</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2</v>
      </c>
      <c r="I2191">
        <f t="shared" ref="I2191:I2209" si="274">H2191-H2190</f>
        <v>1</v>
      </c>
      <c r="J2191">
        <f>IF(I2191=0,0,1)</f>
        <v>1</v>
      </c>
      <c r="K2191">
        <f>J2191*Weighting!$W$7</f>
        <v>2</v>
      </c>
      <c r="M2191" s="14"/>
    </row>
    <row r="2192" spans="1:25" x14ac:dyDescent="0.45">
      <c r="A2192" s="32">
        <f>IF(Weighting!$P$8&gt;0,B2192,"")</f>
        <v>0.54702439010000004</v>
      </c>
      <c r="B2192">
        <f>Weighting!$C$8</f>
        <v>0.54702439010000004</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4</v>
      </c>
      <c r="I2192">
        <f t="shared" si="274"/>
        <v>2</v>
      </c>
      <c r="J2192">
        <f t="shared" ref="J2192:J2209" si="275">IF(I2192=0,0,1)</f>
        <v>1</v>
      </c>
      <c r="K2192">
        <f>J2192*Weighting!$W$8</f>
        <v>3</v>
      </c>
      <c r="M2192" s="14"/>
    </row>
    <row r="2193" spans="1:13" x14ac:dyDescent="0.45">
      <c r="A2193" s="32">
        <f>IF(Weighting!$P$9&gt;0,B2193,"")</f>
        <v>0.65269918680000005</v>
      </c>
      <c r="B2193" s="50">
        <f>Weighting!$C$9</f>
        <v>0.65269918680000005</v>
      </c>
      <c r="C2193">
        <f>Weighting!$F$9</f>
        <v>0</v>
      </c>
      <c r="D2193" t="b">
        <f>IF(C2193=1,'Data Transformation'!$G$3+0.5*'Data Transformation'!$W$25,IF(C2194=1,D2194-'Data Transformation'!$W$25,FALSE))</f>
        <v>0</v>
      </c>
      <c r="E2193" t="str">
        <f t="array" ref="E2193">IF(ISLOGICAL(D2193),"",FREQUENCY(IF('Data Transformation'!$B$425:$B$8425='Bin Analysis'!$B2187,'Data Transformation'!$G$425:$G$8425),D2193))</f>
        <v/>
      </c>
      <c r="F2193" t="str">
        <f t="shared" si="273"/>
        <v/>
      </c>
      <c r="G2193">
        <f>Weighting!$H$9</f>
        <v>0</v>
      </c>
      <c r="H2193">
        <f t="array" ref="H2193">FREQUENCY(IF('Data Transformation'!$B$4:$B$8425=B2187,'Data Transformation'!$G$4:$G$8425),'Bin Analysis'!$B2193)</f>
        <v>5</v>
      </c>
      <c r="I2193">
        <f t="shared" si="274"/>
        <v>1</v>
      </c>
      <c r="J2193">
        <f t="shared" si="275"/>
        <v>1</v>
      </c>
      <c r="K2193">
        <f>J2193*Weighting!$W$9</f>
        <v>3</v>
      </c>
      <c r="M2193" s="14"/>
    </row>
    <row r="2194" spans="1:13" x14ac:dyDescent="0.45">
      <c r="A2194" s="32">
        <f>IF(Weighting!$P$10&gt;0,B2194,"")</f>
        <v>0.75837398350000007</v>
      </c>
      <c r="B2194">
        <f>Weighting!$C$10</f>
        <v>0.75837398350000007</v>
      </c>
      <c r="C2194">
        <f>Weighting!$F$10</f>
        <v>0</v>
      </c>
      <c r="D2194" t="b">
        <f>IF(C2194=1,'Data Transformation'!$G$3+0.5*'Data Transformation'!$W$25,IF(C2195=1,D2195-'Data Transformation'!$W$25,FALSE))</f>
        <v>0</v>
      </c>
      <c r="E2194" t="str">
        <f t="array" ref="E2194">IF(ISLOGICAL(D2194),"",FREQUENCY(IF('Data Transformation'!$B$425:$B$8425='Bin Analysis'!$B2187,'Data Transformation'!$G$425:$G$8425),D2194))</f>
        <v/>
      </c>
      <c r="F2194" t="str">
        <f t="shared" si="273"/>
        <v/>
      </c>
      <c r="G2194">
        <f>Weighting!$H$10</f>
        <v>0</v>
      </c>
      <c r="H2194">
        <f t="array" ref="H2194">FREQUENCY(IF('Data Transformation'!$B$4:$B$8425=B2187,'Data Transformation'!$G$4:$G$8425),'Bin Analysis'!$B2194)</f>
        <v>5</v>
      </c>
      <c r="I2194">
        <f t="shared" si="274"/>
        <v>0</v>
      </c>
      <c r="J2194">
        <f t="shared" si="275"/>
        <v>0</v>
      </c>
      <c r="K2194">
        <f>J2194*Weighting!$W$10</f>
        <v>0</v>
      </c>
      <c r="M2194" s="14"/>
    </row>
    <row r="2195" spans="1:13" x14ac:dyDescent="0.45">
      <c r="A2195" s="32">
        <f>IF(Weighting!$P$11&gt;0,B2195,"")</f>
        <v>0.86404878020000009</v>
      </c>
      <c r="B2195">
        <f>Weighting!$C$11</f>
        <v>0.86404878020000009</v>
      </c>
      <c r="C2195">
        <f>Weighting!$F$11</f>
        <v>0</v>
      </c>
      <c r="D2195" t="b">
        <f>IF(C2195=1,'Data Transformation'!$G$3+0.5*'Data Transformation'!$W$25,IF(C2196=1,D2196-'Data Transformation'!$W$25,FALSE))</f>
        <v>0</v>
      </c>
      <c r="E2195" t="str">
        <f t="array" ref="E2195">IF(ISLOGICAL(D2195),"",FREQUENCY(IF('Data Transformation'!$B$425:$B$8425='Bin Analysis'!$B2187,'Data Transformation'!$G$425:$G$8425),D2195))</f>
        <v/>
      </c>
      <c r="F2195" t="str">
        <f t="shared" si="273"/>
        <v/>
      </c>
      <c r="G2195">
        <f>Weighting!$H$11</f>
        <v>0</v>
      </c>
      <c r="H2195">
        <f t="array" ref="H2195">FREQUENCY(IF('Data Transformation'!$B$4:$B$8425=B2187,'Data Transformation'!$G$4:$G$8425),'Bin Analysis'!$B2195)</f>
        <v>7</v>
      </c>
      <c r="I2195">
        <f t="shared" si="274"/>
        <v>2</v>
      </c>
      <c r="J2195">
        <f t="shared" si="275"/>
        <v>1</v>
      </c>
      <c r="K2195">
        <f>J2195*Weighting!$W$11</f>
        <v>3</v>
      </c>
      <c r="M2195" s="14"/>
    </row>
    <row r="2196" spans="1:13" x14ac:dyDescent="0.45">
      <c r="A2196" s="32">
        <f>IF(Weighting!$P$12&gt;0,B2196,"")</f>
        <v>0.96972357690000011</v>
      </c>
      <c r="B2196">
        <f>Weighting!$C$12</f>
        <v>0.96972357690000011</v>
      </c>
      <c r="C2196">
        <f>Weighting!$F$12</f>
        <v>0</v>
      </c>
      <c r="D2196">
        <f>IF(C2196=1,'Data Transformation'!$G$3+0.5*'Data Transformation'!$W$25,IF(C2197=1,D2197-'Data Transformation'!$W$25,FALSE))</f>
        <v>0.76999999999999991</v>
      </c>
      <c r="E2196">
        <f t="array" ref="E2196">IF(ISLOGICAL(D2196),"",FREQUENCY(IF('Data Transformation'!$B$425:$B$8425='Bin Analysis'!$B2187,'Data Transformation'!$G$425:$G$8425),D2196))</f>
        <v>5</v>
      </c>
      <c r="F2196" t="e">
        <f t="shared" si="273"/>
        <v>#VALUE!</v>
      </c>
      <c r="G2196">
        <f>Weighting!$H$12</f>
        <v>0</v>
      </c>
      <c r="H2196">
        <f t="array" ref="H2196">FREQUENCY(IF('Data Transformation'!$B$4:$B$8425=B2187,'Data Transformation'!$G$4:$G$8425),'Bin Analysis'!$B2196)</f>
        <v>13</v>
      </c>
      <c r="I2196">
        <f t="shared" si="274"/>
        <v>6</v>
      </c>
      <c r="J2196">
        <f t="shared" si="275"/>
        <v>1</v>
      </c>
      <c r="K2196">
        <f>J2196*Weighting!$W$12</f>
        <v>2</v>
      </c>
      <c r="M2196" s="14"/>
    </row>
    <row r="2197" spans="1:13" x14ac:dyDescent="0.45">
      <c r="A2197" s="32">
        <f>IF(Weighting!$P$13&gt;0,B2197,"")</f>
        <v>1.0753983736000001</v>
      </c>
      <c r="B2197">
        <f>Weighting!$C$13</f>
        <v>1.0753983736000001</v>
      </c>
      <c r="C2197">
        <f>Weighting!$F$13</f>
        <v>1</v>
      </c>
      <c r="D2197">
        <f>IF(C2197=1,'Data Transformation'!$G$3+0.5*'Data Transformation'!$W$25,IF(C2198=1,D2198-'Data Transformation'!$W$25,FALSE))</f>
        <v>1.17</v>
      </c>
      <c r="E2197">
        <f t="array" ref="E2197">IF(ISLOGICAL(D2197),"",FREQUENCY(IF('Data Transformation'!$B$425:$B$8425='Bin Analysis'!$B2187,'Data Transformation'!$G$425:$G$8425),D2197))</f>
        <v>16</v>
      </c>
      <c r="F2197">
        <f t="shared" si="273"/>
        <v>11</v>
      </c>
      <c r="G2197">
        <f>Weighting!$H$13</f>
        <v>0</v>
      </c>
      <c r="H2197">
        <f t="array" ref="H2197">FREQUENCY(IF('Data Transformation'!$B$4:$B$8425=B2187,'Data Transformation'!$G$4:$G$8425),'Bin Analysis'!$B2197)</f>
        <v>17</v>
      </c>
      <c r="I2197">
        <f t="shared" si="274"/>
        <v>4</v>
      </c>
      <c r="J2197">
        <f t="shared" si="275"/>
        <v>1</v>
      </c>
      <c r="K2197">
        <f>J2197*Weighting!$W$13</f>
        <v>1</v>
      </c>
      <c r="M2197" s="14"/>
    </row>
    <row r="2198" spans="1:13" x14ac:dyDescent="0.45">
      <c r="A2198" s="32">
        <f>IF(Weighting!$P$14&gt;0,B2198,"")</f>
        <v>1.1810731703000001</v>
      </c>
      <c r="B2198">
        <f>Weighting!$C$14</f>
        <v>1.1810731703000001</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17</v>
      </c>
      <c r="I2198">
        <f t="shared" si="274"/>
        <v>0</v>
      </c>
      <c r="J2198">
        <f t="shared" si="275"/>
        <v>0</v>
      </c>
      <c r="K2198">
        <f>J2198*Weighting!$W$14</f>
        <v>0</v>
      </c>
      <c r="M2198" s="14"/>
    </row>
    <row r="2199" spans="1:13" x14ac:dyDescent="0.45">
      <c r="A2199" s="32">
        <f>IF(Weighting!$P$15&gt;0,B2199,"")</f>
        <v>1.2867489670000001</v>
      </c>
      <c r="B2199">
        <f>Weighting!$C$15</f>
        <v>1.2867489670000001</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17</v>
      </c>
      <c r="I2199">
        <f t="shared" si="274"/>
        <v>0</v>
      </c>
      <c r="J2199">
        <f t="shared" si="275"/>
        <v>0</v>
      </c>
      <c r="K2199">
        <f>J2199*Weighting!$W$15</f>
        <v>0</v>
      </c>
      <c r="M2199" s="14"/>
    </row>
    <row r="2200" spans="1:13" x14ac:dyDescent="0.45">
      <c r="A2200" s="32" t="str">
        <f>IF(Weighting!$P$16&gt;0,B2200,"")</f>
        <v/>
      </c>
      <c r="B2200">
        <f>Weighting!$C$16</f>
        <v>1.3924227637000002</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17</v>
      </c>
      <c r="I2200">
        <f t="shared" si="274"/>
        <v>0</v>
      </c>
      <c r="J2200">
        <f t="shared" si="275"/>
        <v>0</v>
      </c>
      <c r="K2200">
        <f>J2200*Weighting!$W$16</f>
        <v>0</v>
      </c>
      <c r="M2200" s="14"/>
    </row>
    <row r="2201" spans="1:13" x14ac:dyDescent="0.45">
      <c r="A2201" s="32" t="str">
        <f>IF(Weighting!$P$17&gt;0,B2201,"")</f>
        <v/>
      </c>
      <c r="B2201">
        <f>Weighting!$C$17</f>
        <v>1.4980975604000002</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17</v>
      </c>
      <c r="I2201">
        <f t="shared" si="274"/>
        <v>0</v>
      </c>
      <c r="J2201">
        <f t="shared" si="275"/>
        <v>0</v>
      </c>
      <c r="K2201">
        <f>J2201*Weighting!$W$17</f>
        <v>0</v>
      </c>
      <c r="M2201" s="14"/>
    </row>
    <row r="2202" spans="1:13" x14ac:dyDescent="0.45">
      <c r="A2202" s="32" t="str">
        <f>IF(Weighting!$P$18&gt;0,B2202,"")</f>
        <v/>
      </c>
      <c r="B2202">
        <f>Weighting!$C$18</f>
        <v>1.6037723571000002</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17</v>
      </c>
      <c r="I2202">
        <f t="shared" si="274"/>
        <v>0</v>
      </c>
      <c r="J2202">
        <f t="shared" si="275"/>
        <v>0</v>
      </c>
      <c r="K2202">
        <f>J2202*Weighting!$W$18</f>
        <v>0</v>
      </c>
      <c r="M2202" s="14"/>
    </row>
    <row r="2203" spans="1:13" x14ac:dyDescent="0.45">
      <c r="A2203" s="32" t="str">
        <f>IF(Weighting!$P$19&gt;0,B2203,"")</f>
        <v/>
      </c>
      <c r="B2203">
        <f>Weighting!$C$19</f>
        <v>1.7094471538000002</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17</v>
      </c>
      <c r="I2203">
        <f t="shared" si="274"/>
        <v>0</v>
      </c>
      <c r="J2203">
        <f t="shared" si="275"/>
        <v>0</v>
      </c>
      <c r="K2203">
        <f>J2203*Weighting!$W$19</f>
        <v>0</v>
      </c>
      <c r="M2203" s="14"/>
    </row>
    <row r="2204" spans="1:13" x14ac:dyDescent="0.45">
      <c r="A2204" s="32" t="str">
        <f>IF(Weighting!$P$20&gt;0,B2204,"")</f>
        <v/>
      </c>
      <c r="B2204">
        <f>Weighting!$C$20</f>
        <v>1.8151219505000002</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17</v>
      </c>
      <c r="I2204">
        <f t="shared" si="274"/>
        <v>0</v>
      </c>
      <c r="J2204">
        <f t="shared" si="275"/>
        <v>0</v>
      </c>
      <c r="K2204">
        <f>J2204*Weighting!$W$20</f>
        <v>0</v>
      </c>
      <c r="M2204" s="14"/>
    </row>
    <row r="2205" spans="1:13" x14ac:dyDescent="0.45">
      <c r="A2205" s="32" t="str">
        <f>IF(Weighting!$P$21&gt;0,B2205,"")</f>
        <v/>
      </c>
      <c r="B2205">
        <f>Weighting!$C$21</f>
        <v>1.9207967472000003</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17</v>
      </c>
      <c r="I2205">
        <f t="shared" si="274"/>
        <v>0</v>
      </c>
      <c r="J2205">
        <f t="shared" si="275"/>
        <v>0</v>
      </c>
      <c r="K2205">
        <f>J2205*Weighting!$W$21</f>
        <v>0</v>
      </c>
      <c r="M2205" s="14"/>
    </row>
    <row r="2206" spans="1:13" x14ac:dyDescent="0.45">
      <c r="A2206" s="32" t="str">
        <f>IF(Weighting!$P$22&gt;0,B2206,"")</f>
        <v/>
      </c>
      <c r="B2206">
        <f>Weighting!$C$22</f>
        <v>2.0264715439000001</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17</v>
      </c>
      <c r="I2206">
        <f t="shared" si="274"/>
        <v>0</v>
      </c>
      <c r="J2206">
        <f t="shared" si="275"/>
        <v>0</v>
      </c>
      <c r="K2206">
        <f>J2206*Weighting!$W$22</f>
        <v>0</v>
      </c>
      <c r="M2206" s="14"/>
    </row>
    <row r="2207" spans="1:13" x14ac:dyDescent="0.45">
      <c r="A2207" s="32" t="str">
        <f>IF(Weighting!$P$23&gt;0,B2207,"")</f>
        <v/>
      </c>
      <c r="B2207">
        <f>Weighting!$C$23</f>
        <v>2.1321463405999999</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17</v>
      </c>
      <c r="I2207">
        <f t="shared" si="274"/>
        <v>0</v>
      </c>
      <c r="J2207">
        <f t="shared" si="275"/>
        <v>0</v>
      </c>
      <c r="K2207">
        <f>J2207*Weighting!$W$23</f>
        <v>0</v>
      </c>
      <c r="M2207" s="14"/>
    </row>
    <row r="2208" spans="1:13" x14ac:dyDescent="0.45">
      <c r="A2208" s="32" t="str">
        <f>IF(Weighting!$P$24&gt;0,B2208,"")</f>
        <v/>
      </c>
      <c r="B2208">
        <f>Weighting!$C$24</f>
        <v>2.2378211372999997</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17</v>
      </c>
      <c r="I2208">
        <f t="shared" si="274"/>
        <v>0</v>
      </c>
      <c r="J2208">
        <f t="shared" si="275"/>
        <v>0</v>
      </c>
      <c r="K2208">
        <f>J2208*Weighting!$W$24</f>
        <v>0</v>
      </c>
      <c r="M2208" s="14"/>
    </row>
    <row r="2209" spans="1:25" x14ac:dyDescent="0.45">
      <c r="A2209" s="32" t="str">
        <f>IF(Weighting!$P$25&gt;0,B2209,"")</f>
        <v/>
      </c>
      <c r="B2209">
        <f>Weighting!$C$25</f>
        <v>2.3434959339999994</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17</v>
      </c>
      <c r="I2209">
        <f t="shared" si="274"/>
        <v>0</v>
      </c>
      <c r="J2209">
        <f t="shared" si="275"/>
        <v>0</v>
      </c>
      <c r="K2209">
        <f>J2209*Weighting!$W$25</f>
        <v>0</v>
      </c>
      <c r="M2209" s="14"/>
    </row>
    <row r="2210" spans="1:25" x14ac:dyDescent="0.45">
      <c r="O2210"/>
      <c r="P2210"/>
      <c r="Q2210"/>
      <c r="R2210"/>
    </row>
    <row r="2211" spans="1:25" ht="23.15" x14ac:dyDescent="0.6">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15</v>
      </c>
      <c r="N2211" s="27">
        <f>IF('Input and Summary Results'!$J$16="minimum",'Bin Analysis'!X2212/(M2211-1),'Bin Analysis'!Y2211/('Bin Analysis'!M2211-1))</f>
        <v>0</v>
      </c>
      <c r="O2211" s="27">
        <f>IF(M2211=FALSE,NA(),(VLOOKUP(1,C2214:K2233,4,FALSE))/(M2211-1))</f>
        <v>1</v>
      </c>
      <c r="P2211" s="27">
        <f>IF(M2211=FALSE,NA(),SUM(J2214:J2233)/Weighting!$S$5)</f>
        <v>0.3</v>
      </c>
      <c r="Q2211" s="27">
        <f>IF(M2211=FALSE,NA(),SUM(K2214:K2233)/Weighting!$S$6)</f>
        <v>0.2608695652173913</v>
      </c>
      <c r="R2211" s="27">
        <f>IF(M2211=FALSE,NA(),(VLOOKUP(1,G2214:K2233,3,FALSE))/(M2211-1))</f>
        <v>0</v>
      </c>
      <c r="S2211" s="22" t="str">
        <f>IF(M2211=FALSE,NA(),IF(SUM(J2214:J2233)=2,"yes","no"))</f>
        <v>no</v>
      </c>
      <c r="X2211" s="2" cm="2">
        <f t="array" ref="X2211:X2212">FREQUENCY(IF('Data Transformation'!$B$425:$B$6424='Bin Analysis'!L2211,'Data Transformation'!$G$425:$G$6424),'Data Transformation'!$U$11)</f>
        <v>14</v>
      </c>
      <c r="Y2211" s="2" cm="2">
        <f t="array" ref="Y2211:Y2212">FREQUENCY(IF('Data Transformation'!$B$425:$B$6424='Bin Analysis'!L2211,'Data Transformation'!$G$425:$G$6424),'Data Transformation'!$U$12)</f>
        <v>0</v>
      </c>
    </row>
    <row r="2212" spans="1:25" x14ac:dyDescent="0.45">
      <c r="A2212" s="14" t="s">
        <v>67</v>
      </c>
      <c r="B2212" t="s">
        <v>47</v>
      </c>
      <c r="C2212" t="s">
        <v>5</v>
      </c>
      <c r="D2212" t="s">
        <v>100</v>
      </c>
      <c r="E2212" t="s">
        <v>101</v>
      </c>
      <c r="F2212" t="s">
        <v>102</v>
      </c>
      <c r="G2212" t="s">
        <v>70</v>
      </c>
      <c r="H2212" t="s">
        <v>31</v>
      </c>
      <c r="I2212" t="s">
        <v>32</v>
      </c>
      <c r="J2212" t="s">
        <v>46</v>
      </c>
      <c r="K2212" s="14" t="s">
        <v>45</v>
      </c>
      <c r="M2212" s="14"/>
      <c r="X2212" s="2">
        <v>0</v>
      </c>
      <c r="Y2212" s="2">
        <v>14</v>
      </c>
    </row>
    <row r="2213" spans="1:25" x14ac:dyDescent="0.4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45">
      <c r="A2214" s="32">
        <f>IF(Weighting!$P$6&gt;0,B2214,"")</f>
        <v>0.3356747967</v>
      </c>
      <c r="B2214">
        <f>Weighting!$C$6</f>
        <v>0.3356747967</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0</v>
      </c>
      <c r="I2214">
        <f>H2214-H2213</f>
        <v>0</v>
      </c>
      <c r="J2214">
        <f>IF(I2214=0,0,1)</f>
        <v>0</v>
      </c>
      <c r="K2214">
        <f>J2214*Weighting!$W$6</f>
        <v>0</v>
      </c>
      <c r="M2214" s="14"/>
    </row>
    <row r="2215" spans="1:25" x14ac:dyDescent="0.45">
      <c r="A2215" s="32">
        <f>IF(Weighting!$P$7&gt;0,B2215,"")</f>
        <v>0.44134959340000002</v>
      </c>
      <c r="B2215">
        <f>Weighting!$C$7</f>
        <v>0.44134959340000002</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0</v>
      </c>
      <c r="I2215">
        <f t="shared" ref="I2215:I2233" si="277">H2215-H2214</f>
        <v>0</v>
      </c>
      <c r="J2215">
        <f>IF(I2215=0,0,1)</f>
        <v>0</v>
      </c>
      <c r="K2215">
        <f>J2215*Weighting!$W$7</f>
        <v>0</v>
      </c>
      <c r="M2215" s="14"/>
    </row>
    <row r="2216" spans="1:25" x14ac:dyDescent="0.45">
      <c r="A2216" s="32">
        <f>IF(Weighting!$P$8&gt;0,B2216,"")</f>
        <v>0.54702439010000004</v>
      </c>
      <c r="B2216">
        <f>Weighting!$C$8</f>
        <v>0.54702439010000004</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0</v>
      </c>
      <c r="I2216">
        <f t="shared" si="277"/>
        <v>0</v>
      </c>
      <c r="J2216">
        <f t="shared" ref="J2216:J2233" si="278">IF(I2216=0,0,1)</f>
        <v>0</v>
      </c>
      <c r="K2216">
        <f>J2216*Weighting!$W$8</f>
        <v>0</v>
      </c>
      <c r="M2216" s="14"/>
    </row>
    <row r="2217" spans="1:25" x14ac:dyDescent="0.45">
      <c r="A2217" s="32">
        <f>IF(Weighting!$P$9&gt;0,B2217,"")</f>
        <v>0.65269918680000005</v>
      </c>
      <c r="B2217" s="50">
        <f>Weighting!$C$9</f>
        <v>0.65269918680000005</v>
      </c>
      <c r="C2217">
        <f>Weighting!$F$9</f>
        <v>0</v>
      </c>
      <c r="D2217" t="b">
        <f>IF(C2217=1,'Data Transformation'!$G$3+0.5*'Data Transformation'!$W$25,IF(C2218=1,D2218-'Data Transformation'!$W$25,FALSE))</f>
        <v>0</v>
      </c>
      <c r="E2217" t="str">
        <f t="array" ref="E2217">IF(ISLOGICAL(D2217),"",FREQUENCY(IF('Data Transformation'!$B$425:$B$8425='Bin Analysis'!$B2211,'Data Transformation'!$G$425:$G$8425),D2217))</f>
        <v/>
      </c>
      <c r="F2217" t="str">
        <f t="shared" si="276"/>
        <v/>
      </c>
      <c r="G2217">
        <f>Weighting!$H$9</f>
        <v>0</v>
      </c>
      <c r="H2217">
        <f t="array" ref="H2217">FREQUENCY(IF('Data Transformation'!$B$4:$B$8425=B2211,'Data Transformation'!$G$4:$G$8425),'Bin Analysis'!$B2217)</f>
        <v>0</v>
      </c>
      <c r="I2217">
        <f t="shared" si="277"/>
        <v>0</v>
      </c>
      <c r="J2217">
        <f t="shared" si="278"/>
        <v>0</v>
      </c>
      <c r="K2217">
        <f>J2217*Weighting!$W$9</f>
        <v>0</v>
      </c>
      <c r="M2217" s="14"/>
    </row>
    <row r="2218" spans="1:25" x14ac:dyDescent="0.45">
      <c r="A2218" s="32">
        <f>IF(Weighting!$P$10&gt;0,B2218,"")</f>
        <v>0.75837398350000007</v>
      </c>
      <c r="B2218">
        <f>Weighting!$C$10</f>
        <v>0.75837398350000007</v>
      </c>
      <c r="C2218">
        <f>Weighting!$F$10</f>
        <v>0</v>
      </c>
      <c r="D2218" t="b">
        <f>IF(C2218=1,'Data Transformation'!$G$3+0.5*'Data Transformation'!$W$25,IF(C2219=1,D2219-'Data Transformation'!$W$25,FALSE))</f>
        <v>0</v>
      </c>
      <c r="E2218" t="str">
        <f t="array" ref="E2218">IF(ISLOGICAL(D2218),"",FREQUENCY(IF('Data Transformation'!$B$425:$B$8425='Bin Analysis'!$B2211,'Data Transformation'!$G$425:$G$8425),D2218))</f>
        <v/>
      </c>
      <c r="F2218" t="str">
        <f t="shared" si="276"/>
        <v/>
      </c>
      <c r="G2218">
        <f>Weighting!$H$10</f>
        <v>0</v>
      </c>
      <c r="H2218">
        <f t="array" ref="H2218">FREQUENCY(IF('Data Transformation'!$B$4:$B$8425=B2211,'Data Transformation'!$G$4:$G$8425),'Bin Analysis'!$B2218)</f>
        <v>0</v>
      </c>
      <c r="I2218">
        <f t="shared" si="277"/>
        <v>0</v>
      </c>
      <c r="J2218">
        <f t="shared" si="278"/>
        <v>0</v>
      </c>
      <c r="K2218">
        <f>J2218*Weighting!$W$10</f>
        <v>0</v>
      </c>
      <c r="M2218" s="14"/>
    </row>
    <row r="2219" spans="1:25" x14ac:dyDescent="0.45">
      <c r="A2219" s="32">
        <f>IF(Weighting!$P$11&gt;0,B2219,"")</f>
        <v>0.86404878020000009</v>
      </c>
      <c r="B2219">
        <f>Weighting!$C$11</f>
        <v>0.86404878020000009</v>
      </c>
      <c r="C2219">
        <f>Weighting!$F$11</f>
        <v>0</v>
      </c>
      <c r="D2219" t="b">
        <f>IF(C2219=1,'Data Transformation'!$G$3+0.5*'Data Transformation'!$W$25,IF(C2220=1,D2220-'Data Transformation'!$W$25,FALSE))</f>
        <v>0</v>
      </c>
      <c r="E2219" t="str">
        <f t="array" ref="E2219">IF(ISLOGICAL(D2219),"",FREQUENCY(IF('Data Transformation'!$B$425:$B$8425='Bin Analysis'!$B2211,'Data Transformation'!$G$425:$G$8425),D2219))</f>
        <v/>
      </c>
      <c r="F2219" t="str">
        <f t="shared" si="276"/>
        <v/>
      </c>
      <c r="G2219">
        <f>Weighting!$H$11</f>
        <v>0</v>
      </c>
      <c r="H2219">
        <f t="array" ref="H2219">FREQUENCY(IF('Data Transformation'!$B$4:$B$8425=B2211,'Data Transformation'!$G$4:$G$8425),'Bin Analysis'!$B2219)</f>
        <v>3</v>
      </c>
      <c r="I2219">
        <f t="shared" si="277"/>
        <v>3</v>
      </c>
      <c r="J2219">
        <f t="shared" si="278"/>
        <v>1</v>
      </c>
      <c r="K2219">
        <f>J2219*Weighting!$W$11</f>
        <v>3</v>
      </c>
      <c r="M2219" s="14"/>
    </row>
    <row r="2220" spans="1:25" x14ac:dyDescent="0.45">
      <c r="A2220" s="32">
        <f>IF(Weighting!$P$12&gt;0,B2220,"")</f>
        <v>0.96972357690000011</v>
      </c>
      <c r="B2220">
        <f>Weighting!$C$12</f>
        <v>0.96972357690000011</v>
      </c>
      <c r="C2220">
        <f>Weighting!$F$12</f>
        <v>0</v>
      </c>
      <c r="D2220">
        <f>IF(C2220=1,'Data Transformation'!$G$3+0.5*'Data Transformation'!$W$25,IF(C2221=1,D2221-'Data Transformation'!$W$25,FALSE))</f>
        <v>0.76999999999999991</v>
      </c>
      <c r="E2220">
        <f t="array" ref="E2220">IF(ISLOGICAL(D2220),"",FREQUENCY(IF('Data Transformation'!$B$425:$B$8425='Bin Analysis'!$B2211,'Data Transformation'!$G$425:$G$8425),D2220))</f>
        <v>0</v>
      </c>
      <c r="F2220" t="e">
        <f t="shared" si="276"/>
        <v>#VALUE!</v>
      </c>
      <c r="G2220">
        <f>Weighting!$H$12</f>
        <v>0</v>
      </c>
      <c r="H2220">
        <f t="array" ref="H2220">FREQUENCY(IF('Data Transformation'!$B$4:$B$8425=B2211,'Data Transformation'!$G$4:$G$8425),'Bin Analysis'!$B2220)</f>
        <v>10</v>
      </c>
      <c r="I2220">
        <f t="shared" si="277"/>
        <v>7</v>
      </c>
      <c r="J2220">
        <f t="shared" si="278"/>
        <v>1</v>
      </c>
      <c r="K2220">
        <f>J2220*Weighting!$W$12</f>
        <v>2</v>
      </c>
      <c r="M2220" s="14"/>
    </row>
    <row r="2221" spans="1:25" x14ac:dyDescent="0.45">
      <c r="A2221" s="32">
        <f>IF(Weighting!$P$13&gt;0,B2221,"")</f>
        <v>1.0753983736000001</v>
      </c>
      <c r="B2221">
        <f>Weighting!$C$13</f>
        <v>1.0753983736000001</v>
      </c>
      <c r="C2221">
        <f>Weighting!$F$13</f>
        <v>1</v>
      </c>
      <c r="D2221">
        <f>IF(C2221=1,'Data Transformation'!$G$3+0.5*'Data Transformation'!$W$25,IF(C2222=1,D2222-'Data Transformation'!$W$25,FALSE))</f>
        <v>1.17</v>
      </c>
      <c r="E2221">
        <f t="array" ref="E2221">IF(ISLOGICAL(D2221),"",FREQUENCY(IF('Data Transformation'!$B$425:$B$8425='Bin Analysis'!$B2211,'Data Transformation'!$G$425:$G$8425),D2221))</f>
        <v>14</v>
      </c>
      <c r="F2221">
        <f t="shared" si="276"/>
        <v>14</v>
      </c>
      <c r="G2221">
        <f>Weighting!$H$13</f>
        <v>0</v>
      </c>
      <c r="H2221">
        <f t="array" ref="H2221">FREQUENCY(IF('Data Transformation'!$B$4:$B$8425=B2211,'Data Transformation'!$G$4:$G$8425),'Bin Analysis'!$B2221)</f>
        <v>15</v>
      </c>
      <c r="I2221">
        <f t="shared" si="277"/>
        <v>5</v>
      </c>
      <c r="J2221">
        <f t="shared" si="278"/>
        <v>1</v>
      </c>
      <c r="K2221">
        <f>J2221*Weighting!$W$13</f>
        <v>1</v>
      </c>
      <c r="M2221" s="14"/>
    </row>
    <row r="2222" spans="1:25" x14ac:dyDescent="0.45">
      <c r="A2222" s="32">
        <f>IF(Weighting!$P$14&gt;0,B2222,"")</f>
        <v>1.1810731703000001</v>
      </c>
      <c r="B2222">
        <f>Weighting!$C$14</f>
        <v>1.1810731703000001</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15</v>
      </c>
      <c r="I2222">
        <f t="shared" si="277"/>
        <v>0</v>
      </c>
      <c r="J2222">
        <f t="shared" si="278"/>
        <v>0</v>
      </c>
      <c r="K2222">
        <f>J2222*Weighting!$W$14</f>
        <v>0</v>
      </c>
      <c r="M2222" s="14"/>
    </row>
    <row r="2223" spans="1:25" x14ac:dyDescent="0.45">
      <c r="A2223" s="32">
        <f>IF(Weighting!$P$15&gt;0,B2223,"")</f>
        <v>1.2867489670000001</v>
      </c>
      <c r="B2223">
        <f>Weighting!$C$15</f>
        <v>1.2867489670000001</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15</v>
      </c>
      <c r="I2223">
        <f t="shared" si="277"/>
        <v>0</v>
      </c>
      <c r="J2223">
        <f t="shared" si="278"/>
        <v>0</v>
      </c>
      <c r="K2223">
        <f>J2223*Weighting!$W$15</f>
        <v>0</v>
      </c>
      <c r="M2223" s="14"/>
    </row>
    <row r="2224" spans="1:25" x14ac:dyDescent="0.45">
      <c r="A2224" s="32" t="str">
        <f>IF(Weighting!$P$16&gt;0,B2224,"")</f>
        <v/>
      </c>
      <c r="B2224">
        <f>Weighting!$C$16</f>
        <v>1.3924227637000002</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15</v>
      </c>
      <c r="I2224">
        <f t="shared" si="277"/>
        <v>0</v>
      </c>
      <c r="J2224">
        <f t="shared" si="278"/>
        <v>0</v>
      </c>
      <c r="K2224">
        <f>J2224*Weighting!$W$16</f>
        <v>0</v>
      </c>
      <c r="M2224" s="14"/>
    </row>
    <row r="2225" spans="1:25" x14ac:dyDescent="0.45">
      <c r="A2225" s="32" t="str">
        <f>IF(Weighting!$P$17&gt;0,B2225,"")</f>
        <v/>
      </c>
      <c r="B2225">
        <f>Weighting!$C$17</f>
        <v>1.4980975604000002</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15</v>
      </c>
      <c r="I2225">
        <f t="shared" si="277"/>
        <v>0</v>
      </c>
      <c r="J2225">
        <f t="shared" si="278"/>
        <v>0</v>
      </c>
      <c r="K2225">
        <f>J2225*Weighting!$W$17</f>
        <v>0</v>
      </c>
      <c r="M2225" s="14"/>
    </row>
    <row r="2226" spans="1:25" x14ac:dyDescent="0.45">
      <c r="A2226" s="32" t="str">
        <f>IF(Weighting!$P$18&gt;0,B2226,"")</f>
        <v/>
      </c>
      <c r="B2226">
        <f>Weighting!$C$18</f>
        <v>1.6037723571000002</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15</v>
      </c>
      <c r="I2226">
        <f t="shared" si="277"/>
        <v>0</v>
      </c>
      <c r="J2226">
        <f t="shared" si="278"/>
        <v>0</v>
      </c>
      <c r="K2226">
        <f>J2226*Weighting!$W$18</f>
        <v>0</v>
      </c>
      <c r="M2226" s="14"/>
    </row>
    <row r="2227" spans="1:25" x14ac:dyDescent="0.45">
      <c r="A2227" s="32" t="str">
        <f>IF(Weighting!$P$19&gt;0,B2227,"")</f>
        <v/>
      </c>
      <c r="B2227">
        <f>Weighting!$C$19</f>
        <v>1.7094471538000002</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15</v>
      </c>
      <c r="I2227">
        <f t="shared" si="277"/>
        <v>0</v>
      </c>
      <c r="J2227">
        <f t="shared" si="278"/>
        <v>0</v>
      </c>
      <c r="K2227">
        <f>J2227*Weighting!$W$19</f>
        <v>0</v>
      </c>
      <c r="M2227" s="14"/>
    </row>
    <row r="2228" spans="1:25" x14ac:dyDescent="0.45">
      <c r="A2228" s="32" t="str">
        <f>IF(Weighting!$P$20&gt;0,B2228,"")</f>
        <v/>
      </c>
      <c r="B2228">
        <f>Weighting!$C$20</f>
        <v>1.8151219505000002</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15</v>
      </c>
      <c r="I2228">
        <f t="shared" si="277"/>
        <v>0</v>
      </c>
      <c r="J2228">
        <f t="shared" si="278"/>
        <v>0</v>
      </c>
      <c r="K2228">
        <f>J2228*Weighting!$W$20</f>
        <v>0</v>
      </c>
      <c r="M2228" s="14"/>
    </row>
    <row r="2229" spans="1:25" x14ac:dyDescent="0.45">
      <c r="A2229" s="32" t="str">
        <f>IF(Weighting!$P$21&gt;0,B2229,"")</f>
        <v/>
      </c>
      <c r="B2229">
        <f>Weighting!$C$21</f>
        <v>1.9207967472000003</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15</v>
      </c>
      <c r="I2229">
        <f t="shared" si="277"/>
        <v>0</v>
      </c>
      <c r="J2229">
        <f t="shared" si="278"/>
        <v>0</v>
      </c>
      <c r="K2229">
        <f>J2229*Weighting!$W$21</f>
        <v>0</v>
      </c>
      <c r="M2229" s="14"/>
    </row>
    <row r="2230" spans="1:25" x14ac:dyDescent="0.45">
      <c r="A2230" s="32" t="str">
        <f>IF(Weighting!$P$22&gt;0,B2230,"")</f>
        <v/>
      </c>
      <c r="B2230">
        <f>Weighting!$C$22</f>
        <v>2.0264715439000001</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15</v>
      </c>
      <c r="I2230">
        <f t="shared" si="277"/>
        <v>0</v>
      </c>
      <c r="J2230">
        <f t="shared" si="278"/>
        <v>0</v>
      </c>
      <c r="K2230">
        <f>J2230*Weighting!$W$22</f>
        <v>0</v>
      </c>
      <c r="M2230" s="14"/>
    </row>
    <row r="2231" spans="1:25" x14ac:dyDescent="0.45">
      <c r="A2231" s="32" t="str">
        <f>IF(Weighting!$P$23&gt;0,B2231,"")</f>
        <v/>
      </c>
      <c r="B2231">
        <f>Weighting!$C$23</f>
        <v>2.1321463405999999</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15</v>
      </c>
      <c r="I2231">
        <f t="shared" si="277"/>
        <v>0</v>
      </c>
      <c r="J2231">
        <f t="shared" si="278"/>
        <v>0</v>
      </c>
      <c r="K2231">
        <f>J2231*Weighting!$W$23</f>
        <v>0</v>
      </c>
      <c r="M2231" s="14"/>
    </row>
    <row r="2232" spans="1:25" x14ac:dyDescent="0.45">
      <c r="A2232" s="32" t="str">
        <f>IF(Weighting!$P$24&gt;0,B2232,"")</f>
        <v/>
      </c>
      <c r="B2232">
        <f>Weighting!$C$24</f>
        <v>2.2378211372999997</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15</v>
      </c>
      <c r="I2232">
        <f t="shared" si="277"/>
        <v>0</v>
      </c>
      <c r="J2232">
        <f t="shared" si="278"/>
        <v>0</v>
      </c>
      <c r="K2232">
        <f>J2232*Weighting!$W$24</f>
        <v>0</v>
      </c>
      <c r="M2232" s="14"/>
    </row>
    <row r="2233" spans="1:25" x14ac:dyDescent="0.45">
      <c r="A2233" s="32" t="str">
        <f>IF(Weighting!$P$25&gt;0,B2233,"")</f>
        <v/>
      </c>
      <c r="B2233">
        <f>Weighting!$C$25</f>
        <v>2.3434959339999994</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15</v>
      </c>
      <c r="I2233">
        <f t="shared" si="277"/>
        <v>0</v>
      </c>
      <c r="J2233">
        <f t="shared" si="278"/>
        <v>0</v>
      </c>
      <c r="K2233">
        <f>J2233*Weighting!$W$25</f>
        <v>0</v>
      </c>
      <c r="M2233" s="14"/>
    </row>
    <row r="2234" spans="1:25" x14ac:dyDescent="0.45">
      <c r="O2234"/>
      <c r="P2234"/>
      <c r="Q2234"/>
      <c r="R2234"/>
    </row>
    <row r="2235" spans="1:25" ht="23.15" x14ac:dyDescent="0.6">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19</v>
      </c>
      <c r="N2235" s="27">
        <f>IF('Input and Summary Results'!$J$16="minimum",'Bin Analysis'!X2236/(M2235-1),'Bin Analysis'!Y2235/('Bin Analysis'!M2235-1))</f>
        <v>0</v>
      </c>
      <c r="O2235" s="27">
        <f>IF(M2235=FALSE,NA(),(VLOOKUP(1,C2238:K2257,4,FALSE))/(M2235-1))</f>
        <v>0</v>
      </c>
      <c r="P2235" s="27">
        <f>IF(M2235=FALSE,NA(),SUM(J2238:J2257)/Weighting!$S$5)</f>
        <v>0.3</v>
      </c>
      <c r="Q2235" s="27">
        <f>IF(M2235=FALSE,NA(),SUM(K2238:K2257)/Weighting!$S$6)</f>
        <v>0.17391304347826086</v>
      </c>
      <c r="R2235" s="27">
        <f>IF(M2235=FALSE,NA(),(VLOOKUP(1,G2238:K2257,3,FALSE))/(M2235-1))</f>
        <v>0.94444444444444442</v>
      </c>
      <c r="S2235" s="22" t="str">
        <f>IF(M2235=FALSE,NA(),IF(SUM(J2238:J2257)=2,"yes","no"))</f>
        <v>no</v>
      </c>
      <c r="X2235" s="2" cm="2">
        <f t="array" ref="X2235:X2236">FREQUENCY(IF('Data Transformation'!$B$425:$B$6424='Bin Analysis'!L2235,'Data Transformation'!$G$425:$G$6424),'Data Transformation'!$U$11)</f>
        <v>18</v>
      </c>
      <c r="Y2235" s="2" cm="2">
        <f t="array" ref="Y2235:Y2236">FREQUENCY(IF('Data Transformation'!$B$425:$B$6424='Bin Analysis'!L2235,'Data Transformation'!$G$425:$G$6424),'Data Transformation'!$U$12)</f>
        <v>18</v>
      </c>
    </row>
    <row r="2236" spans="1:25" x14ac:dyDescent="0.45">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4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45">
      <c r="A2238" s="32">
        <f>IF(Weighting!$P$6&gt;0,B2238,"")</f>
        <v>0.3356747967</v>
      </c>
      <c r="B2238">
        <f>Weighting!$C$6</f>
        <v>0.3356747967</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17</v>
      </c>
      <c r="I2238">
        <f>H2238-H2237</f>
        <v>17</v>
      </c>
      <c r="J2238">
        <f>IF(I2238=0,0,1)</f>
        <v>1</v>
      </c>
      <c r="K2238">
        <f>J2238*Weighting!$W$6</f>
        <v>1</v>
      </c>
      <c r="M2238" s="14"/>
    </row>
    <row r="2239" spans="1:25" x14ac:dyDescent="0.45">
      <c r="A2239" s="32">
        <f>IF(Weighting!$P$7&gt;0,B2239,"")</f>
        <v>0.44134959340000002</v>
      </c>
      <c r="B2239">
        <f>Weighting!$C$7</f>
        <v>0.44134959340000002</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18</v>
      </c>
      <c r="I2239">
        <f t="shared" ref="I2239:I2257" si="280">H2239-H2238</f>
        <v>1</v>
      </c>
      <c r="J2239">
        <f>IF(I2239=0,0,1)</f>
        <v>1</v>
      </c>
      <c r="K2239">
        <f>J2239*Weighting!$W$7</f>
        <v>2</v>
      </c>
      <c r="M2239" s="14"/>
    </row>
    <row r="2240" spans="1:25" x14ac:dyDescent="0.45">
      <c r="A2240" s="32">
        <f>IF(Weighting!$P$8&gt;0,B2240,"")</f>
        <v>0.54702439010000004</v>
      </c>
      <c r="B2240">
        <f>Weighting!$C$8</f>
        <v>0.54702439010000004</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18</v>
      </c>
      <c r="I2240">
        <f t="shared" si="280"/>
        <v>0</v>
      </c>
      <c r="J2240">
        <f t="shared" ref="J2240:J2257" si="281">IF(I2240=0,0,1)</f>
        <v>0</v>
      </c>
      <c r="K2240">
        <f>J2240*Weighting!$W$8</f>
        <v>0</v>
      </c>
      <c r="M2240" s="14"/>
    </row>
    <row r="2241" spans="1:13" x14ac:dyDescent="0.45">
      <c r="A2241" s="32">
        <f>IF(Weighting!$P$9&gt;0,B2241,"")</f>
        <v>0.65269918680000005</v>
      </c>
      <c r="B2241" s="50">
        <f>Weighting!$C$9</f>
        <v>0.65269918680000005</v>
      </c>
      <c r="C2241">
        <f>Weighting!$F$9</f>
        <v>0</v>
      </c>
      <c r="D2241" t="b">
        <f>IF(C2241=1,'Data Transformation'!$G$3+0.5*'Data Transformation'!$W$25,IF(C2242=1,D2242-'Data Transformation'!$W$25,FALSE))</f>
        <v>0</v>
      </c>
      <c r="E2241" t="str">
        <f t="array" ref="E2241">IF(ISLOGICAL(D2241),"",FREQUENCY(IF('Data Transformation'!$B$425:$B$8425='Bin Analysis'!$B2235,'Data Transformation'!$G$425:$G$8425),D2241))</f>
        <v/>
      </c>
      <c r="F2241" t="str">
        <f t="shared" si="279"/>
        <v/>
      </c>
      <c r="G2241">
        <f>Weighting!$H$9</f>
        <v>0</v>
      </c>
      <c r="H2241">
        <f t="array" ref="H2241">FREQUENCY(IF('Data Transformation'!$B$4:$B$8425=B2235,'Data Transformation'!$G$4:$G$8425),'Bin Analysis'!$B2241)</f>
        <v>18</v>
      </c>
      <c r="I2241">
        <f t="shared" si="280"/>
        <v>0</v>
      </c>
      <c r="J2241">
        <f t="shared" si="281"/>
        <v>0</v>
      </c>
      <c r="K2241">
        <f>J2241*Weighting!$W$9</f>
        <v>0</v>
      </c>
      <c r="M2241" s="14"/>
    </row>
    <row r="2242" spans="1:13" x14ac:dyDescent="0.45">
      <c r="A2242" s="32">
        <f>IF(Weighting!$P$10&gt;0,B2242,"")</f>
        <v>0.75837398350000007</v>
      </c>
      <c r="B2242">
        <f>Weighting!$C$10</f>
        <v>0.75837398350000007</v>
      </c>
      <c r="C2242">
        <f>Weighting!$F$10</f>
        <v>0</v>
      </c>
      <c r="D2242" t="b">
        <f>IF(C2242=1,'Data Transformation'!$G$3+0.5*'Data Transformation'!$W$25,IF(C2243=1,D2243-'Data Transformation'!$W$25,FALSE))</f>
        <v>0</v>
      </c>
      <c r="E2242" t="str">
        <f t="array" ref="E2242">IF(ISLOGICAL(D2242),"",FREQUENCY(IF('Data Transformation'!$B$425:$B$8425='Bin Analysis'!$B2235,'Data Transformation'!$G$425:$G$8425),D2242))</f>
        <v/>
      </c>
      <c r="F2242" t="str">
        <f t="shared" si="279"/>
        <v/>
      </c>
      <c r="G2242">
        <f>Weighting!$H$10</f>
        <v>0</v>
      </c>
      <c r="H2242">
        <f t="array" ref="H2242">FREQUENCY(IF('Data Transformation'!$B$4:$B$8425=B2235,'Data Transformation'!$G$4:$G$8425),'Bin Analysis'!$B2242)</f>
        <v>18</v>
      </c>
      <c r="I2242">
        <f t="shared" si="280"/>
        <v>0</v>
      </c>
      <c r="J2242">
        <f t="shared" si="281"/>
        <v>0</v>
      </c>
      <c r="K2242">
        <f>J2242*Weighting!$W$10</f>
        <v>0</v>
      </c>
      <c r="M2242" s="14"/>
    </row>
    <row r="2243" spans="1:13" x14ac:dyDescent="0.45">
      <c r="A2243" s="32">
        <f>IF(Weighting!$P$11&gt;0,B2243,"")</f>
        <v>0.86404878020000009</v>
      </c>
      <c r="B2243">
        <f>Weighting!$C$11</f>
        <v>0.86404878020000009</v>
      </c>
      <c r="C2243">
        <f>Weighting!$F$11</f>
        <v>0</v>
      </c>
      <c r="D2243" t="b">
        <f>IF(C2243=1,'Data Transformation'!$G$3+0.5*'Data Transformation'!$W$25,IF(C2244=1,D2244-'Data Transformation'!$W$25,FALSE))</f>
        <v>0</v>
      </c>
      <c r="E2243" t="str">
        <f t="array" ref="E2243">IF(ISLOGICAL(D2243),"",FREQUENCY(IF('Data Transformation'!$B$425:$B$8425='Bin Analysis'!$B2235,'Data Transformation'!$G$425:$G$8425),D2243))</f>
        <v/>
      </c>
      <c r="F2243" t="str">
        <f t="shared" si="279"/>
        <v/>
      </c>
      <c r="G2243">
        <f>Weighting!$H$11</f>
        <v>0</v>
      </c>
      <c r="H2243">
        <f t="array" ref="H2243">FREQUENCY(IF('Data Transformation'!$B$4:$B$8425=B2235,'Data Transformation'!$G$4:$G$8425),'Bin Analysis'!$B2243)</f>
        <v>18</v>
      </c>
      <c r="I2243">
        <f t="shared" si="280"/>
        <v>0</v>
      </c>
      <c r="J2243">
        <f t="shared" si="281"/>
        <v>0</v>
      </c>
      <c r="K2243">
        <f>J2243*Weighting!$W$11</f>
        <v>0</v>
      </c>
      <c r="M2243" s="14"/>
    </row>
    <row r="2244" spans="1:13" x14ac:dyDescent="0.45">
      <c r="A2244" s="32">
        <f>IF(Weighting!$P$12&gt;0,B2244,"")</f>
        <v>0.96972357690000011</v>
      </c>
      <c r="B2244">
        <f>Weighting!$C$12</f>
        <v>0.96972357690000011</v>
      </c>
      <c r="C2244">
        <f>Weighting!$F$12</f>
        <v>0</v>
      </c>
      <c r="D2244">
        <f>IF(C2244=1,'Data Transformation'!$G$3+0.5*'Data Transformation'!$W$25,IF(C2245=1,D2245-'Data Transformation'!$W$25,FALSE))</f>
        <v>0.76999999999999991</v>
      </c>
      <c r="E2244">
        <f t="array" ref="E2244">IF(ISLOGICAL(D2244),"",FREQUENCY(IF('Data Transformation'!$B$425:$B$8425='Bin Analysis'!$B2235,'Data Transformation'!$G$425:$G$8425),D2244))</f>
        <v>18</v>
      </c>
      <c r="F2244" t="e">
        <f t="shared" si="279"/>
        <v>#VALUE!</v>
      </c>
      <c r="G2244">
        <f>Weighting!$H$12</f>
        <v>0</v>
      </c>
      <c r="H2244">
        <f t="array" ref="H2244">FREQUENCY(IF('Data Transformation'!$B$4:$B$8425=B2235,'Data Transformation'!$G$4:$G$8425),'Bin Analysis'!$B2244)</f>
        <v>18</v>
      </c>
      <c r="I2244">
        <f t="shared" si="280"/>
        <v>0</v>
      </c>
      <c r="J2244">
        <f t="shared" si="281"/>
        <v>0</v>
      </c>
      <c r="K2244">
        <f>J2244*Weighting!$W$12</f>
        <v>0</v>
      </c>
      <c r="M2244" s="14"/>
    </row>
    <row r="2245" spans="1:13" x14ac:dyDescent="0.45">
      <c r="A2245" s="32">
        <f>IF(Weighting!$P$13&gt;0,B2245,"")</f>
        <v>1.0753983736000001</v>
      </c>
      <c r="B2245">
        <f>Weighting!$C$13</f>
        <v>1.0753983736000001</v>
      </c>
      <c r="C2245">
        <f>Weighting!$F$13</f>
        <v>1</v>
      </c>
      <c r="D2245">
        <f>IF(C2245=1,'Data Transformation'!$G$3+0.5*'Data Transformation'!$W$25,IF(C2246=1,D2246-'Data Transformation'!$W$25,FALSE))</f>
        <v>1.17</v>
      </c>
      <c r="E2245">
        <f t="array" ref="E2245">IF(ISLOGICAL(D2245),"",FREQUENCY(IF('Data Transformation'!$B$425:$B$8425='Bin Analysis'!$B2235,'Data Transformation'!$G$425:$G$8425),D2245))</f>
        <v>18</v>
      </c>
      <c r="F2245">
        <f t="shared" si="279"/>
        <v>0</v>
      </c>
      <c r="G2245">
        <f>Weighting!$H$13</f>
        <v>0</v>
      </c>
      <c r="H2245">
        <f t="array" ref="H2245">FREQUENCY(IF('Data Transformation'!$B$4:$B$8425=B2235,'Data Transformation'!$G$4:$G$8425),'Bin Analysis'!$B2245)</f>
        <v>19</v>
      </c>
      <c r="I2245">
        <f t="shared" si="280"/>
        <v>1</v>
      </c>
      <c r="J2245">
        <f t="shared" si="281"/>
        <v>1</v>
      </c>
      <c r="K2245">
        <f>J2245*Weighting!$W$13</f>
        <v>1</v>
      </c>
      <c r="M2245" s="14"/>
    </row>
    <row r="2246" spans="1:13" x14ac:dyDescent="0.45">
      <c r="A2246" s="32">
        <f>IF(Weighting!$P$14&gt;0,B2246,"")</f>
        <v>1.1810731703000001</v>
      </c>
      <c r="B2246">
        <f>Weighting!$C$14</f>
        <v>1.1810731703000001</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19</v>
      </c>
      <c r="I2246">
        <f t="shared" si="280"/>
        <v>0</v>
      </c>
      <c r="J2246">
        <f t="shared" si="281"/>
        <v>0</v>
      </c>
      <c r="K2246">
        <f>J2246*Weighting!$W$14</f>
        <v>0</v>
      </c>
      <c r="M2246" s="14"/>
    </row>
    <row r="2247" spans="1:13" x14ac:dyDescent="0.45">
      <c r="A2247" s="32">
        <f>IF(Weighting!$P$15&gt;0,B2247,"")</f>
        <v>1.2867489670000001</v>
      </c>
      <c r="B2247">
        <f>Weighting!$C$15</f>
        <v>1.2867489670000001</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19</v>
      </c>
      <c r="I2247">
        <f t="shared" si="280"/>
        <v>0</v>
      </c>
      <c r="J2247">
        <f t="shared" si="281"/>
        <v>0</v>
      </c>
      <c r="K2247">
        <f>J2247*Weighting!$W$15</f>
        <v>0</v>
      </c>
      <c r="M2247" s="14"/>
    </row>
    <row r="2248" spans="1:13" x14ac:dyDescent="0.45">
      <c r="A2248" s="32" t="str">
        <f>IF(Weighting!$P$16&gt;0,B2248,"")</f>
        <v/>
      </c>
      <c r="B2248">
        <f>Weighting!$C$16</f>
        <v>1.3924227637000002</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19</v>
      </c>
      <c r="I2248">
        <f t="shared" si="280"/>
        <v>0</v>
      </c>
      <c r="J2248">
        <f t="shared" si="281"/>
        <v>0</v>
      </c>
      <c r="K2248">
        <f>J2248*Weighting!$W$16</f>
        <v>0</v>
      </c>
      <c r="M2248" s="14"/>
    </row>
    <row r="2249" spans="1:13" x14ac:dyDescent="0.45">
      <c r="A2249" s="32" t="str">
        <f>IF(Weighting!$P$17&gt;0,B2249,"")</f>
        <v/>
      </c>
      <c r="B2249">
        <f>Weighting!$C$17</f>
        <v>1.4980975604000002</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19</v>
      </c>
      <c r="I2249">
        <f t="shared" si="280"/>
        <v>0</v>
      </c>
      <c r="J2249">
        <f t="shared" si="281"/>
        <v>0</v>
      </c>
      <c r="K2249">
        <f>J2249*Weighting!$W$17</f>
        <v>0</v>
      </c>
      <c r="M2249" s="14"/>
    </row>
    <row r="2250" spans="1:13" x14ac:dyDescent="0.45">
      <c r="A2250" s="32" t="str">
        <f>IF(Weighting!$P$18&gt;0,B2250,"")</f>
        <v/>
      </c>
      <c r="B2250">
        <f>Weighting!$C$18</f>
        <v>1.6037723571000002</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19</v>
      </c>
      <c r="I2250">
        <f t="shared" si="280"/>
        <v>0</v>
      </c>
      <c r="J2250">
        <f t="shared" si="281"/>
        <v>0</v>
      </c>
      <c r="K2250">
        <f>J2250*Weighting!$W$18</f>
        <v>0</v>
      </c>
      <c r="M2250" s="14"/>
    </row>
    <row r="2251" spans="1:13" x14ac:dyDescent="0.45">
      <c r="A2251" s="32" t="str">
        <f>IF(Weighting!$P$19&gt;0,B2251,"")</f>
        <v/>
      </c>
      <c r="B2251">
        <f>Weighting!$C$19</f>
        <v>1.7094471538000002</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19</v>
      </c>
      <c r="I2251">
        <f t="shared" si="280"/>
        <v>0</v>
      </c>
      <c r="J2251">
        <f t="shared" si="281"/>
        <v>0</v>
      </c>
      <c r="K2251">
        <f>J2251*Weighting!$W$19</f>
        <v>0</v>
      </c>
      <c r="M2251" s="14"/>
    </row>
    <row r="2252" spans="1:13" x14ac:dyDescent="0.45">
      <c r="A2252" s="32" t="str">
        <f>IF(Weighting!$P$20&gt;0,B2252,"")</f>
        <v/>
      </c>
      <c r="B2252">
        <f>Weighting!$C$20</f>
        <v>1.8151219505000002</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19</v>
      </c>
      <c r="I2252">
        <f t="shared" si="280"/>
        <v>0</v>
      </c>
      <c r="J2252">
        <f t="shared" si="281"/>
        <v>0</v>
      </c>
      <c r="K2252">
        <f>J2252*Weighting!$W$20</f>
        <v>0</v>
      </c>
      <c r="M2252" s="14"/>
    </row>
    <row r="2253" spans="1:13" x14ac:dyDescent="0.45">
      <c r="A2253" s="32" t="str">
        <f>IF(Weighting!$P$21&gt;0,B2253,"")</f>
        <v/>
      </c>
      <c r="B2253">
        <f>Weighting!$C$21</f>
        <v>1.9207967472000003</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19</v>
      </c>
      <c r="I2253">
        <f t="shared" si="280"/>
        <v>0</v>
      </c>
      <c r="J2253">
        <f t="shared" si="281"/>
        <v>0</v>
      </c>
      <c r="K2253">
        <f>J2253*Weighting!$W$21</f>
        <v>0</v>
      </c>
      <c r="M2253" s="14"/>
    </row>
    <row r="2254" spans="1:13" x14ac:dyDescent="0.45">
      <c r="A2254" s="32" t="str">
        <f>IF(Weighting!$P$22&gt;0,B2254,"")</f>
        <v/>
      </c>
      <c r="B2254">
        <f>Weighting!$C$22</f>
        <v>2.0264715439000001</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19</v>
      </c>
      <c r="I2254">
        <f t="shared" si="280"/>
        <v>0</v>
      </c>
      <c r="J2254">
        <f t="shared" si="281"/>
        <v>0</v>
      </c>
      <c r="K2254">
        <f>J2254*Weighting!$W$22</f>
        <v>0</v>
      </c>
      <c r="M2254" s="14"/>
    </row>
    <row r="2255" spans="1:13" x14ac:dyDescent="0.45">
      <c r="A2255" s="32" t="str">
        <f>IF(Weighting!$P$23&gt;0,B2255,"")</f>
        <v/>
      </c>
      <c r="B2255">
        <f>Weighting!$C$23</f>
        <v>2.1321463405999999</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19</v>
      </c>
      <c r="I2255">
        <f t="shared" si="280"/>
        <v>0</v>
      </c>
      <c r="J2255">
        <f t="shared" si="281"/>
        <v>0</v>
      </c>
      <c r="K2255">
        <f>J2255*Weighting!$W$23</f>
        <v>0</v>
      </c>
      <c r="M2255" s="14"/>
    </row>
    <row r="2256" spans="1:13" x14ac:dyDescent="0.45">
      <c r="A2256" s="32" t="str">
        <f>IF(Weighting!$P$24&gt;0,B2256,"")</f>
        <v/>
      </c>
      <c r="B2256">
        <f>Weighting!$C$24</f>
        <v>2.2378211372999997</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19</v>
      </c>
      <c r="I2256">
        <f t="shared" si="280"/>
        <v>0</v>
      </c>
      <c r="J2256">
        <f t="shared" si="281"/>
        <v>0</v>
      </c>
      <c r="K2256">
        <f>J2256*Weighting!$W$24</f>
        <v>0</v>
      </c>
      <c r="M2256" s="14"/>
    </row>
    <row r="2257" spans="1:25" x14ac:dyDescent="0.45">
      <c r="A2257" s="32" t="str">
        <f>IF(Weighting!$P$25&gt;0,B2257,"")</f>
        <v/>
      </c>
      <c r="B2257">
        <f>Weighting!$C$25</f>
        <v>2.3434959339999994</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19</v>
      </c>
      <c r="I2257">
        <f t="shared" si="280"/>
        <v>0</v>
      </c>
      <c r="J2257">
        <f t="shared" si="281"/>
        <v>0</v>
      </c>
      <c r="K2257">
        <f>J2257*Weighting!$W$25</f>
        <v>0</v>
      </c>
      <c r="M2257" s="14"/>
    </row>
    <row r="2258" spans="1:25" x14ac:dyDescent="0.45">
      <c r="O2258"/>
      <c r="P2258"/>
      <c r="Q2258"/>
      <c r="R2258"/>
    </row>
    <row r="2259" spans="1:25" ht="23.15" x14ac:dyDescent="0.6">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10</v>
      </c>
      <c r="N2259" s="27">
        <f>IF('Input and Summary Results'!$J$16="minimum",'Bin Analysis'!X2260/(M2259-1),'Bin Analysis'!Y2259/('Bin Analysis'!M2259-1))</f>
        <v>0.1111111111111111</v>
      </c>
      <c r="O2259" s="27">
        <f>IF(M2259=FALSE,NA(),(VLOOKUP(1,C2262:K2281,4,FALSE))/(M2259-1))</f>
        <v>0.88888888888888884</v>
      </c>
      <c r="P2259" s="27">
        <f>IF(M2259=FALSE,NA(),SUM(J2262:J2281)/Weighting!$S$5)</f>
        <v>0.5</v>
      </c>
      <c r="Q2259" s="27">
        <f>IF(M2259=FALSE,NA(),SUM(K2262:K2281)/Weighting!$S$6)</f>
        <v>0.47826086956521741</v>
      </c>
      <c r="R2259" s="27">
        <f>IF(M2259=FALSE,NA(),(VLOOKUP(1,G2262:K2281,3,FALSE))/(M2259-1))</f>
        <v>0</v>
      </c>
      <c r="S2259" s="22" t="str">
        <f>IF(M2259=FALSE,NA(),IF(SUM(J2262:J2281)=2,"yes","no"))</f>
        <v>no</v>
      </c>
      <c r="X2259" s="2" cm="2">
        <f t="array" ref="X2259:X2260">FREQUENCY(IF('Data Transformation'!$B$425:$B$6424='Bin Analysis'!L2259,'Data Transformation'!$G$425:$G$6424),'Data Transformation'!$U$11)</f>
        <v>8</v>
      </c>
      <c r="Y2259" s="2" cm="2">
        <f t="array" ref="Y2259:Y2260">FREQUENCY(IF('Data Transformation'!$B$425:$B$6424='Bin Analysis'!L2259,'Data Transformation'!$G$425:$G$6424),'Data Transformation'!$U$12)</f>
        <v>0</v>
      </c>
    </row>
    <row r="2260" spans="1:25" x14ac:dyDescent="0.45">
      <c r="A2260" s="14" t="s">
        <v>67</v>
      </c>
      <c r="B2260" t="s">
        <v>47</v>
      </c>
      <c r="C2260" t="s">
        <v>5</v>
      </c>
      <c r="D2260" t="s">
        <v>100</v>
      </c>
      <c r="E2260" t="s">
        <v>101</v>
      </c>
      <c r="F2260" t="s">
        <v>102</v>
      </c>
      <c r="G2260" t="s">
        <v>70</v>
      </c>
      <c r="H2260" t="s">
        <v>31</v>
      </c>
      <c r="I2260" t="s">
        <v>32</v>
      </c>
      <c r="J2260" t="s">
        <v>46</v>
      </c>
      <c r="K2260" s="14" t="s">
        <v>45</v>
      </c>
      <c r="M2260" s="14"/>
      <c r="X2260" s="2">
        <v>1</v>
      </c>
      <c r="Y2260" s="2">
        <v>9</v>
      </c>
    </row>
    <row r="2261" spans="1:25" x14ac:dyDescent="0.4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45">
      <c r="A2262" s="32">
        <f>IF(Weighting!$P$6&gt;0,B2262,"")</f>
        <v>0.3356747967</v>
      </c>
      <c r="B2262">
        <f>Weighting!$C$6</f>
        <v>0.3356747967</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0</v>
      </c>
      <c r="I2262">
        <f>H2262-H2261</f>
        <v>0</v>
      </c>
      <c r="J2262">
        <f>IF(I2262=0,0,1)</f>
        <v>0</v>
      </c>
      <c r="K2262">
        <f>J2262*Weighting!$W$6</f>
        <v>0</v>
      </c>
      <c r="M2262" s="14"/>
    </row>
    <row r="2263" spans="1:25" x14ac:dyDescent="0.45">
      <c r="A2263" s="32">
        <f>IF(Weighting!$P$7&gt;0,B2263,"")</f>
        <v>0.44134959340000002</v>
      </c>
      <c r="B2263">
        <f>Weighting!$C$7</f>
        <v>0.44134959340000002</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0</v>
      </c>
      <c r="I2263">
        <f t="shared" ref="I2263:I2281" si="283">H2263-H2262</f>
        <v>0</v>
      </c>
      <c r="J2263">
        <f>IF(I2263=0,0,1)</f>
        <v>0</v>
      </c>
      <c r="K2263">
        <f>J2263*Weighting!$W$7</f>
        <v>0</v>
      </c>
      <c r="M2263" s="14"/>
    </row>
    <row r="2264" spans="1:25" x14ac:dyDescent="0.45">
      <c r="A2264" s="32">
        <f>IF(Weighting!$P$8&gt;0,B2264,"")</f>
        <v>0.54702439010000004</v>
      </c>
      <c r="B2264">
        <f>Weighting!$C$8</f>
        <v>0.54702439010000004</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0</v>
      </c>
      <c r="I2264">
        <f t="shared" si="283"/>
        <v>0</v>
      </c>
      <c r="J2264">
        <f t="shared" ref="J2264:J2281" si="284">IF(I2264=0,0,1)</f>
        <v>0</v>
      </c>
      <c r="K2264">
        <f>J2264*Weighting!$W$8</f>
        <v>0</v>
      </c>
      <c r="M2264" s="14"/>
    </row>
    <row r="2265" spans="1:25" x14ac:dyDescent="0.45">
      <c r="A2265" s="32">
        <f>IF(Weighting!$P$9&gt;0,B2265,"")</f>
        <v>0.65269918680000005</v>
      </c>
      <c r="B2265" s="50">
        <f>Weighting!$C$9</f>
        <v>0.65269918680000005</v>
      </c>
      <c r="C2265">
        <f>Weighting!$F$9</f>
        <v>0</v>
      </c>
      <c r="D2265" t="b">
        <f>IF(C2265=1,'Data Transformation'!$G$3+0.5*'Data Transformation'!$W$25,IF(C2266=1,D2266-'Data Transformation'!$W$25,FALSE))</f>
        <v>0</v>
      </c>
      <c r="E2265" t="str">
        <f t="array" ref="E2265">IF(ISLOGICAL(D2265),"",FREQUENCY(IF('Data Transformation'!$B$425:$B$8425='Bin Analysis'!$B2259,'Data Transformation'!$G$425:$G$8425),D2265))</f>
        <v/>
      </c>
      <c r="F2265" t="str">
        <f t="shared" si="282"/>
        <v/>
      </c>
      <c r="G2265">
        <f>Weighting!$H$9</f>
        <v>0</v>
      </c>
      <c r="H2265">
        <f t="array" ref="H2265">FREQUENCY(IF('Data Transformation'!$B$4:$B$8425=B2259,'Data Transformation'!$G$4:$G$8425),'Bin Analysis'!$B2265)</f>
        <v>0</v>
      </c>
      <c r="I2265">
        <f t="shared" si="283"/>
        <v>0</v>
      </c>
      <c r="J2265">
        <f t="shared" si="284"/>
        <v>0</v>
      </c>
      <c r="K2265">
        <f>J2265*Weighting!$W$9</f>
        <v>0</v>
      </c>
      <c r="M2265" s="14"/>
    </row>
    <row r="2266" spans="1:25" x14ac:dyDescent="0.45">
      <c r="A2266" s="32">
        <f>IF(Weighting!$P$10&gt;0,B2266,"")</f>
        <v>0.75837398350000007</v>
      </c>
      <c r="B2266">
        <f>Weighting!$C$10</f>
        <v>0.75837398350000007</v>
      </c>
      <c r="C2266">
        <f>Weighting!$F$10</f>
        <v>0</v>
      </c>
      <c r="D2266" t="b">
        <f>IF(C2266=1,'Data Transformation'!$G$3+0.5*'Data Transformation'!$W$25,IF(C2267=1,D2267-'Data Transformation'!$W$25,FALSE))</f>
        <v>0</v>
      </c>
      <c r="E2266" t="str">
        <f t="array" ref="E2266">IF(ISLOGICAL(D2266),"",FREQUENCY(IF('Data Transformation'!$B$425:$B$8425='Bin Analysis'!$B2259,'Data Transformation'!$G$425:$G$8425),D2266))</f>
        <v/>
      </c>
      <c r="F2266" t="str">
        <f t="shared" si="282"/>
        <v/>
      </c>
      <c r="G2266">
        <f>Weighting!$H$10</f>
        <v>0</v>
      </c>
      <c r="H2266">
        <f t="array" ref="H2266">FREQUENCY(IF('Data Transformation'!$B$4:$B$8425=B2259,'Data Transformation'!$G$4:$G$8425),'Bin Analysis'!$B2266)</f>
        <v>0</v>
      </c>
      <c r="I2266">
        <f t="shared" si="283"/>
        <v>0</v>
      </c>
      <c r="J2266">
        <f t="shared" si="284"/>
        <v>0</v>
      </c>
      <c r="K2266">
        <f>J2266*Weighting!$W$10</f>
        <v>0</v>
      </c>
      <c r="M2266" s="14"/>
    </row>
    <row r="2267" spans="1:25" x14ac:dyDescent="0.45">
      <c r="A2267" s="32">
        <f>IF(Weighting!$P$11&gt;0,B2267,"")</f>
        <v>0.86404878020000009</v>
      </c>
      <c r="B2267">
        <f>Weighting!$C$11</f>
        <v>0.86404878020000009</v>
      </c>
      <c r="C2267">
        <f>Weighting!$F$11</f>
        <v>0</v>
      </c>
      <c r="D2267" t="b">
        <f>IF(C2267=1,'Data Transformation'!$G$3+0.5*'Data Transformation'!$W$25,IF(C2268=1,D2268-'Data Transformation'!$W$25,FALSE))</f>
        <v>0</v>
      </c>
      <c r="E2267" t="str">
        <f t="array" ref="E2267">IF(ISLOGICAL(D2267),"",FREQUENCY(IF('Data Transformation'!$B$425:$B$8425='Bin Analysis'!$B2259,'Data Transformation'!$G$425:$G$8425),D2267))</f>
        <v/>
      </c>
      <c r="F2267" t="str">
        <f t="shared" si="282"/>
        <v/>
      </c>
      <c r="G2267">
        <f>Weighting!$H$11</f>
        <v>0</v>
      </c>
      <c r="H2267">
        <f t="array" ref="H2267">FREQUENCY(IF('Data Transformation'!$B$4:$B$8425=B2259,'Data Transformation'!$G$4:$G$8425),'Bin Analysis'!$B2267)</f>
        <v>1</v>
      </c>
      <c r="I2267">
        <f t="shared" si="283"/>
        <v>1</v>
      </c>
      <c r="J2267">
        <f t="shared" si="284"/>
        <v>1</v>
      </c>
      <c r="K2267">
        <f>J2267*Weighting!$W$11</f>
        <v>3</v>
      </c>
      <c r="M2267" s="14"/>
    </row>
    <row r="2268" spans="1:25" x14ac:dyDescent="0.45">
      <c r="A2268" s="32">
        <f>IF(Weighting!$P$12&gt;0,B2268,"")</f>
        <v>0.96972357690000011</v>
      </c>
      <c r="B2268">
        <f>Weighting!$C$12</f>
        <v>0.96972357690000011</v>
      </c>
      <c r="C2268">
        <f>Weighting!$F$12</f>
        <v>0</v>
      </c>
      <c r="D2268">
        <f>IF(C2268=1,'Data Transformation'!$G$3+0.5*'Data Transformation'!$W$25,IF(C2269=1,D2269-'Data Transformation'!$W$25,FALSE))</f>
        <v>0.76999999999999991</v>
      </c>
      <c r="E2268">
        <f t="array" ref="E2268">IF(ISLOGICAL(D2268),"",FREQUENCY(IF('Data Transformation'!$B$425:$B$8425='Bin Analysis'!$B2259,'Data Transformation'!$G$425:$G$8425),D2268))</f>
        <v>0</v>
      </c>
      <c r="F2268" t="e">
        <f t="shared" si="282"/>
        <v>#VALUE!</v>
      </c>
      <c r="G2268">
        <f>Weighting!$H$12</f>
        <v>0</v>
      </c>
      <c r="H2268">
        <f t="array" ref="H2268">FREQUENCY(IF('Data Transformation'!$B$4:$B$8425=B2259,'Data Transformation'!$G$4:$G$8425),'Bin Analysis'!$B2268)</f>
        <v>4</v>
      </c>
      <c r="I2268">
        <f t="shared" si="283"/>
        <v>3</v>
      </c>
      <c r="J2268">
        <f t="shared" si="284"/>
        <v>1</v>
      </c>
      <c r="K2268">
        <f>J2268*Weighting!$W$12</f>
        <v>2</v>
      </c>
      <c r="M2268" s="14"/>
    </row>
    <row r="2269" spans="1:25" x14ac:dyDescent="0.45">
      <c r="A2269" s="32">
        <f>IF(Weighting!$P$13&gt;0,B2269,"")</f>
        <v>1.0753983736000001</v>
      </c>
      <c r="B2269">
        <f>Weighting!$C$13</f>
        <v>1.0753983736000001</v>
      </c>
      <c r="C2269">
        <f>Weighting!$F$13</f>
        <v>1</v>
      </c>
      <c r="D2269">
        <f>IF(C2269=1,'Data Transformation'!$G$3+0.5*'Data Transformation'!$W$25,IF(C2270=1,D2270-'Data Transformation'!$W$25,FALSE))</f>
        <v>1.17</v>
      </c>
      <c r="E2269">
        <f t="array" ref="E2269">IF(ISLOGICAL(D2269),"",FREQUENCY(IF('Data Transformation'!$B$425:$B$8425='Bin Analysis'!$B2259,'Data Transformation'!$G$425:$G$8425),D2269))</f>
        <v>8</v>
      </c>
      <c r="F2269">
        <f t="shared" si="282"/>
        <v>8</v>
      </c>
      <c r="G2269">
        <f>Weighting!$H$13</f>
        <v>0</v>
      </c>
      <c r="H2269">
        <f t="array" ref="H2269">FREQUENCY(IF('Data Transformation'!$B$4:$B$8425=B2259,'Data Transformation'!$G$4:$G$8425),'Bin Analysis'!$B2269)</f>
        <v>7</v>
      </c>
      <c r="I2269">
        <f t="shared" si="283"/>
        <v>3</v>
      </c>
      <c r="J2269">
        <f t="shared" si="284"/>
        <v>1</v>
      </c>
      <c r="K2269">
        <f>J2269*Weighting!$W$13</f>
        <v>1</v>
      </c>
      <c r="M2269" s="14"/>
    </row>
    <row r="2270" spans="1:25" x14ac:dyDescent="0.45">
      <c r="A2270" s="32">
        <f>IF(Weighting!$P$14&gt;0,B2270,"")</f>
        <v>1.1810731703000001</v>
      </c>
      <c r="B2270">
        <f>Weighting!$C$14</f>
        <v>1.1810731703000001</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9</v>
      </c>
      <c r="I2270">
        <f t="shared" si="283"/>
        <v>2</v>
      </c>
      <c r="J2270">
        <f t="shared" si="284"/>
        <v>1</v>
      </c>
      <c r="K2270">
        <f>J2270*Weighting!$W$14</f>
        <v>2</v>
      </c>
      <c r="M2270" s="14"/>
    </row>
    <row r="2271" spans="1:25" x14ac:dyDescent="0.45">
      <c r="A2271" s="32">
        <f>IF(Weighting!$P$15&gt;0,B2271,"")</f>
        <v>1.2867489670000001</v>
      </c>
      <c r="B2271">
        <f>Weighting!$C$15</f>
        <v>1.2867489670000001</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10</v>
      </c>
      <c r="I2271">
        <f t="shared" si="283"/>
        <v>1</v>
      </c>
      <c r="J2271">
        <f t="shared" si="284"/>
        <v>1</v>
      </c>
      <c r="K2271">
        <f>J2271*Weighting!$W$15</f>
        <v>3</v>
      </c>
      <c r="M2271" s="14"/>
    </row>
    <row r="2272" spans="1:25" x14ac:dyDescent="0.45">
      <c r="A2272" s="32" t="str">
        <f>IF(Weighting!$P$16&gt;0,B2272,"")</f>
        <v/>
      </c>
      <c r="B2272">
        <f>Weighting!$C$16</f>
        <v>1.3924227637000002</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10</v>
      </c>
      <c r="I2272">
        <f t="shared" si="283"/>
        <v>0</v>
      </c>
      <c r="J2272">
        <f t="shared" si="284"/>
        <v>0</v>
      </c>
      <c r="K2272">
        <f>J2272*Weighting!$W$16</f>
        <v>0</v>
      </c>
      <c r="M2272" s="14"/>
    </row>
    <row r="2273" spans="1:25" x14ac:dyDescent="0.45">
      <c r="A2273" s="32" t="str">
        <f>IF(Weighting!$P$17&gt;0,B2273,"")</f>
        <v/>
      </c>
      <c r="B2273">
        <f>Weighting!$C$17</f>
        <v>1.4980975604000002</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10</v>
      </c>
      <c r="I2273">
        <f t="shared" si="283"/>
        <v>0</v>
      </c>
      <c r="J2273">
        <f t="shared" si="284"/>
        <v>0</v>
      </c>
      <c r="K2273">
        <f>J2273*Weighting!$W$17</f>
        <v>0</v>
      </c>
      <c r="M2273" s="14"/>
    </row>
    <row r="2274" spans="1:25" x14ac:dyDescent="0.45">
      <c r="A2274" s="32" t="str">
        <f>IF(Weighting!$P$18&gt;0,B2274,"")</f>
        <v/>
      </c>
      <c r="B2274">
        <f>Weighting!$C$18</f>
        <v>1.6037723571000002</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10</v>
      </c>
      <c r="I2274">
        <f t="shared" si="283"/>
        <v>0</v>
      </c>
      <c r="J2274">
        <f t="shared" si="284"/>
        <v>0</v>
      </c>
      <c r="K2274">
        <f>J2274*Weighting!$W$18</f>
        <v>0</v>
      </c>
      <c r="M2274" s="14"/>
    </row>
    <row r="2275" spans="1:25" x14ac:dyDescent="0.45">
      <c r="A2275" s="32" t="str">
        <f>IF(Weighting!$P$19&gt;0,B2275,"")</f>
        <v/>
      </c>
      <c r="B2275">
        <f>Weighting!$C$19</f>
        <v>1.7094471538000002</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10</v>
      </c>
      <c r="I2275">
        <f t="shared" si="283"/>
        <v>0</v>
      </c>
      <c r="J2275">
        <f t="shared" si="284"/>
        <v>0</v>
      </c>
      <c r="K2275">
        <f>J2275*Weighting!$W$19</f>
        <v>0</v>
      </c>
      <c r="M2275" s="14"/>
    </row>
    <row r="2276" spans="1:25" x14ac:dyDescent="0.45">
      <c r="A2276" s="32" t="str">
        <f>IF(Weighting!$P$20&gt;0,B2276,"")</f>
        <v/>
      </c>
      <c r="B2276">
        <f>Weighting!$C$20</f>
        <v>1.8151219505000002</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10</v>
      </c>
      <c r="I2276">
        <f t="shared" si="283"/>
        <v>0</v>
      </c>
      <c r="J2276">
        <f t="shared" si="284"/>
        <v>0</v>
      </c>
      <c r="K2276">
        <f>J2276*Weighting!$W$20</f>
        <v>0</v>
      </c>
      <c r="M2276" s="14"/>
    </row>
    <row r="2277" spans="1:25" x14ac:dyDescent="0.45">
      <c r="A2277" s="32" t="str">
        <f>IF(Weighting!$P$21&gt;0,B2277,"")</f>
        <v/>
      </c>
      <c r="B2277">
        <f>Weighting!$C$21</f>
        <v>1.9207967472000003</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10</v>
      </c>
      <c r="I2277">
        <f t="shared" si="283"/>
        <v>0</v>
      </c>
      <c r="J2277">
        <f t="shared" si="284"/>
        <v>0</v>
      </c>
      <c r="K2277">
        <f>J2277*Weighting!$W$21</f>
        <v>0</v>
      </c>
      <c r="M2277" s="14"/>
    </row>
    <row r="2278" spans="1:25" x14ac:dyDescent="0.45">
      <c r="A2278" s="32" t="str">
        <f>IF(Weighting!$P$22&gt;0,B2278,"")</f>
        <v/>
      </c>
      <c r="B2278">
        <f>Weighting!$C$22</f>
        <v>2.0264715439000001</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10</v>
      </c>
      <c r="I2278">
        <f t="shared" si="283"/>
        <v>0</v>
      </c>
      <c r="J2278">
        <f t="shared" si="284"/>
        <v>0</v>
      </c>
      <c r="K2278">
        <f>J2278*Weighting!$W$22</f>
        <v>0</v>
      </c>
      <c r="M2278" s="14"/>
    </row>
    <row r="2279" spans="1:25" x14ac:dyDescent="0.45">
      <c r="A2279" s="32" t="str">
        <f>IF(Weighting!$P$23&gt;0,B2279,"")</f>
        <v/>
      </c>
      <c r="B2279">
        <f>Weighting!$C$23</f>
        <v>2.1321463405999999</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10</v>
      </c>
      <c r="I2279">
        <f t="shared" si="283"/>
        <v>0</v>
      </c>
      <c r="J2279">
        <f t="shared" si="284"/>
        <v>0</v>
      </c>
      <c r="K2279">
        <f>J2279*Weighting!$W$23</f>
        <v>0</v>
      </c>
      <c r="M2279" s="14"/>
    </row>
    <row r="2280" spans="1:25" x14ac:dyDescent="0.45">
      <c r="A2280" s="32" t="str">
        <f>IF(Weighting!$P$24&gt;0,B2280,"")</f>
        <v/>
      </c>
      <c r="B2280">
        <f>Weighting!$C$24</f>
        <v>2.2378211372999997</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10</v>
      </c>
      <c r="I2280">
        <f t="shared" si="283"/>
        <v>0</v>
      </c>
      <c r="J2280">
        <f t="shared" si="284"/>
        <v>0</v>
      </c>
      <c r="K2280">
        <f>J2280*Weighting!$W$24</f>
        <v>0</v>
      </c>
      <c r="M2280" s="14"/>
    </row>
    <row r="2281" spans="1:25" x14ac:dyDescent="0.45">
      <c r="A2281" s="32" t="str">
        <f>IF(Weighting!$P$25&gt;0,B2281,"")</f>
        <v/>
      </c>
      <c r="B2281">
        <f>Weighting!$C$25</f>
        <v>2.3434959339999994</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10</v>
      </c>
      <c r="I2281">
        <f t="shared" si="283"/>
        <v>0</v>
      </c>
      <c r="J2281">
        <f t="shared" si="284"/>
        <v>0</v>
      </c>
      <c r="K2281">
        <f>J2281*Weighting!$W$25</f>
        <v>0</v>
      </c>
      <c r="M2281" s="14"/>
    </row>
    <row r="2282" spans="1:25" x14ac:dyDescent="0.45">
      <c r="N2282" s="57"/>
      <c r="O2282"/>
      <c r="P2282"/>
      <c r="Q2282"/>
      <c r="R2282"/>
    </row>
    <row r="2283" spans="1:25" ht="23.15" x14ac:dyDescent="0.6">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20</v>
      </c>
      <c r="N2283" s="27">
        <f>IF('Input and Summary Results'!$J$16="minimum",'Bin Analysis'!X2284/(M2283-1),'Bin Analysis'!Y2283/('Bin Analysis'!M2283-1))</f>
        <v>0</v>
      </c>
      <c r="O2283" s="27">
        <f>IF(M2283=FALSE,NA(),(VLOOKUP(1,C2286:K2305,4,FALSE))/(M2283-1))</f>
        <v>0</v>
      </c>
      <c r="P2283" s="27">
        <f>IF(M2283=FALSE,NA(),SUM(J2286:J2305)/Weighting!$S$5)</f>
        <v>0.3</v>
      </c>
      <c r="Q2283" s="27">
        <f>IF(M2283=FALSE,NA(),SUM(K2286:K2305)/Weighting!$S$6)</f>
        <v>0.21739130434782608</v>
      </c>
      <c r="R2283" s="27">
        <f>IF(M2283=FALSE,NA(),(VLOOKUP(1,G2286:K2305,3,FALSE))/(M2283-1))</f>
        <v>0.94736842105263153</v>
      </c>
      <c r="S2283" s="22" t="str">
        <f>IF(M2283=FALSE,NA(),IF(SUM(J2286:J2305)=2,"yes","no"))</f>
        <v>no</v>
      </c>
      <c r="X2283" s="2" cm="2">
        <f t="array" ref="X2283:X2284">FREQUENCY(IF('Data Transformation'!$B$425:$B$6424='Bin Analysis'!L2283,'Data Transformation'!$G$425:$G$6424),'Data Transformation'!$U$11)</f>
        <v>19</v>
      </c>
      <c r="Y2283" s="2" cm="2">
        <f t="array" ref="Y2283:Y2284">FREQUENCY(IF('Data Transformation'!$B$425:$B$6424='Bin Analysis'!L2283,'Data Transformation'!$G$425:$G$6424),'Data Transformation'!$U$12)</f>
        <v>19</v>
      </c>
    </row>
    <row r="2284" spans="1:25" x14ac:dyDescent="0.45">
      <c r="A2284" s="14" t="s">
        <v>67</v>
      </c>
      <c r="B2284" t="s">
        <v>47</v>
      </c>
      <c r="C2284" t="s">
        <v>5</v>
      </c>
      <c r="D2284" t="s">
        <v>100</v>
      </c>
      <c r="E2284" t="s">
        <v>101</v>
      </c>
      <c r="F2284" t="s">
        <v>102</v>
      </c>
      <c r="G2284" t="s">
        <v>70</v>
      </c>
      <c r="H2284" t="s">
        <v>31</v>
      </c>
      <c r="I2284" t="s">
        <v>32</v>
      </c>
      <c r="J2284" t="s">
        <v>46</v>
      </c>
      <c r="K2284" s="14" t="s">
        <v>45</v>
      </c>
      <c r="M2284" s="14"/>
      <c r="X2284" s="2">
        <v>0</v>
      </c>
      <c r="Y2284" s="2">
        <v>0</v>
      </c>
    </row>
    <row r="2285" spans="1:25" x14ac:dyDescent="0.4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45">
      <c r="A2286" s="32">
        <f>IF(Weighting!$P$6&gt;0,B2286,"")</f>
        <v>0.3356747967</v>
      </c>
      <c r="B2286">
        <f>Weighting!$C$6</f>
        <v>0.3356747967</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18</v>
      </c>
      <c r="I2286">
        <f>H2286-H2285</f>
        <v>18</v>
      </c>
      <c r="J2286">
        <f>IF(I2286=0,0,1)</f>
        <v>1</v>
      </c>
      <c r="K2286">
        <f>J2286*Weighting!$W$6</f>
        <v>1</v>
      </c>
      <c r="M2286" s="14"/>
    </row>
    <row r="2287" spans="1:25" x14ac:dyDescent="0.45">
      <c r="A2287" s="32">
        <f>IF(Weighting!$P$7&gt;0,B2287,"")</f>
        <v>0.44134959340000002</v>
      </c>
      <c r="B2287">
        <f>Weighting!$C$7</f>
        <v>0.44134959340000002</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18</v>
      </c>
      <c r="I2287">
        <f t="shared" ref="I2287:I2305" si="286">H2287-H2286</f>
        <v>0</v>
      </c>
      <c r="J2287">
        <f>IF(I2287=0,0,1)</f>
        <v>0</v>
      </c>
      <c r="K2287">
        <f>J2287*Weighting!$W$7</f>
        <v>0</v>
      </c>
      <c r="M2287" s="14"/>
    </row>
    <row r="2288" spans="1:25" x14ac:dyDescent="0.45">
      <c r="A2288" s="32">
        <f>IF(Weighting!$P$8&gt;0,B2288,"")</f>
        <v>0.54702439010000004</v>
      </c>
      <c r="B2288">
        <f>Weighting!$C$8</f>
        <v>0.54702439010000004</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18</v>
      </c>
      <c r="I2288">
        <f t="shared" si="286"/>
        <v>0</v>
      </c>
      <c r="J2288">
        <f t="shared" ref="J2288:J2305" si="287">IF(I2288=0,0,1)</f>
        <v>0</v>
      </c>
      <c r="K2288">
        <f>J2288*Weighting!$W$8</f>
        <v>0</v>
      </c>
      <c r="M2288" s="14"/>
    </row>
    <row r="2289" spans="1:13" x14ac:dyDescent="0.45">
      <c r="A2289" s="32">
        <f>IF(Weighting!$P$9&gt;0,B2289,"")</f>
        <v>0.65269918680000005</v>
      </c>
      <c r="B2289" s="50">
        <f>Weighting!$C$9</f>
        <v>0.65269918680000005</v>
      </c>
      <c r="C2289">
        <f>Weighting!$F$9</f>
        <v>0</v>
      </c>
      <c r="D2289" t="b">
        <f>IF(C2289=1,'Data Transformation'!$G$3+0.5*'Data Transformation'!$W$25,IF(C2290=1,D2290-'Data Transformation'!$W$25,FALSE))</f>
        <v>0</v>
      </c>
      <c r="E2289" t="str">
        <f t="array" ref="E2289">IF(ISLOGICAL(D2289),"",FREQUENCY(IF('Data Transformation'!$B$425:$B$8425='Bin Analysis'!$B2283,'Data Transformation'!$G$425:$G$8425),D2289))</f>
        <v/>
      </c>
      <c r="F2289" t="str">
        <f t="shared" si="285"/>
        <v/>
      </c>
      <c r="G2289">
        <f>Weighting!$H$9</f>
        <v>0</v>
      </c>
      <c r="H2289">
        <f t="array" ref="H2289">FREQUENCY(IF('Data Transformation'!$B$4:$B$8425=B2283,'Data Transformation'!$G$4:$G$8425),'Bin Analysis'!$B2289)</f>
        <v>18</v>
      </c>
      <c r="I2289">
        <f t="shared" si="286"/>
        <v>0</v>
      </c>
      <c r="J2289">
        <f t="shared" si="287"/>
        <v>0</v>
      </c>
      <c r="K2289">
        <f>J2289*Weighting!$W$9</f>
        <v>0</v>
      </c>
      <c r="M2289" s="14"/>
    </row>
    <row r="2290" spans="1:13" x14ac:dyDescent="0.45">
      <c r="A2290" s="32">
        <f>IF(Weighting!$P$10&gt;0,B2290,"")</f>
        <v>0.75837398350000007</v>
      </c>
      <c r="B2290">
        <f>Weighting!$C$10</f>
        <v>0.75837398350000007</v>
      </c>
      <c r="C2290">
        <f>Weighting!$F$10</f>
        <v>0</v>
      </c>
      <c r="D2290" t="b">
        <f>IF(C2290=1,'Data Transformation'!$G$3+0.5*'Data Transformation'!$W$25,IF(C2291=1,D2291-'Data Transformation'!$W$25,FALSE))</f>
        <v>0</v>
      </c>
      <c r="E2290" t="str">
        <f t="array" ref="E2290">IF(ISLOGICAL(D2290),"",FREQUENCY(IF('Data Transformation'!$B$425:$B$8425='Bin Analysis'!$B2283,'Data Transformation'!$G$425:$G$8425),D2290))</f>
        <v/>
      </c>
      <c r="F2290" t="str">
        <f t="shared" si="285"/>
        <v/>
      </c>
      <c r="G2290">
        <f>Weighting!$H$10</f>
        <v>0</v>
      </c>
      <c r="H2290">
        <f t="array" ref="H2290">FREQUENCY(IF('Data Transformation'!$B$4:$B$8425=B2283,'Data Transformation'!$G$4:$G$8425),'Bin Analysis'!$B2290)</f>
        <v>18</v>
      </c>
      <c r="I2290">
        <f t="shared" si="286"/>
        <v>0</v>
      </c>
      <c r="J2290">
        <f t="shared" si="287"/>
        <v>0</v>
      </c>
      <c r="K2290">
        <f>J2290*Weighting!$W$10</f>
        <v>0</v>
      </c>
      <c r="M2290" s="14"/>
    </row>
    <row r="2291" spans="1:13" x14ac:dyDescent="0.45">
      <c r="A2291" s="32">
        <f>IF(Weighting!$P$11&gt;0,B2291,"")</f>
        <v>0.86404878020000009</v>
      </c>
      <c r="B2291">
        <f>Weighting!$C$11</f>
        <v>0.86404878020000009</v>
      </c>
      <c r="C2291">
        <f>Weighting!$F$11</f>
        <v>0</v>
      </c>
      <c r="D2291" t="b">
        <f>IF(C2291=1,'Data Transformation'!$G$3+0.5*'Data Transformation'!$W$25,IF(C2292=1,D2292-'Data Transformation'!$W$25,FALSE))</f>
        <v>0</v>
      </c>
      <c r="E2291" t="str">
        <f t="array" ref="E2291">IF(ISLOGICAL(D2291),"",FREQUENCY(IF('Data Transformation'!$B$425:$B$8425='Bin Analysis'!$B2283,'Data Transformation'!$G$425:$G$8425),D2291))</f>
        <v/>
      </c>
      <c r="F2291" t="str">
        <f t="shared" si="285"/>
        <v/>
      </c>
      <c r="G2291">
        <f>Weighting!$H$11</f>
        <v>0</v>
      </c>
      <c r="H2291">
        <f t="array" ref="H2291">FREQUENCY(IF('Data Transformation'!$B$4:$B$8425=B2283,'Data Transformation'!$G$4:$G$8425),'Bin Analysis'!$B2291)</f>
        <v>19</v>
      </c>
      <c r="I2291">
        <f t="shared" si="286"/>
        <v>1</v>
      </c>
      <c r="J2291">
        <f t="shared" si="287"/>
        <v>1</v>
      </c>
      <c r="K2291">
        <f>J2291*Weighting!$W$11</f>
        <v>3</v>
      </c>
      <c r="M2291" s="14"/>
    </row>
    <row r="2292" spans="1:13" x14ac:dyDescent="0.45">
      <c r="A2292" s="32">
        <f>IF(Weighting!$P$12&gt;0,B2292,"")</f>
        <v>0.96972357690000011</v>
      </c>
      <c r="B2292">
        <f>Weighting!$C$12</f>
        <v>0.96972357690000011</v>
      </c>
      <c r="C2292">
        <f>Weighting!$F$12</f>
        <v>0</v>
      </c>
      <c r="D2292">
        <f>IF(C2292=1,'Data Transformation'!$G$3+0.5*'Data Transformation'!$W$25,IF(C2293=1,D2293-'Data Transformation'!$W$25,FALSE))</f>
        <v>0.76999999999999991</v>
      </c>
      <c r="E2292">
        <f t="array" ref="E2292">IF(ISLOGICAL(D2292),"",FREQUENCY(IF('Data Transformation'!$B$425:$B$8425='Bin Analysis'!$B2283,'Data Transformation'!$G$425:$G$8425),D2292))</f>
        <v>19</v>
      </c>
      <c r="F2292" t="e">
        <f t="shared" si="285"/>
        <v>#VALUE!</v>
      </c>
      <c r="G2292">
        <f>Weighting!$H$12</f>
        <v>0</v>
      </c>
      <c r="H2292">
        <f t="array" ref="H2292">FREQUENCY(IF('Data Transformation'!$B$4:$B$8425=B2283,'Data Transformation'!$G$4:$G$8425),'Bin Analysis'!$B2292)</f>
        <v>19</v>
      </c>
      <c r="I2292">
        <f t="shared" si="286"/>
        <v>0</v>
      </c>
      <c r="J2292">
        <f t="shared" si="287"/>
        <v>0</v>
      </c>
      <c r="K2292">
        <f>J2292*Weighting!$W$12</f>
        <v>0</v>
      </c>
      <c r="M2292" s="14"/>
    </row>
    <row r="2293" spans="1:13" x14ac:dyDescent="0.45">
      <c r="A2293" s="32">
        <f>IF(Weighting!$P$13&gt;0,B2293,"")</f>
        <v>1.0753983736000001</v>
      </c>
      <c r="B2293">
        <f>Weighting!$C$13</f>
        <v>1.0753983736000001</v>
      </c>
      <c r="C2293">
        <f>Weighting!$F$13</f>
        <v>1</v>
      </c>
      <c r="D2293">
        <f>IF(C2293=1,'Data Transformation'!$G$3+0.5*'Data Transformation'!$W$25,IF(C2294=1,D2294-'Data Transformation'!$W$25,FALSE))</f>
        <v>1.17</v>
      </c>
      <c r="E2293">
        <f t="array" ref="E2293">IF(ISLOGICAL(D2293),"",FREQUENCY(IF('Data Transformation'!$B$425:$B$8425='Bin Analysis'!$B2283,'Data Transformation'!$G$425:$G$8425),D2293))</f>
        <v>19</v>
      </c>
      <c r="F2293">
        <f t="shared" si="285"/>
        <v>0</v>
      </c>
      <c r="G2293">
        <f>Weighting!$H$13</f>
        <v>0</v>
      </c>
      <c r="H2293">
        <f t="array" ref="H2293">FREQUENCY(IF('Data Transformation'!$B$4:$B$8425=B2283,'Data Transformation'!$G$4:$G$8425),'Bin Analysis'!$B2293)</f>
        <v>20</v>
      </c>
      <c r="I2293">
        <f t="shared" si="286"/>
        <v>1</v>
      </c>
      <c r="J2293">
        <f t="shared" si="287"/>
        <v>1</v>
      </c>
      <c r="K2293">
        <f>J2293*Weighting!$W$13</f>
        <v>1</v>
      </c>
      <c r="M2293" s="14"/>
    </row>
    <row r="2294" spans="1:13" x14ac:dyDescent="0.45">
      <c r="A2294" s="32">
        <f>IF(Weighting!$P$14&gt;0,B2294,"")</f>
        <v>1.1810731703000001</v>
      </c>
      <c r="B2294">
        <f>Weighting!$C$14</f>
        <v>1.1810731703000001</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20</v>
      </c>
      <c r="I2294">
        <f t="shared" si="286"/>
        <v>0</v>
      </c>
      <c r="J2294">
        <f t="shared" si="287"/>
        <v>0</v>
      </c>
      <c r="K2294">
        <f>J2294*Weighting!$W$14</f>
        <v>0</v>
      </c>
      <c r="M2294" s="14"/>
    </row>
    <row r="2295" spans="1:13" x14ac:dyDescent="0.45">
      <c r="A2295" s="32">
        <f>IF(Weighting!$P$15&gt;0,B2295,"")</f>
        <v>1.2867489670000001</v>
      </c>
      <c r="B2295">
        <f>Weighting!$C$15</f>
        <v>1.2867489670000001</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20</v>
      </c>
      <c r="I2295">
        <f t="shared" si="286"/>
        <v>0</v>
      </c>
      <c r="J2295">
        <f t="shared" si="287"/>
        <v>0</v>
      </c>
      <c r="K2295">
        <f>J2295*Weighting!$W$15</f>
        <v>0</v>
      </c>
      <c r="M2295" s="14"/>
    </row>
    <row r="2296" spans="1:13" x14ac:dyDescent="0.45">
      <c r="A2296" s="32" t="str">
        <f>IF(Weighting!$P$16&gt;0,B2296,"")</f>
        <v/>
      </c>
      <c r="B2296">
        <f>Weighting!$C$16</f>
        <v>1.3924227637000002</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20</v>
      </c>
      <c r="I2296">
        <f t="shared" si="286"/>
        <v>0</v>
      </c>
      <c r="J2296">
        <f t="shared" si="287"/>
        <v>0</v>
      </c>
      <c r="K2296">
        <f>J2296*Weighting!$W$16</f>
        <v>0</v>
      </c>
      <c r="M2296" s="14"/>
    </row>
    <row r="2297" spans="1:13" x14ac:dyDescent="0.45">
      <c r="A2297" s="32" t="str">
        <f>IF(Weighting!$P$17&gt;0,B2297,"")</f>
        <v/>
      </c>
      <c r="B2297">
        <f>Weighting!$C$17</f>
        <v>1.4980975604000002</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20</v>
      </c>
      <c r="I2297">
        <f t="shared" si="286"/>
        <v>0</v>
      </c>
      <c r="J2297">
        <f t="shared" si="287"/>
        <v>0</v>
      </c>
      <c r="K2297">
        <f>J2297*Weighting!$W$17</f>
        <v>0</v>
      </c>
      <c r="M2297" s="14"/>
    </row>
    <row r="2298" spans="1:13" x14ac:dyDescent="0.45">
      <c r="A2298" s="32" t="str">
        <f>IF(Weighting!$P$18&gt;0,B2298,"")</f>
        <v/>
      </c>
      <c r="B2298">
        <f>Weighting!$C$18</f>
        <v>1.6037723571000002</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20</v>
      </c>
      <c r="I2298">
        <f t="shared" si="286"/>
        <v>0</v>
      </c>
      <c r="J2298">
        <f t="shared" si="287"/>
        <v>0</v>
      </c>
      <c r="K2298">
        <f>J2298*Weighting!$W$18</f>
        <v>0</v>
      </c>
      <c r="M2298" s="14"/>
    </row>
    <row r="2299" spans="1:13" x14ac:dyDescent="0.45">
      <c r="A2299" s="32" t="str">
        <f>IF(Weighting!$P$19&gt;0,B2299,"")</f>
        <v/>
      </c>
      <c r="B2299">
        <f>Weighting!$C$19</f>
        <v>1.7094471538000002</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20</v>
      </c>
      <c r="I2299">
        <f t="shared" si="286"/>
        <v>0</v>
      </c>
      <c r="J2299">
        <f t="shared" si="287"/>
        <v>0</v>
      </c>
      <c r="K2299">
        <f>J2299*Weighting!$W$19</f>
        <v>0</v>
      </c>
      <c r="M2299" s="14"/>
    </row>
    <row r="2300" spans="1:13" x14ac:dyDescent="0.45">
      <c r="A2300" s="32" t="str">
        <f>IF(Weighting!$P$20&gt;0,B2300,"")</f>
        <v/>
      </c>
      <c r="B2300">
        <f>Weighting!$C$20</f>
        <v>1.8151219505000002</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20</v>
      </c>
      <c r="I2300">
        <f t="shared" si="286"/>
        <v>0</v>
      </c>
      <c r="J2300">
        <f t="shared" si="287"/>
        <v>0</v>
      </c>
      <c r="K2300">
        <f>J2300*Weighting!$W$20</f>
        <v>0</v>
      </c>
      <c r="M2300" s="14"/>
    </row>
    <row r="2301" spans="1:13" x14ac:dyDescent="0.45">
      <c r="A2301" s="32" t="str">
        <f>IF(Weighting!$P$21&gt;0,B2301,"")</f>
        <v/>
      </c>
      <c r="B2301">
        <f>Weighting!$C$21</f>
        <v>1.9207967472000003</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20</v>
      </c>
      <c r="I2301">
        <f t="shared" si="286"/>
        <v>0</v>
      </c>
      <c r="J2301">
        <f t="shared" si="287"/>
        <v>0</v>
      </c>
      <c r="K2301">
        <f>J2301*Weighting!$W$21</f>
        <v>0</v>
      </c>
      <c r="M2301" s="14"/>
    </row>
    <row r="2302" spans="1:13" x14ac:dyDescent="0.45">
      <c r="A2302" s="32" t="str">
        <f>IF(Weighting!$P$22&gt;0,B2302,"")</f>
        <v/>
      </c>
      <c r="B2302">
        <f>Weighting!$C$22</f>
        <v>2.0264715439000001</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20</v>
      </c>
      <c r="I2302">
        <f t="shared" si="286"/>
        <v>0</v>
      </c>
      <c r="J2302">
        <f t="shared" si="287"/>
        <v>0</v>
      </c>
      <c r="K2302">
        <f>J2302*Weighting!$W$22</f>
        <v>0</v>
      </c>
      <c r="M2302" s="14"/>
    </row>
    <row r="2303" spans="1:13" x14ac:dyDescent="0.45">
      <c r="A2303" s="32" t="str">
        <f>IF(Weighting!$P$23&gt;0,B2303,"")</f>
        <v/>
      </c>
      <c r="B2303">
        <f>Weighting!$C$23</f>
        <v>2.1321463405999999</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20</v>
      </c>
      <c r="I2303">
        <f t="shared" si="286"/>
        <v>0</v>
      </c>
      <c r="J2303">
        <f t="shared" si="287"/>
        <v>0</v>
      </c>
      <c r="K2303">
        <f>J2303*Weighting!$W$23</f>
        <v>0</v>
      </c>
      <c r="M2303" s="14"/>
    </row>
    <row r="2304" spans="1:13" x14ac:dyDescent="0.45">
      <c r="A2304" s="32" t="str">
        <f>IF(Weighting!$P$24&gt;0,B2304,"")</f>
        <v/>
      </c>
      <c r="B2304">
        <f>Weighting!$C$24</f>
        <v>2.2378211372999997</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20</v>
      </c>
      <c r="I2304">
        <f t="shared" si="286"/>
        <v>0</v>
      </c>
      <c r="J2304">
        <f t="shared" si="287"/>
        <v>0</v>
      </c>
      <c r="K2304">
        <f>J2304*Weighting!$W$24</f>
        <v>0</v>
      </c>
      <c r="M2304" s="14"/>
    </row>
    <row r="2305" spans="1:25" x14ac:dyDescent="0.45">
      <c r="A2305" s="32" t="str">
        <f>IF(Weighting!$P$25&gt;0,B2305,"")</f>
        <v/>
      </c>
      <c r="B2305">
        <f>Weighting!$C$25</f>
        <v>2.3434959339999994</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20</v>
      </c>
      <c r="I2305">
        <f t="shared" si="286"/>
        <v>0</v>
      </c>
      <c r="J2305">
        <f t="shared" si="287"/>
        <v>0</v>
      </c>
      <c r="K2305">
        <f>J2305*Weighting!$W$25</f>
        <v>0</v>
      </c>
      <c r="M2305" s="14"/>
    </row>
    <row r="2306" spans="1:25" x14ac:dyDescent="0.45">
      <c r="O2306"/>
      <c r="P2306"/>
      <c r="Q2306"/>
      <c r="R2306"/>
    </row>
    <row r="2307" spans="1:25" ht="23.15" x14ac:dyDescent="0.6">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11</v>
      </c>
      <c r="N2307" s="27">
        <f>IF('Input and Summary Results'!$J$16="minimum",'Bin Analysis'!X2308/(M2307-1),'Bin Analysis'!Y2307/('Bin Analysis'!M2307-1))</f>
        <v>0</v>
      </c>
      <c r="O2307" s="27">
        <f>IF(M2307=FALSE,NA(),(VLOOKUP(1,C2310:K2329,4,FALSE))/(M2307-1))</f>
        <v>0.5</v>
      </c>
      <c r="P2307" s="27">
        <f>IF(M2307=FALSE,NA(),SUM(J2310:J2329)/Weighting!$S$5)</f>
        <v>0.4</v>
      </c>
      <c r="Q2307" s="27">
        <f>IF(M2307=FALSE,NA(),SUM(K2310:K2329)/Weighting!$S$6)</f>
        <v>0.34782608695652173</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10</v>
      </c>
      <c r="Y2307" s="2" cm="2">
        <f t="array" ref="Y2307:Y2308">FREQUENCY(IF('Data Transformation'!$B$425:$B$6424='Bin Analysis'!L2307,'Data Transformation'!$G$425:$G$6424),'Data Transformation'!$U$12)</f>
        <v>5</v>
      </c>
    </row>
    <row r="2308" spans="1:25" x14ac:dyDescent="0.45">
      <c r="A2308" s="14" t="s">
        <v>67</v>
      </c>
      <c r="B2308" t="s">
        <v>47</v>
      </c>
      <c r="C2308" t="s">
        <v>5</v>
      </c>
      <c r="D2308" t="s">
        <v>100</v>
      </c>
      <c r="E2308" t="s">
        <v>101</v>
      </c>
      <c r="F2308" t="s">
        <v>102</v>
      </c>
      <c r="G2308" t="s">
        <v>70</v>
      </c>
      <c r="H2308" t="s">
        <v>31</v>
      </c>
      <c r="I2308" t="s">
        <v>32</v>
      </c>
      <c r="J2308" t="s">
        <v>46</v>
      </c>
      <c r="K2308" s="14" t="s">
        <v>45</v>
      </c>
      <c r="M2308" s="14"/>
      <c r="X2308" s="2">
        <v>0</v>
      </c>
      <c r="Y2308" s="2">
        <v>5</v>
      </c>
    </row>
    <row r="2309" spans="1:25" x14ac:dyDescent="0.4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45">
      <c r="A2310" s="32">
        <f>IF(Weighting!$P$6&gt;0,B2310,"")</f>
        <v>0.3356747967</v>
      </c>
      <c r="B2310">
        <f>Weighting!$C$6</f>
        <v>0.3356747967</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45">
      <c r="A2311" s="32">
        <f>IF(Weighting!$P$7&gt;0,B2311,"")</f>
        <v>0.44134959340000002</v>
      </c>
      <c r="B2311">
        <f>Weighting!$C$7</f>
        <v>0.44134959340000002</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2</v>
      </c>
      <c r="I2311">
        <f t="shared" ref="I2311:I2329" si="289">H2311-H2310</f>
        <v>2</v>
      </c>
      <c r="J2311">
        <f>IF(I2311=0,0,1)</f>
        <v>1</v>
      </c>
      <c r="K2311">
        <f>J2311*Weighting!$W$7</f>
        <v>2</v>
      </c>
      <c r="M2311" s="14"/>
    </row>
    <row r="2312" spans="1:25" x14ac:dyDescent="0.45">
      <c r="A2312" s="32">
        <f>IF(Weighting!$P$8&gt;0,B2312,"")</f>
        <v>0.54702439010000004</v>
      </c>
      <c r="B2312">
        <f>Weighting!$C$8</f>
        <v>0.54702439010000004</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2</v>
      </c>
      <c r="I2312">
        <f t="shared" si="289"/>
        <v>0</v>
      </c>
      <c r="J2312">
        <f t="shared" ref="J2312:J2329" si="290">IF(I2312=0,0,1)</f>
        <v>0</v>
      </c>
      <c r="K2312">
        <f>J2312*Weighting!$W$8</f>
        <v>0</v>
      </c>
      <c r="M2312" s="14"/>
    </row>
    <row r="2313" spans="1:25" x14ac:dyDescent="0.45">
      <c r="A2313" s="32">
        <f>IF(Weighting!$P$9&gt;0,B2313,"")</f>
        <v>0.65269918680000005</v>
      </c>
      <c r="B2313" s="50">
        <f>Weighting!$C$9</f>
        <v>0.65269918680000005</v>
      </c>
      <c r="C2313">
        <f>Weighting!$F$9</f>
        <v>0</v>
      </c>
      <c r="D2313" t="b">
        <f>IF(C2313=1,'Data Transformation'!$G$3+0.5*'Data Transformation'!$W$25,IF(C2314=1,D2314-'Data Transformation'!$W$25,FALSE))</f>
        <v>0</v>
      </c>
      <c r="E2313" t="str">
        <f t="array" ref="E2313">IF(ISLOGICAL(D2313),"",FREQUENCY(IF('Data Transformation'!$B$425:$B$8425='Bin Analysis'!$B2307,'Data Transformation'!$G$425:$G$8425),D2313))</f>
        <v/>
      </c>
      <c r="F2313" t="str">
        <f t="shared" si="288"/>
        <v/>
      </c>
      <c r="G2313">
        <f>Weighting!$H$9</f>
        <v>0</v>
      </c>
      <c r="H2313">
        <f t="array" ref="H2313">FREQUENCY(IF('Data Transformation'!$B$4:$B$8425=B2307,'Data Transformation'!$G$4:$G$8425),'Bin Analysis'!$B2313)</f>
        <v>2</v>
      </c>
      <c r="I2313">
        <f t="shared" si="289"/>
        <v>0</v>
      </c>
      <c r="J2313">
        <f t="shared" si="290"/>
        <v>0</v>
      </c>
      <c r="K2313">
        <f>J2313*Weighting!$W$9</f>
        <v>0</v>
      </c>
      <c r="M2313" s="14"/>
    </row>
    <row r="2314" spans="1:25" x14ac:dyDescent="0.45">
      <c r="A2314" s="32">
        <f>IF(Weighting!$P$10&gt;0,B2314,"")</f>
        <v>0.75837398350000007</v>
      </c>
      <c r="B2314">
        <f>Weighting!$C$10</f>
        <v>0.75837398350000007</v>
      </c>
      <c r="C2314">
        <f>Weighting!$F$10</f>
        <v>0</v>
      </c>
      <c r="D2314" t="b">
        <f>IF(C2314=1,'Data Transformation'!$G$3+0.5*'Data Transformation'!$W$25,IF(C2315=1,D2315-'Data Transformation'!$W$25,FALSE))</f>
        <v>0</v>
      </c>
      <c r="E2314" t="str">
        <f t="array" ref="E2314">IF(ISLOGICAL(D2314),"",FREQUENCY(IF('Data Transformation'!$B$425:$B$8425='Bin Analysis'!$B2307,'Data Transformation'!$G$425:$G$8425),D2314))</f>
        <v/>
      </c>
      <c r="F2314" t="str">
        <f t="shared" si="288"/>
        <v/>
      </c>
      <c r="G2314">
        <f>Weighting!$H$10</f>
        <v>0</v>
      </c>
      <c r="H2314">
        <f t="array" ref="H2314">FREQUENCY(IF('Data Transformation'!$B$4:$B$8425=B2307,'Data Transformation'!$G$4:$G$8425),'Bin Analysis'!$B2314)</f>
        <v>5</v>
      </c>
      <c r="I2314">
        <f t="shared" si="289"/>
        <v>3</v>
      </c>
      <c r="J2314">
        <f t="shared" si="290"/>
        <v>1</v>
      </c>
      <c r="K2314">
        <f>J2314*Weighting!$W$10</f>
        <v>3</v>
      </c>
      <c r="M2314" s="14"/>
    </row>
    <row r="2315" spans="1:25" x14ac:dyDescent="0.45">
      <c r="A2315" s="32">
        <f>IF(Weighting!$P$11&gt;0,B2315,"")</f>
        <v>0.86404878020000009</v>
      </c>
      <c r="B2315">
        <f>Weighting!$C$11</f>
        <v>0.86404878020000009</v>
      </c>
      <c r="C2315">
        <f>Weighting!$F$11</f>
        <v>0</v>
      </c>
      <c r="D2315" t="b">
        <f>IF(C2315=1,'Data Transformation'!$G$3+0.5*'Data Transformation'!$W$25,IF(C2316=1,D2316-'Data Transformation'!$W$25,FALSE))</f>
        <v>0</v>
      </c>
      <c r="E2315" t="str">
        <f t="array" ref="E2315">IF(ISLOGICAL(D2315),"",FREQUENCY(IF('Data Transformation'!$B$425:$B$8425='Bin Analysis'!$B2307,'Data Transformation'!$G$425:$G$8425),D2315))</f>
        <v/>
      </c>
      <c r="F2315" t="str">
        <f t="shared" si="288"/>
        <v/>
      </c>
      <c r="G2315">
        <f>Weighting!$H$11</f>
        <v>0</v>
      </c>
      <c r="H2315">
        <f t="array" ref="H2315">FREQUENCY(IF('Data Transformation'!$B$4:$B$8425=B2307,'Data Transformation'!$G$4:$G$8425),'Bin Analysis'!$B2315)</f>
        <v>5</v>
      </c>
      <c r="I2315">
        <f t="shared" si="289"/>
        <v>0</v>
      </c>
      <c r="J2315">
        <f t="shared" si="290"/>
        <v>0</v>
      </c>
      <c r="K2315">
        <f>J2315*Weighting!$W$11</f>
        <v>0</v>
      </c>
      <c r="M2315" s="14"/>
    </row>
    <row r="2316" spans="1:25" x14ac:dyDescent="0.45">
      <c r="A2316" s="32">
        <f>IF(Weighting!$P$12&gt;0,B2316,"")</f>
        <v>0.96972357690000011</v>
      </c>
      <c r="B2316">
        <f>Weighting!$C$12</f>
        <v>0.96972357690000011</v>
      </c>
      <c r="C2316">
        <f>Weighting!$F$12</f>
        <v>0</v>
      </c>
      <c r="D2316">
        <f>IF(C2316=1,'Data Transformation'!$G$3+0.5*'Data Transformation'!$W$25,IF(C2317=1,D2317-'Data Transformation'!$W$25,FALSE))</f>
        <v>0.76999999999999991</v>
      </c>
      <c r="E2316">
        <f t="array" ref="E2316">IF(ISLOGICAL(D2316),"",FREQUENCY(IF('Data Transformation'!$B$425:$B$8425='Bin Analysis'!$B2307,'Data Transformation'!$G$425:$G$8425),D2316))</f>
        <v>5</v>
      </c>
      <c r="F2316" t="e">
        <f t="shared" si="288"/>
        <v>#VALUE!</v>
      </c>
      <c r="G2316">
        <f>Weighting!$H$12</f>
        <v>0</v>
      </c>
      <c r="H2316">
        <f t="array" ref="H2316">FREQUENCY(IF('Data Transformation'!$B$4:$B$8425=B2307,'Data Transformation'!$G$4:$G$8425),'Bin Analysis'!$B2316)</f>
        <v>7</v>
      </c>
      <c r="I2316">
        <f t="shared" si="289"/>
        <v>2</v>
      </c>
      <c r="J2316">
        <f t="shared" si="290"/>
        <v>1</v>
      </c>
      <c r="K2316">
        <f>J2316*Weighting!$W$12</f>
        <v>2</v>
      </c>
      <c r="M2316" s="14"/>
    </row>
    <row r="2317" spans="1:25" x14ac:dyDescent="0.45">
      <c r="A2317" s="32">
        <f>IF(Weighting!$P$13&gt;0,B2317,"")</f>
        <v>1.0753983736000001</v>
      </c>
      <c r="B2317">
        <f>Weighting!$C$13</f>
        <v>1.0753983736000001</v>
      </c>
      <c r="C2317">
        <f>Weighting!$F$13</f>
        <v>1</v>
      </c>
      <c r="D2317">
        <f>IF(C2317=1,'Data Transformation'!$G$3+0.5*'Data Transformation'!$W$25,IF(C2318=1,D2318-'Data Transformation'!$W$25,FALSE))</f>
        <v>1.17</v>
      </c>
      <c r="E2317">
        <f t="array" ref="E2317">IF(ISLOGICAL(D2317),"",FREQUENCY(IF('Data Transformation'!$B$425:$B$8425='Bin Analysis'!$B2307,'Data Transformation'!$G$425:$G$8425),D2317))</f>
        <v>10</v>
      </c>
      <c r="F2317">
        <f t="shared" si="288"/>
        <v>5</v>
      </c>
      <c r="G2317">
        <f>Weighting!$H$13</f>
        <v>0</v>
      </c>
      <c r="H2317">
        <f t="array" ref="H2317">FREQUENCY(IF('Data Transformation'!$B$4:$B$8425=B2307,'Data Transformation'!$G$4:$G$8425),'Bin Analysis'!$B2317)</f>
        <v>11</v>
      </c>
      <c r="I2317">
        <f t="shared" si="289"/>
        <v>4</v>
      </c>
      <c r="J2317">
        <f t="shared" si="290"/>
        <v>1</v>
      </c>
      <c r="K2317">
        <f>J2317*Weighting!$W$13</f>
        <v>1</v>
      </c>
      <c r="M2317" s="14"/>
    </row>
    <row r="2318" spans="1:25" x14ac:dyDescent="0.45">
      <c r="A2318" s="32">
        <f>IF(Weighting!$P$14&gt;0,B2318,"")</f>
        <v>1.1810731703000001</v>
      </c>
      <c r="B2318">
        <f>Weighting!$C$14</f>
        <v>1.1810731703000001</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11</v>
      </c>
      <c r="I2318">
        <f t="shared" si="289"/>
        <v>0</v>
      </c>
      <c r="J2318">
        <f t="shared" si="290"/>
        <v>0</v>
      </c>
      <c r="K2318">
        <f>J2318*Weighting!$W$14</f>
        <v>0</v>
      </c>
      <c r="M2318" s="14"/>
    </row>
    <row r="2319" spans="1:25" x14ac:dyDescent="0.45">
      <c r="A2319" s="32">
        <f>IF(Weighting!$P$15&gt;0,B2319,"")</f>
        <v>1.2867489670000001</v>
      </c>
      <c r="B2319">
        <f>Weighting!$C$15</f>
        <v>1.2867489670000001</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11</v>
      </c>
      <c r="I2319">
        <f t="shared" si="289"/>
        <v>0</v>
      </c>
      <c r="J2319">
        <f t="shared" si="290"/>
        <v>0</v>
      </c>
      <c r="K2319">
        <f>J2319*Weighting!$W$15</f>
        <v>0</v>
      </c>
      <c r="M2319" s="14"/>
    </row>
    <row r="2320" spans="1:25" x14ac:dyDescent="0.45">
      <c r="A2320" s="32" t="str">
        <f>IF(Weighting!$P$16&gt;0,B2320,"")</f>
        <v/>
      </c>
      <c r="B2320">
        <f>Weighting!$C$16</f>
        <v>1.3924227637000002</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11</v>
      </c>
      <c r="I2320">
        <f t="shared" si="289"/>
        <v>0</v>
      </c>
      <c r="J2320">
        <f t="shared" si="290"/>
        <v>0</v>
      </c>
      <c r="K2320">
        <f>J2320*Weighting!$W$16</f>
        <v>0</v>
      </c>
      <c r="M2320" s="14"/>
    </row>
    <row r="2321" spans="1:25" x14ac:dyDescent="0.45">
      <c r="A2321" s="32" t="str">
        <f>IF(Weighting!$P$17&gt;0,B2321,"")</f>
        <v/>
      </c>
      <c r="B2321">
        <f>Weighting!$C$17</f>
        <v>1.4980975604000002</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11</v>
      </c>
      <c r="I2321">
        <f t="shared" si="289"/>
        <v>0</v>
      </c>
      <c r="J2321">
        <f t="shared" si="290"/>
        <v>0</v>
      </c>
      <c r="K2321">
        <f>J2321*Weighting!$W$17</f>
        <v>0</v>
      </c>
      <c r="M2321" s="14"/>
    </row>
    <row r="2322" spans="1:25" x14ac:dyDescent="0.45">
      <c r="A2322" s="32" t="str">
        <f>IF(Weighting!$P$18&gt;0,B2322,"")</f>
        <v/>
      </c>
      <c r="B2322">
        <f>Weighting!$C$18</f>
        <v>1.6037723571000002</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11</v>
      </c>
      <c r="I2322">
        <f t="shared" si="289"/>
        <v>0</v>
      </c>
      <c r="J2322">
        <f t="shared" si="290"/>
        <v>0</v>
      </c>
      <c r="K2322">
        <f>J2322*Weighting!$W$18</f>
        <v>0</v>
      </c>
      <c r="M2322" s="14"/>
    </row>
    <row r="2323" spans="1:25" x14ac:dyDescent="0.45">
      <c r="A2323" s="32" t="str">
        <f>IF(Weighting!$P$19&gt;0,B2323,"")</f>
        <v/>
      </c>
      <c r="B2323">
        <f>Weighting!$C$19</f>
        <v>1.7094471538000002</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11</v>
      </c>
      <c r="I2323">
        <f t="shared" si="289"/>
        <v>0</v>
      </c>
      <c r="J2323">
        <f t="shared" si="290"/>
        <v>0</v>
      </c>
      <c r="K2323">
        <f>J2323*Weighting!$W$19</f>
        <v>0</v>
      </c>
      <c r="M2323" s="14"/>
    </row>
    <row r="2324" spans="1:25" x14ac:dyDescent="0.45">
      <c r="A2324" s="32" t="str">
        <f>IF(Weighting!$P$20&gt;0,B2324,"")</f>
        <v/>
      </c>
      <c r="B2324">
        <f>Weighting!$C$20</f>
        <v>1.8151219505000002</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11</v>
      </c>
      <c r="I2324">
        <f t="shared" si="289"/>
        <v>0</v>
      </c>
      <c r="J2324">
        <f t="shared" si="290"/>
        <v>0</v>
      </c>
      <c r="K2324">
        <f>J2324*Weighting!$W$20</f>
        <v>0</v>
      </c>
      <c r="M2324" s="14"/>
    </row>
    <row r="2325" spans="1:25" x14ac:dyDescent="0.45">
      <c r="A2325" s="32" t="str">
        <f>IF(Weighting!$P$21&gt;0,B2325,"")</f>
        <v/>
      </c>
      <c r="B2325">
        <f>Weighting!$C$21</f>
        <v>1.9207967472000003</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11</v>
      </c>
      <c r="I2325">
        <f t="shared" si="289"/>
        <v>0</v>
      </c>
      <c r="J2325">
        <f t="shared" si="290"/>
        <v>0</v>
      </c>
      <c r="K2325">
        <f>J2325*Weighting!$W$21</f>
        <v>0</v>
      </c>
      <c r="M2325" s="14"/>
    </row>
    <row r="2326" spans="1:25" x14ac:dyDescent="0.45">
      <c r="A2326" s="32" t="str">
        <f>IF(Weighting!$P$22&gt;0,B2326,"")</f>
        <v/>
      </c>
      <c r="B2326">
        <f>Weighting!$C$22</f>
        <v>2.0264715439000001</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11</v>
      </c>
      <c r="I2326">
        <f t="shared" si="289"/>
        <v>0</v>
      </c>
      <c r="J2326">
        <f t="shared" si="290"/>
        <v>0</v>
      </c>
      <c r="K2326">
        <f>J2326*Weighting!$W$22</f>
        <v>0</v>
      </c>
      <c r="M2326" s="14"/>
    </row>
    <row r="2327" spans="1:25" x14ac:dyDescent="0.45">
      <c r="A2327" s="32" t="str">
        <f>IF(Weighting!$P$23&gt;0,B2327,"")</f>
        <v/>
      </c>
      <c r="B2327">
        <f>Weighting!$C$23</f>
        <v>2.1321463405999999</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11</v>
      </c>
      <c r="I2327">
        <f t="shared" si="289"/>
        <v>0</v>
      </c>
      <c r="J2327">
        <f t="shared" si="290"/>
        <v>0</v>
      </c>
      <c r="K2327">
        <f>J2327*Weighting!$W$23</f>
        <v>0</v>
      </c>
      <c r="M2327" s="14"/>
    </row>
    <row r="2328" spans="1:25" x14ac:dyDescent="0.45">
      <c r="A2328" s="32" t="str">
        <f>IF(Weighting!$P$24&gt;0,B2328,"")</f>
        <v/>
      </c>
      <c r="B2328">
        <f>Weighting!$C$24</f>
        <v>2.2378211372999997</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11</v>
      </c>
      <c r="I2328">
        <f t="shared" si="289"/>
        <v>0</v>
      </c>
      <c r="J2328">
        <f t="shared" si="290"/>
        <v>0</v>
      </c>
      <c r="K2328">
        <f>J2328*Weighting!$W$24</f>
        <v>0</v>
      </c>
      <c r="M2328" s="14"/>
    </row>
    <row r="2329" spans="1:25" x14ac:dyDescent="0.45">
      <c r="A2329" s="32" t="str">
        <f>IF(Weighting!$P$25&gt;0,B2329,"")</f>
        <v/>
      </c>
      <c r="B2329">
        <f>Weighting!$C$25</f>
        <v>2.3434959339999994</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11</v>
      </c>
      <c r="I2329">
        <f t="shared" si="289"/>
        <v>0</v>
      </c>
      <c r="J2329">
        <f t="shared" si="290"/>
        <v>0</v>
      </c>
      <c r="K2329">
        <f>J2329*Weighting!$W$25</f>
        <v>0</v>
      </c>
      <c r="M2329" s="14"/>
    </row>
    <row r="2330" spans="1:25" x14ac:dyDescent="0.45">
      <c r="O2330"/>
      <c r="P2330"/>
      <c r="Q2330"/>
      <c r="R2330"/>
    </row>
    <row r="2331" spans="1:25" ht="23.15" x14ac:dyDescent="0.6">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15</v>
      </c>
      <c r="N2331" s="27">
        <f>IF('Input and Summary Results'!$J$16="minimum",'Bin Analysis'!X2332/(M2331-1),'Bin Analysis'!Y2331/('Bin Analysis'!M2331-1))</f>
        <v>0</v>
      </c>
      <c r="O2331" s="27">
        <f>IF(M2331=FALSE,NA(),(VLOOKUP(1,C2334:K2353,4,FALSE))/(M2331-1))</f>
        <v>0.7142857142857143</v>
      </c>
      <c r="P2331" s="27">
        <f>IF(M2331=FALSE,NA(),SUM(J2334:J2353)/Weighting!$S$5)</f>
        <v>0.6</v>
      </c>
      <c r="Q2331" s="27">
        <f>IF(M2331=FALSE,NA(),SUM(K2334:K2353)/Weighting!$S$6)</f>
        <v>0.60869565217391308</v>
      </c>
      <c r="R2331" s="27">
        <f>IF(M2331=FALSE,NA(),(VLOOKUP(1,G2334:K2353,3,FALSE))/(M2331-1))</f>
        <v>0</v>
      </c>
      <c r="S2331" s="22" t="str">
        <f>IF(M2331=FALSE,NA(),IF(SUM(J2334:J2353)=2,"yes","no"))</f>
        <v>no</v>
      </c>
      <c r="X2331" s="2" cm="2">
        <f t="array" ref="X2331:X2332">FREQUENCY(IF('Data Transformation'!$B$425:$B$6424='Bin Analysis'!L2331,'Data Transformation'!$G$425:$G$6424),'Data Transformation'!$U$11)</f>
        <v>14</v>
      </c>
      <c r="Y2331" s="2" cm="2">
        <f t="array" ref="Y2331:Y2332">FREQUENCY(IF('Data Transformation'!$B$425:$B$6424='Bin Analysis'!L2331,'Data Transformation'!$G$425:$G$6424),'Data Transformation'!$U$12)</f>
        <v>4</v>
      </c>
    </row>
    <row r="2332" spans="1:25" x14ac:dyDescent="0.45">
      <c r="A2332" s="14" t="s">
        <v>67</v>
      </c>
      <c r="B2332" t="s">
        <v>47</v>
      </c>
      <c r="C2332" t="s">
        <v>5</v>
      </c>
      <c r="D2332" t="s">
        <v>100</v>
      </c>
      <c r="E2332" t="s">
        <v>101</v>
      </c>
      <c r="F2332" t="s">
        <v>102</v>
      </c>
      <c r="G2332" t="s">
        <v>70</v>
      </c>
      <c r="H2332" t="s">
        <v>31</v>
      </c>
      <c r="I2332" t="s">
        <v>32</v>
      </c>
      <c r="J2332" t="s">
        <v>46</v>
      </c>
      <c r="K2332" s="14" t="s">
        <v>45</v>
      </c>
      <c r="M2332" s="14"/>
      <c r="X2332" s="2">
        <v>0</v>
      </c>
      <c r="Y2332" s="2">
        <v>10</v>
      </c>
    </row>
    <row r="2333" spans="1:25" x14ac:dyDescent="0.4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45">
      <c r="A2334" s="32">
        <f>IF(Weighting!$P$6&gt;0,B2334,"")</f>
        <v>0.3356747967</v>
      </c>
      <c r="B2334">
        <f>Weighting!$C$6</f>
        <v>0.3356747967</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0</v>
      </c>
      <c r="I2334">
        <f>H2334-H2333</f>
        <v>0</v>
      </c>
      <c r="J2334">
        <f>IF(I2334=0,0,1)</f>
        <v>0</v>
      </c>
      <c r="K2334">
        <f>J2334*Weighting!$W$6</f>
        <v>0</v>
      </c>
      <c r="M2334" s="14"/>
    </row>
    <row r="2335" spans="1:25" x14ac:dyDescent="0.45">
      <c r="A2335" s="32">
        <f>IF(Weighting!$P$7&gt;0,B2335,"")</f>
        <v>0.44134959340000002</v>
      </c>
      <c r="B2335">
        <f>Weighting!$C$7</f>
        <v>0.44134959340000002</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0</v>
      </c>
      <c r="I2335">
        <f t="shared" ref="I2335:I2353" si="292">H2335-H2334</f>
        <v>0</v>
      </c>
      <c r="J2335">
        <f>IF(I2335=0,0,1)</f>
        <v>0</v>
      </c>
      <c r="K2335">
        <f>J2335*Weighting!$W$7</f>
        <v>0</v>
      </c>
      <c r="M2335" s="14"/>
    </row>
    <row r="2336" spans="1:25" x14ac:dyDescent="0.45">
      <c r="A2336" s="32">
        <f>IF(Weighting!$P$8&gt;0,B2336,"")</f>
        <v>0.54702439010000004</v>
      </c>
      <c r="B2336">
        <f>Weighting!$C$8</f>
        <v>0.54702439010000004</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0</v>
      </c>
      <c r="I2336">
        <f t="shared" si="292"/>
        <v>0</v>
      </c>
      <c r="J2336">
        <f t="shared" ref="J2336:J2353" si="293">IF(I2336=0,0,1)</f>
        <v>0</v>
      </c>
      <c r="K2336">
        <f>J2336*Weighting!$W$8</f>
        <v>0</v>
      </c>
      <c r="M2336" s="14"/>
    </row>
    <row r="2337" spans="1:13" x14ac:dyDescent="0.45">
      <c r="A2337" s="32">
        <f>IF(Weighting!$P$9&gt;0,B2337,"")</f>
        <v>0.65269918680000005</v>
      </c>
      <c r="B2337" s="50">
        <f>Weighting!$C$9</f>
        <v>0.65269918680000005</v>
      </c>
      <c r="C2337">
        <f>Weighting!$F$9</f>
        <v>0</v>
      </c>
      <c r="D2337" t="b">
        <f>IF(C2337=1,'Data Transformation'!$G$3+0.5*'Data Transformation'!$W$25,IF(C2338=1,D2338-'Data Transformation'!$W$25,FALSE))</f>
        <v>0</v>
      </c>
      <c r="E2337" t="str">
        <f t="array" ref="E2337">IF(ISLOGICAL(D2337),"",FREQUENCY(IF('Data Transformation'!$B$425:$B$8425='Bin Analysis'!$B2331,'Data Transformation'!$G$425:$G$8425),D2337))</f>
        <v/>
      </c>
      <c r="F2337" t="str">
        <f t="shared" si="291"/>
        <v/>
      </c>
      <c r="G2337">
        <f>Weighting!$H$9</f>
        <v>0</v>
      </c>
      <c r="H2337">
        <f t="array" ref="H2337">FREQUENCY(IF('Data Transformation'!$B$4:$B$8425=B2331,'Data Transformation'!$G$4:$G$8425),'Bin Analysis'!$B2337)</f>
        <v>1</v>
      </c>
      <c r="I2337">
        <f t="shared" si="292"/>
        <v>1</v>
      </c>
      <c r="J2337">
        <f t="shared" si="293"/>
        <v>1</v>
      </c>
      <c r="K2337">
        <f>J2337*Weighting!$W$9</f>
        <v>3</v>
      </c>
      <c r="M2337" s="14"/>
    </row>
    <row r="2338" spans="1:13" x14ac:dyDescent="0.45">
      <c r="A2338" s="32">
        <f>IF(Weighting!$P$10&gt;0,B2338,"")</f>
        <v>0.75837398350000007</v>
      </c>
      <c r="B2338">
        <f>Weighting!$C$10</f>
        <v>0.75837398350000007</v>
      </c>
      <c r="C2338">
        <f>Weighting!$F$10</f>
        <v>0</v>
      </c>
      <c r="D2338" t="b">
        <f>IF(C2338=1,'Data Transformation'!$G$3+0.5*'Data Transformation'!$W$25,IF(C2339=1,D2339-'Data Transformation'!$W$25,FALSE))</f>
        <v>0</v>
      </c>
      <c r="E2338" t="str">
        <f t="array" ref="E2338">IF(ISLOGICAL(D2338),"",FREQUENCY(IF('Data Transformation'!$B$425:$B$8425='Bin Analysis'!$B2331,'Data Transformation'!$G$425:$G$8425),D2338))</f>
        <v/>
      </c>
      <c r="F2338" t="str">
        <f t="shared" si="291"/>
        <v/>
      </c>
      <c r="G2338">
        <f>Weighting!$H$10</f>
        <v>0</v>
      </c>
      <c r="H2338">
        <f t="array" ref="H2338">FREQUENCY(IF('Data Transformation'!$B$4:$B$8425=B2331,'Data Transformation'!$G$4:$G$8425),'Bin Analysis'!$B2338)</f>
        <v>2</v>
      </c>
      <c r="I2338">
        <f t="shared" si="292"/>
        <v>1</v>
      </c>
      <c r="J2338">
        <f t="shared" si="293"/>
        <v>1</v>
      </c>
      <c r="K2338">
        <f>J2338*Weighting!$W$10</f>
        <v>3</v>
      </c>
      <c r="M2338" s="14"/>
    </row>
    <row r="2339" spans="1:13" x14ac:dyDescent="0.45">
      <c r="A2339" s="32">
        <f>IF(Weighting!$P$11&gt;0,B2339,"")</f>
        <v>0.86404878020000009</v>
      </c>
      <c r="B2339">
        <f>Weighting!$C$11</f>
        <v>0.86404878020000009</v>
      </c>
      <c r="C2339">
        <f>Weighting!$F$11</f>
        <v>0</v>
      </c>
      <c r="D2339" t="b">
        <f>IF(C2339=1,'Data Transformation'!$G$3+0.5*'Data Transformation'!$W$25,IF(C2340=1,D2340-'Data Transformation'!$W$25,FALSE))</f>
        <v>0</v>
      </c>
      <c r="E2339" t="str">
        <f t="array" ref="E2339">IF(ISLOGICAL(D2339),"",FREQUENCY(IF('Data Transformation'!$B$425:$B$8425='Bin Analysis'!$B2331,'Data Transformation'!$G$425:$G$8425),D2339))</f>
        <v/>
      </c>
      <c r="F2339" t="str">
        <f t="shared" si="291"/>
        <v/>
      </c>
      <c r="G2339">
        <f>Weighting!$H$11</f>
        <v>0</v>
      </c>
      <c r="H2339">
        <f t="array" ref="H2339">FREQUENCY(IF('Data Transformation'!$B$4:$B$8425=B2331,'Data Transformation'!$G$4:$G$8425),'Bin Analysis'!$B2339)</f>
        <v>6</v>
      </c>
      <c r="I2339">
        <f t="shared" si="292"/>
        <v>4</v>
      </c>
      <c r="J2339">
        <f t="shared" si="293"/>
        <v>1</v>
      </c>
      <c r="K2339">
        <f>J2339*Weighting!$W$11</f>
        <v>3</v>
      </c>
      <c r="M2339" s="14"/>
    </row>
    <row r="2340" spans="1:13" x14ac:dyDescent="0.45">
      <c r="A2340" s="32">
        <f>IF(Weighting!$P$12&gt;0,B2340,"")</f>
        <v>0.96972357690000011</v>
      </c>
      <c r="B2340">
        <f>Weighting!$C$12</f>
        <v>0.96972357690000011</v>
      </c>
      <c r="C2340">
        <f>Weighting!$F$12</f>
        <v>0</v>
      </c>
      <c r="D2340">
        <f>IF(C2340=1,'Data Transformation'!$G$3+0.5*'Data Transformation'!$W$25,IF(C2341=1,D2341-'Data Transformation'!$W$25,FALSE))</f>
        <v>0.76999999999999991</v>
      </c>
      <c r="E2340">
        <f t="array" ref="E2340">IF(ISLOGICAL(D2340),"",FREQUENCY(IF('Data Transformation'!$B$425:$B$8425='Bin Analysis'!$B2331,'Data Transformation'!$G$425:$G$8425),D2340))</f>
        <v>4</v>
      </c>
      <c r="F2340" t="e">
        <f t="shared" si="291"/>
        <v>#VALUE!</v>
      </c>
      <c r="G2340">
        <f>Weighting!$H$12</f>
        <v>0</v>
      </c>
      <c r="H2340">
        <f t="array" ref="H2340">FREQUENCY(IF('Data Transformation'!$B$4:$B$8425=B2331,'Data Transformation'!$G$4:$G$8425),'Bin Analysis'!$B2340)</f>
        <v>10</v>
      </c>
      <c r="I2340">
        <f t="shared" si="292"/>
        <v>4</v>
      </c>
      <c r="J2340">
        <f t="shared" si="293"/>
        <v>1</v>
      </c>
      <c r="K2340">
        <f>J2340*Weighting!$W$12</f>
        <v>2</v>
      </c>
      <c r="M2340" s="14"/>
    </row>
    <row r="2341" spans="1:13" x14ac:dyDescent="0.45">
      <c r="A2341" s="32">
        <f>IF(Weighting!$P$13&gt;0,B2341,"")</f>
        <v>1.0753983736000001</v>
      </c>
      <c r="B2341">
        <f>Weighting!$C$13</f>
        <v>1.0753983736000001</v>
      </c>
      <c r="C2341">
        <f>Weighting!$F$13</f>
        <v>1</v>
      </c>
      <c r="D2341">
        <f>IF(C2341=1,'Data Transformation'!$G$3+0.5*'Data Transformation'!$W$25,IF(C2342=1,D2342-'Data Transformation'!$W$25,FALSE))</f>
        <v>1.17</v>
      </c>
      <c r="E2341">
        <f t="array" ref="E2341">IF(ISLOGICAL(D2341),"",FREQUENCY(IF('Data Transformation'!$B$425:$B$8425='Bin Analysis'!$B2331,'Data Transformation'!$G$425:$G$8425),D2341))</f>
        <v>14</v>
      </c>
      <c r="F2341">
        <f t="shared" si="291"/>
        <v>10</v>
      </c>
      <c r="G2341">
        <f>Weighting!$H$13</f>
        <v>0</v>
      </c>
      <c r="H2341">
        <f t="array" ref="H2341">FREQUENCY(IF('Data Transformation'!$B$4:$B$8425=B2331,'Data Transformation'!$G$4:$G$8425),'Bin Analysis'!$B2341)</f>
        <v>13</v>
      </c>
      <c r="I2341">
        <f t="shared" si="292"/>
        <v>3</v>
      </c>
      <c r="J2341">
        <f t="shared" si="293"/>
        <v>1</v>
      </c>
      <c r="K2341">
        <f>J2341*Weighting!$W$13</f>
        <v>1</v>
      </c>
      <c r="M2341" s="14"/>
    </row>
    <row r="2342" spans="1:13" x14ac:dyDescent="0.45">
      <c r="A2342" s="32">
        <f>IF(Weighting!$P$14&gt;0,B2342,"")</f>
        <v>1.1810731703000001</v>
      </c>
      <c r="B2342">
        <f>Weighting!$C$14</f>
        <v>1.1810731703000001</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15</v>
      </c>
      <c r="I2342">
        <f t="shared" si="292"/>
        <v>2</v>
      </c>
      <c r="J2342">
        <f t="shared" si="293"/>
        <v>1</v>
      </c>
      <c r="K2342">
        <f>J2342*Weighting!$W$14</f>
        <v>2</v>
      </c>
      <c r="M2342" s="14"/>
    </row>
    <row r="2343" spans="1:13" x14ac:dyDescent="0.45">
      <c r="A2343" s="32">
        <f>IF(Weighting!$P$15&gt;0,B2343,"")</f>
        <v>1.2867489670000001</v>
      </c>
      <c r="B2343">
        <f>Weighting!$C$15</f>
        <v>1.2867489670000001</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15</v>
      </c>
      <c r="I2343">
        <f t="shared" si="292"/>
        <v>0</v>
      </c>
      <c r="J2343">
        <f t="shared" si="293"/>
        <v>0</v>
      </c>
      <c r="K2343">
        <f>J2343*Weighting!$W$15</f>
        <v>0</v>
      </c>
      <c r="M2343" s="14"/>
    </row>
    <row r="2344" spans="1:13" x14ac:dyDescent="0.45">
      <c r="A2344" s="32" t="str">
        <f>IF(Weighting!$P$16&gt;0,B2344,"")</f>
        <v/>
      </c>
      <c r="B2344">
        <f>Weighting!$C$16</f>
        <v>1.3924227637000002</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15</v>
      </c>
      <c r="I2344">
        <f t="shared" si="292"/>
        <v>0</v>
      </c>
      <c r="J2344">
        <f t="shared" si="293"/>
        <v>0</v>
      </c>
      <c r="K2344">
        <f>J2344*Weighting!$W$16</f>
        <v>0</v>
      </c>
      <c r="M2344" s="14"/>
    </row>
    <row r="2345" spans="1:13" x14ac:dyDescent="0.45">
      <c r="A2345" s="32" t="str">
        <f>IF(Weighting!$P$17&gt;0,B2345,"")</f>
        <v/>
      </c>
      <c r="B2345">
        <f>Weighting!$C$17</f>
        <v>1.4980975604000002</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15</v>
      </c>
      <c r="I2345">
        <f t="shared" si="292"/>
        <v>0</v>
      </c>
      <c r="J2345">
        <f t="shared" si="293"/>
        <v>0</v>
      </c>
      <c r="K2345">
        <f>J2345*Weighting!$W$17</f>
        <v>0</v>
      </c>
      <c r="M2345" s="14"/>
    </row>
    <row r="2346" spans="1:13" x14ac:dyDescent="0.45">
      <c r="A2346" s="32" t="str">
        <f>IF(Weighting!$P$18&gt;0,B2346,"")</f>
        <v/>
      </c>
      <c r="B2346">
        <f>Weighting!$C$18</f>
        <v>1.6037723571000002</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15</v>
      </c>
      <c r="I2346">
        <f t="shared" si="292"/>
        <v>0</v>
      </c>
      <c r="J2346">
        <f t="shared" si="293"/>
        <v>0</v>
      </c>
      <c r="K2346">
        <f>J2346*Weighting!$W$18</f>
        <v>0</v>
      </c>
      <c r="M2346" s="14"/>
    </row>
    <row r="2347" spans="1:13" x14ac:dyDescent="0.45">
      <c r="A2347" s="32" t="str">
        <f>IF(Weighting!$P$19&gt;0,B2347,"")</f>
        <v/>
      </c>
      <c r="B2347">
        <f>Weighting!$C$19</f>
        <v>1.7094471538000002</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15</v>
      </c>
      <c r="I2347">
        <f t="shared" si="292"/>
        <v>0</v>
      </c>
      <c r="J2347">
        <f t="shared" si="293"/>
        <v>0</v>
      </c>
      <c r="K2347">
        <f>J2347*Weighting!$W$19</f>
        <v>0</v>
      </c>
      <c r="M2347" s="14"/>
    </row>
    <row r="2348" spans="1:13" x14ac:dyDescent="0.45">
      <c r="A2348" s="32" t="str">
        <f>IF(Weighting!$P$20&gt;0,B2348,"")</f>
        <v/>
      </c>
      <c r="B2348">
        <f>Weighting!$C$20</f>
        <v>1.8151219505000002</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15</v>
      </c>
      <c r="I2348">
        <f t="shared" si="292"/>
        <v>0</v>
      </c>
      <c r="J2348">
        <f t="shared" si="293"/>
        <v>0</v>
      </c>
      <c r="K2348">
        <f>J2348*Weighting!$W$20</f>
        <v>0</v>
      </c>
      <c r="M2348" s="14"/>
    </row>
    <row r="2349" spans="1:13" x14ac:dyDescent="0.45">
      <c r="A2349" s="32" t="str">
        <f>IF(Weighting!$P$21&gt;0,B2349,"")</f>
        <v/>
      </c>
      <c r="B2349">
        <f>Weighting!$C$21</f>
        <v>1.9207967472000003</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15</v>
      </c>
      <c r="I2349">
        <f t="shared" si="292"/>
        <v>0</v>
      </c>
      <c r="J2349">
        <f t="shared" si="293"/>
        <v>0</v>
      </c>
      <c r="K2349">
        <f>J2349*Weighting!$W$21</f>
        <v>0</v>
      </c>
      <c r="M2349" s="14"/>
    </row>
    <row r="2350" spans="1:13" x14ac:dyDescent="0.45">
      <c r="A2350" s="32" t="str">
        <f>IF(Weighting!$P$22&gt;0,B2350,"")</f>
        <v/>
      </c>
      <c r="B2350">
        <f>Weighting!$C$22</f>
        <v>2.0264715439000001</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15</v>
      </c>
      <c r="I2350">
        <f t="shared" si="292"/>
        <v>0</v>
      </c>
      <c r="J2350">
        <f t="shared" si="293"/>
        <v>0</v>
      </c>
      <c r="K2350">
        <f>J2350*Weighting!$W$22</f>
        <v>0</v>
      </c>
      <c r="M2350" s="14"/>
    </row>
    <row r="2351" spans="1:13" x14ac:dyDescent="0.45">
      <c r="A2351" s="32" t="str">
        <f>IF(Weighting!$P$23&gt;0,B2351,"")</f>
        <v/>
      </c>
      <c r="B2351">
        <f>Weighting!$C$23</f>
        <v>2.1321463405999999</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15</v>
      </c>
      <c r="I2351">
        <f t="shared" si="292"/>
        <v>0</v>
      </c>
      <c r="J2351">
        <f t="shared" si="293"/>
        <v>0</v>
      </c>
      <c r="K2351">
        <f>J2351*Weighting!$W$23</f>
        <v>0</v>
      </c>
      <c r="M2351" s="14"/>
    </row>
    <row r="2352" spans="1:13" x14ac:dyDescent="0.45">
      <c r="A2352" s="32" t="str">
        <f>IF(Weighting!$P$24&gt;0,B2352,"")</f>
        <v/>
      </c>
      <c r="B2352">
        <f>Weighting!$C$24</f>
        <v>2.2378211372999997</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15</v>
      </c>
      <c r="I2352">
        <f t="shared" si="292"/>
        <v>0</v>
      </c>
      <c r="J2352">
        <f t="shared" si="293"/>
        <v>0</v>
      </c>
      <c r="K2352">
        <f>J2352*Weighting!$W$24</f>
        <v>0</v>
      </c>
      <c r="M2352" s="14"/>
    </row>
    <row r="2353" spans="1:25" x14ac:dyDescent="0.45">
      <c r="A2353" s="32" t="str">
        <f>IF(Weighting!$P$25&gt;0,B2353,"")</f>
        <v/>
      </c>
      <c r="B2353">
        <f>Weighting!$C$25</f>
        <v>2.3434959339999994</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15</v>
      </c>
      <c r="I2353">
        <f t="shared" si="292"/>
        <v>0</v>
      </c>
      <c r="J2353">
        <f t="shared" si="293"/>
        <v>0</v>
      </c>
      <c r="K2353">
        <f>J2353*Weighting!$W$25</f>
        <v>0</v>
      </c>
      <c r="M2353" s="14"/>
    </row>
    <row r="2354" spans="1:25" x14ac:dyDescent="0.45">
      <c r="O2354"/>
      <c r="P2354"/>
      <c r="Q2354"/>
      <c r="R2354"/>
    </row>
    <row r="2355" spans="1:25" ht="23.15" x14ac:dyDescent="0.6">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15</v>
      </c>
      <c r="N2355" s="27">
        <f>IF('Input and Summary Results'!$J$16="minimum",'Bin Analysis'!X2356/(M2355-1),'Bin Analysis'!Y2355/('Bin Analysis'!M2355-1))</f>
        <v>7.1428571428571425E-2</v>
      </c>
      <c r="O2355" s="27">
        <f>IF(M2355=FALSE,NA(),(VLOOKUP(1,C2358:K2377,4,FALSE))/(M2355-1))</f>
        <v>0.5</v>
      </c>
      <c r="P2355" s="27">
        <f>IF(M2355=FALSE,NA(),SUM(J2358:J2377)/Weighting!$S$5)</f>
        <v>0.8</v>
      </c>
      <c r="Q2355" s="27">
        <f>IF(M2355=FALSE,NA(),SUM(K2358:K2377)/Weighting!$S$6)</f>
        <v>0.78260869565217395</v>
      </c>
      <c r="R2355" s="27">
        <f>IF(M2355=FALSE,NA(),(VLOOKUP(1,G2358:K2377,3,FALSE))/(M2355-1))</f>
        <v>7.1428571428571425E-2</v>
      </c>
      <c r="S2355" s="22" t="str">
        <f>IF(M2355=FALSE,NA(),IF(SUM(J2358:J2377)=2,"yes","no"))</f>
        <v>no</v>
      </c>
      <c r="X2355" s="2" cm="2">
        <f t="array" ref="X2355:X2356">FREQUENCY(IF('Data Transformation'!$B$425:$B$6424='Bin Analysis'!L2355,'Data Transformation'!$G$425:$G$6424),'Data Transformation'!$U$11)</f>
        <v>13</v>
      </c>
      <c r="Y2355" s="2" cm="2">
        <f t="array" ref="Y2355:Y2356">FREQUENCY(IF('Data Transformation'!$B$425:$B$6424='Bin Analysis'!L2355,'Data Transformation'!$G$425:$G$6424),'Data Transformation'!$U$12)</f>
        <v>6</v>
      </c>
    </row>
    <row r="2356" spans="1:25" x14ac:dyDescent="0.45">
      <c r="A2356" s="14" t="s">
        <v>67</v>
      </c>
      <c r="B2356" t="s">
        <v>47</v>
      </c>
      <c r="C2356" t="s">
        <v>5</v>
      </c>
      <c r="D2356" t="s">
        <v>100</v>
      </c>
      <c r="E2356" t="s">
        <v>101</v>
      </c>
      <c r="F2356" t="s">
        <v>102</v>
      </c>
      <c r="G2356" t="s">
        <v>70</v>
      </c>
      <c r="H2356" t="s">
        <v>31</v>
      </c>
      <c r="I2356" t="s">
        <v>32</v>
      </c>
      <c r="J2356" t="s">
        <v>46</v>
      </c>
      <c r="K2356" s="14" t="s">
        <v>45</v>
      </c>
      <c r="M2356" s="14"/>
      <c r="X2356" s="2">
        <v>1</v>
      </c>
      <c r="Y2356" s="2">
        <v>8</v>
      </c>
    </row>
    <row r="2357" spans="1:25" x14ac:dyDescent="0.4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45">
      <c r="A2358" s="32">
        <f>IF(Weighting!$P$6&gt;0,B2358,"")</f>
        <v>0.3356747967</v>
      </c>
      <c r="B2358">
        <f>Weighting!$C$6</f>
        <v>0.3356747967</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1</v>
      </c>
      <c r="I2358">
        <f>H2358-H2357</f>
        <v>1</v>
      </c>
      <c r="J2358">
        <f>IF(I2358=0,0,1)</f>
        <v>1</v>
      </c>
      <c r="K2358">
        <f>J2358*Weighting!$W$6</f>
        <v>1</v>
      </c>
      <c r="M2358" s="14"/>
    </row>
    <row r="2359" spans="1:25" x14ac:dyDescent="0.45">
      <c r="A2359" s="32">
        <f>IF(Weighting!$P$7&gt;0,B2359,"")</f>
        <v>0.44134959340000002</v>
      </c>
      <c r="B2359">
        <f>Weighting!$C$7</f>
        <v>0.44134959340000002</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1</v>
      </c>
      <c r="I2359">
        <f t="shared" ref="I2359:I2377" si="295">H2359-H2358</f>
        <v>0</v>
      </c>
      <c r="J2359">
        <f>IF(I2359=0,0,1)</f>
        <v>0</v>
      </c>
      <c r="K2359">
        <f>J2359*Weighting!$W$7</f>
        <v>0</v>
      </c>
      <c r="M2359" s="14"/>
    </row>
    <row r="2360" spans="1:25" x14ac:dyDescent="0.45">
      <c r="A2360" s="32">
        <f>IF(Weighting!$P$8&gt;0,B2360,"")</f>
        <v>0.54702439010000004</v>
      </c>
      <c r="B2360">
        <f>Weighting!$C$8</f>
        <v>0.54702439010000004</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3</v>
      </c>
      <c r="I2360">
        <f t="shared" si="295"/>
        <v>2</v>
      </c>
      <c r="J2360">
        <f t="shared" ref="J2360:J2377" si="296">IF(I2360=0,0,1)</f>
        <v>1</v>
      </c>
      <c r="K2360">
        <f>J2360*Weighting!$W$8</f>
        <v>3</v>
      </c>
      <c r="M2360" s="14"/>
    </row>
    <row r="2361" spans="1:25" x14ac:dyDescent="0.45">
      <c r="A2361" s="32">
        <f>IF(Weighting!$P$9&gt;0,B2361,"")</f>
        <v>0.65269918680000005</v>
      </c>
      <c r="B2361" s="50">
        <f>Weighting!$C$9</f>
        <v>0.65269918680000005</v>
      </c>
      <c r="C2361">
        <f>Weighting!$F$9</f>
        <v>0</v>
      </c>
      <c r="D2361" t="b">
        <f>IF(C2361=1,'Data Transformation'!$G$3+0.5*'Data Transformation'!$W$25,IF(C2362=1,D2362-'Data Transformation'!$W$25,FALSE))</f>
        <v>0</v>
      </c>
      <c r="E2361" t="str">
        <f t="array" ref="E2361">IF(ISLOGICAL(D2361),"",FREQUENCY(IF('Data Transformation'!$B$425:$B$8425='Bin Analysis'!$B2355,'Data Transformation'!$G$425:$G$8425),D2361))</f>
        <v/>
      </c>
      <c r="F2361" t="str">
        <f t="shared" si="294"/>
        <v/>
      </c>
      <c r="G2361">
        <f>Weighting!$H$9</f>
        <v>0</v>
      </c>
      <c r="H2361">
        <f t="array" ref="H2361">FREQUENCY(IF('Data Transformation'!$B$4:$B$8425=B2355,'Data Transformation'!$G$4:$G$8425),'Bin Analysis'!$B2361)</f>
        <v>3</v>
      </c>
      <c r="I2361">
        <f t="shared" si="295"/>
        <v>0</v>
      </c>
      <c r="J2361">
        <f t="shared" si="296"/>
        <v>0</v>
      </c>
      <c r="K2361">
        <f>J2361*Weighting!$W$9</f>
        <v>0</v>
      </c>
      <c r="M2361" s="14"/>
    </row>
    <row r="2362" spans="1:25" x14ac:dyDescent="0.45">
      <c r="A2362" s="32">
        <f>IF(Weighting!$P$10&gt;0,B2362,"")</f>
        <v>0.75837398350000007</v>
      </c>
      <c r="B2362">
        <f>Weighting!$C$10</f>
        <v>0.75837398350000007</v>
      </c>
      <c r="C2362">
        <f>Weighting!$F$10</f>
        <v>0</v>
      </c>
      <c r="D2362" t="b">
        <f>IF(C2362=1,'Data Transformation'!$G$3+0.5*'Data Transformation'!$W$25,IF(C2363=1,D2363-'Data Transformation'!$W$25,FALSE))</f>
        <v>0</v>
      </c>
      <c r="E2362" t="str">
        <f t="array" ref="E2362">IF(ISLOGICAL(D2362),"",FREQUENCY(IF('Data Transformation'!$B$425:$B$8425='Bin Analysis'!$B2355,'Data Transformation'!$G$425:$G$8425),D2362))</f>
        <v/>
      </c>
      <c r="F2362" t="str">
        <f t="shared" si="294"/>
        <v/>
      </c>
      <c r="G2362">
        <f>Weighting!$H$10</f>
        <v>0</v>
      </c>
      <c r="H2362">
        <f t="array" ref="H2362">FREQUENCY(IF('Data Transformation'!$B$4:$B$8425=B2355,'Data Transformation'!$G$4:$G$8425),'Bin Analysis'!$B2362)</f>
        <v>5</v>
      </c>
      <c r="I2362">
        <f t="shared" si="295"/>
        <v>2</v>
      </c>
      <c r="J2362">
        <f t="shared" si="296"/>
        <v>1</v>
      </c>
      <c r="K2362">
        <f>J2362*Weighting!$W$10</f>
        <v>3</v>
      </c>
      <c r="M2362" s="14"/>
    </row>
    <row r="2363" spans="1:25" x14ac:dyDescent="0.45">
      <c r="A2363" s="32">
        <f>IF(Weighting!$P$11&gt;0,B2363,"")</f>
        <v>0.86404878020000009</v>
      </c>
      <c r="B2363">
        <f>Weighting!$C$11</f>
        <v>0.86404878020000009</v>
      </c>
      <c r="C2363">
        <f>Weighting!$F$11</f>
        <v>0</v>
      </c>
      <c r="D2363" t="b">
        <f>IF(C2363=1,'Data Transformation'!$G$3+0.5*'Data Transformation'!$W$25,IF(C2364=1,D2364-'Data Transformation'!$W$25,FALSE))</f>
        <v>0</v>
      </c>
      <c r="E2363" t="str">
        <f t="array" ref="E2363">IF(ISLOGICAL(D2363),"",FREQUENCY(IF('Data Transformation'!$B$425:$B$8425='Bin Analysis'!$B2355,'Data Transformation'!$G$425:$G$8425),D2363))</f>
        <v/>
      </c>
      <c r="F2363" t="str">
        <f t="shared" si="294"/>
        <v/>
      </c>
      <c r="G2363">
        <f>Weighting!$H$11</f>
        <v>0</v>
      </c>
      <c r="H2363">
        <f t="array" ref="H2363">FREQUENCY(IF('Data Transformation'!$B$4:$B$8425=B2355,'Data Transformation'!$G$4:$G$8425),'Bin Analysis'!$B2363)</f>
        <v>7</v>
      </c>
      <c r="I2363">
        <f t="shared" si="295"/>
        <v>2</v>
      </c>
      <c r="J2363">
        <f t="shared" si="296"/>
        <v>1</v>
      </c>
      <c r="K2363">
        <f>J2363*Weighting!$W$11</f>
        <v>3</v>
      </c>
      <c r="M2363" s="14"/>
    </row>
    <row r="2364" spans="1:25" x14ac:dyDescent="0.45">
      <c r="A2364" s="32">
        <f>IF(Weighting!$P$12&gt;0,B2364,"")</f>
        <v>0.96972357690000011</v>
      </c>
      <c r="B2364">
        <f>Weighting!$C$12</f>
        <v>0.96972357690000011</v>
      </c>
      <c r="C2364">
        <f>Weighting!$F$12</f>
        <v>0</v>
      </c>
      <c r="D2364">
        <f>IF(C2364=1,'Data Transformation'!$G$3+0.5*'Data Transformation'!$W$25,IF(C2365=1,D2365-'Data Transformation'!$W$25,FALSE))</f>
        <v>0.76999999999999991</v>
      </c>
      <c r="E2364">
        <f t="array" ref="E2364">IF(ISLOGICAL(D2364),"",FREQUENCY(IF('Data Transformation'!$B$425:$B$8425='Bin Analysis'!$B2355,'Data Transformation'!$G$425:$G$8425),D2364))</f>
        <v>6</v>
      </c>
      <c r="F2364" t="e">
        <f t="shared" si="294"/>
        <v>#VALUE!</v>
      </c>
      <c r="G2364">
        <f>Weighting!$H$12</f>
        <v>0</v>
      </c>
      <c r="H2364">
        <f t="array" ref="H2364">FREQUENCY(IF('Data Transformation'!$B$4:$B$8425=B2355,'Data Transformation'!$G$4:$G$8425),'Bin Analysis'!$B2364)</f>
        <v>11</v>
      </c>
      <c r="I2364">
        <f t="shared" si="295"/>
        <v>4</v>
      </c>
      <c r="J2364">
        <f t="shared" si="296"/>
        <v>1</v>
      </c>
      <c r="K2364">
        <f>J2364*Weighting!$W$12</f>
        <v>2</v>
      </c>
      <c r="M2364" s="14"/>
    </row>
    <row r="2365" spans="1:25" x14ac:dyDescent="0.45">
      <c r="A2365" s="32">
        <f>IF(Weighting!$P$13&gt;0,B2365,"")</f>
        <v>1.0753983736000001</v>
      </c>
      <c r="B2365">
        <f>Weighting!$C$13</f>
        <v>1.0753983736000001</v>
      </c>
      <c r="C2365">
        <f>Weighting!$F$13</f>
        <v>1</v>
      </c>
      <c r="D2365">
        <f>IF(C2365=1,'Data Transformation'!$G$3+0.5*'Data Transformation'!$W$25,IF(C2366=1,D2366-'Data Transformation'!$W$25,FALSE))</f>
        <v>1.17</v>
      </c>
      <c r="E2365">
        <f t="array" ref="E2365">IF(ISLOGICAL(D2365),"",FREQUENCY(IF('Data Transformation'!$B$425:$B$8425='Bin Analysis'!$B2355,'Data Transformation'!$G$425:$G$8425),D2365))</f>
        <v>13</v>
      </c>
      <c r="F2365">
        <f t="shared" si="294"/>
        <v>7</v>
      </c>
      <c r="G2365">
        <f>Weighting!$H$13</f>
        <v>0</v>
      </c>
      <c r="H2365">
        <f t="array" ref="H2365">FREQUENCY(IF('Data Transformation'!$B$4:$B$8425=B2355,'Data Transformation'!$G$4:$G$8425),'Bin Analysis'!$B2365)</f>
        <v>13</v>
      </c>
      <c r="I2365">
        <f t="shared" si="295"/>
        <v>2</v>
      </c>
      <c r="J2365">
        <f t="shared" si="296"/>
        <v>1</v>
      </c>
      <c r="K2365">
        <f>J2365*Weighting!$W$13</f>
        <v>1</v>
      </c>
      <c r="M2365" s="14"/>
    </row>
    <row r="2366" spans="1:25" x14ac:dyDescent="0.45">
      <c r="A2366" s="32">
        <f>IF(Weighting!$P$14&gt;0,B2366,"")</f>
        <v>1.1810731703000001</v>
      </c>
      <c r="B2366">
        <f>Weighting!$C$14</f>
        <v>1.1810731703000001</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14</v>
      </c>
      <c r="I2366">
        <f t="shared" si="295"/>
        <v>1</v>
      </c>
      <c r="J2366">
        <f t="shared" si="296"/>
        <v>1</v>
      </c>
      <c r="K2366">
        <f>J2366*Weighting!$W$14</f>
        <v>2</v>
      </c>
      <c r="M2366" s="14"/>
    </row>
    <row r="2367" spans="1:25" x14ac:dyDescent="0.45">
      <c r="A2367" s="32">
        <f>IF(Weighting!$P$15&gt;0,B2367,"")</f>
        <v>1.2867489670000001</v>
      </c>
      <c r="B2367">
        <f>Weighting!$C$15</f>
        <v>1.2867489670000001</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15</v>
      </c>
      <c r="I2367">
        <f t="shared" si="295"/>
        <v>1</v>
      </c>
      <c r="J2367">
        <f t="shared" si="296"/>
        <v>1</v>
      </c>
      <c r="K2367">
        <f>J2367*Weighting!$W$15</f>
        <v>3</v>
      </c>
      <c r="M2367" s="14"/>
    </row>
    <row r="2368" spans="1:25" x14ac:dyDescent="0.45">
      <c r="A2368" s="32" t="str">
        <f>IF(Weighting!$P$16&gt;0,B2368,"")</f>
        <v/>
      </c>
      <c r="B2368">
        <f>Weighting!$C$16</f>
        <v>1.3924227637000002</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15</v>
      </c>
      <c r="I2368">
        <f t="shared" si="295"/>
        <v>0</v>
      </c>
      <c r="J2368">
        <f t="shared" si="296"/>
        <v>0</v>
      </c>
      <c r="K2368">
        <f>J2368*Weighting!$W$16</f>
        <v>0</v>
      </c>
      <c r="M2368" s="14"/>
    </row>
    <row r="2369" spans="1:25" x14ac:dyDescent="0.45">
      <c r="A2369" s="32" t="str">
        <f>IF(Weighting!$P$17&gt;0,B2369,"")</f>
        <v/>
      </c>
      <c r="B2369">
        <f>Weighting!$C$17</f>
        <v>1.4980975604000002</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15</v>
      </c>
      <c r="I2369">
        <f t="shared" si="295"/>
        <v>0</v>
      </c>
      <c r="J2369">
        <f t="shared" si="296"/>
        <v>0</v>
      </c>
      <c r="K2369">
        <f>J2369*Weighting!$W$17</f>
        <v>0</v>
      </c>
      <c r="M2369" s="14"/>
    </row>
    <row r="2370" spans="1:25" x14ac:dyDescent="0.45">
      <c r="A2370" s="32" t="str">
        <f>IF(Weighting!$P$18&gt;0,B2370,"")</f>
        <v/>
      </c>
      <c r="B2370">
        <f>Weighting!$C$18</f>
        <v>1.6037723571000002</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15</v>
      </c>
      <c r="I2370">
        <f t="shared" si="295"/>
        <v>0</v>
      </c>
      <c r="J2370">
        <f t="shared" si="296"/>
        <v>0</v>
      </c>
      <c r="K2370">
        <f>J2370*Weighting!$W$18</f>
        <v>0</v>
      </c>
      <c r="M2370" s="14"/>
    </row>
    <row r="2371" spans="1:25" x14ac:dyDescent="0.45">
      <c r="A2371" s="32" t="str">
        <f>IF(Weighting!$P$19&gt;0,B2371,"")</f>
        <v/>
      </c>
      <c r="B2371">
        <f>Weighting!$C$19</f>
        <v>1.7094471538000002</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15</v>
      </c>
      <c r="I2371">
        <f t="shared" si="295"/>
        <v>0</v>
      </c>
      <c r="J2371">
        <f t="shared" si="296"/>
        <v>0</v>
      </c>
      <c r="K2371">
        <f>J2371*Weighting!$W$19</f>
        <v>0</v>
      </c>
      <c r="M2371" s="14"/>
    </row>
    <row r="2372" spans="1:25" x14ac:dyDescent="0.45">
      <c r="A2372" s="32" t="str">
        <f>IF(Weighting!$P$20&gt;0,B2372,"")</f>
        <v/>
      </c>
      <c r="B2372">
        <f>Weighting!$C$20</f>
        <v>1.8151219505000002</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15</v>
      </c>
      <c r="I2372">
        <f t="shared" si="295"/>
        <v>0</v>
      </c>
      <c r="J2372">
        <f t="shared" si="296"/>
        <v>0</v>
      </c>
      <c r="K2372">
        <f>J2372*Weighting!$W$20</f>
        <v>0</v>
      </c>
      <c r="M2372" s="14"/>
    </row>
    <row r="2373" spans="1:25" x14ac:dyDescent="0.45">
      <c r="A2373" s="32" t="str">
        <f>IF(Weighting!$P$21&gt;0,B2373,"")</f>
        <v/>
      </c>
      <c r="B2373">
        <f>Weighting!$C$21</f>
        <v>1.9207967472000003</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15</v>
      </c>
      <c r="I2373">
        <f t="shared" si="295"/>
        <v>0</v>
      </c>
      <c r="J2373">
        <f t="shared" si="296"/>
        <v>0</v>
      </c>
      <c r="K2373">
        <f>J2373*Weighting!$W$21</f>
        <v>0</v>
      </c>
      <c r="M2373" s="14"/>
    </row>
    <row r="2374" spans="1:25" x14ac:dyDescent="0.45">
      <c r="A2374" s="32" t="str">
        <f>IF(Weighting!$P$22&gt;0,B2374,"")</f>
        <v/>
      </c>
      <c r="B2374">
        <f>Weighting!$C$22</f>
        <v>2.0264715439000001</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15</v>
      </c>
      <c r="I2374">
        <f t="shared" si="295"/>
        <v>0</v>
      </c>
      <c r="J2374">
        <f t="shared" si="296"/>
        <v>0</v>
      </c>
      <c r="K2374">
        <f>J2374*Weighting!$W$22</f>
        <v>0</v>
      </c>
      <c r="M2374" s="14"/>
    </row>
    <row r="2375" spans="1:25" x14ac:dyDescent="0.45">
      <c r="A2375" s="32" t="str">
        <f>IF(Weighting!$P$23&gt;0,B2375,"")</f>
        <v/>
      </c>
      <c r="B2375">
        <f>Weighting!$C$23</f>
        <v>2.1321463405999999</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15</v>
      </c>
      <c r="I2375">
        <f t="shared" si="295"/>
        <v>0</v>
      </c>
      <c r="J2375">
        <f t="shared" si="296"/>
        <v>0</v>
      </c>
      <c r="K2375">
        <f>J2375*Weighting!$W$23</f>
        <v>0</v>
      </c>
      <c r="M2375" s="14"/>
    </row>
    <row r="2376" spans="1:25" x14ac:dyDescent="0.45">
      <c r="A2376" s="32" t="str">
        <f>IF(Weighting!$P$24&gt;0,B2376,"")</f>
        <v/>
      </c>
      <c r="B2376">
        <f>Weighting!$C$24</f>
        <v>2.2378211372999997</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15</v>
      </c>
      <c r="I2376">
        <f t="shared" si="295"/>
        <v>0</v>
      </c>
      <c r="J2376">
        <f t="shared" si="296"/>
        <v>0</v>
      </c>
      <c r="K2376">
        <f>J2376*Weighting!$W$24</f>
        <v>0</v>
      </c>
      <c r="M2376" s="14"/>
    </row>
    <row r="2377" spans="1:25" x14ac:dyDescent="0.45">
      <c r="A2377" s="32" t="str">
        <f>IF(Weighting!$P$25&gt;0,B2377,"")</f>
        <v/>
      </c>
      <c r="B2377">
        <f>Weighting!$C$25</f>
        <v>2.3434959339999994</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15</v>
      </c>
      <c r="I2377">
        <f t="shared" si="295"/>
        <v>0</v>
      </c>
      <c r="J2377">
        <f t="shared" si="296"/>
        <v>0</v>
      </c>
      <c r="K2377">
        <f>J2377*Weighting!$W$25</f>
        <v>0</v>
      </c>
      <c r="M2377" s="14"/>
    </row>
    <row r="2378" spans="1:25" x14ac:dyDescent="0.45">
      <c r="O2378"/>
      <c r="P2378"/>
      <c r="Q2378"/>
      <c r="R2378"/>
    </row>
    <row r="2379" spans="1:25" ht="23.15" x14ac:dyDescent="0.6">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15</v>
      </c>
      <c r="N2379" s="27">
        <f>IF('Input and Summary Results'!$J$16="minimum",'Bin Analysis'!X2380/(M2379-1),'Bin Analysis'!Y2379/('Bin Analysis'!M2379-1))</f>
        <v>0</v>
      </c>
      <c r="O2379" s="27">
        <f>IF(M2379=FALSE,NA(),(VLOOKUP(1,C2382:K2401,4,FALSE))/(M2379-1))</f>
        <v>0.7142857142857143</v>
      </c>
      <c r="P2379" s="27">
        <f>IF(M2379=FALSE,NA(),SUM(J2382:J2401)/Weighting!$S$5)</f>
        <v>0.5</v>
      </c>
      <c r="Q2379" s="27">
        <f>IF(M2379=FALSE,NA(),SUM(K2382:K2401)/Weighting!$S$6)</f>
        <v>0.43478260869565216</v>
      </c>
      <c r="R2379" s="27">
        <f>IF(M2379=FALSE,NA(),(VLOOKUP(1,G2382:K2401,3,FALSE))/(M2379-1))</f>
        <v>7.1428571428571425E-2</v>
      </c>
      <c r="S2379" s="22" t="str">
        <f>IF(M2379=FALSE,NA(),IF(SUM(J2382:J2401)=2,"yes","no"))</f>
        <v>no</v>
      </c>
      <c r="X2379" s="2" cm="2">
        <f t="array" ref="X2379:X2380">FREQUENCY(IF('Data Transformation'!$B$425:$B$6424='Bin Analysis'!L2379,'Data Transformation'!$G$425:$G$6424),'Data Transformation'!$U$11)</f>
        <v>14</v>
      </c>
      <c r="Y2379" s="2" cm="2">
        <f t="array" ref="Y2379:Y2380">FREQUENCY(IF('Data Transformation'!$B$425:$B$6424='Bin Analysis'!L2379,'Data Transformation'!$G$425:$G$6424),'Data Transformation'!$U$12)</f>
        <v>4</v>
      </c>
    </row>
    <row r="2380" spans="1:25" x14ac:dyDescent="0.45">
      <c r="A2380" s="14" t="s">
        <v>67</v>
      </c>
      <c r="B2380" t="s">
        <v>47</v>
      </c>
      <c r="C2380" t="s">
        <v>5</v>
      </c>
      <c r="D2380" t="s">
        <v>100</v>
      </c>
      <c r="E2380" t="s">
        <v>101</v>
      </c>
      <c r="F2380" t="s">
        <v>102</v>
      </c>
      <c r="G2380" t="s">
        <v>70</v>
      </c>
      <c r="H2380" t="s">
        <v>31</v>
      </c>
      <c r="I2380" t="s">
        <v>32</v>
      </c>
      <c r="J2380" t="s">
        <v>46</v>
      </c>
      <c r="K2380" s="14" t="s">
        <v>45</v>
      </c>
      <c r="M2380" s="14"/>
      <c r="X2380" s="2">
        <v>0</v>
      </c>
      <c r="Y2380" s="2">
        <v>10</v>
      </c>
    </row>
    <row r="2381" spans="1:25" x14ac:dyDescent="0.4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45">
      <c r="A2382" s="32">
        <f>IF(Weighting!$P$6&gt;0,B2382,"")</f>
        <v>0.3356747967</v>
      </c>
      <c r="B2382">
        <f>Weighting!$C$6</f>
        <v>0.3356747967</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1</v>
      </c>
      <c r="I2382">
        <f>H2382-H2381</f>
        <v>1</v>
      </c>
      <c r="J2382">
        <f>IF(I2382=0,0,1)</f>
        <v>1</v>
      </c>
      <c r="K2382">
        <f>J2382*Weighting!$W$6</f>
        <v>1</v>
      </c>
      <c r="M2382" s="14"/>
    </row>
    <row r="2383" spans="1:25" x14ac:dyDescent="0.45">
      <c r="A2383" s="32">
        <f>IF(Weighting!$P$7&gt;0,B2383,"")</f>
        <v>0.44134959340000002</v>
      </c>
      <c r="B2383">
        <f>Weighting!$C$7</f>
        <v>0.44134959340000002</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1</v>
      </c>
      <c r="I2383">
        <f t="shared" ref="I2383:I2401" si="298">H2383-H2382</f>
        <v>0</v>
      </c>
      <c r="J2383">
        <f>IF(I2383=0,0,1)</f>
        <v>0</v>
      </c>
      <c r="K2383">
        <f>J2383*Weighting!$W$7</f>
        <v>0</v>
      </c>
      <c r="M2383" s="14"/>
    </row>
    <row r="2384" spans="1:25" x14ac:dyDescent="0.45">
      <c r="A2384" s="32">
        <f>IF(Weighting!$P$8&gt;0,B2384,"")</f>
        <v>0.54702439010000004</v>
      </c>
      <c r="B2384">
        <f>Weighting!$C$8</f>
        <v>0.54702439010000004</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1</v>
      </c>
      <c r="I2384">
        <f t="shared" si="298"/>
        <v>0</v>
      </c>
      <c r="J2384">
        <f t="shared" ref="J2384:J2401" si="299">IF(I2384=0,0,1)</f>
        <v>0</v>
      </c>
      <c r="K2384">
        <f>J2384*Weighting!$W$8</f>
        <v>0</v>
      </c>
      <c r="M2384" s="14"/>
    </row>
    <row r="2385" spans="1:13" x14ac:dyDescent="0.45">
      <c r="A2385" s="32">
        <f>IF(Weighting!$P$9&gt;0,B2385,"")</f>
        <v>0.65269918680000005</v>
      </c>
      <c r="B2385" s="50">
        <f>Weighting!$C$9</f>
        <v>0.65269918680000005</v>
      </c>
      <c r="C2385">
        <f>Weighting!$F$9</f>
        <v>0</v>
      </c>
      <c r="D2385" t="b">
        <f>IF(C2385=1,'Data Transformation'!$G$3+0.5*'Data Transformation'!$W$25,IF(C2386=1,D2386-'Data Transformation'!$W$25,FALSE))</f>
        <v>0</v>
      </c>
      <c r="E2385" t="str">
        <f t="array" ref="E2385">IF(ISLOGICAL(D2385),"",FREQUENCY(IF('Data Transformation'!$B$425:$B$8425='Bin Analysis'!$B2379,'Data Transformation'!$G$425:$G$8425),D2385))</f>
        <v/>
      </c>
      <c r="F2385" t="str">
        <f t="shared" si="297"/>
        <v/>
      </c>
      <c r="G2385">
        <f>Weighting!$H$9</f>
        <v>0</v>
      </c>
      <c r="H2385">
        <f t="array" ref="H2385">FREQUENCY(IF('Data Transformation'!$B$4:$B$8425=B2379,'Data Transformation'!$G$4:$G$8425),'Bin Analysis'!$B2385)</f>
        <v>1</v>
      </c>
      <c r="I2385">
        <f t="shared" si="298"/>
        <v>0</v>
      </c>
      <c r="J2385">
        <f t="shared" si="299"/>
        <v>0</v>
      </c>
      <c r="K2385">
        <f>J2385*Weighting!$W$9</f>
        <v>0</v>
      </c>
      <c r="M2385" s="14"/>
    </row>
    <row r="2386" spans="1:13" x14ac:dyDescent="0.45">
      <c r="A2386" s="32">
        <f>IF(Weighting!$P$10&gt;0,B2386,"")</f>
        <v>0.75837398350000007</v>
      </c>
      <c r="B2386">
        <f>Weighting!$C$10</f>
        <v>0.75837398350000007</v>
      </c>
      <c r="C2386">
        <f>Weighting!$F$10</f>
        <v>0</v>
      </c>
      <c r="D2386" t="b">
        <f>IF(C2386=1,'Data Transformation'!$G$3+0.5*'Data Transformation'!$W$25,IF(C2387=1,D2387-'Data Transformation'!$W$25,FALSE))</f>
        <v>0</v>
      </c>
      <c r="E2386" t="str">
        <f t="array" ref="E2386">IF(ISLOGICAL(D2386),"",FREQUENCY(IF('Data Transformation'!$B$425:$B$8425='Bin Analysis'!$B2379,'Data Transformation'!$G$425:$G$8425),D2386))</f>
        <v/>
      </c>
      <c r="F2386" t="str">
        <f t="shared" si="297"/>
        <v/>
      </c>
      <c r="G2386">
        <f>Weighting!$H$10</f>
        <v>0</v>
      </c>
      <c r="H2386">
        <f t="array" ref="H2386">FREQUENCY(IF('Data Transformation'!$B$4:$B$8425=B2379,'Data Transformation'!$G$4:$G$8425),'Bin Analysis'!$B2386)</f>
        <v>4</v>
      </c>
      <c r="I2386">
        <f t="shared" si="298"/>
        <v>3</v>
      </c>
      <c r="J2386">
        <f t="shared" si="299"/>
        <v>1</v>
      </c>
      <c r="K2386">
        <f>J2386*Weighting!$W$10</f>
        <v>3</v>
      </c>
      <c r="M2386" s="14"/>
    </row>
    <row r="2387" spans="1:13" x14ac:dyDescent="0.45">
      <c r="A2387" s="32">
        <f>IF(Weighting!$P$11&gt;0,B2387,"")</f>
        <v>0.86404878020000009</v>
      </c>
      <c r="B2387">
        <f>Weighting!$C$11</f>
        <v>0.86404878020000009</v>
      </c>
      <c r="C2387">
        <f>Weighting!$F$11</f>
        <v>0</v>
      </c>
      <c r="D2387" t="b">
        <f>IF(C2387=1,'Data Transformation'!$G$3+0.5*'Data Transformation'!$W$25,IF(C2388=1,D2388-'Data Transformation'!$W$25,FALSE))</f>
        <v>0</v>
      </c>
      <c r="E2387" t="str">
        <f t="array" ref="E2387">IF(ISLOGICAL(D2387),"",FREQUENCY(IF('Data Transformation'!$B$425:$B$8425='Bin Analysis'!$B2379,'Data Transformation'!$G$425:$G$8425),D2387))</f>
        <v/>
      </c>
      <c r="F2387" t="str">
        <f t="shared" si="297"/>
        <v/>
      </c>
      <c r="G2387">
        <f>Weighting!$H$11</f>
        <v>0</v>
      </c>
      <c r="H2387">
        <f t="array" ref="H2387">FREQUENCY(IF('Data Transformation'!$B$4:$B$8425=B2379,'Data Transformation'!$G$4:$G$8425),'Bin Analysis'!$B2387)</f>
        <v>5</v>
      </c>
      <c r="I2387">
        <f t="shared" si="298"/>
        <v>1</v>
      </c>
      <c r="J2387">
        <f t="shared" si="299"/>
        <v>1</v>
      </c>
      <c r="K2387">
        <f>J2387*Weighting!$W$11</f>
        <v>3</v>
      </c>
      <c r="M2387" s="14"/>
    </row>
    <row r="2388" spans="1:13" x14ac:dyDescent="0.45">
      <c r="A2388" s="32">
        <f>IF(Weighting!$P$12&gt;0,B2388,"")</f>
        <v>0.96972357690000011</v>
      </c>
      <c r="B2388">
        <f>Weighting!$C$12</f>
        <v>0.96972357690000011</v>
      </c>
      <c r="C2388">
        <f>Weighting!$F$12</f>
        <v>0</v>
      </c>
      <c r="D2388">
        <f>IF(C2388=1,'Data Transformation'!$G$3+0.5*'Data Transformation'!$W$25,IF(C2389=1,D2389-'Data Transformation'!$W$25,FALSE))</f>
        <v>0.76999999999999991</v>
      </c>
      <c r="E2388">
        <f t="array" ref="E2388">IF(ISLOGICAL(D2388),"",FREQUENCY(IF('Data Transformation'!$B$425:$B$8425='Bin Analysis'!$B2379,'Data Transformation'!$G$425:$G$8425),D2388))</f>
        <v>4</v>
      </c>
      <c r="F2388" t="e">
        <f t="shared" si="297"/>
        <v>#VALUE!</v>
      </c>
      <c r="G2388">
        <f>Weighting!$H$12</f>
        <v>0</v>
      </c>
      <c r="H2388">
        <f t="array" ref="H2388">FREQUENCY(IF('Data Transformation'!$B$4:$B$8425=B2379,'Data Transformation'!$G$4:$G$8425),'Bin Analysis'!$B2388)</f>
        <v>12</v>
      </c>
      <c r="I2388">
        <f t="shared" si="298"/>
        <v>7</v>
      </c>
      <c r="J2388">
        <f t="shared" si="299"/>
        <v>1</v>
      </c>
      <c r="K2388">
        <f>J2388*Weighting!$W$12</f>
        <v>2</v>
      </c>
      <c r="M2388" s="14"/>
    </row>
    <row r="2389" spans="1:13" x14ac:dyDescent="0.45">
      <c r="A2389" s="32">
        <f>IF(Weighting!$P$13&gt;0,B2389,"")</f>
        <v>1.0753983736000001</v>
      </c>
      <c r="B2389">
        <f>Weighting!$C$13</f>
        <v>1.0753983736000001</v>
      </c>
      <c r="C2389">
        <f>Weighting!$F$13</f>
        <v>1</v>
      </c>
      <c r="D2389">
        <f>IF(C2389=1,'Data Transformation'!$G$3+0.5*'Data Transformation'!$W$25,IF(C2390=1,D2390-'Data Transformation'!$W$25,FALSE))</f>
        <v>1.17</v>
      </c>
      <c r="E2389">
        <f t="array" ref="E2389">IF(ISLOGICAL(D2389),"",FREQUENCY(IF('Data Transformation'!$B$425:$B$8425='Bin Analysis'!$B2379,'Data Transformation'!$G$425:$G$8425),D2389))</f>
        <v>14</v>
      </c>
      <c r="F2389">
        <f t="shared" si="297"/>
        <v>10</v>
      </c>
      <c r="G2389">
        <f>Weighting!$H$13</f>
        <v>0</v>
      </c>
      <c r="H2389">
        <f t="array" ref="H2389">FREQUENCY(IF('Data Transformation'!$B$4:$B$8425=B2379,'Data Transformation'!$G$4:$G$8425),'Bin Analysis'!$B2389)</f>
        <v>15</v>
      </c>
      <c r="I2389">
        <f t="shared" si="298"/>
        <v>3</v>
      </c>
      <c r="J2389">
        <f t="shared" si="299"/>
        <v>1</v>
      </c>
      <c r="K2389">
        <f>J2389*Weighting!$W$13</f>
        <v>1</v>
      </c>
      <c r="M2389" s="14"/>
    </row>
    <row r="2390" spans="1:13" x14ac:dyDescent="0.45">
      <c r="A2390" s="32">
        <f>IF(Weighting!$P$14&gt;0,B2390,"")</f>
        <v>1.1810731703000001</v>
      </c>
      <c r="B2390">
        <f>Weighting!$C$14</f>
        <v>1.1810731703000001</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15</v>
      </c>
      <c r="I2390">
        <f t="shared" si="298"/>
        <v>0</v>
      </c>
      <c r="J2390">
        <f t="shared" si="299"/>
        <v>0</v>
      </c>
      <c r="K2390">
        <f>J2390*Weighting!$W$14</f>
        <v>0</v>
      </c>
      <c r="M2390" s="14"/>
    </row>
    <row r="2391" spans="1:13" x14ac:dyDescent="0.45">
      <c r="A2391" s="32">
        <f>IF(Weighting!$P$15&gt;0,B2391,"")</f>
        <v>1.2867489670000001</v>
      </c>
      <c r="B2391">
        <f>Weighting!$C$15</f>
        <v>1.2867489670000001</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15</v>
      </c>
      <c r="I2391">
        <f t="shared" si="298"/>
        <v>0</v>
      </c>
      <c r="J2391">
        <f t="shared" si="299"/>
        <v>0</v>
      </c>
      <c r="K2391">
        <f>J2391*Weighting!$W$15</f>
        <v>0</v>
      </c>
      <c r="M2391" s="14"/>
    </row>
    <row r="2392" spans="1:13" x14ac:dyDescent="0.45">
      <c r="A2392" s="32" t="str">
        <f>IF(Weighting!$P$16&gt;0,B2392,"")</f>
        <v/>
      </c>
      <c r="B2392">
        <f>Weighting!$C$16</f>
        <v>1.3924227637000002</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15</v>
      </c>
      <c r="I2392">
        <f t="shared" si="298"/>
        <v>0</v>
      </c>
      <c r="J2392">
        <f t="shared" si="299"/>
        <v>0</v>
      </c>
      <c r="K2392">
        <f>J2392*Weighting!$W$16</f>
        <v>0</v>
      </c>
      <c r="M2392" s="14"/>
    </row>
    <row r="2393" spans="1:13" x14ac:dyDescent="0.45">
      <c r="A2393" s="32" t="str">
        <f>IF(Weighting!$P$17&gt;0,B2393,"")</f>
        <v/>
      </c>
      <c r="B2393">
        <f>Weighting!$C$17</f>
        <v>1.4980975604000002</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15</v>
      </c>
      <c r="I2393">
        <f t="shared" si="298"/>
        <v>0</v>
      </c>
      <c r="J2393">
        <f t="shared" si="299"/>
        <v>0</v>
      </c>
      <c r="K2393">
        <f>J2393*Weighting!$W$17</f>
        <v>0</v>
      </c>
      <c r="M2393" s="14"/>
    </row>
    <row r="2394" spans="1:13" x14ac:dyDescent="0.45">
      <c r="A2394" s="32" t="str">
        <f>IF(Weighting!$P$18&gt;0,B2394,"")</f>
        <v/>
      </c>
      <c r="B2394">
        <f>Weighting!$C$18</f>
        <v>1.6037723571000002</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15</v>
      </c>
      <c r="I2394">
        <f t="shared" si="298"/>
        <v>0</v>
      </c>
      <c r="J2394">
        <f t="shared" si="299"/>
        <v>0</v>
      </c>
      <c r="K2394">
        <f>J2394*Weighting!$W$18</f>
        <v>0</v>
      </c>
      <c r="M2394" s="14"/>
    </row>
    <row r="2395" spans="1:13" x14ac:dyDescent="0.45">
      <c r="A2395" s="32" t="str">
        <f>IF(Weighting!$P$19&gt;0,B2395,"")</f>
        <v/>
      </c>
      <c r="B2395">
        <f>Weighting!$C$19</f>
        <v>1.7094471538000002</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15</v>
      </c>
      <c r="I2395">
        <f t="shared" si="298"/>
        <v>0</v>
      </c>
      <c r="J2395">
        <f t="shared" si="299"/>
        <v>0</v>
      </c>
      <c r="K2395">
        <f>J2395*Weighting!$W$19</f>
        <v>0</v>
      </c>
      <c r="M2395" s="14"/>
    </row>
    <row r="2396" spans="1:13" x14ac:dyDescent="0.45">
      <c r="A2396" s="32" t="str">
        <f>IF(Weighting!$P$20&gt;0,B2396,"")</f>
        <v/>
      </c>
      <c r="B2396">
        <f>Weighting!$C$20</f>
        <v>1.8151219505000002</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15</v>
      </c>
      <c r="I2396">
        <f t="shared" si="298"/>
        <v>0</v>
      </c>
      <c r="J2396">
        <f t="shared" si="299"/>
        <v>0</v>
      </c>
      <c r="K2396">
        <f>J2396*Weighting!$W$20</f>
        <v>0</v>
      </c>
      <c r="M2396" s="14"/>
    </row>
    <row r="2397" spans="1:13" x14ac:dyDescent="0.45">
      <c r="A2397" s="32" t="str">
        <f>IF(Weighting!$P$21&gt;0,B2397,"")</f>
        <v/>
      </c>
      <c r="B2397">
        <f>Weighting!$C$21</f>
        <v>1.9207967472000003</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15</v>
      </c>
      <c r="I2397">
        <f t="shared" si="298"/>
        <v>0</v>
      </c>
      <c r="J2397">
        <f t="shared" si="299"/>
        <v>0</v>
      </c>
      <c r="K2397">
        <f>J2397*Weighting!$W$21</f>
        <v>0</v>
      </c>
      <c r="M2397" s="14"/>
    </row>
    <row r="2398" spans="1:13" x14ac:dyDescent="0.45">
      <c r="A2398" s="32" t="str">
        <f>IF(Weighting!$P$22&gt;0,B2398,"")</f>
        <v/>
      </c>
      <c r="B2398">
        <f>Weighting!$C$22</f>
        <v>2.0264715439000001</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15</v>
      </c>
      <c r="I2398">
        <f t="shared" si="298"/>
        <v>0</v>
      </c>
      <c r="J2398">
        <f t="shared" si="299"/>
        <v>0</v>
      </c>
      <c r="K2398">
        <f>J2398*Weighting!$W$22</f>
        <v>0</v>
      </c>
      <c r="M2398" s="14"/>
    </row>
    <row r="2399" spans="1:13" x14ac:dyDescent="0.45">
      <c r="A2399" s="32" t="str">
        <f>IF(Weighting!$P$23&gt;0,B2399,"")</f>
        <v/>
      </c>
      <c r="B2399">
        <f>Weighting!$C$23</f>
        <v>2.1321463405999999</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15</v>
      </c>
      <c r="I2399">
        <f t="shared" si="298"/>
        <v>0</v>
      </c>
      <c r="J2399">
        <f t="shared" si="299"/>
        <v>0</v>
      </c>
      <c r="K2399">
        <f>J2399*Weighting!$W$23</f>
        <v>0</v>
      </c>
      <c r="M2399" s="14"/>
    </row>
    <row r="2400" spans="1:13" x14ac:dyDescent="0.45">
      <c r="A2400" s="32" t="str">
        <f>IF(Weighting!$P$24&gt;0,B2400,"")</f>
        <v/>
      </c>
      <c r="B2400">
        <f>Weighting!$C$24</f>
        <v>2.2378211372999997</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15</v>
      </c>
      <c r="I2400">
        <f t="shared" si="298"/>
        <v>0</v>
      </c>
      <c r="J2400">
        <f t="shared" si="299"/>
        <v>0</v>
      </c>
      <c r="K2400">
        <f>J2400*Weighting!$W$24</f>
        <v>0</v>
      </c>
      <c r="M2400" s="14"/>
    </row>
    <row r="2401" spans="1:25" x14ac:dyDescent="0.45">
      <c r="A2401" s="32" t="str">
        <f>IF(Weighting!$P$25&gt;0,B2401,"")</f>
        <v/>
      </c>
      <c r="B2401">
        <f>Weighting!$C$25</f>
        <v>2.3434959339999994</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15</v>
      </c>
      <c r="I2401">
        <f t="shared" si="298"/>
        <v>0</v>
      </c>
      <c r="J2401">
        <f t="shared" si="299"/>
        <v>0</v>
      </c>
      <c r="K2401">
        <f>J2401*Weighting!$W$25</f>
        <v>0</v>
      </c>
      <c r="M2401" s="14"/>
    </row>
    <row r="2402" spans="1:25" x14ac:dyDescent="0.45">
      <c r="N2402" s="57"/>
      <c r="O2402"/>
      <c r="P2402"/>
      <c r="Q2402"/>
      <c r="R2402"/>
    </row>
    <row r="2403" spans="1:25" ht="23.15" x14ac:dyDescent="0.6">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14</v>
      </c>
      <c r="N2403" s="27">
        <f>IF('Input and Summary Results'!$J$16="minimum",'Bin Analysis'!X2404/(M2403-1),'Bin Analysis'!Y2403/('Bin Analysis'!M2403-1))</f>
        <v>0</v>
      </c>
      <c r="O2403" s="27">
        <f>IF(M2403=FALSE,NA(),(VLOOKUP(1,C2406:K2425,4,FALSE))/(M2403-1))</f>
        <v>0.15384615384615385</v>
      </c>
      <c r="P2403" s="27">
        <f>IF(M2403=FALSE,NA(),SUM(J2406:J2425)/Weighting!$S$5)</f>
        <v>0.6</v>
      </c>
      <c r="Q2403" s="27">
        <f>IF(M2403=FALSE,NA(),SUM(K2406:K2425)/Weighting!$S$6)</f>
        <v>0.56521739130434778</v>
      </c>
      <c r="R2403" s="27">
        <f>IF(M2403=FALSE,NA(),(VLOOKUP(1,G2406:K2425,3,FALSE))/(M2403-1))</f>
        <v>0.38461538461538464</v>
      </c>
      <c r="S2403" s="22" t="str">
        <f>IF(M2403=FALSE,NA(),IF(SUM(J2406:J2425)=2,"yes","no"))</f>
        <v>no</v>
      </c>
      <c r="X2403" s="2" cm="2">
        <f t="array" ref="X2403:X2404">FREQUENCY(IF('Data Transformation'!$B$425:$B$6424='Bin Analysis'!L2403,'Data Transformation'!$G$425:$G$6424),'Data Transformation'!$U$11)</f>
        <v>13</v>
      </c>
      <c r="Y2403" s="2" cm="2">
        <f t="array" ref="Y2403:Y2404">FREQUENCY(IF('Data Transformation'!$B$425:$B$6424='Bin Analysis'!L2403,'Data Transformation'!$G$425:$G$6424),'Data Transformation'!$U$12)</f>
        <v>11</v>
      </c>
    </row>
    <row r="2404" spans="1:25" x14ac:dyDescent="0.45">
      <c r="A2404" s="14" t="s">
        <v>67</v>
      </c>
      <c r="B2404" t="s">
        <v>47</v>
      </c>
      <c r="C2404" t="s">
        <v>5</v>
      </c>
      <c r="D2404" t="s">
        <v>100</v>
      </c>
      <c r="E2404" t="s">
        <v>101</v>
      </c>
      <c r="F2404" t="s">
        <v>102</v>
      </c>
      <c r="G2404" t="s">
        <v>70</v>
      </c>
      <c r="H2404" t="s">
        <v>31</v>
      </c>
      <c r="I2404" t="s">
        <v>32</v>
      </c>
      <c r="J2404" t="s">
        <v>46</v>
      </c>
      <c r="K2404" s="14" t="s">
        <v>45</v>
      </c>
      <c r="M2404" s="14"/>
      <c r="X2404" s="2">
        <v>0</v>
      </c>
      <c r="Y2404" s="2">
        <v>2</v>
      </c>
    </row>
    <row r="2405" spans="1:25" x14ac:dyDescent="0.4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45">
      <c r="A2406" s="32">
        <f>IF(Weighting!$P$6&gt;0,B2406,"")</f>
        <v>0.3356747967</v>
      </c>
      <c r="B2406">
        <f>Weighting!$C$6</f>
        <v>0.3356747967</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5</v>
      </c>
      <c r="I2406">
        <f>H2406-H2405</f>
        <v>5</v>
      </c>
      <c r="J2406">
        <f>IF(I2406=0,0,1)</f>
        <v>1</v>
      </c>
      <c r="K2406">
        <f>J2406*Weighting!$W$6</f>
        <v>1</v>
      </c>
      <c r="M2406" s="14"/>
    </row>
    <row r="2407" spans="1:25" x14ac:dyDescent="0.45">
      <c r="A2407" s="32">
        <f>IF(Weighting!$P$7&gt;0,B2407,"")</f>
        <v>0.44134959340000002</v>
      </c>
      <c r="B2407">
        <f>Weighting!$C$7</f>
        <v>0.44134959340000002</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5</v>
      </c>
      <c r="I2407">
        <f t="shared" ref="I2407:I2425" si="301">H2407-H2406</f>
        <v>0</v>
      </c>
      <c r="J2407">
        <f>IF(I2407=0,0,1)</f>
        <v>0</v>
      </c>
      <c r="K2407">
        <f>J2407*Weighting!$W$7</f>
        <v>0</v>
      </c>
      <c r="M2407" s="14"/>
    </row>
    <row r="2408" spans="1:25" x14ac:dyDescent="0.45">
      <c r="A2408" s="32">
        <f>IF(Weighting!$P$8&gt;0,B2408,"")</f>
        <v>0.54702439010000004</v>
      </c>
      <c r="B2408">
        <f>Weighting!$C$8</f>
        <v>0.54702439010000004</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9</v>
      </c>
      <c r="I2408">
        <f t="shared" si="301"/>
        <v>4</v>
      </c>
      <c r="J2408">
        <f t="shared" ref="J2408:J2425" si="302">IF(I2408=0,0,1)</f>
        <v>1</v>
      </c>
      <c r="K2408">
        <f>J2408*Weighting!$W$8</f>
        <v>3</v>
      </c>
      <c r="M2408" s="14"/>
    </row>
    <row r="2409" spans="1:25" x14ac:dyDescent="0.45">
      <c r="A2409" s="32">
        <f>IF(Weighting!$P$9&gt;0,B2409,"")</f>
        <v>0.65269918680000005</v>
      </c>
      <c r="B2409" s="50">
        <f>Weighting!$C$9</f>
        <v>0.65269918680000005</v>
      </c>
      <c r="C2409">
        <f>Weighting!$F$9</f>
        <v>0</v>
      </c>
      <c r="D2409" t="b">
        <f>IF(C2409=1,'Data Transformation'!$G$3+0.5*'Data Transformation'!$W$25,IF(C2410=1,D2410-'Data Transformation'!$W$25,FALSE))</f>
        <v>0</v>
      </c>
      <c r="E2409" t="str">
        <f t="array" ref="E2409">IF(ISLOGICAL(D2409),"",FREQUENCY(IF('Data Transformation'!$B$425:$B$8425='Bin Analysis'!$B2403,'Data Transformation'!$G$425:$G$8425),D2409))</f>
        <v/>
      </c>
      <c r="F2409" t="str">
        <f t="shared" si="300"/>
        <v/>
      </c>
      <c r="G2409">
        <f>Weighting!$H$9</f>
        <v>0</v>
      </c>
      <c r="H2409">
        <f t="array" ref="H2409">FREQUENCY(IF('Data Transformation'!$B$4:$B$8425=B2403,'Data Transformation'!$G$4:$G$8425),'Bin Analysis'!$B2409)</f>
        <v>10</v>
      </c>
      <c r="I2409">
        <f t="shared" si="301"/>
        <v>1</v>
      </c>
      <c r="J2409">
        <f t="shared" si="302"/>
        <v>1</v>
      </c>
      <c r="K2409">
        <f>J2409*Weighting!$W$9</f>
        <v>3</v>
      </c>
      <c r="M2409" s="14"/>
    </row>
    <row r="2410" spans="1:25" x14ac:dyDescent="0.45">
      <c r="A2410" s="32">
        <f>IF(Weighting!$P$10&gt;0,B2410,"")</f>
        <v>0.75837398350000007</v>
      </c>
      <c r="B2410">
        <f>Weighting!$C$10</f>
        <v>0.75837398350000007</v>
      </c>
      <c r="C2410">
        <f>Weighting!$F$10</f>
        <v>0</v>
      </c>
      <c r="D2410" t="b">
        <f>IF(C2410=1,'Data Transformation'!$G$3+0.5*'Data Transformation'!$W$25,IF(C2411=1,D2411-'Data Transformation'!$W$25,FALSE))</f>
        <v>0</v>
      </c>
      <c r="E2410" t="str">
        <f t="array" ref="E2410">IF(ISLOGICAL(D2410),"",FREQUENCY(IF('Data Transformation'!$B$425:$B$8425='Bin Analysis'!$B2403,'Data Transformation'!$G$425:$G$8425),D2410))</f>
        <v/>
      </c>
      <c r="F2410" t="str">
        <f t="shared" si="300"/>
        <v/>
      </c>
      <c r="G2410">
        <f>Weighting!$H$10</f>
        <v>0</v>
      </c>
      <c r="H2410">
        <f t="array" ref="H2410">FREQUENCY(IF('Data Transformation'!$B$4:$B$8425=B2403,'Data Transformation'!$G$4:$G$8425),'Bin Analysis'!$B2410)</f>
        <v>11</v>
      </c>
      <c r="I2410">
        <f t="shared" si="301"/>
        <v>1</v>
      </c>
      <c r="J2410">
        <f t="shared" si="302"/>
        <v>1</v>
      </c>
      <c r="K2410">
        <f>J2410*Weighting!$W$10</f>
        <v>3</v>
      </c>
      <c r="M2410" s="14"/>
    </row>
    <row r="2411" spans="1:25" x14ac:dyDescent="0.45">
      <c r="A2411" s="32">
        <f>IF(Weighting!$P$11&gt;0,B2411,"")</f>
        <v>0.86404878020000009</v>
      </c>
      <c r="B2411">
        <f>Weighting!$C$11</f>
        <v>0.86404878020000009</v>
      </c>
      <c r="C2411">
        <f>Weighting!$F$11</f>
        <v>0</v>
      </c>
      <c r="D2411" t="b">
        <f>IF(C2411=1,'Data Transformation'!$G$3+0.5*'Data Transformation'!$W$25,IF(C2412=1,D2412-'Data Transformation'!$W$25,FALSE))</f>
        <v>0</v>
      </c>
      <c r="E2411" t="str">
        <f t="array" ref="E2411">IF(ISLOGICAL(D2411),"",FREQUENCY(IF('Data Transformation'!$B$425:$B$8425='Bin Analysis'!$B2403,'Data Transformation'!$G$425:$G$8425),D2411))</f>
        <v/>
      </c>
      <c r="F2411" t="str">
        <f t="shared" si="300"/>
        <v/>
      </c>
      <c r="G2411">
        <f>Weighting!$H$11</f>
        <v>0</v>
      </c>
      <c r="H2411">
        <f t="array" ref="H2411">FREQUENCY(IF('Data Transformation'!$B$4:$B$8425=B2403,'Data Transformation'!$G$4:$G$8425),'Bin Analysis'!$B2411)</f>
        <v>11</v>
      </c>
      <c r="I2411">
        <f t="shared" si="301"/>
        <v>0</v>
      </c>
      <c r="J2411">
        <f t="shared" si="302"/>
        <v>0</v>
      </c>
      <c r="K2411">
        <f>J2411*Weighting!$W$11</f>
        <v>0</v>
      </c>
      <c r="M2411" s="14"/>
    </row>
    <row r="2412" spans="1:25" x14ac:dyDescent="0.45">
      <c r="A2412" s="32">
        <f>IF(Weighting!$P$12&gt;0,B2412,"")</f>
        <v>0.96972357690000011</v>
      </c>
      <c r="B2412">
        <f>Weighting!$C$12</f>
        <v>0.96972357690000011</v>
      </c>
      <c r="C2412">
        <f>Weighting!$F$12</f>
        <v>0</v>
      </c>
      <c r="D2412">
        <f>IF(C2412=1,'Data Transformation'!$G$3+0.5*'Data Transformation'!$W$25,IF(C2413=1,D2413-'Data Transformation'!$W$25,FALSE))</f>
        <v>0.76999999999999991</v>
      </c>
      <c r="E2412">
        <f t="array" ref="E2412">IF(ISLOGICAL(D2412),"",FREQUENCY(IF('Data Transformation'!$B$425:$B$8425='Bin Analysis'!$B2403,'Data Transformation'!$G$425:$G$8425),D2412))</f>
        <v>11</v>
      </c>
      <c r="F2412" t="e">
        <f t="shared" si="300"/>
        <v>#VALUE!</v>
      </c>
      <c r="G2412">
        <f>Weighting!$H$12</f>
        <v>0</v>
      </c>
      <c r="H2412">
        <f t="array" ref="H2412">FREQUENCY(IF('Data Transformation'!$B$4:$B$8425=B2403,'Data Transformation'!$G$4:$G$8425),'Bin Analysis'!$B2412)</f>
        <v>13</v>
      </c>
      <c r="I2412">
        <f t="shared" si="301"/>
        <v>2</v>
      </c>
      <c r="J2412">
        <f t="shared" si="302"/>
        <v>1</v>
      </c>
      <c r="K2412">
        <f>J2412*Weighting!$W$12</f>
        <v>2</v>
      </c>
      <c r="M2412" s="14"/>
    </row>
    <row r="2413" spans="1:25" x14ac:dyDescent="0.45">
      <c r="A2413" s="32">
        <f>IF(Weighting!$P$13&gt;0,B2413,"")</f>
        <v>1.0753983736000001</v>
      </c>
      <c r="B2413">
        <f>Weighting!$C$13</f>
        <v>1.0753983736000001</v>
      </c>
      <c r="C2413">
        <f>Weighting!$F$13</f>
        <v>1</v>
      </c>
      <c r="D2413">
        <f>IF(C2413=1,'Data Transformation'!$G$3+0.5*'Data Transformation'!$W$25,IF(C2414=1,D2414-'Data Transformation'!$W$25,FALSE))</f>
        <v>1.17</v>
      </c>
      <c r="E2413">
        <f t="array" ref="E2413">IF(ISLOGICAL(D2413),"",FREQUENCY(IF('Data Transformation'!$B$425:$B$8425='Bin Analysis'!$B2403,'Data Transformation'!$G$425:$G$8425),D2413))</f>
        <v>13</v>
      </c>
      <c r="F2413">
        <f t="shared" si="300"/>
        <v>2</v>
      </c>
      <c r="G2413">
        <f>Weighting!$H$13</f>
        <v>0</v>
      </c>
      <c r="H2413">
        <f t="array" ref="H2413">FREQUENCY(IF('Data Transformation'!$B$4:$B$8425=B2403,'Data Transformation'!$G$4:$G$8425),'Bin Analysis'!$B2413)</f>
        <v>14</v>
      </c>
      <c r="I2413">
        <f t="shared" si="301"/>
        <v>1</v>
      </c>
      <c r="J2413">
        <f t="shared" si="302"/>
        <v>1</v>
      </c>
      <c r="K2413">
        <f>J2413*Weighting!$W$13</f>
        <v>1</v>
      </c>
      <c r="M2413" s="14"/>
    </row>
    <row r="2414" spans="1:25" x14ac:dyDescent="0.45">
      <c r="A2414" s="32">
        <f>IF(Weighting!$P$14&gt;0,B2414,"")</f>
        <v>1.1810731703000001</v>
      </c>
      <c r="B2414">
        <f>Weighting!$C$14</f>
        <v>1.1810731703000001</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14</v>
      </c>
      <c r="I2414">
        <f t="shared" si="301"/>
        <v>0</v>
      </c>
      <c r="J2414">
        <f t="shared" si="302"/>
        <v>0</v>
      </c>
      <c r="K2414">
        <f>J2414*Weighting!$W$14</f>
        <v>0</v>
      </c>
      <c r="M2414" s="14"/>
    </row>
    <row r="2415" spans="1:25" x14ac:dyDescent="0.45">
      <c r="A2415" s="32">
        <f>IF(Weighting!$P$15&gt;0,B2415,"")</f>
        <v>1.2867489670000001</v>
      </c>
      <c r="B2415">
        <f>Weighting!$C$15</f>
        <v>1.2867489670000001</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14</v>
      </c>
      <c r="I2415">
        <f t="shared" si="301"/>
        <v>0</v>
      </c>
      <c r="J2415">
        <f t="shared" si="302"/>
        <v>0</v>
      </c>
      <c r="K2415">
        <f>J2415*Weighting!$W$15</f>
        <v>0</v>
      </c>
      <c r="M2415" s="14"/>
    </row>
    <row r="2416" spans="1:25" x14ac:dyDescent="0.45">
      <c r="A2416" s="32" t="str">
        <f>IF(Weighting!$P$16&gt;0,B2416,"")</f>
        <v/>
      </c>
      <c r="B2416">
        <f>Weighting!$C$16</f>
        <v>1.3924227637000002</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14</v>
      </c>
      <c r="I2416">
        <f t="shared" si="301"/>
        <v>0</v>
      </c>
      <c r="J2416">
        <f t="shared" si="302"/>
        <v>0</v>
      </c>
      <c r="K2416">
        <f>J2416*Weighting!$W$16</f>
        <v>0</v>
      </c>
      <c r="M2416" s="14"/>
    </row>
    <row r="2417" spans="1:25" x14ac:dyDescent="0.45">
      <c r="A2417" s="32" t="str">
        <f>IF(Weighting!$P$17&gt;0,B2417,"")</f>
        <v/>
      </c>
      <c r="B2417">
        <f>Weighting!$C$17</f>
        <v>1.4980975604000002</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14</v>
      </c>
      <c r="I2417">
        <f t="shared" si="301"/>
        <v>0</v>
      </c>
      <c r="J2417">
        <f t="shared" si="302"/>
        <v>0</v>
      </c>
      <c r="K2417">
        <f>J2417*Weighting!$W$17</f>
        <v>0</v>
      </c>
      <c r="M2417" s="14"/>
    </row>
    <row r="2418" spans="1:25" x14ac:dyDescent="0.45">
      <c r="A2418" s="32" t="str">
        <f>IF(Weighting!$P$18&gt;0,B2418,"")</f>
        <v/>
      </c>
      <c r="B2418">
        <f>Weighting!$C$18</f>
        <v>1.6037723571000002</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14</v>
      </c>
      <c r="I2418">
        <f t="shared" si="301"/>
        <v>0</v>
      </c>
      <c r="J2418">
        <f t="shared" si="302"/>
        <v>0</v>
      </c>
      <c r="K2418">
        <f>J2418*Weighting!$W$18</f>
        <v>0</v>
      </c>
      <c r="M2418" s="14"/>
    </row>
    <row r="2419" spans="1:25" x14ac:dyDescent="0.45">
      <c r="A2419" s="32" t="str">
        <f>IF(Weighting!$P$19&gt;0,B2419,"")</f>
        <v/>
      </c>
      <c r="B2419">
        <f>Weighting!$C$19</f>
        <v>1.7094471538000002</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14</v>
      </c>
      <c r="I2419">
        <f t="shared" si="301"/>
        <v>0</v>
      </c>
      <c r="J2419">
        <f t="shared" si="302"/>
        <v>0</v>
      </c>
      <c r="K2419">
        <f>J2419*Weighting!$W$19</f>
        <v>0</v>
      </c>
      <c r="M2419" s="14"/>
    </row>
    <row r="2420" spans="1:25" x14ac:dyDescent="0.45">
      <c r="A2420" s="32" t="str">
        <f>IF(Weighting!$P$20&gt;0,B2420,"")</f>
        <v/>
      </c>
      <c r="B2420">
        <f>Weighting!$C$20</f>
        <v>1.8151219505000002</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14</v>
      </c>
      <c r="I2420">
        <f t="shared" si="301"/>
        <v>0</v>
      </c>
      <c r="J2420">
        <f t="shared" si="302"/>
        <v>0</v>
      </c>
      <c r="K2420">
        <f>J2420*Weighting!$W$20</f>
        <v>0</v>
      </c>
      <c r="M2420" s="14"/>
    </row>
    <row r="2421" spans="1:25" x14ac:dyDescent="0.45">
      <c r="A2421" s="32" t="str">
        <f>IF(Weighting!$P$21&gt;0,B2421,"")</f>
        <v/>
      </c>
      <c r="B2421">
        <f>Weighting!$C$21</f>
        <v>1.9207967472000003</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14</v>
      </c>
      <c r="I2421">
        <f t="shared" si="301"/>
        <v>0</v>
      </c>
      <c r="J2421">
        <f t="shared" si="302"/>
        <v>0</v>
      </c>
      <c r="K2421">
        <f>J2421*Weighting!$W$21</f>
        <v>0</v>
      </c>
      <c r="M2421" s="14"/>
    </row>
    <row r="2422" spans="1:25" x14ac:dyDescent="0.45">
      <c r="A2422" s="32" t="str">
        <f>IF(Weighting!$P$22&gt;0,B2422,"")</f>
        <v/>
      </c>
      <c r="B2422">
        <f>Weighting!$C$22</f>
        <v>2.0264715439000001</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14</v>
      </c>
      <c r="I2422">
        <f t="shared" si="301"/>
        <v>0</v>
      </c>
      <c r="J2422">
        <f t="shared" si="302"/>
        <v>0</v>
      </c>
      <c r="K2422">
        <f>J2422*Weighting!$W$22</f>
        <v>0</v>
      </c>
      <c r="M2422" s="14"/>
    </row>
    <row r="2423" spans="1:25" x14ac:dyDescent="0.45">
      <c r="A2423" s="32" t="str">
        <f>IF(Weighting!$P$23&gt;0,B2423,"")</f>
        <v/>
      </c>
      <c r="B2423">
        <f>Weighting!$C$23</f>
        <v>2.1321463405999999</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14</v>
      </c>
      <c r="I2423">
        <f t="shared" si="301"/>
        <v>0</v>
      </c>
      <c r="J2423">
        <f t="shared" si="302"/>
        <v>0</v>
      </c>
      <c r="K2423">
        <f>J2423*Weighting!$W$23</f>
        <v>0</v>
      </c>
      <c r="M2423" s="14"/>
    </row>
    <row r="2424" spans="1:25" x14ac:dyDescent="0.45">
      <c r="A2424" s="32" t="str">
        <f>IF(Weighting!$P$24&gt;0,B2424,"")</f>
        <v/>
      </c>
      <c r="B2424">
        <f>Weighting!$C$24</f>
        <v>2.2378211372999997</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14</v>
      </c>
      <c r="I2424">
        <f t="shared" si="301"/>
        <v>0</v>
      </c>
      <c r="J2424">
        <f t="shared" si="302"/>
        <v>0</v>
      </c>
      <c r="K2424">
        <f>J2424*Weighting!$W$24</f>
        <v>0</v>
      </c>
      <c r="M2424" s="14"/>
    </row>
    <row r="2425" spans="1:25" x14ac:dyDescent="0.45">
      <c r="A2425" s="32" t="str">
        <f>IF(Weighting!$P$25&gt;0,B2425,"")</f>
        <v/>
      </c>
      <c r="B2425">
        <f>Weighting!$C$25</f>
        <v>2.3434959339999994</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14</v>
      </c>
      <c r="I2425">
        <f t="shared" si="301"/>
        <v>0</v>
      </c>
      <c r="J2425">
        <f t="shared" si="302"/>
        <v>0</v>
      </c>
      <c r="K2425">
        <f>J2425*Weighting!$W$25</f>
        <v>0</v>
      </c>
      <c r="M2425" s="14"/>
    </row>
    <row r="2426" spans="1:25" x14ac:dyDescent="0.45">
      <c r="O2426"/>
      <c r="P2426"/>
      <c r="Q2426"/>
      <c r="R2426"/>
    </row>
    <row r="2427" spans="1:25" ht="23.15" x14ac:dyDescent="0.6">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15</v>
      </c>
      <c r="N2427" s="27">
        <f>IF('Input and Summary Results'!$J$16="minimum",'Bin Analysis'!X2428/(M2427-1),'Bin Analysis'!Y2427/('Bin Analysis'!M2427-1))</f>
        <v>0</v>
      </c>
      <c r="O2427" s="27">
        <f>IF(M2427=FALSE,NA(),(VLOOKUP(1,C2430:K2449,4,FALSE))/(M2427-1))</f>
        <v>0.14285714285714285</v>
      </c>
      <c r="P2427" s="27">
        <f>IF(M2427=FALSE,NA(),SUM(J2430:J2449)/Weighting!$S$5)</f>
        <v>0.5</v>
      </c>
      <c r="Q2427" s="27">
        <f>IF(M2427=FALSE,NA(),SUM(K2430:K2449)/Weighting!$S$6)</f>
        <v>0.39130434782608697</v>
      </c>
      <c r="R2427" s="27">
        <f>IF(M2427=FALSE,NA(),(VLOOKUP(1,G2430:K2449,3,FALSE))/(M2427-1))</f>
        <v>0.6428571428571429</v>
      </c>
      <c r="S2427" s="22" t="str">
        <f>IF(M2427=FALSE,NA(),IF(SUM(J2430:J2449)=2,"yes","no"))</f>
        <v>no</v>
      </c>
      <c r="X2427" s="2" cm="2">
        <f t="array" ref="X2427:X2428">FREQUENCY(IF('Data Transformation'!$B$425:$B$6424='Bin Analysis'!L2427,'Data Transformation'!$G$425:$G$6424),'Data Transformation'!$U$11)</f>
        <v>14</v>
      </c>
      <c r="Y2427" s="2" cm="2">
        <f t="array" ref="Y2427:Y2428">FREQUENCY(IF('Data Transformation'!$B$425:$B$6424='Bin Analysis'!L2427,'Data Transformation'!$G$425:$G$6424),'Data Transformation'!$U$12)</f>
        <v>12</v>
      </c>
    </row>
    <row r="2428" spans="1:25" x14ac:dyDescent="0.45">
      <c r="A2428" s="14" t="s">
        <v>67</v>
      </c>
      <c r="B2428" t="s">
        <v>47</v>
      </c>
      <c r="C2428" t="s">
        <v>5</v>
      </c>
      <c r="D2428" t="s">
        <v>100</v>
      </c>
      <c r="E2428" t="s">
        <v>101</v>
      </c>
      <c r="F2428" t="s">
        <v>102</v>
      </c>
      <c r="G2428" t="s">
        <v>70</v>
      </c>
      <c r="H2428" t="s">
        <v>31</v>
      </c>
      <c r="I2428" t="s">
        <v>32</v>
      </c>
      <c r="J2428" t="s">
        <v>46</v>
      </c>
      <c r="K2428" s="14" t="s">
        <v>45</v>
      </c>
      <c r="M2428" s="14"/>
      <c r="X2428" s="2">
        <v>0</v>
      </c>
      <c r="Y2428" s="2">
        <v>2</v>
      </c>
    </row>
    <row r="2429" spans="1:25" x14ac:dyDescent="0.4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45">
      <c r="A2430" s="32">
        <f>IF(Weighting!$P$6&gt;0,B2430,"")</f>
        <v>0.3356747967</v>
      </c>
      <c r="B2430">
        <f>Weighting!$C$6</f>
        <v>0.3356747967</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9</v>
      </c>
      <c r="I2430">
        <f>H2430-H2429</f>
        <v>9</v>
      </c>
      <c r="J2430">
        <f>IF(I2430=0,0,1)</f>
        <v>1</v>
      </c>
      <c r="K2430">
        <f>J2430*Weighting!$W$6</f>
        <v>1</v>
      </c>
      <c r="M2430" s="14"/>
    </row>
    <row r="2431" spans="1:25" x14ac:dyDescent="0.45">
      <c r="A2431" s="32">
        <f>IF(Weighting!$P$7&gt;0,B2431,"")</f>
        <v>0.44134959340000002</v>
      </c>
      <c r="B2431">
        <f>Weighting!$C$7</f>
        <v>0.44134959340000002</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11</v>
      </c>
      <c r="I2431">
        <f t="shared" ref="I2431:I2449" si="304">H2431-H2430</f>
        <v>2</v>
      </c>
      <c r="J2431">
        <f>IF(I2431=0,0,1)</f>
        <v>1</v>
      </c>
      <c r="K2431">
        <f>J2431*Weighting!$W$7</f>
        <v>2</v>
      </c>
      <c r="M2431" s="14"/>
    </row>
    <row r="2432" spans="1:25" x14ac:dyDescent="0.45">
      <c r="A2432" s="32">
        <f>IF(Weighting!$P$8&gt;0,B2432,"")</f>
        <v>0.54702439010000004</v>
      </c>
      <c r="B2432">
        <f>Weighting!$C$8</f>
        <v>0.54702439010000004</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11</v>
      </c>
      <c r="I2432">
        <f t="shared" si="304"/>
        <v>0</v>
      </c>
      <c r="J2432">
        <f t="shared" ref="J2432:J2449" si="305">IF(I2432=0,0,1)</f>
        <v>0</v>
      </c>
      <c r="K2432">
        <f>J2432*Weighting!$W$8</f>
        <v>0</v>
      </c>
      <c r="M2432" s="14"/>
    </row>
    <row r="2433" spans="1:13" x14ac:dyDescent="0.45">
      <c r="A2433" s="32">
        <f>IF(Weighting!$P$9&gt;0,B2433,"")</f>
        <v>0.65269918680000005</v>
      </c>
      <c r="B2433" s="50">
        <f>Weighting!$C$9</f>
        <v>0.65269918680000005</v>
      </c>
      <c r="C2433">
        <f>Weighting!$F$9</f>
        <v>0</v>
      </c>
      <c r="D2433" t="b">
        <f>IF(C2433=1,'Data Transformation'!$G$3+0.5*'Data Transformation'!$W$25,IF(C2434=1,D2434-'Data Transformation'!$W$25,FALSE))</f>
        <v>0</v>
      </c>
      <c r="E2433" t="str">
        <f t="array" ref="E2433">IF(ISLOGICAL(D2433),"",FREQUENCY(IF('Data Transformation'!$B$425:$B$8425='Bin Analysis'!$B2427,'Data Transformation'!$G$425:$G$8425),D2433))</f>
        <v/>
      </c>
      <c r="F2433" t="str">
        <f t="shared" si="303"/>
        <v/>
      </c>
      <c r="G2433">
        <f>Weighting!$H$9</f>
        <v>0</v>
      </c>
      <c r="H2433">
        <f t="array" ref="H2433">FREQUENCY(IF('Data Transformation'!$B$4:$B$8425=B2427,'Data Transformation'!$G$4:$G$8425),'Bin Analysis'!$B2433)</f>
        <v>11</v>
      </c>
      <c r="I2433">
        <f t="shared" si="304"/>
        <v>0</v>
      </c>
      <c r="J2433">
        <f t="shared" si="305"/>
        <v>0</v>
      </c>
      <c r="K2433">
        <f>J2433*Weighting!$W$9</f>
        <v>0</v>
      </c>
      <c r="M2433" s="14"/>
    </row>
    <row r="2434" spans="1:13" x14ac:dyDescent="0.45">
      <c r="A2434" s="32">
        <f>IF(Weighting!$P$10&gt;0,B2434,"")</f>
        <v>0.75837398350000007</v>
      </c>
      <c r="B2434">
        <f>Weighting!$C$10</f>
        <v>0.75837398350000007</v>
      </c>
      <c r="C2434">
        <f>Weighting!$F$10</f>
        <v>0</v>
      </c>
      <c r="D2434" t="b">
        <f>IF(C2434=1,'Data Transformation'!$G$3+0.5*'Data Transformation'!$W$25,IF(C2435=1,D2435-'Data Transformation'!$W$25,FALSE))</f>
        <v>0</v>
      </c>
      <c r="E2434" t="str">
        <f t="array" ref="E2434">IF(ISLOGICAL(D2434),"",FREQUENCY(IF('Data Transformation'!$B$425:$B$8425='Bin Analysis'!$B2427,'Data Transformation'!$G$425:$G$8425),D2434))</f>
        <v/>
      </c>
      <c r="F2434" t="str">
        <f t="shared" si="303"/>
        <v/>
      </c>
      <c r="G2434">
        <f>Weighting!$H$10</f>
        <v>0</v>
      </c>
      <c r="H2434">
        <f t="array" ref="H2434">FREQUENCY(IF('Data Transformation'!$B$4:$B$8425=B2427,'Data Transformation'!$G$4:$G$8425),'Bin Analysis'!$B2434)</f>
        <v>11</v>
      </c>
      <c r="I2434">
        <f t="shared" si="304"/>
        <v>0</v>
      </c>
      <c r="J2434">
        <f t="shared" si="305"/>
        <v>0</v>
      </c>
      <c r="K2434">
        <f>J2434*Weighting!$W$10</f>
        <v>0</v>
      </c>
      <c r="M2434" s="14"/>
    </row>
    <row r="2435" spans="1:13" x14ac:dyDescent="0.45">
      <c r="A2435" s="32">
        <f>IF(Weighting!$P$11&gt;0,B2435,"")</f>
        <v>0.86404878020000009</v>
      </c>
      <c r="B2435">
        <f>Weighting!$C$11</f>
        <v>0.86404878020000009</v>
      </c>
      <c r="C2435">
        <f>Weighting!$F$11</f>
        <v>0</v>
      </c>
      <c r="D2435" t="b">
        <f>IF(C2435=1,'Data Transformation'!$G$3+0.5*'Data Transformation'!$W$25,IF(C2436=1,D2436-'Data Transformation'!$W$25,FALSE))</f>
        <v>0</v>
      </c>
      <c r="E2435" t="str">
        <f t="array" ref="E2435">IF(ISLOGICAL(D2435),"",FREQUENCY(IF('Data Transformation'!$B$425:$B$8425='Bin Analysis'!$B2427,'Data Transformation'!$G$425:$G$8425),D2435))</f>
        <v/>
      </c>
      <c r="F2435" t="str">
        <f t="shared" si="303"/>
        <v/>
      </c>
      <c r="G2435">
        <f>Weighting!$H$11</f>
        <v>0</v>
      </c>
      <c r="H2435">
        <f t="array" ref="H2435">FREQUENCY(IF('Data Transformation'!$B$4:$B$8425=B2427,'Data Transformation'!$G$4:$G$8425),'Bin Analysis'!$B2435)</f>
        <v>13</v>
      </c>
      <c r="I2435">
        <f t="shared" si="304"/>
        <v>2</v>
      </c>
      <c r="J2435">
        <f t="shared" si="305"/>
        <v>1</v>
      </c>
      <c r="K2435">
        <f>J2435*Weighting!$W$11</f>
        <v>3</v>
      </c>
      <c r="M2435" s="14"/>
    </row>
    <row r="2436" spans="1:13" x14ac:dyDescent="0.45">
      <c r="A2436" s="32">
        <f>IF(Weighting!$P$12&gt;0,B2436,"")</f>
        <v>0.96972357690000011</v>
      </c>
      <c r="B2436">
        <f>Weighting!$C$12</f>
        <v>0.96972357690000011</v>
      </c>
      <c r="C2436">
        <f>Weighting!$F$12</f>
        <v>0</v>
      </c>
      <c r="D2436">
        <f>IF(C2436=1,'Data Transformation'!$G$3+0.5*'Data Transformation'!$W$25,IF(C2437=1,D2437-'Data Transformation'!$W$25,FALSE))</f>
        <v>0.76999999999999991</v>
      </c>
      <c r="E2436">
        <f t="array" ref="E2436">IF(ISLOGICAL(D2436),"",FREQUENCY(IF('Data Transformation'!$B$425:$B$8425='Bin Analysis'!$B2427,'Data Transformation'!$G$425:$G$8425),D2436))</f>
        <v>12</v>
      </c>
      <c r="F2436" t="e">
        <f t="shared" si="303"/>
        <v>#VALUE!</v>
      </c>
      <c r="G2436">
        <f>Weighting!$H$12</f>
        <v>0</v>
      </c>
      <c r="H2436">
        <f t="array" ref="H2436">FREQUENCY(IF('Data Transformation'!$B$4:$B$8425=B2427,'Data Transformation'!$G$4:$G$8425),'Bin Analysis'!$B2436)</f>
        <v>14</v>
      </c>
      <c r="I2436">
        <f t="shared" si="304"/>
        <v>1</v>
      </c>
      <c r="J2436">
        <f t="shared" si="305"/>
        <v>1</v>
      </c>
      <c r="K2436">
        <f>J2436*Weighting!$W$12</f>
        <v>2</v>
      </c>
      <c r="M2436" s="14"/>
    </row>
    <row r="2437" spans="1:13" x14ac:dyDescent="0.45">
      <c r="A2437" s="32">
        <f>IF(Weighting!$P$13&gt;0,B2437,"")</f>
        <v>1.0753983736000001</v>
      </c>
      <c r="B2437">
        <f>Weighting!$C$13</f>
        <v>1.0753983736000001</v>
      </c>
      <c r="C2437">
        <f>Weighting!$F$13</f>
        <v>1</v>
      </c>
      <c r="D2437">
        <f>IF(C2437=1,'Data Transformation'!$G$3+0.5*'Data Transformation'!$W$25,IF(C2438=1,D2438-'Data Transformation'!$W$25,FALSE))</f>
        <v>1.17</v>
      </c>
      <c r="E2437">
        <f t="array" ref="E2437">IF(ISLOGICAL(D2437),"",FREQUENCY(IF('Data Transformation'!$B$425:$B$8425='Bin Analysis'!$B2427,'Data Transformation'!$G$425:$G$8425),D2437))</f>
        <v>14</v>
      </c>
      <c r="F2437">
        <f t="shared" si="303"/>
        <v>2</v>
      </c>
      <c r="G2437">
        <f>Weighting!$H$13</f>
        <v>0</v>
      </c>
      <c r="H2437">
        <f t="array" ref="H2437">FREQUENCY(IF('Data Transformation'!$B$4:$B$8425=B2427,'Data Transformation'!$G$4:$G$8425),'Bin Analysis'!$B2437)</f>
        <v>15</v>
      </c>
      <c r="I2437">
        <f t="shared" si="304"/>
        <v>1</v>
      </c>
      <c r="J2437">
        <f t="shared" si="305"/>
        <v>1</v>
      </c>
      <c r="K2437">
        <f>J2437*Weighting!$W$13</f>
        <v>1</v>
      </c>
      <c r="M2437" s="14"/>
    </row>
    <row r="2438" spans="1:13" x14ac:dyDescent="0.45">
      <c r="A2438" s="32">
        <f>IF(Weighting!$P$14&gt;0,B2438,"")</f>
        <v>1.1810731703000001</v>
      </c>
      <c r="B2438">
        <f>Weighting!$C$14</f>
        <v>1.1810731703000001</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15</v>
      </c>
      <c r="I2438">
        <f t="shared" si="304"/>
        <v>0</v>
      </c>
      <c r="J2438">
        <f t="shared" si="305"/>
        <v>0</v>
      </c>
      <c r="K2438">
        <f>J2438*Weighting!$W$14</f>
        <v>0</v>
      </c>
      <c r="M2438" s="14"/>
    </row>
    <row r="2439" spans="1:13" x14ac:dyDescent="0.45">
      <c r="A2439" s="32">
        <f>IF(Weighting!$P$15&gt;0,B2439,"")</f>
        <v>1.2867489670000001</v>
      </c>
      <c r="B2439">
        <f>Weighting!$C$15</f>
        <v>1.2867489670000001</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15</v>
      </c>
      <c r="I2439">
        <f t="shared" si="304"/>
        <v>0</v>
      </c>
      <c r="J2439">
        <f t="shared" si="305"/>
        <v>0</v>
      </c>
      <c r="K2439">
        <f>J2439*Weighting!$W$15</f>
        <v>0</v>
      </c>
      <c r="M2439" s="14"/>
    </row>
    <row r="2440" spans="1:13" x14ac:dyDescent="0.45">
      <c r="A2440" s="32" t="str">
        <f>IF(Weighting!$P$16&gt;0,B2440,"")</f>
        <v/>
      </c>
      <c r="B2440">
        <f>Weighting!$C$16</f>
        <v>1.3924227637000002</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15</v>
      </c>
      <c r="I2440">
        <f t="shared" si="304"/>
        <v>0</v>
      </c>
      <c r="J2440">
        <f t="shared" si="305"/>
        <v>0</v>
      </c>
      <c r="K2440">
        <f>J2440*Weighting!$W$16</f>
        <v>0</v>
      </c>
      <c r="M2440" s="14"/>
    </row>
    <row r="2441" spans="1:13" x14ac:dyDescent="0.45">
      <c r="A2441" s="32" t="str">
        <f>IF(Weighting!$P$17&gt;0,B2441,"")</f>
        <v/>
      </c>
      <c r="B2441">
        <f>Weighting!$C$17</f>
        <v>1.4980975604000002</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15</v>
      </c>
      <c r="I2441">
        <f t="shared" si="304"/>
        <v>0</v>
      </c>
      <c r="J2441">
        <f t="shared" si="305"/>
        <v>0</v>
      </c>
      <c r="K2441">
        <f>J2441*Weighting!$W$17</f>
        <v>0</v>
      </c>
      <c r="M2441" s="14"/>
    </row>
    <row r="2442" spans="1:13" x14ac:dyDescent="0.45">
      <c r="A2442" s="32" t="str">
        <f>IF(Weighting!$P$18&gt;0,B2442,"")</f>
        <v/>
      </c>
      <c r="B2442">
        <f>Weighting!$C$18</f>
        <v>1.6037723571000002</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15</v>
      </c>
      <c r="I2442">
        <f t="shared" si="304"/>
        <v>0</v>
      </c>
      <c r="J2442">
        <f t="shared" si="305"/>
        <v>0</v>
      </c>
      <c r="K2442">
        <f>J2442*Weighting!$W$18</f>
        <v>0</v>
      </c>
      <c r="M2442" s="14"/>
    </row>
    <row r="2443" spans="1:13" x14ac:dyDescent="0.45">
      <c r="A2443" s="32" t="str">
        <f>IF(Weighting!$P$19&gt;0,B2443,"")</f>
        <v/>
      </c>
      <c r="B2443">
        <f>Weighting!$C$19</f>
        <v>1.7094471538000002</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15</v>
      </c>
      <c r="I2443">
        <f t="shared" si="304"/>
        <v>0</v>
      </c>
      <c r="J2443">
        <f t="shared" si="305"/>
        <v>0</v>
      </c>
      <c r="K2443">
        <f>J2443*Weighting!$W$19</f>
        <v>0</v>
      </c>
      <c r="M2443" s="14"/>
    </row>
    <row r="2444" spans="1:13" x14ac:dyDescent="0.45">
      <c r="A2444" s="32" t="str">
        <f>IF(Weighting!$P$20&gt;0,B2444,"")</f>
        <v/>
      </c>
      <c r="B2444">
        <f>Weighting!$C$20</f>
        <v>1.8151219505000002</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15</v>
      </c>
      <c r="I2444">
        <f t="shared" si="304"/>
        <v>0</v>
      </c>
      <c r="J2444">
        <f t="shared" si="305"/>
        <v>0</v>
      </c>
      <c r="K2444">
        <f>J2444*Weighting!$W$20</f>
        <v>0</v>
      </c>
      <c r="M2444" s="14"/>
    </row>
    <row r="2445" spans="1:13" x14ac:dyDescent="0.45">
      <c r="A2445" s="32" t="str">
        <f>IF(Weighting!$P$21&gt;0,B2445,"")</f>
        <v/>
      </c>
      <c r="B2445">
        <f>Weighting!$C$21</f>
        <v>1.9207967472000003</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15</v>
      </c>
      <c r="I2445">
        <f t="shared" si="304"/>
        <v>0</v>
      </c>
      <c r="J2445">
        <f t="shared" si="305"/>
        <v>0</v>
      </c>
      <c r="K2445">
        <f>J2445*Weighting!$W$21</f>
        <v>0</v>
      </c>
      <c r="M2445" s="14"/>
    </row>
    <row r="2446" spans="1:13" x14ac:dyDescent="0.45">
      <c r="A2446" s="32" t="str">
        <f>IF(Weighting!$P$22&gt;0,B2446,"")</f>
        <v/>
      </c>
      <c r="B2446">
        <f>Weighting!$C$22</f>
        <v>2.0264715439000001</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15</v>
      </c>
      <c r="I2446">
        <f t="shared" si="304"/>
        <v>0</v>
      </c>
      <c r="J2446">
        <f t="shared" si="305"/>
        <v>0</v>
      </c>
      <c r="K2446">
        <f>J2446*Weighting!$W$22</f>
        <v>0</v>
      </c>
      <c r="M2446" s="14"/>
    </row>
    <row r="2447" spans="1:13" x14ac:dyDescent="0.45">
      <c r="A2447" s="32" t="str">
        <f>IF(Weighting!$P$23&gt;0,B2447,"")</f>
        <v/>
      </c>
      <c r="B2447">
        <f>Weighting!$C$23</f>
        <v>2.1321463405999999</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15</v>
      </c>
      <c r="I2447">
        <f t="shared" si="304"/>
        <v>0</v>
      </c>
      <c r="J2447">
        <f t="shared" si="305"/>
        <v>0</v>
      </c>
      <c r="K2447">
        <f>J2447*Weighting!$W$23</f>
        <v>0</v>
      </c>
      <c r="M2447" s="14"/>
    </row>
    <row r="2448" spans="1:13" x14ac:dyDescent="0.45">
      <c r="A2448" s="32" t="str">
        <f>IF(Weighting!$P$24&gt;0,B2448,"")</f>
        <v/>
      </c>
      <c r="B2448">
        <f>Weighting!$C$24</f>
        <v>2.2378211372999997</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15</v>
      </c>
      <c r="I2448">
        <f t="shared" si="304"/>
        <v>0</v>
      </c>
      <c r="J2448">
        <f t="shared" si="305"/>
        <v>0</v>
      </c>
      <c r="K2448">
        <f>J2448*Weighting!$W$24</f>
        <v>0</v>
      </c>
      <c r="M2448" s="14"/>
    </row>
    <row r="2449" spans="1:25" x14ac:dyDescent="0.45">
      <c r="A2449" s="32" t="str">
        <f>IF(Weighting!$P$25&gt;0,B2449,"")</f>
        <v/>
      </c>
      <c r="B2449">
        <f>Weighting!$C$25</f>
        <v>2.3434959339999994</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15</v>
      </c>
      <c r="I2449">
        <f t="shared" si="304"/>
        <v>0</v>
      </c>
      <c r="J2449">
        <f t="shared" si="305"/>
        <v>0</v>
      </c>
      <c r="K2449">
        <f>J2449*Weighting!$W$25</f>
        <v>0</v>
      </c>
      <c r="M2449" s="14"/>
    </row>
    <row r="2450" spans="1:25" x14ac:dyDescent="0.45">
      <c r="O2450"/>
      <c r="P2450"/>
      <c r="Q2450"/>
      <c r="R2450"/>
    </row>
    <row r="2451" spans="1:25" ht="23.15" x14ac:dyDescent="0.6">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19</v>
      </c>
      <c r="N2451" s="27">
        <f>IF('Input and Summary Results'!$J$16="minimum",'Bin Analysis'!X2452/(M2451-1),'Bin Analysis'!Y2451/('Bin Analysis'!M2451-1))</f>
        <v>0</v>
      </c>
      <c r="O2451" s="27">
        <f>IF(M2451=FALSE,NA(),(VLOOKUP(1,C2454:K2473,4,FALSE))/(M2451-1))</f>
        <v>0.27777777777777779</v>
      </c>
      <c r="P2451" s="27">
        <f>IF(M2451=FALSE,NA(),SUM(J2454:J2473)/Weighting!$S$5)</f>
        <v>0.7</v>
      </c>
      <c r="Q2451" s="27">
        <f>IF(M2451=FALSE,NA(),SUM(K2454:K2473)/Weighting!$S$6)</f>
        <v>0.65217391304347827</v>
      </c>
      <c r="R2451" s="27">
        <f>IF(M2451=FALSE,NA(),(VLOOKUP(1,G2454:K2473,3,FALSE))/(M2451-1))</f>
        <v>0.33333333333333331</v>
      </c>
      <c r="S2451" s="22" t="str">
        <f>IF(M2451=FALSE,NA(),IF(SUM(J2454:J2473)=2,"yes","no"))</f>
        <v>no</v>
      </c>
      <c r="X2451" s="2" cm="2">
        <f t="array" ref="X2451:X2452">FREQUENCY(IF('Data Transformation'!$B$425:$B$6424='Bin Analysis'!L2451,'Data Transformation'!$G$425:$G$6424),'Data Transformation'!$U$11)</f>
        <v>18</v>
      </c>
      <c r="Y2451" s="2" cm="2">
        <f t="array" ref="Y2451:Y2452">FREQUENCY(IF('Data Transformation'!$B$425:$B$6424='Bin Analysis'!L2451,'Data Transformation'!$G$425:$G$6424),'Data Transformation'!$U$12)</f>
        <v>13</v>
      </c>
    </row>
    <row r="2452" spans="1:25" x14ac:dyDescent="0.45">
      <c r="A2452" s="14" t="s">
        <v>67</v>
      </c>
      <c r="B2452" t="s">
        <v>47</v>
      </c>
      <c r="C2452" t="s">
        <v>5</v>
      </c>
      <c r="D2452" t="s">
        <v>100</v>
      </c>
      <c r="E2452" t="s">
        <v>101</v>
      </c>
      <c r="F2452" t="s">
        <v>102</v>
      </c>
      <c r="G2452" t="s">
        <v>70</v>
      </c>
      <c r="H2452" t="s">
        <v>31</v>
      </c>
      <c r="I2452" t="s">
        <v>32</v>
      </c>
      <c r="J2452" t="s">
        <v>46</v>
      </c>
      <c r="K2452" s="14" t="s">
        <v>45</v>
      </c>
      <c r="M2452" s="14"/>
      <c r="X2452" s="2">
        <v>0</v>
      </c>
      <c r="Y2452" s="2">
        <v>5</v>
      </c>
    </row>
    <row r="2453" spans="1:25" x14ac:dyDescent="0.4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45">
      <c r="A2454" s="32">
        <f>IF(Weighting!$P$6&gt;0,B2454,"")</f>
        <v>0.3356747967</v>
      </c>
      <c r="B2454">
        <f>Weighting!$C$6</f>
        <v>0.3356747967</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6</v>
      </c>
      <c r="I2454">
        <f>H2454-H2453</f>
        <v>6</v>
      </c>
      <c r="J2454">
        <f>IF(I2454=0,0,1)</f>
        <v>1</v>
      </c>
      <c r="K2454">
        <f>J2454*Weighting!$W$6</f>
        <v>1</v>
      </c>
      <c r="M2454" s="14"/>
    </row>
    <row r="2455" spans="1:25" x14ac:dyDescent="0.45">
      <c r="A2455" s="32">
        <f>IF(Weighting!$P$7&gt;0,B2455,"")</f>
        <v>0.44134959340000002</v>
      </c>
      <c r="B2455">
        <f>Weighting!$C$7</f>
        <v>0.44134959340000002</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7</v>
      </c>
      <c r="I2455">
        <f t="shared" ref="I2455:I2473" si="307">H2455-H2454</f>
        <v>1</v>
      </c>
      <c r="J2455">
        <f>IF(I2455=0,0,1)</f>
        <v>1</v>
      </c>
      <c r="K2455">
        <f>J2455*Weighting!$W$7</f>
        <v>2</v>
      </c>
      <c r="M2455" s="14"/>
    </row>
    <row r="2456" spans="1:25" x14ac:dyDescent="0.45">
      <c r="A2456" s="32">
        <f>IF(Weighting!$P$8&gt;0,B2456,"")</f>
        <v>0.54702439010000004</v>
      </c>
      <c r="B2456">
        <f>Weighting!$C$8</f>
        <v>0.54702439010000004</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10</v>
      </c>
      <c r="I2456">
        <f t="shared" si="307"/>
        <v>3</v>
      </c>
      <c r="J2456">
        <f t="shared" ref="J2456:J2473" si="308">IF(I2456=0,0,1)</f>
        <v>1</v>
      </c>
      <c r="K2456">
        <f>J2456*Weighting!$W$8</f>
        <v>3</v>
      </c>
      <c r="M2456" s="14"/>
    </row>
    <row r="2457" spans="1:25" x14ac:dyDescent="0.45">
      <c r="A2457" s="32">
        <f>IF(Weighting!$P$9&gt;0,B2457,"")</f>
        <v>0.65269918680000005</v>
      </c>
      <c r="B2457" s="50">
        <f>Weighting!$C$9</f>
        <v>0.65269918680000005</v>
      </c>
      <c r="C2457">
        <f>Weighting!$F$9</f>
        <v>0</v>
      </c>
      <c r="D2457" t="b">
        <f>IF(C2457=1,'Data Transformation'!$G$3+0.5*'Data Transformation'!$W$25,IF(C2458=1,D2458-'Data Transformation'!$W$25,FALSE))</f>
        <v>0</v>
      </c>
      <c r="E2457" t="str">
        <f t="array" ref="E2457">IF(ISLOGICAL(D2457),"",FREQUENCY(IF('Data Transformation'!$B$425:$B$8425='Bin Analysis'!$B2451,'Data Transformation'!$G$425:$G$8425),D2457))</f>
        <v/>
      </c>
      <c r="F2457" t="str">
        <f t="shared" si="306"/>
        <v/>
      </c>
      <c r="G2457">
        <f>Weighting!$H$9</f>
        <v>0</v>
      </c>
      <c r="H2457">
        <f t="array" ref="H2457">FREQUENCY(IF('Data Transformation'!$B$4:$B$8425=B2451,'Data Transformation'!$G$4:$G$8425),'Bin Analysis'!$B2457)</f>
        <v>12</v>
      </c>
      <c r="I2457">
        <f t="shared" si="307"/>
        <v>2</v>
      </c>
      <c r="J2457">
        <f t="shared" si="308"/>
        <v>1</v>
      </c>
      <c r="K2457">
        <f>J2457*Weighting!$W$9</f>
        <v>3</v>
      </c>
      <c r="M2457" s="14"/>
    </row>
    <row r="2458" spans="1:25" x14ac:dyDescent="0.45">
      <c r="A2458" s="32">
        <f>IF(Weighting!$P$10&gt;0,B2458,"")</f>
        <v>0.75837398350000007</v>
      </c>
      <c r="B2458">
        <f>Weighting!$C$10</f>
        <v>0.75837398350000007</v>
      </c>
      <c r="C2458">
        <f>Weighting!$F$10</f>
        <v>0</v>
      </c>
      <c r="D2458" t="b">
        <f>IF(C2458=1,'Data Transformation'!$G$3+0.5*'Data Transformation'!$W$25,IF(C2459=1,D2459-'Data Transformation'!$W$25,FALSE))</f>
        <v>0</v>
      </c>
      <c r="E2458" t="str">
        <f t="array" ref="E2458">IF(ISLOGICAL(D2458),"",FREQUENCY(IF('Data Transformation'!$B$425:$B$8425='Bin Analysis'!$B2451,'Data Transformation'!$G$425:$G$8425),D2458))</f>
        <v/>
      </c>
      <c r="F2458" t="str">
        <f t="shared" si="306"/>
        <v/>
      </c>
      <c r="G2458">
        <f>Weighting!$H$10</f>
        <v>0</v>
      </c>
      <c r="H2458">
        <f t="array" ref="H2458">FREQUENCY(IF('Data Transformation'!$B$4:$B$8425=B2451,'Data Transformation'!$G$4:$G$8425),'Bin Analysis'!$B2458)</f>
        <v>12</v>
      </c>
      <c r="I2458">
        <f t="shared" si="307"/>
        <v>0</v>
      </c>
      <c r="J2458">
        <f t="shared" si="308"/>
        <v>0</v>
      </c>
      <c r="K2458">
        <f>J2458*Weighting!$W$10</f>
        <v>0</v>
      </c>
      <c r="M2458" s="14"/>
    </row>
    <row r="2459" spans="1:25" x14ac:dyDescent="0.45">
      <c r="A2459" s="32">
        <f>IF(Weighting!$P$11&gt;0,B2459,"")</f>
        <v>0.86404878020000009</v>
      </c>
      <c r="B2459">
        <f>Weighting!$C$11</f>
        <v>0.86404878020000009</v>
      </c>
      <c r="C2459">
        <f>Weighting!$F$11</f>
        <v>0</v>
      </c>
      <c r="D2459" t="b">
        <f>IF(C2459=1,'Data Transformation'!$G$3+0.5*'Data Transformation'!$W$25,IF(C2460=1,D2460-'Data Transformation'!$W$25,FALSE))</f>
        <v>0</v>
      </c>
      <c r="E2459" t="str">
        <f t="array" ref="E2459">IF(ISLOGICAL(D2459),"",FREQUENCY(IF('Data Transformation'!$B$425:$B$8425='Bin Analysis'!$B2451,'Data Transformation'!$G$425:$G$8425),D2459))</f>
        <v/>
      </c>
      <c r="F2459" t="str">
        <f t="shared" si="306"/>
        <v/>
      </c>
      <c r="G2459">
        <f>Weighting!$H$11</f>
        <v>0</v>
      </c>
      <c r="H2459">
        <f t="array" ref="H2459">FREQUENCY(IF('Data Transformation'!$B$4:$B$8425=B2451,'Data Transformation'!$G$4:$G$8425),'Bin Analysis'!$B2459)</f>
        <v>15</v>
      </c>
      <c r="I2459">
        <f t="shared" si="307"/>
        <v>3</v>
      </c>
      <c r="J2459">
        <f t="shared" si="308"/>
        <v>1</v>
      </c>
      <c r="K2459">
        <f>J2459*Weighting!$W$11</f>
        <v>3</v>
      </c>
      <c r="M2459" s="14"/>
    </row>
    <row r="2460" spans="1:25" x14ac:dyDescent="0.45">
      <c r="A2460" s="32">
        <f>IF(Weighting!$P$12&gt;0,B2460,"")</f>
        <v>0.96972357690000011</v>
      </c>
      <c r="B2460">
        <f>Weighting!$C$12</f>
        <v>0.96972357690000011</v>
      </c>
      <c r="C2460">
        <f>Weighting!$F$12</f>
        <v>0</v>
      </c>
      <c r="D2460">
        <f>IF(C2460=1,'Data Transformation'!$G$3+0.5*'Data Transformation'!$W$25,IF(C2461=1,D2461-'Data Transformation'!$W$25,FALSE))</f>
        <v>0.76999999999999991</v>
      </c>
      <c r="E2460">
        <f t="array" ref="E2460">IF(ISLOGICAL(D2460),"",FREQUENCY(IF('Data Transformation'!$B$425:$B$8425='Bin Analysis'!$B2451,'Data Transformation'!$G$425:$G$8425),D2460))</f>
        <v>13</v>
      </c>
      <c r="F2460" t="e">
        <f t="shared" si="306"/>
        <v>#VALUE!</v>
      </c>
      <c r="G2460">
        <f>Weighting!$H$12</f>
        <v>0</v>
      </c>
      <c r="H2460">
        <f t="array" ref="H2460">FREQUENCY(IF('Data Transformation'!$B$4:$B$8425=B2451,'Data Transformation'!$G$4:$G$8425),'Bin Analysis'!$B2460)</f>
        <v>17</v>
      </c>
      <c r="I2460">
        <f t="shared" si="307"/>
        <v>2</v>
      </c>
      <c r="J2460">
        <f t="shared" si="308"/>
        <v>1</v>
      </c>
      <c r="K2460">
        <f>J2460*Weighting!$W$12</f>
        <v>2</v>
      </c>
      <c r="M2460" s="14"/>
    </row>
    <row r="2461" spans="1:25" x14ac:dyDescent="0.45">
      <c r="A2461" s="32">
        <f>IF(Weighting!$P$13&gt;0,B2461,"")</f>
        <v>1.0753983736000001</v>
      </c>
      <c r="B2461">
        <f>Weighting!$C$13</f>
        <v>1.0753983736000001</v>
      </c>
      <c r="C2461">
        <f>Weighting!$F$13</f>
        <v>1</v>
      </c>
      <c r="D2461">
        <f>IF(C2461=1,'Data Transformation'!$G$3+0.5*'Data Transformation'!$W$25,IF(C2462=1,D2462-'Data Transformation'!$W$25,FALSE))</f>
        <v>1.17</v>
      </c>
      <c r="E2461">
        <f t="array" ref="E2461">IF(ISLOGICAL(D2461),"",FREQUENCY(IF('Data Transformation'!$B$425:$B$8425='Bin Analysis'!$B2451,'Data Transformation'!$G$425:$G$8425),D2461))</f>
        <v>18</v>
      </c>
      <c r="F2461">
        <f t="shared" si="306"/>
        <v>5</v>
      </c>
      <c r="G2461">
        <f>Weighting!$H$13</f>
        <v>0</v>
      </c>
      <c r="H2461">
        <f t="array" ref="H2461">FREQUENCY(IF('Data Transformation'!$B$4:$B$8425=B2451,'Data Transformation'!$G$4:$G$8425),'Bin Analysis'!$B2461)</f>
        <v>19</v>
      </c>
      <c r="I2461">
        <f t="shared" si="307"/>
        <v>2</v>
      </c>
      <c r="J2461">
        <f t="shared" si="308"/>
        <v>1</v>
      </c>
      <c r="K2461">
        <f>J2461*Weighting!$W$13</f>
        <v>1</v>
      </c>
      <c r="M2461" s="14"/>
    </row>
    <row r="2462" spans="1:25" x14ac:dyDescent="0.45">
      <c r="A2462" s="32">
        <f>IF(Weighting!$P$14&gt;0,B2462,"")</f>
        <v>1.1810731703000001</v>
      </c>
      <c r="B2462">
        <f>Weighting!$C$14</f>
        <v>1.1810731703000001</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19</v>
      </c>
      <c r="I2462">
        <f t="shared" si="307"/>
        <v>0</v>
      </c>
      <c r="J2462">
        <f t="shared" si="308"/>
        <v>0</v>
      </c>
      <c r="K2462">
        <f>J2462*Weighting!$W$14</f>
        <v>0</v>
      </c>
      <c r="M2462" s="14"/>
    </row>
    <row r="2463" spans="1:25" x14ac:dyDescent="0.45">
      <c r="A2463" s="32">
        <f>IF(Weighting!$P$15&gt;0,B2463,"")</f>
        <v>1.2867489670000001</v>
      </c>
      <c r="B2463">
        <f>Weighting!$C$15</f>
        <v>1.2867489670000001</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19</v>
      </c>
      <c r="I2463">
        <f t="shared" si="307"/>
        <v>0</v>
      </c>
      <c r="J2463">
        <f t="shared" si="308"/>
        <v>0</v>
      </c>
      <c r="K2463">
        <f>J2463*Weighting!$W$15</f>
        <v>0</v>
      </c>
      <c r="M2463" s="14"/>
    </row>
    <row r="2464" spans="1:25" x14ac:dyDescent="0.45">
      <c r="A2464" s="32" t="str">
        <f>IF(Weighting!$P$16&gt;0,B2464,"")</f>
        <v/>
      </c>
      <c r="B2464">
        <f>Weighting!$C$16</f>
        <v>1.3924227637000002</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19</v>
      </c>
      <c r="I2464">
        <f t="shared" si="307"/>
        <v>0</v>
      </c>
      <c r="J2464">
        <f t="shared" si="308"/>
        <v>0</v>
      </c>
      <c r="K2464">
        <f>J2464*Weighting!$W$16</f>
        <v>0</v>
      </c>
      <c r="M2464" s="14"/>
    </row>
    <row r="2465" spans="1:25" x14ac:dyDescent="0.45">
      <c r="A2465" s="32" t="str">
        <f>IF(Weighting!$P$17&gt;0,B2465,"")</f>
        <v/>
      </c>
      <c r="B2465">
        <f>Weighting!$C$17</f>
        <v>1.4980975604000002</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19</v>
      </c>
      <c r="I2465">
        <f t="shared" si="307"/>
        <v>0</v>
      </c>
      <c r="J2465">
        <f t="shared" si="308"/>
        <v>0</v>
      </c>
      <c r="K2465">
        <f>J2465*Weighting!$W$17</f>
        <v>0</v>
      </c>
      <c r="M2465" s="14"/>
    </row>
    <row r="2466" spans="1:25" x14ac:dyDescent="0.45">
      <c r="A2466" s="32" t="str">
        <f>IF(Weighting!$P$18&gt;0,B2466,"")</f>
        <v/>
      </c>
      <c r="B2466">
        <f>Weighting!$C$18</f>
        <v>1.6037723571000002</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19</v>
      </c>
      <c r="I2466">
        <f t="shared" si="307"/>
        <v>0</v>
      </c>
      <c r="J2466">
        <f t="shared" si="308"/>
        <v>0</v>
      </c>
      <c r="K2466">
        <f>J2466*Weighting!$W$18</f>
        <v>0</v>
      </c>
      <c r="M2466" s="14"/>
    </row>
    <row r="2467" spans="1:25" x14ac:dyDescent="0.45">
      <c r="A2467" s="32" t="str">
        <f>IF(Weighting!$P$19&gt;0,B2467,"")</f>
        <v/>
      </c>
      <c r="B2467">
        <f>Weighting!$C$19</f>
        <v>1.7094471538000002</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19</v>
      </c>
      <c r="I2467">
        <f t="shared" si="307"/>
        <v>0</v>
      </c>
      <c r="J2467">
        <f t="shared" si="308"/>
        <v>0</v>
      </c>
      <c r="K2467">
        <f>J2467*Weighting!$W$19</f>
        <v>0</v>
      </c>
      <c r="M2467" s="14"/>
    </row>
    <row r="2468" spans="1:25" x14ac:dyDescent="0.45">
      <c r="A2468" s="32" t="str">
        <f>IF(Weighting!$P$20&gt;0,B2468,"")</f>
        <v/>
      </c>
      <c r="B2468">
        <f>Weighting!$C$20</f>
        <v>1.8151219505000002</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19</v>
      </c>
      <c r="I2468">
        <f t="shared" si="307"/>
        <v>0</v>
      </c>
      <c r="J2468">
        <f t="shared" si="308"/>
        <v>0</v>
      </c>
      <c r="K2468">
        <f>J2468*Weighting!$W$20</f>
        <v>0</v>
      </c>
      <c r="M2468" s="14"/>
    </row>
    <row r="2469" spans="1:25" x14ac:dyDescent="0.45">
      <c r="A2469" s="32" t="str">
        <f>IF(Weighting!$P$21&gt;0,B2469,"")</f>
        <v/>
      </c>
      <c r="B2469">
        <f>Weighting!$C$21</f>
        <v>1.9207967472000003</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19</v>
      </c>
      <c r="I2469">
        <f t="shared" si="307"/>
        <v>0</v>
      </c>
      <c r="J2469">
        <f t="shared" si="308"/>
        <v>0</v>
      </c>
      <c r="K2469">
        <f>J2469*Weighting!$W$21</f>
        <v>0</v>
      </c>
      <c r="M2469" s="14"/>
    </row>
    <row r="2470" spans="1:25" x14ac:dyDescent="0.45">
      <c r="A2470" s="32" t="str">
        <f>IF(Weighting!$P$22&gt;0,B2470,"")</f>
        <v/>
      </c>
      <c r="B2470">
        <f>Weighting!$C$22</f>
        <v>2.0264715439000001</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19</v>
      </c>
      <c r="I2470">
        <f t="shared" si="307"/>
        <v>0</v>
      </c>
      <c r="J2470">
        <f t="shared" si="308"/>
        <v>0</v>
      </c>
      <c r="K2470">
        <f>J2470*Weighting!$W$22</f>
        <v>0</v>
      </c>
      <c r="M2470" s="14"/>
    </row>
    <row r="2471" spans="1:25" x14ac:dyDescent="0.45">
      <c r="A2471" s="32" t="str">
        <f>IF(Weighting!$P$23&gt;0,B2471,"")</f>
        <v/>
      </c>
      <c r="B2471">
        <f>Weighting!$C$23</f>
        <v>2.1321463405999999</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19</v>
      </c>
      <c r="I2471">
        <f t="shared" si="307"/>
        <v>0</v>
      </c>
      <c r="J2471">
        <f t="shared" si="308"/>
        <v>0</v>
      </c>
      <c r="K2471">
        <f>J2471*Weighting!$W$23</f>
        <v>0</v>
      </c>
      <c r="M2471" s="14"/>
    </row>
    <row r="2472" spans="1:25" x14ac:dyDescent="0.45">
      <c r="A2472" s="32" t="str">
        <f>IF(Weighting!$P$24&gt;0,B2472,"")</f>
        <v/>
      </c>
      <c r="B2472">
        <f>Weighting!$C$24</f>
        <v>2.2378211372999997</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19</v>
      </c>
      <c r="I2472">
        <f t="shared" si="307"/>
        <v>0</v>
      </c>
      <c r="J2472">
        <f t="shared" si="308"/>
        <v>0</v>
      </c>
      <c r="K2472">
        <f>J2472*Weighting!$W$24</f>
        <v>0</v>
      </c>
      <c r="M2472" s="14"/>
    </row>
    <row r="2473" spans="1:25" x14ac:dyDescent="0.45">
      <c r="A2473" s="32" t="str">
        <f>IF(Weighting!$P$25&gt;0,B2473,"")</f>
        <v/>
      </c>
      <c r="B2473">
        <f>Weighting!$C$25</f>
        <v>2.3434959339999994</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19</v>
      </c>
      <c r="I2473">
        <f t="shared" si="307"/>
        <v>0</v>
      </c>
      <c r="J2473">
        <f t="shared" si="308"/>
        <v>0</v>
      </c>
      <c r="K2473">
        <f>J2473*Weighting!$W$25</f>
        <v>0</v>
      </c>
      <c r="M2473" s="14"/>
    </row>
    <row r="2474" spans="1:25" x14ac:dyDescent="0.45">
      <c r="O2474"/>
      <c r="P2474"/>
      <c r="Q2474"/>
      <c r="R2474"/>
    </row>
    <row r="2475" spans="1:25" ht="23.15" x14ac:dyDescent="0.6">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14</v>
      </c>
      <c r="N2475" s="27">
        <f>IF('Input and Summary Results'!$J$16="minimum",'Bin Analysis'!X2476/(M2475-1),'Bin Analysis'!Y2475/('Bin Analysis'!M2475-1))</f>
        <v>0</v>
      </c>
      <c r="O2475" s="27">
        <f>IF(M2475=FALSE,NA(),(VLOOKUP(1,C2478:K2497,4,FALSE))/(M2475-1))</f>
        <v>7.6923076923076927E-2</v>
      </c>
      <c r="P2475" s="27">
        <f>IF(M2475=FALSE,NA(),SUM(J2478:J2497)/Weighting!$S$5)</f>
        <v>0.6</v>
      </c>
      <c r="Q2475" s="27">
        <f>IF(M2475=FALSE,NA(),SUM(K2478:K2497)/Weighting!$S$6)</f>
        <v>0.52173913043478259</v>
      </c>
      <c r="R2475" s="27">
        <f>IF(M2475=FALSE,NA(),(VLOOKUP(1,G2478:K2497,3,FALSE))/(M2475-1))</f>
        <v>0.69230769230769229</v>
      </c>
      <c r="S2475" s="22" t="str">
        <f>IF(M2475=FALSE,NA(),IF(SUM(J2478:J2497)=2,"yes","no"))</f>
        <v>no</v>
      </c>
      <c r="X2475" s="2" cm="2">
        <f t="array" ref="X2475:X2476">FREQUENCY(IF('Data Transformation'!$B$425:$B$6424='Bin Analysis'!L2475,'Data Transformation'!$G$425:$G$6424),'Data Transformation'!$U$11)</f>
        <v>13</v>
      </c>
      <c r="Y2475" s="2" cm="2">
        <f t="array" ref="Y2475:Y2476">FREQUENCY(IF('Data Transformation'!$B$425:$B$6424='Bin Analysis'!L2475,'Data Transformation'!$G$425:$G$6424),'Data Transformation'!$U$12)</f>
        <v>12</v>
      </c>
    </row>
    <row r="2476" spans="1:25" x14ac:dyDescent="0.45">
      <c r="A2476" s="14" t="s">
        <v>67</v>
      </c>
      <c r="B2476" t="s">
        <v>47</v>
      </c>
      <c r="C2476" t="s">
        <v>5</v>
      </c>
      <c r="D2476" t="s">
        <v>100</v>
      </c>
      <c r="E2476" t="s">
        <v>101</v>
      </c>
      <c r="F2476" t="s">
        <v>102</v>
      </c>
      <c r="G2476" t="s">
        <v>70</v>
      </c>
      <c r="H2476" t="s">
        <v>31</v>
      </c>
      <c r="I2476" t="s">
        <v>32</v>
      </c>
      <c r="J2476" t="s">
        <v>46</v>
      </c>
      <c r="K2476" s="14" t="s">
        <v>45</v>
      </c>
      <c r="M2476" s="14"/>
      <c r="X2476" s="2">
        <v>0</v>
      </c>
      <c r="Y2476" s="2">
        <v>1</v>
      </c>
    </row>
    <row r="2477" spans="1:25" x14ac:dyDescent="0.4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45">
      <c r="A2478" s="32">
        <f>IF(Weighting!$P$6&gt;0,B2478,"")</f>
        <v>0.3356747967</v>
      </c>
      <c r="B2478">
        <f>Weighting!$C$6</f>
        <v>0.3356747967</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9</v>
      </c>
      <c r="I2478">
        <f>H2478-H2477</f>
        <v>9</v>
      </c>
      <c r="J2478">
        <f>IF(I2478=0,0,1)</f>
        <v>1</v>
      </c>
      <c r="K2478">
        <f>J2478*Weighting!$W$6</f>
        <v>1</v>
      </c>
      <c r="M2478" s="14"/>
    </row>
    <row r="2479" spans="1:25" x14ac:dyDescent="0.45">
      <c r="A2479" s="32">
        <f>IF(Weighting!$P$7&gt;0,B2479,"")</f>
        <v>0.44134959340000002</v>
      </c>
      <c r="B2479">
        <f>Weighting!$C$7</f>
        <v>0.44134959340000002</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10</v>
      </c>
      <c r="I2479">
        <f t="shared" ref="I2479:I2497" si="310">H2479-H2478</f>
        <v>1</v>
      </c>
      <c r="J2479">
        <f>IF(I2479=0,0,1)</f>
        <v>1</v>
      </c>
      <c r="K2479">
        <f>J2479*Weighting!$W$7</f>
        <v>2</v>
      </c>
      <c r="M2479" s="14"/>
    </row>
    <row r="2480" spans="1:25" x14ac:dyDescent="0.45">
      <c r="A2480" s="32">
        <f>IF(Weighting!$P$8&gt;0,B2480,"")</f>
        <v>0.54702439010000004</v>
      </c>
      <c r="B2480">
        <f>Weighting!$C$8</f>
        <v>0.54702439010000004</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11</v>
      </c>
      <c r="I2480">
        <f t="shared" si="310"/>
        <v>1</v>
      </c>
      <c r="J2480">
        <f t="shared" ref="J2480:J2497" si="311">IF(I2480=0,0,1)</f>
        <v>1</v>
      </c>
      <c r="K2480">
        <f>J2480*Weighting!$W$8</f>
        <v>3</v>
      </c>
      <c r="M2480" s="14"/>
    </row>
    <row r="2481" spans="1:13" x14ac:dyDescent="0.45">
      <c r="A2481" s="32">
        <f>IF(Weighting!$P$9&gt;0,B2481,"")</f>
        <v>0.65269918680000005</v>
      </c>
      <c r="B2481" s="50">
        <f>Weighting!$C$9</f>
        <v>0.65269918680000005</v>
      </c>
      <c r="C2481">
        <f>Weighting!$F$9</f>
        <v>0</v>
      </c>
      <c r="D2481" t="b">
        <f>IF(C2481=1,'Data Transformation'!$G$3+0.5*'Data Transformation'!$W$25,IF(C2482=1,D2482-'Data Transformation'!$W$25,FALSE))</f>
        <v>0</v>
      </c>
      <c r="E2481" t="str">
        <f t="array" ref="E2481">IF(ISLOGICAL(D2481),"",FREQUENCY(IF('Data Transformation'!$B$425:$B$8425='Bin Analysis'!$B2475,'Data Transformation'!$G$425:$G$8425),D2481))</f>
        <v/>
      </c>
      <c r="F2481" t="str">
        <f t="shared" si="309"/>
        <v/>
      </c>
      <c r="G2481">
        <f>Weighting!$H$9</f>
        <v>0</v>
      </c>
      <c r="H2481">
        <f t="array" ref="H2481">FREQUENCY(IF('Data Transformation'!$B$4:$B$8425=B2475,'Data Transformation'!$G$4:$G$8425),'Bin Analysis'!$B2481)</f>
        <v>11</v>
      </c>
      <c r="I2481">
        <f t="shared" si="310"/>
        <v>0</v>
      </c>
      <c r="J2481">
        <f t="shared" si="311"/>
        <v>0</v>
      </c>
      <c r="K2481">
        <f>J2481*Weighting!$W$9</f>
        <v>0</v>
      </c>
      <c r="M2481" s="14"/>
    </row>
    <row r="2482" spans="1:13" x14ac:dyDescent="0.45">
      <c r="A2482" s="32">
        <f>IF(Weighting!$P$10&gt;0,B2482,"")</f>
        <v>0.75837398350000007</v>
      </c>
      <c r="B2482">
        <f>Weighting!$C$10</f>
        <v>0.75837398350000007</v>
      </c>
      <c r="C2482">
        <f>Weighting!$F$10</f>
        <v>0</v>
      </c>
      <c r="D2482" t="b">
        <f>IF(C2482=1,'Data Transformation'!$G$3+0.5*'Data Transformation'!$W$25,IF(C2483=1,D2483-'Data Transformation'!$W$25,FALSE))</f>
        <v>0</v>
      </c>
      <c r="E2482" t="str">
        <f t="array" ref="E2482">IF(ISLOGICAL(D2482),"",FREQUENCY(IF('Data Transformation'!$B$425:$B$8425='Bin Analysis'!$B2475,'Data Transformation'!$G$425:$G$8425),D2482))</f>
        <v/>
      </c>
      <c r="F2482" t="str">
        <f t="shared" si="309"/>
        <v/>
      </c>
      <c r="G2482">
        <f>Weighting!$H$10</f>
        <v>0</v>
      </c>
      <c r="H2482">
        <f t="array" ref="H2482">FREQUENCY(IF('Data Transformation'!$B$4:$B$8425=B2475,'Data Transformation'!$G$4:$G$8425),'Bin Analysis'!$B2482)</f>
        <v>12</v>
      </c>
      <c r="I2482">
        <f t="shared" si="310"/>
        <v>1</v>
      </c>
      <c r="J2482">
        <f t="shared" si="311"/>
        <v>1</v>
      </c>
      <c r="K2482">
        <f>J2482*Weighting!$W$10</f>
        <v>3</v>
      </c>
      <c r="M2482" s="14"/>
    </row>
    <row r="2483" spans="1:13" x14ac:dyDescent="0.45">
      <c r="A2483" s="32">
        <f>IF(Weighting!$P$11&gt;0,B2483,"")</f>
        <v>0.86404878020000009</v>
      </c>
      <c r="B2483">
        <f>Weighting!$C$11</f>
        <v>0.86404878020000009</v>
      </c>
      <c r="C2483">
        <f>Weighting!$F$11</f>
        <v>0</v>
      </c>
      <c r="D2483" t="b">
        <f>IF(C2483=1,'Data Transformation'!$G$3+0.5*'Data Transformation'!$W$25,IF(C2484=1,D2484-'Data Transformation'!$W$25,FALSE))</f>
        <v>0</v>
      </c>
      <c r="E2483" t="str">
        <f t="array" ref="E2483">IF(ISLOGICAL(D2483),"",FREQUENCY(IF('Data Transformation'!$B$425:$B$8425='Bin Analysis'!$B2475,'Data Transformation'!$G$425:$G$8425),D2483))</f>
        <v/>
      </c>
      <c r="F2483" t="str">
        <f t="shared" si="309"/>
        <v/>
      </c>
      <c r="G2483">
        <f>Weighting!$H$11</f>
        <v>0</v>
      </c>
      <c r="H2483">
        <f t="array" ref="H2483">FREQUENCY(IF('Data Transformation'!$B$4:$B$8425=B2475,'Data Transformation'!$G$4:$G$8425),'Bin Analysis'!$B2483)</f>
        <v>12</v>
      </c>
      <c r="I2483">
        <f t="shared" si="310"/>
        <v>0</v>
      </c>
      <c r="J2483">
        <f t="shared" si="311"/>
        <v>0</v>
      </c>
      <c r="K2483">
        <f>J2483*Weighting!$W$11</f>
        <v>0</v>
      </c>
      <c r="M2483" s="14"/>
    </row>
    <row r="2484" spans="1:13" x14ac:dyDescent="0.45">
      <c r="A2484" s="32">
        <f>IF(Weighting!$P$12&gt;0,B2484,"")</f>
        <v>0.96972357690000011</v>
      </c>
      <c r="B2484">
        <f>Weighting!$C$12</f>
        <v>0.96972357690000011</v>
      </c>
      <c r="C2484">
        <f>Weighting!$F$12</f>
        <v>0</v>
      </c>
      <c r="D2484">
        <f>IF(C2484=1,'Data Transformation'!$G$3+0.5*'Data Transformation'!$W$25,IF(C2485=1,D2485-'Data Transformation'!$W$25,FALSE))</f>
        <v>0.76999999999999991</v>
      </c>
      <c r="E2484">
        <f t="array" ref="E2484">IF(ISLOGICAL(D2484),"",FREQUENCY(IF('Data Transformation'!$B$425:$B$8425='Bin Analysis'!$B2475,'Data Transformation'!$G$425:$G$8425),D2484))</f>
        <v>12</v>
      </c>
      <c r="F2484" t="e">
        <f t="shared" si="309"/>
        <v>#VALUE!</v>
      </c>
      <c r="G2484">
        <f>Weighting!$H$12</f>
        <v>0</v>
      </c>
      <c r="H2484">
        <f t="array" ref="H2484">FREQUENCY(IF('Data Transformation'!$B$4:$B$8425=B2475,'Data Transformation'!$G$4:$G$8425),'Bin Analysis'!$B2484)</f>
        <v>13</v>
      </c>
      <c r="I2484">
        <f t="shared" si="310"/>
        <v>1</v>
      </c>
      <c r="J2484">
        <f t="shared" si="311"/>
        <v>1</v>
      </c>
      <c r="K2484">
        <f>J2484*Weighting!$W$12</f>
        <v>2</v>
      </c>
      <c r="M2484" s="14"/>
    </row>
    <row r="2485" spans="1:13" x14ac:dyDescent="0.45">
      <c r="A2485" s="32">
        <f>IF(Weighting!$P$13&gt;0,B2485,"")</f>
        <v>1.0753983736000001</v>
      </c>
      <c r="B2485">
        <f>Weighting!$C$13</f>
        <v>1.0753983736000001</v>
      </c>
      <c r="C2485">
        <f>Weighting!$F$13</f>
        <v>1</v>
      </c>
      <c r="D2485">
        <f>IF(C2485=1,'Data Transformation'!$G$3+0.5*'Data Transformation'!$W$25,IF(C2486=1,D2486-'Data Transformation'!$W$25,FALSE))</f>
        <v>1.17</v>
      </c>
      <c r="E2485">
        <f t="array" ref="E2485">IF(ISLOGICAL(D2485),"",FREQUENCY(IF('Data Transformation'!$B$425:$B$8425='Bin Analysis'!$B2475,'Data Transformation'!$G$425:$G$8425),D2485))</f>
        <v>13</v>
      </c>
      <c r="F2485">
        <f t="shared" si="309"/>
        <v>1</v>
      </c>
      <c r="G2485">
        <f>Weighting!$H$13</f>
        <v>0</v>
      </c>
      <c r="H2485">
        <f t="array" ref="H2485">FREQUENCY(IF('Data Transformation'!$B$4:$B$8425=B2475,'Data Transformation'!$G$4:$G$8425),'Bin Analysis'!$B2485)</f>
        <v>14</v>
      </c>
      <c r="I2485">
        <f t="shared" si="310"/>
        <v>1</v>
      </c>
      <c r="J2485">
        <f t="shared" si="311"/>
        <v>1</v>
      </c>
      <c r="K2485">
        <f>J2485*Weighting!$W$13</f>
        <v>1</v>
      </c>
      <c r="M2485" s="14"/>
    </row>
    <row r="2486" spans="1:13" x14ac:dyDescent="0.45">
      <c r="A2486" s="32">
        <f>IF(Weighting!$P$14&gt;0,B2486,"")</f>
        <v>1.1810731703000001</v>
      </c>
      <c r="B2486">
        <f>Weighting!$C$14</f>
        <v>1.1810731703000001</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14</v>
      </c>
      <c r="I2486">
        <f t="shared" si="310"/>
        <v>0</v>
      </c>
      <c r="J2486">
        <f t="shared" si="311"/>
        <v>0</v>
      </c>
      <c r="K2486">
        <f>J2486*Weighting!$W$14</f>
        <v>0</v>
      </c>
      <c r="M2486" s="14"/>
    </row>
    <row r="2487" spans="1:13" x14ac:dyDescent="0.45">
      <c r="A2487" s="32">
        <f>IF(Weighting!$P$15&gt;0,B2487,"")</f>
        <v>1.2867489670000001</v>
      </c>
      <c r="B2487">
        <f>Weighting!$C$15</f>
        <v>1.2867489670000001</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14</v>
      </c>
      <c r="I2487">
        <f t="shared" si="310"/>
        <v>0</v>
      </c>
      <c r="J2487">
        <f t="shared" si="311"/>
        <v>0</v>
      </c>
      <c r="K2487">
        <f>J2487*Weighting!$W$15</f>
        <v>0</v>
      </c>
      <c r="M2487" s="14"/>
    </row>
    <row r="2488" spans="1:13" x14ac:dyDescent="0.45">
      <c r="A2488" s="32" t="str">
        <f>IF(Weighting!$P$16&gt;0,B2488,"")</f>
        <v/>
      </c>
      <c r="B2488">
        <f>Weighting!$C$16</f>
        <v>1.3924227637000002</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14</v>
      </c>
      <c r="I2488">
        <f t="shared" si="310"/>
        <v>0</v>
      </c>
      <c r="J2488">
        <f t="shared" si="311"/>
        <v>0</v>
      </c>
      <c r="K2488">
        <f>J2488*Weighting!$W$16</f>
        <v>0</v>
      </c>
      <c r="M2488" s="14"/>
    </row>
    <row r="2489" spans="1:13" x14ac:dyDescent="0.45">
      <c r="A2489" s="32" t="str">
        <f>IF(Weighting!$P$17&gt;0,B2489,"")</f>
        <v/>
      </c>
      <c r="B2489">
        <f>Weighting!$C$17</f>
        <v>1.4980975604000002</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14</v>
      </c>
      <c r="I2489">
        <f t="shared" si="310"/>
        <v>0</v>
      </c>
      <c r="J2489">
        <f t="shared" si="311"/>
        <v>0</v>
      </c>
      <c r="K2489">
        <f>J2489*Weighting!$W$17</f>
        <v>0</v>
      </c>
      <c r="M2489" s="14"/>
    </row>
    <row r="2490" spans="1:13" x14ac:dyDescent="0.45">
      <c r="A2490" s="32" t="str">
        <f>IF(Weighting!$P$18&gt;0,B2490,"")</f>
        <v/>
      </c>
      <c r="B2490">
        <f>Weighting!$C$18</f>
        <v>1.6037723571000002</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14</v>
      </c>
      <c r="I2490">
        <f t="shared" si="310"/>
        <v>0</v>
      </c>
      <c r="J2490">
        <f t="shared" si="311"/>
        <v>0</v>
      </c>
      <c r="K2490">
        <f>J2490*Weighting!$W$18</f>
        <v>0</v>
      </c>
      <c r="M2490" s="14"/>
    </row>
    <row r="2491" spans="1:13" x14ac:dyDescent="0.45">
      <c r="A2491" s="32" t="str">
        <f>IF(Weighting!$P$19&gt;0,B2491,"")</f>
        <v/>
      </c>
      <c r="B2491">
        <f>Weighting!$C$19</f>
        <v>1.7094471538000002</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14</v>
      </c>
      <c r="I2491">
        <f t="shared" si="310"/>
        <v>0</v>
      </c>
      <c r="J2491">
        <f t="shared" si="311"/>
        <v>0</v>
      </c>
      <c r="K2491">
        <f>J2491*Weighting!$W$19</f>
        <v>0</v>
      </c>
      <c r="M2491" s="14"/>
    </row>
    <row r="2492" spans="1:13" x14ac:dyDescent="0.45">
      <c r="A2492" s="32" t="str">
        <f>IF(Weighting!$P$20&gt;0,B2492,"")</f>
        <v/>
      </c>
      <c r="B2492">
        <f>Weighting!$C$20</f>
        <v>1.8151219505000002</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14</v>
      </c>
      <c r="I2492">
        <f t="shared" si="310"/>
        <v>0</v>
      </c>
      <c r="J2492">
        <f t="shared" si="311"/>
        <v>0</v>
      </c>
      <c r="K2492">
        <f>J2492*Weighting!$W$20</f>
        <v>0</v>
      </c>
      <c r="M2492" s="14"/>
    </row>
    <row r="2493" spans="1:13" x14ac:dyDescent="0.45">
      <c r="A2493" s="32" t="str">
        <f>IF(Weighting!$P$21&gt;0,B2493,"")</f>
        <v/>
      </c>
      <c r="B2493">
        <f>Weighting!$C$21</f>
        <v>1.9207967472000003</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14</v>
      </c>
      <c r="I2493">
        <f t="shared" si="310"/>
        <v>0</v>
      </c>
      <c r="J2493">
        <f t="shared" si="311"/>
        <v>0</v>
      </c>
      <c r="K2493">
        <f>J2493*Weighting!$W$21</f>
        <v>0</v>
      </c>
      <c r="M2493" s="14"/>
    </row>
    <row r="2494" spans="1:13" x14ac:dyDescent="0.45">
      <c r="A2494" s="32" t="str">
        <f>IF(Weighting!$P$22&gt;0,B2494,"")</f>
        <v/>
      </c>
      <c r="B2494">
        <f>Weighting!$C$22</f>
        <v>2.0264715439000001</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14</v>
      </c>
      <c r="I2494">
        <f t="shared" si="310"/>
        <v>0</v>
      </c>
      <c r="J2494">
        <f t="shared" si="311"/>
        <v>0</v>
      </c>
      <c r="K2494">
        <f>J2494*Weighting!$W$22</f>
        <v>0</v>
      </c>
      <c r="M2494" s="14"/>
    </row>
    <row r="2495" spans="1:13" x14ac:dyDescent="0.45">
      <c r="A2495" s="32" t="str">
        <f>IF(Weighting!$P$23&gt;0,B2495,"")</f>
        <v/>
      </c>
      <c r="B2495">
        <f>Weighting!$C$23</f>
        <v>2.1321463405999999</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14</v>
      </c>
      <c r="I2495">
        <f t="shared" si="310"/>
        <v>0</v>
      </c>
      <c r="J2495">
        <f t="shared" si="311"/>
        <v>0</v>
      </c>
      <c r="K2495">
        <f>J2495*Weighting!$W$23</f>
        <v>0</v>
      </c>
      <c r="M2495" s="14"/>
    </row>
    <row r="2496" spans="1:13" x14ac:dyDescent="0.45">
      <c r="A2496" s="32" t="str">
        <f>IF(Weighting!$P$24&gt;0,B2496,"")</f>
        <v/>
      </c>
      <c r="B2496">
        <f>Weighting!$C$24</f>
        <v>2.2378211372999997</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14</v>
      </c>
      <c r="I2496">
        <f t="shared" si="310"/>
        <v>0</v>
      </c>
      <c r="J2496">
        <f t="shared" si="311"/>
        <v>0</v>
      </c>
      <c r="K2496">
        <f>J2496*Weighting!$W$24</f>
        <v>0</v>
      </c>
      <c r="M2496" s="14"/>
    </row>
    <row r="2497" spans="1:25" x14ac:dyDescent="0.45">
      <c r="A2497" s="32" t="str">
        <f>IF(Weighting!$P$25&gt;0,B2497,"")</f>
        <v/>
      </c>
      <c r="B2497">
        <f>Weighting!$C$25</f>
        <v>2.3434959339999994</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14</v>
      </c>
      <c r="I2497">
        <f t="shared" si="310"/>
        <v>0</v>
      </c>
      <c r="J2497">
        <f t="shared" si="311"/>
        <v>0</v>
      </c>
      <c r="K2497">
        <f>J2497*Weighting!$W$25</f>
        <v>0</v>
      </c>
      <c r="M2497" s="14"/>
    </row>
    <row r="2498" spans="1:25" x14ac:dyDescent="0.45">
      <c r="O2498"/>
      <c r="P2498"/>
      <c r="Q2498"/>
      <c r="R2498"/>
    </row>
    <row r="2499" spans="1:25" ht="23.15" x14ac:dyDescent="0.6">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20</v>
      </c>
      <c r="N2499" s="27">
        <f>IF('Input and Summary Results'!$J$16="minimum",'Bin Analysis'!X2500/(M2499-1),'Bin Analysis'!Y2499/('Bin Analysis'!M2499-1))</f>
        <v>0</v>
      </c>
      <c r="O2499" s="27">
        <f>IF(M2499=FALSE,NA(),(VLOOKUP(1,C2502:K2521,4,FALSE))/(M2499-1))</f>
        <v>0</v>
      </c>
      <c r="P2499" s="27">
        <f>IF(M2499=FALSE,NA(),SUM(J2502:J2521)/Weighting!$S$5)</f>
        <v>0.3</v>
      </c>
      <c r="Q2499" s="27">
        <f>IF(M2499=FALSE,NA(),SUM(K2502:K2521)/Weighting!$S$6)</f>
        <v>0.21739130434782608</v>
      </c>
      <c r="R2499" s="27">
        <f>IF(M2499=FALSE,NA(),(VLOOKUP(1,G2502:K2521,3,FALSE))/(M2499-1))</f>
        <v>0.89473684210526316</v>
      </c>
      <c r="S2499" s="22" t="str">
        <f>IF(M2499=FALSE,NA(),IF(SUM(J2502:J2521)=2,"yes","no"))</f>
        <v>no</v>
      </c>
      <c r="X2499" s="2" cm="2">
        <f t="array" ref="X2499:X2500">FREQUENCY(IF('Data Transformation'!$B$425:$B$6424='Bin Analysis'!L2499,'Data Transformation'!$G$425:$G$6424),'Data Transformation'!$U$11)</f>
        <v>19</v>
      </c>
      <c r="Y2499" s="2" cm="2">
        <f t="array" ref="Y2499:Y2500">FREQUENCY(IF('Data Transformation'!$B$425:$B$6424='Bin Analysis'!L2499,'Data Transformation'!$G$425:$G$6424),'Data Transformation'!$U$12)</f>
        <v>19</v>
      </c>
    </row>
    <row r="2500" spans="1:25" x14ac:dyDescent="0.45">
      <c r="A2500" s="14" t="s">
        <v>67</v>
      </c>
      <c r="B2500" t="s">
        <v>47</v>
      </c>
      <c r="C2500" t="s">
        <v>5</v>
      </c>
      <c r="D2500" t="s">
        <v>100</v>
      </c>
      <c r="E2500" t="s">
        <v>101</v>
      </c>
      <c r="F2500" t="s">
        <v>102</v>
      </c>
      <c r="G2500" t="s">
        <v>70</v>
      </c>
      <c r="H2500" t="s">
        <v>31</v>
      </c>
      <c r="I2500" t="s">
        <v>32</v>
      </c>
      <c r="J2500" t="s">
        <v>46</v>
      </c>
      <c r="K2500" s="14" t="s">
        <v>45</v>
      </c>
      <c r="M2500" s="14"/>
      <c r="X2500" s="2">
        <v>0</v>
      </c>
      <c r="Y2500" s="2">
        <v>0</v>
      </c>
    </row>
    <row r="2501" spans="1:25" x14ac:dyDescent="0.4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45">
      <c r="A2502" s="32">
        <f>IF(Weighting!$P$6&gt;0,B2502,"")</f>
        <v>0.3356747967</v>
      </c>
      <c r="B2502">
        <f>Weighting!$C$6</f>
        <v>0.3356747967</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17</v>
      </c>
      <c r="I2502">
        <f>H2502-H2501</f>
        <v>17</v>
      </c>
      <c r="J2502">
        <f>IF(I2502=0,0,1)</f>
        <v>1</v>
      </c>
      <c r="K2502">
        <f>J2502*Weighting!$W$6</f>
        <v>1</v>
      </c>
      <c r="M2502" s="14"/>
    </row>
    <row r="2503" spans="1:25" x14ac:dyDescent="0.45">
      <c r="A2503" s="32">
        <f>IF(Weighting!$P$7&gt;0,B2503,"")</f>
        <v>0.44134959340000002</v>
      </c>
      <c r="B2503">
        <f>Weighting!$C$7</f>
        <v>0.44134959340000002</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17</v>
      </c>
      <c r="I2503">
        <f t="shared" ref="I2503:I2521" si="313">H2503-H2502</f>
        <v>0</v>
      </c>
      <c r="J2503">
        <f>IF(I2503=0,0,1)</f>
        <v>0</v>
      </c>
      <c r="K2503">
        <f>J2503*Weighting!$W$7</f>
        <v>0</v>
      </c>
      <c r="M2503" s="14"/>
    </row>
    <row r="2504" spans="1:25" x14ac:dyDescent="0.45">
      <c r="A2504" s="32">
        <f>IF(Weighting!$P$8&gt;0,B2504,"")</f>
        <v>0.54702439010000004</v>
      </c>
      <c r="B2504">
        <f>Weighting!$C$8</f>
        <v>0.54702439010000004</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17</v>
      </c>
      <c r="I2504">
        <f t="shared" si="313"/>
        <v>0</v>
      </c>
      <c r="J2504">
        <f t="shared" ref="J2504:J2521" si="314">IF(I2504=0,0,1)</f>
        <v>0</v>
      </c>
      <c r="K2504">
        <f>J2504*Weighting!$W$8</f>
        <v>0</v>
      </c>
      <c r="M2504" s="14"/>
    </row>
    <row r="2505" spans="1:25" x14ac:dyDescent="0.45">
      <c r="A2505" s="32">
        <f>IF(Weighting!$P$9&gt;0,B2505,"")</f>
        <v>0.65269918680000005</v>
      </c>
      <c r="B2505" s="50">
        <f>Weighting!$C$9</f>
        <v>0.65269918680000005</v>
      </c>
      <c r="C2505">
        <f>Weighting!$F$9</f>
        <v>0</v>
      </c>
      <c r="D2505" t="b">
        <f>IF(C2505=1,'Data Transformation'!$G$3+0.5*'Data Transformation'!$W$25,IF(C2506=1,D2506-'Data Transformation'!$W$25,FALSE))</f>
        <v>0</v>
      </c>
      <c r="E2505" t="str">
        <f t="array" ref="E2505">IF(ISLOGICAL(D2505),"",FREQUENCY(IF('Data Transformation'!$B$425:$B$8425='Bin Analysis'!$B2499,'Data Transformation'!$G$425:$G$8425),D2505))</f>
        <v/>
      </c>
      <c r="F2505" t="str">
        <f t="shared" si="312"/>
        <v/>
      </c>
      <c r="G2505">
        <f>Weighting!$H$9</f>
        <v>0</v>
      </c>
      <c r="H2505">
        <f t="array" ref="H2505">FREQUENCY(IF('Data Transformation'!$B$4:$B$8425=B2499,'Data Transformation'!$G$4:$G$8425),'Bin Analysis'!$B2505)</f>
        <v>19</v>
      </c>
      <c r="I2505">
        <f t="shared" si="313"/>
        <v>2</v>
      </c>
      <c r="J2505">
        <f t="shared" si="314"/>
        <v>1</v>
      </c>
      <c r="K2505">
        <f>J2505*Weighting!$W$9</f>
        <v>3</v>
      </c>
      <c r="M2505" s="14"/>
    </row>
    <row r="2506" spans="1:25" x14ac:dyDescent="0.45">
      <c r="A2506" s="32">
        <f>IF(Weighting!$P$10&gt;0,B2506,"")</f>
        <v>0.75837398350000007</v>
      </c>
      <c r="B2506">
        <f>Weighting!$C$10</f>
        <v>0.75837398350000007</v>
      </c>
      <c r="C2506">
        <f>Weighting!$F$10</f>
        <v>0</v>
      </c>
      <c r="D2506" t="b">
        <f>IF(C2506=1,'Data Transformation'!$G$3+0.5*'Data Transformation'!$W$25,IF(C2507=1,D2507-'Data Transformation'!$W$25,FALSE))</f>
        <v>0</v>
      </c>
      <c r="E2506" t="str">
        <f t="array" ref="E2506">IF(ISLOGICAL(D2506),"",FREQUENCY(IF('Data Transformation'!$B$425:$B$8425='Bin Analysis'!$B2499,'Data Transformation'!$G$425:$G$8425),D2506))</f>
        <v/>
      </c>
      <c r="F2506" t="str">
        <f t="shared" si="312"/>
        <v/>
      </c>
      <c r="G2506">
        <f>Weighting!$H$10</f>
        <v>0</v>
      </c>
      <c r="H2506">
        <f t="array" ref="H2506">FREQUENCY(IF('Data Transformation'!$B$4:$B$8425=B2499,'Data Transformation'!$G$4:$G$8425),'Bin Analysis'!$B2506)</f>
        <v>19</v>
      </c>
      <c r="I2506">
        <f t="shared" si="313"/>
        <v>0</v>
      </c>
      <c r="J2506">
        <f t="shared" si="314"/>
        <v>0</v>
      </c>
      <c r="K2506">
        <f>J2506*Weighting!$W$10</f>
        <v>0</v>
      </c>
      <c r="M2506" s="14"/>
    </row>
    <row r="2507" spans="1:25" x14ac:dyDescent="0.45">
      <c r="A2507" s="32">
        <f>IF(Weighting!$P$11&gt;0,B2507,"")</f>
        <v>0.86404878020000009</v>
      </c>
      <c r="B2507">
        <f>Weighting!$C$11</f>
        <v>0.86404878020000009</v>
      </c>
      <c r="C2507">
        <f>Weighting!$F$11</f>
        <v>0</v>
      </c>
      <c r="D2507" t="b">
        <f>IF(C2507=1,'Data Transformation'!$G$3+0.5*'Data Transformation'!$W$25,IF(C2508=1,D2508-'Data Transformation'!$W$25,FALSE))</f>
        <v>0</v>
      </c>
      <c r="E2507" t="str">
        <f t="array" ref="E2507">IF(ISLOGICAL(D2507),"",FREQUENCY(IF('Data Transformation'!$B$425:$B$8425='Bin Analysis'!$B2499,'Data Transformation'!$G$425:$G$8425),D2507))</f>
        <v/>
      </c>
      <c r="F2507" t="str">
        <f t="shared" si="312"/>
        <v/>
      </c>
      <c r="G2507">
        <f>Weighting!$H$11</f>
        <v>0</v>
      </c>
      <c r="H2507">
        <f t="array" ref="H2507">FREQUENCY(IF('Data Transformation'!$B$4:$B$8425=B2499,'Data Transformation'!$G$4:$G$8425),'Bin Analysis'!$B2507)</f>
        <v>19</v>
      </c>
      <c r="I2507">
        <f t="shared" si="313"/>
        <v>0</v>
      </c>
      <c r="J2507">
        <f t="shared" si="314"/>
        <v>0</v>
      </c>
      <c r="K2507">
        <f>J2507*Weighting!$W$11</f>
        <v>0</v>
      </c>
      <c r="M2507" s="14"/>
    </row>
    <row r="2508" spans="1:25" x14ac:dyDescent="0.45">
      <c r="A2508" s="32">
        <f>IF(Weighting!$P$12&gt;0,B2508,"")</f>
        <v>0.96972357690000011</v>
      </c>
      <c r="B2508">
        <f>Weighting!$C$12</f>
        <v>0.96972357690000011</v>
      </c>
      <c r="C2508">
        <f>Weighting!$F$12</f>
        <v>0</v>
      </c>
      <c r="D2508">
        <f>IF(C2508=1,'Data Transformation'!$G$3+0.5*'Data Transformation'!$W$25,IF(C2509=1,D2509-'Data Transformation'!$W$25,FALSE))</f>
        <v>0.76999999999999991</v>
      </c>
      <c r="E2508">
        <f t="array" ref="E2508">IF(ISLOGICAL(D2508),"",FREQUENCY(IF('Data Transformation'!$B$425:$B$8425='Bin Analysis'!$B2499,'Data Transformation'!$G$425:$G$8425),D2508))</f>
        <v>19</v>
      </c>
      <c r="F2508" t="e">
        <f t="shared" si="312"/>
        <v>#VALUE!</v>
      </c>
      <c r="G2508">
        <f>Weighting!$H$12</f>
        <v>0</v>
      </c>
      <c r="H2508">
        <f t="array" ref="H2508">FREQUENCY(IF('Data Transformation'!$B$4:$B$8425=B2499,'Data Transformation'!$G$4:$G$8425),'Bin Analysis'!$B2508)</f>
        <v>19</v>
      </c>
      <c r="I2508">
        <f t="shared" si="313"/>
        <v>0</v>
      </c>
      <c r="J2508">
        <f t="shared" si="314"/>
        <v>0</v>
      </c>
      <c r="K2508">
        <f>J2508*Weighting!$W$12</f>
        <v>0</v>
      </c>
      <c r="M2508" s="14"/>
    </row>
    <row r="2509" spans="1:25" x14ac:dyDescent="0.45">
      <c r="A2509" s="32">
        <f>IF(Weighting!$P$13&gt;0,B2509,"")</f>
        <v>1.0753983736000001</v>
      </c>
      <c r="B2509">
        <f>Weighting!$C$13</f>
        <v>1.0753983736000001</v>
      </c>
      <c r="C2509">
        <f>Weighting!$F$13</f>
        <v>1</v>
      </c>
      <c r="D2509">
        <f>IF(C2509=1,'Data Transformation'!$G$3+0.5*'Data Transformation'!$W$25,IF(C2510=1,D2510-'Data Transformation'!$W$25,FALSE))</f>
        <v>1.17</v>
      </c>
      <c r="E2509">
        <f t="array" ref="E2509">IF(ISLOGICAL(D2509),"",FREQUENCY(IF('Data Transformation'!$B$425:$B$8425='Bin Analysis'!$B2499,'Data Transformation'!$G$425:$G$8425),D2509))</f>
        <v>19</v>
      </c>
      <c r="F2509">
        <f t="shared" si="312"/>
        <v>0</v>
      </c>
      <c r="G2509">
        <f>Weighting!$H$13</f>
        <v>0</v>
      </c>
      <c r="H2509">
        <f t="array" ref="H2509">FREQUENCY(IF('Data Transformation'!$B$4:$B$8425=B2499,'Data Transformation'!$G$4:$G$8425),'Bin Analysis'!$B2509)</f>
        <v>20</v>
      </c>
      <c r="I2509">
        <f t="shared" si="313"/>
        <v>1</v>
      </c>
      <c r="J2509">
        <f t="shared" si="314"/>
        <v>1</v>
      </c>
      <c r="K2509">
        <f>J2509*Weighting!$W$13</f>
        <v>1</v>
      </c>
      <c r="M2509" s="14"/>
    </row>
    <row r="2510" spans="1:25" x14ac:dyDescent="0.45">
      <c r="A2510" s="32">
        <f>IF(Weighting!$P$14&gt;0,B2510,"")</f>
        <v>1.1810731703000001</v>
      </c>
      <c r="B2510">
        <f>Weighting!$C$14</f>
        <v>1.1810731703000001</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20</v>
      </c>
      <c r="I2510">
        <f t="shared" si="313"/>
        <v>0</v>
      </c>
      <c r="J2510">
        <f t="shared" si="314"/>
        <v>0</v>
      </c>
      <c r="K2510">
        <f>J2510*Weighting!$W$14</f>
        <v>0</v>
      </c>
      <c r="M2510" s="14"/>
    </row>
    <row r="2511" spans="1:25" x14ac:dyDescent="0.45">
      <c r="A2511" s="32">
        <f>IF(Weighting!$P$15&gt;0,B2511,"")</f>
        <v>1.2867489670000001</v>
      </c>
      <c r="B2511">
        <f>Weighting!$C$15</f>
        <v>1.2867489670000001</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20</v>
      </c>
      <c r="I2511">
        <f t="shared" si="313"/>
        <v>0</v>
      </c>
      <c r="J2511">
        <f t="shared" si="314"/>
        <v>0</v>
      </c>
      <c r="K2511">
        <f>J2511*Weighting!$W$15</f>
        <v>0</v>
      </c>
      <c r="M2511" s="14"/>
    </row>
    <row r="2512" spans="1:25" x14ac:dyDescent="0.45">
      <c r="A2512" s="32" t="str">
        <f>IF(Weighting!$P$16&gt;0,B2512,"")</f>
        <v/>
      </c>
      <c r="B2512">
        <f>Weighting!$C$16</f>
        <v>1.3924227637000002</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20</v>
      </c>
      <c r="I2512">
        <f t="shared" si="313"/>
        <v>0</v>
      </c>
      <c r="J2512">
        <f t="shared" si="314"/>
        <v>0</v>
      </c>
      <c r="K2512">
        <f>J2512*Weighting!$W$16</f>
        <v>0</v>
      </c>
      <c r="M2512" s="14"/>
    </row>
    <row r="2513" spans="1:25" x14ac:dyDescent="0.45">
      <c r="A2513" s="32" t="str">
        <f>IF(Weighting!$P$17&gt;0,B2513,"")</f>
        <v/>
      </c>
      <c r="B2513">
        <f>Weighting!$C$17</f>
        <v>1.4980975604000002</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20</v>
      </c>
      <c r="I2513">
        <f t="shared" si="313"/>
        <v>0</v>
      </c>
      <c r="J2513">
        <f t="shared" si="314"/>
        <v>0</v>
      </c>
      <c r="K2513">
        <f>J2513*Weighting!$W$17</f>
        <v>0</v>
      </c>
      <c r="M2513" s="14"/>
    </row>
    <row r="2514" spans="1:25" x14ac:dyDescent="0.45">
      <c r="A2514" s="32" t="str">
        <f>IF(Weighting!$P$18&gt;0,B2514,"")</f>
        <v/>
      </c>
      <c r="B2514">
        <f>Weighting!$C$18</f>
        <v>1.6037723571000002</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20</v>
      </c>
      <c r="I2514">
        <f t="shared" si="313"/>
        <v>0</v>
      </c>
      <c r="J2514">
        <f t="shared" si="314"/>
        <v>0</v>
      </c>
      <c r="K2514">
        <f>J2514*Weighting!$W$18</f>
        <v>0</v>
      </c>
      <c r="M2514" s="14"/>
    </row>
    <row r="2515" spans="1:25" x14ac:dyDescent="0.45">
      <c r="A2515" s="32" t="str">
        <f>IF(Weighting!$P$19&gt;0,B2515,"")</f>
        <v/>
      </c>
      <c r="B2515">
        <f>Weighting!$C$19</f>
        <v>1.7094471538000002</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20</v>
      </c>
      <c r="I2515">
        <f t="shared" si="313"/>
        <v>0</v>
      </c>
      <c r="J2515">
        <f t="shared" si="314"/>
        <v>0</v>
      </c>
      <c r="K2515">
        <f>J2515*Weighting!$W$19</f>
        <v>0</v>
      </c>
      <c r="M2515" s="14"/>
    </row>
    <row r="2516" spans="1:25" x14ac:dyDescent="0.45">
      <c r="A2516" s="32" t="str">
        <f>IF(Weighting!$P$20&gt;0,B2516,"")</f>
        <v/>
      </c>
      <c r="B2516">
        <f>Weighting!$C$20</f>
        <v>1.8151219505000002</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20</v>
      </c>
      <c r="I2516">
        <f t="shared" si="313"/>
        <v>0</v>
      </c>
      <c r="J2516">
        <f t="shared" si="314"/>
        <v>0</v>
      </c>
      <c r="K2516">
        <f>J2516*Weighting!$W$20</f>
        <v>0</v>
      </c>
      <c r="M2516" s="14"/>
    </row>
    <row r="2517" spans="1:25" x14ac:dyDescent="0.45">
      <c r="A2517" s="32" t="str">
        <f>IF(Weighting!$P$21&gt;0,B2517,"")</f>
        <v/>
      </c>
      <c r="B2517">
        <f>Weighting!$C$21</f>
        <v>1.9207967472000003</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20</v>
      </c>
      <c r="I2517">
        <f t="shared" si="313"/>
        <v>0</v>
      </c>
      <c r="J2517">
        <f t="shared" si="314"/>
        <v>0</v>
      </c>
      <c r="K2517">
        <f>J2517*Weighting!$W$21</f>
        <v>0</v>
      </c>
      <c r="M2517" s="14"/>
    </row>
    <row r="2518" spans="1:25" x14ac:dyDescent="0.45">
      <c r="A2518" s="32" t="str">
        <f>IF(Weighting!$P$22&gt;0,B2518,"")</f>
        <v/>
      </c>
      <c r="B2518">
        <f>Weighting!$C$22</f>
        <v>2.0264715439000001</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20</v>
      </c>
      <c r="I2518">
        <f t="shared" si="313"/>
        <v>0</v>
      </c>
      <c r="J2518">
        <f t="shared" si="314"/>
        <v>0</v>
      </c>
      <c r="K2518">
        <f>J2518*Weighting!$W$22</f>
        <v>0</v>
      </c>
      <c r="M2518" s="14"/>
    </row>
    <row r="2519" spans="1:25" x14ac:dyDescent="0.45">
      <c r="A2519" s="32" t="str">
        <f>IF(Weighting!$P$23&gt;0,B2519,"")</f>
        <v/>
      </c>
      <c r="B2519">
        <f>Weighting!$C$23</f>
        <v>2.1321463405999999</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20</v>
      </c>
      <c r="I2519">
        <f t="shared" si="313"/>
        <v>0</v>
      </c>
      <c r="J2519">
        <f t="shared" si="314"/>
        <v>0</v>
      </c>
      <c r="K2519">
        <f>J2519*Weighting!$W$23</f>
        <v>0</v>
      </c>
      <c r="M2519" s="14"/>
    </row>
    <row r="2520" spans="1:25" x14ac:dyDescent="0.45">
      <c r="A2520" s="32" t="str">
        <f>IF(Weighting!$P$24&gt;0,B2520,"")</f>
        <v/>
      </c>
      <c r="B2520">
        <f>Weighting!$C$24</f>
        <v>2.2378211372999997</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20</v>
      </c>
      <c r="I2520">
        <f t="shared" si="313"/>
        <v>0</v>
      </c>
      <c r="J2520">
        <f t="shared" si="314"/>
        <v>0</v>
      </c>
      <c r="K2520">
        <f>J2520*Weighting!$W$24</f>
        <v>0</v>
      </c>
      <c r="M2520" s="14"/>
    </row>
    <row r="2521" spans="1:25" x14ac:dyDescent="0.45">
      <c r="A2521" s="32" t="str">
        <f>IF(Weighting!$P$25&gt;0,B2521,"")</f>
        <v/>
      </c>
      <c r="B2521">
        <f>Weighting!$C$25</f>
        <v>2.3434959339999994</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20</v>
      </c>
      <c r="I2521">
        <f t="shared" si="313"/>
        <v>0</v>
      </c>
      <c r="J2521">
        <f t="shared" si="314"/>
        <v>0</v>
      </c>
      <c r="K2521">
        <f>J2521*Weighting!$W$25</f>
        <v>0</v>
      </c>
      <c r="M2521" s="14"/>
    </row>
    <row r="2522" spans="1:25" x14ac:dyDescent="0.45">
      <c r="A2522" s="32"/>
      <c r="M2522" s="14"/>
      <c r="N2522" s="57"/>
    </row>
    <row r="2523" spans="1:25" ht="23.15" x14ac:dyDescent="0.6">
      <c r="A2523" s="21" t="s">
        <v>0</v>
      </c>
      <c r="B2523" s="21">
        <f>IFERROR(VLOOKUP(C2523,'Data Transformation'!$L$6:$M$426,2,FALSE),"")</f>
        <v>105</v>
      </c>
      <c r="C2523" s="21">
        <f>C2499+1</f>
        <v>105</v>
      </c>
      <c r="D2523" s="21"/>
      <c r="E2523" s="21"/>
      <c r="F2523" s="21"/>
      <c r="G2523" s="21"/>
      <c r="H2523" s="22"/>
      <c r="I2523" s="22"/>
      <c r="J2523" s="22"/>
      <c r="K2523" s="21"/>
      <c r="L2523" s="21">
        <f>B2523</f>
        <v>105</v>
      </c>
      <c r="M2523" s="23">
        <f>INDEX('Data Transformation'!$O$4:$O$424,MATCH($B2523,'Data Transformation'!$M$4:$M$424,0),MATCH($M$2,'Data Transformation'!$O$3,0))</f>
        <v>7</v>
      </c>
      <c r="N2523" s="27">
        <f>IF('Input and Summary Results'!$J$16="minimum",'Bin Analysis'!X2524/(M2523-1),'Bin Analysis'!Y2523/('Bin Analysis'!M2523-1))</f>
        <v>0</v>
      </c>
      <c r="O2523" s="27">
        <f>IF(M2523=FALSE,NA(),(VLOOKUP(1,C2526:K2545,4,FALSE))/(M2523-1))</f>
        <v>0.66666666666666663</v>
      </c>
      <c r="P2523" s="27">
        <f>IF(M2523=FALSE,NA(),SUM(J2526:J2545)/Weighting!$S$5)</f>
        <v>0.4</v>
      </c>
      <c r="Q2523" s="27">
        <f>IF(M2523=FALSE,NA(),SUM(K2526:K2545)/Weighting!$S$6)</f>
        <v>0.30434782608695654</v>
      </c>
      <c r="R2523" s="27">
        <f>IF(M2523=FALSE,NA(),(VLOOKUP(1,G2526:K2545,3,FALSE))/(M2523-1))</f>
        <v>0.16666666666666666</v>
      </c>
      <c r="S2523" s="22" t="str">
        <f>IF(M2523=FALSE,NA(),IF(SUM(J2526:J2545)=2,"yes","no"))</f>
        <v>no</v>
      </c>
      <c r="X2523" s="2" cm="2">
        <f t="array" ref="X2523:X2524">FREQUENCY(IF('Data Transformation'!$B$425:$B$6424='Bin Analysis'!L2523,'Data Transformation'!$G$425:$G$6424),'Data Transformation'!$U$11)</f>
        <v>6</v>
      </c>
      <c r="Y2523" s="2" cm="2">
        <f t="array" ref="Y2523:Y2524">FREQUENCY(IF('Data Transformation'!$B$425:$B$6424='Bin Analysis'!L2523,'Data Transformation'!$G$425:$G$6424),'Data Transformation'!$U$12)</f>
        <v>2</v>
      </c>
    </row>
    <row r="2524" spans="1:25" x14ac:dyDescent="0.45">
      <c r="A2524" s="14" t="s">
        <v>67</v>
      </c>
      <c r="B2524" t="s">
        <v>47</v>
      </c>
      <c r="C2524" t="s">
        <v>5</v>
      </c>
      <c r="D2524" t="s">
        <v>100</v>
      </c>
      <c r="E2524" t="s">
        <v>101</v>
      </c>
      <c r="F2524" t="s">
        <v>102</v>
      </c>
      <c r="G2524" t="s">
        <v>70</v>
      </c>
      <c r="H2524" t="s">
        <v>31</v>
      </c>
      <c r="I2524" t="s">
        <v>32</v>
      </c>
      <c r="J2524" t="s">
        <v>46</v>
      </c>
      <c r="K2524" s="14" t="s">
        <v>45</v>
      </c>
      <c r="M2524" s="14"/>
      <c r="X2524" s="2">
        <v>0</v>
      </c>
      <c r="Y2524" s="2">
        <v>4</v>
      </c>
    </row>
    <row r="2525" spans="1:25" x14ac:dyDescent="0.4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45">
      <c r="A2526" s="32">
        <f>IF(Weighting!$P$6&gt;0,B2526,"")</f>
        <v>0.3356747967</v>
      </c>
      <c r="B2526">
        <f>Weighting!$C$6</f>
        <v>0.3356747967</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1</v>
      </c>
      <c r="I2526">
        <f>H2526-H2525</f>
        <v>1</v>
      </c>
      <c r="J2526">
        <f>IF(I2526=0,0,1)</f>
        <v>1</v>
      </c>
      <c r="K2526">
        <f>J2526*Weighting!$W$6</f>
        <v>1</v>
      </c>
      <c r="M2526" s="14"/>
    </row>
    <row r="2527" spans="1:25" x14ac:dyDescent="0.45">
      <c r="A2527" s="32">
        <f>IF(Weighting!$P$7&gt;0,B2527,"")</f>
        <v>0.44134959340000002</v>
      </c>
      <c r="B2527">
        <f>Weighting!$C$7</f>
        <v>0.44134959340000002</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1</v>
      </c>
      <c r="I2527">
        <f t="shared" ref="I2527:I2545" si="316">H2527-H2526</f>
        <v>0</v>
      </c>
      <c r="J2527">
        <f>IF(I2527=0,0,1)</f>
        <v>0</v>
      </c>
      <c r="K2527">
        <f>J2527*Weighting!$W$7</f>
        <v>0</v>
      </c>
      <c r="M2527" s="14"/>
    </row>
    <row r="2528" spans="1:25" x14ac:dyDescent="0.45">
      <c r="A2528" s="32">
        <f>IF(Weighting!$P$8&gt;0,B2528,"")</f>
        <v>0.54702439010000004</v>
      </c>
      <c r="B2528">
        <f>Weighting!$C$8</f>
        <v>0.54702439010000004</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1</v>
      </c>
      <c r="I2528">
        <f t="shared" si="316"/>
        <v>0</v>
      </c>
      <c r="J2528">
        <f t="shared" ref="J2528:J2545" si="317">IF(I2528=0,0,1)</f>
        <v>0</v>
      </c>
      <c r="K2528">
        <f>J2528*Weighting!$W$8</f>
        <v>0</v>
      </c>
      <c r="M2528" s="14"/>
    </row>
    <row r="2529" spans="1:13" x14ac:dyDescent="0.45">
      <c r="A2529" s="32">
        <f>IF(Weighting!$P$9&gt;0,B2529,"")</f>
        <v>0.65269918680000005</v>
      </c>
      <c r="B2529" s="50">
        <f>Weighting!$C$9</f>
        <v>0.65269918680000005</v>
      </c>
      <c r="C2529">
        <f>Weighting!$F$9</f>
        <v>0</v>
      </c>
      <c r="D2529" t="b">
        <f>IF(C2529=1,'Data Transformation'!$G$3+0.5*'Data Transformation'!$W$25,IF(C2530=1,D2530-'Data Transformation'!$W$25,FALSE))</f>
        <v>0</v>
      </c>
      <c r="E2529" t="str">
        <f t="array" ref="E2529">IF(ISLOGICAL(D2529),"",FREQUENCY(IF('Data Transformation'!$B$425:$B$8425='Bin Analysis'!$B2523,'Data Transformation'!$G$425:$G$8425),D2529))</f>
        <v/>
      </c>
      <c r="F2529" t="str">
        <f t="shared" si="315"/>
        <v/>
      </c>
      <c r="G2529">
        <f>Weighting!$H$9</f>
        <v>0</v>
      </c>
      <c r="H2529">
        <f t="array" ref="H2529">FREQUENCY(IF('Data Transformation'!$B$4:$B$8425=B2523,'Data Transformation'!$G$4:$G$8425),'Bin Analysis'!$B2529)</f>
        <v>2</v>
      </c>
      <c r="I2529">
        <f t="shared" si="316"/>
        <v>1</v>
      </c>
      <c r="J2529">
        <f t="shared" si="317"/>
        <v>1</v>
      </c>
      <c r="K2529">
        <f>J2529*Weighting!$W$9</f>
        <v>3</v>
      </c>
      <c r="M2529" s="14"/>
    </row>
    <row r="2530" spans="1:13" x14ac:dyDescent="0.45">
      <c r="A2530" s="32">
        <f>IF(Weighting!$P$10&gt;0,B2530,"")</f>
        <v>0.75837398350000007</v>
      </c>
      <c r="B2530">
        <f>Weighting!$C$10</f>
        <v>0.75837398350000007</v>
      </c>
      <c r="C2530">
        <f>Weighting!$F$10</f>
        <v>0</v>
      </c>
      <c r="D2530" t="b">
        <f>IF(C2530=1,'Data Transformation'!$G$3+0.5*'Data Transformation'!$W$25,IF(C2531=1,D2531-'Data Transformation'!$W$25,FALSE))</f>
        <v>0</v>
      </c>
      <c r="E2530" t="str">
        <f t="array" ref="E2530">IF(ISLOGICAL(D2530),"",FREQUENCY(IF('Data Transformation'!$B$425:$B$8425='Bin Analysis'!$B2523,'Data Transformation'!$G$425:$G$8425),D2530))</f>
        <v/>
      </c>
      <c r="F2530" t="str">
        <f t="shared" si="315"/>
        <v/>
      </c>
      <c r="G2530">
        <f>Weighting!$H$10</f>
        <v>0</v>
      </c>
      <c r="H2530">
        <f t="array" ref="H2530">FREQUENCY(IF('Data Transformation'!$B$4:$B$8425=B2523,'Data Transformation'!$G$4:$G$8425),'Bin Analysis'!$B2530)</f>
        <v>2</v>
      </c>
      <c r="I2530">
        <f t="shared" si="316"/>
        <v>0</v>
      </c>
      <c r="J2530">
        <f t="shared" si="317"/>
        <v>0</v>
      </c>
      <c r="K2530">
        <f>J2530*Weighting!$W$10</f>
        <v>0</v>
      </c>
      <c r="M2530" s="14"/>
    </row>
    <row r="2531" spans="1:13" x14ac:dyDescent="0.45">
      <c r="A2531" s="32">
        <f>IF(Weighting!$P$11&gt;0,B2531,"")</f>
        <v>0.86404878020000009</v>
      </c>
      <c r="B2531">
        <f>Weighting!$C$11</f>
        <v>0.86404878020000009</v>
      </c>
      <c r="C2531">
        <f>Weighting!$F$11</f>
        <v>0</v>
      </c>
      <c r="D2531" t="b">
        <f>IF(C2531=1,'Data Transformation'!$G$3+0.5*'Data Transformation'!$W$25,IF(C2532=1,D2532-'Data Transformation'!$W$25,FALSE))</f>
        <v>0</v>
      </c>
      <c r="E2531" t="str">
        <f t="array" ref="E2531">IF(ISLOGICAL(D2531),"",FREQUENCY(IF('Data Transformation'!$B$425:$B$8425='Bin Analysis'!$B2523,'Data Transformation'!$G$425:$G$8425),D2531))</f>
        <v/>
      </c>
      <c r="F2531" t="str">
        <f t="shared" si="315"/>
        <v/>
      </c>
      <c r="G2531">
        <f>Weighting!$H$11</f>
        <v>0</v>
      </c>
      <c r="H2531">
        <f t="array" ref="H2531">FREQUENCY(IF('Data Transformation'!$B$4:$B$8425=B2523,'Data Transformation'!$G$4:$G$8425),'Bin Analysis'!$B2531)</f>
        <v>2</v>
      </c>
      <c r="I2531">
        <f t="shared" si="316"/>
        <v>0</v>
      </c>
      <c r="J2531">
        <f t="shared" si="317"/>
        <v>0</v>
      </c>
      <c r="K2531">
        <f>J2531*Weighting!$W$11</f>
        <v>0</v>
      </c>
      <c r="M2531" s="14"/>
    </row>
    <row r="2532" spans="1:13" x14ac:dyDescent="0.45">
      <c r="A2532" s="32">
        <f>IF(Weighting!$P$12&gt;0,B2532,"")</f>
        <v>0.96972357690000011</v>
      </c>
      <c r="B2532">
        <f>Weighting!$C$12</f>
        <v>0.96972357690000011</v>
      </c>
      <c r="C2532">
        <f>Weighting!$F$12</f>
        <v>0</v>
      </c>
      <c r="D2532">
        <f>IF(C2532=1,'Data Transformation'!$G$3+0.5*'Data Transformation'!$W$25,IF(C2533=1,D2533-'Data Transformation'!$W$25,FALSE))</f>
        <v>0.76999999999999991</v>
      </c>
      <c r="E2532">
        <f t="array" ref="E2532">IF(ISLOGICAL(D2532),"",FREQUENCY(IF('Data Transformation'!$B$425:$B$8425='Bin Analysis'!$B2523,'Data Transformation'!$G$425:$G$8425),D2532))</f>
        <v>2</v>
      </c>
      <c r="F2532" t="e">
        <f t="shared" si="315"/>
        <v>#VALUE!</v>
      </c>
      <c r="G2532">
        <f>Weighting!$H$12</f>
        <v>0</v>
      </c>
      <c r="H2532">
        <f t="array" ref="H2532">FREQUENCY(IF('Data Transformation'!$B$4:$B$8425=B2523,'Data Transformation'!$G$4:$G$8425),'Bin Analysis'!$B2532)</f>
        <v>4</v>
      </c>
      <c r="I2532">
        <f t="shared" si="316"/>
        <v>2</v>
      </c>
      <c r="J2532">
        <f t="shared" si="317"/>
        <v>1</v>
      </c>
      <c r="K2532">
        <f>J2532*Weighting!$W$12</f>
        <v>2</v>
      </c>
      <c r="M2532" s="14"/>
    </row>
    <row r="2533" spans="1:13" x14ac:dyDescent="0.45">
      <c r="A2533" s="32">
        <f>IF(Weighting!$P$13&gt;0,B2533,"")</f>
        <v>1.0753983736000001</v>
      </c>
      <c r="B2533">
        <f>Weighting!$C$13</f>
        <v>1.0753983736000001</v>
      </c>
      <c r="C2533">
        <f>Weighting!$F$13</f>
        <v>1</v>
      </c>
      <c r="D2533">
        <f>IF(C2533=1,'Data Transformation'!$G$3+0.5*'Data Transformation'!$W$25,IF(C2534=1,D2534-'Data Transformation'!$W$25,FALSE))</f>
        <v>1.17</v>
      </c>
      <c r="E2533">
        <f t="array" ref="E2533">IF(ISLOGICAL(D2533),"",FREQUENCY(IF('Data Transformation'!$B$425:$B$8425='Bin Analysis'!$B2523,'Data Transformation'!$G$425:$G$8425),D2533))</f>
        <v>6</v>
      </c>
      <c r="F2533">
        <f t="shared" si="315"/>
        <v>4</v>
      </c>
      <c r="G2533">
        <f>Weighting!$H$13</f>
        <v>0</v>
      </c>
      <c r="H2533">
        <f t="array" ref="H2533">FREQUENCY(IF('Data Transformation'!$B$4:$B$8425=B2523,'Data Transformation'!$G$4:$G$8425),'Bin Analysis'!$B2533)</f>
        <v>7</v>
      </c>
      <c r="I2533">
        <f t="shared" si="316"/>
        <v>3</v>
      </c>
      <c r="J2533">
        <f t="shared" si="317"/>
        <v>1</v>
      </c>
      <c r="K2533">
        <f>J2533*Weighting!$W$13</f>
        <v>1</v>
      </c>
      <c r="M2533" s="14"/>
    </row>
    <row r="2534" spans="1:13" x14ac:dyDescent="0.45">
      <c r="A2534" s="32">
        <f>IF(Weighting!$P$14&gt;0,B2534,"")</f>
        <v>1.1810731703000001</v>
      </c>
      <c r="B2534">
        <f>Weighting!$C$14</f>
        <v>1.1810731703000001</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7</v>
      </c>
      <c r="I2534">
        <f t="shared" si="316"/>
        <v>0</v>
      </c>
      <c r="J2534">
        <f t="shared" si="317"/>
        <v>0</v>
      </c>
      <c r="K2534">
        <f>J2534*Weighting!$W$14</f>
        <v>0</v>
      </c>
      <c r="M2534" s="14"/>
    </row>
    <row r="2535" spans="1:13" x14ac:dyDescent="0.45">
      <c r="A2535" s="32">
        <f>IF(Weighting!$P$15&gt;0,B2535,"")</f>
        <v>1.2867489670000001</v>
      </c>
      <c r="B2535">
        <f>Weighting!$C$15</f>
        <v>1.2867489670000001</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7</v>
      </c>
      <c r="I2535">
        <f t="shared" si="316"/>
        <v>0</v>
      </c>
      <c r="J2535">
        <f t="shared" si="317"/>
        <v>0</v>
      </c>
      <c r="K2535">
        <f>J2535*Weighting!$W$15</f>
        <v>0</v>
      </c>
      <c r="M2535" s="14"/>
    </row>
    <row r="2536" spans="1:13" x14ac:dyDescent="0.45">
      <c r="A2536" s="32" t="str">
        <f>IF(Weighting!$P$16&gt;0,B2536,"")</f>
        <v/>
      </c>
      <c r="B2536">
        <f>Weighting!$C$16</f>
        <v>1.3924227637000002</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7</v>
      </c>
      <c r="I2536">
        <f t="shared" si="316"/>
        <v>0</v>
      </c>
      <c r="J2536">
        <f t="shared" si="317"/>
        <v>0</v>
      </c>
      <c r="K2536">
        <f>J2536*Weighting!$W$16</f>
        <v>0</v>
      </c>
      <c r="M2536" s="14"/>
    </row>
    <row r="2537" spans="1:13" x14ac:dyDescent="0.45">
      <c r="A2537" s="32" t="str">
        <f>IF(Weighting!$P$17&gt;0,B2537,"")</f>
        <v/>
      </c>
      <c r="B2537">
        <f>Weighting!$C$17</f>
        <v>1.4980975604000002</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7</v>
      </c>
      <c r="I2537">
        <f t="shared" si="316"/>
        <v>0</v>
      </c>
      <c r="J2537">
        <f t="shared" si="317"/>
        <v>0</v>
      </c>
      <c r="K2537">
        <f>J2537*Weighting!$W$17</f>
        <v>0</v>
      </c>
      <c r="M2537" s="14"/>
    </row>
    <row r="2538" spans="1:13" x14ac:dyDescent="0.45">
      <c r="A2538" s="32" t="str">
        <f>IF(Weighting!$P$18&gt;0,B2538,"")</f>
        <v/>
      </c>
      <c r="B2538">
        <f>Weighting!$C$18</f>
        <v>1.6037723571000002</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7</v>
      </c>
      <c r="I2538">
        <f t="shared" si="316"/>
        <v>0</v>
      </c>
      <c r="J2538">
        <f t="shared" si="317"/>
        <v>0</v>
      </c>
      <c r="K2538">
        <f>J2538*Weighting!$W$18</f>
        <v>0</v>
      </c>
      <c r="M2538" s="14"/>
    </row>
    <row r="2539" spans="1:13" x14ac:dyDescent="0.45">
      <c r="A2539" s="32" t="str">
        <f>IF(Weighting!$P$19&gt;0,B2539,"")</f>
        <v/>
      </c>
      <c r="B2539">
        <f>Weighting!$C$19</f>
        <v>1.7094471538000002</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7</v>
      </c>
      <c r="I2539">
        <f t="shared" si="316"/>
        <v>0</v>
      </c>
      <c r="J2539">
        <f t="shared" si="317"/>
        <v>0</v>
      </c>
      <c r="K2539">
        <f>J2539*Weighting!$W$19</f>
        <v>0</v>
      </c>
      <c r="M2539" s="14"/>
    </row>
    <row r="2540" spans="1:13" x14ac:dyDescent="0.45">
      <c r="A2540" s="32" t="str">
        <f>IF(Weighting!$P$20&gt;0,B2540,"")</f>
        <v/>
      </c>
      <c r="B2540">
        <f>Weighting!$C$20</f>
        <v>1.8151219505000002</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7</v>
      </c>
      <c r="I2540">
        <f t="shared" si="316"/>
        <v>0</v>
      </c>
      <c r="J2540">
        <f t="shared" si="317"/>
        <v>0</v>
      </c>
      <c r="K2540">
        <f>J2540*Weighting!$W$20</f>
        <v>0</v>
      </c>
      <c r="M2540" s="14"/>
    </row>
    <row r="2541" spans="1:13" x14ac:dyDescent="0.45">
      <c r="A2541" s="32" t="str">
        <f>IF(Weighting!$P$21&gt;0,B2541,"")</f>
        <v/>
      </c>
      <c r="B2541">
        <f>Weighting!$C$21</f>
        <v>1.9207967472000003</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7</v>
      </c>
      <c r="I2541">
        <f t="shared" si="316"/>
        <v>0</v>
      </c>
      <c r="J2541">
        <f t="shared" si="317"/>
        <v>0</v>
      </c>
      <c r="K2541">
        <f>J2541*Weighting!$W$21</f>
        <v>0</v>
      </c>
      <c r="M2541" s="14"/>
    </row>
    <row r="2542" spans="1:13" x14ac:dyDescent="0.45">
      <c r="A2542" s="32" t="str">
        <f>IF(Weighting!$P$22&gt;0,B2542,"")</f>
        <v/>
      </c>
      <c r="B2542">
        <f>Weighting!$C$22</f>
        <v>2.0264715439000001</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7</v>
      </c>
      <c r="I2542">
        <f t="shared" si="316"/>
        <v>0</v>
      </c>
      <c r="J2542">
        <f t="shared" si="317"/>
        <v>0</v>
      </c>
      <c r="K2542">
        <f>J2542*Weighting!$W$22</f>
        <v>0</v>
      </c>
      <c r="M2542" s="14"/>
    </row>
    <row r="2543" spans="1:13" x14ac:dyDescent="0.45">
      <c r="A2543" s="32" t="str">
        <f>IF(Weighting!$P$23&gt;0,B2543,"")</f>
        <v/>
      </c>
      <c r="B2543">
        <f>Weighting!$C$23</f>
        <v>2.1321463405999999</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7</v>
      </c>
      <c r="I2543">
        <f t="shared" si="316"/>
        <v>0</v>
      </c>
      <c r="J2543">
        <f t="shared" si="317"/>
        <v>0</v>
      </c>
      <c r="K2543">
        <f>J2543*Weighting!$W$23</f>
        <v>0</v>
      </c>
      <c r="M2543" s="14"/>
    </row>
    <row r="2544" spans="1:13" x14ac:dyDescent="0.45">
      <c r="A2544" s="32" t="str">
        <f>IF(Weighting!$P$24&gt;0,B2544,"")</f>
        <v/>
      </c>
      <c r="B2544">
        <f>Weighting!$C$24</f>
        <v>2.2378211372999997</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7</v>
      </c>
      <c r="I2544">
        <f t="shared" si="316"/>
        <v>0</v>
      </c>
      <c r="J2544">
        <f t="shared" si="317"/>
        <v>0</v>
      </c>
      <c r="K2544">
        <f>J2544*Weighting!$W$24</f>
        <v>0</v>
      </c>
      <c r="M2544" s="14"/>
    </row>
    <row r="2545" spans="1:25" x14ac:dyDescent="0.45">
      <c r="A2545" s="32" t="str">
        <f>IF(Weighting!$P$25&gt;0,B2545,"")</f>
        <v/>
      </c>
      <c r="B2545">
        <f>Weighting!$C$25</f>
        <v>2.3434959339999994</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7</v>
      </c>
      <c r="I2545">
        <f t="shared" si="316"/>
        <v>0</v>
      </c>
      <c r="J2545">
        <f t="shared" si="317"/>
        <v>0</v>
      </c>
      <c r="K2545">
        <f>J2545*Weighting!$W$25</f>
        <v>0</v>
      </c>
      <c r="M2545" s="14"/>
    </row>
    <row r="2546" spans="1:25" x14ac:dyDescent="0.45">
      <c r="O2546"/>
      <c r="P2546"/>
      <c r="Q2546"/>
      <c r="R2546"/>
    </row>
    <row r="2547" spans="1:25" ht="23.15" x14ac:dyDescent="0.6">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16</v>
      </c>
      <c r="N2547" s="27">
        <f>IF('Input and Summary Results'!$J$16="minimum",'Bin Analysis'!X2548/(M2547-1),'Bin Analysis'!Y2547/('Bin Analysis'!M2547-1))</f>
        <v>0</v>
      </c>
      <c r="O2547" s="27">
        <f>IF(M2547=FALSE,NA(),(VLOOKUP(1,C2550:K2569,4,FALSE))/(M2547-1))</f>
        <v>0</v>
      </c>
      <c r="P2547" s="27">
        <f>IF(M2547=FALSE,NA(),SUM(J2550:J2569)/Weighting!$S$5)</f>
        <v>0.5</v>
      </c>
      <c r="Q2547" s="27">
        <f>IF(M2547=FALSE,NA(),SUM(K2550:K2569)/Weighting!$S$6)</f>
        <v>0.43478260869565216</v>
      </c>
      <c r="R2547" s="27">
        <f>IF(M2547=FALSE,NA(),(VLOOKUP(1,G2550:K2569,3,FALSE))/(M2547-1))</f>
        <v>0.6</v>
      </c>
      <c r="S2547" s="22" t="str">
        <f>IF(M2547=FALSE,NA(),IF(SUM(J2550:J2569)=2,"yes","no"))</f>
        <v>no</v>
      </c>
      <c r="X2547" s="2" cm="2">
        <f t="array" ref="X2547:X2548">FREQUENCY(IF('Data Transformation'!$B$425:$B$6424='Bin Analysis'!L2547,'Data Transformation'!$G$425:$G$6424),'Data Transformation'!$U$11)</f>
        <v>15</v>
      </c>
      <c r="Y2547" s="2" cm="2">
        <f t="array" ref="Y2547:Y2548">FREQUENCY(IF('Data Transformation'!$B$425:$B$6424='Bin Analysis'!L2547,'Data Transformation'!$G$425:$G$6424),'Data Transformation'!$U$12)</f>
        <v>15</v>
      </c>
    </row>
    <row r="2548" spans="1:25" x14ac:dyDescent="0.45">
      <c r="A2548" s="14" t="s">
        <v>67</v>
      </c>
      <c r="B2548" t="s">
        <v>47</v>
      </c>
      <c r="C2548" t="s">
        <v>5</v>
      </c>
      <c r="D2548" t="s">
        <v>100</v>
      </c>
      <c r="E2548" t="s">
        <v>101</v>
      </c>
      <c r="F2548" t="s">
        <v>102</v>
      </c>
      <c r="G2548" t="s">
        <v>70</v>
      </c>
      <c r="H2548" t="s">
        <v>31</v>
      </c>
      <c r="I2548" t="s">
        <v>32</v>
      </c>
      <c r="J2548" t="s">
        <v>46</v>
      </c>
      <c r="K2548" s="14" t="s">
        <v>45</v>
      </c>
      <c r="M2548" s="14"/>
      <c r="X2548" s="2">
        <v>0</v>
      </c>
      <c r="Y2548" s="2">
        <v>0</v>
      </c>
    </row>
    <row r="2549" spans="1:25" x14ac:dyDescent="0.4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45">
      <c r="A2550" s="32">
        <f>IF(Weighting!$P$6&gt;0,B2550,"")</f>
        <v>0.3356747967</v>
      </c>
      <c r="B2550">
        <f>Weighting!$C$6</f>
        <v>0.3356747967</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9</v>
      </c>
      <c r="I2550">
        <f>H2550-H2549</f>
        <v>9</v>
      </c>
      <c r="J2550">
        <f>IF(I2550=0,0,1)</f>
        <v>1</v>
      </c>
      <c r="K2550">
        <f>J2550*Weighting!$W$6</f>
        <v>1</v>
      </c>
      <c r="M2550" s="14"/>
    </row>
    <row r="2551" spans="1:25" x14ac:dyDescent="0.45">
      <c r="A2551" s="32">
        <f>IF(Weighting!$P$7&gt;0,B2551,"")</f>
        <v>0.44134959340000002</v>
      </c>
      <c r="B2551">
        <f>Weighting!$C$7</f>
        <v>0.44134959340000002</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11</v>
      </c>
      <c r="I2551">
        <f t="shared" ref="I2551:I2569" si="319">H2551-H2550</f>
        <v>2</v>
      </c>
      <c r="J2551">
        <f>IF(I2551=0,0,1)</f>
        <v>1</v>
      </c>
      <c r="K2551">
        <f>J2551*Weighting!$W$7</f>
        <v>2</v>
      </c>
      <c r="M2551" s="14"/>
    </row>
    <row r="2552" spans="1:25" x14ac:dyDescent="0.45">
      <c r="A2552" s="32">
        <f>IF(Weighting!$P$8&gt;0,B2552,"")</f>
        <v>0.54702439010000004</v>
      </c>
      <c r="B2552">
        <f>Weighting!$C$8</f>
        <v>0.54702439010000004</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11</v>
      </c>
      <c r="I2552">
        <f t="shared" si="319"/>
        <v>0</v>
      </c>
      <c r="J2552">
        <f t="shared" ref="J2552:J2569" si="320">IF(I2552=0,0,1)</f>
        <v>0</v>
      </c>
      <c r="K2552">
        <f>J2552*Weighting!$W$8</f>
        <v>0</v>
      </c>
      <c r="M2552" s="14"/>
    </row>
    <row r="2553" spans="1:25" x14ac:dyDescent="0.45">
      <c r="A2553" s="32">
        <f>IF(Weighting!$P$9&gt;0,B2553,"")</f>
        <v>0.65269918680000005</v>
      </c>
      <c r="B2553" s="50">
        <f>Weighting!$C$9</f>
        <v>0.65269918680000005</v>
      </c>
      <c r="C2553">
        <f>Weighting!$F$9</f>
        <v>0</v>
      </c>
      <c r="D2553" t="b">
        <f>IF(C2553=1,'Data Transformation'!$G$3+0.5*'Data Transformation'!$W$25,IF(C2554=1,D2554-'Data Transformation'!$W$25,FALSE))</f>
        <v>0</v>
      </c>
      <c r="E2553" t="str">
        <f t="array" ref="E2553">IF(ISLOGICAL(D2553),"",FREQUENCY(IF('Data Transformation'!$B$425:$B$8425='Bin Analysis'!$B2547,'Data Transformation'!$G$425:$G$8425),D2553))</f>
        <v/>
      </c>
      <c r="F2553" t="str">
        <f t="shared" si="318"/>
        <v/>
      </c>
      <c r="G2553">
        <f>Weighting!$H$9</f>
        <v>0</v>
      </c>
      <c r="H2553">
        <f t="array" ref="H2553">FREQUENCY(IF('Data Transformation'!$B$4:$B$8425=B2547,'Data Transformation'!$G$4:$G$8425),'Bin Analysis'!$B2553)</f>
        <v>14</v>
      </c>
      <c r="I2553">
        <f t="shared" si="319"/>
        <v>3</v>
      </c>
      <c r="J2553">
        <f t="shared" si="320"/>
        <v>1</v>
      </c>
      <c r="K2553">
        <f>J2553*Weighting!$W$9</f>
        <v>3</v>
      </c>
      <c r="M2553" s="14"/>
    </row>
    <row r="2554" spans="1:25" x14ac:dyDescent="0.45">
      <c r="A2554" s="32">
        <f>IF(Weighting!$P$10&gt;0,B2554,"")</f>
        <v>0.75837398350000007</v>
      </c>
      <c r="B2554">
        <f>Weighting!$C$10</f>
        <v>0.75837398350000007</v>
      </c>
      <c r="C2554">
        <f>Weighting!$F$10</f>
        <v>0</v>
      </c>
      <c r="D2554" t="b">
        <f>IF(C2554=1,'Data Transformation'!$G$3+0.5*'Data Transformation'!$W$25,IF(C2555=1,D2555-'Data Transformation'!$W$25,FALSE))</f>
        <v>0</v>
      </c>
      <c r="E2554" t="str">
        <f t="array" ref="E2554">IF(ISLOGICAL(D2554),"",FREQUENCY(IF('Data Transformation'!$B$425:$B$8425='Bin Analysis'!$B2547,'Data Transformation'!$G$425:$G$8425),D2554))</f>
        <v/>
      </c>
      <c r="F2554" t="str">
        <f t="shared" si="318"/>
        <v/>
      </c>
      <c r="G2554">
        <f>Weighting!$H$10</f>
        <v>0</v>
      </c>
      <c r="H2554">
        <f t="array" ref="H2554">FREQUENCY(IF('Data Transformation'!$B$4:$B$8425=B2547,'Data Transformation'!$G$4:$G$8425),'Bin Analysis'!$B2554)</f>
        <v>15</v>
      </c>
      <c r="I2554">
        <f t="shared" si="319"/>
        <v>1</v>
      </c>
      <c r="J2554">
        <f t="shared" si="320"/>
        <v>1</v>
      </c>
      <c r="K2554">
        <f>J2554*Weighting!$W$10</f>
        <v>3</v>
      </c>
      <c r="M2554" s="14"/>
    </row>
    <row r="2555" spans="1:25" x14ac:dyDescent="0.45">
      <c r="A2555" s="32">
        <f>IF(Weighting!$P$11&gt;0,B2555,"")</f>
        <v>0.86404878020000009</v>
      </c>
      <c r="B2555">
        <f>Weighting!$C$11</f>
        <v>0.86404878020000009</v>
      </c>
      <c r="C2555">
        <f>Weighting!$F$11</f>
        <v>0</v>
      </c>
      <c r="D2555" t="b">
        <f>IF(C2555=1,'Data Transformation'!$G$3+0.5*'Data Transformation'!$W$25,IF(C2556=1,D2556-'Data Transformation'!$W$25,FALSE))</f>
        <v>0</v>
      </c>
      <c r="E2555" t="str">
        <f t="array" ref="E2555">IF(ISLOGICAL(D2555),"",FREQUENCY(IF('Data Transformation'!$B$425:$B$8425='Bin Analysis'!$B2547,'Data Transformation'!$G$425:$G$8425),D2555))</f>
        <v/>
      </c>
      <c r="F2555" t="str">
        <f t="shared" si="318"/>
        <v/>
      </c>
      <c r="G2555">
        <f>Weighting!$H$11</f>
        <v>0</v>
      </c>
      <c r="H2555">
        <f t="array" ref="H2555">FREQUENCY(IF('Data Transformation'!$B$4:$B$8425=B2547,'Data Transformation'!$G$4:$G$8425),'Bin Analysis'!$B2555)</f>
        <v>15</v>
      </c>
      <c r="I2555">
        <f t="shared" si="319"/>
        <v>0</v>
      </c>
      <c r="J2555">
        <f t="shared" si="320"/>
        <v>0</v>
      </c>
      <c r="K2555">
        <f>J2555*Weighting!$W$11</f>
        <v>0</v>
      </c>
      <c r="M2555" s="14"/>
    </row>
    <row r="2556" spans="1:25" x14ac:dyDescent="0.45">
      <c r="A2556" s="32">
        <f>IF(Weighting!$P$12&gt;0,B2556,"")</f>
        <v>0.96972357690000011</v>
      </c>
      <c r="B2556">
        <f>Weighting!$C$12</f>
        <v>0.96972357690000011</v>
      </c>
      <c r="C2556">
        <f>Weighting!$F$12</f>
        <v>0</v>
      </c>
      <c r="D2556">
        <f>IF(C2556=1,'Data Transformation'!$G$3+0.5*'Data Transformation'!$W$25,IF(C2557=1,D2557-'Data Transformation'!$W$25,FALSE))</f>
        <v>0.76999999999999991</v>
      </c>
      <c r="E2556">
        <f t="array" ref="E2556">IF(ISLOGICAL(D2556),"",FREQUENCY(IF('Data Transformation'!$B$425:$B$8425='Bin Analysis'!$B2547,'Data Transformation'!$G$425:$G$8425),D2556))</f>
        <v>15</v>
      </c>
      <c r="F2556" t="e">
        <f t="shared" si="318"/>
        <v>#VALUE!</v>
      </c>
      <c r="G2556">
        <f>Weighting!$H$12</f>
        <v>0</v>
      </c>
      <c r="H2556">
        <f t="array" ref="H2556">FREQUENCY(IF('Data Transformation'!$B$4:$B$8425=B2547,'Data Transformation'!$G$4:$G$8425),'Bin Analysis'!$B2556)</f>
        <v>15</v>
      </c>
      <c r="I2556">
        <f t="shared" si="319"/>
        <v>0</v>
      </c>
      <c r="J2556">
        <f t="shared" si="320"/>
        <v>0</v>
      </c>
      <c r="K2556">
        <f>J2556*Weighting!$W$12</f>
        <v>0</v>
      </c>
      <c r="M2556" s="14"/>
    </row>
    <row r="2557" spans="1:25" x14ac:dyDescent="0.45">
      <c r="A2557" s="32">
        <f>IF(Weighting!$P$13&gt;0,B2557,"")</f>
        <v>1.0753983736000001</v>
      </c>
      <c r="B2557">
        <f>Weighting!$C$13</f>
        <v>1.0753983736000001</v>
      </c>
      <c r="C2557">
        <f>Weighting!$F$13</f>
        <v>1</v>
      </c>
      <c r="D2557">
        <f>IF(C2557=1,'Data Transformation'!$G$3+0.5*'Data Transformation'!$W$25,IF(C2558=1,D2558-'Data Transformation'!$W$25,FALSE))</f>
        <v>1.17</v>
      </c>
      <c r="E2557">
        <f t="array" ref="E2557">IF(ISLOGICAL(D2557),"",FREQUENCY(IF('Data Transformation'!$B$425:$B$8425='Bin Analysis'!$B2547,'Data Transformation'!$G$425:$G$8425),D2557))</f>
        <v>15</v>
      </c>
      <c r="F2557">
        <f t="shared" si="318"/>
        <v>0</v>
      </c>
      <c r="G2557">
        <f>Weighting!$H$13</f>
        <v>0</v>
      </c>
      <c r="H2557">
        <f t="array" ref="H2557">FREQUENCY(IF('Data Transformation'!$B$4:$B$8425=B2547,'Data Transformation'!$G$4:$G$8425),'Bin Analysis'!$B2557)</f>
        <v>16</v>
      </c>
      <c r="I2557">
        <f t="shared" si="319"/>
        <v>1</v>
      </c>
      <c r="J2557">
        <f t="shared" si="320"/>
        <v>1</v>
      </c>
      <c r="K2557">
        <f>J2557*Weighting!$W$13</f>
        <v>1</v>
      </c>
      <c r="M2557" s="14"/>
    </row>
    <row r="2558" spans="1:25" x14ac:dyDescent="0.45">
      <c r="A2558" s="32">
        <f>IF(Weighting!$P$14&gt;0,B2558,"")</f>
        <v>1.1810731703000001</v>
      </c>
      <c r="B2558">
        <f>Weighting!$C$14</f>
        <v>1.1810731703000001</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16</v>
      </c>
      <c r="I2558">
        <f t="shared" si="319"/>
        <v>0</v>
      </c>
      <c r="J2558">
        <f t="shared" si="320"/>
        <v>0</v>
      </c>
      <c r="K2558">
        <f>J2558*Weighting!$W$14</f>
        <v>0</v>
      </c>
      <c r="M2558" s="14"/>
    </row>
    <row r="2559" spans="1:25" x14ac:dyDescent="0.45">
      <c r="A2559" s="32">
        <f>IF(Weighting!$P$15&gt;0,B2559,"")</f>
        <v>1.2867489670000001</v>
      </c>
      <c r="B2559">
        <f>Weighting!$C$15</f>
        <v>1.2867489670000001</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16</v>
      </c>
      <c r="I2559">
        <f t="shared" si="319"/>
        <v>0</v>
      </c>
      <c r="J2559">
        <f t="shared" si="320"/>
        <v>0</v>
      </c>
      <c r="K2559">
        <f>J2559*Weighting!$W$15</f>
        <v>0</v>
      </c>
      <c r="M2559" s="14"/>
    </row>
    <row r="2560" spans="1:25" x14ac:dyDescent="0.45">
      <c r="A2560" s="32" t="str">
        <f>IF(Weighting!$P$16&gt;0,B2560,"")</f>
        <v/>
      </c>
      <c r="B2560">
        <f>Weighting!$C$16</f>
        <v>1.3924227637000002</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16</v>
      </c>
      <c r="I2560">
        <f t="shared" si="319"/>
        <v>0</v>
      </c>
      <c r="J2560">
        <f t="shared" si="320"/>
        <v>0</v>
      </c>
      <c r="K2560">
        <f>J2560*Weighting!$W$16</f>
        <v>0</v>
      </c>
      <c r="M2560" s="14"/>
    </row>
    <row r="2561" spans="1:25" x14ac:dyDescent="0.45">
      <c r="A2561" s="32" t="str">
        <f>IF(Weighting!$P$17&gt;0,B2561,"")</f>
        <v/>
      </c>
      <c r="B2561">
        <f>Weighting!$C$17</f>
        <v>1.4980975604000002</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16</v>
      </c>
      <c r="I2561">
        <f t="shared" si="319"/>
        <v>0</v>
      </c>
      <c r="J2561">
        <f t="shared" si="320"/>
        <v>0</v>
      </c>
      <c r="K2561">
        <f>J2561*Weighting!$W$17</f>
        <v>0</v>
      </c>
      <c r="M2561" s="14"/>
    </row>
    <row r="2562" spans="1:25" x14ac:dyDescent="0.45">
      <c r="A2562" s="32" t="str">
        <f>IF(Weighting!$P$18&gt;0,B2562,"")</f>
        <v/>
      </c>
      <c r="B2562">
        <f>Weighting!$C$18</f>
        <v>1.6037723571000002</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16</v>
      </c>
      <c r="I2562">
        <f t="shared" si="319"/>
        <v>0</v>
      </c>
      <c r="J2562">
        <f t="shared" si="320"/>
        <v>0</v>
      </c>
      <c r="K2562">
        <f>J2562*Weighting!$W$18</f>
        <v>0</v>
      </c>
      <c r="M2562" s="14"/>
    </row>
    <row r="2563" spans="1:25" x14ac:dyDescent="0.45">
      <c r="A2563" s="32" t="str">
        <f>IF(Weighting!$P$19&gt;0,B2563,"")</f>
        <v/>
      </c>
      <c r="B2563">
        <f>Weighting!$C$19</f>
        <v>1.7094471538000002</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16</v>
      </c>
      <c r="I2563">
        <f t="shared" si="319"/>
        <v>0</v>
      </c>
      <c r="J2563">
        <f t="shared" si="320"/>
        <v>0</v>
      </c>
      <c r="K2563">
        <f>J2563*Weighting!$W$19</f>
        <v>0</v>
      </c>
      <c r="M2563" s="14"/>
    </row>
    <row r="2564" spans="1:25" x14ac:dyDescent="0.45">
      <c r="A2564" s="32" t="str">
        <f>IF(Weighting!$P$20&gt;0,B2564,"")</f>
        <v/>
      </c>
      <c r="B2564">
        <f>Weighting!$C$20</f>
        <v>1.8151219505000002</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16</v>
      </c>
      <c r="I2564">
        <f t="shared" si="319"/>
        <v>0</v>
      </c>
      <c r="J2564">
        <f t="shared" si="320"/>
        <v>0</v>
      </c>
      <c r="K2564">
        <f>J2564*Weighting!$W$20</f>
        <v>0</v>
      </c>
      <c r="M2564" s="14"/>
    </row>
    <row r="2565" spans="1:25" x14ac:dyDescent="0.45">
      <c r="A2565" s="32" t="str">
        <f>IF(Weighting!$P$21&gt;0,B2565,"")</f>
        <v/>
      </c>
      <c r="B2565">
        <f>Weighting!$C$21</f>
        <v>1.9207967472000003</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16</v>
      </c>
      <c r="I2565">
        <f t="shared" si="319"/>
        <v>0</v>
      </c>
      <c r="J2565">
        <f t="shared" si="320"/>
        <v>0</v>
      </c>
      <c r="K2565">
        <f>J2565*Weighting!$W$21</f>
        <v>0</v>
      </c>
      <c r="M2565" s="14"/>
    </row>
    <row r="2566" spans="1:25" x14ac:dyDescent="0.45">
      <c r="A2566" s="32" t="str">
        <f>IF(Weighting!$P$22&gt;0,B2566,"")</f>
        <v/>
      </c>
      <c r="B2566">
        <f>Weighting!$C$22</f>
        <v>2.0264715439000001</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16</v>
      </c>
      <c r="I2566">
        <f t="shared" si="319"/>
        <v>0</v>
      </c>
      <c r="J2566">
        <f t="shared" si="320"/>
        <v>0</v>
      </c>
      <c r="K2566">
        <f>J2566*Weighting!$W$22</f>
        <v>0</v>
      </c>
      <c r="M2566" s="14"/>
    </row>
    <row r="2567" spans="1:25" x14ac:dyDescent="0.45">
      <c r="A2567" s="32" t="str">
        <f>IF(Weighting!$P$23&gt;0,B2567,"")</f>
        <v/>
      </c>
      <c r="B2567">
        <f>Weighting!$C$23</f>
        <v>2.1321463405999999</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16</v>
      </c>
      <c r="I2567">
        <f t="shared" si="319"/>
        <v>0</v>
      </c>
      <c r="J2567">
        <f t="shared" si="320"/>
        <v>0</v>
      </c>
      <c r="K2567">
        <f>J2567*Weighting!$W$23</f>
        <v>0</v>
      </c>
      <c r="M2567" s="14"/>
    </row>
    <row r="2568" spans="1:25" x14ac:dyDescent="0.45">
      <c r="A2568" s="32" t="str">
        <f>IF(Weighting!$P$24&gt;0,B2568,"")</f>
        <v/>
      </c>
      <c r="B2568">
        <f>Weighting!$C$24</f>
        <v>2.2378211372999997</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16</v>
      </c>
      <c r="I2568">
        <f t="shared" si="319"/>
        <v>0</v>
      </c>
      <c r="J2568">
        <f t="shared" si="320"/>
        <v>0</v>
      </c>
      <c r="K2568">
        <f>J2568*Weighting!$W$24</f>
        <v>0</v>
      </c>
      <c r="M2568" s="14"/>
    </row>
    <row r="2569" spans="1:25" x14ac:dyDescent="0.45">
      <c r="A2569" s="32" t="str">
        <f>IF(Weighting!$P$25&gt;0,B2569,"")</f>
        <v/>
      </c>
      <c r="B2569">
        <f>Weighting!$C$25</f>
        <v>2.3434959339999994</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16</v>
      </c>
      <c r="I2569">
        <f t="shared" si="319"/>
        <v>0</v>
      </c>
      <c r="J2569">
        <f t="shared" si="320"/>
        <v>0</v>
      </c>
      <c r="K2569">
        <f>J2569*Weighting!$W$25</f>
        <v>0</v>
      </c>
      <c r="M2569" s="14"/>
    </row>
    <row r="2570" spans="1:25" x14ac:dyDescent="0.45">
      <c r="O2570"/>
      <c r="P2570"/>
      <c r="Q2570"/>
      <c r="R2570"/>
    </row>
    <row r="2571" spans="1:25" ht="23.15" x14ac:dyDescent="0.6">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16</v>
      </c>
      <c r="N2571" s="27">
        <f>IF('Input and Summary Results'!$J$16="minimum",'Bin Analysis'!X2572/(M2571-1),'Bin Analysis'!Y2571/('Bin Analysis'!M2571-1))</f>
        <v>0</v>
      </c>
      <c r="O2571" s="27">
        <f>IF(M2571=FALSE,NA(),(VLOOKUP(1,C2574:K2593,4,FALSE))/(M2571-1))</f>
        <v>0.33333333333333331</v>
      </c>
      <c r="P2571" s="27">
        <f>IF(M2571=FALSE,NA(),SUM(J2574:J2593)/Weighting!$S$5)</f>
        <v>0.6</v>
      </c>
      <c r="Q2571" s="27">
        <f>IF(M2571=FALSE,NA(),SUM(K2574:K2593)/Weighting!$S$6)</f>
        <v>0.56521739130434778</v>
      </c>
      <c r="R2571" s="27">
        <f>IF(M2571=FALSE,NA(),(VLOOKUP(1,G2574:K2593,3,FALSE))/(M2571-1))</f>
        <v>0.33333333333333331</v>
      </c>
      <c r="S2571" s="22" t="str">
        <f>IF(M2571=FALSE,NA(),IF(SUM(J2574:J2593)=2,"yes","no"))</f>
        <v>no</v>
      </c>
      <c r="X2571" s="2" cm="2">
        <f t="array" ref="X2571:X2572">FREQUENCY(IF('Data Transformation'!$B$425:$B$6424='Bin Analysis'!L2571,'Data Transformation'!$G$425:$G$6424),'Data Transformation'!$U$11)</f>
        <v>15</v>
      </c>
      <c r="Y2571" s="2" cm="2">
        <f t="array" ref="Y2571:Y2572">FREQUENCY(IF('Data Transformation'!$B$425:$B$6424='Bin Analysis'!L2571,'Data Transformation'!$G$425:$G$6424),'Data Transformation'!$U$12)</f>
        <v>10</v>
      </c>
    </row>
    <row r="2572" spans="1:25" x14ac:dyDescent="0.45">
      <c r="A2572" s="14" t="s">
        <v>67</v>
      </c>
      <c r="B2572" t="s">
        <v>47</v>
      </c>
      <c r="C2572" t="s">
        <v>5</v>
      </c>
      <c r="D2572" t="s">
        <v>100</v>
      </c>
      <c r="E2572" t="s">
        <v>101</v>
      </c>
      <c r="F2572" t="s">
        <v>102</v>
      </c>
      <c r="G2572" t="s">
        <v>70</v>
      </c>
      <c r="H2572" t="s">
        <v>31</v>
      </c>
      <c r="I2572" t="s">
        <v>32</v>
      </c>
      <c r="J2572" t="s">
        <v>46</v>
      </c>
      <c r="K2572" s="14" t="s">
        <v>45</v>
      </c>
      <c r="M2572" s="14"/>
      <c r="X2572" s="2">
        <v>0</v>
      </c>
      <c r="Y2572" s="2">
        <v>5</v>
      </c>
    </row>
    <row r="2573" spans="1:25" x14ac:dyDescent="0.4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45">
      <c r="A2574" s="32">
        <f>IF(Weighting!$P$6&gt;0,B2574,"")</f>
        <v>0.3356747967</v>
      </c>
      <c r="B2574">
        <f>Weighting!$C$6</f>
        <v>0.3356747967</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5</v>
      </c>
      <c r="I2574">
        <f>H2574-H2573</f>
        <v>5</v>
      </c>
      <c r="J2574">
        <f>IF(I2574=0,0,1)</f>
        <v>1</v>
      </c>
      <c r="K2574">
        <f>J2574*Weighting!$W$6</f>
        <v>1</v>
      </c>
      <c r="M2574" s="14"/>
    </row>
    <row r="2575" spans="1:25" x14ac:dyDescent="0.45">
      <c r="A2575" s="32">
        <f>IF(Weighting!$P$7&gt;0,B2575,"")</f>
        <v>0.44134959340000002</v>
      </c>
      <c r="B2575">
        <f>Weighting!$C$7</f>
        <v>0.44134959340000002</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5</v>
      </c>
      <c r="I2575">
        <f t="shared" ref="I2575:I2593" si="322">H2575-H2574</f>
        <v>0</v>
      </c>
      <c r="J2575">
        <f>IF(I2575=0,0,1)</f>
        <v>0</v>
      </c>
      <c r="K2575">
        <f>J2575*Weighting!$W$7</f>
        <v>0</v>
      </c>
      <c r="M2575" s="14"/>
    </row>
    <row r="2576" spans="1:25" x14ac:dyDescent="0.45">
      <c r="A2576" s="32">
        <f>IF(Weighting!$P$8&gt;0,B2576,"")</f>
        <v>0.54702439010000004</v>
      </c>
      <c r="B2576">
        <f>Weighting!$C$8</f>
        <v>0.54702439010000004</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7</v>
      </c>
      <c r="I2576">
        <f t="shared" si="322"/>
        <v>2</v>
      </c>
      <c r="J2576">
        <f t="shared" ref="J2576:J2593" si="323">IF(I2576=0,0,1)</f>
        <v>1</v>
      </c>
      <c r="K2576">
        <f>J2576*Weighting!$W$8</f>
        <v>3</v>
      </c>
      <c r="M2576" s="14"/>
    </row>
    <row r="2577" spans="1:13" x14ac:dyDescent="0.45">
      <c r="A2577" s="32">
        <f>IF(Weighting!$P$9&gt;0,B2577,"")</f>
        <v>0.65269918680000005</v>
      </c>
      <c r="B2577" s="50">
        <f>Weighting!$C$9</f>
        <v>0.65269918680000005</v>
      </c>
      <c r="C2577">
        <f>Weighting!$F$9</f>
        <v>0</v>
      </c>
      <c r="D2577" t="b">
        <f>IF(C2577=1,'Data Transformation'!$G$3+0.5*'Data Transformation'!$W$25,IF(C2578=1,D2578-'Data Transformation'!$W$25,FALSE))</f>
        <v>0</v>
      </c>
      <c r="E2577" t="str">
        <f t="array" ref="E2577">IF(ISLOGICAL(D2577),"",FREQUENCY(IF('Data Transformation'!$B$425:$B$8425='Bin Analysis'!$B2571,'Data Transformation'!$G$425:$G$8425),D2577))</f>
        <v/>
      </c>
      <c r="F2577" t="str">
        <f t="shared" si="321"/>
        <v/>
      </c>
      <c r="G2577">
        <f>Weighting!$H$9</f>
        <v>0</v>
      </c>
      <c r="H2577">
        <f t="array" ref="H2577">FREQUENCY(IF('Data Transformation'!$B$4:$B$8425=B2571,'Data Transformation'!$G$4:$G$8425),'Bin Analysis'!$B2577)</f>
        <v>7</v>
      </c>
      <c r="I2577">
        <f t="shared" si="322"/>
        <v>0</v>
      </c>
      <c r="J2577">
        <f t="shared" si="323"/>
        <v>0</v>
      </c>
      <c r="K2577">
        <f>J2577*Weighting!$W$9</f>
        <v>0</v>
      </c>
      <c r="M2577" s="14"/>
    </row>
    <row r="2578" spans="1:13" x14ac:dyDescent="0.45">
      <c r="A2578" s="32">
        <f>IF(Weighting!$P$10&gt;0,B2578,"")</f>
        <v>0.75837398350000007</v>
      </c>
      <c r="B2578">
        <f>Weighting!$C$10</f>
        <v>0.75837398350000007</v>
      </c>
      <c r="C2578">
        <f>Weighting!$F$10</f>
        <v>0</v>
      </c>
      <c r="D2578" t="b">
        <f>IF(C2578=1,'Data Transformation'!$G$3+0.5*'Data Transformation'!$W$25,IF(C2579=1,D2579-'Data Transformation'!$W$25,FALSE))</f>
        <v>0</v>
      </c>
      <c r="E2578" t="str">
        <f t="array" ref="E2578">IF(ISLOGICAL(D2578),"",FREQUENCY(IF('Data Transformation'!$B$425:$B$8425='Bin Analysis'!$B2571,'Data Transformation'!$G$425:$G$8425),D2578))</f>
        <v/>
      </c>
      <c r="F2578" t="str">
        <f t="shared" si="321"/>
        <v/>
      </c>
      <c r="G2578">
        <f>Weighting!$H$10</f>
        <v>0</v>
      </c>
      <c r="H2578">
        <f t="array" ref="H2578">FREQUENCY(IF('Data Transformation'!$B$4:$B$8425=B2571,'Data Transformation'!$G$4:$G$8425),'Bin Analysis'!$B2578)</f>
        <v>10</v>
      </c>
      <c r="I2578">
        <f t="shared" si="322"/>
        <v>3</v>
      </c>
      <c r="J2578">
        <f t="shared" si="323"/>
        <v>1</v>
      </c>
      <c r="K2578">
        <f>J2578*Weighting!$W$10</f>
        <v>3</v>
      </c>
      <c r="M2578" s="14"/>
    </row>
    <row r="2579" spans="1:13" x14ac:dyDescent="0.45">
      <c r="A2579" s="32">
        <f>IF(Weighting!$P$11&gt;0,B2579,"")</f>
        <v>0.86404878020000009</v>
      </c>
      <c r="B2579">
        <f>Weighting!$C$11</f>
        <v>0.86404878020000009</v>
      </c>
      <c r="C2579">
        <f>Weighting!$F$11</f>
        <v>0</v>
      </c>
      <c r="D2579" t="b">
        <f>IF(C2579=1,'Data Transformation'!$G$3+0.5*'Data Transformation'!$W$25,IF(C2580=1,D2580-'Data Transformation'!$W$25,FALSE))</f>
        <v>0</v>
      </c>
      <c r="E2579" t="str">
        <f t="array" ref="E2579">IF(ISLOGICAL(D2579),"",FREQUENCY(IF('Data Transformation'!$B$425:$B$8425='Bin Analysis'!$B2571,'Data Transformation'!$G$425:$G$8425),D2579))</f>
        <v/>
      </c>
      <c r="F2579" t="str">
        <f t="shared" si="321"/>
        <v/>
      </c>
      <c r="G2579">
        <f>Weighting!$H$11</f>
        <v>0</v>
      </c>
      <c r="H2579">
        <f t="array" ref="H2579">FREQUENCY(IF('Data Transformation'!$B$4:$B$8425=B2571,'Data Transformation'!$G$4:$G$8425),'Bin Analysis'!$B2579)</f>
        <v>13</v>
      </c>
      <c r="I2579">
        <f t="shared" si="322"/>
        <v>3</v>
      </c>
      <c r="J2579">
        <f t="shared" si="323"/>
        <v>1</v>
      </c>
      <c r="K2579">
        <f>J2579*Weighting!$W$11</f>
        <v>3</v>
      </c>
      <c r="M2579" s="14"/>
    </row>
    <row r="2580" spans="1:13" x14ac:dyDescent="0.45">
      <c r="A2580" s="32">
        <f>IF(Weighting!$P$12&gt;0,B2580,"")</f>
        <v>0.96972357690000011</v>
      </c>
      <c r="B2580">
        <f>Weighting!$C$12</f>
        <v>0.96972357690000011</v>
      </c>
      <c r="C2580">
        <f>Weighting!$F$12</f>
        <v>0</v>
      </c>
      <c r="D2580">
        <f>IF(C2580=1,'Data Transformation'!$G$3+0.5*'Data Transformation'!$W$25,IF(C2581=1,D2581-'Data Transformation'!$W$25,FALSE))</f>
        <v>0.76999999999999991</v>
      </c>
      <c r="E2580">
        <f t="array" ref="E2580">IF(ISLOGICAL(D2580),"",FREQUENCY(IF('Data Transformation'!$B$425:$B$8425='Bin Analysis'!$B2571,'Data Transformation'!$G$425:$G$8425),D2580))</f>
        <v>10</v>
      </c>
      <c r="F2580" t="e">
        <f t="shared" si="321"/>
        <v>#VALUE!</v>
      </c>
      <c r="G2580">
        <f>Weighting!$H$12</f>
        <v>0</v>
      </c>
      <c r="H2580">
        <f t="array" ref="H2580">FREQUENCY(IF('Data Transformation'!$B$4:$B$8425=B2571,'Data Transformation'!$G$4:$G$8425),'Bin Analysis'!$B2580)</f>
        <v>14</v>
      </c>
      <c r="I2580">
        <f t="shared" si="322"/>
        <v>1</v>
      </c>
      <c r="J2580">
        <f t="shared" si="323"/>
        <v>1</v>
      </c>
      <c r="K2580">
        <f>J2580*Weighting!$W$12</f>
        <v>2</v>
      </c>
      <c r="M2580" s="14"/>
    </row>
    <row r="2581" spans="1:13" x14ac:dyDescent="0.45">
      <c r="A2581" s="32">
        <f>IF(Weighting!$P$13&gt;0,B2581,"")</f>
        <v>1.0753983736000001</v>
      </c>
      <c r="B2581">
        <f>Weighting!$C$13</f>
        <v>1.0753983736000001</v>
      </c>
      <c r="C2581">
        <f>Weighting!$F$13</f>
        <v>1</v>
      </c>
      <c r="D2581">
        <f>IF(C2581=1,'Data Transformation'!$G$3+0.5*'Data Transformation'!$W$25,IF(C2582=1,D2582-'Data Transformation'!$W$25,FALSE))</f>
        <v>1.17</v>
      </c>
      <c r="E2581">
        <f t="array" ref="E2581">IF(ISLOGICAL(D2581),"",FREQUENCY(IF('Data Transformation'!$B$425:$B$8425='Bin Analysis'!$B2571,'Data Transformation'!$G$425:$G$8425),D2581))</f>
        <v>15</v>
      </c>
      <c r="F2581">
        <f t="shared" si="321"/>
        <v>5</v>
      </c>
      <c r="G2581">
        <f>Weighting!$H$13</f>
        <v>0</v>
      </c>
      <c r="H2581">
        <f t="array" ref="H2581">FREQUENCY(IF('Data Transformation'!$B$4:$B$8425=B2571,'Data Transformation'!$G$4:$G$8425),'Bin Analysis'!$B2581)</f>
        <v>16</v>
      </c>
      <c r="I2581">
        <f t="shared" si="322"/>
        <v>2</v>
      </c>
      <c r="J2581">
        <f t="shared" si="323"/>
        <v>1</v>
      </c>
      <c r="K2581">
        <f>J2581*Weighting!$W$13</f>
        <v>1</v>
      </c>
      <c r="M2581" s="14"/>
    </row>
    <row r="2582" spans="1:13" x14ac:dyDescent="0.45">
      <c r="A2582" s="32">
        <f>IF(Weighting!$P$14&gt;0,B2582,"")</f>
        <v>1.1810731703000001</v>
      </c>
      <c r="B2582">
        <f>Weighting!$C$14</f>
        <v>1.1810731703000001</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16</v>
      </c>
      <c r="I2582">
        <f t="shared" si="322"/>
        <v>0</v>
      </c>
      <c r="J2582">
        <f t="shared" si="323"/>
        <v>0</v>
      </c>
      <c r="K2582">
        <f>J2582*Weighting!$W$14</f>
        <v>0</v>
      </c>
      <c r="M2582" s="14"/>
    </row>
    <row r="2583" spans="1:13" x14ac:dyDescent="0.45">
      <c r="A2583" s="32">
        <f>IF(Weighting!$P$15&gt;0,B2583,"")</f>
        <v>1.2867489670000001</v>
      </c>
      <c r="B2583">
        <f>Weighting!$C$15</f>
        <v>1.2867489670000001</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16</v>
      </c>
      <c r="I2583">
        <f t="shared" si="322"/>
        <v>0</v>
      </c>
      <c r="J2583">
        <f t="shared" si="323"/>
        <v>0</v>
      </c>
      <c r="K2583">
        <f>J2583*Weighting!$W$15</f>
        <v>0</v>
      </c>
      <c r="M2583" s="14"/>
    </row>
    <row r="2584" spans="1:13" x14ac:dyDescent="0.45">
      <c r="A2584" s="32" t="str">
        <f>IF(Weighting!$P$16&gt;0,B2584,"")</f>
        <v/>
      </c>
      <c r="B2584">
        <f>Weighting!$C$16</f>
        <v>1.3924227637000002</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16</v>
      </c>
      <c r="I2584">
        <f t="shared" si="322"/>
        <v>0</v>
      </c>
      <c r="J2584">
        <f t="shared" si="323"/>
        <v>0</v>
      </c>
      <c r="K2584">
        <f>J2584*Weighting!$W$16</f>
        <v>0</v>
      </c>
      <c r="M2584" s="14"/>
    </row>
    <row r="2585" spans="1:13" x14ac:dyDescent="0.45">
      <c r="A2585" s="32" t="str">
        <f>IF(Weighting!$P$17&gt;0,B2585,"")</f>
        <v/>
      </c>
      <c r="B2585">
        <f>Weighting!$C$17</f>
        <v>1.4980975604000002</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16</v>
      </c>
      <c r="I2585">
        <f t="shared" si="322"/>
        <v>0</v>
      </c>
      <c r="J2585">
        <f t="shared" si="323"/>
        <v>0</v>
      </c>
      <c r="K2585">
        <f>J2585*Weighting!$W$17</f>
        <v>0</v>
      </c>
      <c r="M2585" s="14"/>
    </row>
    <row r="2586" spans="1:13" x14ac:dyDescent="0.45">
      <c r="A2586" s="32" t="str">
        <f>IF(Weighting!$P$18&gt;0,B2586,"")</f>
        <v/>
      </c>
      <c r="B2586">
        <f>Weighting!$C$18</f>
        <v>1.6037723571000002</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16</v>
      </c>
      <c r="I2586">
        <f t="shared" si="322"/>
        <v>0</v>
      </c>
      <c r="J2586">
        <f t="shared" si="323"/>
        <v>0</v>
      </c>
      <c r="K2586">
        <f>J2586*Weighting!$W$18</f>
        <v>0</v>
      </c>
      <c r="M2586" s="14"/>
    </row>
    <row r="2587" spans="1:13" x14ac:dyDescent="0.45">
      <c r="A2587" s="32" t="str">
        <f>IF(Weighting!$P$19&gt;0,B2587,"")</f>
        <v/>
      </c>
      <c r="B2587">
        <f>Weighting!$C$19</f>
        <v>1.7094471538000002</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16</v>
      </c>
      <c r="I2587">
        <f t="shared" si="322"/>
        <v>0</v>
      </c>
      <c r="J2587">
        <f t="shared" si="323"/>
        <v>0</v>
      </c>
      <c r="K2587">
        <f>J2587*Weighting!$W$19</f>
        <v>0</v>
      </c>
      <c r="M2587" s="14"/>
    </row>
    <row r="2588" spans="1:13" x14ac:dyDescent="0.45">
      <c r="A2588" s="32" t="str">
        <f>IF(Weighting!$P$20&gt;0,B2588,"")</f>
        <v/>
      </c>
      <c r="B2588">
        <f>Weighting!$C$20</f>
        <v>1.8151219505000002</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16</v>
      </c>
      <c r="I2588">
        <f t="shared" si="322"/>
        <v>0</v>
      </c>
      <c r="J2588">
        <f t="shared" si="323"/>
        <v>0</v>
      </c>
      <c r="K2588">
        <f>J2588*Weighting!$W$20</f>
        <v>0</v>
      </c>
      <c r="M2588" s="14"/>
    </row>
    <row r="2589" spans="1:13" x14ac:dyDescent="0.45">
      <c r="A2589" s="32" t="str">
        <f>IF(Weighting!$P$21&gt;0,B2589,"")</f>
        <v/>
      </c>
      <c r="B2589">
        <f>Weighting!$C$21</f>
        <v>1.9207967472000003</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16</v>
      </c>
      <c r="I2589">
        <f t="shared" si="322"/>
        <v>0</v>
      </c>
      <c r="J2589">
        <f t="shared" si="323"/>
        <v>0</v>
      </c>
      <c r="K2589">
        <f>J2589*Weighting!$W$21</f>
        <v>0</v>
      </c>
      <c r="M2589" s="14"/>
    </row>
    <row r="2590" spans="1:13" x14ac:dyDescent="0.45">
      <c r="A2590" s="32" t="str">
        <f>IF(Weighting!$P$22&gt;0,B2590,"")</f>
        <v/>
      </c>
      <c r="B2590">
        <f>Weighting!$C$22</f>
        <v>2.0264715439000001</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16</v>
      </c>
      <c r="I2590">
        <f t="shared" si="322"/>
        <v>0</v>
      </c>
      <c r="J2590">
        <f t="shared" si="323"/>
        <v>0</v>
      </c>
      <c r="K2590">
        <f>J2590*Weighting!$W$22</f>
        <v>0</v>
      </c>
      <c r="M2590" s="14"/>
    </row>
    <row r="2591" spans="1:13" x14ac:dyDescent="0.45">
      <c r="A2591" s="32" t="str">
        <f>IF(Weighting!$P$23&gt;0,B2591,"")</f>
        <v/>
      </c>
      <c r="B2591">
        <f>Weighting!$C$23</f>
        <v>2.1321463405999999</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16</v>
      </c>
      <c r="I2591">
        <f t="shared" si="322"/>
        <v>0</v>
      </c>
      <c r="J2591">
        <f t="shared" si="323"/>
        <v>0</v>
      </c>
      <c r="K2591">
        <f>J2591*Weighting!$W$23</f>
        <v>0</v>
      </c>
      <c r="M2591" s="14"/>
    </row>
    <row r="2592" spans="1:13" x14ac:dyDescent="0.45">
      <c r="A2592" s="32" t="str">
        <f>IF(Weighting!$P$24&gt;0,B2592,"")</f>
        <v/>
      </c>
      <c r="B2592">
        <f>Weighting!$C$24</f>
        <v>2.2378211372999997</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16</v>
      </c>
      <c r="I2592">
        <f t="shared" si="322"/>
        <v>0</v>
      </c>
      <c r="J2592">
        <f t="shared" si="323"/>
        <v>0</v>
      </c>
      <c r="K2592">
        <f>J2592*Weighting!$W$24</f>
        <v>0</v>
      </c>
      <c r="M2592" s="14"/>
    </row>
    <row r="2593" spans="1:25" x14ac:dyDescent="0.45">
      <c r="A2593" s="32" t="str">
        <f>IF(Weighting!$P$25&gt;0,B2593,"")</f>
        <v/>
      </c>
      <c r="B2593">
        <f>Weighting!$C$25</f>
        <v>2.3434959339999994</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16</v>
      </c>
      <c r="I2593">
        <f t="shared" si="322"/>
        <v>0</v>
      </c>
      <c r="J2593">
        <f t="shared" si="323"/>
        <v>0</v>
      </c>
      <c r="K2593">
        <f>J2593*Weighting!$W$25</f>
        <v>0</v>
      </c>
      <c r="M2593" s="14"/>
    </row>
    <row r="2594" spans="1:25" x14ac:dyDescent="0.45">
      <c r="O2594"/>
      <c r="P2594"/>
      <c r="Q2594"/>
      <c r="R2594"/>
    </row>
    <row r="2595" spans="1:25" ht="23.15" x14ac:dyDescent="0.6">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17</v>
      </c>
      <c r="N2595" s="27">
        <f>IF('Input and Summary Results'!$J$16="minimum",'Bin Analysis'!X2596/(M2595-1),'Bin Analysis'!Y2595/('Bin Analysis'!M2595-1))</f>
        <v>0</v>
      </c>
      <c r="O2595" s="27">
        <f>IF(M2595=FALSE,NA(),(VLOOKUP(1,C2598:K2617,4,FALSE))/(M2595-1))</f>
        <v>0.25</v>
      </c>
      <c r="P2595" s="27">
        <f>IF(M2595=FALSE,NA(),SUM(J2598:J2617)/Weighting!$S$5)</f>
        <v>0.5</v>
      </c>
      <c r="Q2595" s="27">
        <f>IF(M2595=FALSE,NA(),SUM(K2598:K2617)/Weighting!$S$6)</f>
        <v>0.43478260869565216</v>
      </c>
      <c r="R2595" s="27">
        <f>IF(M2595=FALSE,NA(),(VLOOKUP(1,G2598:K2617,3,FALSE))/(M2595-1))</f>
        <v>0.6875</v>
      </c>
      <c r="S2595" s="22" t="str">
        <f>IF(M2595=FALSE,NA(),IF(SUM(J2598:J2617)=2,"yes","no"))</f>
        <v>no</v>
      </c>
      <c r="X2595" s="2" cm="2">
        <f t="array" ref="X2595:X2596">FREQUENCY(IF('Data Transformation'!$B$425:$B$6424='Bin Analysis'!L2595,'Data Transformation'!$G$425:$G$6424),'Data Transformation'!$U$11)</f>
        <v>16</v>
      </c>
      <c r="Y2595" s="2" cm="2">
        <f t="array" ref="Y2595:Y2596">FREQUENCY(IF('Data Transformation'!$B$425:$B$6424='Bin Analysis'!L2595,'Data Transformation'!$G$425:$G$6424),'Data Transformation'!$U$12)</f>
        <v>12</v>
      </c>
    </row>
    <row r="2596" spans="1:25" x14ac:dyDescent="0.45">
      <c r="A2596" s="14" t="s">
        <v>67</v>
      </c>
      <c r="B2596" t="s">
        <v>47</v>
      </c>
      <c r="C2596" t="s">
        <v>5</v>
      </c>
      <c r="D2596" t="s">
        <v>100</v>
      </c>
      <c r="E2596" t="s">
        <v>101</v>
      </c>
      <c r="F2596" t="s">
        <v>102</v>
      </c>
      <c r="G2596" t="s">
        <v>70</v>
      </c>
      <c r="H2596" t="s">
        <v>31</v>
      </c>
      <c r="I2596" t="s">
        <v>32</v>
      </c>
      <c r="J2596" t="s">
        <v>46</v>
      </c>
      <c r="K2596" s="14" t="s">
        <v>45</v>
      </c>
      <c r="M2596" s="14"/>
      <c r="X2596" s="2">
        <v>0</v>
      </c>
      <c r="Y2596" s="2">
        <v>4</v>
      </c>
    </row>
    <row r="2597" spans="1:25" x14ac:dyDescent="0.4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45">
      <c r="A2598" s="32">
        <f>IF(Weighting!$P$6&gt;0,B2598,"")</f>
        <v>0.3356747967</v>
      </c>
      <c r="B2598">
        <f>Weighting!$C$6</f>
        <v>0.3356747967</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11</v>
      </c>
      <c r="I2598">
        <f>H2598-H2597</f>
        <v>11</v>
      </c>
      <c r="J2598">
        <f>IF(I2598=0,0,1)</f>
        <v>1</v>
      </c>
      <c r="K2598">
        <f>J2598*Weighting!$W$6</f>
        <v>1</v>
      </c>
      <c r="M2598" s="14"/>
    </row>
    <row r="2599" spans="1:25" x14ac:dyDescent="0.45">
      <c r="A2599" s="32">
        <f>IF(Weighting!$P$7&gt;0,B2599,"")</f>
        <v>0.44134959340000002</v>
      </c>
      <c r="B2599">
        <f>Weighting!$C$7</f>
        <v>0.44134959340000002</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11</v>
      </c>
      <c r="I2599">
        <f t="shared" ref="I2599:I2617" si="325">H2599-H2598</f>
        <v>0</v>
      </c>
      <c r="J2599">
        <f>IF(I2599=0,0,1)</f>
        <v>0</v>
      </c>
      <c r="K2599">
        <f>J2599*Weighting!$W$7</f>
        <v>0</v>
      </c>
      <c r="M2599" s="14"/>
    </row>
    <row r="2600" spans="1:25" x14ac:dyDescent="0.45">
      <c r="A2600" s="32">
        <f>IF(Weighting!$P$8&gt;0,B2600,"")</f>
        <v>0.54702439010000004</v>
      </c>
      <c r="B2600">
        <f>Weighting!$C$8</f>
        <v>0.54702439010000004</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11</v>
      </c>
      <c r="I2600">
        <f t="shared" si="325"/>
        <v>0</v>
      </c>
      <c r="J2600">
        <f t="shared" ref="J2600:J2617" si="326">IF(I2600=0,0,1)</f>
        <v>0</v>
      </c>
      <c r="K2600">
        <f>J2600*Weighting!$W$8</f>
        <v>0</v>
      </c>
      <c r="M2600" s="14"/>
    </row>
    <row r="2601" spans="1:25" x14ac:dyDescent="0.45">
      <c r="A2601" s="32">
        <f>IF(Weighting!$P$9&gt;0,B2601,"")</f>
        <v>0.65269918680000005</v>
      </c>
      <c r="B2601" s="50">
        <f>Weighting!$C$9</f>
        <v>0.65269918680000005</v>
      </c>
      <c r="C2601">
        <f>Weighting!$F$9</f>
        <v>0</v>
      </c>
      <c r="D2601" t="b">
        <f>IF(C2601=1,'Data Transformation'!$G$3+0.5*'Data Transformation'!$W$25,IF(C2602=1,D2602-'Data Transformation'!$W$25,FALSE))</f>
        <v>0</v>
      </c>
      <c r="E2601" t="str">
        <f t="array" ref="E2601">IF(ISLOGICAL(D2601),"",FREQUENCY(IF('Data Transformation'!$B$425:$B$8425='Bin Analysis'!$B2595,'Data Transformation'!$G$425:$G$8425),D2601))</f>
        <v/>
      </c>
      <c r="F2601" t="str">
        <f t="shared" si="324"/>
        <v/>
      </c>
      <c r="G2601">
        <f>Weighting!$H$9</f>
        <v>0</v>
      </c>
      <c r="H2601">
        <f t="array" ref="H2601">FREQUENCY(IF('Data Transformation'!$B$4:$B$8425=B2595,'Data Transformation'!$G$4:$G$8425),'Bin Analysis'!$B2601)</f>
        <v>11</v>
      </c>
      <c r="I2601">
        <f t="shared" si="325"/>
        <v>0</v>
      </c>
      <c r="J2601">
        <f t="shared" si="326"/>
        <v>0</v>
      </c>
      <c r="K2601">
        <f>J2601*Weighting!$W$9</f>
        <v>0</v>
      </c>
      <c r="M2601" s="14"/>
    </row>
    <row r="2602" spans="1:25" x14ac:dyDescent="0.45">
      <c r="A2602" s="32">
        <f>IF(Weighting!$P$10&gt;0,B2602,"")</f>
        <v>0.75837398350000007</v>
      </c>
      <c r="B2602">
        <f>Weighting!$C$10</f>
        <v>0.75837398350000007</v>
      </c>
      <c r="C2602">
        <f>Weighting!$F$10</f>
        <v>0</v>
      </c>
      <c r="D2602" t="b">
        <f>IF(C2602=1,'Data Transformation'!$G$3+0.5*'Data Transformation'!$W$25,IF(C2603=1,D2603-'Data Transformation'!$W$25,FALSE))</f>
        <v>0</v>
      </c>
      <c r="E2602" t="str">
        <f t="array" ref="E2602">IF(ISLOGICAL(D2602),"",FREQUENCY(IF('Data Transformation'!$B$425:$B$8425='Bin Analysis'!$B2595,'Data Transformation'!$G$425:$G$8425),D2602))</f>
        <v/>
      </c>
      <c r="F2602" t="str">
        <f t="shared" si="324"/>
        <v/>
      </c>
      <c r="G2602">
        <f>Weighting!$H$10</f>
        <v>0</v>
      </c>
      <c r="H2602">
        <f t="array" ref="H2602">FREQUENCY(IF('Data Transformation'!$B$4:$B$8425=B2595,'Data Transformation'!$G$4:$G$8425),'Bin Analysis'!$B2602)</f>
        <v>12</v>
      </c>
      <c r="I2602">
        <f t="shared" si="325"/>
        <v>1</v>
      </c>
      <c r="J2602">
        <f t="shared" si="326"/>
        <v>1</v>
      </c>
      <c r="K2602">
        <f>J2602*Weighting!$W$10</f>
        <v>3</v>
      </c>
      <c r="M2602" s="14"/>
    </row>
    <row r="2603" spans="1:25" x14ac:dyDescent="0.45">
      <c r="A2603" s="32">
        <f>IF(Weighting!$P$11&gt;0,B2603,"")</f>
        <v>0.86404878020000009</v>
      </c>
      <c r="B2603">
        <f>Weighting!$C$11</f>
        <v>0.86404878020000009</v>
      </c>
      <c r="C2603">
        <f>Weighting!$F$11</f>
        <v>0</v>
      </c>
      <c r="D2603" t="b">
        <f>IF(C2603=1,'Data Transformation'!$G$3+0.5*'Data Transformation'!$W$25,IF(C2604=1,D2604-'Data Transformation'!$W$25,FALSE))</f>
        <v>0</v>
      </c>
      <c r="E2603" t="str">
        <f t="array" ref="E2603">IF(ISLOGICAL(D2603),"",FREQUENCY(IF('Data Transformation'!$B$425:$B$8425='Bin Analysis'!$B2595,'Data Transformation'!$G$425:$G$8425),D2603))</f>
        <v/>
      </c>
      <c r="F2603" t="str">
        <f t="shared" si="324"/>
        <v/>
      </c>
      <c r="G2603">
        <f>Weighting!$H$11</f>
        <v>0</v>
      </c>
      <c r="H2603">
        <f t="array" ref="H2603">FREQUENCY(IF('Data Transformation'!$B$4:$B$8425=B2595,'Data Transformation'!$G$4:$G$8425),'Bin Analysis'!$B2603)</f>
        <v>14</v>
      </c>
      <c r="I2603">
        <f t="shared" si="325"/>
        <v>2</v>
      </c>
      <c r="J2603">
        <f t="shared" si="326"/>
        <v>1</v>
      </c>
      <c r="K2603">
        <f>J2603*Weighting!$W$11</f>
        <v>3</v>
      </c>
      <c r="M2603" s="14"/>
    </row>
    <row r="2604" spans="1:25" x14ac:dyDescent="0.45">
      <c r="A2604" s="32">
        <f>IF(Weighting!$P$12&gt;0,B2604,"")</f>
        <v>0.96972357690000011</v>
      </c>
      <c r="B2604">
        <f>Weighting!$C$12</f>
        <v>0.96972357690000011</v>
      </c>
      <c r="C2604">
        <f>Weighting!$F$12</f>
        <v>0</v>
      </c>
      <c r="D2604">
        <f>IF(C2604=1,'Data Transformation'!$G$3+0.5*'Data Transformation'!$W$25,IF(C2605=1,D2605-'Data Transformation'!$W$25,FALSE))</f>
        <v>0.76999999999999991</v>
      </c>
      <c r="E2604">
        <f t="array" ref="E2604">IF(ISLOGICAL(D2604),"",FREQUENCY(IF('Data Transformation'!$B$425:$B$8425='Bin Analysis'!$B2595,'Data Transformation'!$G$425:$G$8425),D2604))</f>
        <v>12</v>
      </c>
      <c r="F2604" t="e">
        <f t="shared" si="324"/>
        <v>#VALUE!</v>
      </c>
      <c r="G2604">
        <f>Weighting!$H$12</f>
        <v>0</v>
      </c>
      <c r="H2604">
        <f t="array" ref="H2604">FREQUENCY(IF('Data Transformation'!$B$4:$B$8425=B2595,'Data Transformation'!$G$4:$G$8425),'Bin Analysis'!$B2604)</f>
        <v>16</v>
      </c>
      <c r="I2604">
        <f t="shared" si="325"/>
        <v>2</v>
      </c>
      <c r="J2604">
        <f t="shared" si="326"/>
        <v>1</v>
      </c>
      <c r="K2604">
        <f>J2604*Weighting!$W$12</f>
        <v>2</v>
      </c>
      <c r="M2604" s="14"/>
    </row>
    <row r="2605" spans="1:25" x14ac:dyDescent="0.45">
      <c r="A2605" s="32">
        <f>IF(Weighting!$P$13&gt;0,B2605,"")</f>
        <v>1.0753983736000001</v>
      </c>
      <c r="B2605">
        <f>Weighting!$C$13</f>
        <v>1.0753983736000001</v>
      </c>
      <c r="C2605">
        <f>Weighting!$F$13</f>
        <v>1</v>
      </c>
      <c r="D2605">
        <f>IF(C2605=1,'Data Transformation'!$G$3+0.5*'Data Transformation'!$W$25,IF(C2606=1,D2606-'Data Transformation'!$W$25,FALSE))</f>
        <v>1.17</v>
      </c>
      <c r="E2605">
        <f t="array" ref="E2605">IF(ISLOGICAL(D2605),"",FREQUENCY(IF('Data Transformation'!$B$425:$B$8425='Bin Analysis'!$B2595,'Data Transformation'!$G$425:$G$8425),D2605))</f>
        <v>16</v>
      </c>
      <c r="F2605">
        <f t="shared" si="324"/>
        <v>4</v>
      </c>
      <c r="G2605">
        <f>Weighting!$H$13</f>
        <v>0</v>
      </c>
      <c r="H2605">
        <f t="array" ref="H2605">FREQUENCY(IF('Data Transformation'!$B$4:$B$8425=B2595,'Data Transformation'!$G$4:$G$8425),'Bin Analysis'!$B2605)</f>
        <v>17</v>
      </c>
      <c r="I2605">
        <f t="shared" si="325"/>
        <v>1</v>
      </c>
      <c r="J2605">
        <f t="shared" si="326"/>
        <v>1</v>
      </c>
      <c r="K2605">
        <f>J2605*Weighting!$W$13</f>
        <v>1</v>
      </c>
      <c r="M2605" s="14"/>
    </row>
    <row r="2606" spans="1:25" x14ac:dyDescent="0.45">
      <c r="A2606" s="32">
        <f>IF(Weighting!$P$14&gt;0,B2606,"")</f>
        <v>1.1810731703000001</v>
      </c>
      <c r="B2606">
        <f>Weighting!$C$14</f>
        <v>1.1810731703000001</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17</v>
      </c>
      <c r="I2606">
        <f t="shared" si="325"/>
        <v>0</v>
      </c>
      <c r="J2606">
        <f t="shared" si="326"/>
        <v>0</v>
      </c>
      <c r="K2606">
        <f>J2606*Weighting!$W$14</f>
        <v>0</v>
      </c>
      <c r="M2606" s="14"/>
    </row>
    <row r="2607" spans="1:25" x14ac:dyDescent="0.45">
      <c r="A2607" s="32">
        <f>IF(Weighting!$P$15&gt;0,B2607,"")</f>
        <v>1.2867489670000001</v>
      </c>
      <c r="B2607">
        <f>Weighting!$C$15</f>
        <v>1.2867489670000001</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17</v>
      </c>
      <c r="I2607">
        <f t="shared" si="325"/>
        <v>0</v>
      </c>
      <c r="J2607">
        <f t="shared" si="326"/>
        <v>0</v>
      </c>
      <c r="K2607">
        <f>J2607*Weighting!$W$15</f>
        <v>0</v>
      </c>
      <c r="M2607" s="14"/>
    </row>
    <row r="2608" spans="1:25" x14ac:dyDescent="0.45">
      <c r="A2608" s="32" t="str">
        <f>IF(Weighting!$P$16&gt;0,B2608,"")</f>
        <v/>
      </c>
      <c r="B2608">
        <f>Weighting!$C$16</f>
        <v>1.3924227637000002</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17</v>
      </c>
      <c r="I2608">
        <f t="shared" si="325"/>
        <v>0</v>
      </c>
      <c r="J2608">
        <f t="shared" si="326"/>
        <v>0</v>
      </c>
      <c r="K2608">
        <f>J2608*Weighting!$W$16</f>
        <v>0</v>
      </c>
      <c r="M2608" s="14"/>
    </row>
    <row r="2609" spans="1:25" x14ac:dyDescent="0.45">
      <c r="A2609" s="32" t="str">
        <f>IF(Weighting!$P$17&gt;0,B2609,"")</f>
        <v/>
      </c>
      <c r="B2609">
        <f>Weighting!$C$17</f>
        <v>1.4980975604000002</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17</v>
      </c>
      <c r="I2609">
        <f t="shared" si="325"/>
        <v>0</v>
      </c>
      <c r="J2609">
        <f t="shared" si="326"/>
        <v>0</v>
      </c>
      <c r="K2609">
        <f>J2609*Weighting!$W$17</f>
        <v>0</v>
      </c>
      <c r="M2609" s="14"/>
    </row>
    <row r="2610" spans="1:25" x14ac:dyDescent="0.45">
      <c r="A2610" s="32" t="str">
        <f>IF(Weighting!$P$18&gt;0,B2610,"")</f>
        <v/>
      </c>
      <c r="B2610">
        <f>Weighting!$C$18</f>
        <v>1.6037723571000002</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17</v>
      </c>
      <c r="I2610">
        <f t="shared" si="325"/>
        <v>0</v>
      </c>
      <c r="J2610">
        <f t="shared" si="326"/>
        <v>0</v>
      </c>
      <c r="K2610">
        <f>J2610*Weighting!$W$18</f>
        <v>0</v>
      </c>
      <c r="M2610" s="14"/>
    </row>
    <row r="2611" spans="1:25" x14ac:dyDescent="0.45">
      <c r="A2611" s="32" t="str">
        <f>IF(Weighting!$P$19&gt;0,B2611,"")</f>
        <v/>
      </c>
      <c r="B2611">
        <f>Weighting!$C$19</f>
        <v>1.7094471538000002</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17</v>
      </c>
      <c r="I2611">
        <f t="shared" si="325"/>
        <v>0</v>
      </c>
      <c r="J2611">
        <f t="shared" si="326"/>
        <v>0</v>
      </c>
      <c r="K2611">
        <f>J2611*Weighting!$W$19</f>
        <v>0</v>
      </c>
      <c r="M2611" s="14"/>
    </row>
    <row r="2612" spans="1:25" x14ac:dyDescent="0.45">
      <c r="A2612" s="32" t="str">
        <f>IF(Weighting!$P$20&gt;0,B2612,"")</f>
        <v/>
      </c>
      <c r="B2612">
        <f>Weighting!$C$20</f>
        <v>1.8151219505000002</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17</v>
      </c>
      <c r="I2612">
        <f t="shared" si="325"/>
        <v>0</v>
      </c>
      <c r="J2612">
        <f t="shared" si="326"/>
        <v>0</v>
      </c>
      <c r="K2612">
        <f>J2612*Weighting!$W$20</f>
        <v>0</v>
      </c>
      <c r="M2612" s="14"/>
    </row>
    <row r="2613" spans="1:25" x14ac:dyDescent="0.45">
      <c r="A2613" s="32" t="str">
        <f>IF(Weighting!$P$21&gt;0,B2613,"")</f>
        <v/>
      </c>
      <c r="B2613">
        <f>Weighting!$C$21</f>
        <v>1.9207967472000003</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17</v>
      </c>
      <c r="I2613">
        <f t="shared" si="325"/>
        <v>0</v>
      </c>
      <c r="J2613">
        <f t="shared" si="326"/>
        <v>0</v>
      </c>
      <c r="K2613">
        <f>J2613*Weighting!$W$21</f>
        <v>0</v>
      </c>
      <c r="M2613" s="14"/>
    </row>
    <row r="2614" spans="1:25" x14ac:dyDescent="0.45">
      <c r="A2614" s="32" t="str">
        <f>IF(Weighting!$P$22&gt;0,B2614,"")</f>
        <v/>
      </c>
      <c r="B2614">
        <f>Weighting!$C$22</f>
        <v>2.0264715439000001</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17</v>
      </c>
      <c r="I2614">
        <f t="shared" si="325"/>
        <v>0</v>
      </c>
      <c r="J2614">
        <f t="shared" si="326"/>
        <v>0</v>
      </c>
      <c r="K2614">
        <f>J2614*Weighting!$W$22</f>
        <v>0</v>
      </c>
      <c r="M2614" s="14"/>
    </row>
    <row r="2615" spans="1:25" x14ac:dyDescent="0.45">
      <c r="A2615" s="32" t="str">
        <f>IF(Weighting!$P$23&gt;0,B2615,"")</f>
        <v/>
      </c>
      <c r="B2615">
        <f>Weighting!$C$23</f>
        <v>2.1321463405999999</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17</v>
      </c>
      <c r="I2615">
        <f t="shared" si="325"/>
        <v>0</v>
      </c>
      <c r="J2615">
        <f t="shared" si="326"/>
        <v>0</v>
      </c>
      <c r="K2615">
        <f>J2615*Weighting!$W$23</f>
        <v>0</v>
      </c>
      <c r="M2615" s="14"/>
    </row>
    <row r="2616" spans="1:25" x14ac:dyDescent="0.45">
      <c r="A2616" s="32" t="str">
        <f>IF(Weighting!$P$24&gt;0,B2616,"")</f>
        <v/>
      </c>
      <c r="B2616">
        <f>Weighting!$C$24</f>
        <v>2.2378211372999997</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17</v>
      </c>
      <c r="I2616">
        <f t="shared" si="325"/>
        <v>0</v>
      </c>
      <c r="J2616">
        <f t="shared" si="326"/>
        <v>0</v>
      </c>
      <c r="K2616">
        <f>J2616*Weighting!$W$24</f>
        <v>0</v>
      </c>
      <c r="M2616" s="14"/>
    </row>
    <row r="2617" spans="1:25" x14ac:dyDescent="0.45">
      <c r="A2617" s="32" t="str">
        <f>IF(Weighting!$P$25&gt;0,B2617,"")</f>
        <v/>
      </c>
      <c r="B2617">
        <f>Weighting!$C$25</f>
        <v>2.3434959339999994</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17</v>
      </c>
      <c r="I2617">
        <f t="shared" si="325"/>
        <v>0</v>
      </c>
      <c r="J2617">
        <f t="shared" si="326"/>
        <v>0</v>
      </c>
      <c r="K2617">
        <f>J2617*Weighting!$W$25</f>
        <v>0</v>
      </c>
      <c r="M2617" s="14"/>
    </row>
    <row r="2618" spans="1:25" x14ac:dyDescent="0.45">
      <c r="O2618"/>
      <c r="P2618"/>
      <c r="Q2618"/>
      <c r="R2618"/>
    </row>
    <row r="2619" spans="1:25" ht="23.15" x14ac:dyDescent="0.6">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20</v>
      </c>
      <c r="N2619" s="27">
        <f>IF('Input and Summary Results'!$J$16="minimum",'Bin Analysis'!X2620/(M2619-1),'Bin Analysis'!Y2619/('Bin Analysis'!M2619-1))</f>
        <v>0</v>
      </c>
      <c r="O2619" s="27">
        <f>IF(M2619=FALSE,NA(),(VLOOKUP(1,C2622:K2641,4,FALSE))/(M2619-1))</f>
        <v>0</v>
      </c>
      <c r="P2619" s="27">
        <f>IF(M2619=FALSE,NA(),SUM(J2622:J2641)/Weighting!$S$5)</f>
        <v>0.2</v>
      </c>
      <c r="Q2619" s="27">
        <f>IF(M2619=FALSE,NA(),SUM(K2622:K2641)/Weighting!$S$6)</f>
        <v>8.6956521739130432E-2</v>
      </c>
      <c r="R2619" s="27">
        <f>IF(M2619=FALSE,NA(),(VLOOKUP(1,G2622:K2641,3,FALSE))/(M2619-1))</f>
        <v>1</v>
      </c>
      <c r="S2619" s="22" t="str">
        <f>IF(M2619=FALSE,NA(),IF(SUM(J2622:J2641)=2,"yes","no"))</f>
        <v>yes</v>
      </c>
      <c r="X2619" s="2" cm="2">
        <f t="array" ref="X2619:X2620">FREQUENCY(IF('Data Transformation'!$B$425:$B$6424='Bin Analysis'!L2619,'Data Transformation'!$G$425:$G$6424),'Data Transformation'!$U$11)</f>
        <v>19</v>
      </c>
      <c r="Y2619" s="2" cm="2">
        <f t="array" ref="Y2619:Y2620">FREQUENCY(IF('Data Transformation'!$B$425:$B$6424='Bin Analysis'!L2619,'Data Transformation'!$G$425:$G$6424),'Data Transformation'!$U$12)</f>
        <v>19</v>
      </c>
    </row>
    <row r="2620" spans="1:25" x14ac:dyDescent="0.45">
      <c r="A2620" s="14" t="s">
        <v>67</v>
      </c>
      <c r="B2620" t="s">
        <v>47</v>
      </c>
      <c r="C2620" t="s">
        <v>5</v>
      </c>
      <c r="D2620" t="s">
        <v>100</v>
      </c>
      <c r="E2620" t="s">
        <v>101</v>
      </c>
      <c r="F2620" t="s">
        <v>102</v>
      </c>
      <c r="G2620" t="s">
        <v>70</v>
      </c>
      <c r="H2620" t="s">
        <v>31</v>
      </c>
      <c r="I2620" t="s">
        <v>32</v>
      </c>
      <c r="J2620" t="s">
        <v>46</v>
      </c>
      <c r="K2620" s="14" t="s">
        <v>45</v>
      </c>
      <c r="M2620" s="14"/>
      <c r="X2620" s="2">
        <v>0</v>
      </c>
      <c r="Y2620" s="2">
        <v>0</v>
      </c>
    </row>
    <row r="2621" spans="1:25" x14ac:dyDescent="0.4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45">
      <c r="A2622" s="32">
        <f>IF(Weighting!$P$6&gt;0,B2622,"")</f>
        <v>0.3356747967</v>
      </c>
      <c r="B2622">
        <f>Weighting!$C$6</f>
        <v>0.3356747967</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19</v>
      </c>
      <c r="I2622">
        <f>H2622-H2621</f>
        <v>19</v>
      </c>
      <c r="J2622">
        <f>IF(I2622=0,0,1)</f>
        <v>1</v>
      </c>
      <c r="K2622">
        <f>J2622*Weighting!$W$6</f>
        <v>1</v>
      </c>
      <c r="M2622" s="14"/>
    </row>
    <row r="2623" spans="1:25" x14ac:dyDescent="0.45">
      <c r="A2623" s="32">
        <f>IF(Weighting!$P$7&gt;0,B2623,"")</f>
        <v>0.44134959340000002</v>
      </c>
      <c r="B2623">
        <f>Weighting!$C$7</f>
        <v>0.44134959340000002</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19</v>
      </c>
      <c r="I2623">
        <f t="shared" ref="I2623:I2641" si="328">H2623-H2622</f>
        <v>0</v>
      </c>
      <c r="J2623">
        <f>IF(I2623=0,0,1)</f>
        <v>0</v>
      </c>
      <c r="K2623">
        <f>J2623*Weighting!$W$7</f>
        <v>0</v>
      </c>
      <c r="M2623" s="14"/>
    </row>
    <row r="2624" spans="1:25" x14ac:dyDescent="0.45">
      <c r="A2624" s="32">
        <f>IF(Weighting!$P$8&gt;0,B2624,"")</f>
        <v>0.54702439010000004</v>
      </c>
      <c r="B2624">
        <f>Weighting!$C$8</f>
        <v>0.54702439010000004</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19</v>
      </c>
      <c r="I2624">
        <f t="shared" si="328"/>
        <v>0</v>
      </c>
      <c r="J2624">
        <f t="shared" ref="J2624:J2641" si="329">IF(I2624=0,0,1)</f>
        <v>0</v>
      </c>
      <c r="K2624">
        <f>J2624*Weighting!$W$8</f>
        <v>0</v>
      </c>
      <c r="M2624" s="14"/>
    </row>
    <row r="2625" spans="1:13" x14ac:dyDescent="0.45">
      <c r="A2625" s="32">
        <f>IF(Weighting!$P$9&gt;0,B2625,"")</f>
        <v>0.65269918680000005</v>
      </c>
      <c r="B2625" s="50">
        <f>Weighting!$C$9</f>
        <v>0.65269918680000005</v>
      </c>
      <c r="C2625">
        <f>Weighting!$F$9</f>
        <v>0</v>
      </c>
      <c r="D2625" t="b">
        <f>IF(C2625=1,'Data Transformation'!$G$3+0.5*'Data Transformation'!$W$25,IF(C2626=1,D2626-'Data Transformation'!$W$25,FALSE))</f>
        <v>0</v>
      </c>
      <c r="E2625" t="str">
        <f t="array" ref="E2625">IF(ISLOGICAL(D2625),"",FREQUENCY(IF('Data Transformation'!$B$425:$B$8425='Bin Analysis'!$B2619,'Data Transformation'!$G$425:$G$8425),D2625))</f>
        <v/>
      </c>
      <c r="F2625" t="str">
        <f t="shared" si="327"/>
        <v/>
      </c>
      <c r="G2625">
        <f>Weighting!$H$9</f>
        <v>0</v>
      </c>
      <c r="H2625">
        <f t="array" ref="H2625">FREQUENCY(IF('Data Transformation'!$B$4:$B$8425=B2619,'Data Transformation'!$G$4:$G$8425),'Bin Analysis'!$B2625)</f>
        <v>19</v>
      </c>
      <c r="I2625">
        <f t="shared" si="328"/>
        <v>0</v>
      </c>
      <c r="J2625">
        <f t="shared" si="329"/>
        <v>0</v>
      </c>
      <c r="K2625">
        <f>J2625*Weighting!$W$9</f>
        <v>0</v>
      </c>
      <c r="M2625" s="14"/>
    </row>
    <row r="2626" spans="1:13" x14ac:dyDescent="0.45">
      <c r="A2626" s="32">
        <f>IF(Weighting!$P$10&gt;0,B2626,"")</f>
        <v>0.75837398350000007</v>
      </c>
      <c r="B2626">
        <f>Weighting!$C$10</f>
        <v>0.75837398350000007</v>
      </c>
      <c r="C2626">
        <f>Weighting!$F$10</f>
        <v>0</v>
      </c>
      <c r="D2626" t="b">
        <f>IF(C2626=1,'Data Transformation'!$G$3+0.5*'Data Transformation'!$W$25,IF(C2627=1,D2627-'Data Transformation'!$W$25,FALSE))</f>
        <v>0</v>
      </c>
      <c r="E2626" t="str">
        <f t="array" ref="E2626">IF(ISLOGICAL(D2626),"",FREQUENCY(IF('Data Transformation'!$B$425:$B$8425='Bin Analysis'!$B2619,'Data Transformation'!$G$425:$G$8425),D2626))</f>
        <v/>
      </c>
      <c r="F2626" t="str">
        <f t="shared" si="327"/>
        <v/>
      </c>
      <c r="G2626">
        <f>Weighting!$H$10</f>
        <v>0</v>
      </c>
      <c r="H2626">
        <f t="array" ref="H2626">FREQUENCY(IF('Data Transformation'!$B$4:$B$8425=B2619,'Data Transformation'!$G$4:$G$8425),'Bin Analysis'!$B2626)</f>
        <v>19</v>
      </c>
      <c r="I2626">
        <f t="shared" si="328"/>
        <v>0</v>
      </c>
      <c r="J2626">
        <f t="shared" si="329"/>
        <v>0</v>
      </c>
      <c r="K2626">
        <f>J2626*Weighting!$W$10</f>
        <v>0</v>
      </c>
      <c r="M2626" s="14"/>
    </row>
    <row r="2627" spans="1:13" x14ac:dyDescent="0.45">
      <c r="A2627" s="32">
        <f>IF(Weighting!$P$11&gt;0,B2627,"")</f>
        <v>0.86404878020000009</v>
      </c>
      <c r="B2627">
        <f>Weighting!$C$11</f>
        <v>0.86404878020000009</v>
      </c>
      <c r="C2627">
        <f>Weighting!$F$11</f>
        <v>0</v>
      </c>
      <c r="D2627" t="b">
        <f>IF(C2627=1,'Data Transformation'!$G$3+0.5*'Data Transformation'!$W$25,IF(C2628=1,D2628-'Data Transformation'!$W$25,FALSE))</f>
        <v>0</v>
      </c>
      <c r="E2627" t="str">
        <f t="array" ref="E2627">IF(ISLOGICAL(D2627),"",FREQUENCY(IF('Data Transformation'!$B$425:$B$8425='Bin Analysis'!$B2619,'Data Transformation'!$G$425:$G$8425),D2627))</f>
        <v/>
      </c>
      <c r="F2627" t="str">
        <f t="shared" si="327"/>
        <v/>
      </c>
      <c r="G2627">
        <f>Weighting!$H$11</f>
        <v>0</v>
      </c>
      <c r="H2627">
        <f t="array" ref="H2627">FREQUENCY(IF('Data Transformation'!$B$4:$B$8425=B2619,'Data Transformation'!$G$4:$G$8425),'Bin Analysis'!$B2627)</f>
        <v>19</v>
      </c>
      <c r="I2627">
        <f t="shared" si="328"/>
        <v>0</v>
      </c>
      <c r="J2627">
        <f t="shared" si="329"/>
        <v>0</v>
      </c>
      <c r="K2627">
        <f>J2627*Weighting!$W$11</f>
        <v>0</v>
      </c>
      <c r="M2627" s="14"/>
    </row>
    <row r="2628" spans="1:13" x14ac:dyDescent="0.45">
      <c r="A2628" s="32">
        <f>IF(Weighting!$P$12&gt;0,B2628,"")</f>
        <v>0.96972357690000011</v>
      </c>
      <c r="B2628">
        <f>Weighting!$C$12</f>
        <v>0.96972357690000011</v>
      </c>
      <c r="C2628">
        <f>Weighting!$F$12</f>
        <v>0</v>
      </c>
      <c r="D2628">
        <f>IF(C2628=1,'Data Transformation'!$G$3+0.5*'Data Transformation'!$W$25,IF(C2629=1,D2629-'Data Transformation'!$W$25,FALSE))</f>
        <v>0.76999999999999991</v>
      </c>
      <c r="E2628">
        <f t="array" ref="E2628">IF(ISLOGICAL(D2628),"",FREQUENCY(IF('Data Transformation'!$B$425:$B$8425='Bin Analysis'!$B2619,'Data Transformation'!$G$425:$G$8425),D2628))</f>
        <v>19</v>
      </c>
      <c r="F2628" t="e">
        <f t="shared" si="327"/>
        <v>#VALUE!</v>
      </c>
      <c r="G2628">
        <f>Weighting!$H$12</f>
        <v>0</v>
      </c>
      <c r="H2628">
        <f t="array" ref="H2628">FREQUENCY(IF('Data Transformation'!$B$4:$B$8425=B2619,'Data Transformation'!$G$4:$G$8425),'Bin Analysis'!$B2628)</f>
        <v>19</v>
      </c>
      <c r="I2628">
        <f t="shared" si="328"/>
        <v>0</v>
      </c>
      <c r="J2628">
        <f t="shared" si="329"/>
        <v>0</v>
      </c>
      <c r="K2628">
        <f>J2628*Weighting!$W$12</f>
        <v>0</v>
      </c>
      <c r="M2628" s="14"/>
    </row>
    <row r="2629" spans="1:13" x14ac:dyDescent="0.45">
      <c r="A2629" s="32">
        <f>IF(Weighting!$P$13&gt;0,B2629,"")</f>
        <v>1.0753983736000001</v>
      </c>
      <c r="B2629">
        <f>Weighting!$C$13</f>
        <v>1.0753983736000001</v>
      </c>
      <c r="C2629">
        <f>Weighting!$F$13</f>
        <v>1</v>
      </c>
      <c r="D2629">
        <f>IF(C2629=1,'Data Transformation'!$G$3+0.5*'Data Transformation'!$W$25,IF(C2630=1,D2630-'Data Transformation'!$W$25,FALSE))</f>
        <v>1.17</v>
      </c>
      <c r="E2629">
        <f t="array" ref="E2629">IF(ISLOGICAL(D2629),"",FREQUENCY(IF('Data Transformation'!$B$425:$B$8425='Bin Analysis'!$B2619,'Data Transformation'!$G$425:$G$8425),D2629))</f>
        <v>19</v>
      </c>
      <c r="F2629">
        <f t="shared" si="327"/>
        <v>0</v>
      </c>
      <c r="G2629">
        <f>Weighting!$H$13</f>
        <v>0</v>
      </c>
      <c r="H2629">
        <f t="array" ref="H2629">FREQUENCY(IF('Data Transformation'!$B$4:$B$8425=B2619,'Data Transformation'!$G$4:$G$8425),'Bin Analysis'!$B2629)</f>
        <v>20</v>
      </c>
      <c r="I2629">
        <f t="shared" si="328"/>
        <v>1</v>
      </c>
      <c r="J2629">
        <f t="shared" si="329"/>
        <v>1</v>
      </c>
      <c r="K2629">
        <f>J2629*Weighting!$W$13</f>
        <v>1</v>
      </c>
      <c r="M2629" s="14"/>
    </row>
    <row r="2630" spans="1:13" x14ac:dyDescent="0.45">
      <c r="A2630" s="32">
        <f>IF(Weighting!$P$14&gt;0,B2630,"")</f>
        <v>1.1810731703000001</v>
      </c>
      <c r="B2630">
        <f>Weighting!$C$14</f>
        <v>1.1810731703000001</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20</v>
      </c>
      <c r="I2630">
        <f t="shared" si="328"/>
        <v>0</v>
      </c>
      <c r="J2630">
        <f t="shared" si="329"/>
        <v>0</v>
      </c>
      <c r="K2630">
        <f>J2630*Weighting!$W$14</f>
        <v>0</v>
      </c>
      <c r="M2630" s="14"/>
    </row>
    <row r="2631" spans="1:13" x14ac:dyDescent="0.45">
      <c r="A2631" s="32">
        <f>IF(Weighting!$P$15&gt;0,B2631,"")</f>
        <v>1.2867489670000001</v>
      </c>
      <c r="B2631">
        <f>Weighting!$C$15</f>
        <v>1.2867489670000001</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20</v>
      </c>
      <c r="I2631">
        <f t="shared" si="328"/>
        <v>0</v>
      </c>
      <c r="J2631">
        <f t="shared" si="329"/>
        <v>0</v>
      </c>
      <c r="K2631">
        <f>J2631*Weighting!$W$15</f>
        <v>0</v>
      </c>
      <c r="M2631" s="14"/>
    </row>
    <row r="2632" spans="1:13" x14ac:dyDescent="0.45">
      <c r="A2632" s="32" t="str">
        <f>IF(Weighting!$P$16&gt;0,B2632,"")</f>
        <v/>
      </c>
      <c r="B2632">
        <f>Weighting!$C$16</f>
        <v>1.3924227637000002</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20</v>
      </c>
      <c r="I2632">
        <f t="shared" si="328"/>
        <v>0</v>
      </c>
      <c r="J2632">
        <f t="shared" si="329"/>
        <v>0</v>
      </c>
      <c r="K2632">
        <f>J2632*Weighting!$W$16</f>
        <v>0</v>
      </c>
      <c r="M2632" s="14"/>
    </row>
    <row r="2633" spans="1:13" x14ac:dyDescent="0.45">
      <c r="A2633" s="32" t="str">
        <f>IF(Weighting!$P$17&gt;0,B2633,"")</f>
        <v/>
      </c>
      <c r="B2633">
        <f>Weighting!$C$17</f>
        <v>1.4980975604000002</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20</v>
      </c>
      <c r="I2633">
        <f t="shared" si="328"/>
        <v>0</v>
      </c>
      <c r="J2633">
        <f t="shared" si="329"/>
        <v>0</v>
      </c>
      <c r="K2633">
        <f>J2633*Weighting!$W$17</f>
        <v>0</v>
      </c>
      <c r="M2633" s="14"/>
    </row>
    <row r="2634" spans="1:13" x14ac:dyDescent="0.45">
      <c r="A2634" s="32" t="str">
        <f>IF(Weighting!$P$18&gt;0,B2634,"")</f>
        <v/>
      </c>
      <c r="B2634">
        <f>Weighting!$C$18</f>
        <v>1.6037723571000002</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20</v>
      </c>
      <c r="I2634">
        <f t="shared" si="328"/>
        <v>0</v>
      </c>
      <c r="J2634">
        <f t="shared" si="329"/>
        <v>0</v>
      </c>
      <c r="K2634">
        <f>J2634*Weighting!$W$18</f>
        <v>0</v>
      </c>
      <c r="M2634" s="14"/>
    </row>
    <row r="2635" spans="1:13" x14ac:dyDescent="0.45">
      <c r="A2635" s="32" t="str">
        <f>IF(Weighting!$P$19&gt;0,B2635,"")</f>
        <v/>
      </c>
      <c r="B2635">
        <f>Weighting!$C$19</f>
        <v>1.7094471538000002</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20</v>
      </c>
      <c r="I2635">
        <f t="shared" si="328"/>
        <v>0</v>
      </c>
      <c r="J2635">
        <f t="shared" si="329"/>
        <v>0</v>
      </c>
      <c r="K2635">
        <f>J2635*Weighting!$W$19</f>
        <v>0</v>
      </c>
      <c r="M2635" s="14"/>
    </row>
    <row r="2636" spans="1:13" x14ac:dyDescent="0.45">
      <c r="A2636" s="32" t="str">
        <f>IF(Weighting!$P$20&gt;0,B2636,"")</f>
        <v/>
      </c>
      <c r="B2636">
        <f>Weighting!$C$20</f>
        <v>1.8151219505000002</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20</v>
      </c>
      <c r="I2636">
        <f t="shared" si="328"/>
        <v>0</v>
      </c>
      <c r="J2636">
        <f t="shared" si="329"/>
        <v>0</v>
      </c>
      <c r="K2636">
        <f>J2636*Weighting!$W$20</f>
        <v>0</v>
      </c>
      <c r="M2636" s="14"/>
    </row>
    <row r="2637" spans="1:13" x14ac:dyDescent="0.45">
      <c r="A2637" s="32" t="str">
        <f>IF(Weighting!$P$21&gt;0,B2637,"")</f>
        <v/>
      </c>
      <c r="B2637">
        <f>Weighting!$C$21</f>
        <v>1.9207967472000003</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20</v>
      </c>
      <c r="I2637">
        <f t="shared" si="328"/>
        <v>0</v>
      </c>
      <c r="J2637">
        <f t="shared" si="329"/>
        <v>0</v>
      </c>
      <c r="K2637">
        <f>J2637*Weighting!$W$21</f>
        <v>0</v>
      </c>
      <c r="M2637" s="14"/>
    </row>
    <row r="2638" spans="1:13" x14ac:dyDescent="0.45">
      <c r="A2638" s="32" t="str">
        <f>IF(Weighting!$P$22&gt;0,B2638,"")</f>
        <v/>
      </c>
      <c r="B2638">
        <f>Weighting!$C$22</f>
        <v>2.0264715439000001</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20</v>
      </c>
      <c r="I2638">
        <f t="shared" si="328"/>
        <v>0</v>
      </c>
      <c r="J2638">
        <f t="shared" si="329"/>
        <v>0</v>
      </c>
      <c r="K2638">
        <f>J2638*Weighting!$W$22</f>
        <v>0</v>
      </c>
      <c r="M2638" s="14"/>
    </row>
    <row r="2639" spans="1:13" x14ac:dyDescent="0.45">
      <c r="A2639" s="32" t="str">
        <f>IF(Weighting!$P$23&gt;0,B2639,"")</f>
        <v/>
      </c>
      <c r="B2639">
        <f>Weighting!$C$23</f>
        <v>2.1321463405999999</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20</v>
      </c>
      <c r="I2639">
        <f t="shared" si="328"/>
        <v>0</v>
      </c>
      <c r="J2639">
        <f t="shared" si="329"/>
        <v>0</v>
      </c>
      <c r="K2639">
        <f>J2639*Weighting!$W$23</f>
        <v>0</v>
      </c>
      <c r="M2639" s="14"/>
    </row>
    <row r="2640" spans="1:13" x14ac:dyDescent="0.45">
      <c r="A2640" s="32" t="str">
        <f>IF(Weighting!$P$24&gt;0,B2640,"")</f>
        <v/>
      </c>
      <c r="B2640">
        <f>Weighting!$C$24</f>
        <v>2.2378211372999997</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20</v>
      </c>
      <c r="I2640">
        <f t="shared" si="328"/>
        <v>0</v>
      </c>
      <c r="J2640">
        <f t="shared" si="329"/>
        <v>0</v>
      </c>
      <c r="K2640">
        <f>J2640*Weighting!$W$24</f>
        <v>0</v>
      </c>
      <c r="M2640" s="14"/>
    </row>
    <row r="2641" spans="1:25" x14ac:dyDescent="0.45">
      <c r="A2641" s="32" t="str">
        <f>IF(Weighting!$P$25&gt;0,B2641,"")</f>
        <v/>
      </c>
      <c r="B2641">
        <f>Weighting!$C$25</f>
        <v>2.3434959339999994</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20</v>
      </c>
      <c r="I2641">
        <f t="shared" si="328"/>
        <v>0</v>
      </c>
      <c r="J2641">
        <f t="shared" si="329"/>
        <v>0</v>
      </c>
      <c r="K2641">
        <f>J2641*Weighting!$W$25</f>
        <v>0</v>
      </c>
      <c r="M2641" s="14"/>
    </row>
    <row r="2642" spans="1:25" x14ac:dyDescent="0.45">
      <c r="N2642" s="57"/>
      <c r="O2642"/>
      <c r="P2642"/>
      <c r="Q2642"/>
      <c r="R2642"/>
    </row>
    <row r="2643" spans="1:25" ht="23.15" x14ac:dyDescent="0.6">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19</v>
      </c>
      <c r="N2643" s="27">
        <f>IF('Input and Summary Results'!$J$16="minimum",'Bin Analysis'!X2644/(M2643-1),'Bin Analysis'!Y2643/('Bin Analysis'!M2643-1))</f>
        <v>0</v>
      </c>
      <c r="O2643" s="27">
        <f>IF(M2643=FALSE,NA(),(VLOOKUP(1,C2646:K2665,4,FALSE))/(M2643-1))</f>
        <v>0</v>
      </c>
      <c r="P2643" s="27">
        <f>IF(M2643=FALSE,NA(),SUM(J2646:J2665)/Weighting!$S$5)</f>
        <v>0.2</v>
      </c>
      <c r="Q2643" s="27">
        <f>IF(M2643=FALSE,NA(),SUM(K2646:K2665)/Weighting!$S$6)</f>
        <v>8.6956521739130432E-2</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18</v>
      </c>
      <c r="Y2643" s="2" cm="2">
        <f t="array" ref="Y2643:Y2644">FREQUENCY(IF('Data Transformation'!$B$425:$B$6424='Bin Analysis'!L2643,'Data Transformation'!$G$425:$G$6424),'Data Transformation'!$U$12)</f>
        <v>18</v>
      </c>
    </row>
    <row r="2644" spans="1:25" x14ac:dyDescent="0.45">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4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45">
      <c r="A2646" s="32">
        <f>IF(Weighting!$P$6&gt;0,B2646,"")</f>
        <v>0.3356747967</v>
      </c>
      <c r="B2646">
        <f>Weighting!$C$6</f>
        <v>0.3356747967</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18</v>
      </c>
      <c r="I2646">
        <f>H2646-H2645</f>
        <v>18</v>
      </c>
      <c r="J2646">
        <f>IF(I2646=0,0,1)</f>
        <v>1</v>
      </c>
      <c r="K2646">
        <f>J2646*Weighting!$W$6</f>
        <v>1</v>
      </c>
      <c r="M2646" s="14"/>
    </row>
    <row r="2647" spans="1:25" x14ac:dyDescent="0.45">
      <c r="A2647" s="32">
        <f>IF(Weighting!$P$7&gt;0,B2647,"")</f>
        <v>0.44134959340000002</v>
      </c>
      <c r="B2647">
        <f>Weighting!$C$7</f>
        <v>0.44134959340000002</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18</v>
      </c>
      <c r="I2647">
        <f t="shared" ref="I2647:I2665" si="331">H2647-H2646</f>
        <v>0</v>
      </c>
      <c r="J2647">
        <f>IF(I2647=0,0,1)</f>
        <v>0</v>
      </c>
      <c r="K2647">
        <f>J2647*Weighting!$W$7</f>
        <v>0</v>
      </c>
      <c r="M2647" s="14"/>
    </row>
    <row r="2648" spans="1:25" x14ac:dyDescent="0.45">
      <c r="A2648" s="32">
        <f>IF(Weighting!$P$8&gt;0,B2648,"")</f>
        <v>0.54702439010000004</v>
      </c>
      <c r="B2648">
        <f>Weighting!$C$8</f>
        <v>0.54702439010000004</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18</v>
      </c>
      <c r="I2648">
        <f t="shared" si="331"/>
        <v>0</v>
      </c>
      <c r="J2648">
        <f t="shared" ref="J2648:J2665" si="332">IF(I2648=0,0,1)</f>
        <v>0</v>
      </c>
      <c r="K2648">
        <f>J2648*Weighting!$W$8</f>
        <v>0</v>
      </c>
      <c r="M2648" s="14"/>
    </row>
    <row r="2649" spans="1:25" x14ac:dyDescent="0.45">
      <c r="A2649" s="32">
        <f>IF(Weighting!$P$9&gt;0,B2649,"")</f>
        <v>0.65269918680000005</v>
      </c>
      <c r="B2649" s="50">
        <f>Weighting!$C$9</f>
        <v>0.65269918680000005</v>
      </c>
      <c r="C2649">
        <f>Weighting!$F$9</f>
        <v>0</v>
      </c>
      <c r="D2649" t="b">
        <f>IF(C2649=1,'Data Transformation'!$G$3+0.5*'Data Transformation'!$W$25,IF(C2650=1,D2650-'Data Transformation'!$W$25,FALSE))</f>
        <v>0</v>
      </c>
      <c r="E2649" t="str">
        <f t="array" ref="E2649">IF(ISLOGICAL(D2649),"",FREQUENCY(IF('Data Transformation'!$B$425:$B$8425='Bin Analysis'!$B2643,'Data Transformation'!$G$425:$G$8425),D2649))</f>
        <v/>
      </c>
      <c r="F2649" t="str">
        <f t="shared" si="330"/>
        <v/>
      </c>
      <c r="G2649">
        <f>Weighting!$H$9</f>
        <v>0</v>
      </c>
      <c r="H2649">
        <f t="array" ref="H2649">FREQUENCY(IF('Data Transformation'!$B$4:$B$8425=B2643,'Data Transformation'!$G$4:$G$8425),'Bin Analysis'!$B2649)</f>
        <v>18</v>
      </c>
      <c r="I2649">
        <f t="shared" si="331"/>
        <v>0</v>
      </c>
      <c r="J2649">
        <f t="shared" si="332"/>
        <v>0</v>
      </c>
      <c r="K2649">
        <f>J2649*Weighting!$W$9</f>
        <v>0</v>
      </c>
      <c r="M2649" s="14"/>
    </row>
    <row r="2650" spans="1:25" x14ac:dyDescent="0.45">
      <c r="A2650" s="32">
        <f>IF(Weighting!$P$10&gt;0,B2650,"")</f>
        <v>0.75837398350000007</v>
      </c>
      <c r="B2650">
        <f>Weighting!$C$10</f>
        <v>0.75837398350000007</v>
      </c>
      <c r="C2650">
        <f>Weighting!$F$10</f>
        <v>0</v>
      </c>
      <c r="D2650" t="b">
        <f>IF(C2650=1,'Data Transformation'!$G$3+0.5*'Data Transformation'!$W$25,IF(C2651=1,D2651-'Data Transformation'!$W$25,FALSE))</f>
        <v>0</v>
      </c>
      <c r="E2650" t="str">
        <f t="array" ref="E2650">IF(ISLOGICAL(D2650),"",FREQUENCY(IF('Data Transformation'!$B$425:$B$8425='Bin Analysis'!$B2643,'Data Transformation'!$G$425:$G$8425),D2650))</f>
        <v/>
      </c>
      <c r="F2650" t="str">
        <f t="shared" si="330"/>
        <v/>
      </c>
      <c r="G2650">
        <f>Weighting!$H$10</f>
        <v>0</v>
      </c>
      <c r="H2650">
        <f t="array" ref="H2650">FREQUENCY(IF('Data Transformation'!$B$4:$B$8425=B2643,'Data Transformation'!$G$4:$G$8425),'Bin Analysis'!$B2650)</f>
        <v>18</v>
      </c>
      <c r="I2650">
        <f t="shared" si="331"/>
        <v>0</v>
      </c>
      <c r="J2650">
        <f t="shared" si="332"/>
        <v>0</v>
      </c>
      <c r="K2650">
        <f>J2650*Weighting!$W$10</f>
        <v>0</v>
      </c>
      <c r="M2650" s="14"/>
    </row>
    <row r="2651" spans="1:25" x14ac:dyDescent="0.45">
      <c r="A2651" s="32">
        <f>IF(Weighting!$P$11&gt;0,B2651,"")</f>
        <v>0.86404878020000009</v>
      </c>
      <c r="B2651">
        <f>Weighting!$C$11</f>
        <v>0.86404878020000009</v>
      </c>
      <c r="C2651">
        <f>Weighting!$F$11</f>
        <v>0</v>
      </c>
      <c r="D2651" t="b">
        <f>IF(C2651=1,'Data Transformation'!$G$3+0.5*'Data Transformation'!$W$25,IF(C2652=1,D2652-'Data Transformation'!$W$25,FALSE))</f>
        <v>0</v>
      </c>
      <c r="E2651" t="str">
        <f t="array" ref="E2651">IF(ISLOGICAL(D2651),"",FREQUENCY(IF('Data Transformation'!$B$425:$B$8425='Bin Analysis'!$B2643,'Data Transformation'!$G$425:$G$8425),D2651))</f>
        <v/>
      </c>
      <c r="F2651" t="str">
        <f t="shared" si="330"/>
        <v/>
      </c>
      <c r="G2651">
        <f>Weighting!$H$11</f>
        <v>0</v>
      </c>
      <c r="H2651">
        <f t="array" ref="H2651">FREQUENCY(IF('Data Transformation'!$B$4:$B$8425=B2643,'Data Transformation'!$G$4:$G$8425),'Bin Analysis'!$B2651)</f>
        <v>18</v>
      </c>
      <c r="I2651">
        <f t="shared" si="331"/>
        <v>0</v>
      </c>
      <c r="J2651">
        <f t="shared" si="332"/>
        <v>0</v>
      </c>
      <c r="K2651">
        <f>J2651*Weighting!$W$11</f>
        <v>0</v>
      </c>
      <c r="M2651" s="14"/>
    </row>
    <row r="2652" spans="1:25" x14ac:dyDescent="0.45">
      <c r="A2652" s="32">
        <f>IF(Weighting!$P$12&gt;0,B2652,"")</f>
        <v>0.96972357690000011</v>
      </c>
      <c r="B2652">
        <f>Weighting!$C$12</f>
        <v>0.96972357690000011</v>
      </c>
      <c r="C2652">
        <f>Weighting!$F$12</f>
        <v>0</v>
      </c>
      <c r="D2652">
        <f>IF(C2652=1,'Data Transformation'!$G$3+0.5*'Data Transformation'!$W$25,IF(C2653=1,D2653-'Data Transformation'!$W$25,FALSE))</f>
        <v>0.76999999999999991</v>
      </c>
      <c r="E2652">
        <f t="array" ref="E2652">IF(ISLOGICAL(D2652),"",FREQUENCY(IF('Data Transformation'!$B$425:$B$8425='Bin Analysis'!$B2643,'Data Transformation'!$G$425:$G$8425),D2652))</f>
        <v>18</v>
      </c>
      <c r="F2652" t="e">
        <f t="shared" si="330"/>
        <v>#VALUE!</v>
      </c>
      <c r="G2652">
        <f>Weighting!$H$12</f>
        <v>0</v>
      </c>
      <c r="H2652">
        <f t="array" ref="H2652">FREQUENCY(IF('Data Transformation'!$B$4:$B$8425=B2643,'Data Transformation'!$G$4:$G$8425),'Bin Analysis'!$B2652)</f>
        <v>18</v>
      </c>
      <c r="I2652">
        <f t="shared" si="331"/>
        <v>0</v>
      </c>
      <c r="J2652">
        <f t="shared" si="332"/>
        <v>0</v>
      </c>
      <c r="K2652">
        <f>J2652*Weighting!$W$12</f>
        <v>0</v>
      </c>
      <c r="M2652" s="14"/>
    </row>
    <row r="2653" spans="1:25" x14ac:dyDescent="0.45">
      <c r="A2653" s="32">
        <f>IF(Weighting!$P$13&gt;0,B2653,"")</f>
        <v>1.0753983736000001</v>
      </c>
      <c r="B2653">
        <f>Weighting!$C$13</f>
        <v>1.0753983736000001</v>
      </c>
      <c r="C2653">
        <f>Weighting!$F$13</f>
        <v>1</v>
      </c>
      <c r="D2653">
        <f>IF(C2653=1,'Data Transformation'!$G$3+0.5*'Data Transformation'!$W$25,IF(C2654=1,D2654-'Data Transformation'!$W$25,FALSE))</f>
        <v>1.17</v>
      </c>
      <c r="E2653">
        <f t="array" ref="E2653">IF(ISLOGICAL(D2653),"",FREQUENCY(IF('Data Transformation'!$B$425:$B$8425='Bin Analysis'!$B2643,'Data Transformation'!$G$425:$G$8425),D2653))</f>
        <v>18</v>
      </c>
      <c r="F2653">
        <f t="shared" si="330"/>
        <v>0</v>
      </c>
      <c r="G2653">
        <f>Weighting!$H$13</f>
        <v>0</v>
      </c>
      <c r="H2653">
        <f t="array" ref="H2653">FREQUENCY(IF('Data Transformation'!$B$4:$B$8425=B2643,'Data Transformation'!$G$4:$G$8425),'Bin Analysis'!$B2653)</f>
        <v>19</v>
      </c>
      <c r="I2653">
        <f t="shared" si="331"/>
        <v>1</v>
      </c>
      <c r="J2653">
        <f t="shared" si="332"/>
        <v>1</v>
      </c>
      <c r="K2653">
        <f>J2653*Weighting!$W$13</f>
        <v>1</v>
      </c>
      <c r="M2653" s="14"/>
    </row>
    <row r="2654" spans="1:25" x14ac:dyDescent="0.45">
      <c r="A2654" s="32">
        <f>IF(Weighting!$P$14&gt;0,B2654,"")</f>
        <v>1.1810731703000001</v>
      </c>
      <c r="B2654">
        <f>Weighting!$C$14</f>
        <v>1.1810731703000001</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19</v>
      </c>
      <c r="I2654">
        <f t="shared" si="331"/>
        <v>0</v>
      </c>
      <c r="J2654">
        <f t="shared" si="332"/>
        <v>0</v>
      </c>
      <c r="K2654">
        <f>J2654*Weighting!$W$14</f>
        <v>0</v>
      </c>
      <c r="M2654" s="14"/>
    </row>
    <row r="2655" spans="1:25" x14ac:dyDescent="0.45">
      <c r="A2655" s="32">
        <f>IF(Weighting!$P$15&gt;0,B2655,"")</f>
        <v>1.2867489670000001</v>
      </c>
      <c r="B2655">
        <f>Weighting!$C$15</f>
        <v>1.2867489670000001</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19</v>
      </c>
      <c r="I2655">
        <f t="shared" si="331"/>
        <v>0</v>
      </c>
      <c r="J2655">
        <f t="shared" si="332"/>
        <v>0</v>
      </c>
      <c r="K2655">
        <f>J2655*Weighting!$W$15</f>
        <v>0</v>
      </c>
      <c r="M2655" s="14"/>
    </row>
    <row r="2656" spans="1:25" x14ac:dyDescent="0.45">
      <c r="A2656" s="32" t="str">
        <f>IF(Weighting!$P$16&gt;0,B2656,"")</f>
        <v/>
      </c>
      <c r="B2656">
        <f>Weighting!$C$16</f>
        <v>1.3924227637000002</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19</v>
      </c>
      <c r="I2656">
        <f t="shared" si="331"/>
        <v>0</v>
      </c>
      <c r="J2656">
        <f t="shared" si="332"/>
        <v>0</v>
      </c>
      <c r="K2656">
        <f>J2656*Weighting!$W$16</f>
        <v>0</v>
      </c>
      <c r="M2656" s="14"/>
    </row>
    <row r="2657" spans="1:25" x14ac:dyDescent="0.45">
      <c r="A2657" s="32" t="str">
        <f>IF(Weighting!$P$17&gt;0,B2657,"")</f>
        <v/>
      </c>
      <c r="B2657">
        <f>Weighting!$C$17</f>
        <v>1.4980975604000002</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19</v>
      </c>
      <c r="I2657">
        <f t="shared" si="331"/>
        <v>0</v>
      </c>
      <c r="J2657">
        <f t="shared" si="332"/>
        <v>0</v>
      </c>
      <c r="K2657">
        <f>J2657*Weighting!$W$17</f>
        <v>0</v>
      </c>
      <c r="M2657" s="14"/>
    </row>
    <row r="2658" spans="1:25" x14ac:dyDescent="0.45">
      <c r="A2658" s="32" t="str">
        <f>IF(Weighting!$P$18&gt;0,B2658,"")</f>
        <v/>
      </c>
      <c r="B2658">
        <f>Weighting!$C$18</f>
        <v>1.6037723571000002</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19</v>
      </c>
      <c r="I2658">
        <f t="shared" si="331"/>
        <v>0</v>
      </c>
      <c r="J2658">
        <f t="shared" si="332"/>
        <v>0</v>
      </c>
      <c r="K2658">
        <f>J2658*Weighting!$W$18</f>
        <v>0</v>
      </c>
      <c r="M2658" s="14"/>
    </row>
    <row r="2659" spans="1:25" x14ac:dyDescent="0.45">
      <c r="A2659" s="32" t="str">
        <f>IF(Weighting!$P$19&gt;0,B2659,"")</f>
        <v/>
      </c>
      <c r="B2659">
        <f>Weighting!$C$19</f>
        <v>1.7094471538000002</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19</v>
      </c>
      <c r="I2659">
        <f t="shared" si="331"/>
        <v>0</v>
      </c>
      <c r="J2659">
        <f t="shared" si="332"/>
        <v>0</v>
      </c>
      <c r="K2659">
        <f>J2659*Weighting!$W$19</f>
        <v>0</v>
      </c>
      <c r="M2659" s="14"/>
    </row>
    <row r="2660" spans="1:25" x14ac:dyDescent="0.45">
      <c r="A2660" s="32" t="str">
        <f>IF(Weighting!$P$20&gt;0,B2660,"")</f>
        <v/>
      </c>
      <c r="B2660">
        <f>Weighting!$C$20</f>
        <v>1.8151219505000002</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19</v>
      </c>
      <c r="I2660">
        <f t="shared" si="331"/>
        <v>0</v>
      </c>
      <c r="J2660">
        <f t="shared" si="332"/>
        <v>0</v>
      </c>
      <c r="K2660">
        <f>J2660*Weighting!$W$20</f>
        <v>0</v>
      </c>
      <c r="M2660" s="14"/>
    </row>
    <row r="2661" spans="1:25" x14ac:dyDescent="0.45">
      <c r="A2661" s="32" t="str">
        <f>IF(Weighting!$P$21&gt;0,B2661,"")</f>
        <v/>
      </c>
      <c r="B2661">
        <f>Weighting!$C$21</f>
        <v>1.9207967472000003</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19</v>
      </c>
      <c r="I2661">
        <f t="shared" si="331"/>
        <v>0</v>
      </c>
      <c r="J2661">
        <f t="shared" si="332"/>
        <v>0</v>
      </c>
      <c r="K2661">
        <f>J2661*Weighting!$W$21</f>
        <v>0</v>
      </c>
      <c r="M2661" s="14"/>
    </row>
    <row r="2662" spans="1:25" x14ac:dyDescent="0.45">
      <c r="A2662" s="32" t="str">
        <f>IF(Weighting!$P$22&gt;0,B2662,"")</f>
        <v/>
      </c>
      <c r="B2662">
        <f>Weighting!$C$22</f>
        <v>2.0264715439000001</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19</v>
      </c>
      <c r="I2662">
        <f t="shared" si="331"/>
        <v>0</v>
      </c>
      <c r="J2662">
        <f t="shared" si="332"/>
        <v>0</v>
      </c>
      <c r="K2662">
        <f>J2662*Weighting!$W$22</f>
        <v>0</v>
      </c>
      <c r="M2662" s="14"/>
    </row>
    <row r="2663" spans="1:25" x14ac:dyDescent="0.45">
      <c r="A2663" s="32" t="str">
        <f>IF(Weighting!$P$23&gt;0,B2663,"")</f>
        <v/>
      </c>
      <c r="B2663">
        <f>Weighting!$C$23</f>
        <v>2.1321463405999999</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19</v>
      </c>
      <c r="I2663">
        <f t="shared" si="331"/>
        <v>0</v>
      </c>
      <c r="J2663">
        <f t="shared" si="332"/>
        <v>0</v>
      </c>
      <c r="K2663">
        <f>J2663*Weighting!$W$23</f>
        <v>0</v>
      </c>
      <c r="M2663" s="14"/>
    </row>
    <row r="2664" spans="1:25" x14ac:dyDescent="0.45">
      <c r="A2664" s="32" t="str">
        <f>IF(Weighting!$P$24&gt;0,B2664,"")</f>
        <v/>
      </c>
      <c r="B2664">
        <f>Weighting!$C$24</f>
        <v>2.2378211372999997</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19</v>
      </c>
      <c r="I2664">
        <f t="shared" si="331"/>
        <v>0</v>
      </c>
      <c r="J2664">
        <f t="shared" si="332"/>
        <v>0</v>
      </c>
      <c r="K2664">
        <f>J2664*Weighting!$W$24</f>
        <v>0</v>
      </c>
      <c r="M2664" s="14"/>
    </row>
    <row r="2665" spans="1:25" x14ac:dyDescent="0.45">
      <c r="A2665" s="32" t="str">
        <f>IF(Weighting!$P$25&gt;0,B2665,"")</f>
        <v/>
      </c>
      <c r="B2665">
        <f>Weighting!$C$25</f>
        <v>2.3434959339999994</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19</v>
      </c>
      <c r="I2665">
        <f t="shared" si="331"/>
        <v>0</v>
      </c>
      <c r="J2665">
        <f t="shared" si="332"/>
        <v>0</v>
      </c>
      <c r="K2665">
        <f>J2665*Weighting!$W$25</f>
        <v>0</v>
      </c>
      <c r="M2665" s="14"/>
    </row>
    <row r="2666" spans="1:25" x14ac:dyDescent="0.45">
      <c r="O2666"/>
      <c r="P2666"/>
      <c r="Q2666"/>
      <c r="R2666"/>
    </row>
    <row r="2667" spans="1:25" ht="23.15" x14ac:dyDescent="0.6">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20</v>
      </c>
      <c r="N2667" s="27">
        <f>IF('Input and Summary Results'!$J$16="minimum",'Bin Analysis'!X2668/(M2667-1),'Bin Analysis'!Y2667/('Bin Analysis'!M2667-1))</f>
        <v>0</v>
      </c>
      <c r="O2667" s="27">
        <f>IF(M2667=FALSE,NA(),(VLOOKUP(1,C2670:K2689,4,FALSE))/(M2667-1))</f>
        <v>0</v>
      </c>
      <c r="P2667" s="27">
        <f>IF(M2667=FALSE,NA(),SUM(J2670:J2689)/Weighting!$S$5)</f>
        <v>0.2</v>
      </c>
      <c r="Q2667" s="27">
        <f>IF(M2667=FALSE,NA(),SUM(K2670:K2689)/Weighting!$S$6)</f>
        <v>8.6956521739130432E-2</v>
      </c>
      <c r="R2667" s="27">
        <f>IF(M2667=FALSE,NA(),(VLOOKUP(1,G2670:K2689,3,FALSE))/(M2667-1))</f>
        <v>1</v>
      </c>
      <c r="S2667" s="22" t="str">
        <f>IF(M2667=FALSE,NA(),IF(SUM(J2670:J2689)=2,"yes","no"))</f>
        <v>yes</v>
      </c>
      <c r="X2667" s="2" cm="2">
        <f t="array" ref="X2667:X2668">FREQUENCY(IF('Data Transformation'!$B$425:$B$6424='Bin Analysis'!L2667,'Data Transformation'!$G$425:$G$6424),'Data Transformation'!$U$11)</f>
        <v>19</v>
      </c>
      <c r="Y2667" s="2" cm="2">
        <f t="array" ref="Y2667:Y2668">FREQUENCY(IF('Data Transformation'!$B$425:$B$6424='Bin Analysis'!L2667,'Data Transformation'!$G$425:$G$6424),'Data Transformation'!$U$12)</f>
        <v>19</v>
      </c>
    </row>
    <row r="2668" spans="1:25" x14ac:dyDescent="0.45">
      <c r="A2668" s="14" t="s">
        <v>67</v>
      </c>
      <c r="B2668" t="s">
        <v>47</v>
      </c>
      <c r="C2668" t="s">
        <v>5</v>
      </c>
      <c r="D2668" t="s">
        <v>100</v>
      </c>
      <c r="E2668" t="s">
        <v>101</v>
      </c>
      <c r="F2668" t="s">
        <v>102</v>
      </c>
      <c r="G2668" t="s">
        <v>70</v>
      </c>
      <c r="H2668" t="s">
        <v>31</v>
      </c>
      <c r="I2668" t="s">
        <v>32</v>
      </c>
      <c r="J2668" t="s">
        <v>46</v>
      </c>
      <c r="K2668" s="14" t="s">
        <v>45</v>
      </c>
      <c r="M2668" s="14"/>
      <c r="X2668" s="2">
        <v>0</v>
      </c>
      <c r="Y2668" s="2">
        <v>0</v>
      </c>
    </row>
    <row r="2669" spans="1:25" x14ac:dyDescent="0.4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45">
      <c r="A2670" s="32">
        <f>IF(Weighting!$P$6&gt;0,B2670,"")</f>
        <v>0.3356747967</v>
      </c>
      <c r="B2670">
        <f>Weighting!$C$6</f>
        <v>0.3356747967</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19</v>
      </c>
      <c r="I2670">
        <f>H2670-H2669</f>
        <v>19</v>
      </c>
      <c r="J2670">
        <f>IF(I2670=0,0,1)</f>
        <v>1</v>
      </c>
      <c r="K2670">
        <f>J2670*Weighting!$W$6</f>
        <v>1</v>
      </c>
      <c r="M2670" s="14"/>
    </row>
    <row r="2671" spans="1:25" x14ac:dyDescent="0.45">
      <c r="A2671" s="32">
        <f>IF(Weighting!$P$7&gt;0,B2671,"")</f>
        <v>0.44134959340000002</v>
      </c>
      <c r="B2671">
        <f>Weighting!$C$7</f>
        <v>0.44134959340000002</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19</v>
      </c>
      <c r="I2671">
        <f t="shared" ref="I2671:I2689" si="334">H2671-H2670</f>
        <v>0</v>
      </c>
      <c r="J2671">
        <f>IF(I2671=0,0,1)</f>
        <v>0</v>
      </c>
      <c r="K2671">
        <f>J2671*Weighting!$W$7</f>
        <v>0</v>
      </c>
      <c r="M2671" s="14"/>
    </row>
    <row r="2672" spans="1:25" x14ac:dyDescent="0.45">
      <c r="A2672" s="32">
        <f>IF(Weighting!$P$8&gt;0,B2672,"")</f>
        <v>0.54702439010000004</v>
      </c>
      <c r="B2672">
        <f>Weighting!$C$8</f>
        <v>0.54702439010000004</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19</v>
      </c>
      <c r="I2672">
        <f t="shared" si="334"/>
        <v>0</v>
      </c>
      <c r="J2672">
        <f t="shared" ref="J2672:J2689" si="335">IF(I2672=0,0,1)</f>
        <v>0</v>
      </c>
      <c r="K2672">
        <f>J2672*Weighting!$W$8</f>
        <v>0</v>
      </c>
      <c r="M2672" s="14"/>
    </row>
    <row r="2673" spans="1:13" x14ac:dyDescent="0.45">
      <c r="A2673" s="32">
        <f>IF(Weighting!$P$9&gt;0,B2673,"")</f>
        <v>0.65269918680000005</v>
      </c>
      <c r="B2673" s="50">
        <f>Weighting!$C$9</f>
        <v>0.65269918680000005</v>
      </c>
      <c r="C2673">
        <f>Weighting!$F$9</f>
        <v>0</v>
      </c>
      <c r="D2673" t="b">
        <f>IF(C2673=1,'Data Transformation'!$G$3+0.5*'Data Transformation'!$W$25,IF(C2674=1,D2674-'Data Transformation'!$W$25,FALSE))</f>
        <v>0</v>
      </c>
      <c r="E2673" t="str">
        <f t="array" ref="E2673">IF(ISLOGICAL(D2673),"",FREQUENCY(IF('Data Transformation'!$B$425:$B$8425='Bin Analysis'!$B2667,'Data Transformation'!$G$425:$G$8425),D2673))</f>
        <v/>
      </c>
      <c r="F2673" t="str">
        <f t="shared" si="333"/>
        <v/>
      </c>
      <c r="G2673">
        <f>Weighting!$H$9</f>
        <v>0</v>
      </c>
      <c r="H2673">
        <f t="array" ref="H2673">FREQUENCY(IF('Data Transformation'!$B$4:$B$8425=B2667,'Data Transformation'!$G$4:$G$8425),'Bin Analysis'!$B2673)</f>
        <v>19</v>
      </c>
      <c r="I2673">
        <f t="shared" si="334"/>
        <v>0</v>
      </c>
      <c r="J2673">
        <f t="shared" si="335"/>
        <v>0</v>
      </c>
      <c r="K2673">
        <f>J2673*Weighting!$W$9</f>
        <v>0</v>
      </c>
      <c r="M2673" s="14"/>
    </row>
    <row r="2674" spans="1:13" x14ac:dyDescent="0.45">
      <c r="A2674" s="32">
        <f>IF(Weighting!$P$10&gt;0,B2674,"")</f>
        <v>0.75837398350000007</v>
      </c>
      <c r="B2674">
        <f>Weighting!$C$10</f>
        <v>0.75837398350000007</v>
      </c>
      <c r="C2674">
        <f>Weighting!$F$10</f>
        <v>0</v>
      </c>
      <c r="D2674" t="b">
        <f>IF(C2674=1,'Data Transformation'!$G$3+0.5*'Data Transformation'!$W$25,IF(C2675=1,D2675-'Data Transformation'!$W$25,FALSE))</f>
        <v>0</v>
      </c>
      <c r="E2674" t="str">
        <f t="array" ref="E2674">IF(ISLOGICAL(D2674),"",FREQUENCY(IF('Data Transformation'!$B$425:$B$8425='Bin Analysis'!$B2667,'Data Transformation'!$G$425:$G$8425),D2674))</f>
        <v/>
      </c>
      <c r="F2674" t="str">
        <f t="shared" si="333"/>
        <v/>
      </c>
      <c r="G2674">
        <f>Weighting!$H$10</f>
        <v>0</v>
      </c>
      <c r="H2674">
        <f t="array" ref="H2674">FREQUENCY(IF('Data Transformation'!$B$4:$B$8425=B2667,'Data Transformation'!$G$4:$G$8425),'Bin Analysis'!$B2674)</f>
        <v>19</v>
      </c>
      <c r="I2674">
        <f t="shared" si="334"/>
        <v>0</v>
      </c>
      <c r="J2674">
        <f t="shared" si="335"/>
        <v>0</v>
      </c>
      <c r="K2674">
        <f>J2674*Weighting!$W$10</f>
        <v>0</v>
      </c>
      <c r="M2674" s="14"/>
    </row>
    <row r="2675" spans="1:13" x14ac:dyDescent="0.45">
      <c r="A2675" s="32">
        <f>IF(Weighting!$P$11&gt;0,B2675,"")</f>
        <v>0.86404878020000009</v>
      </c>
      <c r="B2675">
        <f>Weighting!$C$11</f>
        <v>0.86404878020000009</v>
      </c>
      <c r="C2675">
        <f>Weighting!$F$11</f>
        <v>0</v>
      </c>
      <c r="D2675" t="b">
        <f>IF(C2675=1,'Data Transformation'!$G$3+0.5*'Data Transformation'!$W$25,IF(C2676=1,D2676-'Data Transformation'!$W$25,FALSE))</f>
        <v>0</v>
      </c>
      <c r="E2675" t="str">
        <f t="array" ref="E2675">IF(ISLOGICAL(D2675),"",FREQUENCY(IF('Data Transformation'!$B$425:$B$8425='Bin Analysis'!$B2667,'Data Transformation'!$G$425:$G$8425),D2675))</f>
        <v/>
      </c>
      <c r="F2675" t="str">
        <f t="shared" si="333"/>
        <v/>
      </c>
      <c r="G2675">
        <f>Weighting!$H$11</f>
        <v>0</v>
      </c>
      <c r="H2675">
        <f t="array" ref="H2675">FREQUENCY(IF('Data Transformation'!$B$4:$B$8425=B2667,'Data Transformation'!$G$4:$G$8425),'Bin Analysis'!$B2675)</f>
        <v>19</v>
      </c>
      <c r="I2675">
        <f t="shared" si="334"/>
        <v>0</v>
      </c>
      <c r="J2675">
        <f t="shared" si="335"/>
        <v>0</v>
      </c>
      <c r="K2675">
        <f>J2675*Weighting!$W$11</f>
        <v>0</v>
      </c>
      <c r="M2675" s="14"/>
    </row>
    <row r="2676" spans="1:13" x14ac:dyDescent="0.45">
      <c r="A2676" s="32">
        <f>IF(Weighting!$P$12&gt;0,B2676,"")</f>
        <v>0.96972357690000011</v>
      </c>
      <c r="B2676">
        <f>Weighting!$C$12</f>
        <v>0.96972357690000011</v>
      </c>
      <c r="C2676">
        <f>Weighting!$F$12</f>
        <v>0</v>
      </c>
      <c r="D2676">
        <f>IF(C2676=1,'Data Transformation'!$G$3+0.5*'Data Transformation'!$W$25,IF(C2677=1,D2677-'Data Transformation'!$W$25,FALSE))</f>
        <v>0.76999999999999991</v>
      </c>
      <c r="E2676">
        <f t="array" ref="E2676">IF(ISLOGICAL(D2676),"",FREQUENCY(IF('Data Transformation'!$B$425:$B$8425='Bin Analysis'!$B2667,'Data Transformation'!$G$425:$G$8425),D2676))</f>
        <v>19</v>
      </c>
      <c r="F2676" t="e">
        <f t="shared" si="333"/>
        <v>#VALUE!</v>
      </c>
      <c r="G2676">
        <f>Weighting!$H$12</f>
        <v>0</v>
      </c>
      <c r="H2676">
        <f t="array" ref="H2676">FREQUENCY(IF('Data Transformation'!$B$4:$B$8425=B2667,'Data Transformation'!$G$4:$G$8425),'Bin Analysis'!$B2676)</f>
        <v>19</v>
      </c>
      <c r="I2676">
        <f t="shared" si="334"/>
        <v>0</v>
      </c>
      <c r="J2676">
        <f t="shared" si="335"/>
        <v>0</v>
      </c>
      <c r="K2676">
        <f>J2676*Weighting!$W$12</f>
        <v>0</v>
      </c>
      <c r="M2676" s="14"/>
    </row>
    <row r="2677" spans="1:13" x14ac:dyDescent="0.45">
      <c r="A2677" s="32">
        <f>IF(Weighting!$P$13&gt;0,B2677,"")</f>
        <v>1.0753983736000001</v>
      </c>
      <c r="B2677">
        <f>Weighting!$C$13</f>
        <v>1.0753983736000001</v>
      </c>
      <c r="C2677">
        <f>Weighting!$F$13</f>
        <v>1</v>
      </c>
      <c r="D2677">
        <f>IF(C2677=1,'Data Transformation'!$G$3+0.5*'Data Transformation'!$W$25,IF(C2678=1,D2678-'Data Transformation'!$W$25,FALSE))</f>
        <v>1.17</v>
      </c>
      <c r="E2677">
        <f t="array" ref="E2677">IF(ISLOGICAL(D2677),"",FREQUENCY(IF('Data Transformation'!$B$425:$B$8425='Bin Analysis'!$B2667,'Data Transformation'!$G$425:$G$8425),D2677))</f>
        <v>19</v>
      </c>
      <c r="F2677">
        <f t="shared" si="333"/>
        <v>0</v>
      </c>
      <c r="G2677">
        <f>Weighting!$H$13</f>
        <v>0</v>
      </c>
      <c r="H2677">
        <f t="array" ref="H2677">FREQUENCY(IF('Data Transformation'!$B$4:$B$8425=B2667,'Data Transformation'!$G$4:$G$8425),'Bin Analysis'!$B2677)</f>
        <v>20</v>
      </c>
      <c r="I2677">
        <f t="shared" si="334"/>
        <v>1</v>
      </c>
      <c r="J2677">
        <f t="shared" si="335"/>
        <v>1</v>
      </c>
      <c r="K2677">
        <f>J2677*Weighting!$W$13</f>
        <v>1</v>
      </c>
      <c r="M2677" s="14"/>
    </row>
    <row r="2678" spans="1:13" x14ac:dyDescent="0.45">
      <c r="A2678" s="32">
        <f>IF(Weighting!$P$14&gt;0,B2678,"")</f>
        <v>1.1810731703000001</v>
      </c>
      <c r="B2678">
        <f>Weighting!$C$14</f>
        <v>1.1810731703000001</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20</v>
      </c>
      <c r="I2678">
        <f t="shared" si="334"/>
        <v>0</v>
      </c>
      <c r="J2678">
        <f t="shared" si="335"/>
        <v>0</v>
      </c>
      <c r="K2678">
        <f>J2678*Weighting!$W$14</f>
        <v>0</v>
      </c>
      <c r="M2678" s="14"/>
    </row>
    <row r="2679" spans="1:13" x14ac:dyDescent="0.45">
      <c r="A2679" s="32">
        <f>IF(Weighting!$P$15&gt;0,B2679,"")</f>
        <v>1.2867489670000001</v>
      </c>
      <c r="B2679">
        <f>Weighting!$C$15</f>
        <v>1.2867489670000001</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20</v>
      </c>
      <c r="I2679">
        <f t="shared" si="334"/>
        <v>0</v>
      </c>
      <c r="J2679">
        <f t="shared" si="335"/>
        <v>0</v>
      </c>
      <c r="K2679">
        <f>J2679*Weighting!$W$15</f>
        <v>0</v>
      </c>
      <c r="M2679" s="14"/>
    </row>
    <row r="2680" spans="1:13" x14ac:dyDescent="0.45">
      <c r="A2680" s="32" t="str">
        <f>IF(Weighting!$P$16&gt;0,B2680,"")</f>
        <v/>
      </c>
      <c r="B2680">
        <f>Weighting!$C$16</f>
        <v>1.3924227637000002</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20</v>
      </c>
      <c r="I2680">
        <f t="shared" si="334"/>
        <v>0</v>
      </c>
      <c r="J2680">
        <f t="shared" si="335"/>
        <v>0</v>
      </c>
      <c r="K2680">
        <f>J2680*Weighting!$W$16</f>
        <v>0</v>
      </c>
      <c r="M2680" s="14"/>
    </row>
    <row r="2681" spans="1:13" x14ac:dyDescent="0.45">
      <c r="A2681" s="32" t="str">
        <f>IF(Weighting!$P$17&gt;0,B2681,"")</f>
        <v/>
      </c>
      <c r="B2681">
        <f>Weighting!$C$17</f>
        <v>1.4980975604000002</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20</v>
      </c>
      <c r="I2681">
        <f t="shared" si="334"/>
        <v>0</v>
      </c>
      <c r="J2681">
        <f t="shared" si="335"/>
        <v>0</v>
      </c>
      <c r="K2681">
        <f>J2681*Weighting!$W$17</f>
        <v>0</v>
      </c>
      <c r="M2681" s="14"/>
    </row>
    <row r="2682" spans="1:13" x14ac:dyDescent="0.45">
      <c r="A2682" s="32" t="str">
        <f>IF(Weighting!$P$18&gt;0,B2682,"")</f>
        <v/>
      </c>
      <c r="B2682">
        <f>Weighting!$C$18</f>
        <v>1.6037723571000002</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20</v>
      </c>
      <c r="I2682">
        <f t="shared" si="334"/>
        <v>0</v>
      </c>
      <c r="J2682">
        <f t="shared" si="335"/>
        <v>0</v>
      </c>
      <c r="K2682">
        <f>J2682*Weighting!$W$18</f>
        <v>0</v>
      </c>
      <c r="M2682" s="14"/>
    </row>
    <row r="2683" spans="1:13" x14ac:dyDescent="0.45">
      <c r="A2683" s="32" t="str">
        <f>IF(Weighting!$P$19&gt;0,B2683,"")</f>
        <v/>
      </c>
      <c r="B2683">
        <f>Weighting!$C$19</f>
        <v>1.7094471538000002</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20</v>
      </c>
      <c r="I2683">
        <f t="shared" si="334"/>
        <v>0</v>
      </c>
      <c r="J2683">
        <f t="shared" si="335"/>
        <v>0</v>
      </c>
      <c r="K2683">
        <f>J2683*Weighting!$W$19</f>
        <v>0</v>
      </c>
      <c r="M2683" s="14"/>
    </row>
    <row r="2684" spans="1:13" x14ac:dyDescent="0.45">
      <c r="A2684" s="32" t="str">
        <f>IF(Weighting!$P$20&gt;0,B2684,"")</f>
        <v/>
      </c>
      <c r="B2684">
        <f>Weighting!$C$20</f>
        <v>1.8151219505000002</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20</v>
      </c>
      <c r="I2684">
        <f t="shared" si="334"/>
        <v>0</v>
      </c>
      <c r="J2684">
        <f t="shared" si="335"/>
        <v>0</v>
      </c>
      <c r="K2684">
        <f>J2684*Weighting!$W$20</f>
        <v>0</v>
      </c>
      <c r="M2684" s="14"/>
    </row>
    <row r="2685" spans="1:13" x14ac:dyDescent="0.45">
      <c r="A2685" s="32" t="str">
        <f>IF(Weighting!$P$21&gt;0,B2685,"")</f>
        <v/>
      </c>
      <c r="B2685">
        <f>Weighting!$C$21</f>
        <v>1.9207967472000003</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20</v>
      </c>
      <c r="I2685">
        <f t="shared" si="334"/>
        <v>0</v>
      </c>
      <c r="J2685">
        <f t="shared" si="335"/>
        <v>0</v>
      </c>
      <c r="K2685">
        <f>J2685*Weighting!$W$21</f>
        <v>0</v>
      </c>
      <c r="M2685" s="14"/>
    </row>
    <row r="2686" spans="1:13" x14ac:dyDescent="0.45">
      <c r="A2686" s="32" t="str">
        <f>IF(Weighting!$P$22&gt;0,B2686,"")</f>
        <v/>
      </c>
      <c r="B2686">
        <f>Weighting!$C$22</f>
        <v>2.0264715439000001</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20</v>
      </c>
      <c r="I2686">
        <f t="shared" si="334"/>
        <v>0</v>
      </c>
      <c r="J2686">
        <f t="shared" si="335"/>
        <v>0</v>
      </c>
      <c r="K2686">
        <f>J2686*Weighting!$W$22</f>
        <v>0</v>
      </c>
      <c r="M2686" s="14"/>
    </row>
    <row r="2687" spans="1:13" x14ac:dyDescent="0.45">
      <c r="A2687" s="32" t="str">
        <f>IF(Weighting!$P$23&gt;0,B2687,"")</f>
        <v/>
      </c>
      <c r="B2687">
        <f>Weighting!$C$23</f>
        <v>2.1321463405999999</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20</v>
      </c>
      <c r="I2687">
        <f t="shared" si="334"/>
        <v>0</v>
      </c>
      <c r="J2687">
        <f t="shared" si="335"/>
        <v>0</v>
      </c>
      <c r="K2687">
        <f>J2687*Weighting!$W$23</f>
        <v>0</v>
      </c>
      <c r="M2687" s="14"/>
    </row>
    <row r="2688" spans="1:13" x14ac:dyDescent="0.45">
      <c r="A2688" s="32" t="str">
        <f>IF(Weighting!$P$24&gt;0,B2688,"")</f>
        <v/>
      </c>
      <c r="B2688">
        <f>Weighting!$C$24</f>
        <v>2.2378211372999997</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20</v>
      </c>
      <c r="I2688">
        <f t="shared" si="334"/>
        <v>0</v>
      </c>
      <c r="J2688">
        <f t="shared" si="335"/>
        <v>0</v>
      </c>
      <c r="K2688">
        <f>J2688*Weighting!$W$24</f>
        <v>0</v>
      </c>
      <c r="M2688" s="14"/>
    </row>
    <row r="2689" spans="1:25" x14ac:dyDescent="0.45">
      <c r="A2689" s="32" t="str">
        <f>IF(Weighting!$P$25&gt;0,B2689,"")</f>
        <v/>
      </c>
      <c r="B2689">
        <f>Weighting!$C$25</f>
        <v>2.3434959339999994</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20</v>
      </c>
      <c r="I2689">
        <f t="shared" si="334"/>
        <v>0</v>
      </c>
      <c r="J2689">
        <f t="shared" si="335"/>
        <v>0</v>
      </c>
      <c r="K2689">
        <f>J2689*Weighting!$W$25</f>
        <v>0</v>
      </c>
      <c r="M2689" s="14"/>
    </row>
    <row r="2690" spans="1:25" x14ac:dyDescent="0.45">
      <c r="O2690"/>
      <c r="P2690"/>
      <c r="Q2690"/>
      <c r="R2690"/>
    </row>
    <row r="2691" spans="1:25" ht="23.15" x14ac:dyDescent="0.6">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17</v>
      </c>
      <c r="N2691" s="27">
        <f>IF('Input and Summary Results'!$J$16="minimum",'Bin Analysis'!X2692/(M2691-1),'Bin Analysis'!Y2691/('Bin Analysis'!M2691-1))</f>
        <v>0</v>
      </c>
      <c r="O2691" s="27">
        <f>IF(M2691=FALSE,NA(),(VLOOKUP(1,C2694:K2713,4,FALSE))/(M2691-1))</f>
        <v>0.125</v>
      </c>
      <c r="P2691" s="27">
        <f>IF(M2691=FALSE,NA(),SUM(J2694:J2713)/Weighting!$S$5)</f>
        <v>0.5</v>
      </c>
      <c r="Q2691" s="27">
        <f>IF(M2691=FALSE,NA(),SUM(K2694:K2713)/Weighting!$S$6)</f>
        <v>0.43478260869565216</v>
      </c>
      <c r="R2691" s="27">
        <f>IF(M2691=FALSE,NA(),(VLOOKUP(1,G2694:K2713,3,FALSE))/(M2691-1))</f>
        <v>0.8125</v>
      </c>
      <c r="S2691" s="22" t="str">
        <f>IF(M2691=FALSE,NA(),IF(SUM(J2694:J2713)=2,"yes","no"))</f>
        <v>no</v>
      </c>
      <c r="X2691" s="2" cm="2">
        <f t="array" ref="X2691:X2692">FREQUENCY(IF('Data Transformation'!$B$425:$B$6424='Bin Analysis'!L2691,'Data Transformation'!$G$425:$G$6424),'Data Transformation'!$U$11)</f>
        <v>16</v>
      </c>
      <c r="Y2691" s="2" cm="2">
        <f t="array" ref="Y2691:Y2692">FREQUENCY(IF('Data Transformation'!$B$425:$B$6424='Bin Analysis'!L2691,'Data Transformation'!$G$425:$G$6424),'Data Transformation'!$U$12)</f>
        <v>14</v>
      </c>
    </row>
    <row r="2692" spans="1:25" x14ac:dyDescent="0.45">
      <c r="A2692" s="14" t="s">
        <v>67</v>
      </c>
      <c r="B2692" t="s">
        <v>47</v>
      </c>
      <c r="C2692" t="s">
        <v>5</v>
      </c>
      <c r="D2692" t="s">
        <v>100</v>
      </c>
      <c r="E2692" t="s">
        <v>101</v>
      </c>
      <c r="F2692" t="s">
        <v>102</v>
      </c>
      <c r="G2692" t="s">
        <v>70</v>
      </c>
      <c r="H2692" t="s">
        <v>31</v>
      </c>
      <c r="I2692" t="s">
        <v>32</v>
      </c>
      <c r="J2692" t="s">
        <v>46</v>
      </c>
      <c r="K2692" s="14" t="s">
        <v>45</v>
      </c>
      <c r="M2692" s="14"/>
      <c r="X2692" s="2">
        <v>0</v>
      </c>
      <c r="Y2692" s="2">
        <v>2</v>
      </c>
    </row>
    <row r="2693" spans="1:25" x14ac:dyDescent="0.4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45">
      <c r="A2694" s="32">
        <f>IF(Weighting!$P$6&gt;0,B2694,"")</f>
        <v>0.3356747967</v>
      </c>
      <c r="B2694">
        <f>Weighting!$C$6</f>
        <v>0.3356747967</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13</v>
      </c>
      <c r="I2694">
        <f>H2694-H2693</f>
        <v>13</v>
      </c>
      <c r="J2694">
        <f>IF(I2694=0,0,1)</f>
        <v>1</v>
      </c>
      <c r="K2694">
        <f>J2694*Weighting!$W$6</f>
        <v>1</v>
      </c>
      <c r="M2694" s="14"/>
    </row>
    <row r="2695" spans="1:25" x14ac:dyDescent="0.45">
      <c r="A2695" s="32">
        <f>IF(Weighting!$P$7&gt;0,B2695,"")</f>
        <v>0.44134959340000002</v>
      </c>
      <c r="B2695">
        <f>Weighting!$C$7</f>
        <v>0.44134959340000002</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13</v>
      </c>
      <c r="I2695">
        <f t="shared" ref="I2695:I2713" si="337">H2695-H2694</f>
        <v>0</v>
      </c>
      <c r="J2695">
        <f>IF(I2695=0,0,1)</f>
        <v>0</v>
      </c>
      <c r="K2695">
        <f>J2695*Weighting!$W$7</f>
        <v>0</v>
      </c>
      <c r="M2695" s="14"/>
    </row>
    <row r="2696" spans="1:25" x14ac:dyDescent="0.45">
      <c r="A2696" s="32">
        <f>IF(Weighting!$P$8&gt;0,B2696,"")</f>
        <v>0.54702439010000004</v>
      </c>
      <c r="B2696">
        <f>Weighting!$C$8</f>
        <v>0.54702439010000004</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14</v>
      </c>
      <c r="I2696">
        <f t="shared" si="337"/>
        <v>1</v>
      </c>
      <c r="J2696">
        <f t="shared" ref="J2696:J2713" si="338">IF(I2696=0,0,1)</f>
        <v>1</v>
      </c>
      <c r="K2696">
        <f>J2696*Weighting!$W$8</f>
        <v>3</v>
      </c>
      <c r="M2696" s="14"/>
    </row>
    <row r="2697" spans="1:25" x14ac:dyDescent="0.45">
      <c r="A2697" s="32">
        <f>IF(Weighting!$P$9&gt;0,B2697,"")</f>
        <v>0.65269918680000005</v>
      </c>
      <c r="B2697" s="50">
        <f>Weighting!$C$9</f>
        <v>0.65269918680000005</v>
      </c>
      <c r="C2697">
        <f>Weighting!$F$9</f>
        <v>0</v>
      </c>
      <c r="D2697" t="b">
        <f>IF(C2697=1,'Data Transformation'!$G$3+0.5*'Data Transformation'!$W$25,IF(C2698=1,D2698-'Data Transformation'!$W$25,FALSE))</f>
        <v>0</v>
      </c>
      <c r="E2697" t="str">
        <f t="array" ref="E2697">IF(ISLOGICAL(D2697),"",FREQUENCY(IF('Data Transformation'!$B$425:$B$8425='Bin Analysis'!$B2691,'Data Transformation'!$G$425:$G$8425),D2697))</f>
        <v/>
      </c>
      <c r="F2697" t="str">
        <f t="shared" si="336"/>
        <v/>
      </c>
      <c r="G2697">
        <f>Weighting!$H$9</f>
        <v>0</v>
      </c>
      <c r="H2697">
        <f t="array" ref="H2697">FREQUENCY(IF('Data Transformation'!$B$4:$B$8425=B2691,'Data Transformation'!$G$4:$G$8425),'Bin Analysis'!$B2697)</f>
        <v>14</v>
      </c>
      <c r="I2697">
        <f t="shared" si="337"/>
        <v>0</v>
      </c>
      <c r="J2697">
        <f t="shared" si="338"/>
        <v>0</v>
      </c>
      <c r="K2697">
        <f>J2697*Weighting!$W$9</f>
        <v>0</v>
      </c>
      <c r="M2697" s="14"/>
    </row>
    <row r="2698" spans="1:25" x14ac:dyDescent="0.45">
      <c r="A2698" s="32">
        <f>IF(Weighting!$P$10&gt;0,B2698,"")</f>
        <v>0.75837398350000007</v>
      </c>
      <c r="B2698">
        <f>Weighting!$C$10</f>
        <v>0.75837398350000007</v>
      </c>
      <c r="C2698">
        <f>Weighting!$F$10</f>
        <v>0</v>
      </c>
      <c r="D2698" t="b">
        <f>IF(C2698=1,'Data Transformation'!$G$3+0.5*'Data Transformation'!$W$25,IF(C2699=1,D2699-'Data Transformation'!$W$25,FALSE))</f>
        <v>0</v>
      </c>
      <c r="E2698" t="str">
        <f t="array" ref="E2698">IF(ISLOGICAL(D2698),"",FREQUENCY(IF('Data Transformation'!$B$425:$B$8425='Bin Analysis'!$B2691,'Data Transformation'!$G$425:$G$8425),D2698))</f>
        <v/>
      </c>
      <c r="F2698" t="str">
        <f t="shared" si="336"/>
        <v/>
      </c>
      <c r="G2698">
        <f>Weighting!$H$10</f>
        <v>0</v>
      </c>
      <c r="H2698">
        <f t="array" ref="H2698">FREQUENCY(IF('Data Transformation'!$B$4:$B$8425=B2691,'Data Transformation'!$G$4:$G$8425),'Bin Analysis'!$B2698)</f>
        <v>14</v>
      </c>
      <c r="I2698">
        <f t="shared" si="337"/>
        <v>0</v>
      </c>
      <c r="J2698">
        <f t="shared" si="338"/>
        <v>0</v>
      </c>
      <c r="K2698">
        <f>J2698*Weighting!$W$10</f>
        <v>0</v>
      </c>
      <c r="M2698" s="14"/>
    </row>
    <row r="2699" spans="1:25" x14ac:dyDescent="0.45">
      <c r="A2699" s="32">
        <f>IF(Weighting!$P$11&gt;0,B2699,"")</f>
        <v>0.86404878020000009</v>
      </c>
      <c r="B2699">
        <f>Weighting!$C$11</f>
        <v>0.86404878020000009</v>
      </c>
      <c r="C2699">
        <f>Weighting!$F$11</f>
        <v>0</v>
      </c>
      <c r="D2699" t="b">
        <f>IF(C2699=1,'Data Transformation'!$G$3+0.5*'Data Transformation'!$W$25,IF(C2700=1,D2700-'Data Transformation'!$W$25,FALSE))</f>
        <v>0</v>
      </c>
      <c r="E2699" t="str">
        <f t="array" ref="E2699">IF(ISLOGICAL(D2699),"",FREQUENCY(IF('Data Transformation'!$B$425:$B$8425='Bin Analysis'!$B2691,'Data Transformation'!$G$425:$G$8425),D2699))</f>
        <v/>
      </c>
      <c r="F2699" t="str">
        <f t="shared" si="336"/>
        <v/>
      </c>
      <c r="G2699">
        <f>Weighting!$H$11</f>
        <v>0</v>
      </c>
      <c r="H2699">
        <f t="array" ref="H2699">FREQUENCY(IF('Data Transformation'!$B$4:$B$8425=B2691,'Data Transformation'!$G$4:$G$8425),'Bin Analysis'!$B2699)</f>
        <v>15</v>
      </c>
      <c r="I2699">
        <f t="shared" si="337"/>
        <v>1</v>
      </c>
      <c r="J2699">
        <f t="shared" si="338"/>
        <v>1</v>
      </c>
      <c r="K2699">
        <f>J2699*Weighting!$W$11</f>
        <v>3</v>
      </c>
      <c r="M2699" s="14"/>
    </row>
    <row r="2700" spans="1:25" x14ac:dyDescent="0.45">
      <c r="A2700" s="32">
        <f>IF(Weighting!$P$12&gt;0,B2700,"")</f>
        <v>0.96972357690000011</v>
      </c>
      <c r="B2700">
        <f>Weighting!$C$12</f>
        <v>0.96972357690000011</v>
      </c>
      <c r="C2700">
        <f>Weighting!$F$12</f>
        <v>0</v>
      </c>
      <c r="D2700">
        <f>IF(C2700=1,'Data Transformation'!$G$3+0.5*'Data Transformation'!$W$25,IF(C2701=1,D2701-'Data Transformation'!$W$25,FALSE))</f>
        <v>0.76999999999999991</v>
      </c>
      <c r="E2700">
        <f t="array" ref="E2700">IF(ISLOGICAL(D2700),"",FREQUENCY(IF('Data Transformation'!$B$425:$B$8425='Bin Analysis'!$B2691,'Data Transformation'!$G$425:$G$8425),D2700))</f>
        <v>14</v>
      </c>
      <c r="F2700" t="e">
        <f t="shared" si="336"/>
        <v>#VALUE!</v>
      </c>
      <c r="G2700">
        <f>Weighting!$H$12</f>
        <v>0</v>
      </c>
      <c r="H2700">
        <f t="array" ref="H2700">FREQUENCY(IF('Data Transformation'!$B$4:$B$8425=B2691,'Data Transformation'!$G$4:$G$8425),'Bin Analysis'!$B2700)</f>
        <v>15</v>
      </c>
      <c r="I2700">
        <f t="shared" si="337"/>
        <v>0</v>
      </c>
      <c r="J2700">
        <f t="shared" si="338"/>
        <v>0</v>
      </c>
      <c r="K2700">
        <f>J2700*Weighting!$W$12</f>
        <v>0</v>
      </c>
      <c r="M2700" s="14"/>
    </row>
    <row r="2701" spans="1:25" x14ac:dyDescent="0.45">
      <c r="A2701" s="32">
        <f>IF(Weighting!$P$13&gt;0,B2701,"")</f>
        <v>1.0753983736000001</v>
      </c>
      <c r="B2701">
        <f>Weighting!$C$13</f>
        <v>1.0753983736000001</v>
      </c>
      <c r="C2701">
        <f>Weighting!$F$13</f>
        <v>1</v>
      </c>
      <c r="D2701">
        <f>IF(C2701=1,'Data Transformation'!$G$3+0.5*'Data Transformation'!$W$25,IF(C2702=1,D2702-'Data Transformation'!$W$25,FALSE))</f>
        <v>1.17</v>
      </c>
      <c r="E2701">
        <f t="array" ref="E2701">IF(ISLOGICAL(D2701),"",FREQUENCY(IF('Data Transformation'!$B$425:$B$8425='Bin Analysis'!$B2691,'Data Transformation'!$G$425:$G$8425),D2701))</f>
        <v>16</v>
      </c>
      <c r="F2701">
        <f t="shared" si="336"/>
        <v>2</v>
      </c>
      <c r="G2701">
        <f>Weighting!$H$13</f>
        <v>0</v>
      </c>
      <c r="H2701">
        <f t="array" ref="H2701">FREQUENCY(IF('Data Transformation'!$B$4:$B$8425=B2691,'Data Transformation'!$G$4:$G$8425),'Bin Analysis'!$B2701)</f>
        <v>16</v>
      </c>
      <c r="I2701">
        <f t="shared" si="337"/>
        <v>1</v>
      </c>
      <c r="J2701">
        <f t="shared" si="338"/>
        <v>1</v>
      </c>
      <c r="K2701">
        <f>J2701*Weighting!$W$13</f>
        <v>1</v>
      </c>
      <c r="M2701" s="14"/>
    </row>
    <row r="2702" spans="1:25" x14ac:dyDescent="0.45">
      <c r="A2702" s="32">
        <f>IF(Weighting!$P$14&gt;0,B2702,"")</f>
        <v>1.1810731703000001</v>
      </c>
      <c r="B2702">
        <f>Weighting!$C$14</f>
        <v>1.1810731703000001</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17</v>
      </c>
      <c r="I2702">
        <f t="shared" si="337"/>
        <v>1</v>
      </c>
      <c r="J2702">
        <f t="shared" si="338"/>
        <v>1</v>
      </c>
      <c r="K2702">
        <f>J2702*Weighting!$W$14</f>
        <v>2</v>
      </c>
      <c r="M2702" s="14"/>
    </row>
    <row r="2703" spans="1:25" x14ac:dyDescent="0.45">
      <c r="A2703" s="32">
        <f>IF(Weighting!$P$15&gt;0,B2703,"")</f>
        <v>1.2867489670000001</v>
      </c>
      <c r="B2703">
        <f>Weighting!$C$15</f>
        <v>1.2867489670000001</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17</v>
      </c>
      <c r="I2703">
        <f t="shared" si="337"/>
        <v>0</v>
      </c>
      <c r="J2703">
        <f t="shared" si="338"/>
        <v>0</v>
      </c>
      <c r="K2703">
        <f>J2703*Weighting!$W$15</f>
        <v>0</v>
      </c>
      <c r="M2703" s="14"/>
    </row>
    <row r="2704" spans="1:25" x14ac:dyDescent="0.45">
      <c r="A2704" s="32" t="str">
        <f>IF(Weighting!$P$16&gt;0,B2704,"")</f>
        <v/>
      </c>
      <c r="B2704">
        <f>Weighting!$C$16</f>
        <v>1.3924227637000002</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17</v>
      </c>
      <c r="I2704">
        <f t="shared" si="337"/>
        <v>0</v>
      </c>
      <c r="J2704">
        <f t="shared" si="338"/>
        <v>0</v>
      </c>
      <c r="K2704">
        <f>J2704*Weighting!$W$16</f>
        <v>0</v>
      </c>
      <c r="M2704" s="14"/>
    </row>
    <row r="2705" spans="1:25" x14ac:dyDescent="0.45">
      <c r="A2705" s="32" t="str">
        <f>IF(Weighting!$P$17&gt;0,B2705,"")</f>
        <v/>
      </c>
      <c r="B2705">
        <f>Weighting!$C$17</f>
        <v>1.4980975604000002</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17</v>
      </c>
      <c r="I2705">
        <f t="shared" si="337"/>
        <v>0</v>
      </c>
      <c r="J2705">
        <f t="shared" si="338"/>
        <v>0</v>
      </c>
      <c r="K2705">
        <f>J2705*Weighting!$W$17</f>
        <v>0</v>
      </c>
      <c r="M2705" s="14"/>
    </row>
    <row r="2706" spans="1:25" x14ac:dyDescent="0.45">
      <c r="A2706" s="32" t="str">
        <f>IF(Weighting!$P$18&gt;0,B2706,"")</f>
        <v/>
      </c>
      <c r="B2706">
        <f>Weighting!$C$18</f>
        <v>1.6037723571000002</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17</v>
      </c>
      <c r="I2706">
        <f t="shared" si="337"/>
        <v>0</v>
      </c>
      <c r="J2706">
        <f t="shared" si="338"/>
        <v>0</v>
      </c>
      <c r="K2706">
        <f>J2706*Weighting!$W$18</f>
        <v>0</v>
      </c>
      <c r="M2706" s="14"/>
    </row>
    <row r="2707" spans="1:25" x14ac:dyDescent="0.45">
      <c r="A2707" s="32" t="str">
        <f>IF(Weighting!$P$19&gt;0,B2707,"")</f>
        <v/>
      </c>
      <c r="B2707">
        <f>Weighting!$C$19</f>
        <v>1.7094471538000002</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17</v>
      </c>
      <c r="I2707">
        <f t="shared" si="337"/>
        <v>0</v>
      </c>
      <c r="J2707">
        <f t="shared" si="338"/>
        <v>0</v>
      </c>
      <c r="K2707">
        <f>J2707*Weighting!$W$19</f>
        <v>0</v>
      </c>
      <c r="M2707" s="14"/>
    </row>
    <row r="2708" spans="1:25" x14ac:dyDescent="0.45">
      <c r="A2708" s="32" t="str">
        <f>IF(Weighting!$P$20&gt;0,B2708,"")</f>
        <v/>
      </c>
      <c r="B2708">
        <f>Weighting!$C$20</f>
        <v>1.8151219505000002</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17</v>
      </c>
      <c r="I2708">
        <f t="shared" si="337"/>
        <v>0</v>
      </c>
      <c r="J2708">
        <f t="shared" si="338"/>
        <v>0</v>
      </c>
      <c r="K2708">
        <f>J2708*Weighting!$W$20</f>
        <v>0</v>
      </c>
      <c r="M2708" s="14"/>
    </row>
    <row r="2709" spans="1:25" x14ac:dyDescent="0.45">
      <c r="A2709" s="32" t="str">
        <f>IF(Weighting!$P$21&gt;0,B2709,"")</f>
        <v/>
      </c>
      <c r="B2709">
        <f>Weighting!$C$21</f>
        <v>1.9207967472000003</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17</v>
      </c>
      <c r="I2709">
        <f t="shared" si="337"/>
        <v>0</v>
      </c>
      <c r="J2709">
        <f t="shared" si="338"/>
        <v>0</v>
      </c>
      <c r="K2709">
        <f>J2709*Weighting!$W$21</f>
        <v>0</v>
      </c>
      <c r="M2709" s="14"/>
    </row>
    <row r="2710" spans="1:25" x14ac:dyDescent="0.45">
      <c r="A2710" s="32" t="str">
        <f>IF(Weighting!$P$22&gt;0,B2710,"")</f>
        <v/>
      </c>
      <c r="B2710">
        <f>Weighting!$C$22</f>
        <v>2.0264715439000001</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17</v>
      </c>
      <c r="I2710">
        <f t="shared" si="337"/>
        <v>0</v>
      </c>
      <c r="J2710">
        <f t="shared" si="338"/>
        <v>0</v>
      </c>
      <c r="K2710">
        <f>J2710*Weighting!$W$22</f>
        <v>0</v>
      </c>
      <c r="M2710" s="14"/>
    </row>
    <row r="2711" spans="1:25" x14ac:dyDescent="0.45">
      <c r="A2711" s="32" t="str">
        <f>IF(Weighting!$P$23&gt;0,B2711,"")</f>
        <v/>
      </c>
      <c r="B2711">
        <f>Weighting!$C$23</f>
        <v>2.1321463405999999</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17</v>
      </c>
      <c r="I2711">
        <f t="shared" si="337"/>
        <v>0</v>
      </c>
      <c r="J2711">
        <f t="shared" si="338"/>
        <v>0</v>
      </c>
      <c r="K2711">
        <f>J2711*Weighting!$W$23</f>
        <v>0</v>
      </c>
      <c r="M2711" s="14"/>
    </row>
    <row r="2712" spans="1:25" x14ac:dyDescent="0.45">
      <c r="A2712" s="32" t="str">
        <f>IF(Weighting!$P$24&gt;0,B2712,"")</f>
        <v/>
      </c>
      <c r="B2712">
        <f>Weighting!$C$24</f>
        <v>2.2378211372999997</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17</v>
      </c>
      <c r="I2712">
        <f t="shared" si="337"/>
        <v>0</v>
      </c>
      <c r="J2712">
        <f t="shared" si="338"/>
        <v>0</v>
      </c>
      <c r="K2712">
        <f>J2712*Weighting!$W$24</f>
        <v>0</v>
      </c>
      <c r="M2712" s="14"/>
    </row>
    <row r="2713" spans="1:25" x14ac:dyDescent="0.45">
      <c r="A2713" s="32" t="str">
        <f>IF(Weighting!$P$25&gt;0,B2713,"")</f>
        <v/>
      </c>
      <c r="B2713">
        <f>Weighting!$C$25</f>
        <v>2.3434959339999994</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17</v>
      </c>
      <c r="I2713">
        <f t="shared" si="337"/>
        <v>0</v>
      </c>
      <c r="J2713">
        <f t="shared" si="338"/>
        <v>0</v>
      </c>
      <c r="K2713">
        <f>J2713*Weighting!$W$25</f>
        <v>0</v>
      </c>
      <c r="M2713" s="14"/>
    </row>
    <row r="2714" spans="1:25" x14ac:dyDescent="0.45">
      <c r="O2714"/>
      <c r="P2714"/>
      <c r="Q2714"/>
      <c r="R2714"/>
    </row>
    <row r="2715" spans="1:25" ht="23.15" x14ac:dyDescent="0.6">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19</v>
      </c>
      <c r="N2715" s="27">
        <f>IF('Input and Summary Results'!$J$16="minimum",'Bin Analysis'!X2716/(M2715-1),'Bin Analysis'!Y2715/('Bin Analysis'!M2715-1))</f>
        <v>0</v>
      </c>
      <c r="O2715" s="27">
        <f>IF(M2715=FALSE,NA(),(VLOOKUP(1,C2718:K2737,4,FALSE))/(M2715-1))</f>
        <v>0.1111111111111111</v>
      </c>
      <c r="P2715" s="27">
        <f>IF(M2715=FALSE,NA(),SUM(J2718:J2737)/Weighting!$S$5)</f>
        <v>0.4</v>
      </c>
      <c r="Q2715" s="27">
        <f>IF(M2715=FALSE,NA(),SUM(K2718:K2737)/Weighting!$S$6)</f>
        <v>0.34782608695652173</v>
      </c>
      <c r="R2715" s="27">
        <f>IF(M2715=FALSE,NA(),(VLOOKUP(1,G2718:K2737,3,FALSE))/(M2715-1))</f>
        <v>0.83333333333333337</v>
      </c>
      <c r="S2715" s="22" t="str">
        <f>IF(M2715=FALSE,NA(),IF(SUM(J2718:J2737)=2,"yes","no"))</f>
        <v>no</v>
      </c>
      <c r="X2715" s="2" cm="2">
        <f t="array" ref="X2715:X2716">FREQUENCY(IF('Data Transformation'!$B$425:$B$6424='Bin Analysis'!L2715,'Data Transformation'!$G$425:$G$6424),'Data Transformation'!$U$11)</f>
        <v>18</v>
      </c>
      <c r="Y2715" s="2" cm="2">
        <f t="array" ref="Y2715:Y2716">FREQUENCY(IF('Data Transformation'!$B$425:$B$6424='Bin Analysis'!L2715,'Data Transformation'!$G$425:$G$6424),'Data Transformation'!$U$12)</f>
        <v>16</v>
      </c>
    </row>
    <row r="2716" spans="1:25" x14ac:dyDescent="0.45">
      <c r="A2716" s="14" t="s">
        <v>67</v>
      </c>
      <c r="B2716" t="s">
        <v>47</v>
      </c>
      <c r="C2716" t="s">
        <v>5</v>
      </c>
      <c r="D2716" t="s">
        <v>100</v>
      </c>
      <c r="E2716" t="s">
        <v>101</v>
      </c>
      <c r="F2716" t="s">
        <v>102</v>
      </c>
      <c r="G2716" t="s">
        <v>70</v>
      </c>
      <c r="H2716" t="s">
        <v>31</v>
      </c>
      <c r="I2716" t="s">
        <v>32</v>
      </c>
      <c r="J2716" t="s">
        <v>46</v>
      </c>
      <c r="K2716" s="14" t="s">
        <v>45</v>
      </c>
      <c r="M2716" s="14"/>
      <c r="X2716" s="2">
        <v>0</v>
      </c>
      <c r="Y2716" s="2">
        <v>2</v>
      </c>
    </row>
    <row r="2717" spans="1:25" x14ac:dyDescent="0.4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45">
      <c r="A2718" s="32">
        <f>IF(Weighting!$P$6&gt;0,B2718,"")</f>
        <v>0.3356747967</v>
      </c>
      <c r="B2718">
        <f>Weighting!$C$6</f>
        <v>0.3356747967</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15</v>
      </c>
      <c r="I2718">
        <f>H2718-H2717</f>
        <v>15</v>
      </c>
      <c r="J2718">
        <f>IF(I2718=0,0,1)</f>
        <v>1</v>
      </c>
      <c r="K2718">
        <f>J2718*Weighting!$W$6</f>
        <v>1</v>
      </c>
      <c r="M2718" s="14"/>
    </row>
    <row r="2719" spans="1:25" x14ac:dyDescent="0.45">
      <c r="A2719" s="32">
        <f>IF(Weighting!$P$7&gt;0,B2719,"")</f>
        <v>0.44134959340000002</v>
      </c>
      <c r="B2719">
        <f>Weighting!$C$7</f>
        <v>0.44134959340000002</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15</v>
      </c>
      <c r="I2719">
        <f t="shared" ref="I2719:I2737" si="340">H2719-H2718</f>
        <v>0</v>
      </c>
      <c r="J2719">
        <f>IF(I2719=0,0,1)</f>
        <v>0</v>
      </c>
      <c r="K2719">
        <f>J2719*Weighting!$W$7</f>
        <v>0</v>
      </c>
      <c r="M2719" s="14"/>
    </row>
    <row r="2720" spans="1:25" x14ac:dyDescent="0.45">
      <c r="A2720" s="32">
        <f>IF(Weighting!$P$8&gt;0,B2720,"")</f>
        <v>0.54702439010000004</v>
      </c>
      <c r="B2720">
        <f>Weighting!$C$8</f>
        <v>0.54702439010000004</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15</v>
      </c>
      <c r="I2720">
        <f t="shared" si="340"/>
        <v>0</v>
      </c>
      <c r="J2720">
        <f t="shared" ref="J2720:J2737" si="341">IF(I2720=0,0,1)</f>
        <v>0</v>
      </c>
      <c r="K2720">
        <f>J2720*Weighting!$W$8</f>
        <v>0</v>
      </c>
      <c r="M2720" s="14"/>
    </row>
    <row r="2721" spans="1:13" x14ac:dyDescent="0.45">
      <c r="A2721" s="32">
        <f>IF(Weighting!$P$9&gt;0,B2721,"")</f>
        <v>0.65269918680000005</v>
      </c>
      <c r="B2721" s="50">
        <f>Weighting!$C$9</f>
        <v>0.65269918680000005</v>
      </c>
      <c r="C2721">
        <f>Weighting!$F$9</f>
        <v>0</v>
      </c>
      <c r="D2721" t="b">
        <f>IF(C2721=1,'Data Transformation'!$G$3+0.5*'Data Transformation'!$W$25,IF(C2722=1,D2722-'Data Transformation'!$W$25,FALSE))</f>
        <v>0</v>
      </c>
      <c r="E2721" t="str">
        <f t="array" ref="E2721">IF(ISLOGICAL(D2721),"",FREQUENCY(IF('Data Transformation'!$B$425:$B$8425='Bin Analysis'!$B2715,'Data Transformation'!$G$425:$G$8425),D2721))</f>
        <v/>
      </c>
      <c r="F2721" t="str">
        <f t="shared" si="339"/>
        <v/>
      </c>
      <c r="G2721">
        <f>Weighting!$H$9</f>
        <v>0</v>
      </c>
      <c r="H2721">
        <f t="array" ref="H2721">FREQUENCY(IF('Data Transformation'!$B$4:$B$8425=B2715,'Data Transformation'!$G$4:$G$8425),'Bin Analysis'!$B2721)</f>
        <v>15</v>
      </c>
      <c r="I2721">
        <f t="shared" si="340"/>
        <v>0</v>
      </c>
      <c r="J2721">
        <f t="shared" si="341"/>
        <v>0</v>
      </c>
      <c r="K2721">
        <f>J2721*Weighting!$W$9</f>
        <v>0</v>
      </c>
      <c r="M2721" s="14"/>
    </row>
    <row r="2722" spans="1:13" x14ac:dyDescent="0.45">
      <c r="A2722" s="32">
        <f>IF(Weighting!$P$10&gt;0,B2722,"")</f>
        <v>0.75837398350000007</v>
      </c>
      <c r="B2722">
        <f>Weighting!$C$10</f>
        <v>0.75837398350000007</v>
      </c>
      <c r="C2722">
        <f>Weighting!$F$10</f>
        <v>0</v>
      </c>
      <c r="D2722" t="b">
        <f>IF(C2722=1,'Data Transformation'!$G$3+0.5*'Data Transformation'!$W$25,IF(C2723=1,D2723-'Data Transformation'!$W$25,FALSE))</f>
        <v>0</v>
      </c>
      <c r="E2722" t="str">
        <f t="array" ref="E2722">IF(ISLOGICAL(D2722),"",FREQUENCY(IF('Data Transformation'!$B$425:$B$8425='Bin Analysis'!$B2715,'Data Transformation'!$G$425:$G$8425),D2722))</f>
        <v/>
      </c>
      <c r="F2722" t="str">
        <f t="shared" si="339"/>
        <v/>
      </c>
      <c r="G2722">
        <f>Weighting!$H$10</f>
        <v>0</v>
      </c>
      <c r="H2722">
        <f t="array" ref="H2722">FREQUENCY(IF('Data Transformation'!$B$4:$B$8425=B2715,'Data Transformation'!$G$4:$G$8425),'Bin Analysis'!$B2722)</f>
        <v>16</v>
      </c>
      <c r="I2722">
        <f t="shared" si="340"/>
        <v>1</v>
      </c>
      <c r="J2722">
        <f t="shared" si="341"/>
        <v>1</v>
      </c>
      <c r="K2722">
        <f>J2722*Weighting!$W$10</f>
        <v>3</v>
      </c>
      <c r="M2722" s="14"/>
    </row>
    <row r="2723" spans="1:13" x14ac:dyDescent="0.45">
      <c r="A2723" s="32">
        <f>IF(Weighting!$P$11&gt;0,B2723,"")</f>
        <v>0.86404878020000009</v>
      </c>
      <c r="B2723">
        <f>Weighting!$C$11</f>
        <v>0.86404878020000009</v>
      </c>
      <c r="C2723">
        <f>Weighting!$F$11</f>
        <v>0</v>
      </c>
      <c r="D2723" t="b">
        <f>IF(C2723=1,'Data Transformation'!$G$3+0.5*'Data Transformation'!$W$25,IF(C2724=1,D2724-'Data Transformation'!$W$25,FALSE))</f>
        <v>0</v>
      </c>
      <c r="E2723" t="str">
        <f t="array" ref="E2723">IF(ISLOGICAL(D2723),"",FREQUENCY(IF('Data Transformation'!$B$425:$B$8425='Bin Analysis'!$B2715,'Data Transformation'!$G$425:$G$8425),D2723))</f>
        <v/>
      </c>
      <c r="F2723" t="str">
        <f t="shared" si="339"/>
        <v/>
      </c>
      <c r="G2723">
        <f>Weighting!$H$11</f>
        <v>0</v>
      </c>
      <c r="H2723">
        <f t="array" ref="H2723">FREQUENCY(IF('Data Transformation'!$B$4:$B$8425=B2715,'Data Transformation'!$G$4:$G$8425),'Bin Analysis'!$B2723)</f>
        <v>18</v>
      </c>
      <c r="I2723">
        <f t="shared" si="340"/>
        <v>2</v>
      </c>
      <c r="J2723">
        <f t="shared" si="341"/>
        <v>1</v>
      </c>
      <c r="K2723">
        <f>J2723*Weighting!$W$11</f>
        <v>3</v>
      </c>
      <c r="M2723" s="14"/>
    </row>
    <row r="2724" spans="1:13" x14ac:dyDescent="0.45">
      <c r="A2724" s="32">
        <f>IF(Weighting!$P$12&gt;0,B2724,"")</f>
        <v>0.96972357690000011</v>
      </c>
      <c r="B2724">
        <f>Weighting!$C$12</f>
        <v>0.96972357690000011</v>
      </c>
      <c r="C2724">
        <f>Weighting!$F$12</f>
        <v>0</v>
      </c>
      <c r="D2724">
        <f>IF(C2724=1,'Data Transformation'!$G$3+0.5*'Data Transformation'!$W$25,IF(C2725=1,D2725-'Data Transformation'!$W$25,FALSE))</f>
        <v>0.76999999999999991</v>
      </c>
      <c r="E2724">
        <f t="array" ref="E2724">IF(ISLOGICAL(D2724),"",FREQUENCY(IF('Data Transformation'!$B$425:$B$8425='Bin Analysis'!$B2715,'Data Transformation'!$G$425:$G$8425),D2724))</f>
        <v>16</v>
      </c>
      <c r="F2724" t="e">
        <f t="shared" si="339"/>
        <v>#VALUE!</v>
      </c>
      <c r="G2724">
        <f>Weighting!$H$12</f>
        <v>0</v>
      </c>
      <c r="H2724">
        <f t="array" ref="H2724">FREQUENCY(IF('Data Transformation'!$B$4:$B$8425=B2715,'Data Transformation'!$G$4:$G$8425),'Bin Analysis'!$B2724)</f>
        <v>18</v>
      </c>
      <c r="I2724">
        <f t="shared" si="340"/>
        <v>0</v>
      </c>
      <c r="J2724">
        <f t="shared" si="341"/>
        <v>0</v>
      </c>
      <c r="K2724">
        <f>J2724*Weighting!$W$12</f>
        <v>0</v>
      </c>
      <c r="M2724" s="14"/>
    </row>
    <row r="2725" spans="1:13" x14ac:dyDescent="0.45">
      <c r="A2725" s="32">
        <f>IF(Weighting!$P$13&gt;0,B2725,"")</f>
        <v>1.0753983736000001</v>
      </c>
      <c r="B2725">
        <f>Weighting!$C$13</f>
        <v>1.0753983736000001</v>
      </c>
      <c r="C2725">
        <f>Weighting!$F$13</f>
        <v>1</v>
      </c>
      <c r="D2725">
        <f>IF(C2725=1,'Data Transformation'!$G$3+0.5*'Data Transformation'!$W$25,IF(C2726=1,D2726-'Data Transformation'!$W$25,FALSE))</f>
        <v>1.17</v>
      </c>
      <c r="E2725">
        <f t="array" ref="E2725">IF(ISLOGICAL(D2725),"",FREQUENCY(IF('Data Transformation'!$B$425:$B$8425='Bin Analysis'!$B2715,'Data Transformation'!$G$425:$G$8425),D2725))</f>
        <v>18</v>
      </c>
      <c r="F2725">
        <f t="shared" si="339"/>
        <v>2</v>
      </c>
      <c r="G2725">
        <f>Weighting!$H$13</f>
        <v>0</v>
      </c>
      <c r="H2725">
        <f t="array" ref="H2725">FREQUENCY(IF('Data Transformation'!$B$4:$B$8425=B2715,'Data Transformation'!$G$4:$G$8425),'Bin Analysis'!$B2725)</f>
        <v>19</v>
      </c>
      <c r="I2725">
        <f t="shared" si="340"/>
        <v>1</v>
      </c>
      <c r="J2725">
        <f t="shared" si="341"/>
        <v>1</v>
      </c>
      <c r="K2725">
        <f>J2725*Weighting!$W$13</f>
        <v>1</v>
      </c>
      <c r="M2725" s="14"/>
    </row>
    <row r="2726" spans="1:13" x14ac:dyDescent="0.45">
      <c r="A2726" s="32">
        <f>IF(Weighting!$P$14&gt;0,B2726,"")</f>
        <v>1.1810731703000001</v>
      </c>
      <c r="B2726">
        <f>Weighting!$C$14</f>
        <v>1.1810731703000001</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19</v>
      </c>
      <c r="I2726">
        <f t="shared" si="340"/>
        <v>0</v>
      </c>
      <c r="J2726">
        <f t="shared" si="341"/>
        <v>0</v>
      </c>
      <c r="K2726">
        <f>J2726*Weighting!$W$14</f>
        <v>0</v>
      </c>
      <c r="M2726" s="14"/>
    </row>
    <row r="2727" spans="1:13" x14ac:dyDescent="0.45">
      <c r="A2727" s="32">
        <f>IF(Weighting!$P$15&gt;0,B2727,"")</f>
        <v>1.2867489670000001</v>
      </c>
      <c r="B2727">
        <f>Weighting!$C$15</f>
        <v>1.2867489670000001</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19</v>
      </c>
      <c r="I2727">
        <f t="shared" si="340"/>
        <v>0</v>
      </c>
      <c r="J2727">
        <f t="shared" si="341"/>
        <v>0</v>
      </c>
      <c r="K2727">
        <f>J2727*Weighting!$W$15</f>
        <v>0</v>
      </c>
      <c r="M2727" s="14"/>
    </row>
    <row r="2728" spans="1:13" x14ac:dyDescent="0.45">
      <c r="A2728" s="32" t="str">
        <f>IF(Weighting!$P$16&gt;0,B2728,"")</f>
        <v/>
      </c>
      <c r="B2728">
        <f>Weighting!$C$16</f>
        <v>1.3924227637000002</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19</v>
      </c>
      <c r="I2728">
        <f t="shared" si="340"/>
        <v>0</v>
      </c>
      <c r="J2728">
        <f t="shared" si="341"/>
        <v>0</v>
      </c>
      <c r="K2728">
        <f>J2728*Weighting!$W$16</f>
        <v>0</v>
      </c>
      <c r="M2728" s="14"/>
    </row>
    <row r="2729" spans="1:13" x14ac:dyDescent="0.45">
      <c r="A2729" s="32" t="str">
        <f>IF(Weighting!$P$17&gt;0,B2729,"")</f>
        <v/>
      </c>
      <c r="B2729">
        <f>Weighting!$C$17</f>
        <v>1.4980975604000002</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19</v>
      </c>
      <c r="I2729">
        <f t="shared" si="340"/>
        <v>0</v>
      </c>
      <c r="J2729">
        <f t="shared" si="341"/>
        <v>0</v>
      </c>
      <c r="K2729">
        <f>J2729*Weighting!$W$17</f>
        <v>0</v>
      </c>
      <c r="M2729" s="14"/>
    </row>
    <row r="2730" spans="1:13" x14ac:dyDescent="0.45">
      <c r="A2730" s="32" t="str">
        <f>IF(Weighting!$P$18&gt;0,B2730,"")</f>
        <v/>
      </c>
      <c r="B2730">
        <f>Weighting!$C$18</f>
        <v>1.6037723571000002</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19</v>
      </c>
      <c r="I2730">
        <f t="shared" si="340"/>
        <v>0</v>
      </c>
      <c r="J2730">
        <f t="shared" si="341"/>
        <v>0</v>
      </c>
      <c r="K2730">
        <f>J2730*Weighting!$W$18</f>
        <v>0</v>
      </c>
      <c r="M2730" s="14"/>
    </row>
    <row r="2731" spans="1:13" x14ac:dyDescent="0.45">
      <c r="A2731" s="32" t="str">
        <f>IF(Weighting!$P$19&gt;0,B2731,"")</f>
        <v/>
      </c>
      <c r="B2731">
        <f>Weighting!$C$19</f>
        <v>1.7094471538000002</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19</v>
      </c>
      <c r="I2731">
        <f t="shared" si="340"/>
        <v>0</v>
      </c>
      <c r="J2731">
        <f t="shared" si="341"/>
        <v>0</v>
      </c>
      <c r="K2731">
        <f>J2731*Weighting!$W$19</f>
        <v>0</v>
      </c>
      <c r="M2731" s="14"/>
    </row>
    <row r="2732" spans="1:13" x14ac:dyDescent="0.45">
      <c r="A2732" s="32" t="str">
        <f>IF(Weighting!$P$20&gt;0,B2732,"")</f>
        <v/>
      </c>
      <c r="B2732">
        <f>Weighting!$C$20</f>
        <v>1.8151219505000002</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19</v>
      </c>
      <c r="I2732">
        <f t="shared" si="340"/>
        <v>0</v>
      </c>
      <c r="J2732">
        <f t="shared" si="341"/>
        <v>0</v>
      </c>
      <c r="K2732">
        <f>J2732*Weighting!$W$20</f>
        <v>0</v>
      </c>
      <c r="M2732" s="14"/>
    </row>
    <row r="2733" spans="1:13" x14ac:dyDescent="0.45">
      <c r="A2733" s="32" t="str">
        <f>IF(Weighting!$P$21&gt;0,B2733,"")</f>
        <v/>
      </c>
      <c r="B2733">
        <f>Weighting!$C$21</f>
        <v>1.9207967472000003</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19</v>
      </c>
      <c r="I2733">
        <f t="shared" si="340"/>
        <v>0</v>
      </c>
      <c r="J2733">
        <f t="shared" si="341"/>
        <v>0</v>
      </c>
      <c r="K2733">
        <f>J2733*Weighting!$W$21</f>
        <v>0</v>
      </c>
      <c r="M2733" s="14"/>
    </row>
    <row r="2734" spans="1:13" x14ac:dyDescent="0.45">
      <c r="A2734" s="32" t="str">
        <f>IF(Weighting!$P$22&gt;0,B2734,"")</f>
        <v/>
      </c>
      <c r="B2734">
        <f>Weighting!$C$22</f>
        <v>2.0264715439000001</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19</v>
      </c>
      <c r="I2734">
        <f t="shared" si="340"/>
        <v>0</v>
      </c>
      <c r="J2734">
        <f t="shared" si="341"/>
        <v>0</v>
      </c>
      <c r="K2734">
        <f>J2734*Weighting!$W$22</f>
        <v>0</v>
      </c>
      <c r="M2734" s="14"/>
    </row>
    <row r="2735" spans="1:13" x14ac:dyDescent="0.45">
      <c r="A2735" s="32" t="str">
        <f>IF(Weighting!$P$23&gt;0,B2735,"")</f>
        <v/>
      </c>
      <c r="B2735">
        <f>Weighting!$C$23</f>
        <v>2.1321463405999999</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19</v>
      </c>
      <c r="I2735">
        <f t="shared" si="340"/>
        <v>0</v>
      </c>
      <c r="J2735">
        <f t="shared" si="341"/>
        <v>0</v>
      </c>
      <c r="K2735">
        <f>J2735*Weighting!$W$23</f>
        <v>0</v>
      </c>
      <c r="M2735" s="14"/>
    </row>
    <row r="2736" spans="1:13" x14ac:dyDescent="0.45">
      <c r="A2736" s="32" t="str">
        <f>IF(Weighting!$P$24&gt;0,B2736,"")</f>
        <v/>
      </c>
      <c r="B2736">
        <f>Weighting!$C$24</f>
        <v>2.2378211372999997</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19</v>
      </c>
      <c r="I2736">
        <f t="shared" si="340"/>
        <v>0</v>
      </c>
      <c r="J2736">
        <f t="shared" si="341"/>
        <v>0</v>
      </c>
      <c r="K2736">
        <f>J2736*Weighting!$W$24</f>
        <v>0</v>
      </c>
      <c r="M2736" s="14"/>
    </row>
    <row r="2737" spans="1:25" x14ac:dyDescent="0.45">
      <c r="A2737" s="32" t="str">
        <f>IF(Weighting!$P$25&gt;0,B2737,"")</f>
        <v/>
      </c>
      <c r="B2737">
        <f>Weighting!$C$25</f>
        <v>2.3434959339999994</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19</v>
      </c>
      <c r="I2737">
        <f t="shared" si="340"/>
        <v>0</v>
      </c>
      <c r="J2737">
        <f t="shared" si="341"/>
        <v>0</v>
      </c>
      <c r="K2737">
        <f>J2737*Weighting!$W$25</f>
        <v>0</v>
      </c>
      <c r="M2737" s="14"/>
    </row>
    <row r="2738" spans="1:25" x14ac:dyDescent="0.45">
      <c r="O2738"/>
      <c r="P2738"/>
      <c r="Q2738"/>
      <c r="R2738"/>
    </row>
    <row r="2739" spans="1:25" ht="23.15" x14ac:dyDescent="0.6">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19</v>
      </c>
      <c r="N2739" s="27">
        <f>IF('Input and Summary Results'!$J$16="minimum",'Bin Analysis'!X2740/(M2739-1),'Bin Analysis'!Y2739/('Bin Analysis'!M2739-1))</f>
        <v>0</v>
      </c>
      <c r="O2739" s="27">
        <f>IF(M2739=FALSE,NA(),(VLOOKUP(1,C2742:K2761,4,FALSE))/(M2739-1))</f>
        <v>0.16666666666666666</v>
      </c>
      <c r="P2739" s="27">
        <f>IF(M2739=FALSE,NA(),SUM(J2742:J2761)/Weighting!$S$5)</f>
        <v>0.6</v>
      </c>
      <c r="Q2739" s="27">
        <f>IF(M2739=FALSE,NA(),SUM(K2742:K2761)/Weighting!$S$6)</f>
        <v>0.52173913043478259</v>
      </c>
      <c r="R2739" s="27">
        <f>IF(M2739=FALSE,NA(),(VLOOKUP(1,G2742:K2761,3,FALSE))/(M2739-1))</f>
        <v>0.66666666666666663</v>
      </c>
      <c r="S2739" s="22" t="str">
        <f>IF(M2739=FALSE,NA(),IF(SUM(J2742:J2761)=2,"yes","no"))</f>
        <v>no</v>
      </c>
      <c r="X2739" s="2" cm="2">
        <f t="array" ref="X2739:X2740">FREQUENCY(IF('Data Transformation'!$B$425:$B$6424='Bin Analysis'!L2739,'Data Transformation'!$G$425:$G$6424),'Data Transformation'!$U$11)</f>
        <v>18</v>
      </c>
      <c r="Y2739" s="2" cm="2">
        <f t="array" ref="Y2739:Y2740">FREQUENCY(IF('Data Transformation'!$B$425:$B$6424='Bin Analysis'!L2739,'Data Transformation'!$G$425:$G$6424),'Data Transformation'!$U$12)</f>
        <v>15</v>
      </c>
    </row>
    <row r="2740" spans="1:25" x14ac:dyDescent="0.45">
      <c r="A2740" s="14" t="s">
        <v>67</v>
      </c>
      <c r="B2740" t="s">
        <v>47</v>
      </c>
      <c r="C2740" t="s">
        <v>5</v>
      </c>
      <c r="D2740" t="s">
        <v>100</v>
      </c>
      <c r="E2740" t="s">
        <v>101</v>
      </c>
      <c r="F2740" t="s">
        <v>102</v>
      </c>
      <c r="G2740" t="s">
        <v>70</v>
      </c>
      <c r="H2740" t="s">
        <v>31</v>
      </c>
      <c r="I2740" t="s">
        <v>32</v>
      </c>
      <c r="J2740" t="s">
        <v>46</v>
      </c>
      <c r="K2740" s="14" t="s">
        <v>45</v>
      </c>
      <c r="M2740" s="14"/>
      <c r="X2740" s="2">
        <v>0</v>
      </c>
      <c r="Y2740" s="2">
        <v>3</v>
      </c>
    </row>
    <row r="2741" spans="1:25" x14ac:dyDescent="0.4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45">
      <c r="A2742" s="32">
        <f>IF(Weighting!$P$6&gt;0,B2742,"")</f>
        <v>0.3356747967</v>
      </c>
      <c r="B2742">
        <f>Weighting!$C$6</f>
        <v>0.3356747967</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12</v>
      </c>
      <c r="I2742">
        <f>H2742-H2741</f>
        <v>12</v>
      </c>
      <c r="J2742">
        <f>IF(I2742=0,0,1)</f>
        <v>1</v>
      </c>
      <c r="K2742">
        <f>J2742*Weighting!$W$6</f>
        <v>1</v>
      </c>
      <c r="M2742" s="14"/>
    </row>
    <row r="2743" spans="1:25" x14ac:dyDescent="0.45">
      <c r="A2743" s="32">
        <f>IF(Weighting!$P$7&gt;0,B2743,"")</f>
        <v>0.44134959340000002</v>
      </c>
      <c r="B2743">
        <f>Weighting!$C$7</f>
        <v>0.44134959340000002</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14</v>
      </c>
      <c r="I2743">
        <f t="shared" ref="I2743:I2761" si="343">H2743-H2742</f>
        <v>2</v>
      </c>
      <c r="J2743">
        <f>IF(I2743=0,0,1)</f>
        <v>1</v>
      </c>
      <c r="K2743">
        <f>J2743*Weighting!$W$7</f>
        <v>2</v>
      </c>
      <c r="M2743" s="14"/>
    </row>
    <row r="2744" spans="1:25" x14ac:dyDescent="0.45">
      <c r="A2744" s="32">
        <f>IF(Weighting!$P$8&gt;0,B2744,"")</f>
        <v>0.54702439010000004</v>
      </c>
      <c r="B2744">
        <f>Weighting!$C$8</f>
        <v>0.54702439010000004</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14</v>
      </c>
      <c r="I2744">
        <f t="shared" si="343"/>
        <v>0</v>
      </c>
      <c r="J2744">
        <f t="shared" ref="J2744:J2761" si="344">IF(I2744=0,0,1)</f>
        <v>0</v>
      </c>
      <c r="K2744">
        <f>J2744*Weighting!$W$8</f>
        <v>0</v>
      </c>
      <c r="M2744" s="14"/>
    </row>
    <row r="2745" spans="1:25" x14ac:dyDescent="0.45">
      <c r="A2745" s="32">
        <f>IF(Weighting!$P$9&gt;0,B2745,"")</f>
        <v>0.65269918680000005</v>
      </c>
      <c r="B2745" s="50">
        <f>Weighting!$C$9</f>
        <v>0.65269918680000005</v>
      </c>
      <c r="C2745">
        <f>Weighting!$F$9</f>
        <v>0</v>
      </c>
      <c r="D2745" t="b">
        <f>IF(C2745=1,'Data Transformation'!$G$3+0.5*'Data Transformation'!$W$25,IF(C2746=1,D2746-'Data Transformation'!$W$25,FALSE))</f>
        <v>0</v>
      </c>
      <c r="E2745" t="str">
        <f t="array" ref="E2745">IF(ISLOGICAL(D2745),"",FREQUENCY(IF('Data Transformation'!$B$425:$B$8425='Bin Analysis'!$B2739,'Data Transformation'!$G$425:$G$8425),D2745))</f>
        <v/>
      </c>
      <c r="F2745" t="str">
        <f t="shared" si="342"/>
        <v/>
      </c>
      <c r="G2745">
        <f>Weighting!$H$9</f>
        <v>0</v>
      </c>
      <c r="H2745">
        <f t="array" ref="H2745">FREQUENCY(IF('Data Transformation'!$B$4:$B$8425=B2739,'Data Transformation'!$G$4:$G$8425),'Bin Analysis'!$B2745)</f>
        <v>14</v>
      </c>
      <c r="I2745">
        <f t="shared" si="343"/>
        <v>0</v>
      </c>
      <c r="J2745">
        <f t="shared" si="344"/>
        <v>0</v>
      </c>
      <c r="K2745">
        <f>J2745*Weighting!$W$9</f>
        <v>0</v>
      </c>
      <c r="M2745" s="14"/>
    </row>
    <row r="2746" spans="1:25" x14ac:dyDescent="0.45">
      <c r="A2746" s="32">
        <f>IF(Weighting!$P$10&gt;0,B2746,"")</f>
        <v>0.75837398350000007</v>
      </c>
      <c r="B2746">
        <f>Weighting!$C$10</f>
        <v>0.75837398350000007</v>
      </c>
      <c r="C2746">
        <f>Weighting!$F$10</f>
        <v>0</v>
      </c>
      <c r="D2746" t="b">
        <f>IF(C2746=1,'Data Transformation'!$G$3+0.5*'Data Transformation'!$W$25,IF(C2747=1,D2747-'Data Transformation'!$W$25,FALSE))</f>
        <v>0</v>
      </c>
      <c r="E2746" t="str">
        <f t="array" ref="E2746">IF(ISLOGICAL(D2746),"",FREQUENCY(IF('Data Transformation'!$B$425:$B$8425='Bin Analysis'!$B2739,'Data Transformation'!$G$425:$G$8425),D2746))</f>
        <v/>
      </c>
      <c r="F2746" t="str">
        <f t="shared" si="342"/>
        <v/>
      </c>
      <c r="G2746">
        <f>Weighting!$H$10</f>
        <v>0</v>
      </c>
      <c r="H2746">
        <f t="array" ref="H2746">FREQUENCY(IF('Data Transformation'!$B$4:$B$8425=B2739,'Data Transformation'!$G$4:$G$8425),'Bin Analysis'!$B2746)</f>
        <v>15</v>
      </c>
      <c r="I2746">
        <f t="shared" si="343"/>
        <v>1</v>
      </c>
      <c r="J2746">
        <f t="shared" si="344"/>
        <v>1</v>
      </c>
      <c r="K2746">
        <f>J2746*Weighting!$W$10</f>
        <v>3</v>
      </c>
      <c r="M2746" s="14"/>
    </row>
    <row r="2747" spans="1:25" x14ac:dyDescent="0.45">
      <c r="A2747" s="32">
        <f>IF(Weighting!$P$11&gt;0,B2747,"")</f>
        <v>0.86404878020000009</v>
      </c>
      <c r="B2747">
        <f>Weighting!$C$11</f>
        <v>0.86404878020000009</v>
      </c>
      <c r="C2747">
        <f>Weighting!$F$11</f>
        <v>0</v>
      </c>
      <c r="D2747" t="b">
        <f>IF(C2747=1,'Data Transformation'!$G$3+0.5*'Data Transformation'!$W$25,IF(C2748=1,D2748-'Data Transformation'!$W$25,FALSE))</f>
        <v>0</v>
      </c>
      <c r="E2747" t="str">
        <f t="array" ref="E2747">IF(ISLOGICAL(D2747),"",FREQUENCY(IF('Data Transformation'!$B$425:$B$8425='Bin Analysis'!$B2739,'Data Transformation'!$G$425:$G$8425),D2747))</f>
        <v/>
      </c>
      <c r="F2747" t="str">
        <f t="shared" si="342"/>
        <v/>
      </c>
      <c r="G2747">
        <f>Weighting!$H$11</f>
        <v>0</v>
      </c>
      <c r="H2747">
        <f t="array" ref="H2747">FREQUENCY(IF('Data Transformation'!$B$4:$B$8425=B2739,'Data Transformation'!$G$4:$G$8425),'Bin Analysis'!$B2747)</f>
        <v>16</v>
      </c>
      <c r="I2747">
        <f t="shared" si="343"/>
        <v>1</v>
      </c>
      <c r="J2747">
        <f t="shared" si="344"/>
        <v>1</v>
      </c>
      <c r="K2747">
        <f>J2747*Weighting!$W$11</f>
        <v>3</v>
      </c>
      <c r="M2747" s="14"/>
    </row>
    <row r="2748" spans="1:25" x14ac:dyDescent="0.45">
      <c r="A2748" s="32">
        <f>IF(Weighting!$P$12&gt;0,B2748,"")</f>
        <v>0.96972357690000011</v>
      </c>
      <c r="B2748">
        <f>Weighting!$C$12</f>
        <v>0.96972357690000011</v>
      </c>
      <c r="C2748">
        <f>Weighting!$F$12</f>
        <v>0</v>
      </c>
      <c r="D2748">
        <f>IF(C2748=1,'Data Transformation'!$G$3+0.5*'Data Transformation'!$W$25,IF(C2749=1,D2749-'Data Transformation'!$W$25,FALSE))</f>
        <v>0.76999999999999991</v>
      </c>
      <c r="E2748">
        <f t="array" ref="E2748">IF(ISLOGICAL(D2748),"",FREQUENCY(IF('Data Transformation'!$B$425:$B$8425='Bin Analysis'!$B2739,'Data Transformation'!$G$425:$G$8425),D2748))</f>
        <v>15</v>
      </c>
      <c r="F2748" t="e">
        <f t="shared" si="342"/>
        <v>#VALUE!</v>
      </c>
      <c r="G2748">
        <f>Weighting!$H$12</f>
        <v>0</v>
      </c>
      <c r="H2748">
        <f t="array" ref="H2748">FREQUENCY(IF('Data Transformation'!$B$4:$B$8425=B2739,'Data Transformation'!$G$4:$G$8425),'Bin Analysis'!$B2748)</f>
        <v>17</v>
      </c>
      <c r="I2748">
        <f t="shared" si="343"/>
        <v>1</v>
      </c>
      <c r="J2748">
        <f t="shared" si="344"/>
        <v>1</v>
      </c>
      <c r="K2748">
        <f>J2748*Weighting!$W$12</f>
        <v>2</v>
      </c>
      <c r="M2748" s="14"/>
    </row>
    <row r="2749" spans="1:25" x14ac:dyDescent="0.45">
      <c r="A2749" s="32">
        <f>IF(Weighting!$P$13&gt;0,B2749,"")</f>
        <v>1.0753983736000001</v>
      </c>
      <c r="B2749">
        <f>Weighting!$C$13</f>
        <v>1.0753983736000001</v>
      </c>
      <c r="C2749">
        <f>Weighting!$F$13</f>
        <v>1</v>
      </c>
      <c r="D2749">
        <f>IF(C2749=1,'Data Transformation'!$G$3+0.5*'Data Transformation'!$W$25,IF(C2750=1,D2750-'Data Transformation'!$W$25,FALSE))</f>
        <v>1.17</v>
      </c>
      <c r="E2749">
        <f t="array" ref="E2749">IF(ISLOGICAL(D2749),"",FREQUENCY(IF('Data Transformation'!$B$425:$B$8425='Bin Analysis'!$B2739,'Data Transformation'!$G$425:$G$8425),D2749))</f>
        <v>18</v>
      </c>
      <c r="F2749">
        <f t="shared" si="342"/>
        <v>3</v>
      </c>
      <c r="G2749">
        <f>Weighting!$H$13</f>
        <v>0</v>
      </c>
      <c r="H2749">
        <f t="array" ref="H2749">FREQUENCY(IF('Data Transformation'!$B$4:$B$8425=B2739,'Data Transformation'!$G$4:$G$8425),'Bin Analysis'!$B2749)</f>
        <v>19</v>
      </c>
      <c r="I2749">
        <f t="shared" si="343"/>
        <v>2</v>
      </c>
      <c r="J2749">
        <f t="shared" si="344"/>
        <v>1</v>
      </c>
      <c r="K2749">
        <f>J2749*Weighting!$W$13</f>
        <v>1</v>
      </c>
      <c r="M2749" s="14"/>
    </row>
    <row r="2750" spans="1:25" x14ac:dyDescent="0.45">
      <c r="A2750" s="32">
        <f>IF(Weighting!$P$14&gt;0,B2750,"")</f>
        <v>1.1810731703000001</v>
      </c>
      <c r="B2750">
        <f>Weighting!$C$14</f>
        <v>1.1810731703000001</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19</v>
      </c>
      <c r="I2750">
        <f t="shared" si="343"/>
        <v>0</v>
      </c>
      <c r="J2750">
        <f t="shared" si="344"/>
        <v>0</v>
      </c>
      <c r="K2750">
        <f>J2750*Weighting!$W$14</f>
        <v>0</v>
      </c>
      <c r="M2750" s="14"/>
    </row>
    <row r="2751" spans="1:25" x14ac:dyDescent="0.45">
      <c r="A2751" s="32">
        <f>IF(Weighting!$P$15&gt;0,B2751,"")</f>
        <v>1.2867489670000001</v>
      </c>
      <c r="B2751">
        <f>Weighting!$C$15</f>
        <v>1.2867489670000001</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19</v>
      </c>
      <c r="I2751">
        <f t="shared" si="343"/>
        <v>0</v>
      </c>
      <c r="J2751">
        <f t="shared" si="344"/>
        <v>0</v>
      </c>
      <c r="K2751">
        <f>J2751*Weighting!$W$15</f>
        <v>0</v>
      </c>
      <c r="M2751" s="14"/>
    </row>
    <row r="2752" spans="1:25" x14ac:dyDescent="0.45">
      <c r="A2752" s="32" t="str">
        <f>IF(Weighting!$P$16&gt;0,B2752,"")</f>
        <v/>
      </c>
      <c r="B2752">
        <f>Weighting!$C$16</f>
        <v>1.3924227637000002</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19</v>
      </c>
      <c r="I2752">
        <f t="shared" si="343"/>
        <v>0</v>
      </c>
      <c r="J2752">
        <f t="shared" si="344"/>
        <v>0</v>
      </c>
      <c r="K2752">
        <f>J2752*Weighting!$W$16</f>
        <v>0</v>
      </c>
      <c r="M2752" s="14"/>
    </row>
    <row r="2753" spans="1:25" x14ac:dyDescent="0.45">
      <c r="A2753" s="32" t="str">
        <f>IF(Weighting!$P$17&gt;0,B2753,"")</f>
        <v/>
      </c>
      <c r="B2753">
        <f>Weighting!$C$17</f>
        <v>1.4980975604000002</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19</v>
      </c>
      <c r="I2753">
        <f t="shared" si="343"/>
        <v>0</v>
      </c>
      <c r="J2753">
        <f t="shared" si="344"/>
        <v>0</v>
      </c>
      <c r="K2753">
        <f>J2753*Weighting!$W$17</f>
        <v>0</v>
      </c>
      <c r="M2753" s="14"/>
    </row>
    <row r="2754" spans="1:25" x14ac:dyDescent="0.45">
      <c r="A2754" s="32" t="str">
        <f>IF(Weighting!$P$18&gt;0,B2754,"")</f>
        <v/>
      </c>
      <c r="B2754">
        <f>Weighting!$C$18</f>
        <v>1.6037723571000002</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19</v>
      </c>
      <c r="I2754">
        <f t="shared" si="343"/>
        <v>0</v>
      </c>
      <c r="J2754">
        <f t="shared" si="344"/>
        <v>0</v>
      </c>
      <c r="K2754">
        <f>J2754*Weighting!$W$18</f>
        <v>0</v>
      </c>
      <c r="M2754" s="14"/>
    </row>
    <row r="2755" spans="1:25" x14ac:dyDescent="0.45">
      <c r="A2755" s="32" t="str">
        <f>IF(Weighting!$P$19&gt;0,B2755,"")</f>
        <v/>
      </c>
      <c r="B2755">
        <f>Weighting!$C$19</f>
        <v>1.7094471538000002</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19</v>
      </c>
      <c r="I2755">
        <f t="shared" si="343"/>
        <v>0</v>
      </c>
      <c r="J2755">
        <f t="shared" si="344"/>
        <v>0</v>
      </c>
      <c r="K2755">
        <f>J2755*Weighting!$W$19</f>
        <v>0</v>
      </c>
      <c r="M2755" s="14"/>
    </row>
    <row r="2756" spans="1:25" x14ac:dyDescent="0.45">
      <c r="A2756" s="32" t="str">
        <f>IF(Weighting!$P$20&gt;0,B2756,"")</f>
        <v/>
      </c>
      <c r="B2756">
        <f>Weighting!$C$20</f>
        <v>1.8151219505000002</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19</v>
      </c>
      <c r="I2756">
        <f t="shared" si="343"/>
        <v>0</v>
      </c>
      <c r="J2756">
        <f t="shared" si="344"/>
        <v>0</v>
      </c>
      <c r="K2756">
        <f>J2756*Weighting!$W$20</f>
        <v>0</v>
      </c>
      <c r="M2756" s="14"/>
    </row>
    <row r="2757" spans="1:25" x14ac:dyDescent="0.45">
      <c r="A2757" s="32" t="str">
        <f>IF(Weighting!$P$21&gt;0,B2757,"")</f>
        <v/>
      </c>
      <c r="B2757">
        <f>Weighting!$C$21</f>
        <v>1.9207967472000003</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19</v>
      </c>
      <c r="I2757">
        <f t="shared" si="343"/>
        <v>0</v>
      </c>
      <c r="J2757">
        <f t="shared" si="344"/>
        <v>0</v>
      </c>
      <c r="K2757">
        <f>J2757*Weighting!$W$21</f>
        <v>0</v>
      </c>
      <c r="M2757" s="14"/>
    </row>
    <row r="2758" spans="1:25" x14ac:dyDescent="0.45">
      <c r="A2758" s="32" t="str">
        <f>IF(Weighting!$P$22&gt;0,B2758,"")</f>
        <v/>
      </c>
      <c r="B2758">
        <f>Weighting!$C$22</f>
        <v>2.0264715439000001</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19</v>
      </c>
      <c r="I2758">
        <f t="shared" si="343"/>
        <v>0</v>
      </c>
      <c r="J2758">
        <f t="shared" si="344"/>
        <v>0</v>
      </c>
      <c r="K2758">
        <f>J2758*Weighting!$W$22</f>
        <v>0</v>
      </c>
      <c r="M2758" s="14"/>
    </row>
    <row r="2759" spans="1:25" x14ac:dyDescent="0.45">
      <c r="A2759" s="32" t="str">
        <f>IF(Weighting!$P$23&gt;0,B2759,"")</f>
        <v/>
      </c>
      <c r="B2759">
        <f>Weighting!$C$23</f>
        <v>2.1321463405999999</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19</v>
      </c>
      <c r="I2759">
        <f t="shared" si="343"/>
        <v>0</v>
      </c>
      <c r="J2759">
        <f t="shared" si="344"/>
        <v>0</v>
      </c>
      <c r="K2759">
        <f>J2759*Weighting!$W$23</f>
        <v>0</v>
      </c>
      <c r="M2759" s="14"/>
    </row>
    <row r="2760" spans="1:25" x14ac:dyDescent="0.45">
      <c r="A2760" s="32" t="str">
        <f>IF(Weighting!$P$24&gt;0,B2760,"")</f>
        <v/>
      </c>
      <c r="B2760">
        <f>Weighting!$C$24</f>
        <v>2.2378211372999997</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19</v>
      </c>
      <c r="I2760">
        <f t="shared" si="343"/>
        <v>0</v>
      </c>
      <c r="J2760">
        <f t="shared" si="344"/>
        <v>0</v>
      </c>
      <c r="K2760">
        <f>J2760*Weighting!$W$24</f>
        <v>0</v>
      </c>
      <c r="M2760" s="14"/>
    </row>
    <row r="2761" spans="1:25" x14ac:dyDescent="0.45">
      <c r="A2761" s="32" t="str">
        <f>IF(Weighting!$P$25&gt;0,B2761,"")</f>
        <v/>
      </c>
      <c r="B2761">
        <f>Weighting!$C$25</f>
        <v>2.3434959339999994</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19</v>
      </c>
      <c r="I2761">
        <f t="shared" si="343"/>
        <v>0</v>
      </c>
      <c r="J2761">
        <f t="shared" si="344"/>
        <v>0</v>
      </c>
      <c r="K2761">
        <f>J2761*Weighting!$W$25</f>
        <v>0</v>
      </c>
      <c r="M2761" s="14"/>
    </row>
    <row r="2762" spans="1:25" x14ac:dyDescent="0.45">
      <c r="N2762" s="57"/>
      <c r="O2762"/>
      <c r="P2762"/>
      <c r="Q2762"/>
      <c r="R2762"/>
    </row>
    <row r="2763" spans="1:25" ht="23.15" x14ac:dyDescent="0.6">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19</v>
      </c>
      <c r="N2763" s="27">
        <f>IF('Input and Summary Results'!$J$16="minimum",'Bin Analysis'!X2764/(M2763-1),'Bin Analysis'!Y2763/('Bin Analysis'!M2763-1))</f>
        <v>0</v>
      </c>
      <c r="O2763" s="27">
        <f>IF(M2763=FALSE,NA(),(VLOOKUP(1,C2766:K2785,4,FALSE))/(M2763-1))</f>
        <v>0.22222222222222221</v>
      </c>
      <c r="P2763" s="27">
        <f>IF(M2763=FALSE,NA(),SUM(J2766:J2785)/Weighting!$S$5)</f>
        <v>0.6</v>
      </c>
      <c r="Q2763" s="27">
        <f>IF(M2763=FALSE,NA(),SUM(K2766:K2785)/Weighting!$S$6)</f>
        <v>0.47826086956521741</v>
      </c>
      <c r="R2763" s="27">
        <f>IF(M2763=FALSE,NA(),(VLOOKUP(1,G2766:K2785,3,FALSE))/(M2763-1))</f>
        <v>0.66666666666666663</v>
      </c>
      <c r="S2763" s="22" t="str">
        <f>IF(M2763=FALSE,NA(),IF(SUM(J2766:J2785)=2,"yes","no"))</f>
        <v>no</v>
      </c>
      <c r="X2763" s="2" cm="2">
        <f t="array" ref="X2763:X2764">FREQUENCY(IF('Data Transformation'!$B$425:$B$6424='Bin Analysis'!L2763,'Data Transformation'!$G$425:$G$6424),'Data Transformation'!$U$11)</f>
        <v>18</v>
      </c>
      <c r="Y2763" s="2" cm="2">
        <f t="array" ref="Y2763:Y2764">FREQUENCY(IF('Data Transformation'!$B$425:$B$6424='Bin Analysis'!L2763,'Data Transformation'!$G$425:$G$6424),'Data Transformation'!$U$12)</f>
        <v>14</v>
      </c>
    </row>
    <row r="2764" spans="1:25" x14ac:dyDescent="0.45">
      <c r="A2764" s="14" t="s">
        <v>67</v>
      </c>
      <c r="B2764" t="s">
        <v>47</v>
      </c>
      <c r="C2764" t="s">
        <v>5</v>
      </c>
      <c r="D2764" t="s">
        <v>100</v>
      </c>
      <c r="E2764" t="s">
        <v>101</v>
      </c>
      <c r="F2764" t="s">
        <v>102</v>
      </c>
      <c r="G2764" t="s">
        <v>70</v>
      </c>
      <c r="H2764" t="s">
        <v>31</v>
      </c>
      <c r="I2764" t="s">
        <v>32</v>
      </c>
      <c r="J2764" t="s">
        <v>46</v>
      </c>
      <c r="K2764" s="14" t="s">
        <v>45</v>
      </c>
      <c r="M2764" s="14"/>
      <c r="X2764" s="2">
        <v>0</v>
      </c>
      <c r="Y2764" s="2">
        <v>4</v>
      </c>
    </row>
    <row r="2765" spans="1:25" x14ac:dyDescent="0.4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45">
      <c r="A2766" s="32">
        <f>IF(Weighting!$P$6&gt;0,B2766,"")</f>
        <v>0.3356747967</v>
      </c>
      <c r="B2766">
        <f>Weighting!$C$6</f>
        <v>0.3356747967</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12</v>
      </c>
      <c r="I2766">
        <f>H2766-H2765</f>
        <v>12</v>
      </c>
      <c r="J2766">
        <f>IF(I2766=0,0,1)</f>
        <v>1</v>
      </c>
      <c r="K2766">
        <f>J2766*Weighting!$W$6</f>
        <v>1</v>
      </c>
      <c r="M2766" s="14"/>
    </row>
    <row r="2767" spans="1:25" x14ac:dyDescent="0.45">
      <c r="A2767" s="32">
        <f>IF(Weighting!$P$7&gt;0,B2767,"")</f>
        <v>0.44134959340000002</v>
      </c>
      <c r="B2767">
        <f>Weighting!$C$7</f>
        <v>0.44134959340000002</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13</v>
      </c>
      <c r="I2767">
        <f t="shared" ref="I2767:I2785" si="346">H2767-H2766</f>
        <v>1</v>
      </c>
      <c r="J2767">
        <f>IF(I2767=0,0,1)</f>
        <v>1</v>
      </c>
      <c r="K2767">
        <f>J2767*Weighting!$W$7</f>
        <v>2</v>
      </c>
      <c r="M2767" s="14"/>
    </row>
    <row r="2768" spans="1:25" x14ac:dyDescent="0.45">
      <c r="A2768" s="32">
        <f>IF(Weighting!$P$8&gt;0,B2768,"")</f>
        <v>0.54702439010000004</v>
      </c>
      <c r="B2768">
        <f>Weighting!$C$8</f>
        <v>0.54702439010000004</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13</v>
      </c>
      <c r="I2768">
        <f t="shared" si="346"/>
        <v>0</v>
      </c>
      <c r="J2768">
        <f t="shared" ref="J2768:J2785" si="347">IF(I2768=0,0,1)</f>
        <v>0</v>
      </c>
      <c r="K2768">
        <f>J2768*Weighting!$W$8</f>
        <v>0</v>
      </c>
      <c r="M2768" s="14"/>
    </row>
    <row r="2769" spans="1:13" x14ac:dyDescent="0.45">
      <c r="A2769" s="32">
        <f>IF(Weighting!$P$9&gt;0,B2769,"")</f>
        <v>0.65269918680000005</v>
      </c>
      <c r="B2769" s="50">
        <f>Weighting!$C$9</f>
        <v>0.65269918680000005</v>
      </c>
      <c r="C2769">
        <f>Weighting!$F$9</f>
        <v>0</v>
      </c>
      <c r="D2769" t="b">
        <f>IF(C2769=1,'Data Transformation'!$G$3+0.5*'Data Transformation'!$W$25,IF(C2770=1,D2770-'Data Transformation'!$W$25,FALSE))</f>
        <v>0</v>
      </c>
      <c r="E2769" t="str">
        <f t="array" ref="E2769">IF(ISLOGICAL(D2769),"",FREQUENCY(IF('Data Transformation'!$B$425:$B$8425='Bin Analysis'!$B2763,'Data Transformation'!$G$425:$G$8425),D2769))</f>
        <v/>
      </c>
      <c r="F2769" t="str">
        <f t="shared" si="345"/>
        <v/>
      </c>
      <c r="G2769">
        <f>Weighting!$H$9</f>
        <v>0</v>
      </c>
      <c r="H2769">
        <f t="array" ref="H2769">FREQUENCY(IF('Data Transformation'!$B$4:$B$8425=B2763,'Data Transformation'!$G$4:$G$8425),'Bin Analysis'!$B2769)</f>
        <v>14</v>
      </c>
      <c r="I2769">
        <f t="shared" si="346"/>
        <v>1</v>
      </c>
      <c r="J2769">
        <f t="shared" si="347"/>
        <v>1</v>
      </c>
      <c r="K2769">
        <f>J2769*Weighting!$W$9</f>
        <v>3</v>
      </c>
      <c r="M2769" s="14"/>
    </row>
    <row r="2770" spans="1:13" x14ac:dyDescent="0.45">
      <c r="A2770" s="32">
        <f>IF(Weighting!$P$10&gt;0,B2770,"")</f>
        <v>0.75837398350000007</v>
      </c>
      <c r="B2770">
        <f>Weighting!$C$10</f>
        <v>0.75837398350000007</v>
      </c>
      <c r="C2770">
        <f>Weighting!$F$10</f>
        <v>0</v>
      </c>
      <c r="D2770" t="b">
        <f>IF(C2770=1,'Data Transformation'!$G$3+0.5*'Data Transformation'!$W$25,IF(C2771=1,D2771-'Data Transformation'!$W$25,FALSE))</f>
        <v>0</v>
      </c>
      <c r="E2770" t="str">
        <f t="array" ref="E2770">IF(ISLOGICAL(D2770),"",FREQUENCY(IF('Data Transformation'!$B$425:$B$8425='Bin Analysis'!$B2763,'Data Transformation'!$G$425:$G$8425),D2770))</f>
        <v/>
      </c>
      <c r="F2770" t="str">
        <f t="shared" si="345"/>
        <v/>
      </c>
      <c r="G2770">
        <f>Weighting!$H$10</f>
        <v>0</v>
      </c>
      <c r="H2770">
        <f t="array" ref="H2770">FREQUENCY(IF('Data Transformation'!$B$4:$B$8425=B2763,'Data Transformation'!$G$4:$G$8425),'Bin Analysis'!$B2770)</f>
        <v>14</v>
      </c>
      <c r="I2770">
        <f t="shared" si="346"/>
        <v>0</v>
      </c>
      <c r="J2770">
        <f t="shared" si="347"/>
        <v>0</v>
      </c>
      <c r="K2770">
        <f>J2770*Weighting!$W$10</f>
        <v>0</v>
      </c>
      <c r="M2770" s="14"/>
    </row>
    <row r="2771" spans="1:13" x14ac:dyDescent="0.45">
      <c r="A2771" s="32">
        <f>IF(Weighting!$P$11&gt;0,B2771,"")</f>
        <v>0.86404878020000009</v>
      </c>
      <c r="B2771">
        <f>Weighting!$C$11</f>
        <v>0.86404878020000009</v>
      </c>
      <c r="C2771">
        <f>Weighting!$F$11</f>
        <v>0</v>
      </c>
      <c r="D2771" t="b">
        <f>IF(C2771=1,'Data Transformation'!$G$3+0.5*'Data Transformation'!$W$25,IF(C2772=1,D2772-'Data Transformation'!$W$25,FALSE))</f>
        <v>0</v>
      </c>
      <c r="E2771" t="str">
        <f t="array" ref="E2771">IF(ISLOGICAL(D2771),"",FREQUENCY(IF('Data Transformation'!$B$425:$B$8425='Bin Analysis'!$B2763,'Data Transformation'!$G$425:$G$8425),D2771))</f>
        <v/>
      </c>
      <c r="F2771" t="str">
        <f t="shared" si="345"/>
        <v/>
      </c>
      <c r="G2771">
        <f>Weighting!$H$11</f>
        <v>0</v>
      </c>
      <c r="H2771">
        <f t="array" ref="H2771">FREQUENCY(IF('Data Transformation'!$B$4:$B$8425=B2763,'Data Transformation'!$G$4:$G$8425),'Bin Analysis'!$B2771)</f>
        <v>14</v>
      </c>
      <c r="I2771">
        <f t="shared" si="346"/>
        <v>0</v>
      </c>
      <c r="J2771">
        <f t="shared" si="347"/>
        <v>0</v>
      </c>
      <c r="K2771">
        <f>J2771*Weighting!$W$11</f>
        <v>0</v>
      </c>
      <c r="M2771" s="14"/>
    </row>
    <row r="2772" spans="1:13" x14ac:dyDescent="0.45">
      <c r="A2772" s="32">
        <f>IF(Weighting!$P$12&gt;0,B2772,"")</f>
        <v>0.96972357690000011</v>
      </c>
      <c r="B2772">
        <f>Weighting!$C$12</f>
        <v>0.96972357690000011</v>
      </c>
      <c r="C2772">
        <f>Weighting!$F$12</f>
        <v>0</v>
      </c>
      <c r="D2772">
        <f>IF(C2772=1,'Data Transformation'!$G$3+0.5*'Data Transformation'!$W$25,IF(C2773=1,D2773-'Data Transformation'!$W$25,FALSE))</f>
        <v>0.76999999999999991</v>
      </c>
      <c r="E2772">
        <f t="array" ref="E2772">IF(ISLOGICAL(D2772),"",FREQUENCY(IF('Data Transformation'!$B$425:$B$8425='Bin Analysis'!$B2763,'Data Transformation'!$G$425:$G$8425),D2772))</f>
        <v>14</v>
      </c>
      <c r="F2772" t="e">
        <f t="shared" si="345"/>
        <v>#VALUE!</v>
      </c>
      <c r="G2772">
        <f>Weighting!$H$12</f>
        <v>0</v>
      </c>
      <c r="H2772">
        <f t="array" ref="H2772">FREQUENCY(IF('Data Transformation'!$B$4:$B$8425=B2763,'Data Transformation'!$G$4:$G$8425),'Bin Analysis'!$B2772)</f>
        <v>15</v>
      </c>
      <c r="I2772">
        <f t="shared" si="346"/>
        <v>1</v>
      </c>
      <c r="J2772">
        <f t="shared" si="347"/>
        <v>1</v>
      </c>
      <c r="K2772">
        <f>J2772*Weighting!$W$12</f>
        <v>2</v>
      </c>
      <c r="M2772" s="14"/>
    </row>
    <row r="2773" spans="1:13" x14ac:dyDescent="0.45">
      <c r="A2773" s="32">
        <f>IF(Weighting!$P$13&gt;0,B2773,"")</f>
        <v>1.0753983736000001</v>
      </c>
      <c r="B2773">
        <f>Weighting!$C$13</f>
        <v>1.0753983736000001</v>
      </c>
      <c r="C2773">
        <f>Weighting!$F$13</f>
        <v>1</v>
      </c>
      <c r="D2773">
        <f>IF(C2773=1,'Data Transformation'!$G$3+0.5*'Data Transformation'!$W$25,IF(C2774=1,D2774-'Data Transformation'!$W$25,FALSE))</f>
        <v>1.17</v>
      </c>
      <c r="E2773">
        <f t="array" ref="E2773">IF(ISLOGICAL(D2773),"",FREQUENCY(IF('Data Transformation'!$B$425:$B$8425='Bin Analysis'!$B2763,'Data Transformation'!$G$425:$G$8425),D2773))</f>
        <v>18</v>
      </c>
      <c r="F2773">
        <f t="shared" si="345"/>
        <v>4</v>
      </c>
      <c r="G2773">
        <f>Weighting!$H$13</f>
        <v>0</v>
      </c>
      <c r="H2773">
        <f t="array" ref="H2773">FREQUENCY(IF('Data Transformation'!$B$4:$B$8425=B2763,'Data Transformation'!$G$4:$G$8425),'Bin Analysis'!$B2773)</f>
        <v>18</v>
      </c>
      <c r="I2773">
        <f t="shared" si="346"/>
        <v>3</v>
      </c>
      <c r="J2773">
        <f t="shared" si="347"/>
        <v>1</v>
      </c>
      <c r="K2773">
        <f>J2773*Weighting!$W$13</f>
        <v>1</v>
      </c>
      <c r="M2773" s="14"/>
    </row>
    <row r="2774" spans="1:13" x14ac:dyDescent="0.45">
      <c r="A2774" s="32">
        <f>IF(Weighting!$P$14&gt;0,B2774,"")</f>
        <v>1.1810731703000001</v>
      </c>
      <c r="B2774">
        <f>Weighting!$C$14</f>
        <v>1.1810731703000001</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19</v>
      </c>
      <c r="I2774">
        <f t="shared" si="346"/>
        <v>1</v>
      </c>
      <c r="J2774">
        <f t="shared" si="347"/>
        <v>1</v>
      </c>
      <c r="K2774">
        <f>J2774*Weighting!$W$14</f>
        <v>2</v>
      </c>
      <c r="M2774" s="14"/>
    </row>
    <row r="2775" spans="1:13" x14ac:dyDescent="0.45">
      <c r="A2775" s="32">
        <f>IF(Weighting!$P$15&gt;0,B2775,"")</f>
        <v>1.2867489670000001</v>
      </c>
      <c r="B2775">
        <f>Weighting!$C$15</f>
        <v>1.2867489670000001</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19</v>
      </c>
      <c r="I2775">
        <f t="shared" si="346"/>
        <v>0</v>
      </c>
      <c r="J2775">
        <f t="shared" si="347"/>
        <v>0</v>
      </c>
      <c r="K2775">
        <f>J2775*Weighting!$W$15</f>
        <v>0</v>
      </c>
      <c r="M2775" s="14"/>
    </row>
    <row r="2776" spans="1:13" x14ac:dyDescent="0.45">
      <c r="A2776" s="32" t="str">
        <f>IF(Weighting!$P$16&gt;0,B2776,"")</f>
        <v/>
      </c>
      <c r="B2776">
        <f>Weighting!$C$16</f>
        <v>1.3924227637000002</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19</v>
      </c>
      <c r="I2776">
        <f t="shared" si="346"/>
        <v>0</v>
      </c>
      <c r="J2776">
        <f t="shared" si="347"/>
        <v>0</v>
      </c>
      <c r="K2776">
        <f>J2776*Weighting!$W$16</f>
        <v>0</v>
      </c>
      <c r="M2776" s="14"/>
    </row>
    <row r="2777" spans="1:13" x14ac:dyDescent="0.45">
      <c r="A2777" s="32" t="str">
        <f>IF(Weighting!$P$17&gt;0,B2777,"")</f>
        <v/>
      </c>
      <c r="B2777">
        <f>Weighting!$C$17</f>
        <v>1.4980975604000002</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19</v>
      </c>
      <c r="I2777">
        <f t="shared" si="346"/>
        <v>0</v>
      </c>
      <c r="J2777">
        <f t="shared" si="347"/>
        <v>0</v>
      </c>
      <c r="K2777">
        <f>J2777*Weighting!$W$17</f>
        <v>0</v>
      </c>
      <c r="M2777" s="14"/>
    </row>
    <row r="2778" spans="1:13" x14ac:dyDescent="0.45">
      <c r="A2778" s="32" t="str">
        <f>IF(Weighting!$P$18&gt;0,B2778,"")</f>
        <v/>
      </c>
      <c r="B2778">
        <f>Weighting!$C$18</f>
        <v>1.6037723571000002</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19</v>
      </c>
      <c r="I2778">
        <f t="shared" si="346"/>
        <v>0</v>
      </c>
      <c r="J2778">
        <f t="shared" si="347"/>
        <v>0</v>
      </c>
      <c r="K2778">
        <f>J2778*Weighting!$W$18</f>
        <v>0</v>
      </c>
      <c r="M2778" s="14"/>
    </row>
    <row r="2779" spans="1:13" x14ac:dyDescent="0.45">
      <c r="A2779" s="32" t="str">
        <f>IF(Weighting!$P$19&gt;0,B2779,"")</f>
        <v/>
      </c>
      <c r="B2779">
        <f>Weighting!$C$19</f>
        <v>1.7094471538000002</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19</v>
      </c>
      <c r="I2779">
        <f t="shared" si="346"/>
        <v>0</v>
      </c>
      <c r="J2779">
        <f t="shared" si="347"/>
        <v>0</v>
      </c>
      <c r="K2779">
        <f>J2779*Weighting!$W$19</f>
        <v>0</v>
      </c>
      <c r="M2779" s="14"/>
    </row>
    <row r="2780" spans="1:13" x14ac:dyDescent="0.45">
      <c r="A2780" s="32" t="str">
        <f>IF(Weighting!$P$20&gt;0,B2780,"")</f>
        <v/>
      </c>
      <c r="B2780">
        <f>Weighting!$C$20</f>
        <v>1.8151219505000002</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19</v>
      </c>
      <c r="I2780">
        <f t="shared" si="346"/>
        <v>0</v>
      </c>
      <c r="J2780">
        <f t="shared" si="347"/>
        <v>0</v>
      </c>
      <c r="K2780">
        <f>J2780*Weighting!$W$20</f>
        <v>0</v>
      </c>
      <c r="M2780" s="14"/>
    </row>
    <row r="2781" spans="1:13" x14ac:dyDescent="0.45">
      <c r="A2781" s="32" t="str">
        <f>IF(Weighting!$P$21&gt;0,B2781,"")</f>
        <v/>
      </c>
      <c r="B2781">
        <f>Weighting!$C$21</f>
        <v>1.9207967472000003</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19</v>
      </c>
      <c r="I2781">
        <f t="shared" si="346"/>
        <v>0</v>
      </c>
      <c r="J2781">
        <f t="shared" si="347"/>
        <v>0</v>
      </c>
      <c r="K2781">
        <f>J2781*Weighting!$W$21</f>
        <v>0</v>
      </c>
      <c r="M2781" s="14"/>
    </row>
    <row r="2782" spans="1:13" x14ac:dyDescent="0.45">
      <c r="A2782" s="32" t="str">
        <f>IF(Weighting!$P$22&gt;0,B2782,"")</f>
        <v/>
      </c>
      <c r="B2782">
        <f>Weighting!$C$22</f>
        <v>2.0264715439000001</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19</v>
      </c>
      <c r="I2782">
        <f t="shared" si="346"/>
        <v>0</v>
      </c>
      <c r="J2782">
        <f t="shared" si="347"/>
        <v>0</v>
      </c>
      <c r="K2782">
        <f>J2782*Weighting!$W$22</f>
        <v>0</v>
      </c>
      <c r="M2782" s="14"/>
    </row>
    <row r="2783" spans="1:13" x14ac:dyDescent="0.45">
      <c r="A2783" s="32" t="str">
        <f>IF(Weighting!$P$23&gt;0,B2783,"")</f>
        <v/>
      </c>
      <c r="B2783">
        <f>Weighting!$C$23</f>
        <v>2.1321463405999999</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19</v>
      </c>
      <c r="I2783">
        <f t="shared" si="346"/>
        <v>0</v>
      </c>
      <c r="J2783">
        <f t="shared" si="347"/>
        <v>0</v>
      </c>
      <c r="K2783">
        <f>J2783*Weighting!$W$23</f>
        <v>0</v>
      </c>
      <c r="M2783" s="14"/>
    </row>
    <row r="2784" spans="1:13" x14ac:dyDescent="0.45">
      <c r="A2784" s="32" t="str">
        <f>IF(Weighting!$P$24&gt;0,B2784,"")</f>
        <v/>
      </c>
      <c r="B2784">
        <f>Weighting!$C$24</f>
        <v>2.2378211372999997</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19</v>
      </c>
      <c r="I2784">
        <f t="shared" si="346"/>
        <v>0</v>
      </c>
      <c r="J2784">
        <f t="shared" si="347"/>
        <v>0</v>
      </c>
      <c r="K2784">
        <f>J2784*Weighting!$W$24</f>
        <v>0</v>
      </c>
      <c r="M2784" s="14"/>
    </row>
    <row r="2785" spans="1:25" x14ac:dyDescent="0.45">
      <c r="A2785" s="32" t="str">
        <f>IF(Weighting!$P$25&gt;0,B2785,"")</f>
        <v/>
      </c>
      <c r="B2785">
        <f>Weighting!$C$25</f>
        <v>2.3434959339999994</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19</v>
      </c>
      <c r="I2785">
        <f t="shared" si="346"/>
        <v>0</v>
      </c>
      <c r="J2785">
        <f t="shared" si="347"/>
        <v>0</v>
      </c>
      <c r="K2785">
        <f>J2785*Weighting!$W$25</f>
        <v>0</v>
      </c>
      <c r="M2785" s="14"/>
    </row>
    <row r="2786" spans="1:25" x14ac:dyDescent="0.45">
      <c r="O2786"/>
      <c r="P2786"/>
      <c r="Q2786"/>
      <c r="R2786"/>
    </row>
    <row r="2787" spans="1:25" ht="23.15" x14ac:dyDescent="0.6">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19</v>
      </c>
      <c r="N2787" s="27">
        <f>IF('Input and Summary Results'!$J$16="minimum",'Bin Analysis'!X2788/(M2787-1),'Bin Analysis'!Y2787/('Bin Analysis'!M2787-1))</f>
        <v>0</v>
      </c>
      <c r="O2787" s="27">
        <f>IF(M2787=FALSE,NA(),(VLOOKUP(1,C2790:K2809,4,FALSE))/(M2787-1))</f>
        <v>0.33333333333333331</v>
      </c>
      <c r="P2787" s="27">
        <f>IF(M2787=FALSE,NA(),SUM(J2790:J2809)/Weighting!$S$5)</f>
        <v>0.5</v>
      </c>
      <c r="Q2787" s="27">
        <f>IF(M2787=FALSE,NA(),SUM(K2790:K2809)/Weighting!$S$6)</f>
        <v>0.39130434782608697</v>
      </c>
      <c r="R2787" s="27">
        <f>IF(M2787=FALSE,NA(),(VLOOKUP(1,G2790:K2809,3,FALSE))/(M2787-1))</f>
        <v>0.61111111111111116</v>
      </c>
      <c r="S2787" s="22" t="str">
        <f>IF(M2787=FALSE,NA(),IF(SUM(J2790:J2809)=2,"yes","no"))</f>
        <v>no</v>
      </c>
      <c r="X2787" s="2" cm="2">
        <f t="array" ref="X2787:X2788">FREQUENCY(IF('Data Transformation'!$B$425:$B$6424='Bin Analysis'!L2787,'Data Transformation'!$G$425:$G$6424),'Data Transformation'!$U$11)</f>
        <v>18</v>
      </c>
      <c r="Y2787" s="2" cm="2">
        <f t="array" ref="Y2787:Y2788">FREQUENCY(IF('Data Transformation'!$B$425:$B$6424='Bin Analysis'!L2787,'Data Transformation'!$G$425:$G$6424),'Data Transformation'!$U$12)</f>
        <v>12</v>
      </c>
    </row>
    <row r="2788" spans="1:25" x14ac:dyDescent="0.45">
      <c r="A2788" s="14" t="s">
        <v>67</v>
      </c>
      <c r="B2788" t="s">
        <v>47</v>
      </c>
      <c r="C2788" t="s">
        <v>5</v>
      </c>
      <c r="D2788" t="s">
        <v>100</v>
      </c>
      <c r="E2788" t="s">
        <v>101</v>
      </c>
      <c r="F2788" t="s">
        <v>102</v>
      </c>
      <c r="G2788" t="s">
        <v>70</v>
      </c>
      <c r="H2788" t="s">
        <v>31</v>
      </c>
      <c r="I2788" t="s">
        <v>32</v>
      </c>
      <c r="J2788" t="s">
        <v>46</v>
      </c>
      <c r="K2788" s="14" t="s">
        <v>45</v>
      </c>
      <c r="M2788" s="14"/>
      <c r="X2788" s="2">
        <v>0</v>
      </c>
      <c r="Y2788" s="2">
        <v>6</v>
      </c>
    </row>
    <row r="2789" spans="1:25" x14ac:dyDescent="0.4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45">
      <c r="A2790" s="32">
        <f>IF(Weighting!$P$6&gt;0,B2790,"")</f>
        <v>0.3356747967</v>
      </c>
      <c r="B2790">
        <f>Weighting!$C$6</f>
        <v>0.3356747967</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11</v>
      </c>
      <c r="I2790">
        <f>H2790-H2789</f>
        <v>11</v>
      </c>
      <c r="J2790">
        <f>IF(I2790=0,0,1)</f>
        <v>1</v>
      </c>
      <c r="K2790">
        <f>J2790*Weighting!$W$6</f>
        <v>1</v>
      </c>
      <c r="M2790" s="14"/>
    </row>
    <row r="2791" spans="1:25" x14ac:dyDescent="0.45">
      <c r="A2791" s="32">
        <f>IF(Weighting!$P$7&gt;0,B2791,"")</f>
        <v>0.44134959340000002</v>
      </c>
      <c r="B2791">
        <f>Weighting!$C$7</f>
        <v>0.44134959340000002</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12</v>
      </c>
      <c r="I2791">
        <f t="shared" ref="I2791:I2809" si="349">H2791-H2790</f>
        <v>1</v>
      </c>
      <c r="J2791">
        <f>IF(I2791=0,0,1)</f>
        <v>1</v>
      </c>
      <c r="K2791">
        <f>J2791*Weighting!$W$7</f>
        <v>2</v>
      </c>
      <c r="M2791" s="14"/>
    </row>
    <row r="2792" spans="1:25" x14ac:dyDescent="0.45">
      <c r="A2792" s="32">
        <f>IF(Weighting!$P$8&gt;0,B2792,"")</f>
        <v>0.54702439010000004</v>
      </c>
      <c r="B2792">
        <f>Weighting!$C$8</f>
        <v>0.54702439010000004</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12</v>
      </c>
      <c r="I2792">
        <f t="shared" si="349"/>
        <v>0</v>
      </c>
      <c r="J2792">
        <f t="shared" ref="J2792:J2809" si="350">IF(I2792=0,0,1)</f>
        <v>0</v>
      </c>
      <c r="K2792">
        <f>J2792*Weighting!$W$8</f>
        <v>0</v>
      </c>
      <c r="M2792" s="14"/>
    </row>
    <row r="2793" spans="1:25" x14ac:dyDescent="0.45">
      <c r="A2793" s="32">
        <f>IF(Weighting!$P$9&gt;0,B2793,"")</f>
        <v>0.65269918680000005</v>
      </c>
      <c r="B2793" s="50">
        <f>Weighting!$C$9</f>
        <v>0.65269918680000005</v>
      </c>
      <c r="C2793">
        <f>Weighting!$F$9</f>
        <v>0</v>
      </c>
      <c r="D2793" t="b">
        <f>IF(C2793=1,'Data Transformation'!$G$3+0.5*'Data Transformation'!$W$25,IF(C2794=1,D2794-'Data Transformation'!$W$25,FALSE))</f>
        <v>0</v>
      </c>
      <c r="E2793" t="str">
        <f t="array" ref="E2793">IF(ISLOGICAL(D2793),"",FREQUENCY(IF('Data Transformation'!$B$425:$B$8425='Bin Analysis'!$B2787,'Data Transformation'!$G$425:$G$8425),D2793))</f>
        <v/>
      </c>
      <c r="F2793" t="str">
        <f t="shared" si="348"/>
        <v/>
      </c>
      <c r="G2793">
        <f>Weighting!$H$9</f>
        <v>0</v>
      </c>
      <c r="H2793">
        <f t="array" ref="H2793">FREQUENCY(IF('Data Transformation'!$B$4:$B$8425=B2787,'Data Transformation'!$G$4:$G$8425),'Bin Analysis'!$B2793)</f>
        <v>12</v>
      </c>
      <c r="I2793">
        <f t="shared" si="349"/>
        <v>0</v>
      </c>
      <c r="J2793">
        <f t="shared" si="350"/>
        <v>0</v>
      </c>
      <c r="K2793">
        <f>J2793*Weighting!$W$9</f>
        <v>0</v>
      </c>
      <c r="M2793" s="14"/>
    </row>
    <row r="2794" spans="1:25" x14ac:dyDescent="0.45">
      <c r="A2794" s="32">
        <f>IF(Weighting!$P$10&gt;0,B2794,"")</f>
        <v>0.75837398350000007</v>
      </c>
      <c r="B2794">
        <f>Weighting!$C$10</f>
        <v>0.75837398350000007</v>
      </c>
      <c r="C2794">
        <f>Weighting!$F$10</f>
        <v>0</v>
      </c>
      <c r="D2794" t="b">
        <f>IF(C2794=1,'Data Transformation'!$G$3+0.5*'Data Transformation'!$W$25,IF(C2795=1,D2795-'Data Transformation'!$W$25,FALSE))</f>
        <v>0</v>
      </c>
      <c r="E2794" t="str">
        <f t="array" ref="E2794">IF(ISLOGICAL(D2794),"",FREQUENCY(IF('Data Transformation'!$B$425:$B$8425='Bin Analysis'!$B2787,'Data Transformation'!$G$425:$G$8425),D2794))</f>
        <v/>
      </c>
      <c r="F2794" t="str">
        <f t="shared" si="348"/>
        <v/>
      </c>
      <c r="G2794">
        <f>Weighting!$H$10</f>
        <v>0</v>
      </c>
      <c r="H2794">
        <f t="array" ref="H2794">FREQUENCY(IF('Data Transformation'!$B$4:$B$8425=B2787,'Data Transformation'!$G$4:$G$8425),'Bin Analysis'!$B2794)</f>
        <v>12</v>
      </c>
      <c r="I2794">
        <f t="shared" si="349"/>
        <v>0</v>
      </c>
      <c r="J2794">
        <f t="shared" si="350"/>
        <v>0</v>
      </c>
      <c r="K2794">
        <f>J2794*Weighting!$W$10</f>
        <v>0</v>
      </c>
      <c r="M2794" s="14"/>
    </row>
    <row r="2795" spans="1:25" x14ac:dyDescent="0.45">
      <c r="A2795" s="32">
        <f>IF(Weighting!$P$11&gt;0,B2795,"")</f>
        <v>0.86404878020000009</v>
      </c>
      <c r="B2795">
        <f>Weighting!$C$11</f>
        <v>0.86404878020000009</v>
      </c>
      <c r="C2795">
        <f>Weighting!$F$11</f>
        <v>0</v>
      </c>
      <c r="D2795" t="b">
        <f>IF(C2795=1,'Data Transformation'!$G$3+0.5*'Data Transformation'!$W$25,IF(C2796=1,D2796-'Data Transformation'!$W$25,FALSE))</f>
        <v>0</v>
      </c>
      <c r="E2795" t="str">
        <f t="array" ref="E2795">IF(ISLOGICAL(D2795),"",FREQUENCY(IF('Data Transformation'!$B$425:$B$8425='Bin Analysis'!$B2787,'Data Transformation'!$G$425:$G$8425),D2795))</f>
        <v/>
      </c>
      <c r="F2795" t="str">
        <f t="shared" si="348"/>
        <v/>
      </c>
      <c r="G2795">
        <f>Weighting!$H$11</f>
        <v>0</v>
      </c>
      <c r="H2795">
        <f t="array" ref="H2795">FREQUENCY(IF('Data Transformation'!$B$4:$B$8425=B2787,'Data Transformation'!$G$4:$G$8425),'Bin Analysis'!$B2795)</f>
        <v>14</v>
      </c>
      <c r="I2795">
        <f t="shared" si="349"/>
        <v>2</v>
      </c>
      <c r="J2795">
        <f t="shared" si="350"/>
        <v>1</v>
      </c>
      <c r="K2795">
        <f>J2795*Weighting!$W$11</f>
        <v>3</v>
      </c>
      <c r="M2795" s="14"/>
    </row>
    <row r="2796" spans="1:25" x14ac:dyDescent="0.45">
      <c r="A2796" s="32">
        <f>IF(Weighting!$P$12&gt;0,B2796,"")</f>
        <v>0.96972357690000011</v>
      </c>
      <c r="B2796">
        <f>Weighting!$C$12</f>
        <v>0.96972357690000011</v>
      </c>
      <c r="C2796">
        <f>Weighting!$F$12</f>
        <v>0</v>
      </c>
      <c r="D2796">
        <f>IF(C2796=1,'Data Transformation'!$G$3+0.5*'Data Transformation'!$W$25,IF(C2797=1,D2797-'Data Transformation'!$W$25,FALSE))</f>
        <v>0.76999999999999991</v>
      </c>
      <c r="E2796">
        <f t="array" ref="E2796">IF(ISLOGICAL(D2796),"",FREQUENCY(IF('Data Transformation'!$B$425:$B$8425='Bin Analysis'!$B2787,'Data Transformation'!$G$425:$G$8425),D2796))</f>
        <v>12</v>
      </c>
      <c r="F2796" t="e">
        <f t="shared" si="348"/>
        <v>#VALUE!</v>
      </c>
      <c r="G2796">
        <f>Weighting!$H$12</f>
        <v>0</v>
      </c>
      <c r="H2796">
        <f t="array" ref="H2796">FREQUENCY(IF('Data Transformation'!$B$4:$B$8425=B2787,'Data Transformation'!$G$4:$G$8425),'Bin Analysis'!$B2796)</f>
        <v>18</v>
      </c>
      <c r="I2796">
        <f t="shared" si="349"/>
        <v>4</v>
      </c>
      <c r="J2796">
        <f t="shared" si="350"/>
        <v>1</v>
      </c>
      <c r="K2796">
        <f>J2796*Weighting!$W$12</f>
        <v>2</v>
      </c>
      <c r="M2796" s="14"/>
    </row>
    <row r="2797" spans="1:25" x14ac:dyDescent="0.45">
      <c r="A2797" s="32">
        <f>IF(Weighting!$P$13&gt;0,B2797,"")</f>
        <v>1.0753983736000001</v>
      </c>
      <c r="B2797">
        <f>Weighting!$C$13</f>
        <v>1.0753983736000001</v>
      </c>
      <c r="C2797">
        <f>Weighting!$F$13</f>
        <v>1</v>
      </c>
      <c r="D2797">
        <f>IF(C2797=1,'Data Transformation'!$G$3+0.5*'Data Transformation'!$W$25,IF(C2798=1,D2798-'Data Transformation'!$W$25,FALSE))</f>
        <v>1.17</v>
      </c>
      <c r="E2797">
        <f t="array" ref="E2797">IF(ISLOGICAL(D2797),"",FREQUENCY(IF('Data Transformation'!$B$425:$B$8425='Bin Analysis'!$B2787,'Data Transformation'!$G$425:$G$8425),D2797))</f>
        <v>18</v>
      </c>
      <c r="F2797">
        <f t="shared" si="348"/>
        <v>6</v>
      </c>
      <c r="G2797">
        <f>Weighting!$H$13</f>
        <v>0</v>
      </c>
      <c r="H2797">
        <f t="array" ref="H2797">FREQUENCY(IF('Data Transformation'!$B$4:$B$8425=B2787,'Data Transformation'!$G$4:$G$8425),'Bin Analysis'!$B2797)</f>
        <v>19</v>
      </c>
      <c r="I2797">
        <f t="shared" si="349"/>
        <v>1</v>
      </c>
      <c r="J2797">
        <f t="shared" si="350"/>
        <v>1</v>
      </c>
      <c r="K2797">
        <f>J2797*Weighting!$W$13</f>
        <v>1</v>
      </c>
      <c r="M2797" s="14"/>
    </row>
    <row r="2798" spans="1:25" x14ac:dyDescent="0.45">
      <c r="A2798" s="32">
        <f>IF(Weighting!$P$14&gt;0,B2798,"")</f>
        <v>1.1810731703000001</v>
      </c>
      <c r="B2798">
        <f>Weighting!$C$14</f>
        <v>1.1810731703000001</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19</v>
      </c>
      <c r="I2798">
        <f t="shared" si="349"/>
        <v>0</v>
      </c>
      <c r="J2798">
        <f t="shared" si="350"/>
        <v>0</v>
      </c>
      <c r="K2798">
        <f>J2798*Weighting!$W$14</f>
        <v>0</v>
      </c>
      <c r="M2798" s="14"/>
    </row>
    <row r="2799" spans="1:25" x14ac:dyDescent="0.45">
      <c r="A2799" s="32">
        <f>IF(Weighting!$P$15&gt;0,B2799,"")</f>
        <v>1.2867489670000001</v>
      </c>
      <c r="B2799">
        <f>Weighting!$C$15</f>
        <v>1.2867489670000001</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19</v>
      </c>
      <c r="I2799">
        <f t="shared" si="349"/>
        <v>0</v>
      </c>
      <c r="J2799">
        <f t="shared" si="350"/>
        <v>0</v>
      </c>
      <c r="K2799">
        <f>J2799*Weighting!$W$15</f>
        <v>0</v>
      </c>
      <c r="M2799" s="14"/>
    </row>
    <row r="2800" spans="1:25" x14ac:dyDescent="0.45">
      <c r="A2800" s="32" t="str">
        <f>IF(Weighting!$P$16&gt;0,B2800,"")</f>
        <v/>
      </c>
      <c r="B2800">
        <f>Weighting!$C$16</f>
        <v>1.3924227637000002</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19</v>
      </c>
      <c r="I2800">
        <f t="shared" si="349"/>
        <v>0</v>
      </c>
      <c r="J2800">
        <f t="shared" si="350"/>
        <v>0</v>
      </c>
      <c r="K2800">
        <f>J2800*Weighting!$W$16</f>
        <v>0</v>
      </c>
      <c r="M2800" s="14"/>
    </row>
    <row r="2801" spans="1:25" x14ac:dyDescent="0.45">
      <c r="A2801" s="32" t="str">
        <f>IF(Weighting!$P$17&gt;0,B2801,"")</f>
        <v/>
      </c>
      <c r="B2801">
        <f>Weighting!$C$17</f>
        <v>1.4980975604000002</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19</v>
      </c>
      <c r="I2801">
        <f t="shared" si="349"/>
        <v>0</v>
      </c>
      <c r="J2801">
        <f t="shared" si="350"/>
        <v>0</v>
      </c>
      <c r="K2801">
        <f>J2801*Weighting!$W$17</f>
        <v>0</v>
      </c>
      <c r="M2801" s="14"/>
    </row>
    <row r="2802" spans="1:25" x14ac:dyDescent="0.45">
      <c r="A2802" s="32" t="str">
        <f>IF(Weighting!$P$18&gt;0,B2802,"")</f>
        <v/>
      </c>
      <c r="B2802">
        <f>Weighting!$C$18</f>
        <v>1.6037723571000002</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19</v>
      </c>
      <c r="I2802">
        <f t="shared" si="349"/>
        <v>0</v>
      </c>
      <c r="J2802">
        <f t="shared" si="350"/>
        <v>0</v>
      </c>
      <c r="K2802">
        <f>J2802*Weighting!$W$18</f>
        <v>0</v>
      </c>
      <c r="M2802" s="14"/>
    </row>
    <row r="2803" spans="1:25" x14ac:dyDescent="0.45">
      <c r="A2803" s="32" t="str">
        <f>IF(Weighting!$P$19&gt;0,B2803,"")</f>
        <v/>
      </c>
      <c r="B2803">
        <f>Weighting!$C$19</f>
        <v>1.7094471538000002</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19</v>
      </c>
      <c r="I2803">
        <f t="shared" si="349"/>
        <v>0</v>
      </c>
      <c r="J2803">
        <f t="shared" si="350"/>
        <v>0</v>
      </c>
      <c r="K2803">
        <f>J2803*Weighting!$W$19</f>
        <v>0</v>
      </c>
      <c r="M2803" s="14"/>
    </row>
    <row r="2804" spans="1:25" x14ac:dyDescent="0.45">
      <c r="A2804" s="32" t="str">
        <f>IF(Weighting!$P$20&gt;0,B2804,"")</f>
        <v/>
      </c>
      <c r="B2804">
        <f>Weighting!$C$20</f>
        <v>1.8151219505000002</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19</v>
      </c>
      <c r="I2804">
        <f t="shared" si="349"/>
        <v>0</v>
      </c>
      <c r="J2804">
        <f t="shared" si="350"/>
        <v>0</v>
      </c>
      <c r="K2804">
        <f>J2804*Weighting!$W$20</f>
        <v>0</v>
      </c>
      <c r="M2804" s="14"/>
    </row>
    <row r="2805" spans="1:25" x14ac:dyDescent="0.45">
      <c r="A2805" s="32" t="str">
        <f>IF(Weighting!$P$21&gt;0,B2805,"")</f>
        <v/>
      </c>
      <c r="B2805">
        <f>Weighting!$C$21</f>
        <v>1.9207967472000003</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19</v>
      </c>
      <c r="I2805">
        <f t="shared" si="349"/>
        <v>0</v>
      </c>
      <c r="J2805">
        <f t="shared" si="350"/>
        <v>0</v>
      </c>
      <c r="K2805">
        <f>J2805*Weighting!$W$21</f>
        <v>0</v>
      </c>
      <c r="M2805" s="14"/>
    </row>
    <row r="2806" spans="1:25" x14ac:dyDescent="0.45">
      <c r="A2806" s="32" t="str">
        <f>IF(Weighting!$P$22&gt;0,B2806,"")</f>
        <v/>
      </c>
      <c r="B2806">
        <f>Weighting!$C$22</f>
        <v>2.0264715439000001</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19</v>
      </c>
      <c r="I2806">
        <f t="shared" si="349"/>
        <v>0</v>
      </c>
      <c r="J2806">
        <f t="shared" si="350"/>
        <v>0</v>
      </c>
      <c r="K2806">
        <f>J2806*Weighting!$W$22</f>
        <v>0</v>
      </c>
      <c r="M2806" s="14"/>
    </row>
    <row r="2807" spans="1:25" x14ac:dyDescent="0.45">
      <c r="A2807" s="32" t="str">
        <f>IF(Weighting!$P$23&gt;0,B2807,"")</f>
        <v/>
      </c>
      <c r="B2807">
        <f>Weighting!$C$23</f>
        <v>2.1321463405999999</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19</v>
      </c>
      <c r="I2807">
        <f t="shared" si="349"/>
        <v>0</v>
      </c>
      <c r="J2807">
        <f t="shared" si="350"/>
        <v>0</v>
      </c>
      <c r="K2807">
        <f>J2807*Weighting!$W$23</f>
        <v>0</v>
      </c>
      <c r="M2807" s="14"/>
    </row>
    <row r="2808" spans="1:25" x14ac:dyDescent="0.45">
      <c r="A2808" s="32" t="str">
        <f>IF(Weighting!$P$24&gt;0,B2808,"")</f>
        <v/>
      </c>
      <c r="B2808">
        <f>Weighting!$C$24</f>
        <v>2.2378211372999997</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19</v>
      </c>
      <c r="I2808">
        <f t="shared" si="349"/>
        <v>0</v>
      </c>
      <c r="J2808">
        <f t="shared" si="350"/>
        <v>0</v>
      </c>
      <c r="K2808">
        <f>J2808*Weighting!$W$24</f>
        <v>0</v>
      </c>
      <c r="M2808" s="14"/>
    </row>
    <row r="2809" spans="1:25" x14ac:dyDescent="0.45">
      <c r="A2809" s="32" t="str">
        <f>IF(Weighting!$P$25&gt;0,B2809,"")</f>
        <v/>
      </c>
      <c r="B2809">
        <f>Weighting!$C$25</f>
        <v>2.3434959339999994</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19</v>
      </c>
      <c r="I2809">
        <f t="shared" si="349"/>
        <v>0</v>
      </c>
      <c r="J2809">
        <f t="shared" si="350"/>
        <v>0</v>
      </c>
      <c r="K2809">
        <f>J2809*Weighting!$W$25</f>
        <v>0</v>
      </c>
      <c r="M2809" s="14"/>
    </row>
    <row r="2810" spans="1:25" x14ac:dyDescent="0.45">
      <c r="O2810"/>
      <c r="P2810"/>
      <c r="Q2810"/>
      <c r="R2810"/>
    </row>
    <row r="2811" spans="1:25" ht="23.15" x14ac:dyDescent="0.6">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18</v>
      </c>
      <c r="N2811" s="27">
        <f>IF('Input and Summary Results'!$J$16="minimum",'Bin Analysis'!X2812/(M2811-1),'Bin Analysis'!Y2811/('Bin Analysis'!M2811-1))</f>
        <v>0</v>
      </c>
      <c r="O2811" s="27">
        <f>IF(M2811=FALSE,NA(),(VLOOKUP(1,C2814:K2833,4,FALSE))/(M2811-1))</f>
        <v>0.23529411764705882</v>
      </c>
      <c r="P2811" s="27">
        <f>IF(M2811=FALSE,NA(),SUM(J2814:J2833)/Weighting!$S$5)</f>
        <v>0.5</v>
      </c>
      <c r="Q2811" s="27">
        <f>IF(M2811=FALSE,NA(),SUM(K2814:K2833)/Weighting!$S$6)</f>
        <v>0.43478260869565216</v>
      </c>
      <c r="R2811" s="27">
        <f>IF(M2811=FALSE,NA(),(VLOOKUP(1,G2814:K2833,3,FALSE))/(M2811-1))</f>
        <v>0.70588235294117652</v>
      </c>
      <c r="S2811" s="22" t="str">
        <f>IF(M2811=FALSE,NA(),IF(SUM(J2814:J2833)=2,"yes","no"))</f>
        <v>no</v>
      </c>
      <c r="X2811" s="2" cm="2">
        <f t="array" ref="X2811:X2812">FREQUENCY(IF('Data Transformation'!$B$425:$B$6424='Bin Analysis'!L2811,'Data Transformation'!$G$425:$G$6424),'Data Transformation'!$U$11)</f>
        <v>17</v>
      </c>
      <c r="Y2811" s="2" cm="2">
        <f t="array" ref="Y2811:Y2812">FREQUENCY(IF('Data Transformation'!$B$425:$B$6424='Bin Analysis'!L2811,'Data Transformation'!$G$425:$G$6424),'Data Transformation'!$U$12)</f>
        <v>13</v>
      </c>
    </row>
    <row r="2812" spans="1:25" x14ac:dyDescent="0.45">
      <c r="A2812" s="14" t="s">
        <v>67</v>
      </c>
      <c r="B2812" t="s">
        <v>47</v>
      </c>
      <c r="C2812" t="s">
        <v>5</v>
      </c>
      <c r="D2812" t="s">
        <v>100</v>
      </c>
      <c r="E2812" t="s">
        <v>101</v>
      </c>
      <c r="F2812" t="s">
        <v>102</v>
      </c>
      <c r="G2812" t="s">
        <v>70</v>
      </c>
      <c r="H2812" t="s">
        <v>31</v>
      </c>
      <c r="I2812" t="s">
        <v>32</v>
      </c>
      <c r="J2812" t="s">
        <v>46</v>
      </c>
      <c r="K2812" s="14" t="s">
        <v>45</v>
      </c>
      <c r="M2812" s="14"/>
      <c r="X2812" s="2">
        <v>0</v>
      </c>
      <c r="Y2812" s="2">
        <v>4</v>
      </c>
    </row>
    <row r="2813" spans="1:25" x14ac:dyDescent="0.4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45">
      <c r="A2814" s="32">
        <f>IF(Weighting!$P$6&gt;0,B2814,"")</f>
        <v>0.3356747967</v>
      </c>
      <c r="B2814">
        <f>Weighting!$C$6</f>
        <v>0.3356747967</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12</v>
      </c>
      <c r="I2814">
        <f>H2814-H2813</f>
        <v>12</v>
      </c>
      <c r="J2814">
        <f>IF(I2814=0,0,1)</f>
        <v>1</v>
      </c>
      <c r="K2814">
        <f>J2814*Weighting!$W$6</f>
        <v>1</v>
      </c>
      <c r="M2814" s="14"/>
    </row>
    <row r="2815" spans="1:25" x14ac:dyDescent="0.45">
      <c r="A2815" s="32">
        <f>IF(Weighting!$P$7&gt;0,B2815,"")</f>
        <v>0.44134959340000002</v>
      </c>
      <c r="B2815">
        <f>Weighting!$C$7</f>
        <v>0.44134959340000002</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12</v>
      </c>
      <c r="I2815">
        <f t="shared" ref="I2815:I2833" si="352">H2815-H2814</f>
        <v>0</v>
      </c>
      <c r="J2815">
        <f>IF(I2815=0,0,1)</f>
        <v>0</v>
      </c>
      <c r="K2815">
        <f>J2815*Weighting!$W$7</f>
        <v>0</v>
      </c>
      <c r="M2815" s="14"/>
    </row>
    <row r="2816" spans="1:25" x14ac:dyDescent="0.45">
      <c r="A2816" s="32">
        <f>IF(Weighting!$P$8&gt;0,B2816,"")</f>
        <v>0.54702439010000004</v>
      </c>
      <c r="B2816">
        <f>Weighting!$C$8</f>
        <v>0.54702439010000004</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13</v>
      </c>
      <c r="I2816">
        <f t="shared" si="352"/>
        <v>1</v>
      </c>
      <c r="J2816">
        <f t="shared" ref="J2816:J2833" si="353">IF(I2816=0,0,1)</f>
        <v>1</v>
      </c>
      <c r="K2816">
        <f>J2816*Weighting!$W$8</f>
        <v>3</v>
      </c>
      <c r="M2816" s="14"/>
    </row>
    <row r="2817" spans="1:13" x14ac:dyDescent="0.45">
      <c r="A2817" s="32">
        <f>IF(Weighting!$P$9&gt;0,B2817,"")</f>
        <v>0.65269918680000005</v>
      </c>
      <c r="B2817" s="50">
        <f>Weighting!$C$9</f>
        <v>0.65269918680000005</v>
      </c>
      <c r="C2817">
        <f>Weighting!$F$9</f>
        <v>0</v>
      </c>
      <c r="D2817" t="b">
        <f>IF(C2817=1,'Data Transformation'!$G$3+0.5*'Data Transformation'!$W$25,IF(C2818=1,D2818-'Data Transformation'!$W$25,FALSE))</f>
        <v>0</v>
      </c>
      <c r="E2817" t="str">
        <f t="array" ref="E2817">IF(ISLOGICAL(D2817),"",FREQUENCY(IF('Data Transformation'!$B$425:$B$8425='Bin Analysis'!$B2811,'Data Transformation'!$G$425:$G$8425),D2817))</f>
        <v/>
      </c>
      <c r="F2817" t="str">
        <f t="shared" si="351"/>
        <v/>
      </c>
      <c r="G2817">
        <f>Weighting!$H$9</f>
        <v>0</v>
      </c>
      <c r="H2817">
        <f t="array" ref="H2817">FREQUENCY(IF('Data Transformation'!$B$4:$B$8425=B2811,'Data Transformation'!$G$4:$G$8425),'Bin Analysis'!$B2817)</f>
        <v>13</v>
      </c>
      <c r="I2817">
        <f t="shared" si="352"/>
        <v>0</v>
      </c>
      <c r="J2817">
        <f t="shared" si="353"/>
        <v>0</v>
      </c>
      <c r="K2817">
        <f>J2817*Weighting!$W$9</f>
        <v>0</v>
      </c>
      <c r="M2817" s="14"/>
    </row>
    <row r="2818" spans="1:13" x14ac:dyDescent="0.45">
      <c r="A2818" s="32">
        <f>IF(Weighting!$P$10&gt;0,B2818,"")</f>
        <v>0.75837398350000007</v>
      </c>
      <c r="B2818">
        <f>Weighting!$C$10</f>
        <v>0.75837398350000007</v>
      </c>
      <c r="C2818">
        <f>Weighting!$F$10</f>
        <v>0</v>
      </c>
      <c r="D2818" t="b">
        <f>IF(C2818=1,'Data Transformation'!$G$3+0.5*'Data Transformation'!$W$25,IF(C2819=1,D2819-'Data Transformation'!$W$25,FALSE))</f>
        <v>0</v>
      </c>
      <c r="E2818" t="str">
        <f t="array" ref="E2818">IF(ISLOGICAL(D2818),"",FREQUENCY(IF('Data Transformation'!$B$425:$B$8425='Bin Analysis'!$B2811,'Data Transformation'!$G$425:$G$8425),D2818))</f>
        <v/>
      </c>
      <c r="F2818" t="str">
        <f t="shared" si="351"/>
        <v/>
      </c>
      <c r="G2818">
        <f>Weighting!$H$10</f>
        <v>0</v>
      </c>
      <c r="H2818">
        <f t="array" ref="H2818">FREQUENCY(IF('Data Transformation'!$B$4:$B$8425=B2811,'Data Transformation'!$G$4:$G$8425),'Bin Analysis'!$B2818)</f>
        <v>13</v>
      </c>
      <c r="I2818">
        <f t="shared" si="352"/>
        <v>0</v>
      </c>
      <c r="J2818">
        <f t="shared" si="353"/>
        <v>0</v>
      </c>
      <c r="K2818">
        <f>J2818*Weighting!$W$10</f>
        <v>0</v>
      </c>
      <c r="M2818" s="14"/>
    </row>
    <row r="2819" spans="1:13" x14ac:dyDescent="0.45">
      <c r="A2819" s="32">
        <f>IF(Weighting!$P$11&gt;0,B2819,"")</f>
        <v>0.86404878020000009</v>
      </c>
      <c r="B2819">
        <f>Weighting!$C$11</f>
        <v>0.86404878020000009</v>
      </c>
      <c r="C2819">
        <f>Weighting!$F$11</f>
        <v>0</v>
      </c>
      <c r="D2819" t="b">
        <f>IF(C2819=1,'Data Transformation'!$G$3+0.5*'Data Transformation'!$W$25,IF(C2820=1,D2820-'Data Transformation'!$W$25,FALSE))</f>
        <v>0</v>
      </c>
      <c r="E2819" t="str">
        <f t="array" ref="E2819">IF(ISLOGICAL(D2819),"",FREQUENCY(IF('Data Transformation'!$B$425:$B$8425='Bin Analysis'!$B2811,'Data Transformation'!$G$425:$G$8425),D2819))</f>
        <v/>
      </c>
      <c r="F2819" t="str">
        <f t="shared" si="351"/>
        <v/>
      </c>
      <c r="G2819">
        <f>Weighting!$H$11</f>
        <v>0</v>
      </c>
      <c r="H2819">
        <f t="array" ref="H2819">FREQUENCY(IF('Data Transformation'!$B$4:$B$8425=B2811,'Data Transformation'!$G$4:$G$8425),'Bin Analysis'!$B2819)</f>
        <v>14</v>
      </c>
      <c r="I2819">
        <f t="shared" si="352"/>
        <v>1</v>
      </c>
      <c r="J2819">
        <f t="shared" si="353"/>
        <v>1</v>
      </c>
      <c r="K2819">
        <f>J2819*Weighting!$W$11</f>
        <v>3</v>
      </c>
      <c r="M2819" s="14"/>
    </row>
    <row r="2820" spans="1:13" x14ac:dyDescent="0.45">
      <c r="A2820" s="32">
        <f>IF(Weighting!$P$12&gt;0,B2820,"")</f>
        <v>0.96972357690000011</v>
      </c>
      <c r="B2820">
        <f>Weighting!$C$12</f>
        <v>0.96972357690000011</v>
      </c>
      <c r="C2820">
        <f>Weighting!$F$12</f>
        <v>0</v>
      </c>
      <c r="D2820">
        <f>IF(C2820=1,'Data Transformation'!$G$3+0.5*'Data Transformation'!$W$25,IF(C2821=1,D2821-'Data Transformation'!$W$25,FALSE))</f>
        <v>0.76999999999999991</v>
      </c>
      <c r="E2820">
        <f t="array" ref="E2820">IF(ISLOGICAL(D2820),"",FREQUENCY(IF('Data Transformation'!$B$425:$B$8425='Bin Analysis'!$B2811,'Data Transformation'!$G$425:$G$8425),D2820))</f>
        <v>13</v>
      </c>
      <c r="F2820" t="e">
        <f t="shared" si="351"/>
        <v>#VALUE!</v>
      </c>
      <c r="G2820">
        <f>Weighting!$H$12</f>
        <v>0</v>
      </c>
      <c r="H2820">
        <f t="array" ref="H2820">FREQUENCY(IF('Data Transformation'!$B$4:$B$8425=B2811,'Data Transformation'!$G$4:$G$8425),'Bin Analysis'!$B2820)</f>
        <v>16</v>
      </c>
      <c r="I2820">
        <f t="shared" si="352"/>
        <v>2</v>
      </c>
      <c r="J2820">
        <f t="shared" si="353"/>
        <v>1</v>
      </c>
      <c r="K2820">
        <f>J2820*Weighting!$W$12</f>
        <v>2</v>
      </c>
      <c r="M2820" s="14"/>
    </row>
    <row r="2821" spans="1:13" x14ac:dyDescent="0.45">
      <c r="A2821" s="32">
        <f>IF(Weighting!$P$13&gt;0,B2821,"")</f>
        <v>1.0753983736000001</v>
      </c>
      <c r="B2821">
        <f>Weighting!$C$13</f>
        <v>1.0753983736000001</v>
      </c>
      <c r="C2821">
        <f>Weighting!$F$13</f>
        <v>1</v>
      </c>
      <c r="D2821">
        <f>IF(C2821=1,'Data Transformation'!$G$3+0.5*'Data Transformation'!$W$25,IF(C2822=1,D2822-'Data Transformation'!$W$25,FALSE))</f>
        <v>1.17</v>
      </c>
      <c r="E2821">
        <f t="array" ref="E2821">IF(ISLOGICAL(D2821),"",FREQUENCY(IF('Data Transformation'!$B$425:$B$8425='Bin Analysis'!$B2811,'Data Transformation'!$G$425:$G$8425),D2821))</f>
        <v>17</v>
      </c>
      <c r="F2821">
        <f t="shared" si="351"/>
        <v>4</v>
      </c>
      <c r="G2821">
        <f>Weighting!$H$13</f>
        <v>0</v>
      </c>
      <c r="H2821">
        <f t="array" ref="H2821">FREQUENCY(IF('Data Transformation'!$B$4:$B$8425=B2811,'Data Transformation'!$G$4:$G$8425),'Bin Analysis'!$B2821)</f>
        <v>18</v>
      </c>
      <c r="I2821">
        <f t="shared" si="352"/>
        <v>2</v>
      </c>
      <c r="J2821">
        <f t="shared" si="353"/>
        <v>1</v>
      </c>
      <c r="K2821">
        <f>J2821*Weighting!$W$13</f>
        <v>1</v>
      </c>
      <c r="M2821" s="14"/>
    </row>
    <row r="2822" spans="1:13" x14ac:dyDescent="0.45">
      <c r="A2822" s="32">
        <f>IF(Weighting!$P$14&gt;0,B2822,"")</f>
        <v>1.1810731703000001</v>
      </c>
      <c r="B2822">
        <f>Weighting!$C$14</f>
        <v>1.1810731703000001</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18</v>
      </c>
      <c r="I2822">
        <f t="shared" si="352"/>
        <v>0</v>
      </c>
      <c r="J2822">
        <f t="shared" si="353"/>
        <v>0</v>
      </c>
      <c r="K2822">
        <f>J2822*Weighting!$W$14</f>
        <v>0</v>
      </c>
      <c r="M2822" s="14"/>
    </row>
    <row r="2823" spans="1:13" x14ac:dyDescent="0.45">
      <c r="A2823" s="32">
        <f>IF(Weighting!$P$15&gt;0,B2823,"")</f>
        <v>1.2867489670000001</v>
      </c>
      <c r="B2823">
        <f>Weighting!$C$15</f>
        <v>1.2867489670000001</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18</v>
      </c>
      <c r="I2823">
        <f t="shared" si="352"/>
        <v>0</v>
      </c>
      <c r="J2823">
        <f t="shared" si="353"/>
        <v>0</v>
      </c>
      <c r="K2823">
        <f>J2823*Weighting!$W$15</f>
        <v>0</v>
      </c>
      <c r="M2823" s="14"/>
    </row>
    <row r="2824" spans="1:13" x14ac:dyDescent="0.45">
      <c r="A2824" s="32" t="str">
        <f>IF(Weighting!$P$16&gt;0,B2824,"")</f>
        <v/>
      </c>
      <c r="B2824">
        <f>Weighting!$C$16</f>
        <v>1.3924227637000002</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18</v>
      </c>
      <c r="I2824">
        <f t="shared" si="352"/>
        <v>0</v>
      </c>
      <c r="J2824">
        <f t="shared" si="353"/>
        <v>0</v>
      </c>
      <c r="K2824">
        <f>J2824*Weighting!$W$16</f>
        <v>0</v>
      </c>
      <c r="M2824" s="14"/>
    </row>
    <row r="2825" spans="1:13" x14ac:dyDescent="0.45">
      <c r="A2825" s="32" t="str">
        <f>IF(Weighting!$P$17&gt;0,B2825,"")</f>
        <v/>
      </c>
      <c r="B2825">
        <f>Weighting!$C$17</f>
        <v>1.4980975604000002</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18</v>
      </c>
      <c r="I2825">
        <f t="shared" si="352"/>
        <v>0</v>
      </c>
      <c r="J2825">
        <f t="shared" si="353"/>
        <v>0</v>
      </c>
      <c r="K2825">
        <f>J2825*Weighting!$W$17</f>
        <v>0</v>
      </c>
      <c r="M2825" s="14"/>
    </row>
    <row r="2826" spans="1:13" x14ac:dyDescent="0.45">
      <c r="A2826" s="32" t="str">
        <f>IF(Weighting!$P$18&gt;0,B2826,"")</f>
        <v/>
      </c>
      <c r="B2826">
        <f>Weighting!$C$18</f>
        <v>1.6037723571000002</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18</v>
      </c>
      <c r="I2826">
        <f t="shared" si="352"/>
        <v>0</v>
      </c>
      <c r="J2826">
        <f t="shared" si="353"/>
        <v>0</v>
      </c>
      <c r="K2826">
        <f>J2826*Weighting!$W$18</f>
        <v>0</v>
      </c>
      <c r="M2826" s="14"/>
    </row>
    <row r="2827" spans="1:13" x14ac:dyDescent="0.45">
      <c r="A2827" s="32" t="str">
        <f>IF(Weighting!$P$19&gt;0,B2827,"")</f>
        <v/>
      </c>
      <c r="B2827">
        <f>Weighting!$C$19</f>
        <v>1.7094471538000002</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18</v>
      </c>
      <c r="I2827">
        <f t="shared" si="352"/>
        <v>0</v>
      </c>
      <c r="J2827">
        <f t="shared" si="353"/>
        <v>0</v>
      </c>
      <c r="K2827">
        <f>J2827*Weighting!$W$19</f>
        <v>0</v>
      </c>
      <c r="M2827" s="14"/>
    </row>
    <row r="2828" spans="1:13" x14ac:dyDescent="0.45">
      <c r="A2828" s="32" t="str">
        <f>IF(Weighting!$P$20&gt;0,B2828,"")</f>
        <v/>
      </c>
      <c r="B2828">
        <f>Weighting!$C$20</f>
        <v>1.8151219505000002</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18</v>
      </c>
      <c r="I2828">
        <f t="shared" si="352"/>
        <v>0</v>
      </c>
      <c r="J2828">
        <f t="shared" si="353"/>
        <v>0</v>
      </c>
      <c r="K2828">
        <f>J2828*Weighting!$W$20</f>
        <v>0</v>
      </c>
      <c r="M2828" s="14"/>
    </row>
    <row r="2829" spans="1:13" x14ac:dyDescent="0.45">
      <c r="A2829" s="32" t="str">
        <f>IF(Weighting!$P$21&gt;0,B2829,"")</f>
        <v/>
      </c>
      <c r="B2829">
        <f>Weighting!$C$21</f>
        <v>1.9207967472000003</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18</v>
      </c>
      <c r="I2829">
        <f t="shared" si="352"/>
        <v>0</v>
      </c>
      <c r="J2829">
        <f t="shared" si="353"/>
        <v>0</v>
      </c>
      <c r="K2829">
        <f>J2829*Weighting!$W$21</f>
        <v>0</v>
      </c>
      <c r="M2829" s="14"/>
    </row>
    <row r="2830" spans="1:13" x14ac:dyDescent="0.45">
      <c r="A2830" s="32" t="str">
        <f>IF(Weighting!$P$22&gt;0,B2830,"")</f>
        <v/>
      </c>
      <c r="B2830">
        <f>Weighting!$C$22</f>
        <v>2.0264715439000001</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18</v>
      </c>
      <c r="I2830">
        <f t="shared" si="352"/>
        <v>0</v>
      </c>
      <c r="J2830">
        <f t="shared" si="353"/>
        <v>0</v>
      </c>
      <c r="K2830">
        <f>J2830*Weighting!$W$22</f>
        <v>0</v>
      </c>
      <c r="M2830" s="14"/>
    </row>
    <row r="2831" spans="1:13" x14ac:dyDescent="0.45">
      <c r="A2831" s="32" t="str">
        <f>IF(Weighting!$P$23&gt;0,B2831,"")</f>
        <v/>
      </c>
      <c r="B2831">
        <f>Weighting!$C$23</f>
        <v>2.1321463405999999</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18</v>
      </c>
      <c r="I2831">
        <f t="shared" si="352"/>
        <v>0</v>
      </c>
      <c r="J2831">
        <f t="shared" si="353"/>
        <v>0</v>
      </c>
      <c r="K2831">
        <f>J2831*Weighting!$W$23</f>
        <v>0</v>
      </c>
      <c r="M2831" s="14"/>
    </row>
    <row r="2832" spans="1:13" x14ac:dyDescent="0.45">
      <c r="A2832" s="32" t="str">
        <f>IF(Weighting!$P$24&gt;0,B2832,"")</f>
        <v/>
      </c>
      <c r="B2832">
        <f>Weighting!$C$24</f>
        <v>2.2378211372999997</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18</v>
      </c>
      <c r="I2832">
        <f t="shared" si="352"/>
        <v>0</v>
      </c>
      <c r="J2832">
        <f t="shared" si="353"/>
        <v>0</v>
      </c>
      <c r="K2832">
        <f>J2832*Weighting!$W$24</f>
        <v>0</v>
      </c>
      <c r="M2832" s="14"/>
    </row>
    <row r="2833" spans="1:25" x14ac:dyDescent="0.45">
      <c r="A2833" s="32" t="str">
        <f>IF(Weighting!$P$25&gt;0,B2833,"")</f>
        <v/>
      </c>
      <c r="B2833">
        <f>Weighting!$C$25</f>
        <v>2.3434959339999994</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18</v>
      </c>
      <c r="I2833">
        <f t="shared" si="352"/>
        <v>0</v>
      </c>
      <c r="J2833">
        <f t="shared" si="353"/>
        <v>0</v>
      </c>
      <c r="K2833">
        <f>J2833*Weighting!$W$25</f>
        <v>0</v>
      </c>
      <c r="M2833" s="14"/>
    </row>
    <row r="2834" spans="1:25" x14ac:dyDescent="0.45">
      <c r="O2834"/>
      <c r="P2834"/>
      <c r="Q2834"/>
      <c r="R2834"/>
    </row>
    <row r="2835" spans="1:25" ht="23.15" x14ac:dyDescent="0.6">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15</v>
      </c>
      <c r="N2835" s="27">
        <f>IF('Input and Summary Results'!$J$16="minimum",'Bin Analysis'!X2836/(M2835-1),'Bin Analysis'!Y2835/('Bin Analysis'!M2835-1))</f>
        <v>0</v>
      </c>
      <c r="O2835" s="27">
        <f>IF(M2835=FALSE,NA(),(VLOOKUP(1,C2838:K2857,4,FALSE))/(M2835-1))</f>
        <v>0</v>
      </c>
      <c r="P2835" s="27">
        <f>IF(M2835=FALSE,NA(),SUM(J2838:J2857)/Weighting!$S$5)</f>
        <v>0.2</v>
      </c>
      <c r="Q2835" s="27">
        <f>IF(M2835=FALSE,NA(),SUM(K2838:K2857)/Weighting!$S$6)</f>
        <v>8.6956521739130432E-2</v>
      </c>
      <c r="R2835" s="27">
        <f>IF(M2835=FALSE,NA(),(VLOOKUP(1,G2838:K2857,3,FALSE))/(M2835-1))</f>
        <v>1</v>
      </c>
      <c r="S2835" s="22" t="str">
        <f>IF(M2835=FALSE,NA(),IF(SUM(J2838:J2857)=2,"yes","no"))</f>
        <v>yes</v>
      </c>
      <c r="X2835" s="2" cm="2">
        <f t="array" ref="X2835:X2836">FREQUENCY(IF('Data Transformation'!$B$425:$B$6424='Bin Analysis'!L2835,'Data Transformation'!$G$425:$G$6424),'Data Transformation'!$U$11)</f>
        <v>14</v>
      </c>
      <c r="Y2835" s="2" cm="2">
        <f t="array" ref="Y2835:Y2836">FREQUENCY(IF('Data Transformation'!$B$425:$B$6424='Bin Analysis'!L2835,'Data Transformation'!$G$425:$G$6424),'Data Transformation'!$U$12)</f>
        <v>14</v>
      </c>
    </row>
    <row r="2836" spans="1:25" x14ac:dyDescent="0.45">
      <c r="A2836" s="14" t="s">
        <v>67</v>
      </c>
      <c r="B2836" t="s">
        <v>47</v>
      </c>
      <c r="C2836" t="s">
        <v>5</v>
      </c>
      <c r="D2836" t="s">
        <v>100</v>
      </c>
      <c r="E2836" t="s">
        <v>101</v>
      </c>
      <c r="F2836" t="s">
        <v>102</v>
      </c>
      <c r="G2836" t="s">
        <v>70</v>
      </c>
      <c r="H2836" t="s">
        <v>31</v>
      </c>
      <c r="I2836" t="s">
        <v>32</v>
      </c>
      <c r="J2836" t="s">
        <v>46</v>
      </c>
      <c r="K2836" s="14" t="s">
        <v>45</v>
      </c>
      <c r="M2836" s="14"/>
      <c r="X2836" s="2">
        <v>0</v>
      </c>
      <c r="Y2836" s="2">
        <v>0</v>
      </c>
    </row>
    <row r="2837" spans="1:25" x14ac:dyDescent="0.4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45">
      <c r="A2838" s="32">
        <f>IF(Weighting!$P$6&gt;0,B2838,"")</f>
        <v>0.3356747967</v>
      </c>
      <c r="B2838">
        <f>Weighting!$C$6</f>
        <v>0.3356747967</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14</v>
      </c>
      <c r="I2838">
        <f>H2838-H2837</f>
        <v>14</v>
      </c>
      <c r="J2838">
        <f>IF(I2838=0,0,1)</f>
        <v>1</v>
      </c>
      <c r="K2838">
        <f>J2838*Weighting!$W$6</f>
        <v>1</v>
      </c>
      <c r="M2838" s="14"/>
    </row>
    <row r="2839" spans="1:25" x14ac:dyDescent="0.45">
      <c r="A2839" s="32">
        <f>IF(Weighting!$P$7&gt;0,B2839,"")</f>
        <v>0.44134959340000002</v>
      </c>
      <c r="B2839">
        <f>Weighting!$C$7</f>
        <v>0.44134959340000002</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14</v>
      </c>
      <c r="I2839">
        <f t="shared" ref="I2839:I2857" si="355">H2839-H2838</f>
        <v>0</v>
      </c>
      <c r="J2839">
        <f>IF(I2839=0,0,1)</f>
        <v>0</v>
      </c>
      <c r="K2839">
        <f>J2839*Weighting!$W$7</f>
        <v>0</v>
      </c>
      <c r="M2839" s="14"/>
    </row>
    <row r="2840" spans="1:25" x14ac:dyDescent="0.45">
      <c r="A2840" s="32">
        <f>IF(Weighting!$P$8&gt;0,B2840,"")</f>
        <v>0.54702439010000004</v>
      </c>
      <c r="B2840">
        <f>Weighting!$C$8</f>
        <v>0.54702439010000004</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14</v>
      </c>
      <c r="I2840">
        <f t="shared" si="355"/>
        <v>0</v>
      </c>
      <c r="J2840">
        <f t="shared" ref="J2840:J2857" si="356">IF(I2840=0,0,1)</f>
        <v>0</v>
      </c>
      <c r="K2840">
        <f>J2840*Weighting!$W$8</f>
        <v>0</v>
      </c>
      <c r="M2840" s="14"/>
    </row>
    <row r="2841" spans="1:25" x14ac:dyDescent="0.45">
      <c r="A2841" s="32">
        <f>IF(Weighting!$P$9&gt;0,B2841,"")</f>
        <v>0.65269918680000005</v>
      </c>
      <c r="B2841" s="50">
        <f>Weighting!$C$9</f>
        <v>0.65269918680000005</v>
      </c>
      <c r="C2841">
        <f>Weighting!$F$9</f>
        <v>0</v>
      </c>
      <c r="D2841" t="b">
        <f>IF(C2841=1,'Data Transformation'!$G$3+0.5*'Data Transformation'!$W$25,IF(C2842=1,D2842-'Data Transformation'!$W$25,FALSE))</f>
        <v>0</v>
      </c>
      <c r="E2841" t="str">
        <f t="array" ref="E2841">IF(ISLOGICAL(D2841),"",FREQUENCY(IF('Data Transformation'!$B$425:$B$8425='Bin Analysis'!$B2835,'Data Transformation'!$G$425:$G$8425),D2841))</f>
        <v/>
      </c>
      <c r="F2841" t="str">
        <f t="shared" si="354"/>
        <v/>
      </c>
      <c r="G2841">
        <f>Weighting!$H$9</f>
        <v>0</v>
      </c>
      <c r="H2841">
        <f t="array" ref="H2841">FREQUENCY(IF('Data Transformation'!$B$4:$B$8425=B2835,'Data Transformation'!$G$4:$G$8425),'Bin Analysis'!$B2841)</f>
        <v>14</v>
      </c>
      <c r="I2841">
        <f t="shared" si="355"/>
        <v>0</v>
      </c>
      <c r="J2841">
        <f t="shared" si="356"/>
        <v>0</v>
      </c>
      <c r="K2841">
        <f>J2841*Weighting!$W$9</f>
        <v>0</v>
      </c>
      <c r="M2841" s="14"/>
    </row>
    <row r="2842" spans="1:25" x14ac:dyDescent="0.45">
      <c r="A2842" s="32">
        <f>IF(Weighting!$P$10&gt;0,B2842,"")</f>
        <v>0.75837398350000007</v>
      </c>
      <c r="B2842">
        <f>Weighting!$C$10</f>
        <v>0.75837398350000007</v>
      </c>
      <c r="C2842">
        <f>Weighting!$F$10</f>
        <v>0</v>
      </c>
      <c r="D2842" t="b">
        <f>IF(C2842=1,'Data Transformation'!$G$3+0.5*'Data Transformation'!$W$25,IF(C2843=1,D2843-'Data Transformation'!$W$25,FALSE))</f>
        <v>0</v>
      </c>
      <c r="E2842" t="str">
        <f t="array" ref="E2842">IF(ISLOGICAL(D2842),"",FREQUENCY(IF('Data Transformation'!$B$425:$B$8425='Bin Analysis'!$B2835,'Data Transformation'!$G$425:$G$8425),D2842))</f>
        <v/>
      </c>
      <c r="F2842" t="str">
        <f t="shared" si="354"/>
        <v/>
      </c>
      <c r="G2842">
        <f>Weighting!$H$10</f>
        <v>0</v>
      </c>
      <c r="H2842">
        <f t="array" ref="H2842">FREQUENCY(IF('Data Transformation'!$B$4:$B$8425=B2835,'Data Transformation'!$G$4:$G$8425),'Bin Analysis'!$B2842)</f>
        <v>14</v>
      </c>
      <c r="I2842">
        <f t="shared" si="355"/>
        <v>0</v>
      </c>
      <c r="J2842">
        <f t="shared" si="356"/>
        <v>0</v>
      </c>
      <c r="K2842">
        <f>J2842*Weighting!$W$10</f>
        <v>0</v>
      </c>
      <c r="M2842" s="14"/>
    </row>
    <row r="2843" spans="1:25" x14ac:dyDescent="0.45">
      <c r="A2843" s="32">
        <f>IF(Weighting!$P$11&gt;0,B2843,"")</f>
        <v>0.86404878020000009</v>
      </c>
      <c r="B2843">
        <f>Weighting!$C$11</f>
        <v>0.86404878020000009</v>
      </c>
      <c r="C2843">
        <f>Weighting!$F$11</f>
        <v>0</v>
      </c>
      <c r="D2843" t="b">
        <f>IF(C2843=1,'Data Transformation'!$G$3+0.5*'Data Transformation'!$W$25,IF(C2844=1,D2844-'Data Transformation'!$W$25,FALSE))</f>
        <v>0</v>
      </c>
      <c r="E2843" t="str">
        <f t="array" ref="E2843">IF(ISLOGICAL(D2843),"",FREQUENCY(IF('Data Transformation'!$B$425:$B$8425='Bin Analysis'!$B2835,'Data Transformation'!$G$425:$G$8425),D2843))</f>
        <v/>
      </c>
      <c r="F2843" t="str">
        <f t="shared" si="354"/>
        <v/>
      </c>
      <c r="G2843">
        <f>Weighting!$H$11</f>
        <v>0</v>
      </c>
      <c r="H2843">
        <f t="array" ref="H2843">FREQUENCY(IF('Data Transformation'!$B$4:$B$8425=B2835,'Data Transformation'!$G$4:$G$8425),'Bin Analysis'!$B2843)</f>
        <v>14</v>
      </c>
      <c r="I2843">
        <f t="shared" si="355"/>
        <v>0</v>
      </c>
      <c r="J2843">
        <f t="shared" si="356"/>
        <v>0</v>
      </c>
      <c r="K2843">
        <f>J2843*Weighting!$W$11</f>
        <v>0</v>
      </c>
      <c r="M2843" s="14"/>
    </row>
    <row r="2844" spans="1:25" x14ac:dyDescent="0.45">
      <c r="A2844" s="32">
        <f>IF(Weighting!$P$12&gt;0,B2844,"")</f>
        <v>0.96972357690000011</v>
      </c>
      <c r="B2844">
        <f>Weighting!$C$12</f>
        <v>0.96972357690000011</v>
      </c>
      <c r="C2844">
        <f>Weighting!$F$12</f>
        <v>0</v>
      </c>
      <c r="D2844">
        <f>IF(C2844=1,'Data Transformation'!$G$3+0.5*'Data Transformation'!$W$25,IF(C2845=1,D2845-'Data Transformation'!$W$25,FALSE))</f>
        <v>0.76999999999999991</v>
      </c>
      <c r="E2844">
        <f t="array" ref="E2844">IF(ISLOGICAL(D2844),"",FREQUENCY(IF('Data Transformation'!$B$425:$B$8425='Bin Analysis'!$B2835,'Data Transformation'!$G$425:$G$8425),D2844))</f>
        <v>14</v>
      </c>
      <c r="F2844" t="e">
        <f t="shared" si="354"/>
        <v>#VALUE!</v>
      </c>
      <c r="G2844">
        <f>Weighting!$H$12</f>
        <v>0</v>
      </c>
      <c r="H2844">
        <f t="array" ref="H2844">FREQUENCY(IF('Data Transformation'!$B$4:$B$8425=B2835,'Data Transformation'!$G$4:$G$8425),'Bin Analysis'!$B2844)</f>
        <v>14</v>
      </c>
      <c r="I2844">
        <f t="shared" si="355"/>
        <v>0</v>
      </c>
      <c r="J2844">
        <f t="shared" si="356"/>
        <v>0</v>
      </c>
      <c r="K2844">
        <f>J2844*Weighting!$W$12</f>
        <v>0</v>
      </c>
      <c r="M2844" s="14"/>
    </row>
    <row r="2845" spans="1:25" x14ac:dyDescent="0.45">
      <c r="A2845" s="32">
        <f>IF(Weighting!$P$13&gt;0,B2845,"")</f>
        <v>1.0753983736000001</v>
      </c>
      <c r="B2845">
        <f>Weighting!$C$13</f>
        <v>1.0753983736000001</v>
      </c>
      <c r="C2845">
        <f>Weighting!$F$13</f>
        <v>1</v>
      </c>
      <c r="D2845">
        <f>IF(C2845=1,'Data Transformation'!$G$3+0.5*'Data Transformation'!$W$25,IF(C2846=1,D2846-'Data Transformation'!$W$25,FALSE))</f>
        <v>1.17</v>
      </c>
      <c r="E2845">
        <f t="array" ref="E2845">IF(ISLOGICAL(D2845),"",FREQUENCY(IF('Data Transformation'!$B$425:$B$8425='Bin Analysis'!$B2835,'Data Transformation'!$G$425:$G$8425),D2845))</f>
        <v>14</v>
      </c>
      <c r="F2845">
        <f t="shared" si="354"/>
        <v>0</v>
      </c>
      <c r="G2845">
        <f>Weighting!$H$13</f>
        <v>0</v>
      </c>
      <c r="H2845">
        <f t="array" ref="H2845">FREQUENCY(IF('Data Transformation'!$B$4:$B$8425=B2835,'Data Transformation'!$G$4:$G$8425),'Bin Analysis'!$B2845)</f>
        <v>15</v>
      </c>
      <c r="I2845">
        <f t="shared" si="355"/>
        <v>1</v>
      </c>
      <c r="J2845">
        <f t="shared" si="356"/>
        <v>1</v>
      </c>
      <c r="K2845">
        <f>J2845*Weighting!$W$13</f>
        <v>1</v>
      </c>
      <c r="M2845" s="14"/>
    </row>
    <row r="2846" spans="1:25" x14ac:dyDescent="0.45">
      <c r="A2846" s="32">
        <f>IF(Weighting!$P$14&gt;0,B2846,"")</f>
        <v>1.1810731703000001</v>
      </c>
      <c r="B2846">
        <f>Weighting!$C$14</f>
        <v>1.1810731703000001</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15</v>
      </c>
      <c r="I2846">
        <f t="shared" si="355"/>
        <v>0</v>
      </c>
      <c r="J2846">
        <f t="shared" si="356"/>
        <v>0</v>
      </c>
      <c r="K2846">
        <f>J2846*Weighting!$W$14</f>
        <v>0</v>
      </c>
      <c r="M2846" s="14"/>
    </row>
    <row r="2847" spans="1:25" x14ac:dyDescent="0.45">
      <c r="A2847" s="32">
        <f>IF(Weighting!$P$15&gt;0,B2847,"")</f>
        <v>1.2867489670000001</v>
      </c>
      <c r="B2847">
        <f>Weighting!$C$15</f>
        <v>1.2867489670000001</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15</v>
      </c>
      <c r="I2847">
        <f t="shared" si="355"/>
        <v>0</v>
      </c>
      <c r="J2847">
        <f t="shared" si="356"/>
        <v>0</v>
      </c>
      <c r="K2847">
        <f>J2847*Weighting!$W$15</f>
        <v>0</v>
      </c>
      <c r="M2847" s="14"/>
    </row>
    <row r="2848" spans="1:25" x14ac:dyDescent="0.45">
      <c r="A2848" s="32" t="str">
        <f>IF(Weighting!$P$16&gt;0,B2848,"")</f>
        <v/>
      </c>
      <c r="B2848">
        <f>Weighting!$C$16</f>
        <v>1.3924227637000002</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15</v>
      </c>
      <c r="I2848">
        <f t="shared" si="355"/>
        <v>0</v>
      </c>
      <c r="J2848">
        <f t="shared" si="356"/>
        <v>0</v>
      </c>
      <c r="K2848">
        <f>J2848*Weighting!$W$16</f>
        <v>0</v>
      </c>
      <c r="M2848" s="14"/>
    </row>
    <row r="2849" spans="1:25" x14ac:dyDescent="0.45">
      <c r="A2849" s="32" t="str">
        <f>IF(Weighting!$P$17&gt;0,B2849,"")</f>
        <v/>
      </c>
      <c r="B2849">
        <f>Weighting!$C$17</f>
        <v>1.4980975604000002</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15</v>
      </c>
      <c r="I2849">
        <f t="shared" si="355"/>
        <v>0</v>
      </c>
      <c r="J2849">
        <f t="shared" si="356"/>
        <v>0</v>
      </c>
      <c r="K2849">
        <f>J2849*Weighting!$W$17</f>
        <v>0</v>
      </c>
      <c r="M2849" s="14"/>
    </row>
    <row r="2850" spans="1:25" x14ac:dyDescent="0.45">
      <c r="A2850" s="32" t="str">
        <f>IF(Weighting!$P$18&gt;0,B2850,"")</f>
        <v/>
      </c>
      <c r="B2850">
        <f>Weighting!$C$18</f>
        <v>1.6037723571000002</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15</v>
      </c>
      <c r="I2850">
        <f t="shared" si="355"/>
        <v>0</v>
      </c>
      <c r="J2850">
        <f t="shared" si="356"/>
        <v>0</v>
      </c>
      <c r="K2850">
        <f>J2850*Weighting!$W$18</f>
        <v>0</v>
      </c>
      <c r="M2850" s="14"/>
    </row>
    <row r="2851" spans="1:25" x14ac:dyDescent="0.45">
      <c r="A2851" s="32" t="str">
        <f>IF(Weighting!$P$19&gt;0,B2851,"")</f>
        <v/>
      </c>
      <c r="B2851">
        <f>Weighting!$C$19</f>
        <v>1.7094471538000002</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15</v>
      </c>
      <c r="I2851">
        <f t="shared" si="355"/>
        <v>0</v>
      </c>
      <c r="J2851">
        <f t="shared" si="356"/>
        <v>0</v>
      </c>
      <c r="K2851">
        <f>J2851*Weighting!$W$19</f>
        <v>0</v>
      </c>
      <c r="M2851" s="14"/>
    </row>
    <row r="2852" spans="1:25" x14ac:dyDescent="0.45">
      <c r="A2852" s="32" t="str">
        <f>IF(Weighting!$P$20&gt;0,B2852,"")</f>
        <v/>
      </c>
      <c r="B2852">
        <f>Weighting!$C$20</f>
        <v>1.8151219505000002</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15</v>
      </c>
      <c r="I2852">
        <f t="shared" si="355"/>
        <v>0</v>
      </c>
      <c r="J2852">
        <f t="shared" si="356"/>
        <v>0</v>
      </c>
      <c r="K2852">
        <f>J2852*Weighting!$W$20</f>
        <v>0</v>
      </c>
      <c r="M2852" s="14"/>
    </row>
    <row r="2853" spans="1:25" x14ac:dyDescent="0.45">
      <c r="A2853" s="32" t="str">
        <f>IF(Weighting!$P$21&gt;0,B2853,"")</f>
        <v/>
      </c>
      <c r="B2853">
        <f>Weighting!$C$21</f>
        <v>1.9207967472000003</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15</v>
      </c>
      <c r="I2853">
        <f t="shared" si="355"/>
        <v>0</v>
      </c>
      <c r="J2853">
        <f t="shared" si="356"/>
        <v>0</v>
      </c>
      <c r="K2853">
        <f>J2853*Weighting!$W$21</f>
        <v>0</v>
      </c>
      <c r="M2853" s="14"/>
    </row>
    <row r="2854" spans="1:25" x14ac:dyDescent="0.45">
      <c r="A2854" s="32" t="str">
        <f>IF(Weighting!$P$22&gt;0,B2854,"")</f>
        <v/>
      </c>
      <c r="B2854">
        <f>Weighting!$C$22</f>
        <v>2.0264715439000001</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15</v>
      </c>
      <c r="I2854">
        <f t="shared" si="355"/>
        <v>0</v>
      </c>
      <c r="J2854">
        <f t="shared" si="356"/>
        <v>0</v>
      </c>
      <c r="K2854">
        <f>J2854*Weighting!$W$22</f>
        <v>0</v>
      </c>
      <c r="M2854" s="14"/>
    </row>
    <row r="2855" spans="1:25" x14ac:dyDescent="0.45">
      <c r="A2855" s="32" t="str">
        <f>IF(Weighting!$P$23&gt;0,B2855,"")</f>
        <v/>
      </c>
      <c r="B2855">
        <f>Weighting!$C$23</f>
        <v>2.1321463405999999</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15</v>
      </c>
      <c r="I2855">
        <f t="shared" si="355"/>
        <v>0</v>
      </c>
      <c r="J2855">
        <f t="shared" si="356"/>
        <v>0</v>
      </c>
      <c r="K2855">
        <f>J2855*Weighting!$W$23</f>
        <v>0</v>
      </c>
      <c r="M2855" s="14"/>
    </row>
    <row r="2856" spans="1:25" x14ac:dyDescent="0.45">
      <c r="A2856" s="32" t="str">
        <f>IF(Weighting!$P$24&gt;0,B2856,"")</f>
        <v/>
      </c>
      <c r="B2856">
        <f>Weighting!$C$24</f>
        <v>2.2378211372999997</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15</v>
      </c>
      <c r="I2856">
        <f t="shared" si="355"/>
        <v>0</v>
      </c>
      <c r="J2856">
        <f t="shared" si="356"/>
        <v>0</v>
      </c>
      <c r="K2856">
        <f>J2856*Weighting!$W$24</f>
        <v>0</v>
      </c>
      <c r="M2856" s="14"/>
    </row>
    <row r="2857" spans="1:25" x14ac:dyDescent="0.45">
      <c r="A2857" s="32" t="str">
        <f>IF(Weighting!$P$25&gt;0,B2857,"")</f>
        <v/>
      </c>
      <c r="B2857">
        <f>Weighting!$C$25</f>
        <v>2.3434959339999994</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15</v>
      </c>
      <c r="I2857">
        <f t="shared" si="355"/>
        <v>0</v>
      </c>
      <c r="J2857">
        <f t="shared" si="356"/>
        <v>0</v>
      </c>
      <c r="K2857">
        <f>J2857*Weighting!$W$25</f>
        <v>0</v>
      </c>
      <c r="M2857" s="14"/>
    </row>
    <row r="2858" spans="1:25" x14ac:dyDescent="0.45">
      <c r="O2858"/>
      <c r="P2858"/>
      <c r="Q2858"/>
      <c r="R2858"/>
    </row>
    <row r="2859" spans="1:25" ht="23.15" x14ac:dyDescent="0.6">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14</v>
      </c>
      <c r="N2859" s="27">
        <f>IF('Input and Summary Results'!$J$16="minimum",'Bin Analysis'!X2860/(M2859-1),'Bin Analysis'!Y2859/('Bin Analysis'!M2859-1))</f>
        <v>0</v>
      </c>
      <c r="O2859" s="27">
        <f>IF(M2859=FALSE,NA(),(VLOOKUP(1,C2862:K2881,4,FALSE))/(M2859-1))</f>
        <v>0.38461538461538464</v>
      </c>
      <c r="P2859" s="27">
        <f>IF(M2859=FALSE,NA(),SUM(J2862:J2881)/Weighting!$S$5)</f>
        <v>0.3</v>
      </c>
      <c r="Q2859" s="27">
        <f>IF(M2859=FALSE,NA(),SUM(K2862:K2881)/Weighting!$S$6)</f>
        <v>0.17391304347826086</v>
      </c>
      <c r="R2859" s="27">
        <f>IF(M2859=FALSE,NA(),(VLOOKUP(1,G2862:K2881,3,FALSE))/(M2859-1))</f>
        <v>0.61538461538461542</v>
      </c>
      <c r="S2859" s="22" t="str">
        <f>IF(M2859=FALSE,NA(),IF(SUM(J2862:J2881)=2,"yes","no"))</f>
        <v>no</v>
      </c>
      <c r="X2859" s="2" cm="2">
        <f t="array" ref="X2859:X2860">FREQUENCY(IF('Data Transformation'!$B$425:$B$6424='Bin Analysis'!L2859,'Data Transformation'!$G$425:$G$6424),'Data Transformation'!$U$11)</f>
        <v>13</v>
      </c>
      <c r="Y2859" s="2" cm="2">
        <f t="array" ref="Y2859:Y2860">FREQUENCY(IF('Data Transformation'!$B$425:$B$6424='Bin Analysis'!L2859,'Data Transformation'!$G$425:$G$6424),'Data Transformation'!$U$12)</f>
        <v>8</v>
      </c>
    </row>
    <row r="2860" spans="1:25" x14ac:dyDescent="0.45">
      <c r="A2860" s="14" t="s">
        <v>67</v>
      </c>
      <c r="B2860" t="s">
        <v>47</v>
      </c>
      <c r="C2860" t="s">
        <v>5</v>
      </c>
      <c r="D2860" t="s">
        <v>100</v>
      </c>
      <c r="E2860" t="s">
        <v>101</v>
      </c>
      <c r="F2860" t="s">
        <v>102</v>
      </c>
      <c r="G2860" t="s">
        <v>70</v>
      </c>
      <c r="H2860" t="s">
        <v>31</v>
      </c>
      <c r="I2860" t="s">
        <v>32</v>
      </c>
      <c r="J2860" t="s">
        <v>46</v>
      </c>
      <c r="K2860" s="14" t="s">
        <v>45</v>
      </c>
      <c r="M2860" s="14"/>
      <c r="X2860" s="2">
        <v>0</v>
      </c>
      <c r="Y2860" s="2">
        <v>5</v>
      </c>
    </row>
    <row r="2861" spans="1:25" x14ac:dyDescent="0.4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45">
      <c r="A2862" s="32">
        <f>IF(Weighting!$P$6&gt;0,B2862,"")</f>
        <v>0.3356747967</v>
      </c>
      <c r="B2862">
        <f>Weighting!$C$6</f>
        <v>0.3356747967</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8</v>
      </c>
      <c r="I2862">
        <f>H2862-H2861</f>
        <v>8</v>
      </c>
      <c r="J2862">
        <f>IF(I2862=0,0,1)</f>
        <v>1</v>
      </c>
      <c r="K2862">
        <f>J2862*Weighting!$W$6</f>
        <v>1</v>
      </c>
      <c r="M2862" s="14"/>
    </row>
    <row r="2863" spans="1:25" x14ac:dyDescent="0.45">
      <c r="A2863" s="32">
        <f>IF(Weighting!$P$7&gt;0,B2863,"")</f>
        <v>0.44134959340000002</v>
      </c>
      <c r="B2863">
        <f>Weighting!$C$7</f>
        <v>0.44134959340000002</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8</v>
      </c>
      <c r="I2863">
        <f t="shared" ref="I2863:I2881" si="358">H2863-H2862</f>
        <v>0</v>
      </c>
      <c r="J2863">
        <f>IF(I2863=0,0,1)</f>
        <v>0</v>
      </c>
      <c r="K2863">
        <f>J2863*Weighting!$W$7</f>
        <v>0</v>
      </c>
      <c r="M2863" s="14"/>
    </row>
    <row r="2864" spans="1:25" x14ac:dyDescent="0.45">
      <c r="A2864" s="32">
        <f>IF(Weighting!$P$8&gt;0,B2864,"")</f>
        <v>0.54702439010000004</v>
      </c>
      <c r="B2864">
        <f>Weighting!$C$8</f>
        <v>0.54702439010000004</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8</v>
      </c>
      <c r="I2864">
        <f t="shared" si="358"/>
        <v>0</v>
      </c>
      <c r="J2864">
        <f t="shared" ref="J2864:J2881" si="359">IF(I2864=0,0,1)</f>
        <v>0</v>
      </c>
      <c r="K2864">
        <f>J2864*Weighting!$W$8</f>
        <v>0</v>
      </c>
      <c r="M2864" s="14"/>
    </row>
    <row r="2865" spans="1:13" x14ac:dyDescent="0.45">
      <c r="A2865" s="32">
        <f>IF(Weighting!$P$9&gt;0,B2865,"")</f>
        <v>0.65269918680000005</v>
      </c>
      <c r="B2865" s="50">
        <f>Weighting!$C$9</f>
        <v>0.65269918680000005</v>
      </c>
      <c r="C2865">
        <f>Weighting!$F$9</f>
        <v>0</v>
      </c>
      <c r="D2865" t="b">
        <f>IF(C2865=1,'Data Transformation'!$G$3+0.5*'Data Transformation'!$W$25,IF(C2866=1,D2866-'Data Transformation'!$W$25,FALSE))</f>
        <v>0</v>
      </c>
      <c r="E2865" t="str">
        <f t="array" ref="E2865">IF(ISLOGICAL(D2865),"",FREQUENCY(IF('Data Transformation'!$B$425:$B$8425='Bin Analysis'!$B2859,'Data Transformation'!$G$425:$G$8425),D2865))</f>
        <v/>
      </c>
      <c r="F2865" t="str">
        <f t="shared" si="357"/>
        <v/>
      </c>
      <c r="G2865">
        <f>Weighting!$H$9</f>
        <v>0</v>
      </c>
      <c r="H2865">
        <f t="array" ref="H2865">FREQUENCY(IF('Data Transformation'!$B$4:$B$8425=B2859,'Data Transformation'!$G$4:$G$8425),'Bin Analysis'!$B2865)</f>
        <v>8</v>
      </c>
      <c r="I2865">
        <f t="shared" si="358"/>
        <v>0</v>
      </c>
      <c r="J2865">
        <f t="shared" si="359"/>
        <v>0</v>
      </c>
      <c r="K2865">
        <f>J2865*Weighting!$W$9</f>
        <v>0</v>
      </c>
      <c r="M2865" s="14"/>
    </row>
    <row r="2866" spans="1:13" x14ac:dyDescent="0.45">
      <c r="A2866" s="32">
        <f>IF(Weighting!$P$10&gt;0,B2866,"")</f>
        <v>0.75837398350000007</v>
      </c>
      <c r="B2866">
        <f>Weighting!$C$10</f>
        <v>0.75837398350000007</v>
      </c>
      <c r="C2866">
        <f>Weighting!$F$10</f>
        <v>0</v>
      </c>
      <c r="D2866" t="b">
        <f>IF(C2866=1,'Data Transformation'!$G$3+0.5*'Data Transformation'!$W$25,IF(C2867=1,D2867-'Data Transformation'!$W$25,FALSE))</f>
        <v>0</v>
      </c>
      <c r="E2866" t="str">
        <f t="array" ref="E2866">IF(ISLOGICAL(D2866),"",FREQUENCY(IF('Data Transformation'!$B$425:$B$8425='Bin Analysis'!$B2859,'Data Transformation'!$G$425:$G$8425),D2866))</f>
        <v/>
      </c>
      <c r="F2866" t="str">
        <f t="shared" si="357"/>
        <v/>
      </c>
      <c r="G2866">
        <f>Weighting!$H$10</f>
        <v>0</v>
      </c>
      <c r="H2866">
        <f t="array" ref="H2866">FREQUENCY(IF('Data Transformation'!$B$4:$B$8425=B2859,'Data Transformation'!$G$4:$G$8425),'Bin Analysis'!$B2866)</f>
        <v>8</v>
      </c>
      <c r="I2866">
        <f t="shared" si="358"/>
        <v>0</v>
      </c>
      <c r="J2866">
        <f t="shared" si="359"/>
        <v>0</v>
      </c>
      <c r="K2866">
        <f>J2866*Weighting!$W$10</f>
        <v>0</v>
      </c>
      <c r="M2866" s="14"/>
    </row>
    <row r="2867" spans="1:13" x14ac:dyDescent="0.45">
      <c r="A2867" s="32">
        <f>IF(Weighting!$P$11&gt;0,B2867,"")</f>
        <v>0.86404878020000009</v>
      </c>
      <c r="B2867">
        <f>Weighting!$C$11</f>
        <v>0.86404878020000009</v>
      </c>
      <c r="C2867">
        <f>Weighting!$F$11</f>
        <v>0</v>
      </c>
      <c r="D2867" t="b">
        <f>IF(C2867=1,'Data Transformation'!$G$3+0.5*'Data Transformation'!$W$25,IF(C2868=1,D2868-'Data Transformation'!$W$25,FALSE))</f>
        <v>0</v>
      </c>
      <c r="E2867" t="str">
        <f t="array" ref="E2867">IF(ISLOGICAL(D2867),"",FREQUENCY(IF('Data Transformation'!$B$425:$B$8425='Bin Analysis'!$B2859,'Data Transformation'!$G$425:$G$8425),D2867))</f>
        <v/>
      </c>
      <c r="F2867" t="str">
        <f t="shared" si="357"/>
        <v/>
      </c>
      <c r="G2867">
        <f>Weighting!$H$11</f>
        <v>0</v>
      </c>
      <c r="H2867">
        <f t="array" ref="H2867">FREQUENCY(IF('Data Transformation'!$B$4:$B$8425=B2859,'Data Transformation'!$G$4:$G$8425),'Bin Analysis'!$B2867)</f>
        <v>8</v>
      </c>
      <c r="I2867">
        <f t="shared" si="358"/>
        <v>0</v>
      </c>
      <c r="J2867">
        <f t="shared" si="359"/>
        <v>0</v>
      </c>
      <c r="K2867">
        <f>J2867*Weighting!$W$11</f>
        <v>0</v>
      </c>
      <c r="M2867" s="14"/>
    </row>
    <row r="2868" spans="1:13" x14ac:dyDescent="0.45">
      <c r="A2868" s="32">
        <f>IF(Weighting!$P$12&gt;0,B2868,"")</f>
        <v>0.96972357690000011</v>
      </c>
      <c r="B2868">
        <f>Weighting!$C$12</f>
        <v>0.96972357690000011</v>
      </c>
      <c r="C2868">
        <f>Weighting!$F$12</f>
        <v>0</v>
      </c>
      <c r="D2868">
        <f>IF(C2868=1,'Data Transformation'!$G$3+0.5*'Data Transformation'!$W$25,IF(C2869=1,D2869-'Data Transformation'!$W$25,FALSE))</f>
        <v>0.76999999999999991</v>
      </c>
      <c r="E2868">
        <f t="array" ref="E2868">IF(ISLOGICAL(D2868),"",FREQUENCY(IF('Data Transformation'!$B$425:$B$8425='Bin Analysis'!$B2859,'Data Transformation'!$G$425:$G$8425),D2868))</f>
        <v>8</v>
      </c>
      <c r="F2868" t="e">
        <f t="shared" si="357"/>
        <v>#VALUE!</v>
      </c>
      <c r="G2868">
        <f>Weighting!$H$12</f>
        <v>0</v>
      </c>
      <c r="H2868">
        <f t="array" ref="H2868">FREQUENCY(IF('Data Transformation'!$B$4:$B$8425=B2859,'Data Transformation'!$G$4:$G$8425),'Bin Analysis'!$B2868)</f>
        <v>10</v>
      </c>
      <c r="I2868">
        <f t="shared" si="358"/>
        <v>2</v>
      </c>
      <c r="J2868">
        <f t="shared" si="359"/>
        <v>1</v>
      </c>
      <c r="K2868">
        <f>J2868*Weighting!$W$12</f>
        <v>2</v>
      </c>
      <c r="M2868" s="14"/>
    </row>
    <row r="2869" spans="1:13" x14ac:dyDescent="0.45">
      <c r="A2869" s="32">
        <f>IF(Weighting!$P$13&gt;0,B2869,"")</f>
        <v>1.0753983736000001</v>
      </c>
      <c r="B2869">
        <f>Weighting!$C$13</f>
        <v>1.0753983736000001</v>
      </c>
      <c r="C2869">
        <f>Weighting!$F$13</f>
        <v>1</v>
      </c>
      <c r="D2869">
        <f>IF(C2869=1,'Data Transformation'!$G$3+0.5*'Data Transformation'!$W$25,IF(C2870=1,D2870-'Data Transformation'!$W$25,FALSE))</f>
        <v>1.17</v>
      </c>
      <c r="E2869">
        <f t="array" ref="E2869">IF(ISLOGICAL(D2869),"",FREQUENCY(IF('Data Transformation'!$B$425:$B$8425='Bin Analysis'!$B2859,'Data Transformation'!$G$425:$G$8425),D2869))</f>
        <v>13</v>
      </c>
      <c r="F2869">
        <f t="shared" si="357"/>
        <v>5</v>
      </c>
      <c r="G2869">
        <f>Weighting!$H$13</f>
        <v>0</v>
      </c>
      <c r="H2869">
        <f t="array" ref="H2869">FREQUENCY(IF('Data Transformation'!$B$4:$B$8425=B2859,'Data Transformation'!$G$4:$G$8425),'Bin Analysis'!$B2869)</f>
        <v>14</v>
      </c>
      <c r="I2869">
        <f t="shared" si="358"/>
        <v>4</v>
      </c>
      <c r="J2869">
        <f t="shared" si="359"/>
        <v>1</v>
      </c>
      <c r="K2869">
        <f>J2869*Weighting!$W$13</f>
        <v>1</v>
      </c>
      <c r="M2869" s="14"/>
    </row>
    <row r="2870" spans="1:13" x14ac:dyDescent="0.45">
      <c r="A2870" s="32">
        <f>IF(Weighting!$P$14&gt;0,B2870,"")</f>
        <v>1.1810731703000001</v>
      </c>
      <c r="B2870">
        <f>Weighting!$C$14</f>
        <v>1.1810731703000001</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14</v>
      </c>
      <c r="I2870">
        <f t="shared" si="358"/>
        <v>0</v>
      </c>
      <c r="J2870">
        <f t="shared" si="359"/>
        <v>0</v>
      </c>
      <c r="K2870">
        <f>J2870*Weighting!$W$14</f>
        <v>0</v>
      </c>
      <c r="M2870" s="14"/>
    </row>
    <row r="2871" spans="1:13" x14ac:dyDescent="0.45">
      <c r="A2871" s="32">
        <f>IF(Weighting!$P$15&gt;0,B2871,"")</f>
        <v>1.2867489670000001</v>
      </c>
      <c r="B2871">
        <f>Weighting!$C$15</f>
        <v>1.2867489670000001</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14</v>
      </c>
      <c r="I2871">
        <f t="shared" si="358"/>
        <v>0</v>
      </c>
      <c r="J2871">
        <f t="shared" si="359"/>
        <v>0</v>
      </c>
      <c r="K2871">
        <f>J2871*Weighting!$W$15</f>
        <v>0</v>
      </c>
      <c r="M2871" s="14"/>
    </row>
    <row r="2872" spans="1:13" x14ac:dyDescent="0.45">
      <c r="A2872" s="32" t="str">
        <f>IF(Weighting!$P$16&gt;0,B2872,"")</f>
        <v/>
      </c>
      <c r="B2872">
        <f>Weighting!$C$16</f>
        <v>1.3924227637000002</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14</v>
      </c>
      <c r="I2872">
        <f t="shared" si="358"/>
        <v>0</v>
      </c>
      <c r="J2872">
        <f t="shared" si="359"/>
        <v>0</v>
      </c>
      <c r="K2872">
        <f>J2872*Weighting!$W$16</f>
        <v>0</v>
      </c>
      <c r="M2872" s="14"/>
    </row>
    <row r="2873" spans="1:13" x14ac:dyDescent="0.45">
      <c r="A2873" s="32" t="str">
        <f>IF(Weighting!$P$17&gt;0,B2873,"")</f>
        <v/>
      </c>
      <c r="B2873">
        <f>Weighting!$C$17</f>
        <v>1.4980975604000002</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14</v>
      </c>
      <c r="I2873">
        <f t="shared" si="358"/>
        <v>0</v>
      </c>
      <c r="J2873">
        <f t="shared" si="359"/>
        <v>0</v>
      </c>
      <c r="K2873">
        <f>J2873*Weighting!$W$17</f>
        <v>0</v>
      </c>
      <c r="M2873" s="14"/>
    </row>
    <row r="2874" spans="1:13" x14ac:dyDescent="0.45">
      <c r="A2874" s="32" t="str">
        <f>IF(Weighting!$P$18&gt;0,B2874,"")</f>
        <v/>
      </c>
      <c r="B2874">
        <f>Weighting!$C$18</f>
        <v>1.6037723571000002</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14</v>
      </c>
      <c r="I2874">
        <f t="shared" si="358"/>
        <v>0</v>
      </c>
      <c r="J2874">
        <f t="shared" si="359"/>
        <v>0</v>
      </c>
      <c r="K2874">
        <f>J2874*Weighting!$W$18</f>
        <v>0</v>
      </c>
      <c r="M2874" s="14"/>
    </row>
    <row r="2875" spans="1:13" x14ac:dyDescent="0.45">
      <c r="A2875" s="32" t="str">
        <f>IF(Weighting!$P$19&gt;0,B2875,"")</f>
        <v/>
      </c>
      <c r="B2875">
        <f>Weighting!$C$19</f>
        <v>1.7094471538000002</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14</v>
      </c>
      <c r="I2875">
        <f t="shared" si="358"/>
        <v>0</v>
      </c>
      <c r="J2875">
        <f t="shared" si="359"/>
        <v>0</v>
      </c>
      <c r="K2875">
        <f>J2875*Weighting!$W$19</f>
        <v>0</v>
      </c>
      <c r="M2875" s="14"/>
    </row>
    <row r="2876" spans="1:13" x14ac:dyDescent="0.45">
      <c r="A2876" s="32" t="str">
        <f>IF(Weighting!$P$20&gt;0,B2876,"")</f>
        <v/>
      </c>
      <c r="B2876">
        <f>Weighting!$C$20</f>
        <v>1.8151219505000002</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14</v>
      </c>
      <c r="I2876">
        <f t="shared" si="358"/>
        <v>0</v>
      </c>
      <c r="J2876">
        <f t="shared" si="359"/>
        <v>0</v>
      </c>
      <c r="K2876">
        <f>J2876*Weighting!$W$20</f>
        <v>0</v>
      </c>
      <c r="M2876" s="14"/>
    </row>
    <row r="2877" spans="1:13" x14ac:dyDescent="0.45">
      <c r="A2877" s="32" t="str">
        <f>IF(Weighting!$P$21&gt;0,B2877,"")</f>
        <v/>
      </c>
      <c r="B2877">
        <f>Weighting!$C$21</f>
        <v>1.9207967472000003</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14</v>
      </c>
      <c r="I2877">
        <f t="shared" si="358"/>
        <v>0</v>
      </c>
      <c r="J2877">
        <f t="shared" si="359"/>
        <v>0</v>
      </c>
      <c r="K2877">
        <f>J2877*Weighting!$W$21</f>
        <v>0</v>
      </c>
      <c r="M2877" s="14"/>
    </row>
    <row r="2878" spans="1:13" x14ac:dyDescent="0.45">
      <c r="A2878" s="32" t="str">
        <f>IF(Weighting!$P$22&gt;0,B2878,"")</f>
        <v/>
      </c>
      <c r="B2878">
        <f>Weighting!$C$22</f>
        <v>2.0264715439000001</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14</v>
      </c>
      <c r="I2878">
        <f t="shared" si="358"/>
        <v>0</v>
      </c>
      <c r="J2878">
        <f t="shared" si="359"/>
        <v>0</v>
      </c>
      <c r="K2878">
        <f>J2878*Weighting!$W$22</f>
        <v>0</v>
      </c>
      <c r="M2878" s="14"/>
    </row>
    <row r="2879" spans="1:13" x14ac:dyDescent="0.45">
      <c r="A2879" s="32" t="str">
        <f>IF(Weighting!$P$23&gt;0,B2879,"")</f>
        <v/>
      </c>
      <c r="B2879">
        <f>Weighting!$C$23</f>
        <v>2.1321463405999999</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14</v>
      </c>
      <c r="I2879">
        <f t="shared" si="358"/>
        <v>0</v>
      </c>
      <c r="J2879">
        <f t="shared" si="359"/>
        <v>0</v>
      </c>
      <c r="K2879">
        <f>J2879*Weighting!$W$23</f>
        <v>0</v>
      </c>
      <c r="M2879" s="14"/>
    </row>
    <row r="2880" spans="1:13" x14ac:dyDescent="0.45">
      <c r="A2880" s="32" t="str">
        <f>IF(Weighting!$P$24&gt;0,B2880,"")</f>
        <v/>
      </c>
      <c r="B2880">
        <f>Weighting!$C$24</f>
        <v>2.2378211372999997</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14</v>
      </c>
      <c r="I2880">
        <f t="shared" si="358"/>
        <v>0</v>
      </c>
      <c r="J2880">
        <f t="shared" si="359"/>
        <v>0</v>
      </c>
      <c r="K2880">
        <f>J2880*Weighting!$W$24</f>
        <v>0</v>
      </c>
      <c r="M2880" s="14"/>
    </row>
    <row r="2881" spans="1:25" x14ac:dyDescent="0.45">
      <c r="A2881" s="32" t="str">
        <f>IF(Weighting!$P$25&gt;0,B2881,"")</f>
        <v/>
      </c>
      <c r="B2881">
        <f>Weighting!$C$25</f>
        <v>2.3434959339999994</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14</v>
      </c>
      <c r="I2881">
        <f t="shared" si="358"/>
        <v>0</v>
      </c>
      <c r="J2881">
        <f t="shared" si="359"/>
        <v>0</v>
      </c>
      <c r="K2881">
        <f>J2881*Weighting!$W$25</f>
        <v>0</v>
      </c>
      <c r="M2881" s="14"/>
    </row>
    <row r="2882" spans="1:25" x14ac:dyDescent="0.45">
      <c r="N2882" s="57"/>
      <c r="O2882"/>
      <c r="P2882"/>
      <c r="Q2882"/>
      <c r="R2882"/>
    </row>
    <row r="2883" spans="1:25" ht="23.15" x14ac:dyDescent="0.6">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19</v>
      </c>
      <c r="N2883" s="27">
        <f>IF('Input and Summary Results'!$J$16="minimum",'Bin Analysis'!X2884/(M2883-1),'Bin Analysis'!Y2883/('Bin Analysis'!M2883-1))</f>
        <v>0</v>
      </c>
      <c r="O2883" s="27">
        <f>IF(M2883=FALSE,NA(),(VLOOKUP(1,C2886:K2905,4,FALSE))/(M2883-1))</f>
        <v>0.33333333333333331</v>
      </c>
      <c r="P2883" s="27">
        <f>IF(M2883=FALSE,NA(),SUM(J2886:J2905)/Weighting!$S$5)</f>
        <v>0.5</v>
      </c>
      <c r="Q2883" s="27">
        <f>IF(M2883=FALSE,NA(),SUM(K2886:K2905)/Weighting!$S$6)</f>
        <v>0.43478260869565216</v>
      </c>
      <c r="R2883" s="27">
        <f>IF(M2883=FALSE,NA(),(VLOOKUP(1,G2886:K2905,3,FALSE))/(M2883-1))</f>
        <v>0.61111111111111116</v>
      </c>
      <c r="S2883" s="22" t="str">
        <f>IF(M2883=FALSE,NA(),IF(SUM(J2886:J2905)=2,"yes","no"))</f>
        <v>no</v>
      </c>
      <c r="X2883" s="2" cm="2">
        <f t="array" ref="X2883:X2884">FREQUENCY(IF('Data Transformation'!$B$425:$B$6424='Bin Analysis'!L2883,'Data Transformation'!$G$425:$G$6424),'Data Transformation'!$U$11)</f>
        <v>18</v>
      </c>
      <c r="Y2883" s="2" cm="2">
        <f t="array" ref="Y2883:Y2884">FREQUENCY(IF('Data Transformation'!$B$425:$B$6424='Bin Analysis'!L2883,'Data Transformation'!$G$425:$G$6424),'Data Transformation'!$U$12)</f>
        <v>12</v>
      </c>
    </row>
    <row r="2884" spans="1:25" x14ac:dyDescent="0.45">
      <c r="A2884" s="14" t="s">
        <v>67</v>
      </c>
      <c r="B2884" t="s">
        <v>47</v>
      </c>
      <c r="C2884" t="s">
        <v>5</v>
      </c>
      <c r="D2884" t="s">
        <v>100</v>
      </c>
      <c r="E2884" t="s">
        <v>101</v>
      </c>
      <c r="F2884" t="s">
        <v>102</v>
      </c>
      <c r="G2884" t="s">
        <v>70</v>
      </c>
      <c r="H2884" t="s">
        <v>31</v>
      </c>
      <c r="I2884" t="s">
        <v>32</v>
      </c>
      <c r="J2884" t="s">
        <v>46</v>
      </c>
      <c r="K2884" s="14" t="s">
        <v>45</v>
      </c>
      <c r="M2884" s="14"/>
      <c r="X2884" s="2">
        <v>0</v>
      </c>
      <c r="Y2884" s="2">
        <v>6</v>
      </c>
    </row>
    <row r="2885" spans="1:25" x14ac:dyDescent="0.4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45">
      <c r="A2886" s="32">
        <f>IF(Weighting!$P$6&gt;0,B2886,"")</f>
        <v>0.3356747967</v>
      </c>
      <c r="B2886">
        <f>Weighting!$C$6</f>
        <v>0.3356747967</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11</v>
      </c>
      <c r="I2886">
        <f>H2886-H2885</f>
        <v>11</v>
      </c>
      <c r="J2886">
        <f>IF(I2886=0,0,1)</f>
        <v>1</v>
      </c>
      <c r="K2886">
        <f>J2886*Weighting!$W$6</f>
        <v>1</v>
      </c>
      <c r="M2886" s="14"/>
    </row>
    <row r="2887" spans="1:25" x14ac:dyDescent="0.45">
      <c r="A2887" s="32">
        <f>IF(Weighting!$P$7&gt;0,B2887,"")</f>
        <v>0.44134959340000002</v>
      </c>
      <c r="B2887">
        <f>Weighting!$C$7</f>
        <v>0.44134959340000002</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11</v>
      </c>
      <c r="I2887">
        <f t="shared" ref="I2887:I2905" si="361">H2887-H2886</f>
        <v>0</v>
      </c>
      <c r="J2887">
        <f>IF(I2887=0,0,1)</f>
        <v>0</v>
      </c>
      <c r="K2887">
        <f>J2887*Weighting!$W$7</f>
        <v>0</v>
      </c>
      <c r="M2887" s="14"/>
    </row>
    <row r="2888" spans="1:25" x14ac:dyDescent="0.45">
      <c r="A2888" s="32">
        <f>IF(Weighting!$P$8&gt;0,B2888,"")</f>
        <v>0.54702439010000004</v>
      </c>
      <c r="B2888">
        <f>Weighting!$C$8</f>
        <v>0.54702439010000004</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11</v>
      </c>
      <c r="I2888">
        <f t="shared" si="361"/>
        <v>0</v>
      </c>
      <c r="J2888">
        <f t="shared" ref="J2888:J2905" si="362">IF(I2888=0,0,1)</f>
        <v>0</v>
      </c>
      <c r="K2888">
        <f>J2888*Weighting!$W$8</f>
        <v>0</v>
      </c>
      <c r="M2888" s="14"/>
    </row>
    <row r="2889" spans="1:25" x14ac:dyDescent="0.45">
      <c r="A2889" s="32">
        <f>IF(Weighting!$P$9&gt;0,B2889,"")</f>
        <v>0.65269918680000005</v>
      </c>
      <c r="B2889" s="50">
        <f>Weighting!$C$9</f>
        <v>0.65269918680000005</v>
      </c>
      <c r="C2889">
        <f>Weighting!$F$9</f>
        <v>0</v>
      </c>
      <c r="D2889" t="b">
        <f>IF(C2889=1,'Data Transformation'!$G$3+0.5*'Data Transformation'!$W$25,IF(C2890=1,D2890-'Data Transformation'!$W$25,FALSE))</f>
        <v>0</v>
      </c>
      <c r="E2889" t="str">
        <f t="array" ref="E2889">IF(ISLOGICAL(D2889),"",FREQUENCY(IF('Data Transformation'!$B$425:$B$8425='Bin Analysis'!$B2883,'Data Transformation'!$G$425:$G$8425),D2889))</f>
        <v/>
      </c>
      <c r="F2889" t="str">
        <f t="shared" si="360"/>
        <v/>
      </c>
      <c r="G2889">
        <f>Weighting!$H$9</f>
        <v>0</v>
      </c>
      <c r="H2889">
        <f t="array" ref="H2889">FREQUENCY(IF('Data Transformation'!$B$4:$B$8425=B2883,'Data Transformation'!$G$4:$G$8425),'Bin Analysis'!$B2889)</f>
        <v>12</v>
      </c>
      <c r="I2889">
        <f t="shared" si="361"/>
        <v>1</v>
      </c>
      <c r="J2889">
        <f t="shared" si="362"/>
        <v>1</v>
      </c>
      <c r="K2889">
        <f>J2889*Weighting!$W$9</f>
        <v>3</v>
      </c>
      <c r="M2889" s="14"/>
    </row>
    <row r="2890" spans="1:25" x14ac:dyDescent="0.45">
      <c r="A2890" s="32">
        <f>IF(Weighting!$P$10&gt;0,B2890,"")</f>
        <v>0.75837398350000007</v>
      </c>
      <c r="B2890">
        <f>Weighting!$C$10</f>
        <v>0.75837398350000007</v>
      </c>
      <c r="C2890">
        <f>Weighting!$F$10</f>
        <v>0</v>
      </c>
      <c r="D2890" t="b">
        <f>IF(C2890=1,'Data Transformation'!$G$3+0.5*'Data Transformation'!$W$25,IF(C2891=1,D2891-'Data Transformation'!$W$25,FALSE))</f>
        <v>0</v>
      </c>
      <c r="E2890" t="str">
        <f t="array" ref="E2890">IF(ISLOGICAL(D2890),"",FREQUENCY(IF('Data Transformation'!$B$425:$B$8425='Bin Analysis'!$B2883,'Data Transformation'!$G$425:$G$8425),D2890))</f>
        <v/>
      </c>
      <c r="F2890" t="str">
        <f t="shared" si="360"/>
        <v/>
      </c>
      <c r="G2890">
        <f>Weighting!$H$10</f>
        <v>0</v>
      </c>
      <c r="H2890">
        <f t="array" ref="H2890">FREQUENCY(IF('Data Transformation'!$B$4:$B$8425=B2883,'Data Transformation'!$G$4:$G$8425),'Bin Analysis'!$B2890)</f>
        <v>12</v>
      </c>
      <c r="I2890">
        <f t="shared" si="361"/>
        <v>0</v>
      </c>
      <c r="J2890">
        <f t="shared" si="362"/>
        <v>0</v>
      </c>
      <c r="K2890">
        <f>J2890*Weighting!$W$10</f>
        <v>0</v>
      </c>
      <c r="M2890" s="14"/>
    </row>
    <row r="2891" spans="1:25" x14ac:dyDescent="0.45">
      <c r="A2891" s="32">
        <f>IF(Weighting!$P$11&gt;0,B2891,"")</f>
        <v>0.86404878020000009</v>
      </c>
      <c r="B2891">
        <f>Weighting!$C$11</f>
        <v>0.86404878020000009</v>
      </c>
      <c r="C2891">
        <f>Weighting!$F$11</f>
        <v>0</v>
      </c>
      <c r="D2891" t="b">
        <f>IF(C2891=1,'Data Transformation'!$G$3+0.5*'Data Transformation'!$W$25,IF(C2892=1,D2892-'Data Transformation'!$W$25,FALSE))</f>
        <v>0</v>
      </c>
      <c r="E2891" t="str">
        <f t="array" ref="E2891">IF(ISLOGICAL(D2891),"",FREQUENCY(IF('Data Transformation'!$B$425:$B$8425='Bin Analysis'!$B2883,'Data Transformation'!$G$425:$G$8425),D2891))</f>
        <v/>
      </c>
      <c r="F2891" t="str">
        <f t="shared" si="360"/>
        <v/>
      </c>
      <c r="G2891">
        <f>Weighting!$H$11</f>
        <v>0</v>
      </c>
      <c r="H2891">
        <f t="array" ref="H2891">FREQUENCY(IF('Data Transformation'!$B$4:$B$8425=B2883,'Data Transformation'!$G$4:$G$8425),'Bin Analysis'!$B2891)</f>
        <v>13</v>
      </c>
      <c r="I2891">
        <f t="shared" si="361"/>
        <v>1</v>
      </c>
      <c r="J2891">
        <f t="shared" si="362"/>
        <v>1</v>
      </c>
      <c r="K2891">
        <f>J2891*Weighting!$W$11</f>
        <v>3</v>
      </c>
      <c r="M2891" s="14"/>
    </row>
    <row r="2892" spans="1:25" x14ac:dyDescent="0.45">
      <c r="A2892" s="32">
        <f>IF(Weighting!$P$12&gt;0,B2892,"")</f>
        <v>0.96972357690000011</v>
      </c>
      <c r="B2892">
        <f>Weighting!$C$12</f>
        <v>0.96972357690000011</v>
      </c>
      <c r="C2892">
        <f>Weighting!$F$12</f>
        <v>0</v>
      </c>
      <c r="D2892">
        <f>IF(C2892=1,'Data Transformation'!$G$3+0.5*'Data Transformation'!$W$25,IF(C2893=1,D2893-'Data Transformation'!$W$25,FALSE))</f>
        <v>0.76999999999999991</v>
      </c>
      <c r="E2892">
        <f t="array" ref="E2892">IF(ISLOGICAL(D2892),"",FREQUENCY(IF('Data Transformation'!$B$425:$B$8425='Bin Analysis'!$B2883,'Data Transformation'!$G$425:$G$8425),D2892))</f>
        <v>12</v>
      </c>
      <c r="F2892" t="e">
        <f t="shared" si="360"/>
        <v>#VALUE!</v>
      </c>
      <c r="G2892">
        <f>Weighting!$H$12</f>
        <v>0</v>
      </c>
      <c r="H2892">
        <f t="array" ref="H2892">FREQUENCY(IF('Data Transformation'!$B$4:$B$8425=B2883,'Data Transformation'!$G$4:$G$8425),'Bin Analysis'!$B2892)</f>
        <v>16</v>
      </c>
      <c r="I2892">
        <f t="shared" si="361"/>
        <v>3</v>
      </c>
      <c r="J2892">
        <f t="shared" si="362"/>
        <v>1</v>
      </c>
      <c r="K2892">
        <f>J2892*Weighting!$W$12</f>
        <v>2</v>
      </c>
      <c r="M2892" s="14"/>
    </row>
    <row r="2893" spans="1:25" x14ac:dyDescent="0.45">
      <c r="A2893" s="32">
        <f>IF(Weighting!$P$13&gt;0,B2893,"")</f>
        <v>1.0753983736000001</v>
      </c>
      <c r="B2893">
        <f>Weighting!$C$13</f>
        <v>1.0753983736000001</v>
      </c>
      <c r="C2893">
        <f>Weighting!$F$13</f>
        <v>1</v>
      </c>
      <c r="D2893">
        <f>IF(C2893=1,'Data Transformation'!$G$3+0.5*'Data Transformation'!$W$25,IF(C2894=1,D2894-'Data Transformation'!$W$25,FALSE))</f>
        <v>1.17</v>
      </c>
      <c r="E2893">
        <f t="array" ref="E2893">IF(ISLOGICAL(D2893),"",FREQUENCY(IF('Data Transformation'!$B$425:$B$8425='Bin Analysis'!$B2883,'Data Transformation'!$G$425:$G$8425),D2893))</f>
        <v>18</v>
      </c>
      <c r="F2893">
        <f t="shared" si="360"/>
        <v>6</v>
      </c>
      <c r="G2893">
        <f>Weighting!$H$13</f>
        <v>0</v>
      </c>
      <c r="H2893">
        <f t="array" ref="H2893">FREQUENCY(IF('Data Transformation'!$B$4:$B$8425=B2883,'Data Transformation'!$G$4:$G$8425),'Bin Analysis'!$B2893)</f>
        <v>19</v>
      </c>
      <c r="I2893">
        <f t="shared" si="361"/>
        <v>3</v>
      </c>
      <c r="J2893">
        <f t="shared" si="362"/>
        <v>1</v>
      </c>
      <c r="K2893">
        <f>J2893*Weighting!$W$13</f>
        <v>1</v>
      </c>
      <c r="M2893" s="14"/>
    </row>
    <row r="2894" spans="1:25" x14ac:dyDescent="0.45">
      <c r="A2894" s="32">
        <f>IF(Weighting!$P$14&gt;0,B2894,"")</f>
        <v>1.1810731703000001</v>
      </c>
      <c r="B2894">
        <f>Weighting!$C$14</f>
        <v>1.1810731703000001</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19</v>
      </c>
      <c r="I2894">
        <f t="shared" si="361"/>
        <v>0</v>
      </c>
      <c r="J2894">
        <f t="shared" si="362"/>
        <v>0</v>
      </c>
      <c r="K2894">
        <f>J2894*Weighting!$W$14</f>
        <v>0</v>
      </c>
      <c r="M2894" s="14"/>
    </row>
    <row r="2895" spans="1:25" x14ac:dyDescent="0.45">
      <c r="A2895" s="32">
        <f>IF(Weighting!$P$15&gt;0,B2895,"")</f>
        <v>1.2867489670000001</v>
      </c>
      <c r="B2895">
        <f>Weighting!$C$15</f>
        <v>1.2867489670000001</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19</v>
      </c>
      <c r="I2895">
        <f t="shared" si="361"/>
        <v>0</v>
      </c>
      <c r="J2895">
        <f t="shared" si="362"/>
        <v>0</v>
      </c>
      <c r="K2895">
        <f>J2895*Weighting!$W$15</f>
        <v>0</v>
      </c>
      <c r="M2895" s="14"/>
    </row>
    <row r="2896" spans="1:25" x14ac:dyDescent="0.45">
      <c r="A2896" s="32" t="str">
        <f>IF(Weighting!$P$16&gt;0,B2896,"")</f>
        <v/>
      </c>
      <c r="B2896">
        <f>Weighting!$C$16</f>
        <v>1.3924227637000002</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19</v>
      </c>
      <c r="I2896">
        <f t="shared" si="361"/>
        <v>0</v>
      </c>
      <c r="J2896">
        <f t="shared" si="362"/>
        <v>0</v>
      </c>
      <c r="K2896">
        <f>J2896*Weighting!$W$16</f>
        <v>0</v>
      </c>
      <c r="M2896" s="14"/>
    </row>
    <row r="2897" spans="1:25" x14ac:dyDescent="0.45">
      <c r="A2897" s="32" t="str">
        <f>IF(Weighting!$P$17&gt;0,B2897,"")</f>
        <v/>
      </c>
      <c r="B2897">
        <f>Weighting!$C$17</f>
        <v>1.4980975604000002</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19</v>
      </c>
      <c r="I2897">
        <f t="shared" si="361"/>
        <v>0</v>
      </c>
      <c r="J2897">
        <f t="shared" si="362"/>
        <v>0</v>
      </c>
      <c r="K2897">
        <f>J2897*Weighting!$W$17</f>
        <v>0</v>
      </c>
      <c r="M2897" s="14"/>
    </row>
    <row r="2898" spans="1:25" x14ac:dyDescent="0.45">
      <c r="A2898" s="32" t="str">
        <f>IF(Weighting!$P$18&gt;0,B2898,"")</f>
        <v/>
      </c>
      <c r="B2898">
        <f>Weighting!$C$18</f>
        <v>1.6037723571000002</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19</v>
      </c>
      <c r="I2898">
        <f t="shared" si="361"/>
        <v>0</v>
      </c>
      <c r="J2898">
        <f t="shared" si="362"/>
        <v>0</v>
      </c>
      <c r="K2898">
        <f>J2898*Weighting!$W$18</f>
        <v>0</v>
      </c>
      <c r="M2898" s="14"/>
    </row>
    <row r="2899" spans="1:25" x14ac:dyDescent="0.45">
      <c r="A2899" s="32" t="str">
        <f>IF(Weighting!$P$19&gt;0,B2899,"")</f>
        <v/>
      </c>
      <c r="B2899">
        <f>Weighting!$C$19</f>
        <v>1.7094471538000002</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19</v>
      </c>
      <c r="I2899">
        <f t="shared" si="361"/>
        <v>0</v>
      </c>
      <c r="J2899">
        <f t="shared" si="362"/>
        <v>0</v>
      </c>
      <c r="K2899">
        <f>J2899*Weighting!$W$19</f>
        <v>0</v>
      </c>
      <c r="M2899" s="14"/>
    </row>
    <row r="2900" spans="1:25" x14ac:dyDescent="0.45">
      <c r="A2900" s="32" t="str">
        <f>IF(Weighting!$P$20&gt;0,B2900,"")</f>
        <v/>
      </c>
      <c r="B2900">
        <f>Weighting!$C$20</f>
        <v>1.8151219505000002</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19</v>
      </c>
      <c r="I2900">
        <f t="shared" si="361"/>
        <v>0</v>
      </c>
      <c r="J2900">
        <f t="shared" si="362"/>
        <v>0</v>
      </c>
      <c r="K2900">
        <f>J2900*Weighting!$W$20</f>
        <v>0</v>
      </c>
      <c r="M2900" s="14"/>
    </row>
    <row r="2901" spans="1:25" x14ac:dyDescent="0.45">
      <c r="A2901" s="32" t="str">
        <f>IF(Weighting!$P$21&gt;0,B2901,"")</f>
        <v/>
      </c>
      <c r="B2901">
        <f>Weighting!$C$21</f>
        <v>1.9207967472000003</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19</v>
      </c>
      <c r="I2901">
        <f t="shared" si="361"/>
        <v>0</v>
      </c>
      <c r="J2901">
        <f t="shared" si="362"/>
        <v>0</v>
      </c>
      <c r="K2901">
        <f>J2901*Weighting!$W$21</f>
        <v>0</v>
      </c>
      <c r="M2901" s="14"/>
    </row>
    <row r="2902" spans="1:25" x14ac:dyDescent="0.45">
      <c r="A2902" s="32" t="str">
        <f>IF(Weighting!$P$22&gt;0,B2902,"")</f>
        <v/>
      </c>
      <c r="B2902">
        <f>Weighting!$C$22</f>
        <v>2.0264715439000001</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19</v>
      </c>
      <c r="I2902">
        <f t="shared" si="361"/>
        <v>0</v>
      </c>
      <c r="J2902">
        <f t="shared" si="362"/>
        <v>0</v>
      </c>
      <c r="K2902">
        <f>J2902*Weighting!$W$22</f>
        <v>0</v>
      </c>
      <c r="M2902" s="14"/>
    </row>
    <row r="2903" spans="1:25" x14ac:dyDescent="0.45">
      <c r="A2903" s="32" t="str">
        <f>IF(Weighting!$P$23&gt;0,B2903,"")</f>
        <v/>
      </c>
      <c r="B2903">
        <f>Weighting!$C$23</f>
        <v>2.1321463405999999</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19</v>
      </c>
      <c r="I2903">
        <f t="shared" si="361"/>
        <v>0</v>
      </c>
      <c r="J2903">
        <f t="shared" si="362"/>
        <v>0</v>
      </c>
      <c r="K2903">
        <f>J2903*Weighting!$W$23</f>
        <v>0</v>
      </c>
      <c r="M2903" s="14"/>
    </row>
    <row r="2904" spans="1:25" x14ac:dyDescent="0.45">
      <c r="A2904" s="32" t="str">
        <f>IF(Weighting!$P$24&gt;0,B2904,"")</f>
        <v/>
      </c>
      <c r="B2904">
        <f>Weighting!$C$24</f>
        <v>2.2378211372999997</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19</v>
      </c>
      <c r="I2904">
        <f t="shared" si="361"/>
        <v>0</v>
      </c>
      <c r="J2904">
        <f t="shared" si="362"/>
        <v>0</v>
      </c>
      <c r="K2904">
        <f>J2904*Weighting!$W$24</f>
        <v>0</v>
      </c>
      <c r="M2904" s="14"/>
    </row>
    <row r="2905" spans="1:25" x14ac:dyDescent="0.45">
      <c r="A2905" s="32" t="str">
        <f>IF(Weighting!$P$25&gt;0,B2905,"")</f>
        <v/>
      </c>
      <c r="B2905">
        <f>Weighting!$C$25</f>
        <v>2.3434959339999994</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19</v>
      </c>
      <c r="I2905">
        <f t="shared" si="361"/>
        <v>0</v>
      </c>
      <c r="J2905">
        <f t="shared" si="362"/>
        <v>0</v>
      </c>
      <c r="K2905">
        <f>J2905*Weighting!$W$25</f>
        <v>0</v>
      </c>
      <c r="M2905" s="14"/>
    </row>
    <row r="2906" spans="1:25" x14ac:dyDescent="0.45">
      <c r="O2906"/>
      <c r="P2906"/>
      <c r="Q2906"/>
      <c r="R2906"/>
    </row>
    <row r="2907" spans="1:25" ht="23.15" x14ac:dyDescent="0.6">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20</v>
      </c>
      <c r="N2907" s="27">
        <f>IF('Input and Summary Results'!$J$16="minimum",'Bin Analysis'!X2908/(M2907-1),'Bin Analysis'!Y2907/('Bin Analysis'!M2907-1))</f>
        <v>0</v>
      </c>
      <c r="O2907" s="27">
        <f>IF(M2907=FALSE,NA(),(VLOOKUP(1,C2910:K2929,4,FALSE))/(M2907-1))</f>
        <v>0</v>
      </c>
      <c r="P2907" s="27">
        <f>IF(M2907=FALSE,NA(),SUM(J2910:J2929)/Weighting!$S$5)</f>
        <v>0.4</v>
      </c>
      <c r="Q2907" s="27">
        <f>IF(M2907=FALSE,NA(),SUM(K2910:K2929)/Weighting!$S$6)</f>
        <v>0.30434782608695654</v>
      </c>
      <c r="R2907" s="27">
        <f>IF(M2907=FALSE,NA(),(VLOOKUP(1,G2910:K2929,3,FALSE))/(M2907-1))</f>
        <v>0.84210526315789469</v>
      </c>
      <c r="S2907" s="22" t="str">
        <f>IF(M2907=FALSE,NA(),IF(SUM(J2910:J2929)=2,"yes","no"))</f>
        <v>no</v>
      </c>
      <c r="X2907" s="2" cm="2">
        <f t="array" ref="X2907:X2908">FREQUENCY(IF('Data Transformation'!$B$425:$B$6424='Bin Analysis'!L2907,'Data Transformation'!$G$425:$G$6424),'Data Transformation'!$U$11)</f>
        <v>19</v>
      </c>
      <c r="Y2907" s="2" cm="2">
        <f t="array" ref="Y2907:Y2908">FREQUENCY(IF('Data Transformation'!$B$425:$B$6424='Bin Analysis'!L2907,'Data Transformation'!$G$425:$G$6424),'Data Transformation'!$U$12)</f>
        <v>19</v>
      </c>
    </row>
    <row r="2908" spans="1:25" x14ac:dyDescent="0.45">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4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45">
      <c r="A2910" s="32">
        <f>IF(Weighting!$P$6&gt;0,B2910,"")</f>
        <v>0.3356747967</v>
      </c>
      <c r="B2910">
        <f>Weighting!$C$6</f>
        <v>0.3356747967</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16</v>
      </c>
      <c r="I2910">
        <f>H2910-H2909</f>
        <v>16</v>
      </c>
      <c r="J2910">
        <f>IF(I2910=0,0,1)</f>
        <v>1</v>
      </c>
      <c r="K2910">
        <f>J2910*Weighting!$W$6</f>
        <v>1</v>
      </c>
      <c r="M2910" s="14"/>
    </row>
    <row r="2911" spans="1:25" x14ac:dyDescent="0.45">
      <c r="A2911" s="32">
        <f>IF(Weighting!$P$7&gt;0,B2911,"")</f>
        <v>0.44134959340000002</v>
      </c>
      <c r="B2911">
        <f>Weighting!$C$7</f>
        <v>0.44134959340000002</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18</v>
      </c>
      <c r="I2911">
        <f t="shared" ref="I2911:I2929" si="364">H2911-H2910</f>
        <v>2</v>
      </c>
      <c r="J2911">
        <f>IF(I2911=0,0,1)</f>
        <v>1</v>
      </c>
      <c r="K2911">
        <f>J2911*Weighting!$W$7</f>
        <v>2</v>
      </c>
      <c r="M2911" s="14"/>
    </row>
    <row r="2912" spans="1:25" x14ac:dyDescent="0.45">
      <c r="A2912" s="32">
        <f>IF(Weighting!$P$8&gt;0,B2912,"")</f>
        <v>0.54702439010000004</v>
      </c>
      <c r="B2912">
        <f>Weighting!$C$8</f>
        <v>0.54702439010000004</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19</v>
      </c>
      <c r="I2912">
        <f t="shared" si="364"/>
        <v>1</v>
      </c>
      <c r="J2912">
        <f t="shared" ref="J2912:J2929" si="365">IF(I2912=0,0,1)</f>
        <v>1</v>
      </c>
      <c r="K2912">
        <f>J2912*Weighting!$W$8</f>
        <v>3</v>
      </c>
      <c r="M2912" s="14"/>
    </row>
    <row r="2913" spans="1:13" x14ac:dyDescent="0.45">
      <c r="A2913" s="32">
        <f>IF(Weighting!$P$9&gt;0,B2913,"")</f>
        <v>0.65269918680000005</v>
      </c>
      <c r="B2913" s="50">
        <f>Weighting!$C$9</f>
        <v>0.65269918680000005</v>
      </c>
      <c r="C2913">
        <f>Weighting!$F$9</f>
        <v>0</v>
      </c>
      <c r="D2913" t="b">
        <f>IF(C2913=1,'Data Transformation'!$G$3+0.5*'Data Transformation'!$W$25,IF(C2914=1,D2914-'Data Transformation'!$W$25,FALSE))</f>
        <v>0</v>
      </c>
      <c r="E2913" t="str">
        <f t="array" ref="E2913">IF(ISLOGICAL(D2913),"",FREQUENCY(IF('Data Transformation'!$B$425:$B$8425='Bin Analysis'!$B2907,'Data Transformation'!$G$425:$G$8425),D2913))</f>
        <v/>
      </c>
      <c r="F2913" t="str">
        <f t="shared" si="363"/>
        <v/>
      </c>
      <c r="G2913">
        <f>Weighting!$H$9</f>
        <v>0</v>
      </c>
      <c r="H2913">
        <f t="array" ref="H2913">FREQUENCY(IF('Data Transformation'!$B$4:$B$8425=B2907,'Data Transformation'!$G$4:$G$8425),'Bin Analysis'!$B2913)</f>
        <v>19</v>
      </c>
      <c r="I2913">
        <f t="shared" si="364"/>
        <v>0</v>
      </c>
      <c r="J2913">
        <f t="shared" si="365"/>
        <v>0</v>
      </c>
      <c r="K2913">
        <f>J2913*Weighting!$W$9</f>
        <v>0</v>
      </c>
      <c r="M2913" s="14"/>
    </row>
    <row r="2914" spans="1:13" x14ac:dyDescent="0.45">
      <c r="A2914" s="32">
        <f>IF(Weighting!$P$10&gt;0,B2914,"")</f>
        <v>0.75837398350000007</v>
      </c>
      <c r="B2914">
        <f>Weighting!$C$10</f>
        <v>0.75837398350000007</v>
      </c>
      <c r="C2914">
        <f>Weighting!$F$10</f>
        <v>0</v>
      </c>
      <c r="D2914" t="b">
        <f>IF(C2914=1,'Data Transformation'!$G$3+0.5*'Data Transformation'!$W$25,IF(C2915=1,D2915-'Data Transformation'!$W$25,FALSE))</f>
        <v>0</v>
      </c>
      <c r="E2914" t="str">
        <f t="array" ref="E2914">IF(ISLOGICAL(D2914),"",FREQUENCY(IF('Data Transformation'!$B$425:$B$8425='Bin Analysis'!$B2907,'Data Transformation'!$G$425:$G$8425),D2914))</f>
        <v/>
      </c>
      <c r="F2914" t="str">
        <f t="shared" si="363"/>
        <v/>
      </c>
      <c r="G2914">
        <f>Weighting!$H$10</f>
        <v>0</v>
      </c>
      <c r="H2914">
        <f t="array" ref="H2914">FREQUENCY(IF('Data Transformation'!$B$4:$B$8425=B2907,'Data Transformation'!$G$4:$G$8425),'Bin Analysis'!$B2914)</f>
        <v>19</v>
      </c>
      <c r="I2914">
        <f t="shared" si="364"/>
        <v>0</v>
      </c>
      <c r="J2914">
        <f t="shared" si="365"/>
        <v>0</v>
      </c>
      <c r="K2914">
        <f>J2914*Weighting!$W$10</f>
        <v>0</v>
      </c>
      <c r="M2914" s="14"/>
    </row>
    <row r="2915" spans="1:13" x14ac:dyDescent="0.45">
      <c r="A2915" s="32">
        <f>IF(Weighting!$P$11&gt;0,B2915,"")</f>
        <v>0.86404878020000009</v>
      </c>
      <c r="B2915">
        <f>Weighting!$C$11</f>
        <v>0.86404878020000009</v>
      </c>
      <c r="C2915">
        <f>Weighting!$F$11</f>
        <v>0</v>
      </c>
      <c r="D2915" t="b">
        <f>IF(C2915=1,'Data Transformation'!$G$3+0.5*'Data Transformation'!$W$25,IF(C2916=1,D2916-'Data Transformation'!$W$25,FALSE))</f>
        <v>0</v>
      </c>
      <c r="E2915" t="str">
        <f t="array" ref="E2915">IF(ISLOGICAL(D2915),"",FREQUENCY(IF('Data Transformation'!$B$425:$B$8425='Bin Analysis'!$B2907,'Data Transformation'!$G$425:$G$8425),D2915))</f>
        <v/>
      </c>
      <c r="F2915" t="str">
        <f t="shared" si="363"/>
        <v/>
      </c>
      <c r="G2915">
        <f>Weighting!$H$11</f>
        <v>0</v>
      </c>
      <c r="H2915">
        <f t="array" ref="H2915">FREQUENCY(IF('Data Transformation'!$B$4:$B$8425=B2907,'Data Transformation'!$G$4:$G$8425),'Bin Analysis'!$B2915)</f>
        <v>19</v>
      </c>
      <c r="I2915">
        <f t="shared" si="364"/>
        <v>0</v>
      </c>
      <c r="J2915">
        <f t="shared" si="365"/>
        <v>0</v>
      </c>
      <c r="K2915">
        <f>J2915*Weighting!$W$11</f>
        <v>0</v>
      </c>
      <c r="M2915" s="14"/>
    </row>
    <row r="2916" spans="1:13" x14ac:dyDescent="0.45">
      <c r="A2916" s="32">
        <f>IF(Weighting!$P$12&gt;0,B2916,"")</f>
        <v>0.96972357690000011</v>
      </c>
      <c r="B2916">
        <f>Weighting!$C$12</f>
        <v>0.96972357690000011</v>
      </c>
      <c r="C2916">
        <f>Weighting!$F$12</f>
        <v>0</v>
      </c>
      <c r="D2916">
        <f>IF(C2916=1,'Data Transformation'!$G$3+0.5*'Data Transformation'!$W$25,IF(C2917=1,D2917-'Data Transformation'!$W$25,FALSE))</f>
        <v>0.76999999999999991</v>
      </c>
      <c r="E2916">
        <f t="array" ref="E2916">IF(ISLOGICAL(D2916),"",FREQUENCY(IF('Data Transformation'!$B$425:$B$8425='Bin Analysis'!$B2907,'Data Transformation'!$G$425:$G$8425),D2916))</f>
        <v>19</v>
      </c>
      <c r="F2916" t="e">
        <f t="shared" si="363"/>
        <v>#VALUE!</v>
      </c>
      <c r="G2916">
        <f>Weighting!$H$12</f>
        <v>0</v>
      </c>
      <c r="H2916">
        <f t="array" ref="H2916">FREQUENCY(IF('Data Transformation'!$B$4:$B$8425=B2907,'Data Transformation'!$G$4:$G$8425),'Bin Analysis'!$B2916)</f>
        <v>19</v>
      </c>
      <c r="I2916">
        <f t="shared" si="364"/>
        <v>0</v>
      </c>
      <c r="J2916">
        <f t="shared" si="365"/>
        <v>0</v>
      </c>
      <c r="K2916">
        <f>J2916*Weighting!$W$12</f>
        <v>0</v>
      </c>
      <c r="M2916" s="14"/>
    </row>
    <row r="2917" spans="1:13" x14ac:dyDescent="0.45">
      <c r="A2917" s="32">
        <f>IF(Weighting!$P$13&gt;0,B2917,"")</f>
        <v>1.0753983736000001</v>
      </c>
      <c r="B2917">
        <f>Weighting!$C$13</f>
        <v>1.0753983736000001</v>
      </c>
      <c r="C2917">
        <f>Weighting!$F$13</f>
        <v>1</v>
      </c>
      <c r="D2917">
        <f>IF(C2917=1,'Data Transformation'!$G$3+0.5*'Data Transformation'!$W$25,IF(C2918=1,D2918-'Data Transformation'!$W$25,FALSE))</f>
        <v>1.17</v>
      </c>
      <c r="E2917">
        <f t="array" ref="E2917">IF(ISLOGICAL(D2917),"",FREQUENCY(IF('Data Transformation'!$B$425:$B$8425='Bin Analysis'!$B2907,'Data Transformation'!$G$425:$G$8425),D2917))</f>
        <v>19</v>
      </c>
      <c r="F2917">
        <f t="shared" si="363"/>
        <v>0</v>
      </c>
      <c r="G2917">
        <f>Weighting!$H$13</f>
        <v>0</v>
      </c>
      <c r="H2917">
        <f t="array" ref="H2917">FREQUENCY(IF('Data Transformation'!$B$4:$B$8425=B2907,'Data Transformation'!$G$4:$G$8425),'Bin Analysis'!$B2917)</f>
        <v>20</v>
      </c>
      <c r="I2917">
        <f t="shared" si="364"/>
        <v>1</v>
      </c>
      <c r="J2917">
        <f t="shared" si="365"/>
        <v>1</v>
      </c>
      <c r="K2917">
        <f>J2917*Weighting!$W$13</f>
        <v>1</v>
      </c>
      <c r="M2917" s="14"/>
    </row>
    <row r="2918" spans="1:13" x14ac:dyDescent="0.45">
      <c r="A2918" s="32">
        <f>IF(Weighting!$P$14&gt;0,B2918,"")</f>
        <v>1.1810731703000001</v>
      </c>
      <c r="B2918">
        <f>Weighting!$C$14</f>
        <v>1.1810731703000001</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20</v>
      </c>
      <c r="I2918">
        <f t="shared" si="364"/>
        <v>0</v>
      </c>
      <c r="J2918">
        <f t="shared" si="365"/>
        <v>0</v>
      </c>
      <c r="K2918">
        <f>J2918*Weighting!$W$14</f>
        <v>0</v>
      </c>
      <c r="M2918" s="14"/>
    </row>
    <row r="2919" spans="1:13" x14ac:dyDescent="0.45">
      <c r="A2919" s="32">
        <f>IF(Weighting!$P$15&gt;0,B2919,"")</f>
        <v>1.2867489670000001</v>
      </c>
      <c r="B2919">
        <f>Weighting!$C$15</f>
        <v>1.2867489670000001</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20</v>
      </c>
      <c r="I2919">
        <f t="shared" si="364"/>
        <v>0</v>
      </c>
      <c r="J2919">
        <f t="shared" si="365"/>
        <v>0</v>
      </c>
      <c r="K2919">
        <f>J2919*Weighting!$W$15</f>
        <v>0</v>
      </c>
      <c r="M2919" s="14"/>
    </row>
    <row r="2920" spans="1:13" x14ac:dyDescent="0.45">
      <c r="A2920" s="32" t="str">
        <f>IF(Weighting!$P$16&gt;0,B2920,"")</f>
        <v/>
      </c>
      <c r="B2920">
        <f>Weighting!$C$16</f>
        <v>1.3924227637000002</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20</v>
      </c>
      <c r="I2920">
        <f t="shared" si="364"/>
        <v>0</v>
      </c>
      <c r="J2920">
        <f t="shared" si="365"/>
        <v>0</v>
      </c>
      <c r="K2920">
        <f>J2920*Weighting!$W$16</f>
        <v>0</v>
      </c>
      <c r="M2920" s="14"/>
    </row>
    <row r="2921" spans="1:13" x14ac:dyDescent="0.45">
      <c r="A2921" s="32" t="str">
        <f>IF(Weighting!$P$17&gt;0,B2921,"")</f>
        <v/>
      </c>
      <c r="B2921">
        <f>Weighting!$C$17</f>
        <v>1.4980975604000002</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20</v>
      </c>
      <c r="I2921">
        <f t="shared" si="364"/>
        <v>0</v>
      </c>
      <c r="J2921">
        <f t="shared" si="365"/>
        <v>0</v>
      </c>
      <c r="K2921">
        <f>J2921*Weighting!$W$17</f>
        <v>0</v>
      </c>
      <c r="M2921" s="14"/>
    </row>
    <row r="2922" spans="1:13" x14ac:dyDescent="0.45">
      <c r="A2922" s="32" t="str">
        <f>IF(Weighting!$P$18&gt;0,B2922,"")</f>
        <v/>
      </c>
      <c r="B2922">
        <f>Weighting!$C$18</f>
        <v>1.6037723571000002</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20</v>
      </c>
      <c r="I2922">
        <f t="shared" si="364"/>
        <v>0</v>
      </c>
      <c r="J2922">
        <f t="shared" si="365"/>
        <v>0</v>
      </c>
      <c r="K2922">
        <f>J2922*Weighting!$W$18</f>
        <v>0</v>
      </c>
      <c r="M2922" s="14"/>
    </row>
    <row r="2923" spans="1:13" x14ac:dyDescent="0.45">
      <c r="A2923" s="32" t="str">
        <f>IF(Weighting!$P$19&gt;0,B2923,"")</f>
        <v/>
      </c>
      <c r="B2923">
        <f>Weighting!$C$19</f>
        <v>1.7094471538000002</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20</v>
      </c>
      <c r="I2923">
        <f t="shared" si="364"/>
        <v>0</v>
      </c>
      <c r="J2923">
        <f t="shared" si="365"/>
        <v>0</v>
      </c>
      <c r="K2923">
        <f>J2923*Weighting!$W$19</f>
        <v>0</v>
      </c>
      <c r="M2923" s="14"/>
    </row>
    <row r="2924" spans="1:13" x14ac:dyDescent="0.45">
      <c r="A2924" s="32" t="str">
        <f>IF(Weighting!$P$20&gt;0,B2924,"")</f>
        <v/>
      </c>
      <c r="B2924">
        <f>Weighting!$C$20</f>
        <v>1.8151219505000002</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20</v>
      </c>
      <c r="I2924">
        <f t="shared" si="364"/>
        <v>0</v>
      </c>
      <c r="J2924">
        <f t="shared" si="365"/>
        <v>0</v>
      </c>
      <c r="K2924">
        <f>J2924*Weighting!$W$20</f>
        <v>0</v>
      </c>
      <c r="M2924" s="14"/>
    </row>
    <row r="2925" spans="1:13" x14ac:dyDescent="0.45">
      <c r="A2925" s="32" t="str">
        <f>IF(Weighting!$P$21&gt;0,B2925,"")</f>
        <v/>
      </c>
      <c r="B2925">
        <f>Weighting!$C$21</f>
        <v>1.9207967472000003</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20</v>
      </c>
      <c r="I2925">
        <f t="shared" si="364"/>
        <v>0</v>
      </c>
      <c r="J2925">
        <f t="shared" si="365"/>
        <v>0</v>
      </c>
      <c r="K2925">
        <f>J2925*Weighting!$W$21</f>
        <v>0</v>
      </c>
      <c r="M2925" s="14"/>
    </row>
    <row r="2926" spans="1:13" x14ac:dyDescent="0.45">
      <c r="A2926" s="32" t="str">
        <f>IF(Weighting!$P$22&gt;0,B2926,"")</f>
        <v/>
      </c>
      <c r="B2926">
        <f>Weighting!$C$22</f>
        <v>2.0264715439000001</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20</v>
      </c>
      <c r="I2926">
        <f t="shared" si="364"/>
        <v>0</v>
      </c>
      <c r="J2926">
        <f t="shared" si="365"/>
        <v>0</v>
      </c>
      <c r="K2926">
        <f>J2926*Weighting!$W$22</f>
        <v>0</v>
      </c>
      <c r="M2926" s="14"/>
    </row>
    <row r="2927" spans="1:13" x14ac:dyDescent="0.45">
      <c r="A2927" s="32" t="str">
        <f>IF(Weighting!$P$23&gt;0,B2927,"")</f>
        <v/>
      </c>
      <c r="B2927">
        <f>Weighting!$C$23</f>
        <v>2.1321463405999999</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20</v>
      </c>
      <c r="I2927">
        <f t="shared" si="364"/>
        <v>0</v>
      </c>
      <c r="J2927">
        <f t="shared" si="365"/>
        <v>0</v>
      </c>
      <c r="K2927">
        <f>J2927*Weighting!$W$23</f>
        <v>0</v>
      </c>
      <c r="M2927" s="14"/>
    </row>
    <row r="2928" spans="1:13" x14ac:dyDescent="0.45">
      <c r="A2928" s="32" t="str">
        <f>IF(Weighting!$P$24&gt;0,B2928,"")</f>
        <v/>
      </c>
      <c r="B2928">
        <f>Weighting!$C$24</f>
        <v>2.2378211372999997</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20</v>
      </c>
      <c r="I2928">
        <f t="shared" si="364"/>
        <v>0</v>
      </c>
      <c r="J2928">
        <f t="shared" si="365"/>
        <v>0</v>
      </c>
      <c r="K2928">
        <f>J2928*Weighting!$W$24</f>
        <v>0</v>
      </c>
      <c r="M2928" s="14"/>
    </row>
    <row r="2929" spans="1:25" x14ac:dyDescent="0.45">
      <c r="A2929" s="32" t="str">
        <f>IF(Weighting!$P$25&gt;0,B2929,"")</f>
        <v/>
      </c>
      <c r="B2929">
        <f>Weighting!$C$25</f>
        <v>2.3434959339999994</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20</v>
      </c>
      <c r="I2929">
        <f t="shared" si="364"/>
        <v>0</v>
      </c>
      <c r="J2929">
        <f t="shared" si="365"/>
        <v>0</v>
      </c>
      <c r="K2929">
        <f>J2929*Weighting!$W$25</f>
        <v>0</v>
      </c>
      <c r="M2929" s="14"/>
    </row>
    <row r="2930" spans="1:25" x14ac:dyDescent="0.45">
      <c r="A2930" s="32"/>
      <c r="M2930" s="14"/>
    </row>
    <row r="2931" spans="1:25" ht="23.15" x14ac:dyDescent="0.6">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19</v>
      </c>
      <c r="N2931" s="27">
        <f>IF('Input and Summary Results'!$J$16="minimum",'Bin Analysis'!X2932/(M2931-1),'Bin Analysis'!Y2931/('Bin Analysis'!M2931-1))</f>
        <v>0</v>
      </c>
      <c r="O2931" s="27">
        <f>IF(M2931=FALSE,NA(),(VLOOKUP(1,C2934:K2953,4,FALSE))/(M2931-1))</f>
        <v>5.5555555555555552E-2</v>
      </c>
      <c r="P2931" s="27">
        <f>IF(M2931=FALSE,NA(),SUM(J2934:J2953)/Weighting!$S$5)</f>
        <v>0.7</v>
      </c>
      <c r="Q2931" s="27">
        <f>IF(M2931=FALSE,NA(),SUM(K2934:K2953)/Weighting!$S$6)</f>
        <v>0.69565217391304346</v>
      </c>
      <c r="R2931" s="27">
        <f>IF(M2931=FALSE,NA(),(VLOOKUP(1,G2934:K2953,3,FALSE))/(M2931-1))</f>
        <v>0.55555555555555558</v>
      </c>
      <c r="S2931" s="22" t="str">
        <f>IF(M2931=FALSE,NA(),IF(SUM(J2934:J2953)=2,"yes","no"))</f>
        <v>no</v>
      </c>
      <c r="X2931" s="2" cm="2">
        <f t="array" ref="X2931:X2932">FREQUENCY(IF('Data Transformation'!$B$425:$B$6424='Bin Analysis'!L2931,'Data Transformation'!$G$425:$G$6424),'Data Transformation'!$U$11)</f>
        <v>18</v>
      </c>
      <c r="Y2931" s="2" cm="2">
        <f t="array" ref="Y2931:Y2932">FREQUENCY(IF('Data Transformation'!$B$425:$B$6424='Bin Analysis'!L2931,'Data Transformation'!$G$425:$G$6424),'Data Transformation'!$U$12)</f>
        <v>17</v>
      </c>
    </row>
    <row r="2932" spans="1:25" x14ac:dyDescent="0.45">
      <c r="A2932" s="14" t="s">
        <v>67</v>
      </c>
      <c r="B2932" t="s">
        <v>47</v>
      </c>
      <c r="C2932" t="s">
        <v>5</v>
      </c>
      <c r="D2932" t="s">
        <v>100</v>
      </c>
      <c r="E2932" t="s">
        <v>101</v>
      </c>
      <c r="F2932" t="s">
        <v>102</v>
      </c>
      <c r="G2932" t="s">
        <v>70</v>
      </c>
      <c r="H2932" t="s">
        <v>31</v>
      </c>
      <c r="I2932" t="s">
        <v>32</v>
      </c>
      <c r="J2932" t="s">
        <v>46</v>
      </c>
      <c r="K2932" s="14" t="s">
        <v>45</v>
      </c>
      <c r="M2932" s="14"/>
      <c r="X2932" s="2">
        <v>0</v>
      </c>
      <c r="Y2932" s="2">
        <v>1</v>
      </c>
    </row>
    <row r="2933" spans="1:25" x14ac:dyDescent="0.4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45">
      <c r="A2934" s="32">
        <f>IF(Weighting!$P$6&gt;0,B2934,"")</f>
        <v>0.3356747967</v>
      </c>
      <c r="B2934">
        <f>Weighting!$C$6</f>
        <v>0.3356747967</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10</v>
      </c>
      <c r="I2934">
        <f>H2934-H2933</f>
        <v>10</v>
      </c>
      <c r="J2934">
        <f>IF(I2934=0,0,1)</f>
        <v>1</v>
      </c>
      <c r="K2934">
        <f>J2934*Weighting!$W$6</f>
        <v>1</v>
      </c>
      <c r="M2934" s="14"/>
    </row>
    <row r="2935" spans="1:25" x14ac:dyDescent="0.45">
      <c r="A2935" s="32">
        <f>IF(Weighting!$P$7&gt;0,B2935,"")</f>
        <v>0.44134959340000002</v>
      </c>
      <c r="B2935">
        <f>Weighting!$C$7</f>
        <v>0.44134959340000002</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11</v>
      </c>
      <c r="I2935">
        <f t="shared" ref="I2935:I2953" si="367">H2935-H2934</f>
        <v>1</v>
      </c>
      <c r="J2935">
        <f>IF(I2935=0,0,1)</f>
        <v>1</v>
      </c>
      <c r="K2935">
        <f>J2935*Weighting!$W$7</f>
        <v>2</v>
      </c>
      <c r="M2935" s="14"/>
    </row>
    <row r="2936" spans="1:25" x14ac:dyDescent="0.45">
      <c r="A2936" s="32">
        <f>IF(Weighting!$P$8&gt;0,B2936,"")</f>
        <v>0.54702439010000004</v>
      </c>
      <c r="B2936">
        <f>Weighting!$C$8</f>
        <v>0.54702439010000004</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14</v>
      </c>
      <c r="I2936">
        <f t="shared" si="367"/>
        <v>3</v>
      </c>
      <c r="J2936">
        <f t="shared" ref="J2936:J2953" si="368">IF(I2936=0,0,1)</f>
        <v>1</v>
      </c>
      <c r="K2936">
        <f>J2936*Weighting!$W$8</f>
        <v>3</v>
      </c>
      <c r="M2936" s="14"/>
    </row>
    <row r="2937" spans="1:25" x14ac:dyDescent="0.45">
      <c r="A2937" s="32">
        <f>IF(Weighting!$P$9&gt;0,B2937,"")</f>
        <v>0.65269918680000005</v>
      </c>
      <c r="B2937" s="50">
        <f>Weighting!$C$9</f>
        <v>0.65269918680000005</v>
      </c>
      <c r="C2937">
        <f>Weighting!$F$9</f>
        <v>0</v>
      </c>
      <c r="D2937" t="b">
        <f>IF(C2937=1,'Data Transformation'!$G$3+0.5*'Data Transformation'!$W$25,IF(C2938=1,D2938-'Data Transformation'!$W$25,FALSE))</f>
        <v>0</v>
      </c>
      <c r="E2937" t="str">
        <f t="array" ref="E2937">IF(ISLOGICAL(D2937),"",FREQUENCY(IF('Data Transformation'!$B$425:$B$8425='Bin Analysis'!$B2931,'Data Transformation'!$G$425:$G$8425),D2937))</f>
        <v/>
      </c>
      <c r="F2937" t="str">
        <f t="shared" si="366"/>
        <v/>
      </c>
      <c r="G2937">
        <f>Weighting!$H$9</f>
        <v>0</v>
      </c>
      <c r="H2937">
        <f t="array" ref="H2937">FREQUENCY(IF('Data Transformation'!$B$4:$B$8425=B2931,'Data Transformation'!$G$4:$G$8425),'Bin Analysis'!$B2937)</f>
        <v>16</v>
      </c>
      <c r="I2937">
        <f t="shared" si="367"/>
        <v>2</v>
      </c>
      <c r="J2937">
        <f t="shared" si="368"/>
        <v>1</v>
      </c>
      <c r="K2937">
        <f>J2937*Weighting!$W$9</f>
        <v>3</v>
      </c>
      <c r="M2937" s="14"/>
    </row>
    <row r="2938" spans="1:25" x14ac:dyDescent="0.45">
      <c r="A2938" s="32">
        <f>IF(Weighting!$P$10&gt;0,B2938,"")</f>
        <v>0.75837398350000007</v>
      </c>
      <c r="B2938">
        <f>Weighting!$C$10</f>
        <v>0.75837398350000007</v>
      </c>
      <c r="C2938">
        <f>Weighting!$F$10</f>
        <v>0</v>
      </c>
      <c r="D2938" t="b">
        <f>IF(C2938=1,'Data Transformation'!$G$3+0.5*'Data Transformation'!$W$25,IF(C2939=1,D2939-'Data Transformation'!$W$25,FALSE))</f>
        <v>0</v>
      </c>
      <c r="E2938" t="str">
        <f t="array" ref="E2938">IF(ISLOGICAL(D2938),"",FREQUENCY(IF('Data Transformation'!$B$425:$B$8425='Bin Analysis'!$B2931,'Data Transformation'!$G$425:$G$8425),D2938))</f>
        <v/>
      </c>
      <c r="F2938" t="str">
        <f t="shared" si="366"/>
        <v/>
      </c>
      <c r="G2938">
        <f>Weighting!$H$10</f>
        <v>0</v>
      </c>
      <c r="H2938">
        <f t="array" ref="H2938">FREQUENCY(IF('Data Transformation'!$B$4:$B$8425=B2931,'Data Transformation'!$G$4:$G$8425),'Bin Analysis'!$B2938)</f>
        <v>17</v>
      </c>
      <c r="I2938">
        <f t="shared" si="367"/>
        <v>1</v>
      </c>
      <c r="J2938">
        <f t="shared" si="368"/>
        <v>1</v>
      </c>
      <c r="K2938">
        <f>J2938*Weighting!$W$10</f>
        <v>3</v>
      </c>
      <c r="M2938" s="14"/>
    </row>
    <row r="2939" spans="1:25" x14ac:dyDescent="0.45">
      <c r="A2939" s="32">
        <f>IF(Weighting!$P$11&gt;0,B2939,"")</f>
        <v>0.86404878020000009</v>
      </c>
      <c r="B2939">
        <f>Weighting!$C$11</f>
        <v>0.86404878020000009</v>
      </c>
      <c r="C2939">
        <f>Weighting!$F$11</f>
        <v>0</v>
      </c>
      <c r="D2939" t="b">
        <f>IF(C2939=1,'Data Transformation'!$G$3+0.5*'Data Transformation'!$W$25,IF(C2940=1,D2940-'Data Transformation'!$W$25,FALSE))</f>
        <v>0</v>
      </c>
      <c r="E2939" t="str">
        <f t="array" ref="E2939">IF(ISLOGICAL(D2939),"",FREQUENCY(IF('Data Transformation'!$B$425:$B$8425='Bin Analysis'!$B2931,'Data Transformation'!$G$425:$G$8425),D2939))</f>
        <v/>
      </c>
      <c r="F2939" t="str">
        <f t="shared" si="366"/>
        <v/>
      </c>
      <c r="G2939">
        <f>Weighting!$H$11</f>
        <v>0</v>
      </c>
      <c r="H2939">
        <f t="array" ref="H2939">FREQUENCY(IF('Data Transformation'!$B$4:$B$8425=B2931,'Data Transformation'!$G$4:$G$8425),'Bin Analysis'!$B2939)</f>
        <v>18</v>
      </c>
      <c r="I2939">
        <f t="shared" si="367"/>
        <v>1</v>
      </c>
      <c r="J2939">
        <f t="shared" si="368"/>
        <v>1</v>
      </c>
      <c r="K2939">
        <f>J2939*Weighting!$W$11</f>
        <v>3</v>
      </c>
      <c r="M2939" s="14"/>
    </row>
    <row r="2940" spans="1:25" x14ac:dyDescent="0.45">
      <c r="A2940" s="32">
        <f>IF(Weighting!$P$12&gt;0,B2940,"")</f>
        <v>0.96972357690000011</v>
      </c>
      <c r="B2940">
        <f>Weighting!$C$12</f>
        <v>0.96972357690000011</v>
      </c>
      <c r="C2940">
        <f>Weighting!$F$12</f>
        <v>0</v>
      </c>
      <c r="D2940">
        <f>IF(C2940=1,'Data Transformation'!$G$3+0.5*'Data Transformation'!$W$25,IF(C2941=1,D2941-'Data Transformation'!$W$25,FALSE))</f>
        <v>0.76999999999999991</v>
      </c>
      <c r="E2940">
        <f t="array" ref="E2940">IF(ISLOGICAL(D2940),"",FREQUENCY(IF('Data Transformation'!$B$425:$B$8425='Bin Analysis'!$B2931,'Data Transformation'!$G$425:$G$8425),D2940))</f>
        <v>17</v>
      </c>
      <c r="F2940" t="e">
        <f t="shared" si="366"/>
        <v>#VALUE!</v>
      </c>
      <c r="G2940">
        <f>Weighting!$H$12</f>
        <v>0</v>
      </c>
      <c r="H2940">
        <f t="array" ref="H2940">FREQUENCY(IF('Data Transformation'!$B$4:$B$8425=B2931,'Data Transformation'!$G$4:$G$8425),'Bin Analysis'!$B2940)</f>
        <v>18</v>
      </c>
      <c r="I2940">
        <f t="shared" si="367"/>
        <v>0</v>
      </c>
      <c r="J2940">
        <f t="shared" si="368"/>
        <v>0</v>
      </c>
      <c r="K2940">
        <f>J2940*Weighting!$W$12</f>
        <v>0</v>
      </c>
      <c r="M2940" s="14"/>
    </row>
    <row r="2941" spans="1:25" x14ac:dyDescent="0.45">
      <c r="A2941" s="32">
        <f>IF(Weighting!$P$13&gt;0,B2941,"")</f>
        <v>1.0753983736000001</v>
      </c>
      <c r="B2941">
        <f>Weighting!$C$13</f>
        <v>1.0753983736000001</v>
      </c>
      <c r="C2941">
        <f>Weighting!$F$13</f>
        <v>1</v>
      </c>
      <c r="D2941">
        <f>IF(C2941=1,'Data Transformation'!$G$3+0.5*'Data Transformation'!$W$25,IF(C2942=1,D2942-'Data Transformation'!$W$25,FALSE))</f>
        <v>1.17</v>
      </c>
      <c r="E2941">
        <f t="array" ref="E2941">IF(ISLOGICAL(D2941),"",FREQUENCY(IF('Data Transformation'!$B$425:$B$8425='Bin Analysis'!$B2931,'Data Transformation'!$G$425:$G$8425),D2941))</f>
        <v>18</v>
      </c>
      <c r="F2941">
        <f t="shared" si="366"/>
        <v>1</v>
      </c>
      <c r="G2941">
        <f>Weighting!$H$13</f>
        <v>0</v>
      </c>
      <c r="H2941">
        <f t="array" ref="H2941">FREQUENCY(IF('Data Transformation'!$B$4:$B$8425=B2931,'Data Transformation'!$G$4:$G$8425),'Bin Analysis'!$B2941)</f>
        <v>19</v>
      </c>
      <c r="I2941">
        <f t="shared" si="367"/>
        <v>1</v>
      </c>
      <c r="J2941">
        <f t="shared" si="368"/>
        <v>1</v>
      </c>
      <c r="K2941">
        <f>J2941*Weighting!$W$13</f>
        <v>1</v>
      </c>
      <c r="M2941" s="14"/>
    </row>
    <row r="2942" spans="1:25" x14ac:dyDescent="0.45">
      <c r="A2942" s="32">
        <f>IF(Weighting!$P$14&gt;0,B2942,"")</f>
        <v>1.1810731703000001</v>
      </c>
      <c r="B2942">
        <f>Weighting!$C$14</f>
        <v>1.1810731703000001</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19</v>
      </c>
      <c r="I2942">
        <f t="shared" si="367"/>
        <v>0</v>
      </c>
      <c r="J2942">
        <f t="shared" si="368"/>
        <v>0</v>
      </c>
      <c r="K2942">
        <f>J2942*Weighting!$W$14</f>
        <v>0</v>
      </c>
      <c r="M2942" s="14"/>
    </row>
    <row r="2943" spans="1:25" x14ac:dyDescent="0.45">
      <c r="A2943" s="32">
        <f>IF(Weighting!$P$15&gt;0,B2943,"")</f>
        <v>1.2867489670000001</v>
      </c>
      <c r="B2943">
        <f>Weighting!$C$15</f>
        <v>1.2867489670000001</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19</v>
      </c>
      <c r="I2943">
        <f t="shared" si="367"/>
        <v>0</v>
      </c>
      <c r="J2943">
        <f t="shared" si="368"/>
        <v>0</v>
      </c>
      <c r="K2943">
        <f>J2943*Weighting!$W$15</f>
        <v>0</v>
      </c>
      <c r="M2943" s="14"/>
    </row>
    <row r="2944" spans="1:25" x14ac:dyDescent="0.45">
      <c r="A2944" s="32" t="str">
        <f>IF(Weighting!$P$16&gt;0,B2944,"")</f>
        <v/>
      </c>
      <c r="B2944">
        <f>Weighting!$C$16</f>
        <v>1.3924227637000002</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19</v>
      </c>
      <c r="I2944">
        <f t="shared" si="367"/>
        <v>0</v>
      </c>
      <c r="J2944">
        <f t="shared" si="368"/>
        <v>0</v>
      </c>
      <c r="K2944">
        <f>J2944*Weighting!$W$16</f>
        <v>0</v>
      </c>
      <c r="M2944" s="14"/>
    </row>
    <row r="2945" spans="1:25" x14ac:dyDescent="0.45">
      <c r="A2945" s="32" t="str">
        <f>IF(Weighting!$P$17&gt;0,B2945,"")</f>
        <v/>
      </c>
      <c r="B2945">
        <f>Weighting!$C$17</f>
        <v>1.4980975604000002</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19</v>
      </c>
      <c r="I2945">
        <f t="shared" si="367"/>
        <v>0</v>
      </c>
      <c r="J2945">
        <f t="shared" si="368"/>
        <v>0</v>
      </c>
      <c r="K2945">
        <f>J2945*Weighting!$W$17</f>
        <v>0</v>
      </c>
      <c r="M2945" s="14"/>
    </row>
    <row r="2946" spans="1:25" x14ac:dyDescent="0.45">
      <c r="A2946" s="32" t="str">
        <f>IF(Weighting!$P$18&gt;0,B2946,"")</f>
        <v/>
      </c>
      <c r="B2946">
        <f>Weighting!$C$18</f>
        <v>1.6037723571000002</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19</v>
      </c>
      <c r="I2946">
        <f t="shared" si="367"/>
        <v>0</v>
      </c>
      <c r="J2946">
        <f t="shared" si="368"/>
        <v>0</v>
      </c>
      <c r="K2946">
        <f>J2946*Weighting!$W$18</f>
        <v>0</v>
      </c>
      <c r="M2946" s="14"/>
    </row>
    <row r="2947" spans="1:25" x14ac:dyDescent="0.45">
      <c r="A2947" s="32" t="str">
        <f>IF(Weighting!$P$19&gt;0,B2947,"")</f>
        <v/>
      </c>
      <c r="B2947">
        <f>Weighting!$C$19</f>
        <v>1.7094471538000002</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19</v>
      </c>
      <c r="I2947">
        <f t="shared" si="367"/>
        <v>0</v>
      </c>
      <c r="J2947">
        <f t="shared" si="368"/>
        <v>0</v>
      </c>
      <c r="K2947">
        <f>J2947*Weighting!$W$19</f>
        <v>0</v>
      </c>
      <c r="M2947" s="14"/>
    </row>
    <row r="2948" spans="1:25" x14ac:dyDescent="0.45">
      <c r="A2948" s="32" t="str">
        <f>IF(Weighting!$P$20&gt;0,B2948,"")</f>
        <v/>
      </c>
      <c r="B2948">
        <f>Weighting!$C$20</f>
        <v>1.8151219505000002</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19</v>
      </c>
      <c r="I2948">
        <f t="shared" si="367"/>
        <v>0</v>
      </c>
      <c r="J2948">
        <f t="shared" si="368"/>
        <v>0</v>
      </c>
      <c r="K2948">
        <f>J2948*Weighting!$W$20</f>
        <v>0</v>
      </c>
      <c r="M2948" s="14"/>
    </row>
    <row r="2949" spans="1:25" x14ac:dyDescent="0.45">
      <c r="A2949" s="32" t="str">
        <f>IF(Weighting!$P$21&gt;0,B2949,"")</f>
        <v/>
      </c>
      <c r="B2949">
        <f>Weighting!$C$21</f>
        <v>1.9207967472000003</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19</v>
      </c>
      <c r="I2949">
        <f t="shared" si="367"/>
        <v>0</v>
      </c>
      <c r="J2949">
        <f t="shared" si="368"/>
        <v>0</v>
      </c>
      <c r="K2949">
        <f>J2949*Weighting!$W$21</f>
        <v>0</v>
      </c>
      <c r="M2949" s="14"/>
    </row>
    <row r="2950" spans="1:25" x14ac:dyDescent="0.45">
      <c r="A2950" s="32" t="str">
        <f>IF(Weighting!$P$22&gt;0,B2950,"")</f>
        <v/>
      </c>
      <c r="B2950">
        <f>Weighting!$C$22</f>
        <v>2.0264715439000001</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19</v>
      </c>
      <c r="I2950">
        <f t="shared" si="367"/>
        <v>0</v>
      </c>
      <c r="J2950">
        <f t="shared" si="368"/>
        <v>0</v>
      </c>
      <c r="K2950">
        <f>J2950*Weighting!$W$22</f>
        <v>0</v>
      </c>
      <c r="M2950" s="14"/>
    </row>
    <row r="2951" spans="1:25" x14ac:dyDescent="0.45">
      <c r="A2951" s="32" t="str">
        <f>IF(Weighting!$P$23&gt;0,B2951,"")</f>
        <v/>
      </c>
      <c r="B2951">
        <f>Weighting!$C$23</f>
        <v>2.1321463405999999</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19</v>
      </c>
      <c r="I2951">
        <f t="shared" si="367"/>
        <v>0</v>
      </c>
      <c r="J2951">
        <f t="shared" si="368"/>
        <v>0</v>
      </c>
      <c r="K2951">
        <f>J2951*Weighting!$W$23</f>
        <v>0</v>
      </c>
      <c r="M2951" s="14"/>
    </row>
    <row r="2952" spans="1:25" x14ac:dyDescent="0.45">
      <c r="A2952" s="32" t="str">
        <f>IF(Weighting!$P$24&gt;0,B2952,"")</f>
        <v/>
      </c>
      <c r="B2952">
        <f>Weighting!$C$24</f>
        <v>2.2378211372999997</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19</v>
      </c>
      <c r="I2952">
        <f t="shared" si="367"/>
        <v>0</v>
      </c>
      <c r="J2952">
        <f t="shared" si="368"/>
        <v>0</v>
      </c>
      <c r="K2952">
        <f>J2952*Weighting!$W$24</f>
        <v>0</v>
      </c>
      <c r="M2952" s="14"/>
    </row>
    <row r="2953" spans="1:25" x14ac:dyDescent="0.45">
      <c r="A2953" s="32" t="str">
        <f>IF(Weighting!$P$25&gt;0,B2953,"")</f>
        <v/>
      </c>
      <c r="B2953">
        <f>Weighting!$C$25</f>
        <v>2.3434959339999994</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19</v>
      </c>
      <c r="I2953">
        <f t="shared" si="367"/>
        <v>0</v>
      </c>
      <c r="J2953">
        <f t="shared" si="368"/>
        <v>0</v>
      </c>
      <c r="K2953">
        <f>J2953*Weighting!$W$25</f>
        <v>0</v>
      </c>
      <c r="M2953" s="14"/>
    </row>
    <row r="2954" spans="1:25" x14ac:dyDescent="0.45">
      <c r="O2954"/>
      <c r="P2954"/>
      <c r="Q2954"/>
      <c r="R2954"/>
    </row>
    <row r="2955" spans="1:25" ht="23.15" x14ac:dyDescent="0.6">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18</v>
      </c>
      <c r="N2955" s="27">
        <f>IF('Input and Summary Results'!$J$16="minimum",'Bin Analysis'!X2956/(M2955-1),'Bin Analysis'!Y2955/('Bin Analysis'!M2955-1))</f>
        <v>0</v>
      </c>
      <c r="O2955" s="27">
        <f>IF(M2955=FALSE,NA(),(VLOOKUP(1,C2958:K2977,4,FALSE))/(M2955-1))</f>
        <v>5.8823529411764705E-2</v>
      </c>
      <c r="P2955" s="27">
        <f>IF(M2955=FALSE,NA(),SUM(J2958:J2977)/Weighting!$S$5)</f>
        <v>0.6</v>
      </c>
      <c r="Q2955" s="27">
        <f>IF(M2955=FALSE,NA(),SUM(K2958:K2977)/Weighting!$S$6)</f>
        <v>0.52173913043478259</v>
      </c>
      <c r="R2955" s="27">
        <f>IF(M2955=FALSE,NA(),(VLOOKUP(1,G2958:K2977,3,FALSE))/(M2955-1))</f>
        <v>0.70588235294117652</v>
      </c>
      <c r="S2955" s="22" t="str">
        <f>IF(M2955=FALSE,NA(),IF(SUM(J2958:J2977)=2,"yes","no"))</f>
        <v>no</v>
      </c>
      <c r="X2955" s="2" cm="2">
        <f t="array" ref="X2955:X2956">FREQUENCY(IF('Data Transformation'!$B$425:$B$6424='Bin Analysis'!L2955,'Data Transformation'!$G$425:$G$6424),'Data Transformation'!$U$11)</f>
        <v>17</v>
      </c>
      <c r="Y2955" s="2" cm="2">
        <f t="array" ref="Y2955:Y2956">FREQUENCY(IF('Data Transformation'!$B$425:$B$6424='Bin Analysis'!L2955,'Data Transformation'!$G$425:$G$6424),'Data Transformation'!$U$12)</f>
        <v>16</v>
      </c>
    </row>
    <row r="2956" spans="1:25" x14ac:dyDescent="0.45">
      <c r="A2956" s="14" t="s">
        <v>67</v>
      </c>
      <c r="B2956" t="s">
        <v>47</v>
      </c>
      <c r="C2956" t="s">
        <v>5</v>
      </c>
      <c r="D2956" t="s">
        <v>100</v>
      </c>
      <c r="E2956" t="s">
        <v>101</v>
      </c>
      <c r="F2956" t="s">
        <v>102</v>
      </c>
      <c r="G2956" t="s">
        <v>70</v>
      </c>
      <c r="H2956" t="s">
        <v>31</v>
      </c>
      <c r="I2956" t="s">
        <v>32</v>
      </c>
      <c r="J2956" t="s">
        <v>46</v>
      </c>
      <c r="K2956" s="14" t="s">
        <v>45</v>
      </c>
      <c r="M2956" s="14"/>
      <c r="X2956" s="2">
        <v>0</v>
      </c>
      <c r="Y2956" s="2">
        <v>1</v>
      </c>
    </row>
    <row r="2957" spans="1:25" x14ac:dyDescent="0.4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45">
      <c r="A2958" s="32">
        <f>IF(Weighting!$P$6&gt;0,B2958,"")</f>
        <v>0.3356747967</v>
      </c>
      <c r="B2958">
        <f>Weighting!$C$6</f>
        <v>0.3356747967</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12</v>
      </c>
      <c r="I2958">
        <f>H2958-H2957</f>
        <v>12</v>
      </c>
      <c r="J2958">
        <f>IF(I2958=0,0,1)</f>
        <v>1</v>
      </c>
      <c r="K2958">
        <f>J2958*Weighting!$W$6</f>
        <v>1</v>
      </c>
      <c r="M2958" s="14"/>
    </row>
    <row r="2959" spans="1:25" x14ac:dyDescent="0.45">
      <c r="A2959" s="32">
        <f>IF(Weighting!$P$7&gt;0,B2959,"")</f>
        <v>0.44134959340000002</v>
      </c>
      <c r="B2959">
        <f>Weighting!$C$7</f>
        <v>0.44134959340000002</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13</v>
      </c>
      <c r="I2959">
        <f t="shared" ref="I2959:I2977" si="370">H2959-H2958</f>
        <v>1</v>
      </c>
      <c r="J2959">
        <f>IF(I2959=0,0,1)</f>
        <v>1</v>
      </c>
      <c r="K2959">
        <f>J2959*Weighting!$W$7</f>
        <v>2</v>
      </c>
      <c r="M2959" s="14"/>
    </row>
    <row r="2960" spans="1:25" x14ac:dyDescent="0.45">
      <c r="A2960" s="32">
        <f>IF(Weighting!$P$8&gt;0,B2960,"")</f>
        <v>0.54702439010000004</v>
      </c>
      <c r="B2960">
        <f>Weighting!$C$8</f>
        <v>0.54702439010000004</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15</v>
      </c>
      <c r="I2960">
        <f t="shared" si="370"/>
        <v>2</v>
      </c>
      <c r="J2960">
        <f t="shared" ref="J2960:J2977" si="371">IF(I2960=0,0,1)</f>
        <v>1</v>
      </c>
      <c r="K2960">
        <f>J2960*Weighting!$W$8</f>
        <v>3</v>
      </c>
      <c r="M2960" s="14"/>
    </row>
    <row r="2961" spans="1:13" x14ac:dyDescent="0.45">
      <c r="A2961" s="32">
        <f>IF(Weighting!$P$9&gt;0,B2961,"")</f>
        <v>0.65269918680000005</v>
      </c>
      <c r="B2961" s="50">
        <f>Weighting!$C$9</f>
        <v>0.65269918680000005</v>
      </c>
      <c r="C2961">
        <f>Weighting!$F$9</f>
        <v>0</v>
      </c>
      <c r="D2961" t="b">
        <f>IF(C2961=1,'Data Transformation'!$G$3+0.5*'Data Transformation'!$W$25,IF(C2962=1,D2962-'Data Transformation'!$W$25,FALSE))</f>
        <v>0</v>
      </c>
      <c r="E2961" t="str">
        <f t="array" ref="E2961">IF(ISLOGICAL(D2961),"",FREQUENCY(IF('Data Transformation'!$B$425:$B$8425='Bin Analysis'!$B2955,'Data Transformation'!$G$425:$G$8425),D2961))</f>
        <v/>
      </c>
      <c r="F2961" t="str">
        <f t="shared" si="369"/>
        <v/>
      </c>
      <c r="G2961">
        <f>Weighting!$H$9</f>
        <v>0</v>
      </c>
      <c r="H2961">
        <f t="array" ref="H2961">FREQUENCY(IF('Data Transformation'!$B$4:$B$8425=B2955,'Data Transformation'!$G$4:$G$8425),'Bin Analysis'!$B2961)</f>
        <v>15</v>
      </c>
      <c r="I2961">
        <f t="shared" si="370"/>
        <v>0</v>
      </c>
      <c r="J2961">
        <f t="shared" si="371"/>
        <v>0</v>
      </c>
      <c r="K2961">
        <f>J2961*Weighting!$W$9</f>
        <v>0</v>
      </c>
      <c r="M2961" s="14"/>
    </row>
    <row r="2962" spans="1:13" x14ac:dyDescent="0.45">
      <c r="A2962" s="32">
        <f>IF(Weighting!$P$10&gt;0,B2962,"")</f>
        <v>0.75837398350000007</v>
      </c>
      <c r="B2962">
        <f>Weighting!$C$10</f>
        <v>0.75837398350000007</v>
      </c>
      <c r="C2962">
        <f>Weighting!$F$10</f>
        <v>0</v>
      </c>
      <c r="D2962" t="b">
        <f>IF(C2962=1,'Data Transformation'!$G$3+0.5*'Data Transformation'!$W$25,IF(C2963=1,D2963-'Data Transformation'!$W$25,FALSE))</f>
        <v>0</v>
      </c>
      <c r="E2962" t="str">
        <f t="array" ref="E2962">IF(ISLOGICAL(D2962),"",FREQUENCY(IF('Data Transformation'!$B$425:$B$8425='Bin Analysis'!$B2955,'Data Transformation'!$G$425:$G$8425),D2962))</f>
        <v/>
      </c>
      <c r="F2962" t="str">
        <f t="shared" si="369"/>
        <v/>
      </c>
      <c r="G2962">
        <f>Weighting!$H$10</f>
        <v>0</v>
      </c>
      <c r="H2962">
        <f t="array" ref="H2962">FREQUENCY(IF('Data Transformation'!$B$4:$B$8425=B2955,'Data Transformation'!$G$4:$G$8425),'Bin Analysis'!$B2962)</f>
        <v>16</v>
      </c>
      <c r="I2962">
        <f t="shared" si="370"/>
        <v>1</v>
      </c>
      <c r="J2962">
        <f t="shared" si="371"/>
        <v>1</v>
      </c>
      <c r="K2962">
        <f>J2962*Weighting!$W$10</f>
        <v>3</v>
      </c>
      <c r="M2962" s="14"/>
    </row>
    <row r="2963" spans="1:13" x14ac:dyDescent="0.45">
      <c r="A2963" s="32">
        <f>IF(Weighting!$P$11&gt;0,B2963,"")</f>
        <v>0.86404878020000009</v>
      </c>
      <c r="B2963">
        <f>Weighting!$C$11</f>
        <v>0.86404878020000009</v>
      </c>
      <c r="C2963">
        <f>Weighting!$F$11</f>
        <v>0</v>
      </c>
      <c r="D2963" t="b">
        <f>IF(C2963=1,'Data Transformation'!$G$3+0.5*'Data Transformation'!$W$25,IF(C2964=1,D2964-'Data Transformation'!$W$25,FALSE))</f>
        <v>0</v>
      </c>
      <c r="E2963" t="str">
        <f t="array" ref="E2963">IF(ISLOGICAL(D2963),"",FREQUENCY(IF('Data Transformation'!$B$425:$B$8425='Bin Analysis'!$B2955,'Data Transformation'!$G$425:$G$8425),D2963))</f>
        <v/>
      </c>
      <c r="F2963" t="str">
        <f t="shared" si="369"/>
        <v/>
      </c>
      <c r="G2963">
        <f>Weighting!$H$11</f>
        <v>0</v>
      </c>
      <c r="H2963">
        <f t="array" ref="H2963">FREQUENCY(IF('Data Transformation'!$B$4:$B$8425=B2955,'Data Transformation'!$G$4:$G$8425),'Bin Analysis'!$B2963)</f>
        <v>16</v>
      </c>
      <c r="I2963">
        <f t="shared" si="370"/>
        <v>0</v>
      </c>
      <c r="J2963">
        <f t="shared" si="371"/>
        <v>0</v>
      </c>
      <c r="K2963">
        <f>J2963*Weighting!$W$11</f>
        <v>0</v>
      </c>
      <c r="M2963" s="14"/>
    </row>
    <row r="2964" spans="1:13" x14ac:dyDescent="0.45">
      <c r="A2964" s="32">
        <f>IF(Weighting!$P$12&gt;0,B2964,"")</f>
        <v>0.96972357690000011</v>
      </c>
      <c r="B2964">
        <f>Weighting!$C$12</f>
        <v>0.96972357690000011</v>
      </c>
      <c r="C2964">
        <f>Weighting!$F$12</f>
        <v>0</v>
      </c>
      <c r="D2964">
        <f>IF(C2964=1,'Data Transformation'!$G$3+0.5*'Data Transformation'!$W$25,IF(C2965=1,D2965-'Data Transformation'!$W$25,FALSE))</f>
        <v>0.76999999999999991</v>
      </c>
      <c r="E2964">
        <f t="array" ref="E2964">IF(ISLOGICAL(D2964),"",FREQUENCY(IF('Data Transformation'!$B$425:$B$8425='Bin Analysis'!$B2955,'Data Transformation'!$G$425:$G$8425),D2964))</f>
        <v>16</v>
      </c>
      <c r="F2964" t="e">
        <f t="shared" si="369"/>
        <v>#VALUE!</v>
      </c>
      <c r="G2964">
        <f>Weighting!$H$12</f>
        <v>0</v>
      </c>
      <c r="H2964">
        <f t="array" ref="H2964">FREQUENCY(IF('Data Transformation'!$B$4:$B$8425=B2955,'Data Transformation'!$G$4:$G$8425),'Bin Analysis'!$B2964)</f>
        <v>17</v>
      </c>
      <c r="I2964">
        <f t="shared" si="370"/>
        <v>1</v>
      </c>
      <c r="J2964">
        <f t="shared" si="371"/>
        <v>1</v>
      </c>
      <c r="K2964">
        <f>J2964*Weighting!$W$12</f>
        <v>2</v>
      </c>
      <c r="M2964" s="14"/>
    </row>
    <row r="2965" spans="1:13" x14ac:dyDescent="0.45">
      <c r="A2965" s="32">
        <f>IF(Weighting!$P$13&gt;0,B2965,"")</f>
        <v>1.0753983736000001</v>
      </c>
      <c r="B2965">
        <f>Weighting!$C$13</f>
        <v>1.0753983736000001</v>
      </c>
      <c r="C2965">
        <f>Weighting!$F$13</f>
        <v>1</v>
      </c>
      <c r="D2965">
        <f>IF(C2965=1,'Data Transformation'!$G$3+0.5*'Data Transformation'!$W$25,IF(C2966=1,D2966-'Data Transformation'!$W$25,FALSE))</f>
        <v>1.17</v>
      </c>
      <c r="E2965">
        <f t="array" ref="E2965">IF(ISLOGICAL(D2965),"",FREQUENCY(IF('Data Transformation'!$B$425:$B$8425='Bin Analysis'!$B2955,'Data Transformation'!$G$425:$G$8425),D2965))</f>
        <v>17</v>
      </c>
      <c r="F2965">
        <f t="shared" si="369"/>
        <v>1</v>
      </c>
      <c r="G2965">
        <f>Weighting!$H$13</f>
        <v>0</v>
      </c>
      <c r="H2965">
        <f t="array" ref="H2965">FREQUENCY(IF('Data Transformation'!$B$4:$B$8425=B2955,'Data Transformation'!$G$4:$G$8425),'Bin Analysis'!$B2965)</f>
        <v>18</v>
      </c>
      <c r="I2965">
        <f t="shared" si="370"/>
        <v>1</v>
      </c>
      <c r="J2965">
        <f t="shared" si="371"/>
        <v>1</v>
      </c>
      <c r="K2965">
        <f>J2965*Weighting!$W$13</f>
        <v>1</v>
      </c>
      <c r="M2965" s="14"/>
    </row>
    <row r="2966" spans="1:13" x14ac:dyDescent="0.45">
      <c r="A2966" s="32">
        <f>IF(Weighting!$P$14&gt;0,B2966,"")</f>
        <v>1.1810731703000001</v>
      </c>
      <c r="B2966">
        <f>Weighting!$C$14</f>
        <v>1.1810731703000001</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18</v>
      </c>
      <c r="I2966">
        <f t="shared" si="370"/>
        <v>0</v>
      </c>
      <c r="J2966">
        <f t="shared" si="371"/>
        <v>0</v>
      </c>
      <c r="K2966">
        <f>J2966*Weighting!$W$14</f>
        <v>0</v>
      </c>
      <c r="M2966" s="14"/>
    </row>
    <row r="2967" spans="1:13" x14ac:dyDescent="0.45">
      <c r="A2967" s="32">
        <f>IF(Weighting!$P$15&gt;0,B2967,"")</f>
        <v>1.2867489670000001</v>
      </c>
      <c r="B2967">
        <f>Weighting!$C$15</f>
        <v>1.2867489670000001</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18</v>
      </c>
      <c r="I2967">
        <f t="shared" si="370"/>
        <v>0</v>
      </c>
      <c r="J2967">
        <f t="shared" si="371"/>
        <v>0</v>
      </c>
      <c r="K2967">
        <f>J2967*Weighting!$W$15</f>
        <v>0</v>
      </c>
      <c r="M2967" s="14"/>
    </row>
    <row r="2968" spans="1:13" x14ac:dyDescent="0.45">
      <c r="A2968" s="32" t="str">
        <f>IF(Weighting!$P$16&gt;0,B2968,"")</f>
        <v/>
      </c>
      <c r="B2968">
        <f>Weighting!$C$16</f>
        <v>1.3924227637000002</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18</v>
      </c>
      <c r="I2968">
        <f t="shared" si="370"/>
        <v>0</v>
      </c>
      <c r="J2968">
        <f t="shared" si="371"/>
        <v>0</v>
      </c>
      <c r="K2968">
        <f>J2968*Weighting!$W$16</f>
        <v>0</v>
      </c>
      <c r="M2968" s="14"/>
    </row>
    <row r="2969" spans="1:13" x14ac:dyDescent="0.45">
      <c r="A2969" s="32" t="str">
        <f>IF(Weighting!$P$17&gt;0,B2969,"")</f>
        <v/>
      </c>
      <c r="B2969">
        <f>Weighting!$C$17</f>
        <v>1.4980975604000002</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18</v>
      </c>
      <c r="I2969">
        <f t="shared" si="370"/>
        <v>0</v>
      </c>
      <c r="J2969">
        <f t="shared" si="371"/>
        <v>0</v>
      </c>
      <c r="K2969">
        <f>J2969*Weighting!$W$17</f>
        <v>0</v>
      </c>
      <c r="M2969" s="14"/>
    </row>
    <row r="2970" spans="1:13" x14ac:dyDescent="0.45">
      <c r="A2970" s="32" t="str">
        <f>IF(Weighting!$P$18&gt;0,B2970,"")</f>
        <v/>
      </c>
      <c r="B2970">
        <f>Weighting!$C$18</f>
        <v>1.6037723571000002</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18</v>
      </c>
      <c r="I2970">
        <f t="shared" si="370"/>
        <v>0</v>
      </c>
      <c r="J2970">
        <f t="shared" si="371"/>
        <v>0</v>
      </c>
      <c r="K2970">
        <f>J2970*Weighting!$W$18</f>
        <v>0</v>
      </c>
      <c r="M2970" s="14"/>
    </row>
    <row r="2971" spans="1:13" x14ac:dyDescent="0.45">
      <c r="A2971" s="32" t="str">
        <f>IF(Weighting!$P$19&gt;0,B2971,"")</f>
        <v/>
      </c>
      <c r="B2971">
        <f>Weighting!$C$19</f>
        <v>1.7094471538000002</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18</v>
      </c>
      <c r="I2971">
        <f t="shared" si="370"/>
        <v>0</v>
      </c>
      <c r="J2971">
        <f t="shared" si="371"/>
        <v>0</v>
      </c>
      <c r="K2971">
        <f>J2971*Weighting!$W$19</f>
        <v>0</v>
      </c>
      <c r="M2971" s="14"/>
    </row>
    <row r="2972" spans="1:13" x14ac:dyDescent="0.45">
      <c r="A2972" s="32" t="str">
        <f>IF(Weighting!$P$20&gt;0,B2972,"")</f>
        <v/>
      </c>
      <c r="B2972">
        <f>Weighting!$C$20</f>
        <v>1.8151219505000002</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18</v>
      </c>
      <c r="I2972">
        <f t="shared" si="370"/>
        <v>0</v>
      </c>
      <c r="J2972">
        <f t="shared" si="371"/>
        <v>0</v>
      </c>
      <c r="K2972">
        <f>J2972*Weighting!$W$20</f>
        <v>0</v>
      </c>
      <c r="M2972" s="14"/>
    </row>
    <row r="2973" spans="1:13" x14ac:dyDescent="0.45">
      <c r="A2973" s="32" t="str">
        <f>IF(Weighting!$P$21&gt;0,B2973,"")</f>
        <v/>
      </c>
      <c r="B2973">
        <f>Weighting!$C$21</f>
        <v>1.9207967472000003</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18</v>
      </c>
      <c r="I2973">
        <f t="shared" si="370"/>
        <v>0</v>
      </c>
      <c r="J2973">
        <f t="shared" si="371"/>
        <v>0</v>
      </c>
      <c r="K2973">
        <f>J2973*Weighting!$W$21</f>
        <v>0</v>
      </c>
      <c r="M2973" s="14"/>
    </row>
    <row r="2974" spans="1:13" x14ac:dyDescent="0.45">
      <c r="A2974" s="32" t="str">
        <f>IF(Weighting!$P$22&gt;0,B2974,"")</f>
        <v/>
      </c>
      <c r="B2974">
        <f>Weighting!$C$22</f>
        <v>2.0264715439000001</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18</v>
      </c>
      <c r="I2974">
        <f t="shared" si="370"/>
        <v>0</v>
      </c>
      <c r="J2974">
        <f t="shared" si="371"/>
        <v>0</v>
      </c>
      <c r="K2974">
        <f>J2974*Weighting!$W$22</f>
        <v>0</v>
      </c>
      <c r="M2974" s="14"/>
    </row>
    <row r="2975" spans="1:13" x14ac:dyDescent="0.45">
      <c r="A2975" s="32" t="str">
        <f>IF(Weighting!$P$23&gt;0,B2975,"")</f>
        <v/>
      </c>
      <c r="B2975">
        <f>Weighting!$C$23</f>
        <v>2.1321463405999999</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18</v>
      </c>
      <c r="I2975">
        <f t="shared" si="370"/>
        <v>0</v>
      </c>
      <c r="J2975">
        <f t="shared" si="371"/>
        <v>0</v>
      </c>
      <c r="K2975">
        <f>J2975*Weighting!$W$23</f>
        <v>0</v>
      </c>
      <c r="M2975" s="14"/>
    </row>
    <row r="2976" spans="1:13" x14ac:dyDescent="0.45">
      <c r="A2976" s="32" t="str">
        <f>IF(Weighting!$P$24&gt;0,B2976,"")</f>
        <v/>
      </c>
      <c r="B2976">
        <f>Weighting!$C$24</f>
        <v>2.2378211372999997</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18</v>
      </c>
      <c r="I2976">
        <f t="shared" si="370"/>
        <v>0</v>
      </c>
      <c r="J2976">
        <f t="shared" si="371"/>
        <v>0</v>
      </c>
      <c r="K2976">
        <f>J2976*Weighting!$W$24</f>
        <v>0</v>
      </c>
      <c r="M2976" s="14"/>
    </row>
    <row r="2977" spans="1:25" x14ac:dyDescent="0.45">
      <c r="A2977" s="32" t="str">
        <f>IF(Weighting!$P$25&gt;0,B2977,"")</f>
        <v/>
      </c>
      <c r="B2977">
        <f>Weighting!$C$25</f>
        <v>2.3434959339999994</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18</v>
      </c>
      <c r="I2977">
        <f t="shared" si="370"/>
        <v>0</v>
      </c>
      <c r="J2977">
        <f t="shared" si="371"/>
        <v>0</v>
      </c>
      <c r="K2977">
        <f>J2977*Weighting!$W$25</f>
        <v>0</v>
      </c>
      <c r="M2977" s="14"/>
    </row>
    <row r="2978" spans="1:25" x14ac:dyDescent="0.45">
      <c r="O2978"/>
      <c r="P2978"/>
      <c r="Q2978"/>
      <c r="R2978"/>
    </row>
    <row r="2979" spans="1:25" ht="23.15" x14ac:dyDescent="0.6">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17</v>
      </c>
      <c r="N2979" s="27">
        <f>IF('Input and Summary Results'!$J$16="minimum",'Bin Analysis'!X2980/(M2979-1),'Bin Analysis'!Y2979/('Bin Analysis'!M2979-1))</f>
        <v>0</v>
      </c>
      <c r="O2979" s="27">
        <f>IF(M2979=FALSE,NA(),(VLOOKUP(1,C2982:K3001,4,FALSE))/(M2979-1))</f>
        <v>0.5625</v>
      </c>
      <c r="P2979" s="27">
        <f>IF(M2979=FALSE,NA(),SUM(J2982:J3001)/Weighting!$S$5)</f>
        <v>0.8</v>
      </c>
      <c r="Q2979" s="27">
        <f>IF(M2979=FALSE,NA(),SUM(K2982:K3001)/Weighting!$S$6)</f>
        <v>0.78260869565217395</v>
      </c>
      <c r="R2979" s="27">
        <f>IF(M2979=FALSE,NA(),(VLOOKUP(1,G2982:K3001,3,FALSE))/(M2979-1))</f>
        <v>0.1875</v>
      </c>
      <c r="S2979" s="22" t="str">
        <f>IF(M2979=FALSE,NA(),IF(SUM(J2982:J3001)=2,"yes","no"))</f>
        <v>no</v>
      </c>
      <c r="X2979" s="2" cm="2">
        <f t="array" ref="X2979:X2980">FREQUENCY(IF('Data Transformation'!$B$425:$B$6424='Bin Analysis'!L2979,'Data Transformation'!$G$425:$G$6424),'Data Transformation'!$U$11)</f>
        <v>16</v>
      </c>
      <c r="Y2979" s="2" cm="2">
        <f t="array" ref="Y2979:Y2980">FREQUENCY(IF('Data Transformation'!$B$425:$B$6424='Bin Analysis'!L2979,'Data Transformation'!$G$425:$G$6424),'Data Transformation'!$U$12)</f>
        <v>7</v>
      </c>
    </row>
    <row r="2980" spans="1:25" x14ac:dyDescent="0.45">
      <c r="A2980" s="14" t="s">
        <v>67</v>
      </c>
      <c r="B2980" t="s">
        <v>47</v>
      </c>
      <c r="C2980" t="s">
        <v>5</v>
      </c>
      <c r="D2980" t="s">
        <v>100</v>
      </c>
      <c r="E2980" t="s">
        <v>101</v>
      </c>
      <c r="F2980" t="s">
        <v>102</v>
      </c>
      <c r="G2980" t="s">
        <v>70</v>
      </c>
      <c r="H2980" t="s">
        <v>31</v>
      </c>
      <c r="I2980" t="s">
        <v>32</v>
      </c>
      <c r="J2980" t="s">
        <v>46</v>
      </c>
      <c r="K2980" s="14" t="s">
        <v>45</v>
      </c>
      <c r="M2980" s="14"/>
      <c r="X2980" s="2">
        <v>0</v>
      </c>
      <c r="Y2980" s="2">
        <v>9</v>
      </c>
    </row>
    <row r="2981" spans="1:25" x14ac:dyDescent="0.4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45">
      <c r="A2982" s="32">
        <f>IF(Weighting!$P$6&gt;0,B2982,"")</f>
        <v>0.3356747967</v>
      </c>
      <c r="B2982">
        <f>Weighting!$C$6</f>
        <v>0.3356747967</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3</v>
      </c>
      <c r="I2982">
        <f>H2982-H2981</f>
        <v>3</v>
      </c>
      <c r="J2982">
        <f>IF(I2982=0,0,1)</f>
        <v>1</v>
      </c>
      <c r="K2982">
        <f>J2982*Weighting!$W$6</f>
        <v>1</v>
      </c>
      <c r="M2982" s="14"/>
    </row>
    <row r="2983" spans="1:25" x14ac:dyDescent="0.45">
      <c r="A2983" s="32">
        <f>IF(Weighting!$P$7&gt;0,B2983,"")</f>
        <v>0.44134959340000002</v>
      </c>
      <c r="B2983">
        <f>Weighting!$C$7</f>
        <v>0.44134959340000002</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4</v>
      </c>
      <c r="I2983">
        <f t="shared" ref="I2983:I3001" si="373">H2983-H2982</f>
        <v>1</v>
      </c>
      <c r="J2983">
        <f>IF(I2983=0,0,1)</f>
        <v>1</v>
      </c>
      <c r="K2983">
        <f>J2983*Weighting!$W$7</f>
        <v>2</v>
      </c>
      <c r="M2983" s="14"/>
    </row>
    <row r="2984" spans="1:25" x14ac:dyDescent="0.45">
      <c r="A2984" s="32">
        <f>IF(Weighting!$P$8&gt;0,B2984,"")</f>
        <v>0.54702439010000004</v>
      </c>
      <c r="B2984">
        <f>Weighting!$C$8</f>
        <v>0.54702439010000004</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5</v>
      </c>
      <c r="I2984">
        <f t="shared" si="373"/>
        <v>1</v>
      </c>
      <c r="J2984">
        <f t="shared" ref="J2984:J3001" si="374">IF(I2984=0,0,1)</f>
        <v>1</v>
      </c>
      <c r="K2984">
        <f>J2984*Weighting!$W$8</f>
        <v>3</v>
      </c>
      <c r="M2984" s="14"/>
    </row>
    <row r="2985" spans="1:25" x14ac:dyDescent="0.45">
      <c r="A2985" s="32">
        <f>IF(Weighting!$P$9&gt;0,B2985,"")</f>
        <v>0.65269918680000005</v>
      </c>
      <c r="B2985" s="50">
        <f>Weighting!$C$9</f>
        <v>0.65269918680000005</v>
      </c>
      <c r="C2985">
        <f>Weighting!$F$9</f>
        <v>0</v>
      </c>
      <c r="D2985" t="b">
        <f>IF(C2985=1,'Data Transformation'!$G$3+0.5*'Data Transformation'!$W$25,IF(C2986=1,D2986-'Data Transformation'!$W$25,FALSE))</f>
        <v>0</v>
      </c>
      <c r="E2985" t="str">
        <f t="array" ref="E2985">IF(ISLOGICAL(D2985),"",FREQUENCY(IF('Data Transformation'!$B$425:$B$8425='Bin Analysis'!$B2979,'Data Transformation'!$G$425:$G$8425),D2985))</f>
        <v/>
      </c>
      <c r="F2985" t="str">
        <f t="shared" si="372"/>
        <v/>
      </c>
      <c r="G2985">
        <f>Weighting!$H$9</f>
        <v>0</v>
      </c>
      <c r="H2985">
        <f t="array" ref="H2985">FREQUENCY(IF('Data Transformation'!$B$4:$B$8425=B2979,'Data Transformation'!$G$4:$G$8425),'Bin Analysis'!$B2985)</f>
        <v>6</v>
      </c>
      <c r="I2985">
        <f t="shared" si="373"/>
        <v>1</v>
      </c>
      <c r="J2985">
        <f t="shared" si="374"/>
        <v>1</v>
      </c>
      <c r="K2985">
        <f>J2985*Weighting!$W$9</f>
        <v>3</v>
      </c>
      <c r="M2985" s="14"/>
    </row>
    <row r="2986" spans="1:25" x14ac:dyDescent="0.45">
      <c r="A2986" s="32">
        <f>IF(Weighting!$P$10&gt;0,B2986,"")</f>
        <v>0.75837398350000007</v>
      </c>
      <c r="B2986">
        <f>Weighting!$C$10</f>
        <v>0.75837398350000007</v>
      </c>
      <c r="C2986">
        <f>Weighting!$F$10</f>
        <v>0</v>
      </c>
      <c r="D2986" t="b">
        <f>IF(C2986=1,'Data Transformation'!$G$3+0.5*'Data Transformation'!$W$25,IF(C2987=1,D2987-'Data Transformation'!$W$25,FALSE))</f>
        <v>0</v>
      </c>
      <c r="E2986" t="str">
        <f t="array" ref="E2986">IF(ISLOGICAL(D2986),"",FREQUENCY(IF('Data Transformation'!$B$425:$B$8425='Bin Analysis'!$B2979,'Data Transformation'!$G$425:$G$8425),D2986))</f>
        <v/>
      </c>
      <c r="F2986" t="str">
        <f t="shared" si="372"/>
        <v/>
      </c>
      <c r="G2986">
        <f>Weighting!$H$10</f>
        <v>0</v>
      </c>
      <c r="H2986">
        <f t="array" ref="H2986">FREQUENCY(IF('Data Transformation'!$B$4:$B$8425=B2979,'Data Transformation'!$G$4:$G$8425),'Bin Analysis'!$B2986)</f>
        <v>7</v>
      </c>
      <c r="I2986">
        <f t="shared" si="373"/>
        <v>1</v>
      </c>
      <c r="J2986">
        <f t="shared" si="374"/>
        <v>1</v>
      </c>
      <c r="K2986">
        <f>J2986*Weighting!$W$10</f>
        <v>3</v>
      </c>
      <c r="M2986" s="14"/>
    </row>
    <row r="2987" spans="1:25" x14ac:dyDescent="0.45">
      <c r="A2987" s="32">
        <f>IF(Weighting!$P$11&gt;0,B2987,"")</f>
        <v>0.86404878020000009</v>
      </c>
      <c r="B2987">
        <f>Weighting!$C$11</f>
        <v>0.86404878020000009</v>
      </c>
      <c r="C2987">
        <f>Weighting!$F$11</f>
        <v>0</v>
      </c>
      <c r="D2987" t="b">
        <f>IF(C2987=1,'Data Transformation'!$G$3+0.5*'Data Transformation'!$W$25,IF(C2988=1,D2988-'Data Transformation'!$W$25,FALSE))</f>
        <v>0</v>
      </c>
      <c r="E2987" t="str">
        <f t="array" ref="E2987">IF(ISLOGICAL(D2987),"",FREQUENCY(IF('Data Transformation'!$B$425:$B$8425='Bin Analysis'!$B2979,'Data Transformation'!$G$425:$G$8425),D2987))</f>
        <v/>
      </c>
      <c r="F2987" t="str">
        <f t="shared" si="372"/>
        <v/>
      </c>
      <c r="G2987">
        <f>Weighting!$H$11</f>
        <v>0</v>
      </c>
      <c r="H2987">
        <f t="array" ref="H2987">FREQUENCY(IF('Data Transformation'!$B$4:$B$8425=B2979,'Data Transformation'!$G$4:$G$8425),'Bin Analysis'!$B2987)</f>
        <v>10</v>
      </c>
      <c r="I2987">
        <f t="shared" si="373"/>
        <v>3</v>
      </c>
      <c r="J2987">
        <f t="shared" si="374"/>
        <v>1</v>
      </c>
      <c r="K2987">
        <f>J2987*Weighting!$W$11</f>
        <v>3</v>
      </c>
      <c r="M2987" s="14"/>
    </row>
    <row r="2988" spans="1:25" x14ac:dyDescent="0.45">
      <c r="A2988" s="32">
        <f>IF(Weighting!$P$12&gt;0,B2988,"")</f>
        <v>0.96972357690000011</v>
      </c>
      <c r="B2988">
        <f>Weighting!$C$12</f>
        <v>0.96972357690000011</v>
      </c>
      <c r="C2988">
        <f>Weighting!$F$12</f>
        <v>0</v>
      </c>
      <c r="D2988">
        <f>IF(C2988=1,'Data Transformation'!$G$3+0.5*'Data Transformation'!$W$25,IF(C2989=1,D2989-'Data Transformation'!$W$25,FALSE))</f>
        <v>0.76999999999999991</v>
      </c>
      <c r="E2988">
        <f t="array" ref="E2988">IF(ISLOGICAL(D2988),"",FREQUENCY(IF('Data Transformation'!$B$425:$B$8425='Bin Analysis'!$B2979,'Data Transformation'!$G$425:$G$8425),D2988))</f>
        <v>7</v>
      </c>
      <c r="F2988" t="e">
        <f t="shared" si="372"/>
        <v>#VALUE!</v>
      </c>
      <c r="G2988">
        <f>Weighting!$H$12</f>
        <v>0</v>
      </c>
      <c r="H2988">
        <f t="array" ref="H2988">FREQUENCY(IF('Data Transformation'!$B$4:$B$8425=B2979,'Data Transformation'!$G$4:$G$8425),'Bin Analysis'!$B2988)</f>
        <v>11</v>
      </c>
      <c r="I2988">
        <f t="shared" si="373"/>
        <v>1</v>
      </c>
      <c r="J2988">
        <f t="shared" si="374"/>
        <v>1</v>
      </c>
      <c r="K2988">
        <f>J2988*Weighting!$W$12</f>
        <v>2</v>
      </c>
      <c r="M2988" s="14"/>
    </row>
    <row r="2989" spans="1:25" x14ac:dyDescent="0.45">
      <c r="A2989" s="32">
        <f>IF(Weighting!$P$13&gt;0,B2989,"")</f>
        <v>1.0753983736000001</v>
      </c>
      <c r="B2989">
        <f>Weighting!$C$13</f>
        <v>1.0753983736000001</v>
      </c>
      <c r="C2989">
        <f>Weighting!$F$13</f>
        <v>1</v>
      </c>
      <c r="D2989">
        <f>IF(C2989=1,'Data Transformation'!$G$3+0.5*'Data Transformation'!$W$25,IF(C2990=1,D2990-'Data Transformation'!$W$25,FALSE))</f>
        <v>1.17</v>
      </c>
      <c r="E2989">
        <f t="array" ref="E2989">IF(ISLOGICAL(D2989),"",FREQUENCY(IF('Data Transformation'!$B$425:$B$8425='Bin Analysis'!$B2979,'Data Transformation'!$G$425:$G$8425),D2989))</f>
        <v>16</v>
      </c>
      <c r="F2989">
        <f t="shared" si="372"/>
        <v>9</v>
      </c>
      <c r="G2989">
        <f>Weighting!$H$13</f>
        <v>0</v>
      </c>
      <c r="H2989">
        <f t="array" ref="H2989">FREQUENCY(IF('Data Transformation'!$B$4:$B$8425=B2979,'Data Transformation'!$G$4:$G$8425),'Bin Analysis'!$B2989)</f>
        <v>17</v>
      </c>
      <c r="I2989">
        <f t="shared" si="373"/>
        <v>6</v>
      </c>
      <c r="J2989">
        <f t="shared" si="374"/>
        <v>1</v>
      </c>
      <c r="K2989">
        <f>J2989*Weighting!$W$13</f>
        <v>1</v>
      </c>
      <c r="M2989" s="14"/>
    </row>
    <row r="2990" spans="1:25" x14ac:dyDescent="0.45">
      <c r="A2990" s="32">
        <f>IF(Weighting!$P$14&gt;0,B2990,"")</f>
        <v>1.1810731703000001</v>
      </c>
      <c r="B2990">
        <f>Weighting!$C$14</f>
        <v>1.1810731703000001</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17</v>
      </c>
      <c r="I2990">
        <f t="shared" si="373"/>
        <v>0</v>
      </c>
      <c r="J2990">
        <f t="shared" si="374"/>
        <v>0</v>
      </c>
      <c r="K2990">
        <f>J2990*Weighting!$W$14</f>
        <v>0</v>
      </c>
      <c r="M2990" s="14"/>
    </row>
    <row r="2991" spans="1:25" x14ac:dyDescent="0.45">
      <c r="A2991" s="32">
        <f>IF(Weighting!$P$15&gt;0,B2991,"")</f>
        <v>1.2867489670000001</v>
      </c>
      <c r="B2991">
        <f>Weighting!$C$15</f>
        <v>1.2867489670000001</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17</v>
      </c>
      <c r="I2991">
        <f t="shared" si="373"/>
        <v>0</v>
      </c>
      <c r="J2991">
        <f t="shared" si="374"/>
        <v>0</v>
      </c>
      <c r="K2991">
        <f>J2991*Weighting!$W$15</f>
        <v>0</v>
      </c>
      <c r="M2991" s="14"/>
    </row>
    <row r="2992" spans="1:25" x14ac:dyDescent="0.45">
      <c r="A2992" s="32" t="str">
        <f>IF(Weighting!$P$16&gt;0,B2992,"")</f>
        <v/>
      </c>
      <c r="B2992">
        <f>Weighting!$C$16</f>
        <v>1.3924227637000002</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17</v>
      </c>
      <c r="I2992">
        <f t="shared" si="373"/>
        <v>0</v>
      </c>
      <c r="J2992">
        <f t="shared" si="374"/>
        <v>0</v>
      </c>
      <c r="K2992">
        <f>J2992*Weighting!$W$16</f>
        <v>0</v>
      </c>
      <c r="M2992" s="14"/>
    </row>
    <row r="2993" spans="1:25" x14ac:dyDescent="0.45">
      <c r="A2993" s="32" t="str">
        <f>IF(Weighting!$P$17&gt;0,B2993,"")</f>
        <v/>
      </c>
      <c r="B2993">
        <f>Weighting!$C$17</f>
        <v>1.4980975604000002</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17</v>
      </c>
      <c r="I2993">
        <f t="shared" si="373"/>
        <v>0</v>
      </c>
      <c r="J2993">
        <f t="shared" si="374"/>
        <v>0</v>
      </c>
      <c r="K2993">
        <f>J2993*Weighting!$W$17</f>
        <v>0</v>
      </c>
      <c r="M2993" s="14"/>
    </row>
    <row r="2994" spans="1:25" x14ac:dyDescent="0.45">
      <c r="A2994" s="32" t="str">
        <f>IF(Weighting!$P$18&gt;0,B2994,"")</f>
        <v/>
      </c>
      <c r="B2994">
        <f>Weighting!$C$18</f>
        <v>1.6037723571000002</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17</v>
      </c>
      <c r="I2994">
        <f t="shared" si="373"/>
        <v>0</v>
      </c>
      <c r="J2994">
        <f t="shared" si="374"/>
        <v>0</v>
      </c>
      <c r="K2994">
        <f>J2994*Weighting!$W$18</f>
        <v>0</v>
      </c>
      <c r="M2994" s="14"/>
    </row>
    <row r="2995" spans="1:25" x14ac:dyDescent="0.45">
      <c r="A2995" s="32" t="str">
        <f>IF(Weighting!$P$19&gt;0,B2995,"")</f>
        <v/>
      </c>
      <c r="B2995">
        <f>Weighting!$C$19</f>
        <v>1.7094471538000002</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17</v>
      </c>
      <c r="I2995">
        <f t="shared" si="373"/>
        <v>0</v>
      </c>
      <c r="J2995">
        <f t="shared" si="374"/>
        <v>0</v>
      </c>
      <c r="K2995">
        <f>J2995*Weighting!$W$19</f>
        <v>0</v>
      </c>
      <c r="M2995" s="14"/>
    </row>
    <row r="2996" spans="1:25" x14ac:dyDescent="0.45">
      <c r="A2996" s="32" t="str">
        <f>IF(Weighting!$P$20&gt;0,B2996,"")</f>
        <v/>
      </c>
      <c r="B2996">
        <f>Weighting!$C$20</f>
        <v>1.8151219505000002</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17</v>
      </c>
      <c r="I2996">
        <f t="shared" si="373"/>
        <v>0</v>
      </c>
      <c r="J2996">
        <f t="shared" si="374"/>
        <v>0</v>
      </c>
      <c r="K2996">
        <f>J2996*Weighting!$W$20</f>
        <v>0</v>
      </c>
      <c r="M2996" s="14"/>
    </row>
    <row r="2997" spans="1:25" x14ac:dyDescent="0.45">
      <c r="A2997" s="32" t="str">
        <f>IF(Weighting!$P$21&gt;0,B2997,"")</f>
        <v/>
      </c>
      <c r="B2997">
        <f>Weighting!$C$21</f>
        <v>1.9207967472000003</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17</v>
      </c>
      <c r="I2997">
        <f t="shared" si="373"/>
        <v>0</v>
      </c>
      <c r="J2997">
        <f t="shared" si="374"/>
        <v>0</v>
      </c>
      <c r="K2997">
        <f>J2997*Weighting!$W$21</f>
        <v>0</v>
      </c>
      <c r="M2997" s="14"/>
    </row>
    <row r="2998" spans="1:25" x14ac:dyDescent="0.45">
      <c r="A2998" s="32" t="str">
        <f>IF(Weighting!$P$22&gt;0,B2998,"")</f>
        <v/>
      </c>
      <c r="B2998">
        <f>Weighting!$C$22</f>
        <v>2.0264715439000001</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17</v>
      </c>
      <c r="I2998">
        <f t="shared" si="373"/>
        <v>0</v>
      </c>
      <c r="J2998">
        <f t="shared" si="374"/>
        <v>0</v>
      </c>
      <c r="K2998">
        <f>J2998*Weighting!$W$22</f>
        <v>0</v>
      </c>
      <c r="M2998" s="14"/>
    </row>
    <row r="2999" spans="1:25" x14ac:dyDescent="0.45">
      <c r="A2999" s="32" t="str">
        <f>IF(Weighting!$P$23&gt;0,B2999,"")</f>
        <v/>
      </c>
      <c r="B2999">
        <f>Weighting!$C$23</f>
        <v>2.1321463405999999</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17</v>
      </c>
      <c r="I2999">
        <f t="shared" si="373"/>
        <v>0</v>
      </c>
      <c r="J2999">
        <f t="shared" si="374"/>
        <v>0</v>
      </c>
      <c r="K2999">
        <f>J2999*Weighting!$W$23</f>
        <v>0</v>
      </c>
      <c r="M2999" s="14"/>
    </row>
    <row r="3000" spans="1:25" x14ac:dyDescent="0.45">
      <c r="A3000" s="32" t="str">
        <f>IF(Weighting!$P$24&gt;0,B3000,"")</f>
        <v/>
      </c>
      <c r="B3000">
        <f>Weighting!$C$24</f>
        <v>2.2378211372999997</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17</v>
      </c>
      <c r="I3000">
        <f t="shared" si="373"/>
        <v>0</v>
      </c>
      <c r="J3000">
        <f t="shared" si="374"/>
        <v>0</v>
      </c>
      <c r="K3000">
        <f>J3000*Weighting!$W$24</f>
        <v>0</v>
      </c>
      <c r="M3000" s="14"/>
    </row>
    <row r="3001" spans="1:25" x14ac:dyDescent="0.45">
      <c r="A3001" s="32" t="str">
        <f>IF(Weighting!$P$25&gt;0,B3001,"")</f>
        <v/>
      </c>
      <c r="B3001">
        <f>Weighting!$C$25</f>
        <v>2.3434959339999994</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17</v>
      </c>
      <c r="I3001">
        <f t="shared" si="373"/>
        <v>0</v>
      </c>
      <c r="J3001">
        <f t="shared" si="374"/>
        <v>0</v>
      </c>
      <c r="K3001">
        <f>J3001*Weighting!$W$25</f>
        <v>0</v>
      </c>
      <c r="M3001" s="14"/>
    </row>
    <row r="3002" spans="1:25" x14ac:dyDescent="0.45">
      <c r="N3002" s="57"/>
      <c r="O3002"/>
      <c r="P3002"/>
      <c r="Q3002"/>
      <c r="R3002"/>
    </row>
    <row r="3003" spans="1:25" ht="23.15" x14ac:dyDescent="0.6">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17</v>
      </c>
      <c r="N3003" s="27">
        <f>IF('Input and Summary Results'!$J$16="minimum",'Bin Analysis'!X3004/(M3003-1),'Bin Analysis'!Y3003/('Bin Analysis'!M3003-1))</f>
        <v>0</v>
      </c>
      <c r="O3003" s="27">
        <f>IF(M3003=FALSE,NA(),(VLOOKUP(1,C3006:K3025,4,FALSE))/(M3003-1))</f>
        <v>0.25</v>
      </c>
      <c r="P3003" s="27">
        <f>IF(M3003=FALSE,NA(),SUM(J3006:J3025)/Weighting!$S$5)</f>
        <v>0.4</v>
      </c>
      <c r="Q3003" s="27">
        <f>IF(M3003=FALSE,NA(),SUM(K3006:K3025)/Weighting!$S$6)</f>
        <v>0.30434782608695654</v>
      </c>
      <c r="R3003" s="27">
        <f>IF(M3003=FALSE,NA(),(VLOOKUP(1,G3006:K3025,3,FALSE))/(M3003-1))</f>
        <v>0.75</v>
      </c>
      <c r="S3003" s="22" t="str">
        <f>IF(M3003=FALSE,NA(),IF(SUM(J3006:J3025)=2,"yes","no"))</f>
        <v>no</v>
      </c>
      <c r="X3003" s="2" cm="2">
        <f t="array" ref="X3003:X3004">FREQUENCY(IF('Data Transformation'!$B$425:$B$6424='Bin Analysis'!L3003,'Data Transformation'!$G$425:$G$6424),'Data Transformation'!$U$11)</f>
        <v>16</v>
      </c>
      <c r="Y3003" s="2" cm="2">
        <f t="array" ref="Y3003:Y3004">FREQUENCY(IF('Data Transformation'!$B$425:$B$6424='Bin Analysis'!L3003,'Data Transformation'!$G$425:$G$6424),'Data Transformation'!$U$12)</f>
        <v>12</v>
      </c>
    </row>
    <row r="3004" spans="1:25" x14ac:dyDescent="0.45">
      <c r="A3004" s="14" t="s">
        <v>67</v>
      </c>
      <c r="B3004" t="s">
        <v>47</v>
      </c>
      <c r="C3004" t="s">
        <v>5</v>
      </c>
      <c r="D3004" t="s">
        <v>100</v>
      </c>
      <c r="E3004" t="s">
        <v>101</v>
      </c>
      <c r="F3004" t="s">
        <v>102</v>
      </c>
      <c r="G3004" t="s">
        <v>70</v>
      </c>
      <c r="H3004" t="s">
        <v>31</v>
      </c>
      <c r="I3004" t="s">
        <v>32</v>
      </c>
      <c r="J3004" t="s">
        <v>46</v>
      </c>
      <c r="K3004" s="14" t="s">
        <v>45</v>
      </c>
      <c r="M3004" s="14"/>
      <c r="X3004" s="2">
        <v>0</v>
      </c>
      <c r="Y3004" s="2">
        <v>4</v>
      </c>
    </row>
    <row r="3005" spans="1:25" x14ac:dyDescent="0.4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45">
      <c r="A3006" s="32">
        <f>IF(Weighting!$P$6&gt;0,B3006,"")</f>
        <v>0.3356747967</v>
      </c>
      <c r="B3006">
        <f>Weighting!$C$6</f>
        <v>0.3356747967</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12</v>
      </c>
      <c r="I3006">
        <f>H3006-H3005</f>
        <v>12</v>
      </c>
      <c r="J3006">
        <f>IF(I3006=0,0,1)</f>
        <v>1</v>
      </c>
      <c r="K3006">
        <f>J3006*Weighting!$W$6</f>
        <v>1</v>
      </c>
      <c r="M3006" s="14"/>
    </row>
    <row r="3007" spans="1:25" x14ac:dyDescent="0.45">
      <c r="A3007" s="32">
        <f>IF(Weighting!$P$7&gt;0,B3007,"")</f>
        <v>0.44134959340000002</v>
      </c>
      <c r="B3007">
        <f>Weighting!$C$7</f>
        <v>0.44134959340000002</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12</v>
      </c>
      <c r="I3007">
        <f t="shared" ref="I3007:I3025" si="376">H3007-H3006</f>
        <v>0</v>
      </c>
      <c r="J3007">
        <f>IF(I3007=0,0,1)</f>
        <v>0</v>
      </c>
      <c r="K3007">
        <f>J3007*Weighting!$W$7</f>
        <v>0</v>
      </c>
      <c r="M3007" s="14"/>
    </row>
    <row r="3008" spans="1:25" x14ac:dyDescent="0.45">
      <c r="A3008" s="32">
        <f>IF(Weighting!$P$8&gt;0,B3008,"")</f>
        <v>0.54702439010000004</v>
      </c>
      <c r="B3008">
        <f>Weighting!$C$8</f>
        <v>0.54702439010000004</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12</v>
      </c>
      <c r="I3008">
        <f t="shared" si="376"/>
        <v>0</v>
      </c>
      <c r="J3008">
        <f t="shared" ref="J3008:J3025" si="377">IF(I3008=0,0,1)</f>
        <v>0</v>
      </c>
      <c r="K3008">
        <f>J3008*Weighting!$W$8</f>
        <v>0</v>
      </c>
      <c r="M3008" s="14"/>
    </row>
    <row r="3009" spans="1:13" x14ac:dyDescent="0.45">
      <c r="A3009" s="32">
        <f>IF(Weighting!$P$9&gt;0,B3009,"")</f>
        <v>0.65269918680000005</v>
      </c>
      <c r="B3009" s="50">
        <f>Weighting!$C$9</f>
        <v>0.65269918680000005</v>
      </c>
      <c r="C3009">
        <f>Weighting!$F$9</f>
        <v>0</v>
      </c>
      <c r="D3009" t="b">
        <f>IF(C3009=1,'Data Transformation'!$G$3+0.5*'Data Transformation'!$W$25,IF(C3010=1,D3010-'Data Transformation'!$W$25,FALSE))</f>
        <v>0</v>
      </c>
      <c r="E3009" t="str">
        <f t="array" ref="E3009">IF(ISLOGICAL(D3009),"",FREQUENCY(IF('Data Transformation'!$B$425:$B$8425='Bin Analysis'!$B3003,'Data Transformation'!$G$425:$G$8425),D3009))</f>
        <v/>
      </c>
      <c r="F3009" t="str">
        <f t="shared" si="375"/>
        <v/>
      </c>
      <c r="G3009">
        <f>Weighting!$H$9</f>
        <v>0</v>
      </c>
      <c r="H3009">
        <f t="array" ref="H3009">FREQUENCY(IF('Data Transformation'!$B$4:$B$8425=B3003,'Data Transformation'!$G$4:$G$8425),'Bin Analysis'!$B3009)</f>
        <v>12</v>
      </c>
      <c r="I3009">
        <f t="shared" si="376"/>
        <v>0</v>
      </c>
      <c r="J3009">
        <f t="shared" si="377"/>
        <v>0</v>
      </c>
      <c r="K3009">
        <f>J3009*Weighting!$W$9</f>
        <v>0</v>
      </c>
      <c r="M3009" s="14"/>
    </row>
    <row r="3010" spans="1:13" x14ac:dyDescent="0.45">
      <c r="A3010" s="32">
        <f>IF(Weighting!$P$10&gt;0,B3010,"")</f>
        <v>0.75837398350000007</v>
      </c>
      <c r="B3010">
        <f>Weighting!$C$10</f>
        <v>0.75837398350000007</v>
      </c>
      <c r="C3010">
        <f>Weighting!$F$10</f>
        <v>0</v>
      </c>
      <c r="D3010" t="b">
        <f>IF(C3010=1,'Data Transformation'!$G$3+0.5*'Data Transformation'!$W$25,IF(C3011=1,D3011-'Data Transformation'!$W$25,FALSE))</f>
        <v>0</v>
      </c>
      <c r="E3010" t="str">
        <f t="array" ref="E3010">IF(ISLOGICAL(D3010),"",FREQUENCY(IF('Data Transformation'!$B$425:$B$8425='Bin Analysis'!$B3003,'Data Transformation'!$G$425:$G$8425),D3010))</f>
        <v/>
      </c>
      <c r="F3010" t="str">
        <f t="shared" si="375"/>
        <v/>
      </c>
      <c r="G3010">
        <f>Weighting!$H$10</f>
        <v>0</v>
      </c>
      <c r="H3010">
        <f t="array" ref="H3010">FREQUENCY(IF('Data Transformation'!$B$4:$B$8425=B3003,'Data Transformation'!$G$4:$G$8425),'Bin Analysis'!$B3010)</f>
        <v>12</v>
      </c>
      <c r="I3010">
        <f t="shared" si="376"/>
        <v>0</v>
      </c>
      <c r="J3010">
        <f t="shared" si="377"/>
        <v>0</v>
      </c>
      <c r="K3010">
        <f>J3010*Weighting!$W$10</f>
        <v>0</v>
      </c>
      <c r="M3010" s="14"/>
    </row>
    <row r="3011" spans="1:13" x14ac:dyDescent="0.45">
      <c r="A3011" s="32">
        <f>IF(Weighting!$P$11&gt;0,B3011,"")</f>
        <v>0.86404878020000009</v>
      </c>
      <c r="B3011">
        <f>Weighting!$C$11</f>
        <v>0.86404878020000009</v>
      </c>
      <c r="C3011">
        <f>Weighting!$F$11</f>
        <v>0</v>
      </c>
      <c r="D3011" t="b">
        <f>IF(C3011=1,'Data Transformation'!$G$3+0.5*'Data Transformation'!$W$25,IF(C3012=1,D3012-'Data Transformation'!$W$25,FALSE))</f>
        <v>0</v>
      </c>
      <c r="E3011" t="str">
        <f t="array" ref="E3011">IF(ISLOGICAL(D3011),"",FREQUENCY(IF('Data Transformation'!$B$425:$B$8425='Bin Analysis'!$B3003,'Data Transformation'!$G$425:$G$8425),D3011))</f>
        <v/>
      </c>
      <c r="F3011" t="str">
        <f t="shared" si="375"/>
        <v/>
      </c>
      <c r="G3011">
        <f>Weighting!$H$11</f>
        <v>0</v>
      </c>
      <c r="H3011">
        <f t="array" ref="H3011">FREQUENCY(IF('Data Transformation'!$B$4:$B$8425=B3003,'Data Transformation'!$G$4:$G$8425),'Bin Analysis'!$B3011)</f>
        <v>14</v>
      </c>
      <c r="I3011">
        <f t="shared" si="376"/>
        <v>2</v>
      </c>
      <c r="J3011">
        <f t="shared" si="377"/>
        <v>1</v>
      </c>
      <c r="K3011">
        <f>J3011*Weighting!$W$11</f>
        <v>3</v>
      </c>
      <c r="M3011" s="14"/>
    </row>
    <row r="3012" spans="1:13" x14ac:dyDescent="0.45">
      <c r="A3012" s="32">
        <f>IF(Weighting!$P$12&gt;0,B3012,"")</f>
        <v>0.96972357690000011</v>
      </c>
      <c r="B3012">
        <f>Weighting!$C$12</f>
        <v>0.96972357690000011</v>
      </c>
      <c r="C3012">
        <f>Weighting!$F$12</f>
        <v>0</v>
      </c>
      <c r="D3012">
        <f>IF(C3012=1,'Data Transformation'!$G$3+0.5*'Data Transformation'!$W$25,IF(C3013=1,D3013-'Data Transformation'!$W$25,FALSE))</f>
        <v>0.76999999999999991</v>
      </c>
      <c r="E3012">
        <f t="array" ref="E3012">IF(ISLOGICAL(D3012),"",FREQUENCY(IF('Data Transformation'!$B$425:$B$8425='Bin Analysis'!$B3003,'Data Transformation'!$G$425:$G$8425),D3012))</f>
        <v>12</v>
      </c>
      <c r="F3012" t="e">
        <f t="shared" si="375"/>
        <v>#VALUE!</v>
      </c>
      <c r="G3012">
        <f>Weighting!$H$12</f>
        <v>0</v>
      </c>
      <c r="H3012">
        <f t="array" ref="H3012">FREQUENCY(IF('Data Transformation'!$B$4:$B$8425=B3003,'Data Transformation'!$G$4:$G$8425),'Bin Analysis'!$B3012)</f>
        <v>15</v>
      </c>
      <c r="I3012">
        <f t="shared" si="376"/>
        <v>1</v>
      </c>
      <c r="J3012">
        <f t="shared" si="377"/>
        <v>1</v>
      </c>
      <c r="K3012">
        <f>J3012*Weighting!$W$12</f>
        <v>2</v>
      </c>
      <c r="M3012" s="14"/>
    </row>
    <row r="3013" spans="1:13" x14ac:dyDescent="0.45">
      <c r="A3013" s="32">
        <f>IF(Weighting!$P$13&gt;0,B3013,"")</f>
        <v>1.0753983736000001</v>
      </c>
      <c r="B3013">
        <f>Weighting!$C$13</f>
        <v>1.0753983736000001</v>
      </c>
      <c r="C3013">
        <f>Weighting!$F$13</f>
        <v>1</v>
      </c>
      <c r="D3013">
        <f>IF(C3013=1,'Data Transformation'!$G$3+0.5*'Data Transformation'!$W$25,IF(C3014=1,D3014-'Data Transformation'!$W$25,FALSE))</f>
        <v>1.17</v>
      </c>
      <c r="E3013">
        <f t="array" ref="E3013">IF(ISLOGICAL(D3013),"",FREQUENCY(IF('Data Transformation'!$B$425:$B$8425='Bin Analysis'!$B3003,'Data Transformation'!$G$425:$G$8425),D3013))</f>
        <v>16</v>
      </c>
      <c r="F3013">
        <f t="shared" si="375"/>
        <v>4</v>
      </c>
      <c r="G3013">
        <f>Weighting!$H$13</f>
        <v>0</v>
      </c>
      <c r="H3013">
        <f t="array" ref="H3013">FREQUENCY(IF('Data Transformation'!$B$4:$B$8425=B3003,'Data Transformation'!$G$4:$G$8425),'Bin Analysis'!$B3013)</f>
        <v>17</v>
      </c>
      <c r="I3013">
        <f t="shared" si="376"/>
        <v>2</v>
      </c>
      <c r="J3013">
        <f t="shared" si="377"/>
        <v>1</v>
      </c>
      <c r="K3013">
        <f>J3013*Weighting!$W$13</f>
        <v>1</v>
      </c>
      <c r="M3013" s="14"/>
    </row>
    <row r="3014" spans="1:13" x14ac:dyDescent="0.45">
      <c r="A3014" s="32">
        <f>IF(Weighting!$P$14&gt;0,B3014,"")</f>
        <v>1.1810731703000001</v>
      </c>
      <c r="B3014">
        <f>Weighting!$C$14</f>
        <v>1.1810731703000001</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17</v>
      </c>
      <c r="I3014">
        <f t="shared" si="376"/>
        <v>0</v>
      </c>
      <c r="J3014">
        <f t="shared" si="377"/>
        <v>0</v>
      </c>
      <c r="K3014">
        <f>J3014*Weighting!$W$14</f>
        <v>0</v>
      </c>
      <c r="M3014" s="14"/>
    </row>
    <row r="3015" spans="1:13" x14ac:dyDescent="0.45">
      <c r="A3015" s="32">
        <f>IF(Weighting!$P$15&gt;0,B3015,"")</f>
        <v>1.2867489670000001</v>
      </c>
      <c r="B3015">
        <f>Weighting!$C$15</f>
        <v>1.2867489670000001</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17</v>
      </c>
      <c r="I3015">
        <f t="shared" si="376"/>
        <v>0</v>
      </c>
      <c r="J3015">
        <f t="shared" si="377"/>
        <v>0</v>
      </c>
      <c r="K3015">
        <f>J3015*Weighting!$W$15</f>
        <v>0</v>
      </c>
      <c r="M3015" s="14"/>
    </row>
    <row r="3016" spans="1:13" x14ac:dyDescent="0.45">
      <c r="A3016" s="32" t="str">
        <f>IF(Weighting!$P$16&gt;0,B3016,"")</f>
        <v/>
      </c>
      <c r="B3016">
        <f>Weighting!$C$16</f>
        <v>1.3924227637000002</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17</v>
      </c>
      <c r="I3016">
        <f t="shared" si="376"/>
        <v>0</v>
      </c>
      <c r="J3016">
        <f t="shared" si="377"/>
        <v>0</v>
      </c>
      <c r="K3016">
        <f>J3016*Weighting!$W$16</f>
        <v>0</v>
      </c>
      <c r="M3016" s="14"/>
    </row>
    <row r="3017" spans="1:13" x14ac:dyDescent="0.45">
      <c r="A3017" s="32" t="str">
        <f>IF(Weighting!$P$17&gt;0,B3017,"")</f>
        <v/>
      </c>
      <c r="B3017">
        <f>Weighting!$C$17</f>
        <v>1.4980975604000002</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17</v>
      </c>
      <c r="I3017">
        <f t="shared" si="376"/>
        <v>0</v>
      </c>
      <c r="J3017">
        <f t="shared" si="377"/>
        <v>0</v>
      </c>
      <c r="K3017">
        <f>J3017*Weighting!$W$17</f>
        <v>0</v>
      </c>
      <c r="M3017" s="14"/>
    </row>
    <row r="3018" spans="1:13" x14ac:dyDescent="0.45">
      <c r="A3018" s="32" t="str">
        <f>IF(Weighting!$P$18&gt;0,B3018,"")</f>
        <v/>
      </c>
      <c r="B3018">
        <f>Weighting!$C$18</f>
        <v>1.6037723571000002</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17</v>
      </c>
      <c r="I3018">
        <f t="shared" si="376"/>
        <v>0</v>
      </c>
      <c r="J3018">
        <f t="shared" si="377"/>
        <v>0</v>
      </c>
      <c r="K3018">
        <f>J3018*Weighting!$W$18</f>
        <v>0</v>
      </c>
      <c r="M3018" s="14"/>
    </row>
    <row r="3019" spans="1:13" x14ac:dyDescent="0.45">
      <c r="A3019" s="32" t="str">
        <f>IF(Weighting!$P$19&gt;0,B3019,"")</f>
        <v/>
      </c>
      <c r="B3019">
        <f>Weighting!$C$19</f>
        <v>1.7094471538000002</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17</v>
      </c>
      <c r="I3019">
        <f t="shared" si="376"/>
        <v>0</v>
      </c>
      <c r="J3019">
        <f t="shared" si="377"/>
        <v>0</v>
      </c>
      <c r="K3019">
        <f>J3019*Weighting!$W$19</f>
        <v>0</v>
      </c>
      <c r="M3019" s="14"/>
    </row>
    <row r="3020" spans="1:13" x14ac:dyDescent="0.45">
      <c r="A3020" s="32" t="str">
        <f>IF(Weighting!$P$20&gt;0,B3020,"")</f>
        <v/>
      </c>
      <c r="B3020">
        <f>Weighting!$C$20</f>
        <v>1.8151219505000002</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17</v>
      </c>
      <c r="I3020">
        <f t="shared" si="376"/>
        <v>0</v>
      </c>
      <c r="J3020">
        <f t="shared" si="377"/>
        <v>0</v>
      </c>
      <c r="K3020">
        <f>J3020*Weighting!$W$20</f>
        <v>0</v>
      </c>
      <c r="M3020" s="14"/>
    </row>
    <row r="3021" spans="1:13" x14ac:dyDescent="0.45">
      <c r="A3021" s="32" t="str">
        <f>IF(Weighting!$P$21&gt;0,B3021,"")</f>
        <v/>
      </c>
      <c r="B3021">
        <f>Weighting!$C$21</f>
        <v>1.9207967472000003</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17</v>
      </c>
      <c r="I3021">
        <f t="shared" si="376"/>
        <v>0</v>
      </c>
      <c r="J3021">
        <f t="shared" si="377"/>
        <v>0</v>
      </c>
      <c r="K3021">
        <f>J3021*Weighting!$W$21</f>
        <v>0</v>
      </c>
      <c r="M3021" s="14"/>
    </row>
    <row r="3022" spans="1:13" x14ac:dyDescent="0.45">
      <c r="A3022" s="32" t="str">
        <f>IF(Weighting!$P$22&gt;0,B3022,"")</f>
        <v/>
      </c>
      <c r="B3022">
        <f>Weighting!$C$22</f>
        <v>2.0264715439000001</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17</v>
      </c>
      <c r="I3022">
        <f t="shared" si="376"/>
        <v>0</v>
      </c>
      <c r="J3022">
        <f t="shared" si="377"/>
        <v>0</v>
      </c>
      <c r="K3022">
        <f>J3022*Weighting!$W$22</f>
        <v>0</v>
      </c>
      <c r="M3022" s="14"/>
    </row>
    <row r="3023" spans="1:13" x14ac:dyDescent="0.45">
      <c r="A3023" s="32" t="str">
        <f>IF(Weighting!$P$23&gt;0,B3023,"")</f>
        <v/>
      </c>
      <c r="B3023">
        <f>Weighting!$C$23</f>
        <v>2.1321463405999999</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17</v>
      </c>
      <c r="I3023">
        <f t="shared" si="376"/>
        <v>0</v>
      </c>
      <c r="J3023">
        <f t="shared" si="377"/>
        <v>0</v>
      </c>
      <c r="K3023">
        <f>J3023*Weighting!$W$23</f>
        <v>0</v>
      </c>
      <c r="M3023" s="14"/>
    </row>
    <row r="3024" spans="1:13" x14ac:dyDescent="0.45">
      <c r="A3024" s="32" t="str">
        <f>IF(Weighting!$P$24&gt;0,B3024,"")</f>
        <v/>
      </c>
      <c r="B3024">
        <f>Weighting!$C$24</f>
        <v>2.2378211372999997</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17</v>
      </c>
      <c r="I3024">
        <f t="shared" si="376"/>
        <v>0</v>
      </c>
      <c r="J3024">
        <f t="shared" si="377"/>
        <v>0</v>
      </c>
      <c r="K3024">
        <f>J3024*Weighting!$W$24</f>
        <v>0</v>
      </c>
      <c r="M3024" s="14"/>
    </row>
    <row r="3025" spans="1:25" x14ac:dyDescent="0.45">
      <c r="A3025" s="32" t="str">
        <f>IF(Weighting!$P$25&gt;0,B3025,"")</f>
        <v/>
      </c>
      <c r="B3025">
        <f>Weighting!$C$25</f>
        <v>2.3434959339999994</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17</v>
      </c>
      <c r="I3025">
        <f t="shared" si="376"/>
        <v>0</v>
      </c>
      <c r="J3025">
        <f t="shared" si="377"/>
        <v>0</v>
      </c>
      <c r="K3025">
        <f>J3025*Weighting!$W$25</f>
        <v>0</v>
      </c>
      <c r="M3025" s="14"/>
    </row>
    <row r="3026" spans="1:25" x14ac:dyDescent="0.45">
      <c r="O3026"/>
      <c r="P3026"/>
      <c r="Q3026"/>
      <c r="R3026"/>
    </row>
    <row r="3027" spans="1:25" ht="23.15" x14ac:dyDescent="0.6">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20</v>
      </c>
      <c r="N3027" s="27">
        <f>IF('Input and Summary Results'!$J$16="minimum",'Bin Analysis'!X3028/(M3027-1),'Bin Analysis'!Y3027/('Bin Analysis'!M3027-1))</f>
        <v>0</v>
      </c>
      <c r="O3027" s="27">
        <f>IF(M3027=FALSE,NA(),(VLOOKUP(1,C3030:K3049,4,FALSE))/(M3027-1))</f>
        <v>0.94736842105263153</v>
      </c>
      <c r="P3027" s="27">
        <f>IF(M3027=FALSE,NA(),SUM(J3030:J3049)/Weighting!$S$5)</f>
        <v>0.4</v>
      </c>
      <c r="Q3027" s="27">
        <f>IF(M3027=FALSE,NA(),SUM(K3030:K3049)/Weighting!$S$6)</f>
        <v>0.39130434782608697</v>
      </c>
      <c r="R3027" s="27">
        <f>IF(M3027=FALSE,NA(),(VLOOKUP(1,G3030:K3049,3,FALSE))/(M3027-1))</f>
        <v>0</v>
      </c>
      <c r="S3027" s="22" t="str">
        <f>IF(M3027=FALSE,NA(),IF(SUM(J3030:J3049)=2,"yes","no"))</f>
        <v>no</v>
      </c>
      <c r="X3027" s="2" cm="2">
        <f t="array" ref="X3027:X3028">FREQUENCY(IF('Data Transformation'!$B$425:$B$6424='Bin Analysis'!L3027,'Data Transformation'!$G$425:$G$6424),'Data Transformation'!$U$11)</f>
        <v>19</v>
      </c>
      <c r="Y3027" s="2" cm="2">
        <f t="array" ref="Y3027:Y3028">FREQUENCY(IF('Data Transformation'!$B$425:$B$6424='Bin Analysis'!L3027,'Data Transformation'!$G$425:$G$6424),'Data Transformation'!$U$12)</f>
        <v>1</v>
      </c>
    </row>
    <row r="3028" spans="1:25" x14ac:dyDescent="0.45">
      <c r="A3028" s="14" t="s">
        <v>67</v>
      </c>
      <c r="B3028" t="s">
        <v>47</v>
      </c>
      <c r="C3028" t="s">
        <v>5</v>
      </c>
      <c r="D3028" t="s">
        <v>100</v>
      </c>
      <c r="E3028" t="s">
        <v>101</v>
      </c>
      <c r="F3028" t="s">
        <v>102</v>
      </c>
      <c r="G3028" t="s">
        <v>70</v>
      </c>
      <c r="H3028" t="s">
        <v>31</v>
      </c>
      <c r="I3028" t="s">
        <v>32</v>
      </c>
      <c r="J3028" t="s">
        <v>46</v>
      </c>
      <c r="K3028" s="14" t="s">
        <v>45</v>
      </c>
      <c r="M3028" s="14"/>
      <c r="X3028" s="2">
        <v>0</v>
      </c>
      <c r="Y3028" s="2">
        <v>18</v>
      </c>
    </row>
    <row r="3029" spans="1:25" x14ac:dyDescent="0.4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45">
      <c r="A3030" s="32">
        <f>IF(Weighting!$P$6&gt;0,B3030,"")</f>
        <v>0.3356747967</v>
      </c>
      <c r="B3030">
        <f>Weighting!$C$6</f>
        <v>0.3356747967</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0</v>
      </c>
      <c r="I3030">
        <f>H3030-H3029</f>
        <v>0</v>
      </c>
      <c r="J3030">
        <f>IF(I3030=0,0,1)</f>
        <v>0</v>
      </c>
      <c r="K3030">
        <f>J3030*Weighting!$W$6</f>
        <v>0</v>
      </c>
      <c r="M3030" s="14"/>
    </row>
    <row r="3031" spans="1:25" x14ac:dyDescent="0.45">
      <c r="A3031" s="32">
        <f>IF(Weighting!$P$7&gt;0,B3031,"")</f>
        <v>0.44134959340000002</v>
      </c>
      <c r="B3031">
        <f>Weighting!$C$7</f>
        <v>0.44134959340000002</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0</v>
      </c>
      <c r="I3031">
        <f t="shared" ref="I3031:I3049" si="379">H3031-H3030</f>
        <v>0</v>
      </c>
      <c r="J3031">
        <f>IF(I3031=0,0,1)</f>
        <v>0</v>
      </c>
      <c r="K3031">
        <f>J3031*Weighting!$W$7</f>
        <v>0</v>
      </c>
      <c r="M3031" s="14"/>
    </row>
    <row r="3032" spans="1:25" x14ac:dyDescent="0.45">
      <c r="A3032" s="32">
        <f>IF(Weighting!$P$8&gt;0,B3032,"")</f>
        <v>0.54702439010000004</v>
      </c>
      <c r="B3032">
        <f>Weighting!$C$8</f>
        <v>0.54702439010000004</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0</v>
      </c>
      <c r="I3032">
        <f t="shared" si="379"/>
        <v>0</v>
      </c>
      <c r="J3032">
        <f t="shared" ref="J3032:J3049" si="380">IF(I3032=0,0,1)</f>
        <v>0</v>
      </c>
      <c r="K3032">
        <f>J3032*Weighting!$W$8</f>
        <v>0</v>
      </c>
      <c r="M3032" s="14"/>
    </row>
    <row r="3033" spans="1:25" x14ac:dyDescent="0.45">
      <c r="A3033" s="32">
        <f>IF(Weighting!$P$9&gt;0,B3033,"")</f>
        <v>0.65269918680000005</v>
      </c>
      <c r="B3033" s="50">
        <f>Weighting!$C$9</f>
        <v>0.65269918680000005</v>
      </c>
      <c r="C3033">
        <f>Weighting!$F$9</f>
        <v>0</v>
      </c>
      <c r="D3033" t="b">
        <f>IF(C3033=1,'Data Transformation'!$G$3+0.5*'Data Transformation'!$W$25,IF(C3034=1,D3034-'Data Transformation'!$W$25,FALSE))</f>
        <v>0</v>
      </c>
      <c r="E3033" t="str">
        <f t="array" ref="E3033">IF(ISLOGICAL(D3033),"",FREQUENCY(IF('Data Transformation'!$B$425:$B$8425='Bin Analysis'!$B3027,'Data Transformation'!$G$425:$G$8425),D3033))</f>
        <v/>
      </c>
      <c r="F3033" t="str">
        <f t="shared" si="378"/>
        <v/>
      </c>
      <c r="G3033">
        <f>Weighting!$H$9</f>
        <v>0</v>
      </c>
      <c r="H3033">
        <f t="array" ref="H3033">FREQUENCY(IF('Data Transformation'!$B$4:$B$8425=B3027,'Data Transformation'!$G$4:$G$8425),'Bin Analysis'!$B3033)</f>
        <v>0</v>
      </c>
      <c r="I3033">
        <f t="shared" si="379"/>
        <v>0</v>
      </c>
      <c r="J3033">
        <f t="shared" si="380"/>
        <v>0</v>
      </c>
      <c r="K3033">
        <f>J3033*Weighting!$W$9</f>
        <v>0</v>
      </c>
      <c r="M3033" s="14"/>
    </row>
    <row r="3034" spans="1:25" x14ac:dyDescent="0.45">
      <c r="A3034" s="32">
        <f>IF(Weighting!$P$10&gt;0,B3034,"")</f>
        <v>0.75837398350000007</v>
      </c>
      <c r="B3034">
        <f>Weighting!$C$10</f>
        <v>0.75837398350000007</v>
      </c>
      <c r="C3034">
        <f>Weighting!$F$10</f>
        <v>0</v>
      </c>
      <c r="D3034" t="b">
        <f>IF(C3034=1,'Data Transformation'!$G$3+0.5*'Data Transformation'!$W$25,IF(C3035=1,D3035-'Data Transformation'!$W$25,FALSE))</f>
        <v>0</v>
      </c>
      <c r="E3034" t="str">
        <f t="array" ref="E3034">IF(ISLOGICAL(D3034),"",FREQUENCY(IF('Data Transformation'!$B$425:$B$8425='Bin Analysis'!$B3027,'Data Transformation'!$G$425:$G$8425),D3034))</f>
        <v/>
      </c>
      <c r="F3034" t="str">
        <f t="shared" si="378"/>
        <v/>
      </c>
      <c r="G3034">
        <f>Weighting!$H$10</f>
        <v>0</v>
      </c>
      <c r="H3034">
        <f t="array" ref="H3034">FREQUENCY(IF('Data Transformation'!$B$4:$B$8425=B3027,'Data Transformation'!$G$4:$G$8425),'Bin Analysis'!$B3034)</f>
        <v>1</v>
      </c>
      <c r="I3034">
        <f t="shared" si="379"/>
        <v>1</v>
      </c>
      <c r="J3034">
        <f t="shared" si="380"/>
        <v>1</v>
      </c>
      <c r="K3034">
        <f>J3034*Weighting!$W$10</f>
        <v>3</v>
      </c>
      <c r="M3034" s="14"/>
    </row>
    <row r="3035" spans="1:25" x14ac:dyDescent="0.45">
      <c r="A3035" s="32">
        <f>IF(Weighting!$P$11&gt;0,B3035,"")</f>
        <v>0.86404878020000009</v>
      </c>
      <c r="B3035">
        <f>Weighting!$C$11</f>
        <v>0.86404878020000009</v>
      </c>
      <c r="C3035">
        <f>Weighting!$F$11</f>
        <v>0</v>
      </c>
      <c r="D3035" t="b">
        <f>IF(C3035=1,'Data Transformation'!$G$3+0.5*'Data Transformation'!$W$25,IF(C3036=1,D3036-'Data Transformation'!$W$25,FALSE))</f>
        <v>0</v>
      </c>
      <c r="E3035" t="str">
        <f t="array" ref="E3035">IF(ISLOGICAL(D3035),"",FREQUENCY(IF('Data Transformation'!$B$425:$B$8425='Bin Analysis'!$B3027,'Data Transformation'!$G$425:$G$8425),D3035))</f>
        <v/>
      </c>
      <c r="F3035" t="str">
        <f t="shared" si="378"/>
        <v/>
      </c>
      <c r="G3035">
        <f>Weighting!$H$11</f>
        <v>0</v>
      </c>
      <c r="H3035">
        <f t="array" ref="H3035">FREQUENCY(IF('Data Transformation'!$B$4:$B$8425=B3027,'Data Transformation'!$G$4:$G$8425),'Bin Analysis'!$B3035)</f>
        <v>4</v>
      </c>
      <c r="I3035">
        <f t="shared" si="379"/>
        <v>3</v>
      </c>
      <c r="J3035">
        <f t="shared" si="380"/>
        <v>1</v>
      </c>
      <c r="K3035">
        <f>J3035*Weighting!$W$11</f>
        <v>3</v>
      </c>
      <c r="M3035" s="14"/>
    </row>
    <row r="3036" spans="1:25" x14ac:dyDescent="0.45">
      <c r="A3036" s="32">
        <f>IF(Weighting!$P$12&gt;0,B3036,"")</f>
        <v>0.96972357690000011</v>
      </c>
      <c r="B3036">
        <f>Weighting!$C$12</f>
        <v>0.96972357690000011</v>
      </c>
      <c r="C3036">
        <f>Weighting!$F$12</f>
        <v>0</v>
      </c>
      <c r="D3036">
        <f>IF(C3036=1,'Data Transformation'!$G$3+0.5*'Data Transformation'!$W$25,IF(C3037=1,D3037-'Data Transformation'!$W$25,FALSE))</f>
        <v>0.76999999999999991</v>
      </c>
      <c r="E3036">
        <f t="array" ref="E3036">IF(ISLOGICAL(D3036),"",FREQUENCY(IF('Data Transformation'!$B$425:$B$8425='Bin Analysis'!$B3027,'Data Transformation'!$G$425:$G$8425),D3036))</f>
        <v>1</v>
      </c>
      <c r="F3036" t="e">
        <f t="shared" si="378"/>
        <v>#VALUE!</v>
      </c>
      <c r="G3036">
        <f>Weighting!$H$12</f>
        <v>0</v>
      </c>
      <c r="H3036">
        <f t="array" ref="H3036">FREQUENCY(IF('Data Transformation'!$B$4:$B$8425=B3027,'Data Transformation'!$G$4:$G$8425),'Bin Analysis'!$B3036)</f>
        <v>11</v>
      </c>
      <c r="I3036">
        <f t="shared" si="379"/>
        <v>7</v>
      </c>
      <c r="J3036">
        <f t="shared" si="380"/>
        <v>1</v>
      </c>
      <c r="K3036">
        <f>J3036*Weighting!$W$12</f>
        <v>2</v>
      </c>
      <c r="M3036" s="14"/>
    </row>
    <row r="3037" spans="1:25" x14ac:dyDescent="0.45">
      <c r="A3037" s="32">
        <f>IF(Weighting!$P$13&gt;0,B3037,"")</f>
        <v>1.0753983736000001</v>
      </c>
      <c r="B3037">
        <f>Weighting!$C$13</f>
        <v>1.0753983736000001</v>
      </c>
      <c r="C3037">
        <f>Weighting!$F$13</f>
        <v>1</v>
      </c>
      <c r="D3037">
        <f>IF(C3037=1,'Data Transformation'!$G$3+0.5*'Data Transformation'!$W$25,IF(C3038=1,D3038-'Data Transformation'!$W$25,FALSE))</f>
        <v>1.17</v>
      </c>
      <c r="E3037">
        <f t="array" ref="E3037">IF(ISLOGICAL(D3037),"",FREQUENCY(IF('Data Transformation'!$B$425:$B$8425='Bin Analysis'!$B3027,'Data Transformation'!$G$425:$G$8425),D3037))</f>
        <v>19</v>
      </c>
      <c r="F3037">
        <f t="shared" si="378"/>
        <v>18</v>
      </c>
      <c r="G3037">
        <f>Weighting!$H$13</f>
        <v>0</v>
      </c>
      <c r="H3037">
        <f t="array" ref="H3037">FREQUENCY(IF('Data Transformation'!$B$4:$B$8425=B3027,'Data Transformation'!$G$4:$G$8425),'Bin Analysis'!$B3037)</f>
        <v>20</v>
      </c>
      <c r="I3037">
        <f t="shared" si="379"/>
        <v>9</v>
      </c>
      <c r="J3037">
        <f t="shared" si="380"/>
        <v>1</v>
      </c>
      <c r="K3037">
        <f>J3037*Weighting!$W$13</f>
        <v>1</v>
      </c>
      <c r="M3037" s="14"/>
    </row>
    <row r="3038" spans="1:25" x14ac:dyDescent="0.45">
      <c r="A3038" s="32">
        <f>IF(Weighting!$P$14&gt;0,B3038,"")</f>
        <v>1.1810731703000001</v>
      </c>
      <c r="B3038">
        <f>Weighting!$C$14</f>
        <v>1.1810731703000001</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20</v>
      </c>
      <c r="I3038">
        <f t="shared" si="379"/>
        <v>0</v>
      </c>
      <c r="J3038">
        <f t="shared" si="380"/>
        <v>0</v>
      </c>
      <c r="K3038">
        <f>J3038*Weighting!$W$14</f>
        <v>0</v>
      </c>
      <c r="M3038" s="14"/>
    </row>
    <row r="3039" spans="1:25" x14ac:dyDescent="0.45">
      <c r="A3039" s="32">
        <f>IF(Weighting!$P$15&gt;0,B3039,"")</f>
        <v>1.2867489670000001</v>
      </c>
      <c r="B3039">
        <f>Weighting!$C$15</f>
        <v>1.2867489670000001</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20</v>
      </c>
      <c r="I3039">
        <f t="shared" si="379"/>
        <v>0</v>
      </c>
      <c r="J3039">
        <f t="shared" si="380"/>
        <v>0</v>
      </c>
      <c r="K3039">
        <f>J3039*Weighting!$W$15</f>
        <v>0</v>
      </c>
      <c r="M3039" s="14"/>
    </row>
    <row r="3040" spans="1:25" x14ac:dyDescent="0.45">
      <c r="A3040" s="32" t="str">
        <f>IF(Weighting!$P$16&gt;0,B3040,"")</f>
        <v/>
      </c>
      <c r="B3040">
        <f>Weighting!$C$16</f>
        <v>1.3924227637000002</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20</v>
      </c>
      <c r="I3040">
        <f t="shared" si="379"/>
        <v>0</v>
      </c>
      <c r="J3040">
        <f t="shared" si="380"/>
        <v>0</v>
      </c>
      <c r="K3040">
        <f>J3040*Weighting!$W$16</f>
        <v>0</v>
      </c>
      <c r="M3040" s="14"/>
    </row>
    <row r="3041" spans="1:25" x14ac:dyDescent="0.45">
      <c r="A3041" s="32" t="str">
        <f>IF(Weighting!$P$17&gt;0,B3041,"")</f>
        <v/>
      </c>
      <c r="B3041">
        <f>Weighting!$C$17</f>
        <v>1.4980975604000002</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20</v>
      </c>
      <c r="I3041">
        <f t="shared" si="379"/>
        <v>0</v>
      </c>
      <c r="J3041">
        <f t="shared" si="380"/>
        <v>0</v>
      </c>
      <c r="K3041">
        <f>J3041*Weighting!$W$17</f>
        <v>0</v>
      </c>
      <c r="M3041" s="14"/>
    </row>
    <row r="3042" spans="1:25" x14ac:dyDescent="0.45">
      <c r="A3042" s="32" t="str">
        <f>IF(Weighting!$P$18&gt;0,B3042,"")</f>
        <v/>
      </c>
      <c r="B3042">
        <f>Weighting!$C$18</f>
        <v>1.6037723571000002</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20</v>
      </c>
      <c r="I3042">
        <f t="shared" si="379"/>
        <v>0</v>
      </c>
      <c r="J3042">
        <f t="shared" si="380"/>
        <v>0</v>
      </c>
      <c r="K3042">
        <f>J3042*Weighting!$W$18</f>
        <v>0</v>
      </c>
      <c r="M3042" s="14"/>
    </row>
    <row r="3043" spans="1:25" x14ac:dyDescent="0.45">
      <c r="A3043" s="32" t="str">
        <f>IF(Weighting!$P$19&gt;0,B3043,"")</f>
        <v/>
      </c>
      <c r="B3043">
        <f>Weighting!$C$19</f>
        <v>1.7094471538000002</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20</v>
      </c>
      <c r="I3043">
        <f t="shared" si="379"/>
        <v>0</v>
      </c>
      <c r="J3043">
        <f t="shared" si="380"/>
        <v>0</v>
      </c>
      <c r="K3043">
        <f>J3043*Weighting!$W$19</f>
        <v>0</v>
      </c>
      <c r="M3043" s="14"/>
    </row>
    <row r="3044" spans="1:25" x14ac:dyDescent="0.45">
      <c r="A3044" s="32" t="str">
        <f>IF(Weighting!$P$20&gt;0,B3044,"")</f>
        <v/>
      </c>
      <c r="B3044">
        <f>Weighting!$C$20</f>
        <v>1.8151219505000002</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20</v>
      </c>
      <c r="I3044">
        <f t="shared" si="379"/>
        <v>0</v>
      </c>
      <c r="J3044">
        <f t="shared" si="380"/>
        <v>0</v>
      </c>
      <c r="K3044">
        <f>J3044*Weighting!$W$20</f>
        <v>0</v>
      </c>
      <c r="M3044" s="14"/>
    </row>
    <row r="3045" spans="1:25" x14ac:dyDescent="0.45">
      <c r="A3045" s="32" t="str">
        <f>IF(Weighting!$P$21&gt;0,B3045,"")</f>
        <v/>
      </c>
      <c r="B3045">
        <f>Weighting!$C$21</f>
        <v>1.9207967472000003</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20</v>
      </c>
      <c r="I3045">
        <f t="shared" si="379"/>
        <v>0</v>
      </c>
      <c r="J3045">
        <f t="shared" si="380"/>
        <v>0</v>
      </c>
      <c r="K3045">
        <f>J3045*Weighting!$W$21</f>
        <v>0</v>
      </c>
      <c r="M3045" s="14"/>
    </row>
    <row r="3046" spans="1:25" x14ac:dyDescent="0.45">
      <c r="A3046" s="32" t="str">
        <f>IF(Weighting!$P$22&gt;0,B3046,"")</f>
        <v/>
      </c>
      <c r="B3046">
        <f>Weighting!$C$22</f>
        <v>2.0264715439000001</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20</v>
      </c>
      <c r="I3046">
        <f t="shared" si="379"/>
        <v>0</v>
      </c>
      <c r="J3046">
        <f t="shared" si="380"/>
        <v>0</v>
      </c>
      <c r="K3046">
        <f>J3046*Weighting!$W$22</f>
        <v>0</v>
      </c>
      <c r="M3046" s="14"/>
    </row>
    <row r="3047" spans="1:25" x14ac:dyDescent="0.45">
      <c r="A3047" s="32" t="str">
        <f>IF(Weighting!$P$23&gt;0,B3047,"")</f>
        <v/>
      </c>
      <c r="B3047">
        <f>Weighting!$C$23</f>
        <v>2.1321463405999999</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20</v>
      </c>
      <c r="I3047">
        <f t="shared" si="379"/>
        <v>0</v>
      </c>
      <c r="J3047">
        <f t="shared" si="380"/>
        <v>0</v>
      </c>
      <c r="K3047">
        <f>J3047*Weighting!$W$23</f>
        <v>0</v>
      </c>
      <c r="M3047" s="14"/>
    </row>
    <row r="3048" spans="1:25" x14ac:dyDescent="0.45">
      <c r="A3048" s="32" t="str">
        <f>IF(Weighting!$P$24&gt;0,B3048,"")</f>
        <v/>
      </c>
      <c r="B3048">
        <f>Weighting!$C$24</f>
        <v>2.2378211372999997</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20</v>
      </c>
      <c r="I3048">
        <f t="shared" si="379"/>
        <v>0</v>
      </c>
      <c r="J3048">
        <f t="shared" si="380"/>
        <v>0</v>
      </c>
      <c r="K3048">
        <f>J3048*Weighting!$W$24</f>
        <v>0</v>
      </c>
      <c r="M3048" s="14"/>
    </row>
    <row r="3049" spans="1:25" x14ac:dyDescent="0.45">
      <c r="A3049" s="32" t="str">
        <f>IF(Weighting!$P$25&gt;0,B3049,"")</f>
        <v/>
      </c>
      <c r="B3049">
        <f>Weighting!$C$25</f>
        <v>2.3434959339999994</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20</v>
      </c>
      <c r="I3049">
        <f t="shared" si="379"/>
        <v>0</v>
      </c>
      <c r="J3049">
        <f t="shared" si="380"/>
        <v>0</v>
      </c>
      <c r="K3049">
        <f>J3049*Weighting!$W$25</f>
        <v>0</v>
      </c>
      <c r="M3049" s="14"/>
    </row>
    <row r="3050" spans="1:25" x14ac:dyDescent="0.45">
      <c r="O3050"/>
      <c r="P3050"/>
      <c r="Q3050"/>
      <c r="R3050"/>
    </row>
    <row r="3051" spans="1:25" ht="23.15" x14ac:dyDescent="0.6">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18</v>
      </c>
      <c r="N3051" s="27">
        <f>IF('Input and Summary Results'!$J$16="minimum",'Bin Analysis'!X3052/(M3051-1),'Bin Analysis'!Y3051/('Bin Analysis'!M3051-1))</f>
        <v>0</v>
      </c>
      <c r="O3051" s="27">
        <f>IF(M3051=FALSE,NA(),(VLOOKUP(1,C3054:K3073,4,FALSE))/(M3051-1))</f>
        <v>5.8823529411764705E-2</v>
      </c>
      <c r="P3051" s="27">
        <f>IF(M3051=FALSE,NA(),SUM(J3054:J3073)/Weighting!$S$5)</f>
        <v>0.4</v>
      </c>
      <c r="Q3051" s="27">
        <f>IF(M3051=FALSE,NA(),SUM(K3054:K3073)/Weighting!$S$6)</f>
        <v>0.2608695652173913</v>
      </c>
      <c r="R3051" s="27">
        <f>IF(M3051=FALSE,NA(),(VLOOKUP(1,G3054:K3073,3,FALSE))/(M3051-1))</f>
        <v>0.88235294117647056</v>
      </c>
      <c r="S3051" s="22" t="str">
        <f>IF(M3051=FALSE,NA(),IF(SUM(J3054:J3073)=2,"yes","no"))</f>
        <v>no</v>
      </c>
      <c r="X3051" s="2" cm="2">
        <f t="array" ref="X3051:X3052">FREQUENCY(IF('Data Transformation'!$B$425:$B$6424='Bin Analysis'!L3051,'Data Transformation'!$G$425:$G$6424),'Data Transformation'!$U$11)</f>
        <v>17</v>
      </c>
      <c r="Y3051" s="2" cm="2">
        <f t="array" ref="Y3051:Y3052">FREQUENCY(IF('Data Transformation'!$B$425:$B$6424='Bin Analysis'!L3051,'Data Transformation'!$G$425:$G$6424),'Data Transformation'!$U$12)</f>
        <v>16</v>
      </c>
    </row>
    <row r="3052" spans="1:25" x14ac:dyDescent="0.45">
      <c r="A3052" s="14" t="s">
        <v>67</v>
      </c>
      <c r="B3052" t="s">
        <v>47</v>
      </c>
      <c r="C3052" t="s">
        <v>5</v>
      </c>
      <c r="D3052" t="s">
        <v>100</v>
      </c>
      <c r="E3052" t="s">
        <v>101</v>
      </c>
      <c r="F3052" t="s">
        <v>102</v>
      </c>
      <c r="G3052" t="s">
        <v>70</v>
      </c>
      <c r="H3052" t="s">
        <v>31</v>
      </c>
      <c r="I3052" t="s">
        <v>32</v>
      </c>
      <c r="J3052" t="s">
        <v>46</v>
      </c>
      <c r="K3052" s="14" t="s">
        <v>45</v>
      </c>
      <c r="M3052" s="14"/>
      <c r="X3052" s="2">
        <v>0</v>
      </c>
      <c r="Y3052" s="2">
        <v>1</v>
      </c>
    </row>
    <row r="3053" spans="1:25" x14ac:dyDescent="0.4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45">
      <c r="A3054" s="32">
        <f>IF(Weighting!$P$6&gt;0,B3054,"")</f>
        <v>0.3356747967</v>
      </c>
      <c r="B3054">
        <f>Weighting!$C$6</f>
        <v>0.3356747967</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15</v>
      </c>
      <c r="I3054">
        <f>H3054-H3053</f>
        <v>15</v>
      </c>
      <c r="J3054">
        <f>IF(I3054=0,0,1)</f>
        <v>1</v>
      </c>
      <c r="K3054">
        <f>J3054*Weighting!$W$6</f>
        <v>1</v>
      </c>
      <c r="M3054" s="14"/>
    </row>
    <row r="3055" spans="1:25" x14ac:dyDescent="0.45">
      <c r="A3055" s="32">
        <f>IF(Weighting!$P$7&gt;0,B3055,"")</f>
        <v>0.44134959340000002</v>
      </c>
      <c r="B3055">
        <f>Weighting!$C$7</f>
        <v>0.44134959340000002</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16</v>
      </c>
      <c r="I3055">
        <f t="shared" ref="I3055:I3073" si="382">H3055-H3054</f>
        <v>1</v>
      </c>
      <c r="J3055">
        <f>IF(I3055=0,0,1)</f>
        <v>1</v>
      </c>
      <c r="K3055">
        <f>J3055*Weighting!$W$7</f>
        <v>2</v>
      </c>
      <c r="M3055" s="14"/>
    </row>
    <row r="3056" spans="1:25" x14ac:dyDescent="0.45">
      <c r="A3056" s="32">
        <f>IF(Weighting!$P$8&gt;0,B3056,"")</f>
        <v>0.54702439010000004</v>
      </c>
      <c r="B3056">
        <f>Weighting!$C$8</f>
        <v>0.54702439010000004</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16</v>
      </c>
      <c r="I3056">
        <f t="shared" si="382"/>
        <v>0</v>
      </c>
      <c r="J3056">
        <f t="shared" ref="J3056:J3073" si="383">IF(I3056=0,0,1)</f>
        <v>0</v>
      </c>
      <c r="K3056">
        <f>J3056*Weighting!$W$8</f>
        <v>0</v>
      </c>
      <c r="M3056" s="14"/>
    </row>
    <row r="3057" spans="1:13" x14ac:dyDescent="0.45">
      <c r="A3057" s="32">
        <f>IF(Weighting!$P$9&gt;0,B3057,"")</f>
        <v>0.65269918680000005</v>
      </c>
      <c r="B3057" s="50">
        <f>Weighting!$C$9</f>
        <v>0.65269918680000005</v>
      </c>
      <c r="C3057">
        <f>Weighting!$F$9</f>
        <v>0</v>
      </c>
      <c r="D3057" t="b">
        <f>IF(C3057=1,'Data Transformation'!$G$3+0.5*'Data Transformation'!$W$25,IF(C3058=1,D3058-'Data Transformation'!$W$25,FALSE))</f>
        <v>0</v>
      </c>
      <c r="E3057" t="str">
        <f t="array" ref="E3057">IF(ISLOGICAL(D3057),"",FREQUENCY(IF('Data Transformation'!$B$425:$B$8425='Bin Analysis'!$B3051,'Data Transformation'!$G$425:$G$8425),D3057))</f>
        <v/>
      </c>
      <c r="F3057" t="str">
        <f t="shared" si="381"/>
        <v/>
      </c>
      <c r="G3057">
        <f>Weighting!$H$9</f>
        <v>0</v>
      </c>
      <c r="H3057">
        <f t="array" ref="H3057">FREQUENCY(IF('Data Transformation'!$B$4:$B$8425=B3051,'Data Transformation'!$G$4:$G$8425),'Bin Analysis'!$B3057)</f>
        <v>16</v>
      </c>
      <c r="I3057">
        <f t="shared" si="382"/>
        <v>0</v>
      </c>
      <c r="J3057">
        <f t="shared" si="383"/>
        <v>0</v>
      </c>
      <c r="K3057">
        <f>J3057*Weighting!$W$9</f>
        <v>0</v>
      </c>
      <c r="M3057" s="14"/>
    </row>
    <row r="3058" spans="1:13" x14ac:dyDescent="0.45">
      <c r="A3058" s="32">
        <f>IF(Weighting!$P$10&gt;0,B3058,"")</f>
        <v>0.75837398350000007</v>
      </c>
      <c r="B3058">
        <f>Weighting!$C$10</f>
        <v>0.75837398350000007</v>
      </c>
      <c r="C3058">
        <f>Weighting!$F$10</f>
        <v>0</v>
      </c>
      <c r="D3058" t="b">
        <f>IF(C3058=1,'Data Transformation'!$G$3+0.5*'Data Transformation'!$W$25,IF(C3059=1,D3059-'Data Transformation'!$W$25,FALSE))</f>
        <v>0</v>
      </c>
      <c r="E3058" t="str">
        <f t="array" ref="E3058">IF(ISLOGICAL(D3058),"",FREQUENCY(IF('Data Transformation'!$B$425:$B$8425='Bin Analysis'!$B3051,'Data Transformation'!$G$425:$G$8425),D3058))</f>
        <v/>
      </c>
      <c r="F3058" t="str">
        <f t="shared" si="381"/>
        <v/>
      </c>
      <c r="G3058">
        <f>Weighting!$H$10</f>
        <v>0</v>
      </c>
      <c r="H3058">
        <f t="array" ref="H3058">FREQUENCY(IF('Data Transformation'!$B$4:$B$8425=B3051,'Data Transformation'!$G$4:$G$8425),'Bin Analysis'!$B3058)</f>
        <v>16</v>
      </c>
      <c r="I3058">
        <f t="shared" si="382"/>
        <v>0</v>
      </c>
      <c r="J3058">
        <f t="shared" si="383"/>
        <v>0</v>
      </c>
      <c r="K3058">
        <f>J3058*Weighting!$W$10</f>
        <v>0</v>
      </c>
      <c r="M3058" s="14"/>
    </row>
    <row r="3059" spans="1:13" x14ac:dyDescent="0.45">
      <c r="A3059" s="32">
        <f>IF(Weighting!$P$11&gt;0,B3059,"")</f>
        <v>0.86404878020000009</v>
      </c>
      <c r="B3059">
        <f>Weighting!$C$11</f>
        <v>0.86404878020000009</v>
      </c>
      <c r="C3059">
        <f>Weighting!$F$11</f>
        <v>0</v>
      </c>
      <c r="D3059" t="b">
        <f>IF(C3059=1,'Data Transformation'!$G$3+0.5*'Data Transformation'!$W$25,IF(C3060=1,D3060-'Data Transformation'!$W$25,FALSE))</f>
        <v>0</v>
      </c>
      <c r="E3059" t="str">
        <f t="array" ref="E3059">IF(ISLOGICAL(D3059),"",FREQUENCY(IF('Data Transformation'!$B$425:$B$8425='Bin Analysis'!$B3051,'Data Transformation'!$G$425:$G$8425),D3059))</f>
        <v/>
      </c>
      <c r="F3059" t="str">
        <f t="shared" si="381"/>
        <v/>
      </c>
      <c r="G3059">
        <f>Weighting!$H$11</f>
        <v>0</v>
      </c>
      <c r="H3059">
        <f t="array" ref="H3059">FREQUENCY(IF('Data Transformation'!$B$4:$B$8425=B3051,'Data Transformation'!$G$4:$G$8425),'Bin Analysis'!$B3059)</f>
        <v>16</v>
      </c>
      <c r="I3059">
        <f t="shared" si="382"/>
        <v>0</v>
      </c>
      <c r="J3059">
        <f t="shared" si="383"/>
        <v>0</v>
      </c>
      <c r="K3059">
        <f>J3059*Weighting!$W$11</f>
        <v>0</v>
      </c>
      <c r="M3059" s="14"/>
    </row>
    <row r="3060" spans="1:13" x14ac:dyDescent="0.45">
      <c r="A3060" s="32">
        <f>IF(Weighting!$P$12&gt;0,B3060,"")</f>
        <v>0.96972357690000011</v>
      </c>
      <c r="B3060">
        <f>Weighting!$C$12</f>
        <v>0.96972357690000011</v>
      </c>
      <c r="C3060">
        <f>Weighting!$F$12</f>
        <v>0</v>
      </c>
      <c r="D3060">
        <f>IF(C3060=1,'Data Transformation'!$G$3+0.5*'Data Transformation'!$W$25,IF(C3061=1,D3061-'Data Transformation'!$W$25,FALSE))</f>
        <v>0.76999999999999991</v>
      </c>
      <c r="E3060">
        <f t="array" ref="E3060">IF(ISLOGICAL(D3060),"",FREQUENCY(IF('Data Transformation'!$B$425:$B$8425='Bin Analysis'!$B3051,'Data Transformation'!$G$425:$G$8425),D3060))</f>
        <v>16</v>
      </c>
      <c r="F3060" t="e">
        <f t="shared" si="381"/>
        <v>#VALUE!</v>
      </c>
      <c r="G3060">
        <f>Weighting!$H$12</f>
        <v>0</v>
      </c>
      <c r="H3060">
        <f t="array" ref="H3060">FREQUENCY(IF('Data Transformation'!$B$4:$B$8425=B3051,'Data Transformation'!$G$4:$G$8425),'Bin Analysis'!$B3060)</f>
        <v>17</v>
      </c>
      <c r="I3060">
        <f t="shared" si="382"/>
        <v>1</v>
      </c>
      <c r="J3060">
        <f t="shared" si="383"/>
        <v>1</v>
      </c>
      <c r="K3060">
        <f>J3060*Weighting!$W$12</f>
        <v>2</v>
      </c>
      <c r="M3060" s="14"/>
    </row>
    <row r="3061" spans="1:13" x14ac:dyDescent="0.45">
      <c r="A3061" s="32">
        <f>IF(Weighting!$P$13&gt;0,B3061,"")</f>
        <v>1.0753983736000001</v>
      </c>
      <c r="B3061">
        <f>Weighting!$C$13</f>
        <v>1.0753983736000001</v>
      </c>
      <c r="C3061">
        <f>Weighting!$F$13</f>
        <v>1</v>
      </c>
      <c r="D3061">
        <f>IF(C3061=1,'Data Transformation'!$G$3+0.5*'Data Transformation'!$W$25,IF(C3062=1,D3062-'Data Transformation'!$W$25,FALSE))</f>
        <v>1.17</v>
      </c>
      <c r="E3061">
        <f t="array" ref="E3061">IF(ISLOGICAL(D3061),"",FREQUENCY(IF('Data Transformation'!$B$425:$B$8425='Bin Analysis'!$B3051,'Data Transformation'!$G$425:$G$8425),D3061))</f>
        <v>17</v>
      </c>
      <c r="F3061">
        <f t="shared" si="381"/>
        <v>1</v>
      </c>
      <c r="G3061">
        <f>Weighting!$H$13</f>
        <v>0</v>
      </c>
      <c r="H3061">
        <f t="array" ref="H3061">FREQUENCY(IF('Data Transformation'!$B$4:$B$8425=B3051,'Data Transformation'!$G$4:$G$8425),'Bin Analysis'!$B3061)</f>
        <v>18</v>
      </c>
      <c r="I3061">
        <f t="shared" si="382"/>
        <v>1</v>
      </c>
      <c r="J3061">
        <f t="shared" si="383"/>
        <v>1</v>
      </c>
      <c r="K3061">
        <f>J3061*Weighting!$W$13</f>
        <v>1</v>
      </c>
      <c r="M3061" s="14"/>
    </row>
    <row r="3062" spans="1:13" x14ac:dyDescent="0.45">
      <c r="A3062" s="32">
        <f>IF(Weighting!$P$14&gt;0,B3062,"")</f>
        <v>1.1810731703000001</v>
      </c>
      <c r="B3062">
        <f>Weighting!$C$14</f>
        <v>1.1810731703000001</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18</v>
      </c>
      <c r="I3062">
        <f t="shared" si="382"/>
        <v>0</v>
      </c>
      <c r="J3062">
        <f t="shared" si="383"/>
        <v>0</v>
      </c>
      <c r="K3062">
        <f>J3062*Weighting!$W$14</f>
        <v>0</v>
      </c>
      <c r="M3062" s="14"/>
    </row>
    <row r="3063" spans="1:13" x14ac:dyDescent="0.45">
      <c r="A3063" s="32">
        <f>IF(Weighting!$P$15&gt;0,B3063,"")</f>
        <v>1.2867489670000001</v>
      </c>
      <c r="B3063">
        <f>Weighting!$C$15</f>
        <v>1.2867489670000001</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18</v>
      </c>
      <c r="I3063">
        <f t="shared" si="382"/>
        <v>0</v>
      </c>
      <c r="J3063">
        <f t="shared" si="383"/>
        <v>0</v>
      </c>
      <c r="K3063">
        <f>J3063*Weighting!$W$15</f>
        <v>0</v>
      </c>
      <c r="M3063" s="14"/>
    </row>
    <row r="3064" spans="1:13" x14ac:dyDescent="0.45">
      <c r="A3064" s="32" t="str">
        <f>IF(Weighting!$P$16&gt;0,B3064,"")</f>
        <v/>
      </c>
      <c r="B3064">
        <f>Weighting!$C$16</f>
        <v>1.3924227637000002</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18</v>
      </c>
      <c r="I3064">
        <f t="shared" si="382"/>
        <v>0</v>
      </c>
      <c r="J3064">
        <f t="shared" si="383"/>
        <v>0</v>
      </c>
      <c r="K3064">
        <f>J3064*Weighting!$W$16</f>
        <v>0</v>
      </c>
      <c r="M3064" s="14"/>
    </row>
    <row r="3065" spans="1:13" x14ac:dyDescent="0.45">
      <c r="A3065" s="32" t="str">
        <f>IF(Weighting!$P$17&gt;0,B3065,"")</f>
        <v/>
      </c>
      <c r="B3065">
        <f>Weighting!$C$17</f>
        <v>1.4980975604000002</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18</v>
      </c>
      <c r="I3065">
        <f t="shared" si="382"/>
        <v>0</v>
      </c>
      <c r="J3065">
        <f t="shared" si="383"/>
        <v>0</v>
      </c>
      <c r="K3065">
        <f>J3065*Weighting!$W$17</f>
        <v>0</v>
      </c>
      <c r="M3065" s="14"/>
    </row>
    <row r="3066" spans="1:13" x14ac:dyDescent="0.45">
      <c r="A3066" s="32" t="str">
        <f>IF(Weighting!$P$18&gt;0,B3066,"")</f>
        <v/>
      </c>
      <c r="B3066">
        <f>Weighting!$C$18</f>
        <v>1.6037723571000002</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18</v>
      </c>
      <c r="I3066">
        <f t="shared" si="382"/>
        <v>0</v>
      </c>
      <c r="J3066">
        <f t="shared" si="383"/>
        <v>0</v>
      </c>
      <c r="K3066">
        <f>J3066*Weighting!$W$18</f>
        <v>0</v>
      </c>
      <c r="M3066" s="14"/>
    </row>
    <row r="3067" spans="1:13" x14ac:dyDescent="0.45">
      <c r="A3067" s="32" t="str">
        <f>IF(Weighting!$P$19&gt;0,B3067,"")</f>
        <v/>
      </c>
      <c r="B3067">
        <f>Weighting!$C$19</f>
        <v>1.7094471538000002</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18</v>
      </c>
      <c r="I3067">
        <f t="shared" si="382"/>
        <v>0</v>
      </c>
      <c r="J3067">
        <f t="shared" si="383"/>
        <v>0</v>
      </c>
      <c r="K3067">
        <f>J3067*Weighting!$W$19</f>
        <v>0</v>
      </c>
      <c r="M3067" s="14"/>
    </row>
    <row r="3068" spans="1:13" x14ac:dyDescent="0.45">
      <c r="A3068" s="32" t="str">
        <f>IF(Weighting!$P$20&gt;0,B3068,"")</f>
        <v/>
      </c>
      <c r="B3068">
        <f>Weighting!$C$20</f>
        <v>1.8151219505000002</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18</v>
      </c>
      <c r="I3068">
        <f t="shared" si="382"/>
        <v>0</v>
      </c>
      <c r="J3068">
        <f t="shared" si="383"/>
        <v>0</v>
      </c>
      <c r="K3068">
        <f>J3068*Weighting!$W$20</f>
        <v>0</v>
      </c>
      <c r="M3068" s="14"/>
    </row>
    <row r="3069" spans="1:13" x14ac:dyDescent="0.45">
      <c r="A3069" s="32" t="str">
        <f>IF(Weighting!$P$21&gt;0,B3069,"")</f>
        <v/>
      </c>
      <c r="B3069">
        <f>Weighting!$C$21</f>
        <v>1.9207967472000003</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18</v>
      </c>
      <c r="I3069">
        <f t="shared" si="382"/>
        <v>0</v>
      </c>
      <c r="J3069">
        <f t="shared" si="383"/>
        <v>0</v>
      </c>
      <c r="K3069">
        <f>J3069*Weighting!$W$21</f>
        <v>0</v>
      </c>
      <c r="M3069" s="14"/>
    </row>
    <row r="3070" spans="1:13" x14ac:dyDescent="0.45">
      <c r="A3070" s="32" t="str">
        <f>IF(Weighting!$P$22&gt;0,B3070,"")</f>
        <v/>
      </c>
      <c r="B3070">
        <f>Weighting!$C$22</f>
        <v>2.0264715439000001</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18</v>
      </c>
      <c r="I3070">
        <f t="shared" si="382"/>
        <v>0</v>
      </c>
      <c r="J3070">
        <f t="shared" si="383"/>
        <v>0</v>
      </c>
      <c r="K3070">
        <f>J3070*Weighting!$W$22</f>
        <v>0</v>
      </c>
      <c r="M3070" s="14"/>
    </row>
    <row r="3071" spans="1:13" x14ac:dyDescent="0.45">
      <c r="A3071" s="32" t="str">
        <f>IF(Weighting!$P$23&gt;0,B3071,"")</f>
        <v/>
      </c>
      <c r="B3071">
        <f>Weighting!$C$23</f>
        <v>2.1321463405999999</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18</v>
      </c>
      <c r="I3071">
        <f t="shared" si="382"/>
        <v>0</v>
      </c>
      <c r="J3071">
        <f t="shared" si="383"/>
        <v>0</v>
      </c>
      <c r="K3071">
        <f>J3071*Weighting!$W$23</f>
        <v>0</v>
      </c>
      <c r="M3071" s="14"/>
    </row>
    <row r="3072" spans="1:13" x14ac:dyDescent="0.45">
      <c r="A3072" s="32" t="str">
        <f>IF(Weighting!$P$24&gt;0,B3072,"")</f>
        <v/>
      </c>
      <c r="B3072">
        <f>Weighting!$C$24</f>
        <v>2.2378211372999997</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18</v>
      </c>
      <c r="I3072">
        <f t="shared" si="382"/>
        <v>0</v>
      </c>
      <c r="J3072">
        <f t="shared" si="383"/>
        <v>0</v>
      </c>
      <c r="K3072">
        <f>J3072*Weighting!$W$24</f>
        <v>0</v>
      </c>
      <c r="M3072" s="14"/>
    </row>
    <row r="3073" spans="1:25" x14ac:dyDescent="0.45">
      <c r="A3073" s="32" t="str">
        <f>IF(Weighting!$P$25&gt;0,B3073,"")</f>
        <v/>
      </c>
      <c r="B3073">
        <f>Weighting!$C$25</f>
        <v>2.3434959339999994</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18</v>
      </c>
      <c r="I3073">
        <f t="shared" si="382"/>
        <v>0</v>
      </c>
      <c r="J3073">
        <f t="shared" si="383"/>
        <v>0</v>
      </c>
      <c r="K3073">
        <f>J3073*Weighting!$W$25</f>
        <v>0</v>
      </c>
      <c r="M3073" s="14"/>
    </row>
    <row r="3074" spans="1:25" x14ac:dyDescent="0.45">
      <c r="O3074"/>
      <c r="P3074"/>
      <c r="Q3074"/>
      <c r="R3074"/>
    </row>
    <row r="3075" spans="1:25" ht="23.15" x14ac:dyDescent="0.6">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18</v>
      </c>
      <c r="N3075" s="27">
        <f>IF('Input and Summary Results'!$J$16="minimum",'Bin Analysis'!X3076/(M3075-1),'Bin Analysis'!Y3075/('Bin Analysis'!M3075-1))</f>
        <v>0</v>
      </c>
      <c r="O3075" s="27">
        <f>IF(M3075=FALSE,NA(),(VLOOKUP(1,C3078:K3097,4,FALSE))/(M3075-1))</f>
        <v>0.88235294117647056</v>
      </c>
      <c r="P3075" s="27">
        <f>IF(M3075=FALSE,NA(),SUM(J3078:J3097)/Weighting!$S$5)</f>
        <v>0.6</v>
      </c>
      <c r="Q3075" s="27">
        <f>IF(M3075=FALSE,NA(),SUM(K3078:K3097)/Weighting!$S$6)</f>
        <v>0.52173913043478259</v>
      </c>
      <c r="R3075" s="27">
        <f>IF(M3075=FALSE,NA(),(VLOOKUP(1,G3078:K3097,3,FALSE))/(M3075-1))</f>
        <v>5.8823529411764705E-2</v>
      </c>
      <c r="S3075" s="22" t="str">
        <f>IF(M3075=FALSE,NA(),IF(SUM(J3078:J3097)=2,"yes","no"))</f>
        <v>no</v>
      </c>
      <c r="X3075" s="2" cm="2">
        <f t="array" ref="X3075:X3076">FREQUENCY(IF('Data Transformation'!$B$425:$B$6424='Bin Analysis'!L3075,'Data Transformation'!$G$425:$G$6424),'Data Transformation'!$U$11)</f>
        <v>17</v>
      </c>
      <c r="Y3075" s="2" cm="2">
        <f t="array" ref="Y3075:Y3076">FREQUENCY(IF('Data Transformation'!$B$425:$B$6424='Bin Analysis'!L3075,'Data Transformation'!$G$425:$G$6424),'Data Transformation'!$U$12)</f>
        <v>2</v>
      </c>
    </row>
    <row r="3076" spans="1:25" x14ac:dyDescent="0.45">
      <c r="A3076" s="14" t="s">
        <v>67</v>
      </c>
      <c r="B3076" t="s">
        <v>47</v>
      </c>
      <c r="C3076" t="s">
        <v>5</v>
      </c>
      <c r="D3076" t="s">
        <v>100</v>
      </c>
      <c r="E3076" t="s">
        <v>101</v>
      </c>
      <c r="F3076" t="s">
        <v>102</v>
      </c>
      <c r="G3076" t="s">
        <v>70</v>
      </c>
      <c r="H3076" t="s">
        <v>31</v>
      </c>
      <c r="I3076" t="s">
        <v>32</v>
      </c>
      <c r="J3076" t="s">
        <v>46</v>
      </c>
      <c r="K3076" s="14" t="s">
        <v>45</v>
      </c>
      <c r="M3076" s="14"/>
      <c r="X3076" s="2">
        <v>0</v>
      </c>
      <c r="Y3076" s="2">
        <v>15</v>
      </c>
    </row>
    <row r="3077" spans="1:25" x14ac:dyDescent="0.4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45">
      <c r="A3078" s="32">
        <f>IF(Weighting!$P$6&gt;0,B3078,"")</f>
        <v>0.3356747967</v>
      </c>
      <c r="B3078">
        <f>Weighting!$C$6</f>
        <v>0.3356747967</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1</v>
      </c>
      <c r="I3078">
        <f>H3078-H3077</f>
        <v>1</v>
      </c>
      <c r="J3078">
        <f>IF(I3078=0,0,1)</f>
        <v>1</v>
      </c>
      <c r="K3078">
        <f>J3078*Weighting!$W$6</f>
        <v>1</v>
      </c>
      <c r="M3078" s="14"/>
    </row>
    <row r="3079" spans="1:25" x14ac:dyDescent="0.45">
      <c r="A3079" s="32">
        <f>IF(Weighting!$P$7&gt;0,B3079,"")</f>
        <v>0.44134959340000002</v>
      </c>
      <c r="B3079">
        <f>Weighting!$C$7</f>
        <v>0.44134959340000002</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1</v>
      </c>
      <c r="I3079">
        <f t="shared" ref="I3079:I3097" si="385">H3079-H3078</f>
        <v>0</v>
      </c>
      <c r="J3079">
        <f>IF(I3079=0,0,1)</f>
        <v>0</v>
      </c>
      <c r="K3079">
        <f>J3079*Weighting!$W$7</f>
        <v>0</v>
      </c>
      <c r="M3079" s="14"/>
    </row>
    <row r="3080" spans="1:25" x14ac:dyDescent="0.45">
      <c r="A3080" s="32">
        <f>IF(Weighting!$P$8&gt;0,B3080,"")</f>
        <v>0.54702439010000004</v>
      </c>
      <c r="B3080">
        <f>Weighting!$C$8</f>
        <v>0.54702439010000004</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1</v>
      </c>
      <c r="I3080">
        <f t="shared" si="385"/>
        <v>0</v>
      </c>
      <c r="J3080">
        <f t="shared" ref="J3080:J3097" si="386">IF(I3080=0,0,1)</f>
        <v>0</v>
      </c>
      <c r="K3080">
        <f>J3080*Weighting!$W$8</f>
        <v>0</v>
      </c>
      <c r="M3080" s="14"/>
    </row>
    <row r="3081" spans="1:25" x14ac:dyDescent="0.45">
      <c r="A3081" s="32">
        <f>IF(Weighting!$P$9&gt;0,B3081,"")</f>
        <v>0.65269918680000005</v>
      </c>
      <c r="B3081" s="50">
        <f>Weighting!$C$9</f>
        <v>0.65269918680000005</v>
      </c>
      <c r="C3081">
        <f>Weighting!$F$9</f>
        <v>0</v>
      </c>
      <c r="D3081" t="b">
        <f>IF(C3081=1,'Data Transformation'!$G$3+0.5*'Data Transformation'!$W$25,IF(C3082=1,D3082-'Data Transformation'!$W$25,FALSE))</f>
        <v>0</v>
      </c>
      <c r="E3081" t="str">
        <f t="array" ref="E3081">IF(ISLOGICAL(D3081),"",FREQUENCY(IF('Data Transformation'!$B$425:$B$8425='Bin Analysis'!$B3075,'Data Transformation'!$G$425:$G$8425),D3081))</f>
        <v/>
      </c>
      <c r="F3081" t="str">
        <f t="shared" si="384"/>
        <v/>
      </c>
      <c r="G3081">
        <f>Weighting!$H$9</f>
        <v>0</v>
      </c>
      <c r="H3081">
        <f t="array" ref="H3081">FREQUENCY(IF('Data Transformation'!$B$4:$B$8425=B3075,'Data Transformation'!$G$4:$G$8425),'Bin Analysis'!$B3081)</f>
        <v>2</v>
      </c>
      <c r="I3081">
        <f t="shared" si="385"/>
        <v>1</v>
      </c>
      <c r="J3081">
        <f t="shared" si="386"/>
        <v>1</v>
      </c>
      <c r="K3081">
        <f>J3081*Weighting!$W$9</f>
        <v>3</v>
      </c>
      <c r="M3081" s="14"/>
    </row>
    <row r="3082" spans="1:25" x14ac:dyDescent="0.45">
      <c r="A3082" s="32">
        <f>IF(Weighting!$P$10&gt;0,B3082,"")</f>
        <v>0.75837398350000007</v>
      </c>
      <c r="B3082">
        <f>Weighting!$C$10</f>
        <v>0.75837398350000007</v>
      </c>
      <c r="C3082">
        <f>Weighting!$F$10</f>
        <v>0</v>
      </c>
      <c r="D3082" t="b">
        <f>IF(C3082=1,'Data Transformation'!$G$3+0.5*'Data Transformation'!$W$25,IF(C3083=1,D3083-'Data Transformation'!$W$25,FALSE))</f>
        <v>0</v>
      </c>
      <c r="E3082" t="str">
        <f t="array" ref="E3082">IF(ISLOGICAL(D3082),"",FREQUENCY(IF('Data Transformation'!$B$425:$B$8425='Bin Analysis'!$B3075,'Data Transformation'!$G$425:$G$8425),D3082))</f>
        <v/>
      </c>
      <c r="F3082" t="str">
        <f t="shared" si="384"/>
        <v/>
      </c>
      <c r="G3082">
        <f>Weighting!$H$10</f>
        <v>0</v>
      </c>
      <c r="H3082">
        <f t="array" ref="H3082">FREQUENCY(IF('Data Transformation'!$B$4:$B$8425=B3075,'Data Transformation'!$G$4:$G$8425),'Bin Analysis'!$B3082)</f>
        <v>2</v>
      </c>
      <c r="I3082">
        <f t="shared" si="385"/>
        <v>0</v>
      </c>
      <c r="J3082">
        <f t="shared" si="386"/>
        <v>0</v>
      </c>
      <c r="K3082">
        <f>J3082*Weighting!$W$10</f>
        <v>0</v>
      </c>
      <c r="M3082" s="14"/>
    </row>
    <row r="3083" spans="1:25" x14ac:dyDescent="0.45">
      <c r="A3083" s="32">
        <f>IF(Weighting!$P$11&gt;0,B3083,"")</f>
        <v>0.86404878020000009</v>
      </c>
      <c r="B3083">
        <f>Weighting!$C$11</f>
        <v>0.86404878020000009</v>
      </c>
      <c r="C3083">
        <f>Weighting!$F$11</f>
        <v>0</v>
      </c>
      <c r="D3083" t="b">
        <f>IF(C3083=1,'Data Transformation'!$G$3+0.5*'Data Transformation'!$W$25,IF(C3084=1,D3084-'Data Transformation'!$W$25,FALSE))</f>
        <v>0</v>
      </c>
      <c r="E3083" t="str">
        <f t="array" ref="E3083">IF(ISLOGICAL(D3083),"",FREQUENCY(IF('Data Transformation'!$B$425:$B$8425='Bin Analysis'!$B3075,'Data Transformation'!$G$425:$G$8425),D3083))</f>
        <v/>
      </c>
      <c r="F3083" t="str">
        <f t="shared" si="384"/>
        <v/>
      </c>
      <c r="G3083">
        <f>Weighting!$H$11</f>
        <v>0</v>
      </c>
      <c r="H3083">
        <f t="array" ref="H3083">FREQUENCY(IF('Data Transformation'!$B$4:$B$8425=B3075,'Data Transformation'!$G$4:$G$8425),'Bin Analysis'!$B3083)</f>
        <v>8</v>
      </c>
      <c r="I3083">
        <f t="shared" si="385"/>
        <v>6</v>
      </c>
      <c r="J3083">
        <f t="shared" si="386"/>
        <v>1</v>
      </c>
      <c r="K3083">
        <f>J3083*Weighting!$W$11</f>
        <v>3</v>
      </c>
      <c r="M3083" s="14"/>
    </row>
    <row r="3084" spans="1:25" x14ac:dyDescent="0.45">
      <c r="A3084" s="32">
        <f>IF(Weighting!$P$12&gt;0,B3084,"")</f>
        <v>0.96972357690000011</v>
      </c>
      <c r="B3084">
        <f>Weighting!$C$12</f>
        <v>0.96972357690000011</v>
      </c>
      <c r="C3084">
        <f>Weighting!$F$12</f>
        <v>0</v>
      </c>
      <c r="D3084">
        <f>IF(C3084=1,'Data Transformation'!$G$3+0.5*'Data Transformation'!$W$25,IF(C3085=1,D3085-'Data Transformation'!$W$25,FALSE))</f>
        <v>0.76999999999999991</v>
      </c>
      <c r="E3084">
        <f t="array" ref="E3084">IF(ISLOGICAL(D3084),"",FREQUENCY(IF('Data Transformation'!$B$425:$B$8425='Bin Analysis'!$B3075,'Data Transformation'!$G$425:$G$8425),D3084))</f>
        <v>2</v>
      </c>
      <c r="F3084" t="e">
        <f t="shared" si="384"/>
        <v>#VALUE!</v>
      </c>
      <c r="G3084">
        <f>Weighting!$H$12</f>
        <v>0</v>
      </c>
      <c r="H3084">
        <f t="array" ref="H3084">FREQUENCY(IF('Data Transformation'!$B$4:$B$8425=B3075,'Data Transformation'!$G$4:$G$8425),'Bin Analysis'!$B3084)</f>
        <v>15</v>
      </c>
      <c r="I3084">
        <f t="shared" si="385"/>
        <v>7</v>
      </c>
      <c r="J3084">
        <f t="shared" si="386"/>
        <v>1</v>
      </c>
      <c r="K3084">
        <f>J3084*Weighting!$W$12</f>
        <v>2</v>
      </c>
      <c r="M3084" s="14"/>
    </row>
    <row r="3085" spans="1:25" x14ac:dyDescent="0.45">
      <c r="A3085" s="32">
        <f>IF(Weighting!$P$13&gt;0,B3085,"")</f>
        <v>1.0753983736000001</v>
      </c>
      <c r="B3085">
        <f>Weighting!$C$13</f>
        <v>1.0753983736000001</v>
      </c>
      <c r="C3085">
        <f>Weighting!$F$13</f>
        <v>1</v>
      </c>
      <c r="D3085">
        <f>IF(C3085=1,'Data Transformation'!$G$3+0.5*'Data Transformation'!$W$25,IF(C3086=1,D3086-'Data Transformation'!$W$25,FALSE))</f>
        <v>1.17</v>
      </c>
      <c r="E3085">
        <f t="array" ref="E3085">IF(ISLOGICAL(D3085),"",FREQUENCY(IF('Data Transformation'!$B$425:$B$8425='Bin Analysis'!$B3075,'Data Transformation'!$G$425:$G$8425),D3085))</f>
        <v>17</v>
      </c>
      <c r="F3085">
        <f t="shared" si="384"/>
        <v>15</v>
      </c>
      <c r="G3085">
        <f>Weighting!$H$13</f>
        <v>0</v>
      </c>
      <c r="H3085">
        <f t="array" ref="H3085">FREQUENCY(IF('Data Transformation'!$B$4:$B$8425=B3075,'Data Transformation'!$G$4:$G$8425),'Bin Analysis'!$B3085)</f>
        <v>17</v>
      </c>
      <c r="I3085">
        <f t="shared" si="385"/>
        <v>2</v>
      </c>
      <c r="J3085">
        <f t="shared" si="386"/>
        <v>1</v>
      </c>
      <c r="K3085">
        <f>J3085*Weighting!$W$13</f>
        <v>1</v>
      </c>
      <c r="M3085" s="14"/>
    </row>
    <row r="3086" spans="1:25" x14ac:dyDescent="0.45">
      <c r="A3086" s="32">
        <f>IF(Weighting!$P$14&gt;0,B3086,"")</f>
        <v>1.1810731703000001</v>
      </c>
      <c r="B3086">
        <f>Weighting!$C$14</f>
        <v>1.1810731703000001</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18</v>
      </c>
      <c r="I3086">
        <f t="shared" si="385"/>
        <v>1</v>
      </c>
      <c r="J3086">
        <f t="shared" si="386"/>
        <v>1</v>
      </c>
      <c r="K3086">
        <f>J3086*Weighting!$W$14</f>
        <v>2</v>
      </c>
      <c r="M3086" s="14"/>
    </row>
    <row r="3087" spans="1:25" x14ac:dyDescent="0.45">
      <c r="A3087" s="32">
        <f>IF(Weighting!$P$15&gt;0,B3087,"")</f>
        <v>1.2867489670000001</v>
      </c>
      <c r="B3087">
        <f>Weighting!$C$15</f>
        <v>1.2867489670000001</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18</v>
      </c>
      <c r="I3087">
        <f t="shared" si="385"/>
        <v>0</v>
      </c>
      <c r="J3087">
        <f t="shared" si="386"/>
        <v>0</v>
      </c>
      <c r="K3087">
        <f>J3087*Weighting!$W$15</f>
        <v>0</v>
      </c>
      <c r="M3087" s="14"/>
    </row>
    <row r="3088" spans="1:25" x14ac:dyDescent="0.45">
      <c r="A3088" s="32" t="str">
        <f>IF(Weighting!$P$16&gt;0,B3088,"")</f>
        <v/>
      </c>
      <c r="B3088">
        <f>Weighting!$C$16</f>
        <v>1.3924227637000002</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18</v>
      </c>
      <c r="I3088">
        <f t="shared" si="385"/>
        <v>0</v>
      </c>
      <c r="J3088">
        <f t="shared" si="386"/>
        <v>0</v>
      </c>
      <c r="K3088">
        <f>J3088*Weighting!$W$16</f>
        <v>0</v>
      </c>
      <c r="M3088" s="14"/>
    </row>
    <row r="3089" spans="1:25" x14ac:dyDescent="0.45">
      <c r="A3089" s="32" t="str">
        <f>IF(Weighting!$P$17&gt;0,B3089,"")</f>
        <v/>
      </c>
      <c r="B3089">
        <f>Weighting!$C$17</f>
        <v>1.4980975604000002</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18</v>
      </c>
      <c r="I3089">
        <f t="shared" si="385"/>
        <v>0</v>
      </c>
      <c r="J3089">
        <f t="shared" si="386"/>
        <v>0</v>
      </c>
      <c r="K3089">
        <f>J3089*Weighting!$W$17</f>
        <v>0</v>
      </c>
      <c r="M3089" s="14"/>
    </row>
    <row r="3090" spans="1:25" x14ac:dyDescent="0.45">
      <c r="A3090" s="32" t="str">
        <f>IF(Weighting!$P$18&gt;0,B3090,"")</f>
        <v/>
      </c>
      <c r="B3090">
        <f>Weighting!$C$18</f>
        <v>1.6037723571000002</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18</v>
      </c>
      <c r="I3090">
        <f t="shared" si="385"/>
        <v>0</v>
      </c>
      <c r="J3090">
        <f t="shared" si="386"/>
        <v>0</v>
      </c>
      <c r="K3090">
        <f>J3090*Weighting!$W$18</f>
        <v>0</v>
      </c>
      <c r="M3090" s="14"/>
    </row>
    <row r="3091" spans="1:25" x14ac:dyDescent="0.45">
      <c r="A3091" s="32" t="str">
        <f>IF(Weighting!$P$19&gt;0,B3091,"")</f>
        <v/>
      </c>
      <c r="B3091">
        <f>Weighting!$C$19</f>
        <v>1.7094471538000002</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18</v>
      </c>
      <c r="I3091">
        <f t="shared" si="385"/>
        <v>0</v>
      </c>
      <c r="J3091">
        <f t="shared" si="386"/>
        <v>0</v>
      </c>
      <c r="K3091">
        <f>J3091*Weighting!$W$19</f>
        <v>0</v>
      </c>
      <c r="M3091" s="14"/>
    </row>
    <row r="3092" spans="1:25" x14ac:dyDescent="0.45">
      <c r="A3092" s="32" t="str">
        <f>IF(Weighting!$P$20&gt;0,B3092,"")</f>
        <v/>
      </c>
      <c r="B3092">
        <f>Weighting!$C$20</f>
        <v>1.8151219505000002</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18</v>
      </c>
      <c r="I3092">
        <f t="shared" si="385"/>
        <v>0</v>
      </c>
      <c r="J3092">
        <f t="shared" si="386"/>
        <v>0</v>
      </c>
      <c r="K3092">
        <f>J3092*Weighting!$W$20</f>
        <v>0</v>
      </c>
      <c r="M3092" s="14"/>
    </row>
    <row r="3093" spans="1:25" x14ac:dyDescent="0.45">
      <c r="A3093" s="32" t="str">
        <f>IF(Weighting!$P$21&gt;0,B3093,"")</f>
        <v/>
      </c>
      <c r="B3093">
        <f>Weighting!$C$21</f>
        <v>1.9207967472000003</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18</v>
      </c>
      <c r="I3093">
        <f t="shared" si="385"/>
        <v>0</v>
      </c>
      <c r="J3093">
        <f t="shared" si="386"/>
        <v>0</v>
      </c>
      <c r="K3093">
        <f>J3093*Weighting!$W$21</f>
        <v>0</v>
      </c>
      <c r="M3093" s="14"/>
    </row>
    <row r="3094" spans="1:25" x14ac:dyDescent="0.45">
      <c r="A3094" s="32" t="str">
        <f>IF(Weighting!$P$22&gt;0,B3094,"")</f>
        <v/>
      </c>
      <c r="B3094">
        <f>Weighting!$C$22</f>
        <v>2.0264715439000001</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18</v>
      </c>
      <c r="I3094">
        <f t="shared" si="385"/>
        <v>0</v>
      </c>
      <c r="J3094">
        <f t="shared" si="386"/>
        <v>0</v>
      </c>
      <c r="K3094">
        <f>J3094*Weighting!$W$22</f>
        <v>0</v>
      </c>
      <c r="M3094" s="14"/>
    </row>
    <row r="3095" spans="1:25" x14ac:dyDescent="0.45">
      <c r="A3095" s="32" t="str">
        <f>IF(Weighting!$P$23&gt;0,B3095,"")</f>
        <v/>
      </c>
      <c r="B3095">
        <f>Weighting!$C$23</f>
        <v>2.1321463405999999</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18</v>
      </c>
      <c r="I3095">
        <f t="shared" si="385"/>
        <v>0</v>
      </c>
      <c r="J3095">
        <f t="shared" si="386"/>
        <v>0</v>
      </c>
      <c r="K3095">
        <f>J3095*Weighting!$W$23</f>
        <v>0</v>
      </c>
      <c r="M3095" s="14"/>
    </row>
    <row r="3096" spans="1:25" x14ac:dyDescent="0.45">
      <c r="A3096" s="32" t="str">
        <f>IF(Weighting!$P$24&gt;0,B3096,"")</f>
        <v/>
      </c>
      <c r="B3096">
        <f>Weighting!$C$24</f>
        <v>2.2378211372999997</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18</v>
      </c>
      <c r="I3096">
        <f t="shared" si="385"/>
        <v>0</v>
      </c>
      <c r="J3096">
        <f t="shared" si="386"/>
        <v>0</v>
      </c>
      <c r="K3096">
        <f>J3096*Weighting!$W$24</f>
        <v>0</v>
      </c>
      <c r="M3096" s="14"/>
    </row>
    <row r="3097" spans="1:25" x14ac:dyDescent="0.45">
      <c r="A3097" s="32" t="str">
        <f>IF(Weighting!$P$25&gt;0,B3097,"")</f>
        <v/>
      </c>
      <c r="B3097">
        <f>Weighting!$C$25</f>
        <v>2.3434959339999994</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18</v>
      </c>
      <c r="I3097">
        <f t="shared" si="385"/>
        <v>0</v>
      </c>
      <c r="J3097">
        <f t="shared" si="386"/>
        <v>0</v>
      </c>
      <c r="K3097">
        <f>J3097*Weighting!$W$25</f>
        <v>0</v>
      </c>
      <c r="M3097" s="14"/>
    </row>
    <row r="3098" spans="1:25" x14ac:dyDescent="0.45">
      <c r="O3098"/>
      <c r="P3098"/>
      <c r="Q3098"/>
      <c r="R3098"/>
    </row>
    <row r="3099" spans="1:25" ht="23.15" x14ac:dyDescent="0.6">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20</v>
      </c>
      <c r="N3099" s="27">
        <f>IF('Input and Summary Results'!$J$16="minimum",'Bin Analysis'!X3100/(M3099-1),'Bin Analysis'!Y3099/('Bin Analysis'!M3099-1))</f>
        <v>0</v>
      </c>
      <c r="O3099" s="27">
        <f>IF(M3099=FALSE,NA(),(VLOOKUP(1,C3102:K3121,4,FALSE))/(M3099-1))</f>
        <v>0.26315789473684209</v>
      </c>
      <c r="P3099" s="27">
        <f>IF(M3099=FALSE,NA(),SUM(J3102:J3121)/Weighting!$S$5)</f>
        <v>0.7</v>
      </c>
      <c r="Q3099" s="27">
        <f>IF(M3099=FALSE,NA(),SUM(K3102:K3121)/Weighting!$S$6)</f>
        <v>0.65217391304347827</v>
      </c>
      <c r="R3099" s="27">
        <f>IF(M3099=FALSE,NA(),(VLOOKUP(1,G3102:K3121,3,FALSE))/(M3099-1))</f>
        <v>0.57894736842105265</v>
      </c>
      <c r="S3099" s="22" t="str">
        <f>IF(M3099=FALSE,NA(),IF(SUM(J3102:J3121)=2,"yes","no"))</f>
        <v>no</v>
      </c>
      <c r="X3099" s="2" cm="2">
        <f t="array" ref="X3099:X3100">FREQUENCY(IF('Data Transformation'!$B$425:$B$6424='Bin Analysis'!L3099,'Data Transformation'!$G$425:$G$6424),'Data Transformation'!$U$11)</f>
        <v>19</v>
      </c>
      <c r="Y3099" s="2" cm="2">
        <f t="array" ref="Y3099:Y3100">FREQUENCY(IF('Data Transformation'!$B$425:$B$6424='Bin Analysis'!L3099,'Data Transformation'!$G$425:$G$6424),'Data Transformation'!$U$12)</f>
        <v>14</v>
      </c>
    </row>
    <row r="3100" spans="1:25" x14ac:dyDescent="0.45">
      <c r="A3100" s="14" t="s">
        <v>67</v>
      </c>
      <c r="B3100" t="s">
        <v>47</v>
      </c>
      <c r="C3100" t="s">
        <v>5</v>
      </c>
      <c r="D3100" t="s">
        <v>100</v>
      </c>
      <c r="E3100" t="s">
        <v>101</v>
      </c>
      <c r="F3100" t="s">
        <v>102</v>
      </c>
      <c r="G3100" t="s">
        <v>70</v>
      </c>
      <c r="H3100" t="s">
        <v>31</v>
      </c>
      <c r="I3100" t="s">
        <v>32</v>
      </c>
      <c r="J3100" t="s">
        <v>46</v>
      </c>
      <c r="K3100" s="14" t="s">
        <v>45</v>
      </c>
      <c r="M3100" s="14"/>
      <c r="X3100" s="2">
        <v>0</v>
      </c>
      <c r="Y3100" s="2">
        <v>5</v>
      </c>
    </row>
    <row r="3101" spans="1:25" x14ac:dyDescent="0.4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45">
      <c r="A3102" s="32">
        <f>IF(Weighting!$P$6&gt;0,B3102,"")</f>
        <v>0.3356747967</v>
      </c>
      <c r="B3102">
        <f>Weighting!$C$6</f>
        <v>0.3356747967</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11</v>
      </c>
      <c r="I3102">
        <f>H3102-H3101</f>
        <v>11</v>
      </c>
      <c r="J3102">
        <f>IF(I3102=0,0,1)</f>
        <v>1</v>
      </c>
      <c r="K3102">
        <f>J3102*Weighting!$W$6</f>
        <v>1</v>
      </c>
      <c r="M3102" s="14"/>
    </row>
    <row r="3103" spans="1:25" x14ac:dyDescent="0.45">
      <c r="A3103" s="32">
        <f>IF(Weighting!$P$7&gt;0,B3103,"")</f>
        <v>0.44134959340000002</v>
      </c>
      <c r="B3103">
        <f>Weighting!$C$7</f>
        <v>0.44134959340000002</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12</v>
      </c>
      <c r="I3103">
        <f t="shared" ref="I3103:I3121" si="388">H3103-H3102</f>
        <v>1</v>
      </c>
      <c r="J3103">
        <f>IF(I3103=0,0,1)</f>
        <v>1</v>
      </c>
      <c r="K3103">
        <f>J3103*Weighting!$W$7</f>
        <v>2</v>
      </c>
      <c r="M3103" s="14"/>
    </row>
    <row r="3104" spans="1:25" x14ac:dyDescent="0.45">
      <c r="A3104" s="32">
        <f>IF(Weighting!$P$8&gt;0,B3104,"")</f>
        <v>0.54702439010000004</v>
      </c>
      <c r="B3104">
        <f>Weighting!$C$8</f>
        <v>0.54702439010000004</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13</v>
      </c>
      <c r="I3104">
        <f t="shared" si="388"/>
        <v>1</v>
      </c>
      <c r="J3104">
        <f t="shared" ref="J3104:J3121" si="389">IF(I3104=0,0,1)</f>
        <v>1</v>
      </c>
      <c r="K3104">
        <f>J3104*Weighting!$W$8</f>
        <v>3</v>
      </c>
      <c r="M3104" s="14"/>
    </row>
    <row r="3105" spans="1:13" x14ac:dyDescent="0.45">
      <c r="A3105" s="32">
        <f>IF(Weighting!$P$9&gt;0,B3105,"")</f>
        <v>0.65269918680000005</v>
      </c>
      <c r="B3105" s="50">
        <f>Weighting!$C$9</f>
        <v>0.65269918680000005</v>
      </c>
      <c r="C3105">
        <f>Weighting!$F$9</f>
        <v>0</v>
      </c>
      <c r="D3105" t="b">
        <f>IF(C3105=1,'Data Transformation'!$G$3+0.5*'Data Transformation'!$W$25,IF(C3106=1,D3106-'Data Transformation'!$W$25,FALSE))</f>
        <v>0</v>
      </c>
      <c r="E3105" t="str">
        <f t="array" ref="E3105">IF(ISLOGICAL(D3105),"",FREQUENCY(IF('Data Transformation'!$B$425:$B$8425='Bin Analysis'!$B3099,'Data Transformation'!$G$425:$G$8425),D3105))</f>
        <v/>
      </c>
      <c r="F3105" t="str">
        <f t="shared" si="387"/>
        <v/>
      </c>
      <c r="G3105">
        <f>Weighting!$H$9</f>
        <v>0</v>
      </c>
      <c r="H3105">
        <f t="array" ref="H3105">FREQUENCY(IF('Data Transformation'!$B$4:$B$8425=B3099,'Data Transformation'!$G$4:$G$8425),'Bin Analysis'!$B3105)</f>
        <v>14</v>
      </c>
      <c r="I3105">
        <f t="shared" si="388"/>
        <v>1</v>
      </c>
      <c r="J3105">
        <f t="shared" si="389"/>
        <v>1</v>
      </c>
      <c r="K3105">
        <f>J3105*Weighting!$W$9</f>
        <v>3</v>
      </c>
      <c r="M3105" s="14"/>
    </row>
    <row r="3106" spans="1:13" x14ac:dyDescent="0.45">
      <c r="A3106" s="32">
        <f>IF(Weighting!$P$10&gt;0,B3106,"")</f>
        <v>0.75837398350000007</v>
      </c>
      <c r="B3106">
        <f>Weighting!$C$10</f>
        <v>0.75837398350000007</v>
      </c>
      <c r="C3106">
        <f>Weighting!$F$10</f>
        <v>0</v>
      </c>
      <c r="D3106" t="b">
        <f>IF(C3106=1,'Data Transformation'!$G$3+0.5*'Data Transformation'!$W$25,IF(C3107=1,D3107-'Data Transformation'!$W$25,FALSE))</f>
        <v>0</v>
      </c>
      <c r="E3106" t="str">
        <f t="array" ref="E3106">IF(ISLOGICAL(D3106),"",FREQUENCY(IF('Data Transformation'!$B$425:$B$8425='Bin Analysis'!$B3099,'Data Transformation'!$G$425:$G$8425),D3106))</f>
        <v/>
      </c>
      <c r="F3106" t="str">
        <f t="shared" si="387"/>
        <v/>
      </c>
      <c r="G3106">
        <f>Weighting!$H$10</f>
        <v>0</v>
      </c>
      <c r="H3106">
        <f t="array" ref="H3106">FREQUENCY(IF('Data Transformation'!$B$4:$B$8425=B3099,'Data Transformation'!$G$4:$G$8425),'Bin Analysis'!$B3106)</f>
        <v>14</v>
      </c>
      <c r="I3106">
        <f t="shared" si="388"/>
        <v>0</v>
      </c>
      <c r="J3106">
        <f t="shared" si="389"/>
        <v>0</v>
      </c>
      <c r="K3106">
        <f>J3106*Weighting!$W$10</f>
        <v>0</v>
      </c>
      <c r="M3106" s="14"/>
    </row>
    <row r="3107" spans="1:13" x14ac:dyDescent="0.45">
      <c r="A3107" s="32">
        <f>IF(Weighting!$P$11&gt;0,B3107,"")</f>
        <v>0.86404878020000009</v>
      </c>
      <c r="B3107">
        <f>Weighting!$C$11</f>
        <v>0.86404878020000009</v>
      </c>
      <c r="C3107">
        <f>Weighting!$F$11</f>
        <v>0</v>
      </c>
      <c r="D3107" t="b">
        <f>IF(C3107=1,'Data Transformation'!$G$3+0.5*'Data Transformation'!$W$25,IF(C3108=1,D3108-'Data Transformation'!$W$25,FALSE))</f>
        <v>0</v>
      </c>
      <c r="E3107" t="str">
        <f t="array" ref="E3107">IF(ISLOGICAL(D3107),"",FREQUENCY(IF('Data Transformation'!$B$425:$B$8425='Bin Analysis'!$B3099,'Data Transformation'!$G$425:$G$8425),D3107))</f>
        <v/>
      </c>
      <c r="F3107" t="str">
        <f t="shared" si="387"/>
        <v/>
      </c>
      <c r="G3107">
        <f>Weighting!$H$11</f>
        <v>0</v>
      </c>
      <c r="H3107">
        <f t="array" ref="H3107">FREQUENCY(IF('Data Transformation'!$B$4:$B$8425=B3099,'Data Transformation'!$G$4:$G$8425),'Bin Analysis'!$B3107)</f>
        <v>15</v>
      </c>
      <c r="I3107">
        <f t="shared" si="388"/>
        <v>1</v>
      </c>
      <c r="J3107">
        <f t="shared" si="389"/>
        <v>1</v>
      </c>
      <c r="K3107">
        <f>J3107*Weighting!$W$11</f>
        <v>3</v>
      </c>
      <c r="M3107" s="14"/>
    </row>
    <row r="3108" spans="1:13" x14ac:dyDescent="0.45">
      <c r="A3108" s="32">
        <f>IF(Weighting!$P$12&gt;0,B3108,"")</f>
        <v>0.96972357690000011</v>
      </c>
      <c r="B3108">
        <f>Weighting!$C$12</f>
        <v>0.96972357690000011</v>
      </c>
      <c r="C3108">
        <f>Weighting!$F$12</f>
        <v>0</v>
      </c>
      <c r="D3108">
        <f>IF(C3108=1,'Data Transformation'!$G$3+0.5*'Data Transformation'!$W$25,IF(C3109=1,D3109-'Data Transformation'!$W$25,FALSE))</f>
        <v>0.76999999999999991</v>
      </c>
      <c r="E3108">
        <f t="array" ref="E3108">IF(ISLOGICAL(D3108),"",FREQUENCY(IF('Data Transformation'!$B$425:$B$8425='Bin Analysis'!$B3099,'Data Transformation'!$G$425:$G$8425),D3108))</f>
        <v>14</v>
      </c>
      <c r="F3108" t="e">
        <f t="shared" si="387"/>
        <v>#VALUE!</v>
      </c>
      <c r="G3108">
        <f>Weighting!$H$12</f>
        <v>0</v>
      </c>
      <c r="H3108">
        <f t="array" ref="H3108">FREQUENCY(IF('Data Transformation'!$B$4:$B$8425=B3099,'Data Transformation'!$G$4:$G$8425),'Bin Analysis'!$B3108)</f>
        <v>18</v>
      </c>
      <c r="I3108">
        <f t="shared" si="388"/>
        <v>3</v>
      </c>
      <c r="J3108">
        <f t="shared" si="389"/>
        <v>1</v>
      </c>
      <c r="K3108">
        <f>J3108*Weighting!$W$12</f>
        <v>2</v>
      </c>
      <c r="M3108" s="14"/>
    </row>
    <row r="3109" spans="1:13" x14ac:dyDescent="0.45">
      <c r="A3109" s="32">
        <f>IF(Weighting!$P$13&gt;0,B3109,"")</f>
        <v>1.0753983736000001</v>
      </c>
      <c r="B3109">
        <f>Weighting!$C$13</f>
        <v>1.0753983736000001</v>
      </c>
      <c r="C3109">
        <f>Weighting!$F$13</f>
        <v>1</v>
      </c>
      <c r="D3109">
        <f>IF(C3109=1,'Data Transformation'!$G$3+0.5*'Data Transformation'!$W$25,IF(C3110=1,D3110-'Data Transformation'!$W$25,FALSE))</f>
        <v>1.17</v>
      </c>
      <c r="E3109">
        <f t="array" ref="E3109">IF(ISLOGICAL(D3109),"",FREQUENCY(IF('Data Transformation'!$B$425:$B$8425='Bin Analysis'!$B3099,'Data Transformation'!$G$425:$G$8425),D3109))</f>
        <v>19</v>
      </c>
      <c r="F3109">
        <f t="shared" si="387"/>
        <v>5</v>
      </c>
      <c r="G3109">
        <f>Weighting!$H$13</f>
        <v>0</v>
      </c>
      <c r="H3109">
        <f t="array" ref="H3109">FREQUENCY(IF('Data Transformation'!$B$4:$B$8425=B3099,'Data Transformation'!$G$4:$G$8425),'Bin Analysis'!$B3109)</f>
        <v>20</v>
      </c>
      <c r="I3109">
        <f t="shared" si="388"/>
        <v>2</v>
      </c>
      <c r="J3109">
        <f t="shared" si="389"/>
        <v>1</v>
      </c>
      <c r="K3109">
        <f>J3109*Weighting!$W$13</f>
        <v>1</v>
      </c>
      <c r="M3109" s="14"/>
    </row>
    <row r="3110" spans="1:13" x14ac:dyDescent="0.45">
      <c r="A3110" s="32">
        <f>IF(Weighting!$P$14&gt;0,B3110,"")</f>
        <v>1.1810731703000001</v>
      </c>
      <c r="B3110">
        <f>Weighting!$C$14</f>
        <v>1.1810731703000001</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20</v>
      </c>
      <c r="I3110">
        <f t="shared" si="388"/>
        <v>0</v>
      </c>
      <c r="J3110">
        <f t="shared" si="389"/>
        <v>0</v>
      </c>
      <c r="K3110">
        <f>J3110*Weighting!$W$14</f>
        <v>0</v>
      </c>
      <c r="M3110" s="14"/>
    </row>
    <row r="3111" spans="1:13" x14ac:dyDescent="0.45">
      <c r="A3111" s="32">
        <f>IF(Weighting!$P$15&gt;0,B3111,"")</f>
        <v>1.2867489670000001</v>
      </c>
      <c r="B3111">
        <f>Weighting!$C$15</f>
        <v>1.2867489670000001</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20</v>
      </c>
      <c r="I3111">
        <f t="shared" si="388"/>
        <v>0</v>
      </c>
      <c r="J3111">
        <f t="shared" si="389"/>
        <v>0</v>
      </c>
      <c r="K3111">
        <f>J3111*Weighting!$W$15</f>
        <v>0</v>
      </c>
      <c r="M3111" s="14"/>
    </row>
    <row r="3112" spans="1:13" x14ac:dyDescent="0.45">
      <c r="A3112" s="32" t="str">
        <f>IF(Weighting!$P$16&gt;0,B3112,"")</f>
        <v/>
      </c>
      <c r="B3112">
        <f>Weighting!$C$16</f>
        <v>1.3924227637000002</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20</v>
      </c>
      <c r="I3112">
        <f t="shared" si="388"/>
        <v>0</v>
      </c>
      <c r="J3112">
        <f t="shared" si="389"/>
        <v>0</v>
      </c>
      <c r="K3112">
        <f>J3112*Weighting!$W$16</f>
        <v>0</v>
      </c>
      <c r="M3112" s="14"/>
    </row>
    <row r="3113" spans="1:13" x14ac:dyDescent="0.45">
      <c r="A3113" s="32" t="str">
        <f>IF(Weighting!$P$17&gt;0,B3113,"")</f>
        <v/>
      </c>
      <c r="B3113">
        <f>Weighting!$C$17</f>
        <v>1.4980975604000002</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20</v>
      </c>
      <c r="I3113">
        <f t="shared" si="388"/>
        <v>0</v>
      </c>
      <c r="J3113">
        <f t="shared" si="389"/>
        <v>0</v>
      </c>
      <c r="K3113">
        <f>J3113*Weighting!$W$17</f>
        <v>0</v>
      </c>
      <c r="M3113" s="14"/>
    </row>
    <row r="3114" spans="1:13" x14ac:dyDescent="0.45">
      <c r="A3114" s="32" t="str">
        <f>IF(Weighting!$P$18&gt;0,B3114,"")</f>
        <v/>
      </c>
      <c r="B3114">
        <f>Weighting!$C$18</f>
        <v>1.6037723571000002</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20</v>
      </c>
      <c r="I3114">
        <f t="shared" si="388"/>
        <v>0</v>
      </c>
      <c r="J3114">
        <f t="shared" si="389"/>
        <v>0</v>
      </c>
      <c r="K3114">
        <f>J3114*Weighting!$W$18</f>
        <v>0</v>
      </c>
      <c r="M3114" s="14"/>
    </row>
    <row r="3115" spans="1:13" x14ac:dyDescent="0.45">
      <c r="A3115" s="32" t="str">
        <f>IF(Weighting!$P$19&gt;0,B3115,"")</f>
        <v/>
      </c>
      <c r="B3115">
        <f>Weighting!$C$19</f>
        <v>1.7094471538000002</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20</v>
      </c>
      <c r="I3115">
        <f t="shared" si="388"/>
        <v>0</v>
      </c>
      <c r="J3115">
        <f t="shared" si="389"/>
        <v>0</v>
      </c>
      <c r="K3115">
        <f>J3115*Weighting!$W$19</f>
        <v>0</v>
      </c>
      <c r="M3115" s="14"/>
    </row>
    <row r="3116" spans="1:13" x14ac:dyDescent="0.45">
      <c r="A3116" s="32" t="str">
        <f>IF(Weighting!$P$20&gt;0,B3116,"")</f>
        <v/>
      </c>
      <c r="B3116">
        <f>Weighting!$C$20</f>
        <v>1.8151219505000002</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20</v>
      </c>
      <c r="I3116">
        <f t="shared" si="388"/>
        <v>0</v>
      </c>
      <c r="J3116">
        <f t="shared" si="389"/>
        <v>0</v>
      </c>
      <c r="K3116">
        <f>J3116*Weighting!$W$20</f>
        <v>0</v>
      </c>
      <c r="M3116" s="14"/>
    </row>
    <row r="3117" spans="1:13" x14ac:dyDescent="0.45">
      <c r="A3117" s="32" t="str">
        <f>IF(Weighting!$P$21&gt;0,B3117,"")</f>
        <v/>
      </c>
      <c r="B3117">
        <f>Weighting!$C$21</f>
        <v>1.9207967472000003</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20</v>
      </c>
      <c r="I3117">
        <f t="shared" si="388"/>
        <v>0</v>
      </c>
      <c r="J3117">
        <f t="shared" si="389"/>
        <v>0</v>
      </c>
      <c r="K3117">
        <f>J3117*Weighting!$W$21</f>
        <v>0</v>
      </c>
      <c r="M3117" s="14"/>
    </row>
    <row r="3118" spans="1:13" x14ac:dyDescent="0.45">
      <c r="A3118" s="32" t="str">
        <f>IF(Weighting!$P$22&gt;0,B3118,"")</f>
        <v/>
      </c>
      <c r="B3118">
        <f>Weighting!$C$22</f>
        <v>2.0264715439000001</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20</v>
      </c>
      <c r="I3118">
        <f t="shared" si="388"/>
        <v>0</v>
      </c>
      <c r="J3118">
        <f t="shared" si="389"/>
        <v>0</v>
      </c>
      <c r="K3118">
        <f>J3118*Weighting!$W$22</f>
        <v>0</v>
      </c>
      <c r="M3118" s="14"/>
    </row>
    <row r="3119" spans="1:13" x14ac:dyDescent="0.45">
      <c r="A3119" s="32" t="str">
        <f>IF(Weighting!$P$23&gt;0,B3119,"")</f>
        <v/>
      </c>
      <c r="B3119">
        <f>Weighting!$C$23</f>
        <v>2.1321463405999999</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20</v>
      </c>
      <c r="I3119">
        <f t="shared" si="388"/>
        <v>0</v>
      </c>
      <c r="J3119">
        <f t="shared" si="389"/>
        <v>0</v>
      </c>
      <c r="K3119">
        <f>J3119*Weighting!$W$23</f>
        <v>0</v>
      </c>
      <c r="M3119" s="14"/>
    </row>
    <row r="3120" spans="1:13" x14ac:dyDescent="0.45">
      <c r="A3120" s="32" t="str">
        <f>IF(Weighting!$P$24&gt;0,B3120,"")</f>
        <v/>
      </c>
      <c r="B3120">
        <f>Weighting!$C$24</f>
        <v>2.2378211372999997</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20</v>
      </c>
      <c r="I3120">
        <f t="shared" si="388"/>
        <v>0</v>
      </c>
      <c r="J3120">
        <f t="shared" si="389"/>
        <v>0</v>
      </c>
      <c r="K3120">
        <f>J3120*Weighting!$W$24</f>
        <v>0</v>
      </c>
      <c r="M3120" s="14"/>
    </row>
    <row r="3121" spans="1:25" x14ac:dyDescent="0.45">
      <c r="A3121" s="32" t="str">
        <f>IF(Weighting!$P$25&gt;0,B3121,"")</f>
        <v/>
      </c>
      <c r="B3121">
        <f>Weighting!$C$25</f>
        <v>2.3434959339999994</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20</v>
      </c>
      <c r="I3121">
        <f t="shared" si="388"/>
        <v>0</v>
      </c>
      <c r="J3121">
        <f t="shared" si="389"/>
        <v>0</v>
      </c>
      <c r="K3121">
        <f>J3121*Weighting!$W$25</f>
        <v>0</v>
      </c>
      <c r="M3121" s="14"/>
    </row>
    <row r="3122" spans="1:25" x14ac:dyDescent="0.45">
      <c r="N3122" s="57"/>
      <c r="O3122"/>
      <c r="P3122"/>
      <c r="Q3122"/>
      <c r="R3122"/>
    </row>
    <row r="3123" spans="1:25" ht="23.15" x14ac:dyDescent="0.6">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19</v>
      </c>
      <c r="N3123" s="27">
        <f>IF('Input and Summary Results'!$J$16="minimum",'Bin Analysis'!X3124/(M3123-1),'Bin Analysis'!Y3123/('Bin Analysis'!M3123-1))</f>
        <v>0</v>
      </c>
      <c r="O3123" s="27">
        <f>IF(M3123=FALSE,NA(),(VLOOKUP(1,C3126:K3145,4,FALSE))/(M3123-1))</f>
        <v>0.1111111111111111</v>
      </c>
      <c r="P3123" s="27">
        <f>IF(M3123=FALSE,NA(),SUM(J3126:J3145)/Weighting!$S$5)</f>
        <v>0.5</v>
      </c>
      <c r="Q3123" s="27">
        <f>IF(M3123=FALSE,NA(),SUM(K3126:K3145)/Weighting!$S$6)</f>
        <v>0.43478260869565216</v>
      </c>
      <c r="R3123" s="27">
        <f>IF(M3123=FALSE,NA(),(VLOOKUP(1,G3126:K3145,3,FALSE))/(M3123-1))</f>
        <v>0.66666666666666663</v>
      </c>
      <c r="S3123" s="22" t="str">
        <f>IF(M3123=FALSE,NA(),IF(SUM(J3126:J3145)=2,"yes","no"))</f>
        <v>no</v>
      </c>
      <c r="X3123" s="2" cm="2">
        <f t="array" ref="X3123:X3124">FREQUENCY(IF('Data Transformation'!$B$425:$B$6424='Bin Analysis'!L3123,'Data Transformation'!$G$425:$G$6424),'Data Transformation'!$U$11)</f>
        <v>18</v>
      </c>
      <c r="Y3123" s="2" cm="2">
        <f t="array" ref="Y3123:Y3124">FREQUENCY(IF('Data Transformation'!$B$425:$B$6424='Bin Analysis'!L3123,'Data Transformation'!$G$425:$G$6424),'Data Transformation'!$U$12)</f>
        <v>16</v>
      </c>
    </row>
    <row r="3124" spans="1:25" x14ac:dyDescent="0.45">
      <c r="A3124" s="14" t="s">
        <v>67</v>
      </c>
      <c r="B3124" t="s">
        <v>47</v>
      </c>
      <c r="C3124" t="s">
        <v>5</v>
      </c>
      <c r="D3124" t="s">
        <v>100</v>
      </c>
      <c r="E3124" t="s">
        <v>101</v>
      </c>
      <c r="F3124" t="s">
        <v>102</v>
      </c>
      <c r="G3124" t="s">
        <v>70</v>
      </c>
      <c r="H3124" t="s">
        <v>31</v>
      </c>
      <c r="I3124" t="s">
        <v>32</v>
      </c>
      <c r="J3124" t="s">
        <v>46</v>
      </c>
      <c r="K3124" s="14" t="s">
        <v>45</v>
      </c>
      <c r="M3124" s="14"/>
      <c r="X3124" s="2">
        <v>0</v>
      </c>
      <c r="Y3124" s="2">
        <v>2</v>
      </c>
    </row>
    <row r="3125" spans="1:25" x14ac:dyDescent="0.4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45">
      <c r="A3126" s="32">
        <f>IF(Weighting!$P$6&gt;0,B3126,"")</f>
        <v>0.3356747967</v>
      </c>
      <c r="B3126">
        <f>Weighting!$C$6</f>
        <v>0.3356747967</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12</v>
      </c>
      <c r="I3126">
        <f>H3126-H3125</f>
        <v>12</v>
      </c>
      <c r="J3126">
        <f>IF(I3126=0,0,1)</f>
        <v>1</v>
      </c>
      <c r="K3126">
        <f>J3126*Weighting!$W$6</f>
        <v>1</v>
      </c>
      <c r="M3126" s="14"/>
    </row>
    <row r="3127" spans="1:25" x14ac:dyDescent="0.45">
      <c r="A3127" s="32">
        <f>IF(Weighting!$P$7&gt;0,B3127,"")</f>
        <v>0.44134959340000002</v>
      </c>
      <c r="B3127">
        <f>Weighting!$C$7</f>
        <v>0.44134959340000002</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15</v>
      </c>
      <c r="I3127">
        <f t="shared" ref="I3127:I3145" si="391">H3127-H3126</f>
        <v>3</v>
      </c>
      <c r="J3127">
        <f>IF(I3127=0,0,1)</f>
        <v>1</v>
      </c>
      <c r="K3127">
        <f>J3127*Weighting!$W$7</f>
        <v>2</v>
      </c>
      <c r="M3127" s="14"/>
    </row>
    <row r="3128" spans="1:25" x14ac:dyDescent="0.45">
      <c r="A3128" s="32">
        <f>IF(Weighting!$P$8&gt;0,B3128,"")</f>
        <v>0.54702439010000004</v>
      </c>
      <c r="B3128">
        <f>Weighting!$C$8</f>
        <v>0.54702439010000004</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16</v>
      </c>
      <c r="I3128">
        <f t="shared" si="391"/>
        <v>1</v>
      </c>
      <c r="J3128">
        <f t="shared" ref="J3128:J3145" si="392">IF(I3128=0,0,1)</f>
        <v>1</v>
      </c>
      <c r="K3128">
        <f>J3128*Weighting!$W$8</f>
        <v>3</v>
      </c>
      <c r="M3128" s="14"/>
    </row>
    <row r="3129" spans="1:25" x14ac:dyDescent="0.45">
      <c r="A3129" s="32">
        <f>IF(Weighting!$P$9&gt;0,B3129,"")</f>
        <v>0.65269918680000005</v>
      </c>
      <c r="B3129" s="50">
        <f>Weighting!$C$9</f>
        <v>0.65269918680000005</v>
      </c>
      <c r="C3129">
        <f>Weighting!$F$9</f>
        <v>0</v>
      </c>
      <c r="D3129" t="b">
        <f>IF(C3129=1,'Data Transformation'!$G$3+0.5*'Data Transformation'!$W$25,IF(C3130=1,D3130-'Data Transformation'!$W$25,FALSE))</f>
        <v>0</v>
      </c>
      <c r="E3129" t="str">
        <f t="array" ref="E3129">IF(ISLOGICAL(D3129),"",FREQUENCY(IF('Data Transformation'!$B$425:$B$8425='Bin Analysis'!$B3123,'Data Transformation'!$G$425:$G$8425),D3129))</f>
        <v/>
      </c>
      <c r="F3129" t="str">
        <f t="shared" si="390"/>
        <v/>
      </c>
      <c r="G3129">
        <f>Weighting!$H$9</f>
        <v>0</v>
      </c>
      <c r="H3129">
        <f t="array" ref="H3129">FREQUENCY(IF('Data Transformation'!$B$4:$B$8425=B3123,'Data Transformation'!$G$4:$G$8425),'Bin Analysis'!$B3129)</f>
        <v>16</v>
      </c>
      <c r="I3129">
        <f t="shared" si="391"/>
        <v>0</v>
      </c>
      <c r="J3129">
        <f t="shared" si="392"/>
        <v>0</v>
      </c>
      <c r="K3129">
        <f>J3129*Weighting!$W$9</f>
        <v>0</v>
      </c>
      <c r="M3129" s="14"/>
    </row>
    <row r="3130" spans="1:25" x14ac:dyDescent="0.45">
      <c r="A3130" s="32">
        <f>IF(Weighting!$P$10&gt;0,B3130,"")</f>
        <v>0.75837398350000007</v>
      </c>
      <c r="B3130">
        <f>Weighting!$C$10</f>
        <v>0.75837398350000007</v>
      </c>
      <c r="C3130">
        <f>Weighting!$F$10</f>
        <v>0</v>
      </c>
      <c r="D3130" t="b">
        <f>IF(C3130=1,'Data Transformation'!$G$3+0.5*'Data Transformation'!$W$25,IF(C3131=1,D3131-'Data Transformation'!$W$25,FALSE))</f>
        <v>0</v>
      </c>
      <c r="E3130" t="str">
        <f t="array" ref="E3130">IF(ISLOGICAL(D3130),"",FREQUENCY(IF('Data Transformation'!$B$425:$B$8425='Bin Analysis'!$B3123,'Data Transformation'!$G$425:$G$8425),D3130))</f>
        <v/>
      </c>
      <c r="F3130" t="str">
        <f t="shared" si="390"/>
        <v/>
      </c>
      <c r="G3130">
        <f>Weighting!$H$10</f>
        <v>0</v>
      </c>
      <c r="H3130">
        <f t="array" ref="H3130">FREQUENCY(IF('Data Transformation'!$B$4:$B$8425=B3123,'Data Transformation'!$G$4:$G$8425),'Bin Analysis'!$B3130)</f>
        <v>16</v>
      </c>
      <c r="I3130">
        <f t="shared" si="391"/>
        <v>0</v>
      </c>
      <c r="J3130">
        <f t="shared" si="392"/>
        <v>0</v>
      </c>
      <c r="K3130">
        <f>J3130*Weighting!$W$10</f>
        <v>0</v>
      </c>
      <c r="M3130" s="14"/>
    </row>
    <row r="3131" spans="1:25" x14ac:dyDescent="0.45">
      <c r="A3131" s="32">
        <f>IF(Weighting!$P$11&gt;0,B3131,"")</f>
        <v>0.86404878020000009</v>
      </c>
      <c r="B3131">
        <f>Weighting!$C$11</f>
        <v>0.86404878020000009</v>
      </c>
      <c r="C3131">
        <f>Weighting!$F$11</f>
        <v>0</v>
      </c>
      <c r="D3131" t="b">
        <f>IF(C3131=1,'Data Transformation'!$G$3+0.5*'Data Transformation'!$W$25,IF(C3132=1,D3132-'Data Transformation'!$W$25,FALSE))</f>
        <v>0</v>
      </c>
      <c r="E3131" t="str">
        <f t="array" ref="E3131">IF(ISLOGICAL(D3131),"",FREQUENCY(IF('Data Transformation'!$B$425:$B$8425='Bin Analysis'!$B3123,'Data Transformation'!$G$425:$G$8425),D3131))</f>
        <v/>
      </c>
      <c r="F3131" t="str">
        <f t="shared" si="390"/>
        <v/>
      </c>
      <c r="G3131">
        <f>Weighting!$H$11</f>
        <v>0</v>
      </c>
      <c r="H3131">
        <f t="array" ref="H3131">FREQUENCY(IF('Data Transformation'!$B$4:$B$8425=B3123,'Data Transformation'!$G$4:$G$8425),'Bin Analysis'!$B3131)</f>
        <v>18</v>
      </c>
      <c r="I3131">
        <f t="shared" si="391"/>
        <v>2</v>
      </c>
      <c r="J3131">
        <f t="shared" si="392"/>
        <v>1</v>
      </c>
      <c r="K3131">
        <f>J3131*Weighting!$W$11</f>
        <v>3</v>
      </c>
      <c r="M3131" s="14"/>
    </row>
    <row r="3132" spans="1:25" x14ac:dyDescent="0.45">
      <c r="A3132" s="32">
        <f>IF(Weighting!$P$12&gt;0,B3132,"")</f>
        <v>0.96972357690000011</v>
      </c>
      <c r="B3132">
        <f>Weighting!$C$12</f>
        <v>0.96972357690000011</v>
      </c>
      <c r="C3132">
        <f>Weighting!$F$12</f>
        <v>0</v>
      </c>
      <c r="D3132">
        <f>IF(C3132=1,'Data Transformation'!$G$3+0.5*'Data Transformation'!$W$25,IF(C3133=1,D3133-'Data Transformation'!$W$25,FALSE))</f>
        <v>0.76999999999999991</v>
      </c>
      <c r="E3132">
        <f t="array" ref="E3132">IF(ISLOGICAL(D3132),"",FREQUENCY(IF('Data Transformation'!$B$425:$B$8425='Bin Analysis'!$B3123,'Data Transformation'!$G$425:$G$8425),D3132))</f>
        <v>16</v>
      </c>
      <c r="F3132" t="e">
        <f t="shared" si="390"/>
        <v>#VALUE!</v>
      </c>
      <c r="G3132">
        <f>Weighting!$H$12</f>
        <v>0</v>
      </c>
      <c r="H3132">
        <f t="array" ref="H3132">FREQUENCY(IF('Data Transformation'!$B$4:$B$8425=B3123,'Data Transformation'!$G$4:$G$8425),'Bin Analysis'!$B3132)</f>
        <v>18</v>
      </c>
      <c r="I3132">
        <f t="shared" si="391"/>
        <v>0</v>
      </c>
      <c r="J3132">
        <f t="shared" si="392"/>
        <v>0</v>
      </c>
      <c r="K3132">
        <f>J3132*Weighting!$W$12</f>
        <v>0</v>
      </c>
      <c r="M3132" s="14"/>
    </row>
    <row r="3133" spans="1:25" x14ac:dyDescent="0.45">
      <c r="A3133" s="32">
        <f>IF(Weighting!$P$13&gt;0,B3133,"")</f>
        <v>1.0753983736000001</v>
      </c>
      <c r="B3133">
        <f>Weighting!$C$13</f>
        <v>1.0753983736000001</v>
      </c>
      <c r="C3133">
        <f>Weighting!$F$13</f>
        <v>1</v>
      </c>
      <c r="D3133">
        <f>IF(C3133=1,'Data Transformation'!$G$3+0.5*'Data Transformation'!$W$25,IF(C3134=1,D3134-'Data Transformation'!$W$25,FALSE))</f>
        <v>1.17</v>
      </c>
      <c r="E3133">
        <f t="array" ref="E3133">IF(ISLOGICAL(D3133),"",FREQUENCY(IF('Data Transformation'!$B$425:$B$8425='Bin Analysis'!$B3123,'Data Transformation'!$G$425:$G$8425),D3133))</f>
        <v>18</v>
      </c>
      <c r="F3133">
        <f t="shared" si="390"/>
        <v>2</v>
      </c>
      <c r="G3133">
        <f>Weighting!$H$13</f>
        <v>0</v>
      </c>
      <c r="H3133">
        <f t="array" ref="H3133">FREQUENCY(IF('Data Transformation'!$B$4:$B$8425=B3123,'Data Transformation'!$G$4:$G$8425),'Bin Analysis'!$B3133)</f>
        <v>19</v>
      </c>
      <c r="I3133">
        <f t="shared" si="391"/>
        <v>1</v>
      </c>
      <c r="J3133">
        <f t="shared" si="392"/>
        <v>1</v>
      </c>
      <c r="K3133">
        <f>J3133*Weighting!$W$13</f>
        <v>1</v>
      </c>
      <c r="M3133" s="14"/>
    </row>
    <row r="3134" spans="1:25" x14ac:dyDescent="0.45">
      <c r="A3134" s="32">
        <f>IF(Weighting!$P$14&gt;0,B3134,"")</f>
        <v>1.1810731703000001</v>
      </c>
      <c r="B3134">
        <f>Weighting!$C$14</f>
        <v>1.1810731703000001</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19</v>
      </c>
      <c r="I3134">
        <f t="shared" si="391"/>
        <v>0</v>
      </c>
      <c r="J3134">
        <f t="shared" si="392"/>
        <v>0</v>
      </c>
      <c r="K3134">
        <f>J3134*Weighting!$W$14</f>
        <v>0</v>
      </c>
      <c r="M3134" s="14"/>
    </row>
    <row r="3135" spans="1:25" x14ac:dyDescent="0.45">
      <c r="A3135" s="32">
        <f>IF(Weighting!$P$15&gt;0,B3135,"")</f>
        <v>1.2867489670000001</v>
      </c>
      <c r="B3135">
        <f>Weighting!$C$15</f>
        <v>1.2867489670000001</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19</v>
      </c>
      <c r="I3135">
        <f t="shared" si="391"/>
        <v>0</v>
      </c>
      <c r="J3135">
        <f t="shared" si="392"/>
        <v>0</v>
      </c>
      <c r="K3135">
        <f>J3135*Weighting!$W$15</f>
        <v>0</v>
      </c>
      <c r="M3135" s="14"/>
    </row>
    <row r="3136" spans="1:25" x14ac:dyDescent="0.45">
      <c r="A3136" s="32" t="str">
        <f>IF(Weighting!$P$16&gt;0,B3136,"")</f>
        <v/>
      </c>
      <c r="B3136">
        <f>Weighting!$C$16</f>
        <v>1.3924227637000002</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19</v>
      </c>
      <c r="I3136">
        <f t="shared" si="391"/>
        <v>0</v>
      </c>
      <c r="J3136">
        <f t="shared" si="392"/>
        <v>0</v>
      </c>
      <c r="K3136">
        <f>J3136*Weighting!$W$16</f>
        <v>0</v>
      </c>
      <c r="M3136" s="14"/>
    </row>
    <row r="3137" spans="1:25" x14ac:dyDescent="0.45">
      <c r="A3137" s="32" t="str">
        <f>IF(Weighting!$P$17&gt;0,B3137,"")</f>
        <v/>
      </c>
      <c r="B3137">
        <f>Weighting!$C$17</f>
        <v>1.4980975604000002</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19</v>
      </c>
      <c r="I3137">
        <f t="shared" si="391"/>
        <v>0</v>
      </c>
      <c r="J3137">
        <f t="shared" si="392"/>
        <v>0</v>
      </c>
      <c r="K3137">
        <f>J3137*Weighting!$W$17</f>
        <v>0</v>
      </c>
      <c r="M3137" s="14"/>
    </row>
    <row r="3138" spans="1:25" x14ac:dyDescent="0.45">
      <c r="A3138" s="32" t="str">
        <f>IF(Weighting!$P$18&gt;0,B3138,"")</f>
        <v/>
      </c>
      <c r="B3138">
        <f>Weighting!$C$18</f>
        <v>1.6037723571000002</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19</v>
      </c>
      <c r="I3138">
        <f t="shared" si="391"/>
        <v>0</v>
      </c>
      <c r="J3138">
        <f t="shared" si="392"/>
        <v>0</v>
      </c>
      <c r="K3138">
        <f>J3138*Weighting!$W$18</f>
        <v>0</v>
      </c>
      <c r="M3138" s="14"/>
    </row>
    <row r="3139" spans="1:25" x14ac:dyDescent="0.45">
      <c r="A3139" s="32" t="str">
        <f>IF(Weighting!$P$19&gt;0,B3139,"")</f>
        <v/>
      </c>
      <c r="B3139">
        <f>Weighting!$C$19</f>
        <v>1.7094471538000002</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19</v>
      </c>
      <c r="I3139">
        <f t="shared" si="391"/>
        <v>0</v>
      </c>
      <c r="J3139">
        <f t="shared" si="392"/>
        <v>0</v>
      </c>
      <c r="K3139">
        <f>J3139*Weighting!$W$19</f>
        <v>0</v>
      </c>
      <c r="M3139" s="14"/>
    </row>
    <row r="3140" spans="1:25" x14ac:dyDescent="0.45">
      <c r="A3140" s="32" t="str">
        <f>IF(Weighting!$P$20&gt;0,B3140,"")</f>
        <v/>
      </c>
      <c r="B3140">
        <f>Weighting!$C$20</f>
        <v>1.8151219505000002</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19</v>
      </c>
      <c r="I3140">
        <f t="shared" si="391"/>
        <v>0</v>
      </c>
      <c r="J3140">
        <f t="shared" si="392"/>
        <v>0</v>
      </c>
      <c r="K3140">
        <f>J3140*Weighting!$W$20</f>
        <v>0</v>
      </c>
      <c r="M3140" s="14"/>
    </row>
    <row r="3141" spans="1:25" x14ac:dyDescent="0.45">
      <c r="A3141" s="32" t="str">
        <f>IF(Weighting!$P$21&gt;0,B3141,"")</f>
        <v/>
      </c>
      <c r="B3141">
        <f>Weighting!$C$21</f>
        <v>1.9207967472000003</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19</v>
      </c>
      <c r="I3141">
        <f t="shared" si="391"/>
        <v>0</v>
      </c>
      <c r="J3141">
        <f t="shared" si="392"/>
        <v>0</v>
      </c>
      <c r="K3141">
        <f>J3141*Weighting!$W$21</f>
        <v>0</v>
      </c>
      <c r="M3141" s="14"/>
    </row>
    <row r="3142" spans="1:25" x14ac:dyDescent="0.45">
      <c r="A3142" s="32" t="str">
        <f>IF(Weighting!$P$22&gt;0,B3142,"")</f>
        <v/>
      </c>
      <c r="B3142">
        <f>Weighting!$C$22</f>
        <v>2.0264715439000001</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19</v>
      </c>
      <c r="I3142">
        <f t="shared" si="391"/>
        <v>0</v>
      </c>
      <c r="J3142">
        <f t="shared" si="392"/>
        <v>0</v>
      </c>
      <c r="K3142">
        <f>J3142*Weighting!$W$22</f>
        <v>0</v>
      </c>
      <c r="M3142" s="14"/>
    </row>
    <row r="3143" spans="1:25" x14ac:dyDescent="0.45">
      <c r="A3143" s="32" t="str">
        <f>IF(Weighting!$P$23&gt;0,B3143,"")</f>
        <v/>
      </c>
      <c r="B3143">
        <f>Weighting!$C$23</f>
        <v>2.1321463405999999</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19</v>
      </c>
      <c r="I3143">
        <f t="shared" si="391"/>
        <v>0</v>
      </c>
      <c r="J3143">
        <f t="shared" si="392"/>
        <v>0</v>
      </c>
      <c r="K3143">
        <f>J3143*Weighting!$W$23</f>
        <v>0</v>
      </c>
      <c r="M3143" s="14"/>
    </row>
    <row r="3144" spans="1:25" x14ac:dyDescent="0.45">
      <c r="A3144" s="32" t="str">
        <f>IF(Weighting!$P$24&gt;0,B3144,"")</f>
        <v/>
      </c>
      <c r="B3144">
        <f>Weighting!$C$24</f>
        <v>2.2378211372999997</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19</v>
      </c>
      <c r="I3144">
        <f t="shared" si="391"/>
        <v>0</v>
      </c>
      <c r="J3144">
        <f t="shared" si="392"/>
        <v>0</v>
      </c>
      <c r="K3144">
        <f>J3144*Weighting!$W$24</f>
        <v>0</v>
      </c>
      <c r="M3144" s="14"/>
    </row>
    <row r="3145" spans="1:25" x14ac:dyDescent="0.45">
      <c r="A3145" s="32" t="str">
        <f>IF(Weighting!$P$25&gt;0,B3145,"")</f>
        <v/>
      </c>
      <c r="B3145">
        <f>Weighting!$C$25</f>
        <v>2.3434959339999994</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19</v>
      </c>
      <c r="I3145">
        <f t="shared" si="391"/>
        <v>0</v>
      </c>
      <c r="J3145">
        <f t="shared" si="392"/>
        <v>0</v>
      </c>
      <c r="K3145">
        <f>J3145*Weighting!$W$25</f>
        <v>0</v>
      </c>
      <c r="M3145" s="14"/>
    </row>
    <row r="3146" spans="1:25" x14ac:dyDescent="0.45">
      <c r="O3146"/>
      <c r="P3146"/>
      <c r="Q3146"/>
      <c r="R3146"/>
    </row>
    <row r="3147" spans="1:25" ht="23.15" x14ac:dyDescent="0.6">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18</v>
      </c>
      <c r="N3147" s="27">
        <f>IF('Input and Summary Results'!$J$16="minimum",'Bin Analysis'!X3148/(M3147-1),'Bin Analysis'!Y3147/('Bin Analysis'!M3147-1))</f>
        <v>0</v>
      </c>
      <c r="O3147" s="27">
        <f>IF(M3147=FALSE,NA(),(VLOOKUP(1,C3150:K3169,4,FALSE))/(M3147-1))</f>
        <v>0.17647058823529413</v>
      </c>
      <c r="P3147" s="27">
        <f>IF(M3147=FALSE,NA(),SUM(J3150:J3169)/Weighting!$S$5)</f>
        <v>0.5</v>
      </c>
      <c r="Q3147" s="27">
        <f>IF(M3147=FALSE,NA(),SUM(K3150:K3169)/Weighting!$S$6)</f>
        <v>0.39130434782608697</v>
      </c>
      <c r="R3147" s="27">
        <f>IF(M3147=FALSE,NA(),(VLOOKUP(1,G3150:K3169,3,FALSE))/(M3147-1))</f>
        <v>0.76470588235294112</v>
      </c>
      <c r="S3147" s="22" t="str">
        <f>IF(M3147=FALSE,NA(),IF(SUM(J3150:J3169)=2,"yes","no"))</f>
        <v>no</v>
      </c>
      <c r="X3147" s="2" cm="2">
        <f t="array" ref="X3147:X3148">FREQUENCY(IF('Data Transformation'!$B$425:$B$6424='Bin Analysis'!L3147,'Data Transformation'!$G$425:$G$6424),'Data Transformation'!$U$11)</f>
        <v>17</v>
      </c>
      <c r="Y3147" s="2" cm="2">
        <f t="array" ref="Y3147:Y3148">FREQUENCY(IF('Data Transformation'!$B$425:$B$6424='Bin Analysis'!L3147,'Data Transformation'!$G$425:$G$6424),'Data Transformation'!$U$12)</f>
        <v>14</v>
      </c>
    </row>
    <row r="3148" spans="1:25" x14ac:dyDescent="0.45">
      <c r="A3148" s="14" t="s">
        <v>67</v>
      </c>
      <c r="B3148" t="s">
        <v>47</v>
      </c>
      <c r="C3148" t="s">
        <v>5</v>
      </c>
      <c r="D3148" t="s">
        <v>100</v>
      </c>
      <c r="E3148" t="s">
        <v>101</v>
      </c>
      <c r="F3148" t="s">
        <v>102</v>
      </c>
      <c r="G3148" t="s">
        <v>70</v>
      </c>
      <c r="H3148" t="s">
        <v>31</v>
      </c>
      <c r="I3148" t="s">
        <v>32</v>
      </c>
      <c r="J3148" t="s">
        <v>46</v>
      </c>
      <c r="K3148" s="14" t="s">
        <v>45</v>
      </c>
      <c r="M3148" s="14"/>
      <c r="X3148" s="2">
        <v>0</v>
      </c>
      <c r="Y3148" s="2">
        <v>3</v>
      </c>
    </row>
    <row r="3149" spans="1:25" x14ac:dyDescent="0.4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45">
      <c r="A3150" s="32">
        <f>IF(Weighting!$P$6&gt;0,B3150,"")</f>
        <v>0.3356747967</v>
      </c>
      <c r="B3150">
        <f>Weighting!$C$6</f>
        <v>0.3356747967</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13</v>
      </c>
      <c r="I3150">
        <f>H3150-H3149</f>
        <v>13</v>
      </c>
      <c r="J3150">
        <f>IF(I3150=0,0,1)</f>
        <v>1</v>
      </c>
      <c r="K3150">
        <f>J3150*Weighting!$W$6</f>
        <v>1</v>
      </c>
      <c r="M3150" s="14"/>
    </row>
    <row r="3151" spans="1:25" x14ac:dyDescent="0.45">
      <c r="A3151" s="32">
        <f>IF(Weighting!$P$7&gt;0,B3151,"")</f>
        <v>0.44134959340000002</v>
      </c>
      <c r="B3151">
        <f>Weighting!$C$7</f>
        <v>0.44134959340000002</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14</v>
      </c>
      <c r="I3151">
        <f t="shared" ref="I3151:I3169" si="394">H3151-H3150</f>
        <v>1</v>
      </c>
      <c r="J3151">
        <f>IF(I3151=0,0,1)</f>
        <v>1</v>
      </c>
      <c r="K3151">
        <f>J3151*Weighting!$W$7</f>
        <v>2</v>
      </c>
      <c r="M3151" s="14"/>
    </row>
    <row r="3152" spans="1:25" x14ac:dyDescent="0.45">
      <c r="A3152" s="32">
        <f>IF(Weighting!$P$8&gt;0,B3152,"")</f>
        <v>0.54702439010000004</v>
      </c>
      <c r="B3152">
        <f>Weighting!$C$8</f>
        <v>0.54702439010000004</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14</v>
      </c>
      <c r="I3152">
        <f t="shared" si="394"/>
        <v>0</v>
      </c>
      <c r="J3152">
        <f t="shared" ref="J3152:J3169" si="395">IF(I3152=0,0,1)</f>
        <v>0</v>
      </c>
      <c r="K3152">
        <f>J3152*Weighting!$W$8</f>
        <v>0</v>
      </c>
      <c r="M3152" s="14"/>
    </row>
    <row r="3153" spans="1:13" x14ac:dyDescent="0.45">
      <c r="A3153" s="32">
        <f>IF(Weighting!$P$9&gt;0,B3153,"")</f>
        <v>0.65269918680000005</v>
      </c>
      <c r="B3153" s="50">
        <f>Weighting!$C$9</f>
        <v>0.65269918680000005</v>
      </c>
      <c r="C3153">
        <f>Weighting!$F$9</f>
        <v>0</v>
      </c>
      <c r="D3153" t="b">
        <f>IF(C3153=1,'Data Transformation'!$G$3+0.5*'Data Transformation'!$W$25,IF(C3154=1,D3154-'Data Transformation'!$W$25,FALSE))</f>
        <v>0</v>
      </c>
      <c r="E3153" t="str">
        <f t="array" ref="E3153">IF(ISLOGICAL(D3153),"",FREQUENCY(IF('Data Transformation'!$B$425:$B$8425='Bin Analysis'!$B3147,'Data Transformation'!$G$425:$G$8425),D3153))</f>
        <v/>
      </c>
      <c r="F3153" t="str">
        <f t="shared" si="393"/>
        <v/>
      </c>
      <c r="G3153">
        <f>Weighting!$H$9</f>
        <v>0</v>
      </c>
      <c r="H3153">
        <f t="array" ref="H3153">FREQUENCY(IF('Data Transformation'!$B$4:$B$8425=B3147,'Data Transformation'!$G$4:$G$8425),'Bin Analysis'!$B3153)</f>
        <v>14</v>
      </c>
      <c r="I3153">
        <f t="shared" si="394"/>
        <v>0</v>
      </c>
      <c r="J3153">
        <f t="shared" si="395"/>
        <v>0</v>
      </c>
      <c r="K3153">
        <f>J3153*Weighting!$W$9</f>
        <v>0</v>
      </c>
      <c r="M3153" s="14"/>
    </row>
    <row r="3154" spans="1:13" x14ac:dyDescent="0.45">
      <c r="A3154" s="32">
        <f>IF(Weighting!$P$10&gt;0,B3154,"")</f>
        <v>0.75837398350000007</v>
      </c>
      <c r="B3154">
        <f>Weighting!$C$10</f>
        <v>0.75837398350000007</v>
      </c>
      <c r="C3154">
        <f>Weighting!$F$10</f>
        <v>0</v>
      </c>
      <c r="D3154" t="b">
        <f>IF(C3154=1,'Data Transformation'!$G$3+0.5*'Data Transformation'!$W$25,IF(C3155=1,D3155-'Data Transformation'!$W$25,FALSE))</f>
        <v>0</v>
      </c>
      <c r="E3154" t="str">
        <f t="array" ref="E3154">IF(ISLOGICAL(D3154),"",FREQUENCY(IF('Data Transformation'!$B$425:$B$8425='Bin Analysis'!$B3147,'Data Transformation'!$G$425:$G$8425),D3154))</f>
        <v/>
      </c>
      <c r="F3154" t="str">
        <f t="shared" si="393"/>
        <v/>
      </c>
      <c r="G3154">
        <f>Weighting!$H$10</f>
        <v>0</v>
      </c>
      <c r="H3154">
        <f t="array" ref="H3154">FREQUENCY(IF('Data Transformation'!$B$4:$B$8425=B3147,'Data Transformation'!$G$4:$G$8425),'Bin Analysis'!$B3154)</f>
        <v>14</v>
      </c>
      <c r="I3154">
        <f t="shared" si="394"/>
        <v>0</v>
      </c>
      <c r="J3154">
        <f t="shared" si="395"/>
        <v>0</v>
      </c>
      <c r="K3154">
        <f>J3154*Weighting!$W$10</f>
        <v>0</v>
      </c>
      <c r="M3154" s="14"/>
    </row>
    <row r="3155" spans="1:13" x14ac:dyDescent="0.45">
      <c r="A3155" s="32">
        <f>IF(Weighting!$P$11&gt;0,B3155,"")</f>
        <v>0.86404878020000009</v>
      </c>
      <c r="B3155">
        <f>Weighting!$C$11</f>
        <v>0.86404878020000009</v>
      </c>
      <c r="C3155">
        <f>Weighting!$F$11</f>
        <v>0</v>
      </c>
      <c r="D3155" t="b">
        <f>IF(C3155=1,'Data Transformation'!$G$3+0.5*'Data Transformation'!$W$25,IF(C3156=1,D3156-'Data Transformation'!$W$25,FALSE))</f>
        <v>0</v>
      </c>
      <c r="E3155" t="str">
        <f t="array" ref="E3155">IF(ISLOGICAL(D3155),"",FREQUENCY(IF('Data Transformation'!$B$425:$B$8425='Bin Analysis'!$B3147,'Data Transformation'!$G$425:$G$8425),D3155))</f>
        <v/>
      </c>
      <c r="F3155" t="str">
        <f t="shared" si="393"/>
        <v/>
      </c>
      <c r="G3155">
        <f>Weighting!$H$11</f>
        <v>0</v>
      </c>
      <c r="H3155">
        <f t="array" ref="H3155">FREQUENCY(IF('Data Transformation'!$B$4:$B$8425=B3147,'Data Transformation'!$G$4:$G$8425),'Bin Analysis'!$B3155)</f>
        <v>15</v>
      </c>
      <c r="I3155">
        <f t="shared" si="394"/>
        <v>1</v>
      </c>
      <c r="J3155">
        <f t="shared" si="395"/>
        <v>1</v>
      </c>
      <c r="K3155">
        <f>J3155*Weighting!$W$11</f>
        <v>3</v>
      </c>
      <c r="M3155" s="14"/>
    </row>
    <row r="3156" spans="1:13" x14ac:dyDescent="0.45">
      <c r="A3156" s="32">
        <f>IF(Weighting!$P$12&gt;0,B3156,"")</f>
        <v>0.96972357690000011</v>
      </c>
      <c r="B3156">
        <f>Weighting!$C$12</f>
        <v>0.96972357690000011</v>
      </c>
      <c r="C3156">
        <f>Weighting!$F$12</f>
        <v>0</v>
      </c>
      <c r="D3156">
        <f>IF(C3156=1,'Data Transformation'!$G$3+0.5*'Data Transformation'!$W$25,IF(C3157=1,D3157-'Data Transformation'!$W$25,FALSE))</f>
        <v>0.76999999999999991</v>
      </c>
      <c r="E3156">
        <f t="array" ref="E3156">IF(ISLOGICAL(D3156),"",FREQUENCY(IF('Data Transformation'!$B$425:$B$8425='Bin Analysis'!$B3147,'Data Transformation'!$G$425:$G$8425),D3156))</f>
        <v>14</v>
      </c>
      <c r="F3156" t="e">
        <f t="shared" si="393"/>
        <v>#VALUE!</v>
      </c>
      <c r="G3156">
        <f>Weighting!$H$12</f>
        <v>0</v>
      </c>
      <c r="H3156">
        <f t="array" ref="H3156">FREQUENCY(IF('Data Transformation'!$B$4:$B$8425=B3147,'Data Transformation'!$G$4:$G$8425),'Bin Analysis'!$B3156)</f>
        <v>17</v>
      </c>
      <c r="I3156">
        <f t="shared" si="394"/>
        <v>2</v>
      </c>
      <c r="J3156">
        <f t="shared" si="395"/>
        <v>1</v>
      </c>
      <c r="K3156">
        <f>J3156*Weighting!$W$12</f>
        <v>2</v>
      </c>
      <c r="M3156" s="14"/>
    </row>
    <row r="3157" spans="1:13" x14ac:dyDescent="0.45">
      <c r="A3157" s="32">
        <f>IF(Weighting!$P$13&gt;0,B3157,"")</f>
        <v>1.0753983736000001</v>
      </c>
      <c r="B3157">
        <f>Weighting!$C$13</f>
        <v>1.0753983736000001</v>
      </c>
      <c r="C3157">
        <f>Weighting!$F$13</f>
        <v>1</v>
      </c>
      <c r="D3157">
        <f>IF(C3157=1,'Data Transformation'!$G$3+0.5*'Data Transformation'!$W$25,IF(C3158=1,D3158-'Data Transformation'!$W$25,FALSE))</f>
        <v>1.17</v>
      </c>
      <c r="E3157">
        <f t="array" ref="E3157">IF(ISLOGICAL(D3157),"",FREQUENCY(IF('Data Transformation'!$B$425:$B$8425='Bin Analysis'!$B3147,'Data Transformation'!$G$425:$G$8425),D3157))</f>
        <v>17</v>
      </c>
      <c r="F3157">
        <f t="shared" si="393"/>
        <v>3</v>
      </c>
      <c r="G3157">
        <f>Weighting!$H$13</f>
        <v>0</v>
      </c>
      <c r="H3157">
        <f t="array" ref="H3157">FREQUENCY(IF('Data Transformation'!$B$4:$B$8425=B3147,'Data Transformation'!$G$4:$G$8425),'Bin Analysis'!$B3157)</f>
        <v>18</v>
      </c>
      <c r="I3157">
        <f t="shared" si="394"/>
        <v>1</v>
      </c>
      <c r="J3157">
        <f t="shared" si="395"/>
        <v>1</v>
      </c>
      <c r="K3157">
        <f>J3157*Weighting!$W$13</f>
        <v>1</v>
      </c>
      <c r="M3157" s="14"/>
    </row>
    <row r="3158" spans="1:13" x14ac:dyDescent="0.45">
      <c r="A3158" s="32">
        <f>IF(Weighting!$P$14&gt;0,B3158,"")</f>
        <v>1.1810731703000001</v>
      </c>
      <c r="B3158">
        <f>Weighting!$C$14</f>
        <v>1.1810731703000001</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18</v>
      </c>
      <c r="I3158">
        <f t="shared" si="394"/>
        <v>0</v>
      </c>
      <c r="J3158">
        <f t="shared" si="395"/>
        <v>0</v>
      </c>
      <c r="K3158">
        <f>J3158*Weighting!$W$14</f>
        <v>0</v>
      </c>
      <c r="M3158" s="14"/>
    </row>
    <row r="3159" spans="1:13" x14ac:dyDescent="0.45">
      <c r="A3159" s="32">
        <f>IF(Weighting!$P$15&gt;0,B3159,"")</f>
        <v>1.2867489670000001</v>
      </c>
      <c r="B3159">
        <f>Weighting!$C$15</f>
        <v>1.2867489670000001</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18</v>
      </c>
      <c r="I3159">
        <f t="shared" si="394"/>
        <v>0</v>
      </c>
      <c r="J3159">
        <f t="shared" si="395"/>
        <v>0</v>
      </c>
      <c r="K3159">
        <f>J3159*Weighting!$W$15</f>
        <v>0</v>
      </c>
      <c r="M3159" s="14"/>
    </row>
    <row r="3160" spans="1:13" x14ac:dyDescent="0.45">
      <c r="A3160" s="32" t="str">
        <f>IF(Weighting!$P$16&gt;0,B3160,"")</f>
        <v/>
      </c>
      <c r="B3160">
        <f>Weighting!$C$16</f>
        <v>1.3924227637000002</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18</v>
      </c>
      <c r="I3160">
        <f t="shared" si="394"/>
        <v>0</v>
      </c>
      <c r="J3160">
        <f t="shared" si="395"/>
        <v>0</v>
      </c>
      <c r="K3160">
        <f>J3160*Weighting!$W$16</f>
        <v>0</v>
      </c>
      <c r="M3160" s="14"/>
    </row>
    <row r="3161" spans="1:13" x14ac:dyDescent="0.45">
      <c r="A3161" s="32" t="str">
        <f>IF(Weighting!$P$17&gt;0,B3161,"")</f>
        <v/>
      </c>
      <c r="B3161">
        <f>Weighting!$C$17</f>
        <v>1.4980975604000002</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18</v>
      </c>
      <c r="I3161">
        <f t="shared" si="394"/>
        <v>0</v>
      </c>
      <c r="J3161">
        <f t="shared" si="395"/>
        <v>0</v>
      </c>
      <c r="K3161">
        <f>J3161*Weighting!$W$17</f>
        <v>0</v>
      </c>
      <c r="M3161" s="14"/>
    </row>
    <row r="3162" spans="1:13" x14ac:dyDescent="0.45">
      <c r="A3162" s="32" t="str">
        <f>IF(Weighting!$P$18&gt;0,B3162,"")</f>
        <v/>
      </c>
      <c r="B3162">
        <f>Weighting!$C$18</f>
        <v>1.6037723571000002</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18</v>
      </c>
      <c r="I3162">
        <f t="shared" si="394"/>
        <v>0</v>
      </c>
      <c r="J3162">
        <f t="shared" si="395"/>
        <v>0</v>
      </c>
      <c r="K3162">
        <f>J3162*Weighting!$W$18</f>
        <v>0</v>
      </c>
      <c r="M3162" s="14"/>
    </row>
    <row r="3163" spans="1:13" x14ac:dyDescent="0.45">
      <c r="A3163" s="32" t="str">
        <f>IF(Weighting!$P$19&gt;0,B3163,"")</f>
        <v/>
      </c>
      <c r="B3163">
        <f>Weighting!$C$19</f>
        <v>1.7094471538000002</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18</v>
      </c>
      <c r="I3163">
        <f t="shared" si="394"/>
        <v>0</v>
      </c>
      <c r="J3163">
        <f t="shared" si="395"/>
        <v>0</v>
      </c>
      <c r="K3163">
        <f>J3163*Weighting!$W$19</f>
        <v>0</v>
      </c>
      <c r="M3163" s="14"/>
    </row>
    <row r="3164" spans="1:13" x14ac:dyDescent="0.45">
      <c r="A3164" s="32" t="str">
        <f>IF(Weighting!$P$20&gt;0,B3164,"")</f>
        <v/>
      </c>
      <c r="B3164">
        <f>Weighting!$C$20</f>
        <v>1.8151219505000002</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18</v>
      </c>
      <c r="I3164">
        <f t="shared" si="394"/>
        <v>0</v>
      </c>
      <c r="J3164">
        <f t="shared" si="395"/>
        <v>0</v>
      </c>
      <c r="K3164">
        <f>J3164*Weighting!$W$20</f>
        <v>0</v>
      </c>
      <c r="M3164" s="14"/>
    </row>
    <row r="3165" spans="1:13" x14ac:dyDescent="0.45">
      <c r="A3165" s="32" t="str">
        <f>IF(Weighting!$P$21&gt;0,B3165,"")</f>
        <v/>
      </c>
      <c r="B3165">
        <f>Weighting!$C$21</f>
        <v>1.9207967472000003</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18</v>
      </c>
      <c r="I3165">
        <f t="shared" si="394"/>
        <v>0</v>
      </c>
      <c r="J3165">
        <f t="shared" si="395"/>
        <v>0</v>
      </c>
      <c r="K3165">
        <f>J3165*Weighting!$W$21</f>
        <v>0</v>
      </c>
      <c r="M3165" s="14"/>
    </row>
    <row r="3166" spans="1:13" x14ac:dyDescent="0.45">
      <c r="A3166" s="32" t="str">
        <f>IF(Weighting!$P$22&gt;0,B3166,"")</f>
        <v/>
      </c>
      <c r="B3166">
        <f>Weighting!$C$22</f>
        <v>2.0264715439000001</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18</v>
      </c>
      <c r="I3166">
        <f t="shared" si="394"/>
        <v>0</v>
      </c>
      <c r="J3166">
        <f t="shared" si="395"/>
        <v>0</v>
      </c>
      <c r="K3166">
        <f>J3166*Weighting!$W$22</f>
        <v>0</v>
      </c>
      <c r="M3166" s="14"/>
    </row>
    <row r="3167" spans="1:13" x14ac:dyDescent="0.45">
      <c r="A3167" s="32" t="str">
        <f>IF(Weighting!$P$23&gt;0,B3167,"")</f>
        <v/>
      </c>
      <c r="B3167">
        <f>Weighting!$C$23</f>
        <v>2.1321463405999999</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18</v>
      </c>
      <c r="I3167">
        <f t="shared" si="394"/>
        <v>0</v>
      </c>
      <c r="J3167">
        <f t="shared" si="395"/>
        <v>0</v>
      </c>
      <c r="K3167">
        <f>J3167*Weighting!$W$23</f>
        <v>0</v>
      </c>
      <c r="M3167" s="14"/>
    </row>
    <row r="3168" spans="1:13" x14ac:dyDescent="0.45">
      <c r="A3168" s="32" t="str">
        <f>IF(Weighting!$P$24&gt;0,B3168,"")</f>
        <v/>
      </c>
      <c r="B3168">
        <f>Weighting!$C$24</f>
        <v>2.2378211372999997</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18</v>
      </c>
      <c r="I3168">
        <f t="shared" si="394"/>
        <v>0</v>
      </c>
      <c r="J3168">
        <f t="shared" si="395"/>
        <v>0</v>
      </c>
      <c r="K3168">
        <f>J3168*Weighting!$W$24</f>
        <v>0</v>
      </c>
      <c r="M3168" s="14"/>
    </row>
    <row r="3169" spans="1:25" x14ac:dyDescent="0.45">
      <c r="A3169" s="32" t="str">
        <f>IF(Weighting!$P$25&gt;0,B3169,"")</f>
        <v/>
      </c>
      <c r="B3169">
        <f>Weighting!$C$25</f>
        <v>2.3434959339999994</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18</v>
      </c>
      <c r="I3169">
        <f t="shared" si="394"/>
        <v>0</v>
      </c>
      <c r="J3169">
        <f t="shared" si="395"/>
        <v>0</v>
      </c>
      <c r="K3169">
        <f>J3169*Weighting!$W$25</f>
        <v>0</v>
      </c>
      <c r="M3169" s="14"/>
    </row>
    <row r="3170" spans="1:25" x14ac:dyDescent="0.45">
      <c r="O3170"/>
      <c r="P3170"/>
      <c r="Q3170"/>
      <c r="R3170"/>
    </row>
    <row r="3171" spans="1:25" ht="23.15" x14ac:dyDescent="0.6">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16</v>
      </c>
      <c r="N3171" s="27">
        <f>IF('Input and Summary Results'!$J$16="minimum",'Bin Analysis'!X3172/(M3171-1),'Bin Analysis'!Y3171/('Bin Analysis'!M3171-1))</f>
        <v>0</v>
      </c>
      <c r="O3171" s="27">
        <f>IF(M3171=FALSE,NA(),(VLOOKUP(1,C3174:K3193,4,FALSE))/(M3171-1))</f>
        <v>6.6666666666666666E-2</v>
      </c>
      <c r="P3171" s="27">
        <f>IF(M3171=FALSE,NA(),SUM(J3174:J3193)/Weighting!$S$5)</f>
        <v>0.4</v>
      </c>
      <c r="Q3171" s="27">
        <f>IF(M3171=FALSE,NA(),SUM(K3174:K3193)/Weighting!$S$6)</f>
        <v>0.34782608695652173</v>
      </c>
      <c r="R3171" s="27">
        <f>IF(M3171=FALSE,NA(),(VLOOKUP(1,G3174:K3193,3,FALSE))/(M3171-1))</f>
        <v>0.8666666666666667</v>
      </c>
      <c r="S3171" s="22" t="str">
        <f>IF(M3171=FALSE,NA(),IF(SUM(J3174:J3193)=2,"yes","no"))</f>
        <v>no</v>
      </c>
      <c r="X3171" s="2" cm="2">
        <f t="array" ref="X3171:X3172">FREQUENCY(IF('Data Transformation'!$B$425:$B$6424='Bin Analysis'!L3171,'Data Transformation'!$G$425:$G$6424),'Data Transformation'!$U$11)</f>
        <v>15</v>
      </c>
      <c r="Y3171" s="2" cm="2">
        <f t="array" ref="Y3171:Y3172">FREQUENCY(IF('Data Transformation'!$B$425:$B$6424='Bin Analysis'!L3171,'Data Transformation'!$G$425:$G$6424),'Data Transformation'!$U$12)</f>
        <v>14</v>
      </c>
    </row>
    <row r="3172" spans="1:25" x14ac:dyDescent="0.45">
      <c r="A3172" s="14" t="s">
        <v>67</v>
      </c>
      <c r="B3172" t="s">
        <v>47</v>
      </c>
      <c r="C3172" t="s">
        <v>5</v>
      </c>
      <c r="D3172" t="s">
        <v>100</v>
      </c>
      <c r="E3172" t="s">
        <v>101</v>
      </c>
      <c r="F3172" t="s">
        <v>102</v>
      </c>
      <c r="G3172" t="s">
        <v>70</v>
      </c>
      <c r="H3172" t="s">
        <v>31</v>
      </c>
      <c r="I3172" t="s">
        <v>32</v>
      </c>
      <c r="J3172" t="s">
        <v>46</v>
      </c>
      <c r="K3172" s="14" t="s">
        <v>45</v>
      </c>
      <c r="M3172" s="14"/>
      <c r="X3172" s="2">
        <v>0</v>
      </c>
      <c r="Y3172" s="2">
        <v>1</v>
      </c>
    </row>
    <row r="3173" spans="1:25" x14ac:dyDescent="0.4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45">
      <c r="A3174" s="32">
        <f>IF(Weighting!$P$6&gt;0,B3174,"")</f>
        <v>0.3356747967</v>
      </c>
      <c r="B3174">
        <f>Weighting!$C$6</f>
        <v>0.3356747967</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13</v>
      </c>
      <c r="I3174">
        <f>H3174-H3173</f>
        <v>13</v>
      </c>
      <c r="J3174">
        <f>IF(I3174=0,0,1)</f>
        <v>1</v>
      </c>
      <c r="K3174">
        <f>J3174*Weighting!$W$6</f>
        <v>1</v>
      </c>
      <c r="M3174" s="14"/>
    </row>
    <row r="3175" spans="1:25" x14ac:dyDescent="0.45">
      <c r="A3175" s="32">
        <f>IF(Weighting!$P$7&gt;0,B3175,"")</f>
        <v>0.44134959340000002</v>
      </c>
      <c r="B3175">
        <f>Weighting!$C$7</f>
        <v>0.44134959340000002</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13</v>
      </c>
      <c r="I3175">
        <f t="shared" ref="I3175:I3193" si="397">H3175-H3174</f>
        <v>0</v>
      </c>
      <c r="J3175">
        <f>IF(I3175=0,0,1)</f>
        <v>0</v>
      </c>
      <c r="K3175">
        <f>J3175*Weighting!$W$7</f>
        <v>0</v>
      </c>
      <c r="M3175" s="14"/>
    </row>
    <row r="3176" spans="1:25" x14ac:dyDescent="0.45">
      <c r="A3176" s="32">
        <f>IF(Weighting!$P$8&gt;0,B3176,"")</f>
        <v>0.54702439010000004</v>
      </c>
      <c r="B3176">
        <f>Weighting!$C$8</f>
        <v>0.54702439010000004</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14</v>
      </c>
      <c r="I3176">
        <f t="shared" si="397"/>
        <v>1</v>
      </c>
      <c r="J3176">
        <f t="shared" ref="J3176:J3193" si="398">IF(I3176=0,0,1)</f>
        <v>1</v>
      </c>
      <c r="K3176">
        <f>J3176*Weighting!$W$8</f>
        <v>3</v>
      </c>
      <c r="M3176" s="14"/>
    </row>
    <row r="3177" spans="1:25" x14ac:dyDescent="0.45">
      <c r="A3177" s="32">
        <f>IF(Weighting!$P$9&gt;0,B3177,"")</f>
        <v>0.65269918680000005</v>
      </c>
      <c r="B3177" s="50">
        <f>Weighting!$C$9</f>
        <v>0.65269918680000005</v>
      </c>
      <c r="C3177">
        <f>Weighting!$F$9</f>
        <v>0</v>
      </c>
      <c r="D3177" t="b">
        <f>IF(C3177=1,'Data Transformation'!$G$3+0.5*'Data Transformation'!$W$25,IF(C3178=1,D3178-'Data Transformation'!$W$25,FALSE))</f>
        <v>0</v>
      </c>
      <c r="E3177" t="str">
        <f t="array" ref="E3177">IF(ISLOGICAL(D3177),"",FREQUENCY(IF('Data Transformation'!$B$425:$B$8425='Bin Analysis'!$B3171,'Data Transformation'!$G$425:$G$8425),D3177))</f>
        <v/>
      </c>
      <c r="F3177" t="str">
        <f t="shared" si="396"/>
        <v/>
      </c>
      <c r="G3177">
        <f>Weighting!$H$9</f>
        <v>0</v>
      </c>
      <c r="H3177">
        <f t="array" ref="H3177">FREQUENCY(IF('Data Transformation'!$B$4:$B$8425=B3171,'Data Transformation'!$G$4:$G$8425),'Bin Analysis'!$B3177)</f>
        <v>14</v>
      </c>
      <c r="I3177">
        <f t="shared" si="397"/>
        <v>0</v>
      </c>
      <c r="J3177">
        <f t="shared" si="398"/>
        <v>0</v>
      </c>
      <c r="K3177">
        <f>J3177*Weighting!$W$9</f>
        <v>0</v>
      </c>
      <c r="M3177" s="14"/>
    </row>
    <row r="3178" spans="1:25" x14ac:dyDescent="0.45">
      <c r="A3178" s="32">
        <f>IF(Weighting!$P$10&gt;0,B3178,"")</f>
        <v>0.75837398350000007</v>
      </c>
      <c r="B3178">
        <f>Weighting!$C$10</f>
        <v>0.75837398350000007</v>
      </c>
      <c r="C3178">
        <f>Weighting!$F$10</f>
        <v>0</v>
      </c>
      <c r="D3178" t="b">
        <f>IF(C3178=1,'Data Transformation'!$G$3+0.5*'Data Transformation'!$W$25,IF(C3179=1,D3179-'Data Transformation'!$W$25,FALSE))</f>
        <v>0</v>
      </c>
      <c r="E3178" t="str">
        <f t="array" ref="E3178">IF(ISLOGICAL(D3178),"",FREQUENCY(IF('Data Transformation'!$B$425:$B$8425='Bin Analysis'!$B3171,'Data Transformation'!$G$425:$G$8425),D3178))</f>
        <v/>
      </c>
      <c r="F3178" t="str">
        <f t="shared" si="396"/>
        <v/>
      </c>
      <c r="G3178">
        <f>Weighting!$H$10</f>
        <v>0</v>
      </c>
      <c r="H3178">
        <f t="array" ref="H3178">FREQUENCY(IF('Data Transformation'!$B$4:$B$8425=B3171,'Data Transformation'!$G$4:$G$8425),'Bin Analysis'!$B3178)</f>
        <v>14</v>
      </c>
      <c r="I3178">
        <f t="shared" si="397"/>
        <v>0</v>
      </c>
      <c r="J3178">
        <f t="shared" si="398"/>
        <v>0</v>
      </c>
      <c r="K3178">
        <f>J3178*Weighting!$W$10</f>
        <v>0</v>
      </c>
      <c r="M3178" s="14"/>
    </row>
    <row r="3179" spans="1:25" x14ac:dyDescent="0.45">
      <c r="A3179" s="32">
        <f>IF(Weighting!$P$11&gt;0,B3179,"")</f>
        <v>0.86404878020000009</v>
      </c>
      <c r="B3179">
        <f>Weighting!$C$11</f>
        <v>0.86404878020000009</v>
      </c>
      <c r="C3179">
        <f>Weighting!$F$11</f>
        <v>0</v>
      </c>
      <c r="D3179" t="b">
        <f>IF(C3179=1,'Data Transformation'!$G$3+0.5*'Data Transformation'!$W$25,IF(C3180=1,D3180-'Data Transformation'!$W$25,FALSE))</f>
        <v>0</v>
      </c>
      <c r="E3179" t="str">
        <f t="array" ref="E3179">IF(ISLOGICAL(D3179),"",FREQUENCY(IF('Data Transformation'!$B$425:$B$8425='Bin Analysis'!$B3171,'Data Transformation'!$G$425:$G$8425),D3179))</f>
        <v/>
      </c>
      <c r="F3179" t="str">
        <f t="shared" si="396"/>
        <v/>
      </c>
      <c r="G3179">
        <f>Weighting!$H$11</f>
        <v>0</v>
      </c>
      <c r="H3179">
        <f t="array" ref="H3179">FREQUENCY(IF('Data Transformation'!$B$4:$B$8425=B3171,'Data Transformation'!$G$4:$G$8425),'Bin Analysis'!$B3179)</f>
        <v>15</v>
      </c>
      <c r="I3179">
        <f t="shared" si="397"/>
        <v>1</v>
      </c>
      <c r="J3179">
        <f t="shared" si="398"/>
        <v>1</v>
      </c>
      <c r="K3179">
        <f>J3179*Weighting!$W$11</f>
        <v>3</v>
      </c>
      <c r="M3179" s="14"/>
    </row>
    <row r="3180" spans="1:25" x14ac:dyDescent="0.45">
      <c r="A3180" s="32">
        <f>IF(Weighting!$P$12&gt;0,B3180,"")</f>
        <v>0.96972357690000011</v>
      </c>
      <c r="B3180">
        <f>Weighting!$C$12</f>
        <v>0.96972357690000011</v>
      </c>
      <c r="C3180">
        <f>Weighting!$F$12</f>
        <v>0</v>
      </c>
      <c r="D3180">
        <f>IF(C3180=1,'Data Transformation'!$G$3+0.5*'Data Transformation'!$W$25,IF(C3181=1,D3181-'Data Transformation'!$W$25,FALSE))</f>
        <v>0.76999999999999991</v>
      </c>
      <c r="E3180">
        <f t="array" ref="E3180">IF(ISLOGICAL(D3180),"",FREQUENCY(IF('Data Transformation'!$B$425:$B$8425='Bin Analysis'!$B3171,'Data Transformation'!$G$425:$G$8425),D3180))</f>
        <v>14</v>
      </c>
      <c r="F3180" t="e">
        <f t="shared" si="396"/>
        <v>#VALUE!</v>
      </c>
      <c r="G3180">
        <f>Weighting!$H$12</f>
        <v>0</v>
      </c>
      <c r="H3180">
        <f t="array" ref="H3180">FREQUENCY(IF('Data Transformation'!$B$4:$B$8425=B3171,'Data Transformation'!$G$4:$G$8425),'Bin Analysis'!$B3180)</f>
        <v>15</v>
      </c>
      <c r="I3180">
        <f t="shared" si="397"/>
        <v>0</v>
      </c>
      <c r="J3180">
        <f t="shared" si="398"/>
        <v>0</v>
      </c>
      <c r="K3180">
        <f>J3180*Weighting!$W$12</f>
        <v>0</v>
      </c>
      <c r="M3180" s="14"/>
    </row>
    <row r="3181" spans="1:25" x14ac:dyDescent="0.45">
      <c r="A3181" s="32">
        <f>IF(Weighting!$P$13&gt;0,B3181,"")</f>
        <v>1.0753983736000001</v>
      </c>
      <c r="B3181">
        <f>Weighting!$C$13</f>
        <v>1.0753983736000001</v>
      </c>
      <c r="C3181">
        <f>Weighting!$F$13</f>
        <v>1</v>
      </c>
      <c r="D3181">
        <f>IF(C3181=1,'Data Transformation'!$G$3+0.5*'Data Transformation'!$W$25,IF(C3182=1,D3182-'Data Transformation'!$W$25,FALSE))</f>
        <v>1.17</v>
      </c>
      <c r="E3181">
        <f t="array" ref="E3181">IF(ISLOGICAL(D3181),"",FREQUENCY(IF('Data Transformation'!$B$425:$B$8425='Bin Analysis'!$B3171,'Data Transformation'!$G$425:$G$8425),D3181))</f>
        <v>15</v>
      </c>
      <c r="F3181">
        <f t="shared" si="396"/>
        <v>1</v>
      </c>
      <c r="G3181">
        <f>Weighting!$H$13</f>
        <v>0</v>
      </c>
      <c r="H3181">
        <f t="array" ref="H3181">FREQUENCY(IF('Data Transformation'!$B$4:$B$8425=B3171,'Data Transformation'!$G$4:$G$8425),'Bin Analysis'!$B3181)</f>
        <v>16</v>
      </c>
      <c r="I3181">
        <f t="shared" si="397"/>
        <v>1</v>
      </c>
      <c r="J3181">
        <f t="shared" si="398"/>
        <v>1</v>
      </c>
      <c r="K3181">
        <f>J3181*Weighting!$W$13</f>
        <v>1</v>
      </c>
      <c r="M3181" s="14"/>
    </row>
    <row r="3182" spans="1:25" x14ac:dyDescent="0.45">
      <c r="A3182" s="32">
        <f>IF(Weighting!$P$14&gt;0,B3182,"")</f>
        <v>1.1810731703000001</v>
      </c>
      <c r="B3182">
        <f>Weighting!$C$14</f>
        <v>1.1810731703000001</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16</v>
      </c>
      <c r="I3182">
        <f t="shared" si="397"/>
        <v>0</v>
      </c>
      <c r="J3182">
        <f t="shared" si="398"/>
        <v>0</v>
      </c>
      <c r="K3182">
        <f>J3182*Weighting!$W$14</f>
        <v>0</v>
      </c>
      <c r="M3182" s="14"/>
    </row>
    <row r="3183" spans="1:25" x14ac:dyDescent="0.45">
      <c r="A3183" s="32">
        <f>IF(Weighting!$P$15&gt;0,B3183,"")</f>
        <v>1.2867489670000001</v>
      </c>
      <c r="B3183">
        <f>Weighting!$C$15</f>
        <v>1.2867489670000001</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16</v>
      </c>
      <c r="I3183">
        <f t="shared" si="397"/>
        <v>0</v>
      </c>
      <c r="J3183">
        <f t="shared" si="398"/>
        <v>0</v>
      </c>
      <c r="K3183">
        <f>J3183*Weighting!$W$15</f>
        <v>0</v>
      </c>
      <c r="M3183" s="14"/>
    </row>
    <row r="3184" spans="1:25" x14ac:dyDescent="0.45">
      <c r="A3184" s="32" t="str">
        <f>IF(Weighting!$P$16&gt;0,B3184,"")</f>
        <v/>
      </c>
      <c r="B3184">
        <f>Weighting!$C$16</f>
        <v>1.3924227637000002</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16</v>
      </c>
      <c r="I3184">
        <f t="shared" si="397"/>
        <v>0</v>
      </c>
      <c r="J3184">
        <f t="shared" si="398"/>
        <v>0</v>
      </c>
      <c r="K3184">
        <f>J3184*Weighting!$W$16</f>
        <v>0</v>
      </c>
      <c r="M3184" s="14"/>
    </row>
    <row r="3185" spans="1:25" x14ac:dyDescent="0.45">
      <c r="A3185" s="32" t="str">
        <f>IF(Weighting!$P$17&gt;0,B3185,"")</f>
        <v/>
      </c>
      <c r="B3185">
        <f>Weighting!$C$17</f>
        <v>1.4980975604000002</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16</v>
      </c>
      <c r="I3185">
        <f t="shared" si="397"/>
        <v>0</v>
      </c>
      <c r="J3185">
        <f t="shared" si="398"/>
        <v>0</v>
      </c>
      <c r="K3185">
        <f>J3185*Weighting!$W$17</f>
        <v>0</v>
      </c>
      <c r="M3185" s="14"/>
    </row>
    <row r="3186" spans="1:25" x14ac:dyDescent="0.45">
      <c r="A3186" s="32" t="str">
        <f>IF(Weighting!$P$18&gt;0,B3186,"")</f>
        <v/>
      </c>
      <c r="B3186">
        <f>Weighting!$C$18</f>
        <v>1.6037723571000002</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16</v>
      </c>
      <c r="I3186">
        <f t="shared" si="397"/>
        <v>0</v>
      </c>
      <c r="J3186">
        <f t="shared" si="398"/>
        <v>0</v>
      </c>
      <c r="K3186">
        <f>J3186*Weighting!$W$18</f>
        <v>0</v>
      </c>
      <c r="M3186" s="14"/>
    </row>
    <row r="3187" spans="1:25" x14ac:dyDescent="0.45">
      <c r="A3187" s="32" t="str">
        <f>IF(Weighting!$P$19&gt;0,B3187,"")</f>
        <v/>
      </c>
      <c r="B3187">
        <f>Weighting!$C$19</f>
        <v>1.7094471538000002</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16</v>
      </c>
      <c r="I3187">
        <f t="shared" si="397"/>
        <v>0</v>
      </c>
      <c r="J3187">
        <f t="shared" si="398"/>
        <v>0</v>
      </c>
      <c r="K3187">
        <f>J3187*Weighting!$W$19</f>
        <v>0</v>
      </c>
      <c r="M3187" s="14"/>
    </row>
    <row r="3188" spans="1:25" x14ac:dyDescent="0.45">
      <c r="A3188" s="32" t="str">
        <f>IF(Weighting!$P$20&gt;0,B3188,"")</f>
        <v/>
      </c>
      <c r="B3188">
        <f>Weighting!$C$20</f>
        <v>1.8151219505000002</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16</v>
      </c>
      <c r="I3188">
        <f t="shared" si="397"/>
        <v>0</v>
      </c>
      <c r="J3188">
        <f t="shared" si="398"/>
        <v>0</v>
      </c>
      <c r="K3188">
        <f>J3188*Weighting!$W$20</f>
        <v>0</v>
      </c>
      <c r="M3188" s="14"/>
    </row>
    <row r="3189" spans="1:25" x14ac:dyDescent="0.45">
      <c r="A3189" s="32" t="str">
        <f>IF(Weighting!$P$21&gt;0,B3189,"")</f>
        <v/>
      </c>
      <c r="B3189">
        <f>Weighting!$C$21</f>
        <v>1.9207967472000003</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16</v>
      </c>
      <c r="I3189">
        <f t="shared" si="397"/>
        <v>0</v>
      </c>
      <c r="J3189">
        <f t="shared" si="398"/>
        <v>0</v>
      </c>
      <c r="K3189">
        <f>J3189*Weighting!$W$21</f>
        <v>0</v>
      </c>
      <c r="M3189" s="14"/>
    </row>
    <row r="3190" spans="1:25" x14ac:dyDescent="0.45">
      <c r="A3190" s="32" t="str">
        <f>IF(Weighting!$P$22&gt;0,B3190,"")</f>
        <v/>
      </c>
      <c r="B3190">
        <f>Weighting!$C$22</f>
        <v>2.0264715439000001</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16</v>
      </c>
      <c r="I3190">
        <f t="shared" si="397"/>
        <v>0</v>
      </c>
      <c r="J3190">
        <f t="shared" si="398"/>
        <v>0</v>
      </c>
      <c r="K3190">
        <f>J3190*Weighting!$W$22</f>
        <v>0</v>
      </c>
      <c r="M3190" s="14"/>
    </row>
    <row r="3191" spans="1:25" x14ac:dyDescent="0.45">
      <c r="A3191" s="32" t="str">
        <f>IF(Weighting!$P$23&gt;0,B3191,"")</f>
        <v/>
      </c>
      <c r="B3191">
        <f>Weighting!$C$23</f>
        <v>2.1321463405999999</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16</v>
      </c>
      <c r="I3191">
        <f t="shared" si="397"/>
        <v>0</v>
      </c>
      <c r="J3191">
        <f t="shared" si="398"/>
        <v>0</v>
      </c>
      <c r="K3191">
        <f>J3191*Weighting!$W$23</f>
        <v>0</v>
      </c>
      <c r="M3191" s="14"/>
    </row>
    <row r="3192" spans="1:25" x14ac:dyDescent="0.45">
      <c r="A3192" s="32" t="str">
        <f>IF(Weighting!$P$24&gt;0,B3192,"")</f>
        <v/>
      </c>
      <c r="B3192">
        <f>Weighting!$C$24</f>
        <v>2.2378211372999997</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16</v>
      </c>
      <c r="I3192">
        <f t="shared" si="397"/>
        <v>0</v>
      </c>
      <c r="J3192">
        <f t="shared" si="398"/>
        <v>0</v>
      </c>
      <c r="K3192">
        <f>J3192*Weighting!$W$24</f>
        <v>0</v>
      </c>
      <c r="M3192" s="14"/>
    </row>
    <row r="3193" spans="1:25" x14ac:dyDescent="0.45">
      <c r="A3193" s="32" t="str">
        <f>IF(Weighting!$P$25&gt;0,B3193,"")</f>
        <v/>
      </c>
      <c r="B3193">
        <f>Weighting!$C$25</f>
        <v>2.3434959339999994</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16</v>
      </c>
      <c r="I3193">
        <f t="shared" si="397"/>
        <v>0</v>
      </c>
      <c r="J3193">
        <f t="shared" si="398"/>
        <v>0</v>
      </c>
      <c r="K3193">
        <f>J3193*Weighting!$W$25</f>
        <v>0</v>
      </c>
      <c r="M3193" s="14"/>
    </row>
    <row r="3194" spans="1:25" x14ac:dyDescent="0.45">
      <c r="O3194"/>
      <c r="P3194"/>
      <c r="Q3194"/>
      <c r="R3194"/>
    </row>
    <row r="3195" spans="1:25" ht="23.15" x14ac:dyDescent="0.6">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20</v>
      </c>
      <c r="N3195" s="27">
        <f>IF('Input and Summary Results'!$J$16="minimum",'Bin Analysis'!X3196/(M3195-1),'Bin Analysis'!Y3195/('Bin Analysis'!M3195-1))</f>
        <v>0</v>
      </c>
      <c r="O3195" s="27">
        <f>IF(M3195=FALSE,NA(),(VLOOKUP(1,C3198:K3217,4,FALSE))/(M3195-1))</f>
        <v>0.73684210526315785</v>
      </c>
      <c r="P3195" s="27">
        <f>IF(M3195=FALSE,NA(),SUM(J3198:J3217)/Weighting!$S$5)</f>
        <v>0.6</v>
      </c>
      <c r="Q3195" s="27">
        <f>IF(M3195=FALSE,NA(),SUM(K3198:K3217)/Weighting!$S$6)</f>
        <v>0.52173913043478259</v>
      </c>
      <c r="R3195" s="27">
        <f>IF(M3195=FALSE,NA(),(VLOOKUP(1,G3198:K3217,3,FALSE))/(M3195-1))</f>
        <v>0.10526315789473684</v>
      </c>
      <c r="S3195" s="22" t="str">
        <f>IF(M3195=FALSE,NA(),IF(SUM(J3198:J3217)=2,"yes","no"))</f>
        <v>no</v>
      </c>
      <c r="X3195" s="2" cm="2">
        <f t="array" ref="X3195:X3196">FREQUENCY(IF('Data Transformation'!$B$425:$B$6424='Bin Analysis'!L3195,'Data Transformation'!$G$425:$G$6424),'Data Transformation'!$U$11)</f>
        <v>19</v>
      </c>
      <c r="Y3195" s="2" cm="2">
        <f t="array" ref="Y3195:Y3196">FREQUENCY(IF('Data Transformation'!$B$425:$B$6424='Bin Analysis'!L3195,'Data Transformation'!$G$425:$G$6424),'Data Transformation'!$U$12)</f>
        <v>5</v>
      </c>
    </row>
    <row r="3196" spans="1:25" x14ac:dyDescent="0.45">
      <c r="A3196" s="14" t="s">
        <v>67</v>
      </c>
      <c r="B3196" t="s">
        <v>47</v>
      </c>
      <c r="C3196" t="s">
        <v>5</v>
      </c>
      <c r="D3196" t="s">
        <v>100</v>
      </c>
      <c r="E3196" t="s">
        <v>101</v>
      </c>
      <c r="F3196" t="s">
        <v>102</v>
      </c>
      <c r="G3196" t="s">
        <v>70</v>
      </c>
      <c r="H3196" t="s">
        <v>31</v>
      </c>
      <c r="I3196" t="s">
        <v>32</v>
      </c>
      <c r="J3196" t="s">
        <v>46</v>
      </c>
      <c r="K3196" s="14" t="s">
        <v>45</v>
      </c>
      <c r="M3196" s="14"/>
      <c r="X3196" s="2">
        <v>0</v>
      </c>
      <c r="Y3196" s="2">
        <v>14</v>
      </c>
    </row>
    <row r="3197" spans="1:25" x14ac:dyDescent="0.4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45">
      <c r="A3198" s="32">
        <f>IF(Weighting!$P$6&gt;0,B3198,"")</f>
        <v>0.3356747967</v>
      </c>
      <c r="B3198">
        <f>Weighting!$C$6</f>
        <v>0.3356747967</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2</v>
      </c>
      <c r="I3198">
        <f>H3198-H3197</f>
        <v>2</v>
      </c>
      <c r="J3198">
        <f>IF(I3198=0,0,1)</f>
        <v>1</v>
      </c>
      <c r="K3198">
        <f>J3198*Weighting!$W$6</f>
        <v>1</v>
      </c>
      <c r="M3198" s="14"/>
    </row>
    <row r="3199" spans="1:25" x14ac:dyDescent="0.45">
      <c r="A3199" s="32">
        <f>IF(Weighting!$P$7&gt;0,B3199,"")</f>
        <v>0.44134959340000002</v>
      </c>
      <c r="B3199">
        <f>Weighting!$C$7</f>
        <v>0.44134959340000002</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2</v>
      </c>
      <c r="I3199">
        <f t="shared" ref="I3199:I3217" si="400">H3199-H3198</f>
        <v>0</v>
      </c>
      <c r="J3199">
        <f>IF(I3199=0,0,1)</f>
        <v>0</v>
      </c>
      <c r="K3199">
        <f>J3199*Weighting!$W$7</f>
        <v>0</v>
      </c>
      <c r="M3199" s="14"/>
    </row>
    <row r="3200" spans="1:25" x14ac:dyDescent="0.45">
      <c r="A3200" s="32">
        <f>IF(Weighting!$P$8&gt;0,B3200,"")</f>
        <v>0.54702439010000004</v>
      </c>
      <c r="B3200">
        <f>Weighting!$C$8</f>
        <v>0.54702439010000004</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2</v>
      </c>
      <c r="I3200">
        <f t="shared" si="400"/>
        <v>0</v>
      </c>
      <c r="J3200">
        <f t="shared" ref="J3200:J3217" si="401">IF(I3200=0,0,1)</f>
        <v>0</v>
      </c>
      <c r="K3200">
        <f>J3200*Weighting!$W$8</f>
        <v>0</v>
      </c>
      <c r="M3200" s="14"/>
    </row>
    <row r="3201" spans="1:13" x14ac:dyDescent="0.45">
      <c r="A3201" s="32">
        <f>IF(Weighting!$P$9&gt;0,B3201,"")</f>
        <v>0.65269918680000005</v>
      </c>
      <c r="B3201" s="50">
        <f>Weighting!$C$9</f>
        <v>0.65269918680000005</v>
      </c>
      <c r="C3201">
        <f>Weighting!$F$9</f>
        <v>0</v>
      </c>
      <c r="D3201" t="b">
        <f>IF(C3201=1,'Data Transformation'!$G$3+0.5*'Data Transformation'!$W$25,IF(C3202=1,D3202-'Data Transformation'!$W$25,FALSE))</f>
        <v>0</v>
      </c>
      <c r="E3201" t="str">
        <f t="array" ref="E3201">IF(ISLOGICAL(D3201),"",FREQUENCY(IF('Data Transformation'!$B$425:$B$8425='Bin Analysis'!$B3195,'Data Transformation'!$G$425:$G$8425),D3201))</f>
        <v/>
      </c>
      <c r="F3201" t="str">
        <f t="shared" si="399"/>
        <v/>
      </c>
      <c r="G3201">
        <f>Weighting!$H$9</f>
        <v>0</v>
      </c>
      <c r="H3201">
        <f t="array" ref="H3201">FREQUENCY(IF('Data Transformation'!$B$4:$B$8425=B3195,'Data Transformation'!$G$4:$G$8425),'Bin Analysis'!$B3201)</f>
        <v>2</v>
      </c>
      <c r="I3201">
        <f t="shared" si="400"/>
        <v>0</v>
      </c>
      <c r="J3201">
        <f t="shared" si="401"/>
        <v>0</v>
      </c>
      <c r="K3201">
        <f>J3201*Weighting!$W$9</f>
        <v>0</v>
      </c>
      <c r="M3201" s="14"/>
    </row>
    <row r="3202" spans="1:13" x14ac:dyDescent="0.45">
      <c r="A3202" s="32">
        <f>IF(Weighting!$P$10&gt;0,B3202,"")</f>
        <v>0.75837398350000007</v>
      </c>
      <c r="B3202">
        <f>Weighting!$C$10</f>
        <v>0.75837398350000007</v>
      </c>
      <c r="C3202">
        <f>Weighting!$F$10</f>
        <v>0</v>
      </c>
      <c r="D3202" t="b">
        <f>IF(C3202=1,'Data Transformation'!$G$3+0.5*'Data Transformation'!$W$25,IF(C3203=1,D3203-'Data Transformation'!$W$25,FALSE))</f>
        <v>0</v>
      </c>
      <c r="E3202" t="str">
        <f t="array" ref="E3202">IF(ISLOGICAL(D3202),"",FREQUENCY(IF('Data Transformation'!$B$425:$B$8425='Bin Analysis'!$B3195,'Data Transformation'!$G$425:$G$8425),D3202))</f>
        <v/>
      </c>
      <c r="F3202" t="str">
        <f t="shared" si="399"/>
        <v/>
      </c>
      <c r="G3202">
        <f>Weighting!$H$10</f>
        <v>0</v>
      </c>
      <c r="H3202">
        <f t="array" ref="H3202">FREQUENCY(IF('Data Transformation'!$B$4:$B$8425=B3195,'Data Transformation'!$G$4:$G$8425),'Bin Analysis'!$B3202)</f>
        <v>5</v>
      </c>
      <c r="I3202">
        <f t="shared" si="400"/>
        <v>3</v>
      </c>
      <c r="J3202">
        <f t="shared" si="401"/>
        <v>1</v>
      </c>
      <c r="K3202">
        <f>J3202*Weighting!$W$10</f>
        <v>3</v>
      </c>
      <c r="M3202" s="14"/>
    </row>
    <row r="3203" spans="1:13" x14ac:dyDescent="0.45">
      <c r="A3203" s="32">
        <f>IF(Weighting!$P$11&gt;0,B3203,"")</f>
        <v>0.86404878020000009</v>
      </c>
      <c r="B3203">
        <f>Weighting!$C$11</f>
        <v>0.86404878020000009</v>
      </c>
      <c r="C3203">
        <f>Weighting!$F$11</f>
        <v>0</v>
      </c>
      <c r="D3203" t="b">
        <f>IF(C3203=1,'Data Transformation'!$G$3+0.5*'Data Transformation'!$W$25,IF(C3204=1,D3204-'Data Transformation'!$W$25,FALSE))</f>
        <v>0</v>
      </c>
      <c r="E3203" t="str">
        <f t="array" ref="E3203">IF(ISLOGICAL(D3203),"",FREQUENCY(IF('Data Transformation'!$B$425:$B$8425='Bin Analysis'!$B3195,'Data Transformation'!$G$425:$G$8425),D3203))</f>
        <v/>
      </c>
      <c r="F3203" t="str">
        <f t="shared" si="399"/>
        <v/>
      </c>
      <c r="G3203">
        <f>Weighting!$H$11</f>
        <v>0</v>
      </c>
      <c r="H3203">
        <f t="array" ref="H3203">FREQUENCY(IF('Data Transformation'!$B$4:$B$8425=B3195,'Data Transformation'!$G$4:$G$8425),'Bin Analysis'!$B3203)</f>
        <v>8</v>
      </c>
      <c r="I3203">
        <f t="shared" si="400"/>
        <v>3</v>
      </c>
      <c r="J3203">
        <f t="shared" si="401"/>
        <v>1</v>
      </c>
      <c r="K3203">
        <f>J3203*Weighting!$W$11</f>
        <v>3</v>
      </c>
      <c r="M3203" s="14"/>
    </row>
    <row r="3204" spans="1:13" x14ac:dyDescent="0.45">
      <c r="A3204" s="32">
        <f>IF(Weighting!$P$12&gt;0,B3204,"")</f>
        <v>0.96972357690000011</v>
      </c>
      <c r="B3204">
        <f>Weighting!$C$12</f>
        <v>0.96972357690000011</v>
      </c>
      <c r="C3204">
        <f>Weighting!$F$12</f>
        <v>0</v>
      </c>
      <c r="D3204">
        <f>IF(C3204=1,'Data Transformation'!$G$3+0.5*'Data Transformation'!$W$25,IF(C3205=1,D3205-'Data Transformation'!$W$25,FALSE))</f>
        <v>0.76999999999999991</v>
      </c>
      <c r="E3204">
        <f t="array" ref="E3204">IF(ISLOGICAL(D3204),"",FREQUENCY(IF('Data Transformation'!$B$425:$B$8425='Bin Analysis'!$B3195,'Data Transformation'!$G$425:$G$8425),D3204))</f>
        <v>5</v>
      </c>
      <c r="F3204" t="e">
        <f t="shared" si="399"/>
        <v>#VALUE!</v>
      </c>
      <c r="G3204">
        <f>Weighting!$H$12</f>
        <v>0</v>
      </c>
      <c r="H3204">
        <f t="array" ref="H3204">FREQUENCY(IF('Data Transformation'!$B$4:$B$8425=B3195,'Data Transformation'!$G$4:$G$8425),'Bin Analysis'!$B3204)</f>
        <v>13</v>
      </c>
      <c r="I3204">
        <f t="shared" si="400"/>
        <v>5</v>
      </c>
      <c r="J3204">
        <f t="shared" si="401"/>
        <v>1</v>
      </c>
      <c r="K3204">
        <f>J3204*Weighting!$W$12</f>
        <v>2</v>
      </c>
      <c r="M3204" s="14"/>
    </row>
    <row r="3205" spans="1:13" x14ac:dyDescent="0.45">
      <c r="A3205" s="32">
        <f>IF(Weighting!$P$13&gt;0,B3205,"")</f>
        <v>1.0753983736000001</v>
      </c>
      <c r="B3205">
        <f>Weighting!$C$13</f>
        <v>1.0753983736000001</v>
      </c>
      <c r="C3205">
        <f>Weighting!$F$13</f>
        <v>1</v>
      </c>
      <c r="D3205">
        <f>IF(C3205=1,'Data Transformation'!$G$3+0.5*'Data Transformation'!$W$25,IF(C3206=1,D3206-'Data Transformation'!$W$25,FALSE))</f>
        <v>1.17</v>
      </c>
      <c r="E3205">
        <f t="array" ref="E3205">IF(ISLOGICAL(D3205),"",FREQUENCY(IF('Data Transformation'!$B$425:$B$8425='Bin Analysis'!$B3195,'Data Transformation'!$G$425:$G$8425),D3205))</f>
        <v>19</v>
      </c>
      <c r="F3205">
        <f t="shared" si="399"/>
        <v>14</v>
      </c>
      <c r="G3205">
        <f>Weighting!$H$13</f>
        <v>0</v>
      </c>
      <c r="H3205">
        <f t="array" ref="H3205">FREQUENCY(IF('Data Transformation'!$B$4:$B$8425=B3195,'Data Transformation'!$G$4:$G$8425),'Bin Analysis'!$B3205)</f>
        <v>19</v>
      </c>
      <c r="I3205">
        <f t="shared" si="400"/>
        <v>6</v>
      </c>
      <c r="J3205">
        <f t="shared" si="401"/>
        <v>1</v>
      </c>
      <c r="K3205">
        <f>J3205*Weighting!$W$13</f>
        <v>1</v>
      </c>
      <c r="M3205" s="14"/>
    </row>
    <row r="3206" spans="1:13" x14ac:dyDescent="0.45">
      <c r="A3206" s="32">
        <f>IF(Weighting!$P$14&gt;0,B3206,"")</f>
        <v>1.1810731703000001</v>
      </c>
      <c r="B3206">
        <f>Weighting!$C$14</f>
        <v>1.1810731703000001</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20</v>
      </c>
      <c r="I3206">
        <f t="shared" si="400"/>
        <v>1</v>
      </c>
      <c r="J3206">
        <f t="shared" si="401"/>
        <v>1</v>
      </c>
      <c r="K3206">
        <f>J3206*Weighting!$W$14</f>
        <v>2</v>
      </c>
      <c r="M3206" s="14"/>
    </row>
    <row r="3207" spans="1:13" x14ac:dyDescent="0.45">
      <c r="A3207" s="32">
        <f>IF(Weighting!$P$15&gt;0,B3207,"")</f>
        <v>1.2867489670000001</v>
      </c>
      <c r="B3207">
        <f>Weighting!$C$15</f>
        <v>1.2867489670000001</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20</v>
      </c>
      <c r="I3207">
        <f t="shared" si="400"/>
        <v>0</v>
      </c>
      <c r="J3207">
        <f t="shared" si="401"/>
        <v>0</v>
      </c>
      <c r="K3207">
        <f>J3207*Weighting!$W$15</f>
        <v>0</v>
      </c>
      <c r="M3207" s="14"/>
    </row>
    <row r="3208" spans="1:13" x14ac:dyDescent="0.45">
      <c r="A3208" s="32" t="str">
        <f>IF(Weighting!$P$16&gt;0,B3208,"")</f>
        <v/>
      </c>
      <c r="B3208">
        <f>Weighting!$C$16</f>
        <v>1.3924227637000002</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20</v>
      </c>
      <c r="I3208">
        <f t="shared" si="400"/>
        <v>0</v>
      </c>
      <c r="J3208">
        <f t="shared" si="401"/>
        <v>0</v>
      </c>
      <c r="K3208">
        <f>J3208*Weighting!$W$16</f>
        <v>0</v>
      </c>
      <c r="M3208" s="14"/>
    </row>
    <row r="3209" spans="1:13" x14ac:dyDescent="0.45">
      <c r="A3209" s="32" t="str">
        <f>IF(Weighting!$P$17&gt;0,B3209,"")</f>
        <v/>
      </c>
      <c r="B3209">
        <f>Weighting!$C$17</f>
        <v>1.4980975604000002</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20</v>
      </c>
      <c r="I3209">
        <f t="shared" si="400"/>
        <v>0</v>
      </c>
      <c r="J3209">
        <f t="shared" si="401"/>
        <v>0</v>
      </c>
      <c r="K3209">
        <f>J3209*Weighting!$W$17</f>
        <v>0</v>
      </c>
      <c r="M3209" s="14"/>
    </row>
    <row r="3210" spans="1:13" x14ac:dyDescent="0.45">
      <c r="A3210" s="32" t="str">
        <f>IF(Weighting!$P$18&gt;0,B3210,"")</f>
        <v/>
      </c>
      <c r="B3210">
        <f>Weighting!$C$18</f>
        <v>1.6037723571000002</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20</v>
      </c>
      <c r="I3210">
        <f t="shared" si="400"/>
        <v>0</v>
      </c>
      <c r="J3210">
        <f t="shared" si="401"/>
        <v>0</v>
      </c>
      <c r="K3210">
        <f>J3210*Weighting!$W$18</f>
        <v>0</v>
      </c>
      <c r="M3210" s="14"/>
    </row>
    <row r="3211" spans="1:13" x14ac:dyDescent="0.45">
      <c r="A3211" s="32" t="str">
        <f>IF(Weighting!$P$19&gt;0,B3211,"")</f>
        <v/>
      </c>
      <c r="B3211">
        <f>Weighting!$C$19</f>
        <v>1.7094471538000002</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20</v>
      </c>
      <c r="I3211">
        <f t="shared" si="400"/>
        <v>0</v>
      </c>
      <c r="J3211">
        <f t="shared" si="401"/>
        <v>0</v>
      </c>
      <c r="K3211">
        <f>J3211*Weighting!$W$19</f>
        <v>0</v>
      </c>
      <c r="M3211" s="14"/>
    </row>
    <row r="3212" spans="1:13" x14ac:dyDescent="0.45">
      <c r="A3212" s="32" t="str">
        <f>IF(Weighting!$P$20&gt;0,B3212,"")</f>
        <v/>
      </c>
      <c r="B3212">
        <f>Weighting!$C$20</f>
        <v>1.8151219505000002</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20</v>
      </c>
      <c r="I3212">
        <f t="shared" si="400"/>
        <v>0</v>
      </c>
      <c r="J3212">
        <f t="shared" si="401"/>
        <v>0</v>
      </c>
      <c r="K3212">
        <f>J3212*Weighting!$W$20</f>
        <v>0</v>
      </c>
      <c r="M3212" s="14"/>
    </row>
    <row r="3213" spans="1:13" x14ac:dyDescent="0.45">
      <c r="A3213" s="32" t="str">
        <f>IF(Weighting!$P$21&gt;0,B3213,"")</f>
        <v/>
      </c>
      <c r="B3213">
        <f>Weighting!$C$21</f>
        <v>1.9207967472000003</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20</v>
      </c>
      <c r="I3213">
        <f t="shared" si="400"/>
        <v>0</v>
      </c>
      <c r="J3213">
        <f t="shared" si="401"/>
        <v>0</v>
      </c>
      <c r="K3213">
        <f>J3213*Weighting!$W$21</f>
        <v>0</v>
      </c>
      <c r="M3213" s="14"/>
    </row>
    <row r="3214" spans="1:13" x14ac:dyDescent="0.45">
      <c r="A3214" s="32" t="str">
        <f>IF(Weighting!$P$22&gt;0,B3214,"")</f>
        <v/>
      </c>
      <c r="B3214">
        <f>Weighting!$C$22</f>
        <v>2.0264715439000001</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20</v>
      </c>
      <c r="I3214">
        <f t="shared" si="400"/>
        <v>0</v>
      </c>
      <c r="J3214">
        <f t="shared" si="401"/>
        <v>0</v>
      </c>
      <c r="K3214">
        <f>J3214*Weighting!$W$22</f>
        <v>0</v>
      </c>
      <c r="M3214" s="14"/>
    </row>
    <row r="3215" spans="1:13" x14ac:dyDescent="0.45">
      <c r="A3215" s="32" t="str">
        <f>IF(Weighting!$P$23&gt;0,B3215,"")</f>
        <v/>
      </c>
      <c r="B3215">
        <f>Weighting!$C$23</f>
        <v>2.1321463405999999</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20</v>
      </c>
      <c r="I3215">
        <f t="shared" si="400"/>
        <v>0</v>
      </c>
      <c r="J3215">
        <f t="shared" si="401"/>
        <v>0</v>
      </c>
      <c r="K3215">
        <f>J3215*Weighting!$W$23</f>
        <v>0</v>
      </c>
      <c r="M3215" s="14"/>
    </row>
    <row r="3216" spans="1:13" x14ac:dyDescent="0.45">
      <c r="A3216" s="32" t="str">
        <f>IF(Weighting!$P$24&gt;0,B3216,"")</f>
        <v/>
      </c>
      <c r="B3216">
        <f>Weighting!$C$24</f>
        <v>2.2378211372999997</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20</v>
      </c>
      <c r="I3216">
        <f t="shared" si="400"/>
        <v>0</v>
      </c>
      <c r="J3216">
        <f t="shared" si="401"/>
        <v>0</v>
      </c>
      <c r="K3216">
        <f>J3216*Weighting!$W$24</f>
        <v>0</v>
      </c>
      <c r="M3216" s="14"/>
    </row>
    <row r="3217" spans="1:25" x14ac:dyDescent="0.45">
      <c r="A3217" s="32" t="str">
        <f>IF(Weighting!$P$25&gt;0,B3217,"")</f>
        <v/>
      </c>
      <c r="B3217">
        <f>Weighting!$C$25</f>
        <v>2.3434959339999994</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20</v>
      </c>
      <c r="I3217">
        <f t="shared" si="400"/>
        <v>0</v>
      </c>
      <c r="J3217">
        <f t="shared" si="401"/>
        <v>0</v>
      </c>
      <c r="K3217">
        <f>J3217*Weighting!$W$25</f>
        <v>0</v>
      </c>
      <c r="M3217" s="14"/>
    </row>
    <row r="3218" spans="1:25" x14ac:dyDescent="0.45">
      <c r="O3218"/>
      <c r="P3218"/>
      <c r="Q3218"/>
      <c r="R3218"/>
    </row>
    <row r="3219" spans="1:25" ht="23.15" x14ac:dyDescent="0.6">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19</v>
      </c>
      <c r="N3219" s="27">
        <f>IF('Input and Summary Results'!$J$16="minimum",'Bin Analysis'!X3220/(M3219-1),'Bin Analysis'!Y3219/('Bin Analysis'!M3219-1))</f>
        <v>0</v>
      </c>
      <c r="O3219" s="27">
        <f>IF(M3219=FALSE,NA(),(VLOOKUP(1,C3222:K3241,4,FALSE))/(M3219-1))</f>
        <v>0.94444444444444442</v>
      </c>
      <c r="P3219" s="27">
        <f>IF(M3219=FALSE,NA(),SUM(J3222:J3241)/Weighting!$S$5)</f>
        <v>0.3</v>
      </c>
      <c r="Q3219" s="27">
        <f>IF(M3219=FALSE,NA(),SUM(K3222:K3241)/Weighting!$S$6)</f>
        <v>0.17391304347826086</v>
      </c>
      <c r="R3219" s="27">
        <f>IF(M3219=FALSE,NA(),(VLOOKUP(1,G3222:K3241,3,FALSE))/(M3219-1))</f>
        <v>5.5555555555555552E-2</v>
      </c>
      <c r="S3219" s="22" t="str">
        <f>IF(M3219=FALSE,NA(),IF(SUM(J3222:J3241)=2,"yes","no"))</f>
        <v>no</v>
      </c>
      <c r="X3219" s="2" cm="2">
        <f t="array" ref="X3219:X3220">FREQUENCY(IF('Data Transformation'!$B$425:$B$6424='Bin Analysis'!L3219,'Data Transformation'!$G$425:$G$6424),'Data Transformation'!$U$11)</f>
        <v>18</v>
      </c>
      <c r="Y3219" s="2" cm="2">
        <f t="array" ref="Y3219:Y3220">FREQUENCY(IF('Data Transformation'!$B$425:$B$6424='Bin Analysis'!L3219,'Data Transformation'!$G$425:$G$6424),'Data Transformation'!$U$12)</f>
        <v>1</v>
      </c>
    </row>
    <row r="3220" spans="1:25" x14ac:dyDescent="0.45">
      <c r="A3220" s="14" t="s">
        <v>67</v>
      </c>
      <c r="B3220" t="s">
        <v>47</v>
      </c>
      <c r="C3220" t="s">
        <v>5</v>
      </c>
      <c r="D3220" t="s">
        <v>100</v>
      </c>
      <c r="E3220" t="s">
        <v>101</v>
      </c>
      <c r="F3220" t="s">
        <v>102</v>
      </c>
      <c r="G3220" t="s">
        <v>70</v>
      </c>
      <c r="H3220" t="s">
        <v>31</v>
      </c>
      <c r="I3220" t="s">
        <v>32</v>
      </c>
      <c r="J3220" t="s">
        <v>46</v>
      </c>
      <c r="K3220" s="14" t="s">
        <v>45</v>
      </c>
      <c r="M3220" s="14"/>
      <c r="X3220" s="2">
        <v>0</v>
      </c>
      <c r="Y3220" s="2">
        <v>17</v>
      </c>
    </row>
    <row r="3221" spans="1:25" x14ac:dyDescent="0.4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45">
      <c r="A3222" s="32">
        <f>IF(Weighting!$P$6&gt;0,B3222,"")</f>
        <v>0.3356747967</v>
      </c>
      <c r="B3222">
        <f>Weighting!$C$6</f>
        <v>0.3356747967</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1</v>
      </c>
      <c r="I3222">
        <f>H3222-H3221</f>
        <v>1</v>
      </c>
      <c r="J3222">
        <f>IF(I3222=0,0,1)</f>
        <v>1</v>
      </c>
      <c r="K3222">
        <f>J3222*Weighting!$W$6</f>
        <v>1</v>
      </c>
      <c r="M3222" s="14"/>
    </row>
    <row r="3223" spans="1:25" x14ac:dyDescent="0.45">
      <c r="A3223" s="32">
        <f>IF(Weighting!$P$7&gt;0,B3223,"")</f>
        <v>0.44134959340000002</v>
      </c>
      <c r="B3223">
        <f>Weighting!$C$7</f>
        <v>0.44134959340000002</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1</v>
      </c>
      <c r="I3223">
        <f t="shared" ref="I3223:I3241" si="403">H3223-H3222</f>
        <v>0</v>
      </c>
      <c r="J3223">
        <f>IF(I3223=0,0,1)</f>
        <v>0</v>
      </c>
      <c r="K3223">
        <f>J3223*Weighting!$W$7</f>
        <v>0</v>
      </c>
      <c r="M3223" s="14"/>
    </row>
    <row r="3224" spans="1:25" x14ac:dyDescent="0.45">
      <c r="A3224" s="32">
        <f>IF(Weighting!$P$8&gt;0,B3224,"")</f>
        <v>0.54702439010000004</v>
      </c>
      <c r="B3224">
        <f>Weighting!$C$8</f>
        <v>0.54702439010000004</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1</v>
      </c>
      <c r="I3224">
        <f t="shared" si="403"/>
        <v>0</v>
      </c>
      <c r="J3224">
        <f t="shared" ref="J3224:J3241" si="404">IF(I3224=0,0,1)</f>
        <v>0</v>
      </c>
      <c r="K3224">
        <f>J3224*Weighting!$W$8</f>
        <v>0</v>
      </c>
      <c r="M3224" s="14"/>
    </row>
    <row r="3225" spans="1:25" x14ac:dyDescent="0.45">
      <c r="A3225" s="32">
        <f>IF(Weighting!$P$9&gt;0,B3225,"")</f>
        <v>0.65269918680000005</v>
      </c>
      <c r="B3225" s="50">
        <f>Weighting!$C$9</f>
        <v>0.65269918680000005</v>
      </c>
      <c r="C3225">
        <f>Weighting!$F$9</f>
        <v>0</v>
      </c>
      <c r="D3225" t="b">
        <f>IF(C3225=1,'Data Transformation'!$G$3+0.5*'Data Transformation'!$W$25,IF(C3226=1,D3226-'Data Transformation'!$W$25,FALSE))</f>
        <v>0</v>
      </c>
      <c r="E3225" t="str">
        <f t="array" ref="E3225">IF(ISLOGICAL(D3225),"",FREQUENCY(IF('Data Transformation'!$B$425:$B$8425='Bin Analysis'!$B3219,'Data Transformation'!$G$425:$G$8425),D3225))</f>
        <v/>
      </c>
      <c r="F3225" t="str">
        <f t="shared" si="402"/>
        <v/>
      </c>
      <c r="G3225">
        <f>Weighting!$H$9</f>
        <v>0</v>
      </c>
      <c r="H3225">
        <f t="array" ref="H3225">FREQUENCY(IF('Data Transformation'!$B$4:$B$8425=B3219,'Data Transformation'!$G$4:$G$8425),'Bin Analysis'!$B3225)</f>
        <v>1</v>
      </c>
      <c r="I3225">
        <f t="shared" si="403"/>
        <v>0</v>
      </c>
      <c r="J3225">
        <f t="shared" si="404"/>
        <v>0</v>
      </c>
      <c r="K3225">
        <f>J3225*Weighting!$W$9</f>
        <v>0</v>
      </c>
      <c r="M3225" s="14"/>
    </row>
    <row r="3226" spans="1:25" x14ac:dyDescent="0.45">
      <c r="A3226" s="32">
        <f>IF(Weighting!$P$10&gt;0,B3226,"")</f>
        <v>0.75837398350000007</v>
      </c>
      <c r="B3226">
        <f>Weighting!$C$10</f>
        <v>0.75837398350000007</v>
      </c>
      <c r="C3226">
        <f>Weighting!$F$10</f>
        <v>0</v>
      </c>
      <c r="D3226" t="b">
        <f>IF(C3226=1,'Data Transformation'!$G$3+0.5*'Data Transformation'!$W$25,IF(C3227=1,D3227-'Data Transformation'!$W$25,FALSE))</f>
        <v>0</v>
      </c>
      <c r="E3226" t="str">
        <f t="array" ref="E3226">IF(ISLOGICAL(D3226),"",FREQUENCY(IF('Data Transformation'!$B$425:$B$8425='Bin Analysis'!$B3219,'Data Transformation'!$G$425:$G$8425),D3226))</f>
        <v/>
      </c>
      <c r="F3226" t="str">
        <f t="shared" si="402"/>
        <v/>
      </c>
      <c r="G3226">
        <f>Weighting!$H$10</f>
        <v>0</v>
      </c>
      <c r="H3226">
        <f t="array" ref="H3226">FREQUENCY(IF('Data Transformation'!$B$4:$B$8425=B3219,'Data Transformation'!$G$4:$G$8425),'Bin Analysis'!$B3226)</f>
        <v>1</v>
      </c>
      <c r="I3226">
        <f t="shared" si="403"/>
        <v>0</v>
      </c>
      <c r="J3226">
        <f t="shared" si="404"/>
        <v>0</v>
      </c>
      <c r="K3226">
        <f>J3226*Weighting!$W$10</f>
        <v>0</v>
      </c>
      <c r="M3226" s="14"/>
    </row>
    <row r="3227" spans="1:25" x14ac:dyDescent="0.45">
      <c r="A3227" s="32">
        <f>IF(Weighting!$P$11&gt;0,B3227,"")</f>
        <v>0.86404878020000009</v>
      </c>
      <c r="B3227">
        <f>Weighting!$C$11</f>
        <v>0.86404878020000009</v>
      </c>
      <c r="C3227">
        <f>Weighting!$F$11</f>
        <v>0</v>
      </c>
      <c r="D3227" t="b">
        <f>IF(C3227=1,'Data Transformation'!$G$3+0.5*'Data Transformation'!$W$25,IF(C3228=1,D3228-'Data Transformation'!$W$25,FALSE))</f>
        <v>0</v>
      </c>
      <c r="E3227" t="str">
        <f t="array" ref="E3227">IF(ISLOGICAL(D3227),"",FREQUENCY(IF('Data Transformation'!$B$425:$B$8425='Bin Analysis'!$B3219,'Data Transformation'!$G$425:$G$8425),D3227))</f>
        <v/>
      </c>
      <c r="F3227" t="str">
        <f t="shared" si="402"/>
        <v/>
      </c>
      <c r="G3227">
        <f>Weighting!$H$11</f>
        <v>0</v>
      </c>
      <c r="H3227">
        <f t="array" ref="H3227">FREQUENCY(IF('Data Transformation'!$B$4:$B$8425=B3219,'Data Transformation'!$G$4:$G$8425),'Bin Analysis'!$B3227)</f>
        <v>1</v>
      </c>
      <c r="I3227">
        <f t="shared" si="403"/>
        <v>0</v>
      </c>
      <c r="J3227">
        <f t="shared" si="404"/>
        <v>0</v>
      </c>
      <c r="K3227">
        <f>J3227*Weighting!$W$11</f>
        <v>0</v>
      </c>
      <c r="M3227" s="14"/>
    </row>
    <row r="3228" spans="1:25" x14ac:dyDescent="0.45">
      <c r="A3228" s="32">
        <f>IF(Weighting!$P$12&gt;0,B3228,"")</f>
        <v>0.96972357690000011</v>
      </c>
      <c r="B3228">
        <f>Weighting!$C$12</f>
        <v>0.96972357690000011</v>
      </c>
      <c r="C3228">
        <f>Weighting!$F$12</f>
        <v>0</v>
      </c>
      <c r="D3228">
        <f>IF(C3228=1,'Data Transformation'!$G$3+0.5*'Data Transformation'!$W$25,IF(C3229=1,D3229-'Data Transformation'!$W$25,FALSE))</f>
        <v>0.76999999999999991</v>
      </c>
      <c r="E3228">
        <f t="array" ref="E3228">IF(ISLOGICAL(D3228),"",FREQUENCY(IF('Data Transformation'!$B$425:$B$8425='Bin Analysis'!$B3219,'Data Transformation'!$G$425:$G$8425),D3228))</f>
        <v>1</v>
      </c>
      <c r="F3228" t="e">
        <f t="shared" si="402"/>
        <v>#VALUE!</v>
      </c>
      <c r="G3228">
        <f>Weighting!$H$12</f>
        <v>0</v>
      </c>
      <c r="H3228">
        <f t="array" ref="H3228">FREQUENCY(IF('Data Transformation'!$B$4:$B$8425=B3219,'Data Transformation'!$G$4:$G$8425),'Bin Analysis'!$B3228)</f>
        <v>16</v>
      </c>
      <c r="I3228">
        <f t="shared" si="403"/>
        <v>15</v>
      </c>
      <c r="J3228">
        <f t="shared" si="404"/>
        <v>1</v>
      </c>
      <c r="K3228">
        <f>J3228*Weighting!$W$12</f>
        <v>2</v>
      </c>
      <c r="M3228" s="14"/>
    </row>
    <row r="3229" spans="1:25" x14ac:dyDescent="0.45">
      <c r="A3229" s="32">
        <f>IF(Weighting!$P$13&gt;0,B3229,"")</f>
        <v>1.0753983736000001</v>
      </c>
      <c r="B3229">
        <f>Weighting!$C$13</f>
        <v>1.0753983736000001</v>
      </c>
      <c r="C3229">
        <f>Weighting!$F$13</f>
        <v>1</v>
      </c>
      <c r="D3229">
        <f>IF(C3229=1,'Data Transformation'!$G$3+0.5*'Data Transformation'!$W$25,IF(C3230=1,D3230-'Data Transformation'!$W$25,FALSE))</f>
        <v>1.17</v>
      </c>
      <c r="E3229">
        <f t="array" ref="E3229">IF(ISLOGICAL(D3229),"",FREQUENCY(IF('Data Transformation'!$B$425:$B$8425='Bin Analysis'!$B3219,'Data Transformation'!$G$425:$G$8425),D3229))</f>
        <v>18</v>
      </c>
      <c r="F3229">
        <f t="shared" si="402"/>
        <v>17</v>
      </c>
      <c r="G3229">
        <f>Weighting!$H$13</f>
        <v>0</v>
      </c>
      <c r="H3229">
        <f t="array" ref="H3229">FREQUENCY(IF('Data Transformation'!$B$4:$B$8425=B3219,'Data Transformation'!$G$4:$G$8425),'Bin Analysis'!$B3229)</f>
        <v>19</v>
      </c>
      <c r="I3229">
        <f t="shared" si="403"/>
        <v>3</v>
      </c>
      <c r="J3229">
        <f t="shared" si="404"/>
        <v>1</v>
      </c>
      <c r="K3229">
        <f>J3229*Weighting!$W$13</f>
        <v>1</v>
      </c>
      <c r="M3229" s="14"/>
    </row>
    <row r="3230" spans="1:25" x14ac:dyDescent="0.45">
      <c r="A3230" s="32">
        <f>IF(Weighting!$P$14&gt;0,B3230,"")</f>
        <v>1.1810731703000001</v>
      </c>
      <c r="B3230">
        <f>Weighting!$C$14</f>
        <v>1.1810731703000001</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19</v>
      </c>
      <c r="I3230">
        <f t="shared" si="403"/>
        <v>0</v>
      </c>
      <c r="J3230">
        <f t="shared" si="404"/>
        <v>0</v>
      </c>
      <c r="K3230">
        <f>J3230*Weighting!$W$14</f>
        <v>0</v>
      </c>
      <c r="M3230" s="14"/>
    </row>
    <row r="3231" spans="1:25" x14ac:dyDescent="0.45">
      <c r="A3231" s="32">
        <f>IF(Weighting!$P$15&gt;0,B3231,"")</f>
        <v>1.2867489670000001</v>
      </c>
      <c r="B3231">
        <f>Weighting!$C$15</f>
        <v>1.2867489670000001</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19</v>
      </c>
      <c r="I3231">
        <f t="shared" si="403"/>
        <v>0</v>
      </c>
      <c r="J3231">
        <f t="shared" si="404"/>
        <v>0</v>
      </c>
      <c r="K3231">
        <f>J3231*Weighting!$W$15</f>
        <v>0</v>
      </c>
      <c r="M3231" s="14"/>
    </row>
    <row r="3232" spans="1:25" x14ac:dyDescent="0.45">
      <c r="A3232" s="32" t="str">
        <f>IF(Weighting!$P$16&gt;0,B3232,"")</f>
        <v/>
      </c>
      <c r="B3232">
        <f>Weighting!$C$16</f>
        <v>1.3924227637000002</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19</v>
      </c>
      <c r="I3232">
        <f t="shared" si="403"/>
        <v>0</v>
      </c>
      <c r="J3232">
        <f t="shared" si="404"/>
        <v>0</v>
      </c>
      <c r="K3232">
        <f>J3232*Weighting!$W$16</f>
        <v>0</v>
      </c>
      <c r="M3232" s="14"/>
    </row>
    <row r="3233" spans="1:25" x14ac:dyDescent="0.45">
      <c r="A3233" s="32" t="str">
        <f>IF(Weighting!$P$17&gt;0,B3233,"")</f>
        <v/>
      </c>
      <c r="B3233">
        <f>Weighting!$C$17</f>
        <v>1.4980975604000002</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19</v>
      </c>
      <c r="I3233">
        <f t="shared" si="403"/>
        <v>0</v>
      </c>
      <c r="J3233">
        <f t="shared" si="404"/>
        <v>0</v>
      </c>
      <c r="K3233">
        <f>J3233*Weighting!$W$17</f>
        <v>0</v>
      </c>
      <c r="M3233" s="14"/>
    </row>
    <row r="3234" spans="1:25" x14ac:dyDescent="0.45">
      <c r="A3234" s="32" t="str">
        <f>IF(Weighting!$P$18&gt;0,B3234,"")</f>
        <v/>
      </c>
      <c r="B3234">
        <f>Weighting!$C$18</f>
        <v>1.6037723571000002</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19</v>
      </c>
      <c r="I3234">
        <f t="shared" si="403"/>
        <v>0</v>
      </c>
      <c r="J3234">
        <f t="shared" si="404"/>
        <v>0</v>
      </c>
      <c r="K3234">
        <f>J3234*Weighting!$W$18</f>
        <v>0</v>
      </c>
      <c r="M3234" s="14"/>
    </row>
    <row r="3235" spans="1:25" x14ac:dyDescent="0.45">
      <c r="A3235" s="32" t="str">
        <f>IF(Weighting!$P$19&gt;0,B3235,"")</f>
        <v/>
      </c>
      <c r="B3235">
        <f>Weighting!$C$19</f>
        <v>1.7094471538000002</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19</v>
      </c>
      <c r="I3235">
        <f t="shared" si="403"/>
        <v>0</v>
      </c>
      <c r="J3235">
        <f t="shared" si="404"/>
        <v>0</v>
      </c>
      <c r="K3235">
        <f>J3235*Weighting!$W$19</f>
        <v>0</v>
      </c>
      <c r="M3235" s="14"/>
    </row>
    <row r="3236" spans="1:25" x14ac:dyDescent="0.45">
      <c r="A3236" s="32" t="str">
        <f>IF(Weighting!$P$20&gt;0,B3236,"")</f>
        <v/>
      </c>
      <c r="B3236">
        <f>Weighting!$C$20</f>
        <v>1.8151219505000002</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19</v>
      </c>
      <c r="I3236">
        <f t="shared" si="403"/>
        <v>0</v>
      </c>
      <c r="J3236">
        <f t="shared" si="404"/>
        <v>0</v>
      </c>
      <c r="K3236">
        <f>J3236*Weighting!$W$20</f>
        <v>0</v>
      </c>
      <c r="M3236" s="14"/>
    </row>
    <row r="3237" spans="1:25" x14ac:dyDescent="0.45">
      <c r="A3237" s="32" t="str">
        <f>IF(Weighting!$P$21&gt;0,B3237,"")</f>
        <v/>
      </c>
      <c r="B3237">
        <f>Weighting!$C$21</f>
        <v>1.9207967472000003</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19</v>
      </c>
      <c r="I3237">
        <f t="shared" si="403"/>
        <v>0</v>
      </c>
      <c r="J3237">
        <f t="shared" si="404"/>
        <v>0</v>
      </c>
      <c r="K3237">
        <f>J3237*Weighting!$W$21</f>
        <v>0</v>
      </c>
      <c r="M3237" s="14"/>
    </row>
    <row r="3238" spans="1:25" x14ac:dyDescent="0.45">
      <c r="A3238" s="32" t="str">
        <f>IF(Weighting!$P$22&gt;0,B3238,"")</f>
        <v/>
      </c>
      <c r="B3238">
        <f>Weighting!$C$22</f>
        <v>2.0264715439000001</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19</v>
      </c>
      <c r="I3238">
        <f t="shared" si="403"/>
        <v>0</v>
      </c>
      <c r="J3238">
        <f t="shared" si="404"/>
        <v>0</v>
      </c>
      <c r="K3238">
        <f>J3238*Weighting!$W$22</f>
        <v>0</v>
      </c>
      <c r="M3238" s="14"/>
    </row>
    <row r="3239" spans="1:25" x14ac:dyDescent="0.45">
      <c r="A3239" s="32" t="str">
        <f>IF(Weighting!$P$23&gt;0,B3239,"")</f>
        <v/>
      </c>
      <c r="B3239">
        <f>Weighting!$C$23</f>
        <v>2.1321463405999999</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19</v>
      </c>
      <c r="I3239">
        <f t="shared" si="403"/>
        <v>0</v>
      </c>
      <c r="J3239">
        <f t="shared" si="404"/>
        <v>0</v>
      </c>
      <c r="K3239">
        <f>J3239*Weighting!$W$23</f>
        <v>0</v>
      </c>
      <c r="M3239" s="14"/>
    </row>
    <row r="3240" spans="1:25" x14ac:dyDescent="0.45">
      <c r="A3240" s="32" t="str">
        <f>IF(Weighting!$P$24&gt;0,B3240,"")</f>
        <v/>
      </c>
      <c r="B3240">
        <f>Weighting!$C$24</f>
        <v>2.2378211372999997</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19</v>
      </c>
      <c r="I3240">
        <f t="shared" si="403"/>
        <v>0</v>
      </c>
      <c r="J3240">
        <f t="shared" si="404"/>
        <v>0</v>
      </c>
      <c r="K3240">
        <f>J3240*Weighting!$W$24</f>
        <v>0</v>
      </c>
      <c r="M3240" s="14"/>
    </row>
    <row r="3241" spans="1:25" x14ac:dyDescent="0.45">
      <c r="A3241" s="32" t="str">
        <f>IF(Weighting!$P$25&gt;0,B3241,"")</f>
        <v/>
      </c>
      <c r="B3241">
        <f>Weighting!$C$25</f>
        <v>2.3434959339999994</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19</v>
      </c>
      <c r="I3241">
        <f t="shared" si="403"/>
        <v>0</v>
      </c>
      <c r="J3241">
        <f t="shared" si="404"/>
        <v>0</v>
      </c>
      <c r="K3241">
        <f>J3241*Weighting!$W$25</f>
        <v>0</v>
      </c>
      <c r="M3241" s="14"/>
    </row>
    <row r="3242" spans="1:25" x14ac:dyDescent="0.45">
      <c r="N3242" s="57"/>
      <c r="O3242"/>
      <c r="P3242"/>
      <c r="Q3242"/>
      <c r="R3242"/>
    </row>
    <row r="3243" spans="1:25" ht="23.15" x14ac:dyDescent="0.6">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19</v>
      </c>
      <c r="N3243" s="27">
        <f>IF('Input and Summary Results'!$J$16="minimum",'Bin Analysis'!X3244/(M3243-1),'Bin Analysis'!Y3243/('Bin Analysis'!M3243-1))</f>
        <v>0</v>
      </c>
      <c r="O3243" s="27">
        <f>IF(M3243=FALSE,NA(),(VLOOKUP(1,C3246:K3265,4,FALSE))/(M3243-1))</f>
        <v>0.61111111111111116</v>
      </c>
      <c r="P3243" s="27">
        <f>IF(M3243=FALSE,NA(),SUM(J3246:J3265)/Weighting!$S$5)</f>
        <v>0.5</v>
      </c>
      <c r="Q3243" s="27">
        <f>IF(M3243=FALSE,NA(),SUM(K3246:K3265)/Weighting!$S$6)</f>
        <v>0.43478260869565216</v>
      </c>
      <c r="R3243" s="27">
        <f>IF(M3243=FALSE,NA(),(VLOOKUP(1,G3246:K3265,3,FALSE))/(M3243-1))</f>
        <v>0.33333333333333331</v>
      </c>
      <c r="S3243" s="22" t="str">
        <f>IF(M3243=FALSE,NA(),IF(SUM(J3246:J3265)=2,"yes","no"))</f>
        <v>no</v>
      </c>
      <c r="X3243" s="2" cm="2">
        <f t="array" ref="X3243:X3244">FREQUENCY(IF('Data Transformation'!$B$425:$B$6424='Bin Analysis'!L3243,'Data Transformation'!$G$425:$G$6424),'Data Transformation'!$U$11)</f>
        <v>18</v>
      </c>
      <c r="Y3243" s="2" cm="2">
        <f t="array" ref="Y3243:Y3244">FREQUENCY(IF('Data Transformation'!$B$425:$B$6424='Bin Analysis'!L3243,'Data Transformation'!$G$425:$G$6424),'Data Transformation'!$U$12)</f>
        <v>7</v>
      </c>
    </row>
    <row r="3244" spans="1:25" x14ac:dyDescent="0.45">
      <c r="A3244" s="14" t="s">
        <v>67</v>
      </c>
      <c r="B3244" t="s">
        <v>47</v>
      </c>
      <c r="C3244" t="s">
        <v>5</v>
      </c>
      <c r="D3244" t="s">
        <v>100</v>
      </c>
      <c r="E3244" t="s">
        <v>101</v>
      </c>
      <c r="F3244" t="s">
        <v>102</v>
      </c>
      <c r="G3244" t="s">
        <v>70</v>
      </c>
      <c r="H3244" t="s">
        <v>31</v>
      </c>
      <c r="I3244" t="s">
        <v>32</v>
      </c>
      <c r="J3244" t="s">
        <v>46</v>
      </c>
      <c r="K3244" s="14" t="s">
        <v>45</v>
      </c>
      <c r="M3244" s="14"/>
      <c r="X3244" s="2">
        <v>0</v>
      </c>
      <c r="Y3244" s="2">
        <v>11</v>
      </c>
    </row>
    <row r="3245" spans="1:25" x14ac:dyDescent="0.4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45">
      <c r="A3246" s="32">
        <f>IF(Weighting!$P$6&gt;0,B3246,"")</f>
        <v>0.3356747967</v>
      </c>
      <c r="B3246">
        <f>Weighting!$C$6</f>
        <v>0.3356747967</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6</v>
      </c>
      <c r="I3246">
        <f>H3246-H3245</f>
        <v>6</v>
      </c>
      <c r="J3246">
        <f>IF(I3246=0,0,1)</f>
        <v>1</v>
      </c>
      <c r="K3246">
        <f>J3246*Weighting!$W$6</f>
        <v>1</v>
      </c>
      <c r="M3246" s="14"/>
    </row>
    <row r="3247" spans="1:25" x14ac:dyDescent="0.45">
      <c r="A3247" s="32">
        <f>IF(Weighting!$P$7&gt;0,B3247,"")</f>
        <v>0.44134959340000002</v>
      </c>
      <c r="B3247">
        <f>Weighting!$C$7</f>
        <v>0.44134959340000002</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6</v>
      </c>
      <c r="I3247">
        <f t="shared" ref="I3247:I3265" si="406">H3247-H3246</f>
        <v>0</v>
      </c>
      <c r="J3247">
        <f>IF(I3247=0,0,1)</f>
        <v>0</v>
      </c>
      <c r="K3247">
        <f>J3247*Weighting!$W$7</f>
        <v>0</v>
      </c>
      <c r="M3247" s="14"/>
    </row>
    <row r="3248" spans="1:25" x14ac:dyDescent="0.45">
      <c r="A3248" s="32">
        <f>IF(Weighting!$P$8&gt;0,B3248,"")</f>
        <v>0.54702439010000004</v>
      </c>
      <c r="B3248">
        <f>Weighting!$C$8</f>
        <v>0.54702439010000004</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6</v>
      </c>
      <c r="I3248">
        <f t="shared" si="406"/>
        <v>0</v>
      </c>
      <c r="J3248">
        <f t="shared" ref="J3248:J3265" si="407">IF(I3248=0,0,1)</f>
        <v>0</v>
      </c>
      <c r="K3248">
        <f>J3248*Weighting!$W$8</f>
        <v>0</v>
      </c>
      <c r="M3248" s="14"/>
    </row>
    <row r="3249" spans="1:13" x14ac:dyDescent="0.45">
      <c r="A3249" s="32">
        <f>IF(Weighting!$P$9&gt;0,B3249,"")</f>
        <v>0.65269918680000005</v>
      </c>
      <c r="B3249" s="50">
        <f>Weighting!$C$9</f>
        <v>0.65269918680000005</v>
      </c>
      <c r="C3249">
        <f>Weighting!$F$9</f>
        <v>0</v>
      </c>
      <c r="D3249" t="b">
        <f>IF(C3249=1,'Data Transformation'!$G$3+0.5*'Data Transformation'!$W$25,IF(C3250=1,D3250-'Data Transformation'!$W$25,FALSE))</f>
        <v>0</v>
      </c>
      <c r="E3249" t="str">
        <f t="array" ref="E3249">IF(ISLOGICAL(D3249),"",FREQUENCY(IF('Data Transformation'!$B$425:$B$8425='Bin Analysis'!$B3243,'Data Transformation'!$G$425:$G$8425),D3249))</f>
        <v/>
      </c>
      <c r="F3249" t="str">
        <f t="shared" si="405"/>
        <v/>
      </c>
      <c r="G3249">
        <f>Weighting!$H$9</f>
        <v>0</v>
      </c>
      <c r="H3249">
        <f t="array" ref="H3249">FREQUENCY(IF('Data Transformation'!$B$4:$B$8425=B3243,'Data Transformation'!$G$4:$G$8425),'Bin Analysis'!$B3249)</f>
        <v>6</v>
      </c>
      <c r="I3249">
        <f t="shared" si="406"/>
        <v>0</v>
      </c>
      <c r="J3249">
        <f t="shared" si="407"/>
        <v>0</v>
      </c>
      <c r="K3249">
        <f>J3249*Weighting!$W$9</f>
        <v>0</v>
      </c>
      <c r="M3249" s="14"/>
    </row>
    <row r="3250" spans="1:13" x14ac:dyDescent="0.45">
      <c r="A3250" s="32">
        <f>IF(Weighting!$P$10&gt;0,B3250,"")</f>
        <v>0.75837398350000007</v>
      </c>
      <c r="B3250">
        <f>Weighting!$C$10</f>
        <v>0.75837398350000007</v>
      </c>
      <c r="C3250">
        <f>Weighting!$F$10</f>
        <v>0</v>
      </c>
      <c r="D3250" t="b">
        <f>IF(C3250=1,'Data Transformation'!$G$3+0.5*'Data Transformation'!$W$25,IF(C3251=1,D3251-'Data Transformation'!$W$25,FALSE))</f>
        <v>0</v>
      </c>
      <c r="E3250" t="str">
        <f t="array" ref="E3250">IF(ISLOGICAL(D3250),"",FREQUENCY(IF('Data Transformation'!$B$425:$B$8425='Bin Analysis'!$B3243,'Data Transformation'!$G$425:$G$8425),D3250))</f>
        <v/>
      </c>
      <c r="F3250" t="str">
        <f t="shared" si="405"/>
        <v/>
      </c>
      <c r="G3250">
        <f>Weighting!$H$10</f>
        <v>0</v>
      </c>
      <c r="H3250">
        <f t="array" ref="H3250">FREQUENCY(IF('Data Transformation'!$B$4:$B$8425=B3243,'Data Transformation'!$G$4:$G$8425),'Bin Analysis'!$B3250)</f>
        <v>7</v>
      </c>
      <c r="I3250">
        <f t="shared" si="406"/>
        <v>1</v>
      </c>
      <c r="J3250">
        <f t="shared" si="407"/>
        <v>1</v>
      </c>
      <c r="K3250">
        <f>J3250*Weighting!$W$10</f>
        <v>3</v>
      </c>
      <c r="M3250" s="14"/>
    </row>
    <row r="3251" spans="1:13" x14ac:dyDescent="0.45">
      <c r="A3251" s="32">
        <f>IF(Weighting!$P$11&gt;0,B3251,"")</f>
        <v>0.86404878020000009</v>
      </c>
      <c r="B3251">
        <f>Weighting!$C$11</f>
        <v>0.86404878020000009</v>
      </c>
      <c r="C3251">
        <f>Weighting!$F$11</f>
        <v>0</v>
      </c>
      <c r="D3251" t="b">
        <f>IF(C3251=1,'Data Transformation'!$G$3+0.5*'Data Transformation'!$W$25,IF(C3252=1,D3252-'Data Transformation'!$W$25,FALSE))</f>
        <v>0</v>
      </c>
      <c r="E3251" t="str">
        <f t="array" ref="E3251">IF(ISLOGICAL(D3251),"",FREQUENCY(IF('Data Transformation'!$B$425:$B$8425='Bin Analysis'!$B3243,'Data Transformation'!$G$425:$G$8425),D3251))</f>
        <v/>
      </c>
      <c r="F3251" t="str">
        <f t="shared" si="405"/>
        <v/>
      </c>
      <c r="G3251">
        <f>Weighting!$H$11</f>
        <v>0</v>
      </c>
      <c r="H3251">
        <f t="array" ref="H3251">FREQUENCY(IF('Data Transformation'!$B$4:$B$8425=B3243,'Data Transformation'!$G$4:$G$8425),'Bin Analysis'!$B3251)</f>
        <v>9</v>
      </c>
      <c r="I3251">
        <f t="shared" si="406"/>
        <v>2</v>
      </c>
      <c r="J3251">
        <f t="shared" si="407"/>
        <v>1</v>
      </c>
      <c r="K3251">
        <f>J3251*Weighting!$W$11</f>
        <v>3</v>
      </c>
      <c r="M3251" s="14"/>
    </row>
    <row r="3252" spans="1:13" x14ac:dyDescent="0.45">
      <c r="A3252" s="32">
        <f>IF(Weighting!$P$12&gt;0,B3252,"")</f>
        <v>0.96972357690000011</v>
      </c>
      <c r="B3252">
        <f>Weighting!$C$12</f>
        <v>0.96972357690000011</v>
      </c>
      <c r="C3252">
        <f>Weighting!$F$12</f>
        <v>0</v>
      </c>
      <c r="D3252">
        <f>IF(C3252=1,'Data Transformation'!$G$3+0.5*'Data Transformation'!$W$25,IF(C3253=1,D3253-'Data Transformation'!$W$25,FALSE))</f>
        <v>0.76999999999999991</v>
      </c>
      <c r="E3252">
        <f t="array" ref="E3252">IF(ISLOGICAL(D3252),"",FREQUENCY(IF('Data Transformation'!$B$425:$B$8425='Bin Analysis'!$B3243,'Data Transformation'!$G$425:$G$8425),D3252))</f>
        <v>7</v>
      </c>
      <c r="F3252" t="e">
        <f t="shared" si="405"/>
        <v>#VALUE!</v>
      </c>
      <c r="G3252">
        <f>Weighting!$H$12</f>
        <v>0</v>
      </c>
      <c r="H3252">
        <f t="array" ref="H3252">FREQUENCY(IF('Data Transformation'!$B$4:$B$8425=B3243,'Data Transformation'!$G$4:$G$8425),'Bin Analysis'!$B3252)</f>
        <v>16</v>
      </c>
      <c r="I3252">
        <f t="shared" si="406"/>
        <v>7</v>
      </c>
      <c r="J3252">
        <f t="shared" si="407"/>
        <v>1</v>
      </c>
      <c r="K3252">
        <f>J3252*Weighting!$W$12</f>
        <v>2</v>
      </c>
      <c r="M3252" s="14"/>
    </row>
    <row r="3253" spans="1:13" x14ac:dyDescent="0.45">
      <c r="A3253" s="32">
        <f>IF(Weighting!$P$13&gt;0,B3253,"")</f>
        <v>1.0753983736000001</v>
      </c>
      <c r="B3253">
        <f>Weighting!$C$13</f>
        <v>1.0753983736000001</v>
      </c>
      <c r="C3253">
        <f>Weighting!$F$13</f>
        <v>1</v>
      </c>
      <c r="D3253">
        <f>IF(C3253=1,'Data Transformation'!$G$3+0.5*'Data Transformation'!$W$25,IF(C3254=1,D3254-'Data Transformation'!$W$25,FALSE))</f>
        <v>1.17</v>
      </c>
      <c r="E3253">
        <f t="array" ref="E3253">IF(ISLOGICAL(D3253),"",FREQUENCY(IF('Data Transformation'!$B$425:$B$8425='Bin Analysis'!$B3243,'Data Transformation'!$G$425:$G$8425),D3253))</f>
        <v>18</v>
      </c>
      <c r="F3253">
        <f t="shared" si="405"/>
        <v>11</v>
      </c>
      <c r="G3253">
        <f>Weighting!$H$13</f>
        <v>0</v>
      </c>
      <c r="H3253">
        <f t="array" ref="H3253">FREQUENCY(IF('Data Transformation'!$B$4:$B$8425=B3243,'Data Transformation'!$G$4:$G$8425),'Bin Analysis'!$B3253)</f>
        <v>19</v>
      </c>
      <c r="I3253">
        <f t="shared" si="406"/>
        <v>3</v>
      </c>
      <c r="J3253">
        <f t="shared" si="407"/>
        <v>1</v>
      </c>
      <c r="K3253">
        <f>J3253*Weighting!$W$13</f>
        <v>1</v>
      </c>
      <c r="M3253" s="14"/>
    </row>
    <row r="3254" spans="1:13" x14ac:dyDescent="0.45">
      <c r="A3254" s="32">
        <f>IF(Weighting!$P$14&gt;0,B3254,"")</f>
        <v>1.1810731703000001</v>
      </c>
      <c r="B3254">
        <f>Weighting!$C$14</f>
        <v>1.1810731703000001</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19</v>
      </c>
      <c r="I3254">
        <f t="shared" si="406"/>
        <v>0</v>
      </c>
      <c r="J3254">
        <f t="shared" si="407"/>
        <v>0</v>
      </c>
      <c r="K3254">
        <f>J3254*Weighting!$W$14</f>
        <v>0</v>
      </c>
      <c r="M3254" s="14"/>
    </row>
    <row r="3255" spans="1:13" x14ac:dyDescent="0.45">
      <c r="A3255" s="32">
        <f>IF(Weighting!$P$15&gt;0,B3255,"")</f>
        <v>1.2867489670000001</v>
      </c>
      <c r="B3255">
        <f>Weighting!$C$15</f>
        <v>1.2867489670000001</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19</v>
      </c>
      <c r="I3255">
        <f t="shared" si="406"/>
        <v>0</v>
      </c>
      <c r="J3255">
        <f t="shared" si="407"/>
        <v>0</v>
      </c>
      <c r="K3255">
        <f>J3255*Weighting!$W$15</f>
        <v>0</v>
      </c>
      <c r="M3255" s="14"/>
    </row>
    <row r="3256" spans="1:13" x14ac:dyDescent="0.45">
      <c r="A3256" s="32" t="str">
        <f>IF(Weighting!$P$16&gt;0,B3256,"")</f>
        <v/>
      </c>
      <c r="B3256">
        <f>Weighting!$C$16</f>
        <v>1.3924227637000002</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19</v>
      </c>
      <c r="I3256">
        <f t="shared" si="406"/>
        <v>0</v>
      </c>
      <c r="J3256">
        <f t="shared" si="407"/>
        <v>0</v>
      </c>
      <c r="K3256">
        <f>J3256*Weighting!$W$16</f>
        <v>0</v>
      </c>
      <c r="M3256" s="14"/>
    </row>
    <row r="3257" spans="1:13" x14ac:dyDescent="0.45">
      <c r="A3257" s="32" t="str">
        <f>IF(Weighting!$P$17&gt;0,B3257,"")</f>
        <v/>
      </c>
      <c r="B3257">
        <f>Weighting!$C$17</f>
        <v>1.4980975604000002</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19</v>
      </c>
      <c r="I3257">
        <f t="shared" si="406"/>
        <v>0</v>
      </c>
      <c r="J3257">
        <f t="shared" si="407"/>
        <v>0</v>
      </c>
      <c r="K3257">
        <f>J3257*Weighting!$W$17</f>
        <v>0</v>
      </c>
      <c r="M3257" s="14"/>
    </row>
    <row r="3258" spans="1:13" x14ac:dyDescent="0.45">
      <c r="A3258" s="32" t="str">
        <f>IF(Weighting!$P$18&gt;0,B3258,"")</f>
        <v/>
      </c>
      <c r="B3258">
        <f>Weighting!$C$18</f>
        <v>1.6037723571000002</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19</v>
      </c>
      <c r="I3258">
        <f t="shared" si="406"/>
        <v>0</v>
      </c>
      <c r="J3258">
        <f t="shared" si="407"/>
        <v>0</v>
      </c>
      <c r="K3258">
        <f>J3258*Weighting!$W$18</f>
        <v>0</v>
      </c>
      <c r="M3258" s="14"/>
    </row>
    <row r="3259" spans="1:13" x14ac:dyDescent="0.45">
      <c r="A3259" s="32" t="str">
        <f>IF(Weighting!$P$19&gt;0,B3259,"")</f>
        <v/>
      </c>
      <c r="B3259">
        <f>Weighting!$C$19</f>
        <v>1.7094471538000002</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19</v>
      </c>
      <c r="I3259">
        <f t="shared" si="406"/>
        <v>0</v>
      </c>
      <c r="J3259">
        <f t="shared" si="407"/>
        <v>0</v>
      </c>
      <c r="K3259">
        <f>J3259*Weighting!$W$19</f>
        <v>0</v>
      </c>
      <c r="M3259" s="14"/>
    </row>
    <row r="3260" spans="1:13" x14ac:dyDescent="0.45">
      <c r="A3260" s="32" t="str">
        <f>IF(Weighting!$P$20&gt;0,B3260,"")</f>
        <v/>
      </c>
      <c r="B3260">
        <f>Weighting!$C$20</f>
        <v>1.8151219505000002</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19</v>
      </c>
      <c r="I3260">
        <f t="shared" si="406"/>
        <v>0</v>
      </c>
      <c r="J3260">
        <f t="shared" si="407"/>
        <v>0</v>
      </c>
      <c r="K3260">
        <f>J3260*Weighting!$W$20</f>
        <v>0</v>
      </c>
      <c r="M3260" s="14"/>
    </row>
    <row r="3261" spans="1:13" x14ac:dyDescent="0.45">
      <c r="A3261" s="32" t="str">
        <f>IF(Weighting!$P$21&gt;0,B3261,"")</f>
        <v/>
      </c>
      <c r="B3261">
        <f>Weighting!$C$21</f>
        <v>1.9207967472000003</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19</v>
      </c>
      <c r="I3261">
        <f t="shared" si="406"/>
        <v>0</v>
      </c>
      <c r="J3261">
        <f t="shared" si="407"/>
        <v>0</v>
      </c>
      <c r="K3261">
        <f>J3261*Weighting!$W$21</f>
        <v>0</v>
      </c>
      <c r="M3261" s="14"/>
    </row>
    <row r="3262" spans="1:13" x14ac:dyDescent="0.45">
      <c r="A3262" s="32" t="str">
        <f>IF(Weighting!$P$22&gt;0,B3262,"")</f>
        <v/>
      </c>
      <c r="B3262">
        <f>Weighting!$C$22</f>
        <v>2.0264715439000001</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19</v>
      </c>
      <c r="I3262">
        <f t="shared" si="406"/>
        <v>0</v>
      </c>
      <c r="J3262">
        <f t="shared" si="407"/>
        <v>0</v>
      </c>
      <c r="K3262">
        <f>J3262*Weighting!$W$22</f>
        <v>0</v>
      </c>
      <c r="M3262" s="14"/>
    </row>
    <row r="3263" spans="1:13" x14ac:dyDescent="0.45">
      <c r="A3263" s="32" t="str">
        <f>IF(Weighting!$P$23&gt;0,B3263,"")</f>
        <v/>
      </c>
      <c r="B3263">
        <f>Weighting!$C$23</f>
        <v>2.1321463405999999</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19</v>
      </c>
      <c r="I3263">
        <f t="shared" si="406"/>
        <v>0</v>
      </c>
      <c r="J3263">
        <f t="shared" si="407"/>
        <v>0</v>
      </c>
      <c r="K3263">
        <f>J3263*Weighting!$W$23</f>
        <v>0</v>
      </c>
      <c r="M3263" s="14"/>
    </row>
    <row r="3264" spans="1:13" x14ac:dyDescent="0.45">
      <c r="A3264" s="32" t="str">
        <f>IF(Weighting!$P$24&gt;0,B3264,"")</f>
        <v/>
      </c>
      <c r="B3264">
        <f>Weighting!$C$24</f>
        <v>2.2378211372999997</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19</v>
      </c>
      <c r="I3264">
        <f t="shared" si="406"/>
        <v>0</v>
      </c>
      <c r="J3264">
        <f t="shared" si="407"/>
        <v>0</v>
      </c>
      <c r="K3264">
        <f>J3264*Weighting!$W$24</f>
        <v>0</v>
      </c>
      <c r="M3264" s="14"/>
    </row>
    <row r="3265" spans="1:25" x14ac:dyDescent="0.45">
      <c r="A3265" s="32" t="str">
        <f>IF(Weighting!$P$25&gt;0,B3265,"")</f>
        <v/>
      </c>
      <c r="B3265">
        <f>Weighting!$C$25</f>
        <v>2.3434959339999994</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19</v>
      </c>
      <c r="I3265">
        <f t="shared" si="406"/>
        <v>0</v>
      </c>
      <c r="J3265">
        <f t="shared" si="407"/>
        <v>0</v>
      </c>
      <c r="K3265">
        <f>J3265*Weighting!$W$25</f>
        <v>0</v>
      </c>
      <c r="M3265" s="14"/>
    </row>
    <row r="3266" spans="1:25" x14ac:dyDescent="0.45">
      <c r="O3266"/>
      <c r="P3266"/>
      <c r="Q3266"/>
      <c r="R3266"/>
    </row>
    <row r="3267" spans="1:25" ht="23.15" x14ac:dyDescent="0.6">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19</v>
      </c>
      <c r="N3267" s="27">
        <f>IF('Input and Summary Results'!$J$16="minimum",'Bin Analysis'!X3268/(M3267-1),'Bin Analysis'!Y3267/('Bin Analysis'!M3267-1))</f>
        <v>0</v>
      </c>
      <c r="O3267" s="27">
        <f>IF(M3267=FALSE,NA(),(VLOOKUP(1,C3270:K3289,4,FALSE))/(M3267-1))</f>
        <v>0.5</v>
      </c>
      <c r="P3267" s="27">
        <f>IF(M3267=FALSE,NA(),SUM(J3270:J3289)/Weighting!$S$5)</f>
        <v>0.6</v>
      </c>
      <c r="Q3267" s="27">
        <f>IF(M3267=FALSE,NA(),SUM(K3270:K3289)/Weighting!$S$6)</f>
        <v>0.52173913043478259</v>
      </c>
      <c r="R3267" s="27">
        <f>IF(M3267=FALSE,NA(),(VLOOKUP(1,G3270:K3289,3,FALSE))/(M3267-1))</f>
        <v>0.44444444444444442</v>
      </c>
      <c r="S3267" s="22" t="str">
        <f>IF(M3267=FALSE,NA(),IF(SUM(J3270:J3289)=2,"yes","no"))</f>
        <v>no</v>
      </c>
      <c r="X3267" s="2" cm="2">
        <f t="array" ref="X3267:X3268">FREQUENCY(IF('Data Transformation'!$B$425:$B$6424='Bin Analysis'!L3267,'Data Transformation'!$G$425:$G$6424),'Data Transformation'!$U$11)</f>
        <v>18</v>
      </c>
      <c r="Y3267" s="2" cm="2">
        <f t="array" ref="Y3267:Y3268">FREQUENCY(IF('Data Transformation'!$B$425:$B$6424='Bin Analysis'!L3267,'Data Transformation'!$G$425:$G$6424),'Data Transformation'!$U$12)</f>
        <v>9</v>
      </c>
    </row>
    <row r="3268" spans="1:25" x14ac:dyDescent="0.45">
      <c r="A3268" s="14" t="s">
        <v>67</v>
      </c>
      <c r="B3268" t="s">
        <v>47</v>
      </c>
      <c r="C3268" t="s">
        <v>5</v>
      </c>
      <c r="D3268" t="s">
        <v>100</v>
      </c>
      <c r="E3268" t="s">
        <v>101</v>
      </c>
      <c r="F3268" t="s">
        <v>102</v>
      </c>
      <c r="G3268" t="s">
        <v>70</v>
      </c>
      <c r="H3268" t="s">
        <v>31</v>
      </c>
      <c r="I3268" t="s">
        <v>32</v>
      </c>
      <c r="J3268" t="s">
        <v>46</v>
      </c>
      <c r="K3268" s="14" t="s">
        <v>45</v>
      </c>
      <c r="M3268" s="14"/>
      <c r="X3268" s="2">
        <v>0</v>
      </c>
      <c r="Y3268" s="2">
        <v>9</v>
      </c>
    </row>
    <row r="3269" spans="1:25" x14ac:dyDescent="0.4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45">
      <c r="A3270" s="32">
        <f>IF(Weighting!$P$6&gt;0,B3270,"")</f>
        <v>0.3356747967</v>
      </c>
      <c r="B3270">
        <f>Weighting!$C$6</f>
        <v>0.3356747967</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8</v>
      </c>
      <c r="I3270">
        <f>H3270-H3269</f>
        <v>8</v>
      </c>
      <c r="J3270">
        <f>IF(I3270=0,0,1)</f>
        <v>1</v>
      </c>
      <c r="K3270">
        <f>J3270*Weighting!$W$6</f>
        <v>1</v>
      </c>
      <c r="M3270" s="14"/>
    </row>
    <row r="3271" spans="1:25" x14ac:dyDescent="0.45">
      <c r="A3271" s="32">
        <f>IF(Weighting!$P$7&gt;0,B3271,"")</f>
        <v>0.44134959340000002</v>
      </c>
      <c r="B3271">
        <f>Weighting!$C$7</f>
        <v>0.44134959340000002</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8</v>
      </c>
      <c r="I3271">
        <f t="shared" ref="I3271:I3289" si="409">H3271-H3270</f>
        <v>0</v>
      </c>
      <c r="J3271">
        <f>IF(I3271=0,0,1)</f>
        <v>0</v>
      </c>
      <c r="K3271">
        <f>J3271*Weighting!$W$7</f>
        <v>0</v>
      </c>
      <c r="M3271" s="14"/>
    </row>
    <row r="3272" spans="1:25" x14ac:dyDescent="0.45">
      <c r="A3272" s="32">
        <f>IF(Weighting!$P$8&gt;0,B3272,"")</f>
        <v>0.54702439010000004</v>
      </c>
      <c r="B3272">
        <f>Weighting!$C$8</f>
        <v>0.54702439010000004</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8</v>
      </c>
      <c r="I3272">
        <f t="shared" si="409"/>
        <v>0</v>
      </c>
      <c r="J3272">
        <f t="shared" ref="J3272:J3289" si="410">IF(I3272=0,0,1)</f>
        <v>0</v>
      </c>
      <c r="K3272">
        <f>J3272*Weighting!$W$8</f>
        <v>0</v>
      </c>
      <c r="M3272" s="14"/>
    </row>
    <row r="3273" spans="1:25" x14ac:dyDescent="0.45">
      <c r="A3273" s="32">
        <f>IF(Weighting!$P$9&gt;0,B3273,"")</f>
        <v>0.65269918680000005</v>
      </c>
      <c r="B3273" s="50">
        <f>Weighting!$C$9</f>
        <v>0.65269918680000005</v>
      </c>
      <c r="C3273">
        <f>Weighting!$F$9</f>
        <v>0</v>
      </c>
      <c r="D3273" t="b">
        <f>IF(C3273=1,'Data Transformation'!$G$3+0.5*'Data Transformation'!$W$25,IF(C3274=1,D3274-'Data Transformation'!$W$25,FALSE))</f>
        <v>0</v>
      </c>
      <c r="E3273" t="str">
        <f t="array" ref="E3273">IF(ISLOGICAL(D3273),"",FREQUENCY(IF('Data Transformation'!$B$425:$B$8425='Bin Analysis'!$B3267,'Data Transformation'!$G$425:$G$8425),D3273))</f>
        <v/>
      </c>
      <c r="F3273" t="str">
        <f t="shared" si="408"/>
        <v/>
      </c>
      <c r="G3273">
        <f>Weighting!$H$9</f>
        <v>0</v>
      </c>
      <c r="H3273">
        <f t="array" ref="H3273">FREQUENCY(IF('Data Transformation'!$B$4:$B$8425=B3267,'Data Transformation'!$G$4:$G$8425),'Bin Analysis'!$B3273)</f>
        <v>8</v>
      </c>
      <c r="I3273">
        <f t="shared" si="409"/>
        <v>0</v>
      </c>
      <c r="J3273">
        <f t="shared" si="410"/>
        <v>0</v>
      </c>
      <c r="K3273">
        <f>J3273*Weighting!$W$9</f>
        <v>0</v>
      </c>
      <c r="M3273" s="14"/>
    </row>
    <row r="3274" spans="1:25" x14ac:dyDescent="0.45">
      <c r="A3274" s="32">
        <f>IF(Weighting!$P$10&gt;0,B3274,"")</f>
        <v>0.75837398350000007</v>
      </c>
      <c r="B3274">
        <f>Weighting!$C$10</f>
        <v>0.75837398350000007</v>
      </c>
      <c r="C3274">
        <f>Weighting!$F$10</f>
        <v>0</v>
      </c>
      <c r="D3274" t="b">
        <f>IF(C3274=1,'Data Transformation'!$G$3+0.5*'Data Transformation'!$W$25,IF(C3275=1,D3275-'Data Transformation'!$W$25,FALSE))</f>
        <v>0</v>
      </c>
      <c r="E3274" t="str">
        <f t="array" ref="E3274">IF(ISLOGICAL(D3274),"",FREQUENCY(IF('Data Transformation'!$B$425:$B$8425='Bin Analysis'!$B3267,'Data Transformation'!$G$425:$G$8425),D3274))</f>
        <v/>
      </c>
      <c r="F3274" t="str">
        <f t="shared" si="408"/>
        <v/>
      </c>
      <c r="G3274">
        <f>Weighting!$H$10</f>
        <v>0</v>
      </c>
      <c r="H3274">
        <f t="array" ref="H3274">FREQUENCY(IF('Data Transformation'!$B$4:$B$8425=B3267,'Data Transformation'!$G$4:$G$8425),'Bin Analysis'!$B3274)</f>
        <v>9</v>
      </c>
      <c r="I3274">
        <f t="shared" si="409"/>
        <v>1</v>
      </c>
      <c r="J3274">
        <f t="shared" si="410"/>
        <v>1</v>
      </c>
      <c r="K3274">
        <f>J3274*Weighting!$W$10</f>
        <v>3</v>
      </c>
      <c r="M3274" s="14"/>
    </row>
    <row r="3275" spans="1:25" x14ac:dyDescent="0.45">
      <c r="A3275" s="32">
        <f>IF(Weighting!$P$11&gt;0,B3275,"")</f>
        <v>0.86404878020000009</v>
      </c>
      <c r="B3275">
        <f>Weighting!$C$11</f>
        <v>0.86404878020000009</v>
      </c>
      <c r="C3275">
        <f>Weighting!$F$11</f>
        <v>0</v>
      </c>
      <c r="D3275" t="b">
        <f>IF(C3275=1,'Data Transformation'!$G$3+0.5*'Data Transformation'!$W$25,IF(C3276=1,D3276-'Data Transformation'!$W$25,FALSE))</f>
        <v>0</v>
      </c>
      <c r="E3275" t="str">
        <f t="array" ref="E3275">IF(ISLOGICAL(D3275),"",FREQUENCY(IF('Data Transformation'!$B$425:$B$8425='Bin Analysis'!$B3267,'Data Transformation'!$G$425:$G$8425),D3275))</f>
        <v/>
      </c>
      <c r="F3275" t="str">
        <f t="shared" si="408"/>
        <v/>
      </c>
      <c r="G3275">
        <f>Weighting!$H$11</f>
        <v>0</v>
      </c>
      <c r="H3275">
        <f t="array" ref="H3275">FREQUENCY(IF('Data Transformation'!$B$4:$B$8425=B3267,'Data Transformation'!$G$4:$G$8425),'Bin Analysis'!$B3275)</f>
        <v>13</v>
      </c>
      <c r="I3275">
        <f t="shared" si="409"/>
        <v>4</v>
      </c>
      <c r="J3275">
        <f t="shared" si="410"/>
        <v>1</v>
      </c>
      <c r="K3275">
        <f>J3275*Weighting!$W$11</f>
        <v>3</v>
      </c>
      <c r="M3275" s="14"/>
    </row>
    <row r="3276" spans="1:25" x14ac:dyDescent="0.45">
      <c r="A3276" s="32">
        <f>IF(Weighting!$P$12&gt;0,B3276,"")</f>
        <v>0.96972357690000011</v>
      </c>
      <c r="B3276">
        <f>Weighting!$C$12</f>
        <v>0.96972357690000011</v>
      </c>
      <c r="C3276">
        <f>Weighting!$F$12</f>
        <v>0</v>
      </c>
      <c r="D3276">
        <f>IF(C3276=1,'Data Transformation'!$G$3+0.5*'Data Transformation'!$W$25,IF(C3277=1,D3277-'Data Transformation'!$W$25,FALSE))</f>
        <v>0.76999999999999991</v>
      </c>
      <c r="E3276">
        <f t="array" ref="E3276">IF(ISLOGICAL(D3276),"",FREQUENCY(IF('Data Transformation'!$B$425:$B$8425='Bin Analysis'!$B3267,'Data Transformation'!$G$425:$G$8425),D3276))</f>
        <v>9</v>
      </c>
      <c r="F3276" t="e">
        <f t="shared" si="408"/>
        <v>#VALUE!</v>
      </c>
      <c r="G3276">
        <f>Weighting!$H$12</f>
        <v>0</v>
      </c>
      <c r="H3276">
        <f t="array" ref="H3276">FREQUENCY(IF('Data Transformation'!$B$4:$B$8425=B3267,'Data Transformation'!$G$4:$G$8425),'Bin Analysis'!$B3276)</f>
        <v>16</v>
      </c>
      <c r="I3276">
        <f t="shared" si="409"/>
        <v>3</v>
      </c>
      <c r="J3276">
        <f t="shared" si="410"/>
        <v>1</v>
      </c>
      <c r="K3276">
        <f>J3276*Weighting!$W$12</f>
        <v>2</v>
      </c>
      <c r="M3276" s="14"/>
    </row>
    <row r="3277" spans="1:25" x14ac:dyDescent="0.45">
      <c r="A3277" s="32">
        <f>IF(Weighting!$P$13&gt;0,B3277,"")</f>
        <v>1.0753983736000001</v>
      </c>
      <c r="B3277">
        <f>Weighting!$C$13</f>
        <v>1.0753983736000001</v>
      </c>
      <c r="C3277">
        <f>Weighting!$F$13</f>
        <v>1</v>
      </c>
      <c r="D3277">
        <f>IF(C3277=1,'Data Transformation'!$G$3+0.5*'Data Transformation'!$W$25,IF(C3278=1,D3278-'Data Transformation'!$W$25,FALSE))</f>
        <v>1.17</v>
      </c>
      <c r="E3277">
        <f t="array" ref="E3277">IF(ISLOGICAL(D3277),"",FREQUENCY(IF('Data Transformation'!$B$425:$B$8425='Bin Analysis'!$B3267,'Data Transformation'!$G$425:$G$8425),D3277))</f>
        <v>18</v>
      </c>
      <c r="F3277">
        <f t="shared" si="408"/>
        <v>9</v>
      </c>
      <c r="G3277">
        <f>Weighting!$H$13</f>
        <v>0</v>
      </c>
      <c r="H3277">
        <f t="array" ref="H3277">FREQUENCY(IF('Data Transformation'!$B$4:$B$8425=B3267,'Data Transformation'!$G$4:$G$8425),'Bin Analysis'!$B3277)</f>
        <v>18</v>
      </c>
      <c r="I3277">
        <f t="shared" si="409"/>
        <v>2</v>
      </c>
      <c r="J3277">
        <f t="shared" si="410"/>
        <v>1</v>
      </c>
      <c r="K3277">
        <f>J3277*Weighting!$W$13</f>
        <v>1</v>
      </c>
      <c r="M3277" s="14"/>
    </row>
    <row r="3278" spans="1:25" x14ac:dyDescent="0.45">
      <c r="A3278" s="32">
        <f>IF(Weighting!$P$14&gt;0,B3278,"")</f>
        <v>1.1810731703000001</v>
      </c>
      <c r="B3278">
        <f>Weighting!$C$14</f>
        <v>1.1810731703000001</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19</v>
      </c>
      <c r="I3278">
        <f t="shared" si="409"/>
        <v>1</v>
      </c>
      <c r="J3278">
        <f t="shared" si="410"/>
        <v>1</v>
      </c>
      <c r="K3278">
        <f>J3278*Weighting!$W$14</f>
        <v>2</v>
      </c>
      <c r="M3278" s="14"/>
    </row>
    <row r="3279" spans="1:25" x14ac:dyDescent="0.45">
      <c r="A3279" s="32">
        <f>IF(Weighting!$P$15&gt;0,B3279,"")</f>
        <v>1.2867489670000001</v>
      </c>
      <c r="B3279">
        <f>Weighting!$C$15</f>
        <v>1.2867489670000001</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19</v>
      </c>
      <c r="I3279">
        <f t="shared" si="409"/>
        <v>0</v>
      </c>
      <c r="J3279">
        <f t="shared" si="410"/>
        <v>0</v>
      </c>
      <c r="K3279">
        <f>J3279*Weighting!$W$15</f>
        <v>0</v>
      </c>
      <c r="M3279" s="14"/>
    </row>
    <row r="3280" spans="1:25" x14ac:dyDescent="0.45">
      <c r="A3280" s="32" t="str">
        <f>IF(Weighting!$P$16&gt;0,B3280,"")</f>
        <v/>
      </c>
      <c r="B3280">
        <f>Weighting!$C$16</f>
        <v>1.3924227637000002</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19</v>
      </c>
      <c r="I3280">
        <f t="shared" si="409"/>
        <v>0</v>
      </c>
      <c r="J3280">
        <f t="shared" si="410"/>
        <v>0</v>
      </c>
      <c r="K3280">
        <f>J3280*Weighting!$W$16</f>
        <v>0</v>
      </c>
      <c r="M3280" s="14"/>
    </row>
    <row r="3281" spans="1:25" x14ac:dyDescent="0.45">
      <c r="A3281" s="32" t="str">
        <f>IF(Weighting!$P$17&gt;0,B3281,"")</f>
        <v/>
      </c>
      <c r="B3281">
        <f>Weighting!$C$17</f>
        <v>1.4980975604000002</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19</v>
      </c>
      <c r="I3281">
        <f t="shared" si="409"/>
        <v>0</v>
      </c>
      <c r="J3281">
        <f t="shared" si="410"/>
        <v>0</v>
      </c>
      <c r="K3281">
        <f>J3281*Weighting!$W$17</f>
        <v>0</v>
      </c>
      <c r="M3281" s="14"/>
    </row>
    <row r="3282" spans="1:25" x14ac:dyDescent="0.45">
      <c r="A3282" s="32" t="str">
        <f>IF(Weighting!$P$18&gt;0,B3282,"")</f>
        <v/>
      </c>
      <c r="B3282">
        <f>Weighting!$C$18</f>
        <v>1.6037723571000002</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19</v>
      </c>
      <c r="I3282">
        <f t="shared" si="409"/>
        <v>0</v>
      </c>
      <c r="J3282">
        <f t="shared" si="410"/>
        <v>0</v>
      </c>
      <c r="K3282">
        <f>J3282*Weighting!$W$18</f>
        <v>0</v>
      </c>
      <c r="M3282" s="14"/>
    </row>
    <row r="3283" spans="1:25" x14ac:dyDescent="0.45">
      <c r="A3283" s="32" t="str">
        <f>IF(Weighting!$P$19&gt;0,B3283,"")</f>
        <v/>
      </c>
      <c r="B3283">
        <f>Weighting!$C$19</f>
        <v>1.7094471538000002</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19</v>
      </c>
      <c r="I3283">
        <f t="shared" si="409"/>
        <v>0</v>
      </c>
      <c r="J3283">
        <f t="shared" si="410"/>
        <v>0</v>
      </c>
      <c r="K3283">
        <f>J3283*Weighting!$W$19</f>
        <v>0</v>
      </c>
      <c r="M3283" s="14"/>
    </row>
    <row r="3284" spans="1:25" x14ac:dyDescent="0.45">
      <c r="A3284" s="32" t="str">
        <f>IF(Weighting!$P$20&gt;0,B3284,"")</f>
        <v/>
      </c>
      <c r="B3284">
        <f>Weighting!$C$20</f>
        <v>1.8151219505000002</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19</v>
      </c>
      <c r="I3284">
        <f t="shared" si="409"/>
        <v>0</v>
      </c>
      <c r="J3284">
        <f t="shared" si="410"/>
        <v>0</v>
      </c>
      <c r="K3284">
        <f>J3284*Weighting!$W$20</f>
        <v>0</v>
      </c>
      <c r="M3284" s="14"/>
    </row>
    <row r="3285" spans="1:25" x14ac:dyDescent="0.45">
      <c r="A3285" s="32" t="str">
        <f>IF(Weighting!$P$21&gt;0,B3285,"")</f>
        <v/>
      </c>
      <c r="B3285">
        <f>Weighting!$C$21</f>
        <v>1.9207967472000003</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19</v>
      </c>
      <c r="I3285">
        <f t="shared" si="409"/>
        <v>0</v>
      </c>
      <c r="J3285">
        <f t="shared" si="410"/>
        <v>0</v>
      </c>
      <c r="K3285">
        <f>J3285*Weighting!$W$21</f>
        <v>0</v>
      </c>
      <c r="M3285" s="14"/>
    </row>
    <row r="3286" spans="1:25" x14ac:dyDescent="0.45">
      <c r="A3286" s="32" t="str">
        <f>IF(Weighting!$P$22&gt;0,B3286,"")</f>
        <v/>
      </c>
      <c r="B3286">
        <f>Weighting!$C$22</f>
        <v>2.0264715439000001</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19</v>
      </c>
      <c r="I3286">
        <f t="shared" si="409"/>
        <v>0</v>
      </c>
      <c r="J3286">
        <f t="shared" si="410"/>
        <v>0</v>
      </c>
      <c r="K3286">
        <f>J3286*Weighting!$W$22</f>
        <v>0</v>
      </c>
      <c r="M3286" s="14"/>
    </row>
    <row r="3287" spans="1:25" x14ac:dyDescent="0.45">
      <c r="A3287" s="32" t="str">
        <f>IF(Weighting!$P$23&gt;0,B3287,"")</f>
        <v/>
      </c>
      <c r="B3287">
        <f>Weighting!$C$23</f>
        <v>2.1321463405999999</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19</v>
      </c>
      <c r="I3287">
        <f t="shared" si="409"/>
        <v>0</v>
      </c>
      <c r="J3287">
        <f t="shared" si="410"/>
        <v>0</v>
      </c>
      <c r="K3287">
        <f>J3287*Weighting!$W$23</f>
        <v>0</v>
      </c>
      <c r="M3287" s="14"/>
    </row>
    <row r="3288" spans="1:25" x14ac:dyDescent="0.45">
      <c r="A3288" s="32" t="str">
        <f>IF(Weighting!$P$24&gt;0,B3288,"")</f>
        <v/>
      </c>
      <c r="B3288">
        <f>Weighting!$C$24</f>
        <v>2.2378211372999997</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19</v>
      </c>
      <c r="I3288">
        <f t="shared" si="409"/>
        <v>0</v>
      </c>
      <c r="J3288">
        <f t="shared" si="410"/>
        <v>0</v>
      </c>
      <c r="K3288">
        <f>J3288*Weighting!$W$24</f>
        <v>0</v>
      </c>
      <c r="M3288" s="14"/>
    </row>
    <row r="3289" spans="1:25" x14ac:dyDescent="0.45">
      <c r="A3289" s="32" t="str">
        <f>IF(Weighting!$P$25&gt;0,B3289,"")</f>
        <v/>
      </c>
      <c r="B3289">
        <f>Weighting!$C$25</f>
        <v>2.3434959339999994</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19</v>
      </c>
      <c r="I3289">
        <f t="shared" si="409"/>
        <v>0</v>
      </c>
      <c r="J3289">
        <f t="shared" si="410"/>
        <v>0</v>
      </c>
      <c r="K3289">
        <f>J3289*Weighting!$W$25</f>
        <v>0</v>
      </c>
      <c r="M3289" s="14"/>
    </row>
    <row r="3290" spans="1:25" x14ac:dyDescent="0.45">
      <c r="O3290"/>
      <c r="P3290"/>
      <c r="Q3290"/>
      <c r="R3290"/>
    </row>
    <row r="3291" spans="1:25" ht="23.15" x14ac:dyDescent="0.6">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18</v>
      </c>
      <c r="N3291" s="27">
        <f>IF('Input and Summary Results'!$J$16="minimum",'Bin Analysis'!X3292/(M3291-1),'Bin Analysis'!Y3291/('Bin Analysis'!M3291-1))</f>
        <v>0</v>
      </c>
      <c r="O3291" s="27">
        <f>IF(M3291=FALSE,NA(),(VLOOKUP(1,C3294:K3313,4,FALSE))/(M3291-1))</f>
        <v>0.94117647058823528</v>
      </c>
      <c r="P3291" s="27">
        <f>IF(M3291=FALSE,NA(),SUM(J3294:J3313)/Weighting!$S$5)</f>
        <v>0.4</v>
      </c>
      <c r="Q3291" s="27">
        <f>IF(M3291=FALSE,NA(),SUM(K3294:K3313)/Weighting!$S$6)</f>
        <v>0.34782608695652173</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17</v>
      </c>
      <c r="Y3291" s="2" cm="2">
        <f t="array" ref="Y3291:Y3292">FREQUENCY(IF('Data Transformation'!$B$425:$B$6424='Bin Analysis'!L3291,'Data Transformation'!$G$425:$G$6424),'Data Transformation'!$U$12)</f>
        <v>1</v>
      </c>
    </row>
    <row r="3292" spans="1:25" x14ac:dyDescent="0.45">
      <c r="A3292" s="14" t="s">
        <v>67</v>
      </c>
      <c r="B3292" t="s">
        <v>47</v>
      </c>
      <c r="C3292" t="s">
        <v>5</v>
      </c>
      <c r="D3292" t="s">
        <v>100</v>
      </c>
      <c r="E3292" t="s">
        <v>101</v>
      </c>
      <c r="F3292" t="s">
        <v>102</v>
      </c>
      <c r="G3292" t="s">
        <v>70</v>
      </c>
      <c r="H3292" t="s">
        <v>31</v>
      </c>
      <c r="I3292" t="s">
        <v>32</v>
      </c>
      <c r="J3292" t="s">
        <v>46</v>
      </c>
      <c r="K3292" s="14" t="s">
        <v>45</v>
      </c>
      <c r="M3292" s="14"/>
      <c r="X3292" s="2">
        <v>0</v>
      </c>
      <c r="Y3292" s="2">
        <v>16</v>
      </c>
    </row>
    <row r="3293" spans="1:25" x14ac:dyDescent="0.4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45">
      <c r="A3294" s="32">
        <f>IF(Weighting!$P$6&gt;0,B3294,"")</f>
        <v>0.3356747967</v>
      </c>
      <c r="B3294">
        <f>Weighting!$C$6</f>
        <v>0.3356747967</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45">
      <c r="A3295" s="32">
        <f>IF(Weighting!$P$7&gt;0,B3295,"")</f>
        <v>0.44134959340000002</v>
      </c>
      <c r="B3295">
        <f>Weighting!$C$7</f>
        <v>0.44134959340000002</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45">
      <c r="A3296" s="32">
        <f>IF(Weighting!$P$8&gt;0,B3296,"")</f>
        <v>0.54702439010000004</v>
      </c>
      <c r="B3296">
        <f>Weighting!$C$8</f>
        <v>0.54702439010000004</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45">
      <c r="A3297" s="32">
        <f>IF(Weighting!$P$9&gt;0,B3297,"")</f>
        <v>0.65269918680000005</v>
      </c>
      <c r="B3297" s="50">
        <f>Weighting!$C$9</f>
        <v>0.65269918680000005</v>
      </c>
      <c r="C3297">
        <f>Weighting!$F$9</f>
        <v>0</v>
      </c>
      <c r="D3297" t="b">
        <f>IF(C3297=1,'Data Transformation'!$G$3+0.5*'Data Transformation'!$W$25,IF(C3298=1,D3298-'Data Transformation'!$W$25,FALSE))</f>
        <v>0</v>
      </c>
      <c r="E3297" t="str">
        <f t="array" ref="E3297">IF(ISLOGICAL(D3297),"",FREQUENCY(IF('Data Transformation'!$B$425:$B$8425='Bin Analysis'!$B3291,'Data Transformation'!$G$425:$G$8425),D3297))</f>
        <v/>
      </c>
      <c r="F3297" t="str">
        <f t="shared" si="411"/>
        <v/>
      </c>
      <c r="G3297">
        <f>Weighting!$H$9</f>
        <v>0</v>
      </c>
      <c r="H3297">
        <f t="array" ref="H3297">FREQUENCY(IF('Data Transformation'!$B$4:$B$8425=B3291,'Data Transformation'!$G$4:$G$8425),'Bin Analysis'!$B3297)</f>
        <v>0</v>
      </c>
      <c r="I3297">
        <f t="shared" si="412"/>
        <v>0</v>
      </c>
      <c r="J3297">
        <f t="shared" si="413"/>
        <v>0</v>
      </c>
      <c r="K3297">
        <f>J3297*Weighting!$W$9</f>
        <v>0</v>
      </c>
      <c r="M3297" s="14"/>
    </row>
    <row r="3298" spans="1:13" x14ac:dyDescent="0.45">
      <c r="A3298" s="32">
        <f>IF(Weighting!$P$10&gt;0,B3298,"")</f>
        <v>0.75837398350000007</v>
      </c>
      <c r="B3298">
        <f>Weighting!$C$10</f>
        <v>0.75837398350000007</v>
      </c>
      <c r="C3298">
        <f>Weighting!$F$10</f>
        <v>0</v>
      </c>
      <c r="D3298" t="b">
        <f>IF(C3298=1,'Data Transformation'!$G$3+0.5*'Data Transformation'!$W$25,IF(C3299=1,D3299-'Data Transformation'!$W$25,FALSE))</f>
        <v>0</v>
      </c>
      <c r="E3298" t="str">
        <f t="array" ref="E3298">IF(ISLOGICAL(D3298),"",FREQUENCY(IF('Data Transformation'!$B$425:$B$8425='Bin Analysis'!$B3291,'Data Transformation'!$G$425:$G$8425),D3298))</f>
        <v/>
      </c>
      <c r="F3298" t="str">
        <f t="shared" si="411"/>
        <v/>
      </c>
      <c r="G3298">
        <f>Weighting!$H$10</f>
        <v>0</v>
      </c>
      <c r="H3298">
        <f t="array" ref="H3298">FREQUENCY(IF('Data Transformation'!$B$4:$B$8425=B3291,'Data Transformation'!$G$4:$G$8425),'Bin Analysis'!$B3298)</f>
        <v>1</v>
      </c>
      <c r="I3298">
        <f t="shared" si="412"/>
        <v>1</v>
      </c>
      <c r="J3298">
        <f t="shared" si="413"/>
        <v>1</v>
      </c>
      <c r="K3298">
        <f>J3298*Weighting!$W$10</f>
        <v>3</v>
      </c>
      <c r="M3298" s="14"/>
    </row>
    <row r="3299" spans="1:13" x14ac:dyDescent="0.45">
      <c r="A3299" s="32">
        <f>IF(Weighting!$P$11&gt;0,B3299,"")</f>
        <v>0.86404878020000009</v>
      </c>
      <c r="B3299">
        <f>Weighting!$C$11</f>
        <v>0.86404878020000009</v>
      </c>
      <c r="C3299">
        <f>Weighting!$F$11</f>
        <v>0</v>
      </c>
      <c r="D3299" t="b">
        <f>IF(C3299=1,'Data Transformation'!$G$3+0.5*'Data Transformation'!$W$25,IF(C3300=1,D3300-'Data Transformation'!$W$25,FALSE))</f>
        <v>0</v>
      </c>
      <c r="E3299" t="str">
        <f t="array" ref="E3299">IF(ISLOGICAL(D3299),"",FREQUENCY(IF('Data Transformation'!$B$425:$B$8425='Bin Analysis'!$B3291,'Data Transformation'!$G$425:$G$8425),D3299))</f>
        <v/>
      </c>
      <c r="F3299" t="str">
        <f t="shared" si="411"/>
        <v/>
      </c>
      <c r="G3299">
        <f>Weighting!$H$11</f>
        <v>0</v>
      </c>
      <c r="H3299">
        <f t="array" ref="H3299">FREQUENCY(IF('Data Transformation'!$B$4:$B$8425=B3291,'Data Transformation'!$G$4:$G$8425),'Bin Analysis'!$B3299)</f>
        <v>1</v>
      </c>
      <c r="I3299">
        <f t="shared" si="412"/>
        <v>0</v>
      </c>
      <c r="J3299">
        <f t="shared" si="413"/>
        <v>0</v>
      </c>
      <c r="K3299">
        <f>J3299*Weighting!$W$11</f>
        <v>0</v>
      </c>
      <c r="M3299" s="14"/>
    </row>
    <row r="3300" spans="1:13" x14ac:dyDescent="0.45">
      <c r="A3300" s="32">
        <f>IF(Weighting!$P$12&gt;0,B3300,"")</f>
        <v>0.96972357690000011</v>
      </c>
      <c r="B3300">
        <f>Weighting!$C$12</f>
        <v>0.96972357690000011</v>
      </c>
      <c r="C3300">
        <f>Weighting!$F$12</f>
        <v>0</v>
      </c>
      <c r="D3300">
        <f>IF(C3300=1,'Data Transformation'!$G$3+0.5*'Data Transformation'!$W$25,IF(C3301=1,D3301-'Data Transformation'!$W$25,FALSE))</f>
        <v>0.76999999999999991</v>
      </c>
      <c r="E3300">
        <f t="array" ref="E3300">IF(ISLOGICAL(D3300),"",FREQUENCY(IF('Data Transformation'!$B$425:$B$8425='Bin Analysis'!$B3291,'Data Transformation'!$G$425:$G$8425),D3300))</f>
        <v>1</v>
      </c>
      <c r="F3300" t="e">
        <f t="shared" si="411"/>
        <v>#VALUE!</v>
      </c>
      <c r="G3300">
        <f>Weighting!$H$12</f>
        <v>0</v>
      </c>
      <c r="H3300">
        <f t="array" ref="H3300">FREQUENCY(IF('Data Transformation'!$B$4:$B$8425=B3291,'Data Transformation'!$G$4:$G$8425),'Bin Analysis'!$B3300)</f>
        <v>4</v>
      </c>
      <c r="I3300">
        <f t="shared" si="412"/>
        <v>3</v>
      </c>
      <c r="J3300">
        <f t="shared" si="413"/>
        <v>1</v>
      </c>
      <c r="K3300">
        <f>J3300*Weighting!$W$12</f>
        <v>2</v>
      </c>
      <c r="M3300" s="14"/>
    </row>
    <row r="3301" spans="1:13" x14ac:dyDescent="0.45">
      <c r="A3301" s="32">
        <f>IF(Weighting!$P$13&gt;0,B3301,"")</f>
        <v>1.0753983736000001</v>
      </c>
      <c r="B3301">
        <f>Weighting!$C$13</f>
        <v>1.0753983736000001</v>
      </c>
      <c r="C3301">
        <f>Weighting!$F$13</f>
        <v>1</v>
      </c>
      <c r="D3301">
        <f>IF(C3301=1,'Data Transformation'!$G$3+0.5*'Data Transformation'!$W$25,IF(C3302=1,D3302-'Data Transformation'!$W$25,FALSE))</f>
        <v>1.17</v>
      </c>
      <c r="E3301">
        <f t="array" ref="E3301">IF(ISLOGICAL(D3301),"",FREQUENCY(IF('Data Transformation'!$B$425:$B$8425='Bin Analysis'!$B3291,'Data Transformation'!$G$425:$G$8425),D3301))</f>
        <v>17</v>
      </c>
      <c r="F3301">
        <f t="shared" si="411"/>
        <v>16</v>
      </c>
      <c r="G3301">
        <f>Weighting!$H$13</f>
        <v>0</v>
      </c>
      <c r="H3301">
        <f t="array" ref="H3301">FREQUENCY(IF('Data Transformation'!$B$4:$B$8425=B3291,'Data Transformation'!$G$4:$G$8425),'Bin Analysis'!$B3301)</f>
        <v>17</v>
      </c>
      <c r="I3301">
        <f t="shared" si="412"/>
        <v>13</v>
      </c>
      <c r="J3301">
        <f t="shared" si="413"/>
        <v>1</v>
      </c>
      <c r="K3301">
        <f>J3301*Weighting!$W$13</f>
        <v>1</v>
      </c>
      <c r="M3301" s="14"/>
    </row>
    <row r="3302" spans="1:13" x14ac:dyDescent="0.45">
      <c r="A3302" s="32">
        <f>IF(Weighting!$P$14&gt;0,B3302,"")</f>
        <v>1.1810731703000001</v>
      </c>
      <c r="B3302">
        <f>Weighting!$C$14</f>
        <v>1.1810731703000001</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18</v>
      </c>
      <c r="I3302">
        <f t="shared" si="412"/>
        <v>1</v>
      </c>
      <c r="J3302">
        <f t="shared" si="413"/>
        <v>1</v>
      </c>
      <c r="K3302">
        <f>J3302*Weighting!$W$14</f>
        <v>2</v>
      </c>
      <c r="M3302" s="14"/>
    </row>
    <row r="3303" spans="1:13" x14ac:dyDescent="0.45">
      <c r="A3303" s="32">
        <f>IF(Weighting!$P$15&gt;0,B3303,"")</f>
        <v>1.2867489670000001</v>
      </c>
      <c r="B3303">
        <f>Weighting!$C$15</f>
        <v>1.2867489670000001</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18</v>
      </c>
      <c r="I3303">
        <f t="shared" si="412"/>
        <v>0</v>
      </c>
      <c r="J3303">
        <f t="shared" si="413"/>
        <v>0</v>
      </c>
      <c r="K3303">
        <f>J3303*Weighting!$W$15</f>
        <v>0</v>
      </c>
      <c r="M3303" s="14"/>
    </row>
    <row r="3304" spans="1:13" x14ac:dyDescent="0.45">
      <c r="A3304" s="32" t="str">
        <f>IF(Weighting!$P$16&gt;0,B3304,"")</f>
        <v/>
      </c>
      <c r="B3304">
        <f>Weighting!$C$16</f>
        <v>1.3924227637000002</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18</v>
      </c>
      <c r="I3304">
        <f t="shared" si="412"/>
        <v>0</v>
      </c>
      <c r="J3304">
        <f t="shared" si="413"/>
        <v>0</v>
      </c>
      <c r="K3304">
        <f>J3304*Weighting!$W$16</f>
        <v>0</v>
      </c>
      <c r="M3304" s="14"/>
    </row>
    <row r="3305" spans="1:13" x14ac:dyDescent="0.45">
      <c r="A3305" s="32" t="str">
        <f>IF(Weighting!$P$17&gt;0,B3305,"")</f>
        <v/>
      </c>
      <c r="B3305">
        <f>Weighting!$C$17</f>
        <v>1.4980975604000002</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18</v>
      </c>
      <c r="I3305">
        <f t="shared" si="412"/>
        <v>0</v>
      </c>
      <c r="J3305">
        <f t="shared" si="413"/>
        <v>0</v>
      </c>
      <c r="K3305">
        <f>J3305*Weighting!$W$17</f>
        <v>0</v>
      </c>
      <c r="M3305" s="14"/>
    </row>
    <row r="3306" spans="1:13" x14ac:dyDescent="0.45">
      <c r="A3306" s="32" t="str">
        <f>IF(Weighting!$P$18&gt;0,B3306,"")</f>
        <v/>
      </c>
      <c r="B3306">
        <f>Weighting!$C$18</f>
        <v>1.6037723571000002</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18</v>
      </c>
      <c r="I3306">
        <f t="shared" si="412"/>
        <v>0</v>
      </c>
      <c r="J3306">
        <f t="shared" si="413"/>
        <v>0</v>
      </c>
      <c r="K3306">
        <f>J3306*Weighting!$W$18</f>
        <v>0</v>
      </c>
      <c r="M3306" s="14"/>
    </row>
    <row r="3307" spans="1:13" x14ac:dyDescent="0.45">
      <c r="A3307" s="32" t="str">
        <f>IF(Weighting!$P$19&gt;0,B3307,"")</f>
        <v/>
      </c>
      <c r="B3307">
        <f>Weighting!$C$19</f>
        <v>1.7094471538000002</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18</v>
      </c>
      <c r="I3307">
        <f t="shared" si="412"/>
        <v>0</v>
      </c>
      <c r="J3307">
        <f t="shared" si="413"/>
        <v>0</v>
      </c>
      <c r="K3307">
        <f>J3307*Weighting!$W$19</f>
        <v>0</v>
      </c>
      <c r="M3307" s="14"/>
    </row>
    <row r="3308" spans="1:13" x14ac:dyDescent="0.45">
      <c r="A3308" s="32" t="str">
        <f>IF(Weighting!$P$20&gt;0,B3308,"")</f>
        <v/>
      </c>
      <c r="B3308">
        <f>Weighting!$C$20</f>
        <v>1.8151219505000002</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18</v>
      </c>
      <c r="I3308">
        <f t="shared" si="412"/>
        <v>0</v>
      </c>
      <c r="J3308">
        <f t="shared" si="413"/>
        <v>0</v>
      </c>
      <c r="K3308">
        <f>J3308*Weighting!$W$20</f>
        <v>0</v>
      </c>
      <c r="M3308" s="14"/>
    </row>
    <row r="3309" spans="1:13" x14ac:dyDescent="0.45">
      <c r="A3309" s="32" t="str">
        <f>IF(Weighting!$P$21&gt;0,B3309,"")</f>
        <v/>
      </c>
      <c r="B3309">
        <f>Weighting!$C$21</f>
        <v>1.9207967472000003</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18</v>
      </c>
      <c r="I3309">
        <f t="shared" si="412"/>
        <v>0</v>
      </c>
      <c r="J3309">
        <f t="shared" si="413"/>
        <v>0</v>
      </c>
      <c r="K3309">
        <f>J3309*Weighting!$W$21</f>
        <v>0</v>
      </c>
      <c r="M3309" s="14"/>
    </row>
    <row r="3310" spans="1:13" x14ac:dyDescent="0.45">
      <c r="A3310" s="32" t="str">
        <f>IF(Weighting!$P$22&gt;0,B3310,"")</f>
        <v/>
      </c>
      <c r="B3310">
        <f>Weighting!$C$22</f>
        <v>2.0264715439000001</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18</v>
      </c>
      <c r="I3310">
        <f t="shared" si="412"/>
        <v>0</v>
      </c>
      <c r="J3310">
        <f t="shared" si="413"/>
        <v>0</v>
      </c>
      <c r="K3310">
        <f>J3310*Weighting!$W$22</f>
        <v>0</v>
      </c>
      <c r="M3310" s="14"/>
    </row>
    <row r="3311" spans="1:13" x14ac:dyDescent="0.45">
      <c r="A3311" s="32" t="str">
        <f>IF(Weighting!$P$23&gt;0,B3311,"")</f>
        <v/>
      </c>
      <c r="B3311">
        <f>Weighting!$C$23</f>
        <v>2.1321463405999999</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18</v>
      </c>
      <c r="I3311">
        <f t="shared" si="412"/>
        <v>0</v>
      </c>
      <c r="J3311">
        <f t="shared" si="413"/>
        <v>0</v>
      </c>
      <c r="K3311">
        <f>J3311*Weighting!$W$23</f>
        <v>0</v>
      </c>
      <c r="M3311" s="14"/>
    </row>
    <row r="3312" spans="1:13" x14ac:dyDescent="0.45">
      <c r="A3312" s="32" t="str">
        <f>IF(Weighting!$P$24&gt;0,B3312,"")</f>
        <v/>
      </c>
      <c r="B3312">
        <f>Weighting!$C$24</f>
        <v>2.2378211372999997</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18</v>
      </c>
      <c r="I3312">
        <f t="shared" si="412"/>
        <v>0</v>
      </c>
      <c r="J3312">
        <f t="shared" si="413"/>
        <v>0</v>
      </c>
      <c r="K3312">
        <f>J3312*Weighting!$W$24</f>
        <v>0</v>
      </c>
      <c r="M3312" s="14"/>
    </row>
    <row r="3313" spans="1:25" x14ac:dyDescent="0.45">
      <c r="A3313" s="32" t="str">
        <f>IF(Weighting!$P$25&gt;0,B3313,"")</f>
        <v/>
      </c>
      <c r="B3313">
        <f>Weighting!$C$25</f>
        <v>2.3434959339999994</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18</v>
      </c>
      <c r="I3313">
        <f t="shared" si="412"/>
        <v>0</v>
      </c>
      <c r="J3313">
        <f t="shared" si="413"/>
        <v>0</v>
      </c>
      <c r="K3313">
        <f>J3313*Weighting!$W$25</f>
        <v>0</v>
      </c>
      <c r="M3313" s="14"/>
    </row>
    <row r="3314" spans="1:25" x14ac:dyDescent="0.45">
      <c r="O3314"/>
      <c r="P3314"/>
      <c r="Q3314"/>
      <c r="R3314"/>
    </row>
    <row r="3315" spans="1:25" ht="23.15" x14ac:dyDescent="0.6">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0.94736842105263153</v>
      </c>
      <c r="P3315" s="27">
        <f>IF(M3315=FALSE,NA(),SUM(J3318:J3337)/Weighting!$S$5)</f>
        <v>0.5</v>
      </c>
      <c r="Q3315" s="27">
        <f>IF(M3315=FALSE,NA(),SUM(K3318:K3337)/Weighting!$S$6)</f>
        <v>0.43478260869565216</v>
      </c>
      <c r="R3315" s="27">
        <f>IF(M3315=FALSE,NA(),(VLOOKUP(1,G3318:K3337,3,FALSE))/(M3315-1))</f>
        <v>0</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1</v>
      </c>
    </row>
    <row r="3316" spans="1:25" x14ac:dyDescent="0.45">
      <c r="A3316" s="14" t="s">
        <v>67</v>
      </c>
      <c r="B3316" t="s">
        <v>47</v>
      </c>
      <c r="C3316" t="s">
        <v>5</v>
      </c>
      <c r="D3316" t="s">
        <v>100</v>
      </c>
      <c r="E3316" t="s">
        <v>101</v>
      </c>
      <c r="F3316" t="s">
        <v>102</v>
      </c>
      <c r="G3316" t="s">
        <v>70</v>
      </c>
      <c r="H3316" t="s">
        <v>31</v>
      </c>
      <c r="I3316" t="s">
        <v>32</v>
      </c>
      <c r="J3316" t="s">
        <v>46</v>
      </c>
      <c r="K3316" s="14" t="s">
        <v>45</v>
      </c>
      <c r="M3316" s="14"/>
      <c r="X3316" s="2">
        <v>0</v>
      </c>
      <c r="Y3316" s="2">
        <v>18</v>
      </c>
    </row>
    <row r="3317" spans="1:25" x14ac:dyDescent="0.4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45">
      <c r="A3318" s="32">
        <f>IF(Weighting!$P$6&gt;0,B3318,"")</f>
        <v>0.3356747967</v>
      </c>
      <c r="B3318">
        <f>Weighting!$C$6</f>
        <v>0.3356747967</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0</v>
      </c>
      <c r="I3318">
        <f>H3318-H3317</f>
        <v>0</v>
      </c>
      <c r="J3318">
        <f>IF(I3318=0,0,1)</f>
        <v>0</v>
      </c>
      <c r="K3318">
        <f>J3318*Weighting!$W$6</f>
        <v>0</v>
      </c>
      <c r="M3318" s="14"/>
    </row>
    <row r="3319" spans="1:25" x14ac:dyDescent="0.45">
      <c r="A3319" s="32">
        <f>IF(Weighting!$P$7&gt;0,B3319,"")</f>
        <v>0.44134959340000002</v>
      </c>
      <c r="B3319">
        <f>Weighting!$C$7</f>
        <v>0.44134959340000002</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1</v>
      </c>
      <c r="I3319">
        <f t="shared" ref="I3319:I3337" si="415">H3319-H3318</f>
        <v>1</v>
      </c>
      <c r="J3319">
        <f>IF(I3319=0,0,1)</f>
        <v>1</v>
      </c>
      <c r="K3319">
        <f>J3319*Weighting!$W$7</f>
        <v>2</v>
      </c>
      <c r="M3319" s="14"/>
    </row>
    <row r="3320" spans="1:25" x14ac:dyDescent="0.45">
      <c r="A3320" s="32">
        <f>IF(Weighting!$P$8&gt;0,B3320,"")</f>
        <v>0.54702439010000004</v>
      </c>
      <c r="B3320">
        <f>Weighting!$C$8</f>
        <v>0.54702439010000004</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1</v>
      </c>
      <c r="I3320">
        <f t="shared" si="415"/>
        <v>0</v>
      </c>
      <c r="J3320">
        <f t="shared" ref="J3320:J3337" si="416">IF(I3320=0,0,1)</f>
        <v>0</v>
      </c>
      <c r="K3320">
        <f>J3320*Weighting!$W$8</f>
        <v>0</v>
      </c>
      <c r="M3320" s="14"/>
    </row>
    <row r="3321" spans="1:25" x14ac:dyDescent="0.45">
      <c r="A3321" s="32">
        <f>IF(Weighting!$P$9&gt;0,B3321,"")</f>
        <v>0.65269918680000005</v>
      </c>
      <c r="B3321" s="50">
        <f>Weighting!$C$9</f>
        <v>0.65269918680000005</v>
      </c>
      <c r="C3321">
        <f>Weighting!$F$9</f>
        <v>0</v>
      </c>
      <c r="D3321" t="b">
        <f>IF(C3321=1,'Data Transformation'!$G$3+0.5*'Data Transformation'!$W$25,IF(C3322=1,D3322-'Data Transformation'!$W$25,FALSE))</f>
        <v>0</v>
      </c>
      <c r="E3321" t="str">
        <f t="array" ref="E3321">IF(ISLOGICAL(D3321),"",FREQUENCY(IF('Data Transformation'!$B$425:$B$8425='Bin Analysis'!$B3315,'Data Transformation'!$G$425:$G$8425),D3321))</f>
        <v/>
      </c>
      <c r="F3321" t="str">
        <f t="shared" si="414"/>
        <v/>
      </c>
      <c r="G3321">
        <f>Weighting!$H$9</f>
        <v>0</v>
      </c>
      <c r="H3321">
        <f t="array" ref="H3321">FREQUENCY(IF('Data Transformation'!$B$4:$B$8425=B3315,'Data Transformation'!$G$4:$G$8425),'Bin Analysis'!$B3321)</f>
        <v>1</v>
      </c>
      <c r="I3321">
        <f t="shared" si="415"/>
        <v>0</v>
      </c>
      <c r="J3321">
        <f t="shared" si="416"/>
        <v>0</v>
      </c>
      <c r="K3321">
        <f>J3321*Weighting!$W$9</f>
        <v>0</v>
      </c>
      <c r="M3321" s="14"/>
    </row>
    <row r="3322" spans="1:25" x14ac:dyDescent="0.45">
      <c r="A3322" s="32">
        <f>IF(Weighting!$P$10&gt;0,B3322,"")</f>
        <v>0.75837398350000007</v>
      </c>
      <c r="B3322">
        <f>Weighting!$C$10</f>
        <v>0.75837398350000007</v>
      </c>
      <c r="C3322">
        <f>Weighting!$F$10</f>
        <v>0</v>
      </c>
      <c r="D3322" t="b">
        <f>IF(C3322=1,'Data Transformation'!$G$3+0.5*'Data Transformation'!$W$25,IF(C3323=1,D3323-'Data Transformation'!$W$25,FALSE))</f>
        <v>0</v>
      </c>
      <c r="E3322" t="str">
        <f t="array" ref="E3322">IF(ISLOGICAL(D3322),"",FREQUENCY(IF('Data Transformation'!$B$425:$B$8425='Bin Analysis'!$B3315,'Data Transformation'!$G$425:$G$8425),D3322))</f>
        <v/>
      </c>
      <c r="F3322" t="str">
        <f t="shared" si="414"/>
        <v/>
      </c>
      <c r="G3322">
        <f>Weighting!$H$10</f>
        <v>0</v>
      </c>
      <c r="H3322">
        <f t="array" ref="H3322">FREQUENCY(IF('Data Transformation'!$B$4:$B$8425=B3315,'Data Transformation'!$G$4:$G$8425),'Bin Analysis'!$B3322)</f>
        <v>1</v>
      </c>
      <c r="I3322">
        <f t="shared" si="415"/>
        <v>0</v>
      </c>
      <c r="J3322">
        <f t="shared" si="416"/>
        <v>0</v>
      </c>
      <c r="K3322">
        <f>J3322*Weighting!$W$10</f>
        <v>0</v>
      </c>
      <c r="M3322" s="14"/>
    </row>
    <row r="3323" spans="1:25" x14ac:dyDescent="0.45">
      <c r="A3323" s="32">
        <f>IF(Weighting!$P$11&gt;0,B3323,"")</f>
        <v>0.86404878020000009</v>
      </c>
      <c r="B3323">
        <f>Weighting!$C$11</f>
        <v>0.86404878020000009</v>
      </c>
      <c r="C3323">
        <f>Weighting!$F$11</f>
        <v>0</v>
      </c>
      <c r="D3323" t="b">
        <f>IF(C3323=1,'Data Transformation'!$G$3+0.5*'Data Transformation'!$W$25,IF(C3324=1,D3324-'Data Transformation'!$W$25,FALSE))</f>
        <v>0</v>
      </c>
      <c r="E3323" t="str">
        <f t="array" ref="E3323">IF(ISLOGICAL(D3323),"",FREQUENCY(IF('Data Transformation'!$B$425:$B$8425='Bin Analysis'!$B3315,'Data Transformation'!$G$425:$G$8425),D3323))</f>
        <v/>
      </c>
      <c r="F3323" t="str">
        <f t="shared" si="414"/>
        <v/>
      </c>
      <c r="G3323">
        <f>Weighting!$H$11</f>
        <v>0</v>
      </c>
      <c r="H3323">
        <f t="array" ref="H3323">FREQUENCY(IF('Data Transformation'!$B$4:$B$8425=B3315,'Data Transformation'!$G$4:$G$8425),'Bin Analysis'!$B3323)</f>
        <v>4</v>
      </c>
      <c r="I3323">
        <f t="shared" si="415"/>
        <v>3</v>
      </c>
      <c r="J3323">
        <f t="shared" si="416"/>
        <v>1</v>
      </c>
      <c r="K3323">
        <f>J3323*Weighting!$W$11</f>
        <v>3</v>
      </c>
      <c r="M3323" s="14"/>
    </row>
    <row r="3324" spans="1:25" x14ac:dyDescent="0.45">
      <c r="A3324" s="32">
        <f>IF(Weighting!$P$12&gt;0,B3324,"")</f>
        <v>0.96972357690000011</v>
      </c>
      <c r="B3324">
        <f>Weighting!$C$12</f>
        <v>0.96972357690000011</v>
      </c>
      <c r="C3324">
        <f>Weighting!$F$12</f>
        <v>0</v>
      </c>
      <c r="D3324">
        <f>IF(C3324=1,'Data Transformation'!$G$3+0.5*'Data Transformation'!$W$25,IF(C3325=1,D3325-'Data Transformation'!$W$25,FALSE))</f>
        <v>0.76999999999999991</v>
      </c>
      <c r="E3324">
        <f t="array" ref="E3324">IF(ISLOGICAL(D3324),"",FREQUENCY(IF('Data Transformation'!$B$425:$B$8425='Bin Analysis'!$B3315,'Data Transformation'!$G$425:$G$8425),D3324))</f>
        <v>1</v>
      </c>
      <c r="F3324" t="e">
        <f t="shared" si="414"/>
        <v>#VALUE!</v>
      </c>
      <c r="G3324">
        <f>Weighting!$H$12</f>
        <v>0</v>
      </c>
      <c r="H3324">
        <f t="array" ref="H3324">FREQUENCY(IF('Data Transformation'!$B$4:$B$8425=B3315,'Data Transformation'!$G$4:$G$8425),'Bin Analysis'!$B3324)</f>
        <v>13</v>
      </c>
      <c r="I3324">
        <f t="shared" si="415"/>
        <v>9</v>
      </c>
      <c r="J3324">
        <f t="shared" si="416"/>
        <v>1</v>
      </c>
      <c r="K3324">
        <f>J3324*Weighting!$W$12</f>
        <v>2</v>
      </c>
      <c r="M3324" s="14"/>
    </row>
    <row r="3325" spans="1:25" x14ac:dyDescent="0.45">
      <c r="A3325" s="32">
        <f>IF(Weighting!$P$13&gt;0,B3325,"")</f>
        <v>1.0753983736000001</v>
      </c>
      <c r="B3325">
        <f>Weighting!$C$13</f>
        <v>1.0753983736000001</v>
      </c>
      <c r="C3325">
        <f>Weighting!$F$13</f>
        <v>1</v>
      </c>
      <c r="D3325">
        <f>IF(C3325=1,'Data Transformation'!$G$3+0.5*'Data Transformation'!$W$25,IF(C3326=1,D3326-'Data Transformation'!$W$25,FALSE))</f>
        <v>1.17</v>
      </c>
      <c r="E3325">
        <f t="array" ref="E3325">IF(ISLOGICAL(D3325),"",FREQUENCY(IF('Data Transformation'!$B$425:$B$8425='Bin Analysis'!$B3315,'Data Transformation'!$G$425:$G$8425),D3325))</f>
        <v>19</v>
      </c>
      <c r="F3325">
        <f t="shared" si="414"/>
        <v>18</v>
      </c>
      <c r="G3325">
        <f>Weighting!$H$13</f>
        <v>0</v>
      </c>
      <c r="H3325">
        <f t="array" ref="H3325">FREQUENCY(IF('Data Transformation'!$B$4:$B$8425=B3315,'Data Transformation'!$G$4:$G$8425),'Bin Analysis'!$B3325)</f>
        <v>19</v>
      </c>
      <c r="I3325">
        <f t="shared" si="415"/>
        <v>6</v>
      </c>
      <c r="J3325">
        <f t="shared" si="416"/>
        <v>1</v>
      </c>
      <c r="K3325">
        <f>J3325*Weighting!$W$13</f>
        <v>1</v>
      </c>
      <c r="M3325" s="14"/>
    </row>
    <row r="3326" spans="1:25" x14ac:dyDescent="0.45">
      <c r="A3326" s="32">
        <f>IF(Weighting!$P$14&gt;0,B3326,"")</f>
        <v>1.1810731703000001</v>
      </c>
      <c r="B3326">
        <f>Weighting!$C$14</f>
        <v>1.1810731703000001</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1</v>
      </c>
      <c r="J3326">
        <f t="shared" si="416"/>
        <v>1</v>
      </c>
      <c r="K3326">
        <f>J3326*Weighting!$W$14</f>
        <v>2</v>
      </c>
      <c r="M3326" s="14"/>
    </row>
    <row r="3327" spans="1:25" x14ac:dyDescent="0.45">
      <c r="A3327" s="32">
        <f>IF(Weighting!$P$15&gt;0,B3327,"")</f>
        <v>1.2867489670000001</v>
      </c>
      <c r="B3327">
        <f>Weighting!$C$15</f>
        <v>1.2867489670000001</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45">
      <c r="A3328" s="32" t="str">
        <f>IF(Weighting!$P$16&gt;0,B3328,"")</f>
        <v/>
      </c>
      <c r="B3328">
        <f>Weighting!$C$16</f>
        <v>1.3924227637000002</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45">
      <c r="A3329" s="32" t="str">
        <f>IF(Weighting!$P$17&gt;0,B3329,"")</f>
        <v/>
      </c>
      <c r="B3329">
        <f>Weighting!$C$17</f>
        <v>1.4980975604000002</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45">
      <c r="A3330" s="32" t="str">
        <f>IF(Weighting!$P$18&gt;0,B3330,"")</f>
        <v/>
      </c>
      <c r="B3330">
        <f>Weighting!$C$18</f>
        <v>1.6037723571000002</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45">
      <c r="A3331" s="32" t="str">
        <f>IF(Weighting!$P$19&gt;0,B3331,"")</f>
        <v/>
      </c>
      <c r="B3331">
        <f>Weighting!$C$19</f>
        <v>1.7094471538000002</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45">
      <c r="A3332" s="32" t="str">
        <f>IF(Weighting!$P$20&gt;0,B3332,"")</f>
        <v/>
      </c>
      <c r="B3332">
        <f>Weighting!$C$20</f>
        <v>1.8151219505000002</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45">
      <c r="A3333" s="32" t="str">
        <f>IF(Weighting!$P$21&gt;0,B3333,"")</f>
        <v/>
      </c>
      <c r="B3333">
        <f>Weighting!$C$21</f>
        <v>1.9207967472000003</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45">
      <c r="A3334" s="32" t="str">
        <f>IF(Weighting!$P$22&gt;0,B3334,"")</f>
        <v/>
      </c>
      <c r="B3334">
        <f>Weighting!$C$22</f>
        <v>2.0264715439000001</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45">
      <c r="A3335" s="32" t="str">
        <f>IF(Weighting!$P$23&gt;0,B3335,"")</f>
        <v/>
      </c>
      <c r="B3335">
        <f>Weighting!$C$23</f>
        <v>2.1321463405999999</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45">
      <c r="A3336" s="32" t="str">
        <f>IF(Weighting!$P$24&gt;0,B3336,"")</f>
        <v/>
      </c>
      <c r="B3336">
        <f>Weighting!$C$24</f>
        <v>2.2378211372999997</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45">
      <c r="A3337" s="32" t="str">
        <f>IF(Weighting!$P$25&gt;0,B3337,"")</f>
        <v/>
      </c>
      <c r="B3337">
        <f>Weighting!$C$25</f>
        <v>2.3434959339999994</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45">
      <c r="A3338" s="32"/>
      <c r="M3338" s="14"/>
    </row>
    <row r="3339" spans="1:25" ht="23.15" x14ac:dyDescent="0.6">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19</v>
      </c>
      <c r="N3339" s="27">
        <f>IF('Input and Summary Results'!$J$16="minimum",'Bin Analysis'!X3340/(M3339-1),'Bin Analysis'!Y3339/('Bin Analysis'!M3339-1))</f>
        <v>0</v>
      </c>
      <c r="O3339" s="27">
        <f>IF(M3339=FALSE,NA(),(VLOOKUP(1,C3342:K3361,4,FALSE))/(M3339-1))</f>
        <v>0.44444444444444442</v>
      </c>
      <c r="P3339" s="27">
        <f>IF(M3339=FALSE,NA(),SUM(J3342:J3361)/Weighting!$S$5)</f>
        <v>0.4</v>
      </c>
      <c r="Q3339" s="27">
        <f>IF(M3339=FALSE,NA(),SUM(K3342:K3361)/Weighting!$S$6)</f>
        <v>0.30434782608695654</v>
      </c>
      <c r="R3339" s="27">
        <f>IF(M3339=FALSE,NA(),(VLOOKUP(1,G3342:K3361,3,FALSE))/(M3339-1))</f>
        <v>0.55555555555555558</v>
      </c>
      <c r="S3339" s="22" t="str">
        <f>IF(M3339=FALSE,NA(),IF(SUM(J3342:J3361)=2,"yes","no"))</f>
        <v>no</v>
      </c>
      <c r="X3339" s="2" cm="2">
        <f t="array" ref="X3339:X3340">FREQUENCY(IF('Data Transformation'!$B$425:$B$6424='Bin Analysis'!L3339,'Data Transformation'!$G$425:$G$6424),'Data Transformation'!$U$11)</f>
        <v>18</v>
      </c>
      <c r="Y3339" s="2" cm="2">
        <f t="array" ref="Y3339:Y3340">FREQUENCY(IF('Data Transformation'!$B$425:$B$6424='Bin Analysis'!L3339,'Data Transformation'!$G$425:$G$6424),'Data Transformation'!$U$12)</f>
        <v>10</v>
      </c>
    </row>
    <row r="3340" spans="1:25" x14ac:dyDescent="0.45">
      <c r="A3340" s="14" t="s">
        <v>67</v>
      </c>
      <c r="B3340" t="s">
        <v>47</v>
      </c>
      <c r="C3340" t="s">
        <v>5</v>
      </c>
      <c r="D3340" t="s">
        <v>100</v>
      </c>
      <c r="E3340" t="s">
        <v>101</v>
      </c>
      <c r="F3340" t="s">
        <v>102</v>
      </c>
      <c r="G3340" t="s">
        <v>70</v>
      </c>
      <c r="H3340" t="s">
        <v>31</v>
      </c>
      <c r="I3340" t="s">
        <v>32</v>
      </c>
      <c r="J3340" t="s">
        <v>46</v>
      </c>
      <c r="K3340" s="14" t="s">
        <v>45</v>
      </c>
      <c r="M3340" s="14"/>
      <c r="X3340" s="2">
        <v>0</v>
      </c>
      <c r="Y3340" s="2">
        <v>8</v>
      </c>
    </row>
    <row r="3341" spans="1:25" x14ac:dyDescent="0.4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45">
      <c r="A3342" s="32">
        <f>IF(Weighting!$P$6&gt;0,B3342,"")</f>
        <v>0.3356747967</v>
      </c>
      <c r="B3342">
        <f>Weighting!$C$6</f>
        <v>0.3356747967</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10</v>
      </c>
      <c r="I3342">
        <f>H3342-H3341</f>
        <v>10</v>
      </c>
      <c r="J3342">
        <f>IF(I3342=0,0,1)</f>
        <v>1</v>
      </c>
      <c r="K3342">
        <f>J3342*Weighting!$W$6</f>
        <v>1</v>
      </c>
      <c r="M3342" s="14"/>
    </row>
    <row r="3343" spans="1:25" x14ac:dyDescent="0.45">
      <c r="A3343" s="32">
        <f>IF(Weighting!$P$7&gt;0,B3343,"")</f>
        <v>0.44134959340000002</v>
      </c>
      <c r="B3343">
        <f>Weighting!$C$7</f>
        <v>0.44134959340000002</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10</v>
      </c>
      <c r="I3343">
        <f t="shared" ref="I3343:I3361" si="418">H3343-H3342</f>
        <v>0</v>
      </c>
      <c r="J3343">
        <f>IF(I3343=0,0,1)</f>
        <v>0</v>
      </c>
      <c r="K3343">
        <f>J3343*Weighting!$W$7</f>
        <v>0</v>
      </c>
      <c r="M3343" s="14"/>
    </row>
    <row r="3344" spans="1:25" x14ac:dyDescent="0.45">
      <c r="A3344" s="32">
        <f>IF(Weighting!$P$8&gt;0,B3344,"")</f>
        <v>0.54702439010000004</v>
      </c>
      <c r="B3344">
        <f>Weighting!$C$8</f>
        <v>0.54702439010000004</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10</v>
      </c>
      <c r="I3344">
        <f t="shared" si="418"/>
        <v>0</v>
      </c>
      <c r="J3344">
        <f t="shared" ref="J3344:J3361" si="419">IF(I3344=0,0,1)</f>
        <v>0</v>
      </c>
      <c r="K3344">
        <f>J3344*Weighting!$W$8</f>
        <v>0</v>
      </c>
      <c r="M3344" s="14"/>
    </row>
    <row r="3345" spans="1:13" x14ac:dyDescent="0.45">
      <c r="A3345" s="32">
        <f>IF(Weighting!$P$9&gt;0,B3345,"")</f>
        <v>0.65269918680000005</v>
      </c>
      <c r="B3345" s="50">
        <f>Weighting!$C$9</f>
        <v>0.65269918680000005</v>
      </c>
      <c r="C3345">
        <f>Weighting!$F$9</f>
        <v>0</v>
      </c>
      <c r="D3345" t="b">
        <f>IF(C3345=1,'Data Transformation'!$G$3+0.5*'Data Transformation'!$W$25,IF(C3346=1,D3346-'Data Transformation'!$W$25,FALSE))</f>
        <v>0</v>
      </c>
      <c r="E3345" t="str">
        <f t="array" ref="E3345">IF(ISLOGICAL(D3345),"",FREQUENCY(IF('Data Transformation'!$B$425:$B$8425='Bin Analysis'!$B3339,'Data Transformation'!$G$425:$G$8425),D3345))</f>
        <v/>
      </c>
      <c r="F3345" t="str">
        <f t="shared" si="417"/>
        <v/>
      </c>
      <c r="G3345">
        <f>Weighting!$H$9</f>
        <v>0</v>
      </c>
      <c r="H3345">
        <f t="array" ref="H3345">FREQUENCY(IF('Data Transformation'!$B$4:$B$8425=B3339,'Data Transformation'!$G$4:$G$8425),'Bin Analysis'!$B3345)</f>
        <v>10</v>
      </c>
      <c r="I3345">
        <f t="shared" si="418"/>
        <v>0</v>
      </c>
      <c r="J3345">
        <f t="shared" si="419"/>
        <v>0</v>
      </c>
      <c r="K3345">
        <f>J3345*Weighting!$W$9</f>
        <v>0</v>
      </c>
      <c r="M3345" s="14"/>
    </row>
    <row r="3346" spans="1:13" x14ac:dyDescent="0.45">
      <c r="A3346" s="32">
        <f>IF(Weighting!$P$10&gt;0,B3346,"")</f>
        <v>0.75837398350000007</v>
      </c>
      <c r="B3346">
        <f>Weighting!$C$10</f>
        <v>0.75837398350000007</v>
      </c>
      <c r="C3346">
        <f>Weighting!$F$10</f>
        <v>0</v>
      </c>
      <c r="D3346" t="b">
        <f>IF(C3346=1,'Data Transformation'!$G$3+0.5*'Data Transformation'!$W$25,IF(C3347=1,D3347-'Data Transformation'!$W$25,FALSE))</f>
        <v>0</v>
      </c>
      <c r="E3346" t="str">
        <f t="array" ref="E3346">IF(ISLOGICAL(D3346),"",FREQUENCY(IF('Data Transformation'!$B$425:$B$8425='Bin Analysis'!$B3339,'Data Transformation'!$G$425:$G$8425),D3346))</f>
        <v/>
      </c>
      <c r="F3346" t="str">
        <f t="shared" si="417"/>
        <v/>
      </c>
      <c r="G3346">
        <f>Weighting!$H$10</f>
        <v>0</v>
      </c>
      <c r="H3346">
        <f t="array" ref="H3346">FREQUENCY(IF('Data Transformation'!$B$4:$B$8425=B3339,'Data Transformation'!$G$4:$G$8425),'Bin Analysis'!$B3346)</f>
        <v>10</v>
      </c>
      <c r="I3346">
        <f t="shared" si="418"/>
        <v>0</v>
      </c>
      <c r="J3346">
        <f t="shared" si="419"/>
        <v>0</v>
      </c>
      <c r="K3346">
        <f>J3346*Weighting!$W$10</f>
        <v>0</v>
      </c>
      <c r="M3346" s="14"/>
    </row>
    <row r="3347" spans="1:13" x14ac:dyDescent="0.45">
      <c r="A3347" s="32">
        <f>IF(Weighting!$P$11&gt;0,B3347,"")</f>
        <v>0.86404878020000009</v>
      </c>
      <c r="B3347">
        <f>Weighting!$C$11</f>
        <v>0.86404878020000009</v>
      </c>
      <c r="C3347">
        <f>Weighting!$F$11</f>
        <v>0</v>
      </c>
      <c r="D3347" t="b">
        <f>IF(C3347=1,'Data Transformation'!$G$3+0.5*'Data Transformation'!$W$25,IF(C3348=1,D3348-'Data Transformation'!$W$25,FALSE))</f>
        <v>0</v>
      </c>
      <c r="E3347" t="str">
        <f t="array" ref="E3347">IF(ISLOGICAL(D3347),"",FREQUENCY(IF('Data Transformation'!$B$425:$B$8425='Bin Analysis'!$B3339,'Data Transformation'!$G$425:$G$8425),D3347))</f>
        <v/>
      </c>
      <c r="F3347" t="str">
        <f t="shared" si="417"/>
        <v/>
      </c>
      <c r="G3347">
        <f>Weighting!$H$11</f>
        <v>0</v>
      </c>
      <c r="H3347">
        <f t="array" ref="H3347">FREQUENCY(IF('Data Transformation'!$B$4:$B$8425=B3339,'Data Transformation'!$G$4:$G$8425),'Bin Analysis'!$B3347)</f>
        <v>12</v>
      </c>
      <c r="I3347">
        <f t="shared" si="418"/>
        <v>2</v>
      </c>
      <c r="J3347">
        <f t="shared" si="419"/>
        <v>1</v>
      </c>
      <c r="K3347">
        <f>J3347*Weighting!$W$11</f>
        <v>3</v>
      </c>
      <c r="M3347" s="14"/>
    </row>
    <row r="3348" spans="1:13" x14ac:dyDescent="0.45">
      <c r="A3348" s="32">
        <f>IF(Weighting!$P$12&gt;0,B3348,"")</f>
        <v>0.96972357690000011</v>
      </c>
      <c r="B3348">
        <f>Weighting!$C$12</f>
        <v>0.96972357690000011</v>
      </c>
      <c r="C3348">
        <f>Weighting!$F$12</f>
        <v>0</v>
      </c>
      <c r="D3348">
        <f>IF(C3348=1,'Data Transformation'!$G$3+0.5*'Data Transformation'!$W$25,IF(C3349=1,D3349-'Data Transformation'!$W$25,FALSE))</f>
        <v>0.76999999999999991</v>
      </c>
      <c r="E3348">
        <f t="array" ref="E3348">IF(ISLOGICAL(D3348),"",FREQUENCY(IF('Data Transformation'!$B$425:$B$8425='Bin Analysis'!$B3339,'Data Transformation'!$G$425:$G$8425),D3348))</f>
        <v>10</v>
      </c>
      <c r="F3348" t="e">
        <f t="shared" si="417"/>
        <v>#VALUE!</v>
      </c>
      <c r="G3348">
        <f>Weighting!$H$12</f>
        <v>0</v>
      </c>
      <c r="H3348">
        <f t="array" ref="H3348">FREQUENCY(IF('Data Transformation'!$B$4:$B$8425=B3339,'Data Transformation'!$G$4:$G$8425),'Bin Analysis'!$B3348)</f>
        <v>15</v>
      </c>
      <c r="I3348">
        <f t="shared" si="418"/>
        <v>3</v>
      </c>
      <c r="J3348">
        <f t="shared" si="419"/>
        <v>1</v>
      </c>
      <c r="K3348">
        <f>J3348*Weighting!$W$12</f>
        <v>2</v>
      </c>
      <c r="M3348" s="14"/>
    </row>
    <row r="3349" spans="1:13" x14ac:dyDescent="0.45">
      <c r="A3349" s="32">
        <f>IF(Weighting!$P$13&gt;0,B3349,"")</f>
        <v>1.0753983736000001</v>
      </c>
      <c r="B3349">
        <f>Weighting!$C$13</f>
        <v>1.0753983736000001</v>
      </c>
      <c r="C3349">
        <f>Weighting!$F$13</f>
        <v>1</v>
      </c>
      <c r="D3349">
        <f>IF(C3349=1,'Data Transformation'!$G$3+0.5*'Data Transformation'!$W$25,IF(C3350=1,D3350-'Data Transformation'!$W$25,FALSE))</f>
        <v>1.17</v>
      </c>
      <c r="E3349">
        <f t="array" ref="E3349">IF(ISLOGICAL(D3349),"",FREQUENCY(IF('Data Transformation'!$B$425:$B$8425='Bin Analysis'!$B3339,'Data Transformation'!$G$425:$G$8425),D3349))</f>
        <v>18</v>
      </c>
      <c r="F3349">
        <f t="shared" si="417"/>
        <v>8</v>
      </c>
      <c r="G3349">
        <f>Weighting!$H$13</f>
        <v>0</v>
      </c>
      <c r="H3349">
        <f t="array" ref="H3349">FREQUENCY(IF('Data Transformation'!$B$4:$B$8425=B3339,'Data Transformation'!$G$4:$G$8425),'Bin Analysis'!$B3349)</f>
        <v>19</v>
      </c>
      <c r="I3349">
        <f t="shared" si="418"/>
        <v>4</v>
      </c>
      <c r="J3349">
        <f t="shared" si="419"/>
        <v>1</v>
      </c>
      <c r="K3349">
        <f>J3349*Weighting!$W$13</f>
        <v>1</v>
      </c>
      <c r="M3349" s="14"/>
    </row>
    <row r="3350" spans="1:13" x14ac:dyDescent="0.45">
      <c r="A3350" s="32">
        <f>IF(Weighting!$P$14&gt;0,B3350,"")</f>
        <v>1.1810731703000001</v>
      </c>
      <c r="B3350">
        <f>Weighting!$C$14</f>
        <v>1.1810731703000001</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19</v>
      </c>
      <c r="I3350">
        <f t="shared" si="418"/>
        <v>0</v>
      </c>
      <c r="J3350">
        <f t="shared" si="419"/>
        <v>0</v>
      </c>
      <c r="K3350">
        <f>J3350*Weighting!$W$14</f>
        <v>0</v>
      </c>
      <c r="M3350" s="14"/>
    </row>
    <row r="3351" spans="1:13" x14ac:dyDescent="0.45">
      <c r="A3351" s="32">
        <f>IF(Weighting!$P$15&gt;0,B3351,"")</f>
        <v>1.2867489670000001</v>
      </c>
      <c r="B3351">
        <f>Weighting!$C$15</f>
        <v>1.2867489670000001</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19</v>
      </c>
      <c r="I3351">
        <f t="shared" si="418"/>
        <v>0</v>
      </c>
      <c r="J3351">
        <f t="shared" si="419"/>
        <v>0</v>
      </c>
      <c r="K3351">
        <f>J3351*Weighting!$W$15</f>
        <v>0</v>
      </c>
      <c r="M3351" s="14"/>
    </row>
    <row r="3352" spans="1:13" x14ac:dyDescent="0.45">
      <c r="A3352" s="32" t="str">
        <f>IF(Weighting!$P$16&gt;0,B3352,"")</f>
        <v/>
      </c>
      <c r="B3352">
        <f>Weighting!$C$16</f>
        <v>1.3924227637000002</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19</v>
      </c>
      <c r="I3352">
        <f t="shared" si="418"/>
        <v>0</v>
      </c>
      <c r="J3352">
        <f t="shared" si="419"/>
        <v>0</v>
      </c>
      <c r="K3352">
        <f>J3352*Weighting!$W$16</f>
        <v>0</v>
      </c>
      <c r="M3352" s="14"/>
    </row>
    <row r="3353" spans="1:13" x14ac:dyDescent="0.45">
      <c r="A3353" s="32" t="str">
        <f>IF(Weighting!$P$17&gt;0,B3353,"")</f>
        <v/>
      </c>
      <c r="B3353">
        <f>Weighting!$C$17</f>
        <v>1.4980975604000002</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19</v>
      </c>
      <c r="I3353">
        <f t="shared" si="418"/>
        <v>0</v>
      </c>
      <c r="J3353">
        <f t="shared" si="419"/>
        <v>0</v>
      </c>
      <c r="K3353">
        <f>J3353*Weighting!$W$17</f>
        <v>0</v>
      </c>
      <c r="M3353" s="14"/>
    </row>
    <row r="3354" spans="1:13" x14ac:dyDescent="0.45">
      <c r="A3354" s="32" t="str">
        <f>IF(Weighting!$P$18&gt;0,B3354,"")</f>
        <v/>
      </c>
      <c r="B3354">
        <f>Weighting!$C$18</f>
        <v>1.6037723571000002</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19</v>
      </c>
      <c r="I3354">
        <f t="shared" si="418"/>
        <v>0</v>
      </c>
      <c r="J3354">
        <f t="shared" si="419"/>
        <v>0</v>
      </c>
      <c r="K3354">
        <f>J3354*Weighting!$W$18</f>
        <v>0</v>
      </c>
      <c r="M3354" s="14"/>
    </row>
    <row r="3355" spans="1:13" x14ac:dyDescent="0.45">
      <c r="A3355" s="32" t="str">
        <f>IF(Weighting!$P$19&gt;0,B3355,"")</f>
        <v/>
      </c>
      <c r="B3355">
        <f>Weighting!$C$19</f>
        <v>1.7094471538000002</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19</v>
      </c>
      <c r="I3355">
        <f t="shared" si="418"/>
        <v>0</v>
      </c>
      <c r="J3355">
        <f t="shared" si="419"/>
        <v>0</v>
      </c>
      <c r="K3355">
        <f>J3355*Weighting!$W$19</f>
        <v>0</v>
      </c>
      <c r="M3355" s="14"/>
    </row>
    <row r="3356" spans="1:13" x14ac:dyDescent="0.45">
      <c r="A3356" s="32" t="str">
        <f>IF(Weighting!$P$20&gt;0,B3356,"")</f>
        <v/>
      </c>
      <c r="B3356">
        <f>Weighting!$C$20</f>
        <v>1.8151219505000002</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19</v>
      </c>
      <c r="I3356">
        <f t="shared" si="418"/>
        <v>0</v>
      </c>
      <c r="J3356">
        <f t="shared" si="419"/>
        <v>0</v>
      </c>
      <c r="K3356">
        <f>J3356*Weighting!$W$20</f>
        <v>0</v>
      </c>
      <c r="M3356" s="14"/>
    </row>
    <row r="3357" spans="1:13" x14ac:dyDescent="0.45">
      <c r="A3357" s="32" t="str">
        <f>IF(Weighting!$P$21&gt;0,B3357,"")</f>
        <v/>
      </c>
      <c r="B3357">
        <f>Weighting!$C$21</f>
        <v>1.9207967472000003</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19</v>
      </c>
      <c r="I3357">
        <f t="shared" si="418"/>
        <v>0</v>
      </c>
      <c r="J3357">
        <f t="shared" si="419"/>
        <v>0</v>
      </c>
      <c r="K3357">
        <f>J3357*Weighting!$W$21</f>
        <v>0</v>
      </c>
      <c r="M3357" s="14"/>
    </row>
    <row r="3358" spans="1:13" x14ac:dyDescent="0.45">
      <c r="A3358" s="32" t="str">
        <f>IF(Weighting!$P$22&gt;0,B3358,"")</f>
        <v/>
      </c>
      <c r="B3358">
        <f>Weighting!$C$22</f>
        <v>2.0264715439000001</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19</v>
      </c>
      <c r="I3358">
        <f t="shared" si="418"/>
        <v>0</v>
      </c>
      <c r="J3358">
        <f t="shared" si="419"/>
        <v>0</v>
      </c>
      <c r="K3358">
        <f>J3358*Weighting!$W$22</f>
        <v>0</v>
      </c>
      <c r="M3358" s="14"/>
    </row>
    <row r="3359" spans="1:13" x14ac:dyDescent="0.45">
      <c r="A3359" s="32" t="str">
        <f>IF(Weighting!$P$23&gt;0,B3359,"")</f>
        <v/>
      </c>
      <c r="B3359">
        <f>Weighting!$C$23</f>
        <v>2.1321463405999999</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19</v>
      </c>
      <c r="I3359">
        <f t="shared" si="418"/>
        <v>0</v>
      </c>
      <c r="J3359">
        <f t="shared" si="419"/>
        <v>0</v>
      </c>
      <c r="K3359">
        <f>J3359*Weighting!$W$23</f>
        <v>0</v>
      </c>
      <c r="M3359" s="14"/>
    </row>
    <row r="3360" spans="1:13" x14ac:dyDescent="0.45">
      <c r="A3360" s="32" t="str">
        <f>IF(Weighting!$P$24&gt;0,B3360,"")</f>
        <v/>
      </c>
      <c r="B3360">
        <f>Weighting!$C$24</f>
        <v>2.2378211372999997</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19</v>
      </c>
      <c r="I3360">
        <f t="shared" si="418"/>
        <v>0</v>
      </c>
      <c r="J3360">
        <f t="shared" si="419"/>
        <v>0</v>
      </c>
      <c r="K3360">
        <f>J3360*Weighting!$W$24</f>
        <v>0</v>
      </c>
      <c r="M3360" s="14"/>
    </row>
    <row r="3361" spans="1:25" x14ac:dyDescent="0.45">
      <c r="A3361" s="32" t="str">
        <f>IF(Weighting!$P$25&gt;0,B3361,"")</f>
        <v/>
      </c>
      <c r="B3361">
        <f>Weighting!$C$25</f>
        <v>2.3434959339999994</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19</v>
      </c>
      <c r="I3361">
        <f t="shared" si="418"/>
        <v>0</v>
      </c>
      <c r="J3361">
        <f t="shared" si="419"/>
        <v>0</v>
      </c>
      <c r="K3361">
        <f>J3361*Weighting!$W$25</f>
        <v>0</v>
      </c>
      <c r="M3361" s="14"/>
    </row>
    <row r="3362" spans="1:25" x14ac:dyDescent="0.45">
      <c r="N3362" s="57"/>
      <c r="O3362"/>
      <c r="P3362"/>
      <c r="Q3362"/>
      <c r="R3362"/>
    </row>
    <row r="3363" spans="1:25" ht="23.15" x14ac:dyDescent="0.6">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18</v>
      </c>
      <c r="N3363" s="27">
        <f>IF('Input and Summary Results'!$J$16="minimum",'Bin Analysis'!X3364/(M3363-1),'Bin Analysis'!Y3363/('Bin Analysis'!M3363-1))</f>
        <v>0</v>
      </c>
      <c r="O3363" s="27">
        <f>IF(M3363=FALSE,NA(),(VLOOKUP(1,C3366:K3385,4,FALSE))/(M3363-1))</f>
        <v>0.76470588235294112</v>
      </c>
      <c r="P3363" s="27">
        <f>IF(M3363=FALSE,NA(),SUM(J3366:J3385)/Weighting!$S$5)</f>
        <v>0.5</v>
      </c>
      <c r="Q3363" s="27">
        <f>IF(M3363=FALSE,NA(),SUM(K3366:K3385)/Weighting!$S$6)</f>
        <v>0.43478260869565216</v>
      </c>
      <c r="R3363" s="27">
        <f>IF(M3363=FALSE,NA(),(VLOOKUP(1,G3366:K3385,3,FALSE))/(M3363-1))</f>
        <v>5.8823529411764705E-2</v>
      </c>
      <c r="S3363" s="22" t="str">
        <f>IF(M3363=FALSE,NA(),IF(SUM(J3366:J3385)=2,"yes","no"))</f>
        <v>no</v>
      </c>
      <c r="X3363" s="2" cm="2">
        <f t="array" ref="X3363:X3364">FREQUENCY(IF('Data Transformation'!$B$425:$B$6424='Bin Analysis'!L3363,'Data Transformation'!$G$425:$G$6424),'Data Transformation'!$U$11)</f>
        <v>17</v>
      </c>
      <c r="Y3363" s="2" cm="2">
        <f t="array" ref="Y3363:Y3364">FREQUENCY(IF('Data Transformation'!$B$425:$B$6424='Bin Analysis'!L3363,'Data Transformation'!$G$425:$G$6424),'Data Transformation'!$U$12)</f>
        <v>4</v>
      </c>
    </row>
    <row r="3364" spans="1:25" x14ac:dyDescent="0.45">
      <c r="A3364" s="14" t="s">
        <v>67</v>
      </c>
      <c r="B3364" t="s">
        <v>47</v>
      </c>
      <c r="C3364" t="s">
        <v>5</v>
      </c>
      <c r="D3364" t="s">
        <v>100</v>
      </c>
      <c r="E3364" t="s">
        <v>101</v>
      </c>
      <c r="F3364" t="s">
        <v>102</v>
      </c>
      <c r="G3364" t="s">
        <v>70</v>
      </c>
      <c r="H3364" t="s">
        <v>31</v>
      </c>
      <c r="I3364" t="s">
        <v>32</v>
      </c>
      <c r="J3364" t="s">
        <v>46</v>
      </c>
      <c r="K3364" s="14" t="s">
        <v>45</v>
      </c>
      <c r="M3364" s="14"/>
      <c r="X3364" s="2">
        <v>0</v>
      </c>
      <c r="Y3364" s="2">
        <v>13</v>
      </c>
    </row>
    <row r="3365" spans="1:25" x14ac:dyDescent="0.4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45">
      <c r="A3366" s="32">
        <f>IF(Weighting!$P$6&gt;0,B3366,"")</f>
        <v>0.3356747967</v>
      </c>
      <c r="B3366">
        <f>Weighting!$C$6</f>
        <v>0.3356747967</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1</v>
      </c>
      <c r="I3366">
        <f>H3366-H3365</f>
        <v>1</v>
      </c>
      <c r="J3366">
        <f>IF(I3366=0,0,1)</f>
        <v>1</v>
      </c>
      <c r="K3366">
        <f>J3366*Weighting!$W$6</f>
        <v>1</v>
      </c>
      <c r="M3366" s="14"/>
    </row>
    <row r="3367" spans="1:25" x14ac:dyDescent="0.45">
      <c r="A3367" s="32">
        <f>IF(Weighting!$P$7&gt;0,B3367,"")</f>
        <v>0.44134959340000002</v>
      </c>
      <c r="B3367">
        <f>Weighting!$C$7</f>
        <v>0.44134959340000002</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1</v>
      </c>
      <c r="I3367">
        <f t="shared" ref="I3367:I3385" si="421">H3367-H3366</f>
        <v>0</v>
      </c>
      <c r="J3367">
        <f>IF(I3367=0,0,1)</f>
        <v>0</v>
      </c>
      <c r="K3367">
        <f>J3367*Weighting!$W$7</f>
        <v>0</v>
      </c>
      <c r="M3367" s="14"/>
    </row>
    <row r="3368" spans="1:25" x14ac:dyDescent="0.45">
      <c r="A3368" s="32">
        <f>IF(Weighting!$P$8&gt;0,B3368,"")</f>
        <v>0.54702439010000004</v>
      </c>
      <c r="B3368">
        <f>Weighting!$C$8</f>
        <v>0.54702439010000004</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1</v>
      </c>
      <c r="I3368">
        <f t="shared" si="421"/>
        <v>0</v>
      </c>
      <c r="J3368">
        <f t="shared" ref="J3368:J3385" si="422">IF(I3368=0,0,1)</f>
        <v>0</v>
      </c>
      <c r="K3368">
        <f>J3368*Weighting!$W$8</f>
        <v>0</v>
      </c>
      <c r="M3368" s="14"/>
    </row>
    <row r="3369" spans="1:25" x14ac:dyDescent="0.45">
      <c r="A3369" s="32">
        <f>IF(Weighting!$P$9&gt;0,B3369,"")</f>
        <v>0.65269918680000005</v>
      </c>
      <c r="B3369" s="50">
        <f>Weighting!$C$9</f>
        <v>0.65269918680000005</v>
      </c>
      <c r="C3369">
        <f>Weighting!$F$9</f>
        <v>0</v>
      </c>
      <c r="D3369" t="b">
        <f>IF(C3369=1,'Data Transformation'!$G$3+0.5*'Data Transformation'!$W$25,IF(C3370=1,D3370-'Data Transformation'!$W$25,FALSE))</f>
        <v>0</v>
      </c>
      <c r="E3369" t="str">
        <f t="array" ref="E3369">IF(ISLOGICAL(D3369),"",FREQUENCY(IF('Data Transformation'!$B$425:$B$8425='Bin Analysis'!$B3363,'Data Transformation'!$G$425:$G$8425),D3369))</f>
        <v/>
      </c>
      <c r="F3369" t="str">
        <f t="shared" si="420"/>
        <v/>
      </c>
      <c r="G3369">
        <f>Weighting!$H$9</f>
        <v>0</v>
      </c>
      <c r="H3369">
        <f t="array" ref="H3369">FREQUENCY(IF('Data Transformation'!$B$4:$B$8425=B3363,'Data Transformation'!$G$4:$G$8425),'Bin Analysis'!$B3369)</f>
        <v>2</v>
      </c>
      <c r="I3369">
        <f t="shared" si="421"/>
        <v>1</v>
      </c>
      <c r="J3369">
        <f t="shared" si="422"/>
        <v>1</v>
      </c>
      <c r="K3369">
        <f>J3369*Weighting!$W$9</f>
        <v>3</v>
      </c>
      <c r="M3369" s="14"/>
    </row>
    <row r="3370" spans="1:25" x14ac:dyDescent="0.45">
      <c r="A3370" s="32">
        <f>IF(Weighting!$P$10&gt;0,B3370,"")</f>
        <v>0.75837398350000007</v>
      </c>
      <c r="B3370">
        <f>Weighting!$C$10</f>
        <v>0.75837398350000007</v>
      </c>
      <c r="C3370">
        <f>Weighting!$F$10</f>
        <v>0</v>
      </c>
      <c r="D3370" t="b">
        <f>IF(C3370=1,'Data Transformation'!$G$3+0.5*'Data Transformation'!$W$25,IF(C3371=1,D3371-'Data Transformation'!$W$25,FALSE))</f>
        <v>0</v>
      </c>
      <c r="E3370" t="str">
        <f t="array" ref="E3370">IF(ISLOGICAL(D3370),"",FREQUENCY(IF('Data Transformation'!$B$425:$B$8425='Bin Analysis'!$B3363,'Data Transformation'!$G$425:$G$8425),D3370))</f>
        <v/>
      </c>
      <c r="F3370" t="str">
        <f t="shared" si="420"/>
        <v/>
      </c>
      <c r="G3370">
        <f>Weighting!$H$10</f>
        <v>0</v>
      </c>
      <c r="H3370">
        <f t="array" ref="H3370">FREQUENCY(IF('Data Transformation'!$B$4:$B$8425=B3363,'Data Transformation'!$G$4:$G$8425),'Bin Analysis'!$B3370)</f>
        <v>4</v>
      </c>
      <c r="I3370">
        <f t="shared" si="421"/>
        <v>2</v>
      </c>
      <c r="J3370">
        <f t="shared" si="422"/>
        <v>1</v>
      </c>
      <c r="K3370">
        <f>J3370*Weighting!$W$10</f>
        <v>3</v>
      </c>
      <c r="M3370" s="14"/>
    </row>
    <row r="3371" spans="1:25" x14ac:dyDescent="0.45">
      <c r="A3371" s="32">
        <f>IF(Weighting!$P$11&gt;0,B3371,"")</f>
        <v>0.86404878020000009</v>
      </c>
      <c r="B3371">
        <f>Weighting!$C$11</f>
        <v>0.86404878020000009</v>
      </c>
      <c r="C3371">
        <f>Weighting!$F$11</f>
        <v>0</v>
      </c>
      <c r="D3371" t="b">
        <f>IF(C3371=1,'Data Transformation'!$G$3+0.5*'Data Transformation'!$W$25,IF(C3372=1,D3372-'Data Transformation'!$W$25,FALSE))</f>
        <v>0</v>
      </c>
      <c r="E3371" t="str">
        <f t="array" ref="E3371">IF(ISLOGICAL(D3371),"",FREQUENCY(IF('Data Transformation'!$B$425:$B$8425='Bin Analysis'!$B3363,'Data Transformation'!$G$425:$G$8425),D3371))</f>
        <v/>
      </c>
      <c r="F3371" t="str">
        <f t="shared" si="420"/>
        <v/>
      </c>
      <c r="G3371">
        <f>Weighting!$H$11</f>
        <v>0</v>
      </c>
      <c r="H3371">
        <f t="array" ref="H3371">FREQUENCY(IF('Data Transformation'!$B$4:$B$8425=B3363,'Data Transformation'!$G$4:$G$8425),'Bin Analysis'!$B3371)</f>
        <v>4</v>
      </c>
      <c r="I3371">
        <f t="shared" si="421"/>
        <v>0</v>
      </c>
      <c r="J3371">
        <f t="shared" si="422"/>
        <v>0</v>
      </c>
      <c r="K3371">
        <f>J3371*Weighting!$W$11</f>
        <v>0</v>
      </c>
      <c r="M3371" s="14"/>
    </row>
    <row r="3372" spans="1:25" x14ac:dyDescent="0.45">
      <c r="A3372" s="32">
        <f>IF(Weighting!$P$12&gt;0,B3372,"")</f>
        <v>0.96972357690000011</v>
      </c>
      <c r="B3372">
        <f>Weighting!$C$12</f>
        <v>0.96972357690000011</v>
      </c>
      <c r="C3372">
        <f>Weighting!$F$12</f>
        <v>0</v>
      </c>
      <c r="D3372">
        <f>IF(C3372=1,'Data Transformation'!$G$3+0.5*'Data Transformation'!$W$25,IF(C3373=1,D3373-'Data Transformation'!$W$25,FALSE))</f>
        <v>0.76999999999999991</v>
      </c>
      <c r="E3372">
        <f t="array" ref="E3372">IF(ISLOGICAL(D3372),"",FREQUENCY(IF('Data Transformation'!$B$425:$B$8425='Bin Analysis'!$B3363,'Data Transformation'!$G$425:$G$8425),D3372))</f>
        <v>4</v>
      </c>
      <c r="F3372" t="e">
        <f t="shared" si="420"/>
        <v>#VALUE!</v>
      </c>
      <c r="G3372">
        <f>Weighting!$H$12</f>
        <v>0</v>
      </c>
      <c r="H3372">
        <f t="array" ref="H3372">FREQUENCY(IF('Data Transformation'!$B$4:$B$8425=B3363,'Data Transformation'!$G$4:$G$8425),'Bin Analysis'!$B3372)</f>
        <v>13</v>
      </c>
      <c r="I3372">
        <f t="shared" si="421"/>
        <v>9</v>
      </c>
      <c r="J3372">
        <f t="shared" si="422"/>
        <v>1</v>
      </c>
      <c r="K3372">
        <f>J3372*Weighting!$W$12</f>
        <v>2</v>
      </c>
      <c r="M3372" s="14"/>
    </row>
    <row r="3373" spans="1:25" x14ac:dyDescent="0.45">
      <c r="A3373" s="32">
        <f>IF(Weighting!$P$13&gt;0,B3373,"")</f>
        <v>1.0753983736000001</v>
      </c>
      <c r="B3373">
        <f>Weighting!$C$13</f>
        <v>1.0753983736000001</v>
      </c>
      <c r="C3373">
        <f>Weighting!$F$13</f>
        <v>1</v>
      </c>
      <c r="D3373">
        <f>IF(C3373=1,'Data Transformation'!$G$3+0.5*'Data Transformation'!$W$25,IF(C3374=1,D3374-'Data Transformation'!$W$25,FALSE))</f>
        <v>1.17</v>
      </c>
      <c r="E3373">
        <f t="array" ref="E3373">IF(ISLOGICAL(D3373),"",FREQUENCY(IF('Data Transformation'!$B$425:$B$8425='Bin Analysis'!$B3363,'Data Transformation'!$G$425:$G$8425),D3373))</f>
        <v>17</v>
      </c>
      <c r="F3373">
        <f t="shared" si="420"/>
        <v>13</v>
      </c>
      <c r="G3373">
        <f>Weighting!$H$13</f>
        <v>0</v>
      </c>
      <c r="H3373">
        <f t="array" ref="H3373">FREQUENCY(IF('Data Transformation'!$B$4:$B$8425=B3363,'Data Transformation'!$G$4:$G$8425),'Bin Analysis'!$B3373)</f>
        <v>18</v>
      </c>
      <c r="I3373">
        <f t="shared" si="421"/>
        <v>5</v>
      </c>
      <c r="J3373">
        <f t="shared" si="422"/>
        <v>1</v>
      </c>
      <c r="K3373">
        <f>J3373*Weighting!$W$13</f>
        <v>1</v>
      </c>
      <c r="M3373" s="14"/>
    </row>
    <row r="3374" spans="1:25" x14ac:dyDescent="0.45">
      <c r="A3374" s="32">
        <f>IF(Weighting!$P$14&gt;0,B3374,"")</f>
        <v>1.1810731703000001</v>
      </c>
      <c r="B3374">
        <f>Weighting!$C$14</f>
        <v>1.1810731703000001</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18</v>
      </c>
      <c r="I3374">
        <f t="shared" si="421"/>
        <v>0</v>
      </c>
      <c r="J3374">
        <f t="shared" si="422"/>
        <v>0</v>
      </c>
      <c r="K3374">
        <f>J3374*Weighting!$W$14</f>
        <v>0</v>
      </c>
      <c r="M3374" s="14"/>
    </row>
    <row r="3375" spans="1:25" x14ac:dyDescent="0.45">
      <c r="A3375" s="32">
        <f>IF(Weighting!$P$15&gt;0,B3375,"")</f>
        <v>1.2867489670000001</v>
      </c>
      <c r="B3375">
        <f>Weighting!$C$15</f>
        <v>1.2867489670000001</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18</v>
      </c>
      <c r="I3375">
        <f t="shared" si="421"/>
        <v>0</v>
      </c>
      <c r="J3375">
        <f t="shared" si="422"/>
        <v>0</v>
      </c>
      <c r="K3375">
        <f>J3375*Weighting!$W$15</f>
        <v>0</v>
      </c>
      <c r="M3375" s="14"/>
    </row>
    <row r="3376" spans="1:25" x14ac:dyDescent="0.45">
      <c r="A3376" s="32" t="str">
        <f>IF(Weighting!$P$16&gt;0,B3376,"")</f>
        <v/>
      </c>
      <c r="B3376">
        <f>Weighting!$C$16</f>
        <v>1.3924227637000002</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18</v>
      </c>
      <c r="I3376">
        <f t="shared" si="421"/>
        <v>0</v>
      </c>
      <c r="J3376">
        <f t="shared" si="422"/>
        <v>0</v>
      </c>
      <c r="K3376">
        <f>J3376*Weighting!$W$16</f>
        <v>0</v>
      </c>
      <c r="M3376" s="14"/>
    </row>
    <row r="3377" spans="1:25" x14ac:dyDescent="0.45">
      <c r="A3377" s="32" t="str">
        <f>IF(Weighting!$P$17&gt;0,B3377,"")</f>
        <v/>
      </c>
      <c r="B3377">
        <f>Weighting!$C$17</f>
        <v>1.4980975604000002</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18</v>
      </c>
      <c r="I3377">
        <f t="shared" si="421"/>
        <v>0</v>
      </c>
      <c r="J3377">
        <f t="shared" si="422"/>
        <v>0</v>
      </c>
      <c r="K3377">
        <f>J3377*Weighting!$W$17</f>
        <v>0</v>
      </c>
      <c r="M3377" s="14"/>
    </row>
    <row r="3378" spans="1:25" x14ac:dyDescent="0.45">
      <c r="A3378" s="32" t="str">
        <f>IF(Weighting!$P$18&gt;0,B3378,"")</f>
        <v/>
      </c>
      <c r="B3378">
        <f>Weighting!$C$18</f>
        <v>1.6037723571000002</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18</v>
      </c>
      <c r="I3378">
        <f t="shared" si="421"/>
        <v>0</v>
      </c>
      <c r="J3378">
        <f t="shared" si="422"/>
        <v>0</v>
      </c>
      <c r="K3378">
        <f>J3378*Weighting!$W$18</f>
        <v>0</v>
      </c>
      <c r="M3378" s="14"/>
    </row>
    <row r="3379" spans="1:25" x14ac:dyDescent="0.45">
      <c r="A3379" s="32" t="str">
        <f>IF(Weighting!$P$19&gt;0,B3379,"")</f>
        <v/>
      </c>
      <c r="B3379">
        <f>Weighting!$C$19</f>
        <v>1.7094471538000002</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18</v>
      </c>
      <c r="I3379">
        <f t="shared" si="421"/>
        <v>0</v>
      </c>
      <c r="J3379">
        <f t="shared" si="422"/>
        <v>0</v>
      </c>
      <c r="K3379">
        <f>J3379*Weighting!$W$19</f>
        <v>0</v>
      </c>
      <c r="M3379" s="14"/>
    </row>
    <row r="3380" spans="1:25" x14ac:dyDescent="0.45">
      <c r="A3380" s="32" t="str">
        <f>IF(Weighting!$P$20&gt;0,B3380,"")</f>
        <v/>
      </c>
      <c r="B3380">
        <f>Weighting!$C$20</f>
        <v>1.8151219505000002</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18</v>
      </c>
      <c r="I3380">
        <f t="shared" si="421"/>
        <v>0</v>
      </c>
      <c r="J3380">
        <f t="shared" si="422"/>
        <v>0</v>
      </c>
      <c r="K3380">
        <f>J3380*Weighting!$W$20</f>
        <v>0</v>
      </c>
      <c r="M3380" s="14"/>
    </row>
    <row r="3381" spans="1:25" x14ac:dyDescent="0.45">
      <c r="A3381" s="32" t="str">
        <f>IF(Weighting!$P$21&gt;0,B3381,"")</f>
        <v/>
      </c>
      <c r="B3381">
        <f>Weighting!$C$21</f>
        <v>1.9207967472000003</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18</v>
      </c>
      <c r="I3381">
        <f t="shared" si="421"/>
        <v>0</v>
      </c>
      <c r="J3381">
        <f t="shared" si="422"/>
        <v>0</v>
      </c>
      <c r="K3381">
        <f>J3381*Weighting!$W$21</f>
        <v>0</v>
      </c>
      <c r="M3381" s="14"/>
    </row>
    <row r="3382" spans="1:25" x14ac:dyDescent="0.45">
      <c r="A3382" s="32" t="str">
        <f>IF(Weighting!$P$22&gt;0,B3382,"")</f>
        <v/>
      </c>
      <c r="B3382">
        <f>Weighting!$C$22</f>
        <v>2.0264715439000001</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18</v>
      </c>
      <c r="I3382">
        <f t="shared" si="421"/>
        <v>0</v>
      </c>
      <c r="J3382">
        <f t="shared" si="422"/>
        <v>0</v>
      </c>
      <c r="K3382">
        <f>J3382*Weighting!$W$22</f>
        <v>0</v>
      </c>
      <c r="M3382" s="14"/>
    </row>
    <row r="3383" spans="1:25" x14ac:dyDescent="0.45">
      <c r="A3383" s="32" t="str">
        <f>IF(Weighting!$P$23&gt;0,B3383,"")</f>
        <v/>
      </c>
      <c r="B3383">
        <f>Weighting!$C$23</f>
        <v>2.1321463405999999</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18</v>
      </c>
      <c r="I3383">
        <f t="shared" si="421"/>
        <v>0</v>
      </c>
      <c r="J3383">
        <f t="shared" si="422"/>
        <v>0</v>
      </c>
      <c r="K3383">
        <f>J3383*Weighting!$W$23</f>
        <v>0</v>
      </c>
      <c r="M3383" s="14"/>
    </row>
    <row r="3384" spans="1:25" x14ac:dyDescent="0.45">
      <c r="A3384" s="32" t="str">
        <f>IF(Weighting!$P$24&gt;0,B3384,"")</f>
        <v/>
      </c>
      <c r="B3384">
        <f>Weighting!$C$24</f>
        <v>2.2378211372999997</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18</v>
      </c>
      <c r="I3384">
        <f t="shared" si="421"/>
        <v>0</v>
      </c>
      <c r="J3384">
        <f t="shared" si="422"/>
        <v>0</v>
      </c>
      <c r="K3384">
        <f>J3384*Weighting!$W$24</f>
        <v>0</v>
      </c>
      <c r="M3384" s="14"/>
    </row>
    <row r="3385" spans="1:25" x14ac:dyDescent="0.45">
      <c r="A3385" s="32" t="str">
        <f>IF(Weighting!$P$25&gt;0,B3385,"")</f>
        <v/>
      </c>
      <c r="B3385">
        <f>Weighting!$C$25</f>
        <v>2.3434959339999994</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18</v>
      </c>
      <c r="I3385">
        <f t="shared" si="421"/>
        <v>0</v>
      </c>
      <c r="J3385">
        <f t="shared" si="422"/>
        <v>0</v>
      </c>
      <c r="K3385">
        <f>J3385*Weighting!$W$25</f>
        <v>0</v>
      </c>
      <c r="M3385" s="14"/>
    </row>
    <row r="3386" spans="1:25" x14ac:dyDescent="0.45">
      <c r="O3386"/>
      <c r="P3386"/>
      <c r="Q3386"/>
      <c r="R3386"/>
    </row>
    <row r="3387" spans="1:25" ht="23.15" x14ac:dyDescent="0.6">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19</v>
      </c>
      <c r="N3387" s="27">
        <f>IF('Input and Summary Results'!$J$16="minimum",'Bin Analysis'!X3388/(M3387-1),'Bin Analysis'!Y3387/('Bin Analysis'!M3387-1))</f>
        <v>0</v>
      </c>
      <c r="O3387" s="27">
        <f>IF(M3387=FALSE,NA(),(VLOOKUP(1,C3390:K3409,4,FALSE))/(M3387-1))</f>
        <v>0.94444444444444442</v>
      </c>
      <c r="P3387" s="27">
        <f>IF(M3387=FALSE,NA(),SUM(J3390:J3409)/Weighting!$S$5)</f>
        <v>0.4</v>
      </c>
      <c r="Q3387" s="27">
        <f>IF(M3387=FALSE,NA(),SUM(K3390:K3409)/Weighting!$S$6)</f>
        <v>0.2608695652173913</v>
      </c>
      <c r="R3387" s="27">
        <f>IF(M3387=FALSE,NA(),(VLOOKUP(1,G3390:K3409,3,FALSE))/(M3387-1))</f>
        <v>5.5555555555555552E-2</v>
      </c>
      <c r="S3387" s="22" t="str">
        <f>IF(M3387=FALSE,NA(),IF(SUM(J3390:J3409)=2,"yes","no"))</f>
        <v>no</v>
      </c>
      <c r="X3387" s="2" cm="2">
        <f t="array" ref="X3387:X3388">FREQUENCY(IF('Data Transformation'!$B$425:$B$6424='Bin Analysis'!L3387,'Data Transformation'!$G$425:$G$6424),'Data Transformation'!$U$11)</f>
        <v>18</v>
      </c>
      <c r="Y3387" s="2" cm="2">
        <f t="array" ref="Y3387:Y3388">FREQUENCY(IF('Data Transformation'!$B$425:$B$6424='Bin Analysis'!L3387,'Data Transformation'!$G$425:$G$6424),'Data Transformation'!$U$12)</f>
        <v>1</v>
      </c>
    </row>
    <row r="3388" spans="1:25" x14ac:dyDescent="0.45">
      <c r="A3388" s="14" t="s">
        <v>67</v>
      </c>
      <c r="B3388" t="s">
        <v>47</v>
      </c>
      <c r="C3388" t="s">
        <v>5</v>
      </c>
      <c r="D3388" t="s">
        <v>100</v>
      </c>
      <c r="E3388" t="s">
        <v>101</v>
      </c>
      <c r="F3388" t="s">
        <v>102</v>
      </c>
      <c r="G3388" t="s">
        <v>70</v>
      </c>
      <c r="H3388" t="s">
        <v>31</v>
      </c>
      <c r="I3388" t="s">
        <v>32</v>
      </c>
      <c r="J3388" t="s">
        <v>46</v>
      </c>
      <c r="K3388" s="14" t="s">
        <v>45</v>
      </c>
      <c r="M3388" s="14"/>
      <c r="X3388" s="2">
        <v>0</v>
      </c>
      <c r="Y3388" s="2">
        <v>17</v>
      </c>
    </row>
    <row r="3389" spans="1:25" x14ac:dyDescent="0.4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45">
      <c r="A3390" s="32">
        <f>IF(Weighting!$P$6&gt;0,B3390,"")</f>
        <v>0.3356747967</v>
      </c>
      <c r="B3390">
        <f>Weighting!$C$6</f>
        <v>0.3356747967</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45">
      <c r="A3391" s="32">
        <f>IF(Weighting!$P$7&gt;0,B3391,"")</f>
        <v>0.44134959340000002</v>
      </c>
      <c r="B3391">
        <f>Weighting!$C$7</f>
        <v>0.44134959340000002</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45">
      <c r="A3392" s="32">
        <f>IF(Weighting!$P$8&gt;0,B3392,"")</f>
        <v>0.54702439010000004</v>
      </c>
      <c r="B3392">
        <f>Weighting!$C$8</f>
        <v>0.54702439010000004</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45">
      <c r="A3393" s="32">
        <f>IF(Weighting!$P$9&gt;0,B3393,"")</f>
        <v>0.65269918680000005</v>
      </c>
      <c r="B3393" s="50">
        <f>Weighting!$C$9</f>
        <v>0.65269918680000005</v>
      </c>
      <c r="C3393">
        <f>Weighting!$F$9</f>
        <v>0</v>
      </c>
      <c r="D3393" t="b">
        <f>IF(C3393=1,'Data Transformation'!$G$3+0.5*'Data Transformation'!$W$25,IF(C3394=1,D3394-'Data Transformation'!$W$25,FALSE))</f>
        <v>0</v>
      </c>
      <c r="E3393" t="str">
        <f t="array" ref="E3393">IF(ISLOGICAL(D3393),"",FREQUENCY(IF('Data Transformation'!$B$425:$B$8425='Bin Analysis'!$B3387,'Data Transformation'!$G$425:$G$8425),D3393))</f>
        <v/>
      </c>
      <c r="F3393" t="str">
        <f t="shared" si="423"/>
        <v/>
      </c>
      <c r="G3393">
        <f>Weighting!$H$9</f>
        <v>0</v>
      </c>
      <c r="H3393">
        <f t="array" ref="H3393">FREQUENCY(IF('Data Transformation'!$B$4:$B$8425=B3387,'Data Transformation'!$G$4:$G$8425),'Bin Analysis'!$B3393)</f>
        <v>1</v>
      </c>
      <c r="I3393">
        <f t="shared" si="424"/>
        <v>0</v>
      </c>
      <c r="J3393">
        <f t="shared" si="425"/>
        <v>0</v>
      </c>
      <c r="K3393">
        <f>J3393*Weighting!$W$9</f>
        <v>0</v>
      </c>
      <c r="M3393" s="14"/>
    </row>
    <row r="3394" spans="1:13" x14ac:dyDescent="0.45">
      <c r="A3394" s="32">
        <f>IF(Weighting!$P$10&gt;0,B3394,"")</f>
        <v>0.75837398350000007</v>
      </c>
      <c r="B3394">
        <f>Weighting!$C$10</f>
        <v>0.75837398350000007</v>
      </c>
      <c r="C3394">
        <f>Weighting!$F$10</f>
        <v>0</v>
      </c>
      <c r="D3394" t="b">
        <f>IF(C3394=1,'Data Transformation'!$G$3+0.5*'Data Transformation'!$W$25,IF(C3395=1,D3395-'Data Transformation'!$W$25,FALSE))</f>
        <v>0</v>
      </c>
      <c r="E3394" t="str">
        <f t="array" ref="E3394">IF(ISLOGICAL(D3394),"",FREQUENCY(IF('Data Transformation'!$B$425:$B$8425='Bin Analysis'!$B3387,'Data Transformation'!$G$425:$G$8425),D3394))</f>
        <v/>
      </c>
      <c r="F3394" t="str">
        <f t="shared" si="423"/>
        <v/>
      </c>
      <c r="G3394">
        <f>Weighting!$H$10</f>
        <v>0</v>
      </c>
      <c r="H3394">
        <f t="array" ref="H3394">FREQUENCY(IF('Data Transformation'!$B$4:$B$8425=B3387,'Data Transformation'!$G$4:$G$8425),'Bin Analysis'!$B3394)</f>
        <v>1</v>
      </c>
      <c r="I3394">
        <f t="shared" si="424"/>
        <v>0</v>
      </c>
      <c r="J3394">
        <f t="shared" si="425"/>
        <v>0</v>
      </c>
      <c r="K3394">
        <f>J3394*Weighting!$W$10</f>
        <v>0</v>
      </c>
      <c r="M3394" s="14"/>
    </row>
    <row r="3395" spans="1:13" x14ac:dyDescent="0.45">
      <c r="A3395" s="32">
        <f>IF(Weighting!$P$11&gt;0,B3395,"")</f>
        <v>0.86404878020000009</v>
      </c>
      <c r="B3395">
        <f>Weighting!$C$11</f>
        <v>0.86404878020000009</v>
      </c>
      <c r="C3395">
        <f>Weighting!$F$11</f>
        <v>0</v>
      </c>
      <c r="D3395" t="b">
        <f>IF(C3395=1,'Data Transformation'!$G$3+0.5*'Data Transformation'!$W$25,IF(C3396=1,D3396-'Data Transformation'!$W$25,FALSE))</f>
        <v>0</v>
      </c>
      <c r="E3395" t="str">
        <f t="array" ref="E3395">IF(ISLOGICAL(D3395),"",FREQUENCY(IF('Data Transformation'!$B$425:$B$8425='Bin Analysis'!$B3387,'Data Transformation'!$G$425:$G$8425),D3395))</f>
        <v/>
      </c>
      <c r="F3395" t="str">
        <f t="shared" si="423"/>
        <v/>
      </c>
      <c r="G3395">
        <f>Weighting!$H$11</f>
        <v>0</v>
      </c>
      <c r="H3395">
        <f t="array" ref="H3395">FREQUENCY(IF('Data Transformation'!$B$4:$B$8425=B3387,'Data Transformation'!$G$4:$G$8425),'Bin Analysis'!$B3395)</f>
        <v>1</v>
      </c>
      <c r="I3395">
        <f t="shared" si="424"/>
        <v>0</v>
      </c>
      <c r="J3395">
        <f t="shared" si="425"/>
        <v>0</v>
      </c>
      <c r="K3395">
        <f>J3395*Weighting!$W$11</f>
        <v>0</v>
      </c>
      <c r="M3395" s="14"/>
    </row>
    <row r="3396" spans="1:13" x14ac:dyDescent="0.45">
      <c r="A3396" s="32">
        <f>IF(Weighting!$P$12&gt;0,B3396,"")</f>
        <v>0.96972357690000011</v>
      </c>
      <c r="B3396">
        <f>Weighting!$C$12</f>
        <v>0.96972357690000011</v>
      </c>
      <c r="C3396">
        <f>Weighting!$F$12</f>
        <v>0</v>
      </c>
      <c r="D3396">
        <f>IF(C3396=1,'Data Transformation'!$G$3+0.5*'Data Transformation'!$W$25,IF(C3397=1,D3397-'Data Transformation'!$W$25,FALSE))</f>
        <v>0.76999999999999991</v>
      </c>
      <c r="E3396">
        <f t="array" ref="E3396">IF(ISLOGICAL(D3396),"",FREQUENCY(IF('Data Transformation'!$B$425:$B$8425='Bin Analysis'!$B3387,'Data Transformation'!$G$425:$G$8425),D3396))</f>
        <v>1</v>
      </c>
      <c r="F3396" t="e">
        <f t="shared" si="423"/>
        <v>#VALUE!</v>
      </c>
      <c r="G3396">
        <f>Weighting!$H$12</f>
        <v>0</v>
      </c>
      <c r="H3396">
        <f t="array" ref="H3396">FREQUENCY(IF('Data Transformation'!$B$4:$B$8425=B3387,'Data Transformation'!$G$4:$G$8425),'Bin Analysis'!$B3396)</f>
        <v>6</v>
      </c>
      <c r="I3396">
        <f t="shared" si="424"/>
        <v>5</v>
      </c>
      <c r="J3396">
        <f t="shared" si="425"/>
        <v>1</v>
      </c>
      <c r="K3396">
        <f>J3396*Weighting!$W$12</f>
        <v>2</v>
      </c>
      <c r="M3396" s="14"/>
    </row>
    <row r="3397" spans="1:13" x14ac:dyDescent="0.45">
      <c r="A3397" s="32">
        <f>IF(Weighting!$P$13&gt;0,B3397,"")</f>
        <v>1.0753983736000001</v>
      </c>
      <c r="B3397">
        <f>Weighting!$C$13</f>
        <v>1.0753983736000001</v>
      </c>
      <c r="C3397">
        <f>Weighting!$F$13</f>
        <v>1</v>
      </c>
      <c r="D3397">
        <f>IF(C3397=1,'Data Transformation'!$G$3+0.5*'Data Transformation'!$W$25,IF(C3398=1,D3398-'Data Transformation'!$W$25,FALSE))</f>
        <v>1.17</v>
      </c>
      <c r="E3397">
        <f t="array" ref="E3397">IF(ISLOGICAL(D3397),"",FREQUENCY(IF('Data Transformation'!$B$425:$B$8425='Bin Analysis'!$B3387,'Data Transformation'!$G$425:$G$8425),D3397))</f>
        <v>18</v>
      </c>
      <c r="F3397">
        <f t="shared" si="423"/>
        <v>17</v>
      </c>
      <c r="G3397">
        <f>Weighting!$H$13</f>
        <v>0</v>
      </c>
      <c r="H3397">
        <f t="array" ref="H3397">FREQUENCY(IF('Data Transformation'!$B$4:$B$8425=B3387,'Data Transformation'!$G$4:$G$8425),'Bin Analysis'!$B3397)</f>
        <v>18</v>
      </c>
      <c r="I3397">
        <f t="shared" si="424"/>
        <v>12</v>
      </c>
      <c r="J3397">
        <f t="shared" si="425"/>
        <v>1</v>
      </c>
      <c r="K3397">
        <f>J3397*Weighting!$W$13</f>
        <v>1</v>
      </c>
      <c r="M3397" s="14"/>
    </row>
    <row r="3398" spans="1:13" x14ac:dyDescent="0.45">
      <c r="A3398" s="32">
        <f>IF(Weighting!$P$14&gt;0,B3398,"")</f>
        <v>1.1810731703000001</v>
      </c>
      <c r="B3398">
        <f>Weighting!$C$14</f>
        <v>1.1810731703000001</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19</v>
      </c>
      <c r="I3398">
        <f t="shared" si="424"/>
        <v>1</v>
      </c>
      <c r="J3398">
        <f t="shared" si="425"/>
        <v>1</v>
      </c>
      <c r="K3398">
        <f>J3398*Weighting!$W$14</f>
        <v>2</v>
      </c>
      <c r="M3398" s="14"/>
    </row>
    <row r="3399" spans="1:13" x14ac:dyDescent="0.45">
      <c r="A3399" s="32">
        <f>IF(Weighting!$P$15&gt;0,B3399,"")</f>
        <v>1.2867489670000001</v>
      </c>
      <c r="B3399">
        <f>Weighting!$C$15</f>
        <v>1.2867489670000001</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19</v>
      </c>
      <c r="I3399">
        <f t="shared" si="424"/>
        <v>0</v>
      </c>
      <c r="J3399">
        <f t="shared" si="425"/>
        <v>0</v>
      </c>
      <c r="K3399">
        <f>J3399*Weighting!$W$15</f>
        <v>0</v>
      </c>
      <c r="M3399" s="14"/>
    </row>
    <row r="3400" spans="1:13" x14ac:dyDescent="0.45">
      <c r="A3400" s="32" t="str">
        <f>IF(Weighting!$P$16&gt;0,B3400,"")</f>
        <v/>
      </c>
      <c r="B3400">
        <f>Weighting!$C$16</f>
        <v>1.3924227637000002</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19</v>
      </c>
      <c r="I3400">
        <f t="shared" si="424"/>
        <v>0</v>
      </c>
      <c r="J3400">
        <f t="shared" si="425"/>
        <v>0</v>
      </c>
      <c r="K3400">
        <f>J3400*Weighting!$W$16</f>
        <v>0</v>
      </c>
      <c r="M3400" s="14"/>
    </row>
    <row r="3401" spans="1:13" x14ac:dyDescent="0.45">
      <c r="A3401" s="32" t="str">
        <f>IF(Weighting!$P$17&gt;0,B3401,"")</f>
        <v/>
      </c>
      <c r="B3401">
        <f>Weighting!$C$17</f>
        <v>1.4980975604000002</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19</v>
      </c>
      <c r="I3401">
        <f t="shared" si="424"/>
        <v>0</v>
      </c>
      <c r="J3401">
        <f t="shared" si="425"/>
        <v>0</v>
      </c>
      <c r="K3401">
        <f>J3401*Weighting!$W$17</f>
        <v>0</v>
      </c>
      <c r="M3401" s="14"/>
    </row>
    <row r="3402" spans="1:13" x14ac:dyDescent="0.45">
      <c r="A3402" s="32" t="str">
        <f>IF(Weighting!$P$18&gt;0,B3402,"")</f>
        <v/>
      </c>
      <c r="B3402">
        <f>Weighting!$C$18</f>
        <v>1.6037723571000002</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19</v>
      </c>
      <c r="I3402">
        <f t="shared" si="424"/>
        <v>0</v>
      </c>
      <c r="J3402">
        <f t="shared" si="425"/>
        <v>0</v>
      </c>
      <c r="K3402">
        <f>J3402*Weighting!$W$18</f>
        <v>0</v>
      </c>
      <c r="M3402" s="14"/>
    </row>
    <row r="3403" spans="1:13" x14ac:dyDescent="0.45">
      <c r="A3403" s="32" t="str">
        <f>IF(Weighting!$P$19&gt;0,B3403,"")</f>
        <v/>
      </c>
      <c r="B3403">
        <f>Weighting!$C$19</f>
        <v>1.7094471538000002</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19</v>
      </c>
      <c r="I3403">
        <f t="shared" si="424"/>
        <v>0</v>
      </c>
      <c r="J3403">
        <f t="shared" si="425"/>
        <v>0</v>
      </c>
      <c r="K3403">
        <f>J3403*Weighting!$W$19</f>
        <v>0</v>
      </c>
      <c r="M3403" s="14"/>
    </row>
    <row r="3404" spans="1:13" x14ac:dyDescent="0.45">
      <c r="A3404" s="32" t="str">
        <f>IF(Weighting!$P$20&gt;0,B3404,"")</f>
        <v/>
      </c>
      <c r="B3404">
        <f>Weighting!$C$20</f>
        <v>1.8151219505000002</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19</v>
      </c>
      <c r="I3404">
        <f t="shared" si="424"/>
        <v>0</v>
      </c>
      <c r="J3404">
        <f t="shared" si="425"/>
        <v>0</v>
      </c>
      <c r="K3404">
        <f>J3404*Weighting!$W$20</f>
        <v>0</v>
      </c>
      <c r="M3404" s="14"/>
    </row>
    <row r="3405" spans="1:13" x14ac:dyDescent="0.45">
      <c r="A3405" s="32" t="str">
        <f>IF(Weighting!$P$21&gt;0,B3405,"")</f>
        <v/>
      </c>
      <c r="B3405">
        <f>Weighting!$C$21</f>
        <v>1.9207967472000003</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19</v>
      </c>
      <c r="I3405">
        <f t="shared" si="424"/>
        <v>0</v>
      </c>
      <c r="J3405">
        <f t="shared" si="425"/>
        <v>0</v>
      </c>
      <c r="K3405">
        <f>J3405*Weighting!$W$21</f>
        <v>0</v>
      </c>
      <c r="M3405" s="14"/>
    </row>
    <row r="3406" spans="1:13" x14ac:dyDescent="0.45">
      <c r="A3406" s="32" t="str">
        <f>IF(Weighting!$P$22&gt;0,B3406,"")</f>
        <v/>
      </c>
      <c r="B3406">
        <f>Weighting!$C$22</f>
        <v>2.0264715439000001</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19</v>
      </c>
      <c r="I3406">
        <f t="shared" si="424"/>
        <v>0</v>
      </c>
      <c r="J3406">
        <f t="shared" si="425"/>
        <v>0</v>
      </c>
      <c r="K3406">
        <f>J3406*Weighting!$W$22</f>
        <v>0</v>
      </c>
      <c r="M3406" s="14"/>
    </row>
    <row r="3407" spans="1:13" x14ac:dyDescent="0.45">
      <c r="A3407" s="32" t="str">
        <f>IF(Weighting!$P$23&gt;0,B3407,"")</f>
        <v/>
      </c>
      <c r="B3407">
        <f>Weighting!$C$23</f>
        <v>2.1321463405999999</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19</v>
      </c>
      <c r="I3407">
        <f t="shared" si="424"/>
        <v>0</v>
      </c>
      <c r="J3407">
        <f t="shared" si="425"/>
        <v>0</v>
      </c>
      <c r="K3407">
        <f>J3407*Weighting!$W$23</f>
        <v>0</v>
      </c>
      <c r="M3407" s="14"/>
    </row>
    <row r="3408" spans="1:13" x14ac:dyDescent="0.45">
      <c r="A3408" s="32" t="str">
        <f>IF(Weighting!$P$24&gt;0,B3408,"")</f>
        <v/>
      </c>
      <c r="B3408">
        <f>Weighting!$C$24</f>
        <v>2.2378211372999997</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19</v>
      </c>
      <c r="I3408">
        <f t="shared" si="424"/>
        <v>0</v>
      </c>
      <c r="J3408">
        <f t="shared" si="425"/>
        <v>0</v>
      </c>
      <c r="K3408">
        <f>J3408*Weighting!$W$24</f>
        <v>0</v>
      </c>
      <c r="M3408" s="14"/>
    </row>
    <row r="3409" spans="1:25" x14ac:dyDescent="0.45">
      <c r="A3409" s="32" t="str">
        <f>IF(Weighting!$P$25&gt;0,B3409,"")</f>
        <v/>
      </c>
      <c r="B3409">
        <f>Weighting!$C$25</f>
        <v>2.3434959339999994</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19</v>
      </c>
      <c r="I3409">
        <f t="shared" si="424"/>
        <v>0</v>
      </c>
      <c r="J3409">
        <f t="shared" si="425"/>
        <v>0</v>
      </c>
      <c r="K3409">
        <f>J3409*Weighting!$W$25</f>
        <v>0</v>
      </c>
      <c r="M3409" s="14"/>
    </row>
    <row r="3410" spans="1:25" x14ac:dyDescent="0.45">
      <c r="O3410"/>
      <c r="P3410"/>
      <c r="Q3410"/>
      <c r="R3410"/>
    </row>
    <row r="3411" spans="1:25" ht="23.15" x14ac:dyDescent="0.6">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20</v>
      </c>
      <c r="N3411" s="27">
        <f>IF('Input and Summary Results'!$J$16="minimum",'Bin Analysis'!X3412/(M3411-1),'Bin Analysis'!Y3411/('Bin Analysis'!M3411-1))</f>
        <v>0</v>
      </c>
      <c r="O3411" s="27">
        <f>IF(M3411=FALSE,NA(),(VLOOKUP(1,C3414:K3433,4,FALSE))/(M3411-1))</f>
        <v>0</v>
      </c>
      <c r="P3411" s="27">
        <f>IF(M3411=FALSE,NA(),SUM(J3414:J3433)/Weighting!$S$5)</f>
        <v>0.4</v>
      </c>
      <c r="Q3411" s="27">
        <f>IF(M3411=FALSE,NA(),SUM(K3414:K3433)/Weighting!$S$6)</f>
        <v>0.30434782608695654</v>
      </c>
      <c r="R3411" s="27">
        <f>IF(M3411=FALSE,NA(),(VLOOKUP(1,G3414:K3433,3,FALSE))/(M3411-1))</f>
        <v>0.89473684210526316</v>
      </c>
      <c r="S3411" s="22" t="str">
        <f>IF(M3411=FALSE,NA(),IF(SUM(J3414:J3433)=2,"yes","no"))</f>
        <v>no</v>
      </c>
      <c r="X3411" s="2" cm="2">
        <f t="array" ref="X3411:X3412">FREQUENCY(IF('Data Transformation'!$B$425:$B$6424='Bin Analysis'!L3411,'Data Transformation'!$G$425:$G$6424),'Data Transformation'!$U$11)</f>
        <v>19</v>
      </c>
      <c r="Y3411" s="2" cm="2">
        <f t="array" ref="Y3411:Y3412">FREQUENCY(IF('Data Transformation'!$B$425:$B$6424='Bin Analysis'!L3411,'Data Transformation'!$G$425:$G$6424),'Data Transformation'!$U$12)</f>
        <v>19</v>
      </c>
    </row>
    <row r="3412" spans="1:25" x14ac:dyDescent="0.45">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4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45">
      <c r="A3414" s="32">
        <f>IF(Weighting!$P$6&gt;0,B3414,"")</f>
        <v>0.3356747967</v>
      </c>
      <c r="B3414">
        <f>Weighting!$C$6</f>
        <v>0.3356747967</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17</v>
      </c>
      <c r="I3414">
        <f>H3414-H3413</f>
        <v>17</v>
      </c>
      <c r="J3414">
        <f>IF(I3414=0,0,1)</f>
        <v>1</v>
      </c>
      <c r="K3414">
        <f>J3414*Weighting!$W$6</f>
        <v>1</v>
      </c>
      <c r="M3414" s="14"/>
    </row>
    <row r="3415" spans="1:25" x14ac:dyDescent="0.45">
      <c r="A3415" s="32">
        <f>IF(Weighting!$P$7&gt;0,B3415,"")</f>
        <v>0.44134959340000002</v>
      </c>
      <c r="B3415">
        <f>Weighting!$C$7</f>
        <v>0.44134959340000002</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18</v>
      </c>
      <c r="I3415">
        <f t="shared" ref="I3415:I3433" si="427">H3415-H3414</f>
        <v>1</v>
      </c>
      <c r="J3415">
        <f>IF(I3415=0,0,1)</f>
        <v>1</v>
      </c>
      <c r="K3415">
        <f>J3415*Weighting!$W$7</f>
        <v>2</v>
      </c>
      <c r="M3415" s="14"/>
    </row>
    <row r="3416" spans="1:25" x14ac:dyDescent="0.45">
      <c r="A3416" s="32">
        <f>IF(Weighting!$P$8&gt;0,B3416,"")</f>
        <v>0.54702439010000004</v>
      </c>
      <c r="B3416">
        <f>Weighting!$C$8</f>
        <v>0.54702439010000004</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19</v>
      </c>
      <c r="I3416">
        <f t="shared" si="427"/>
        <v>1</v>
      </c>
      <c r="J3416">
        <f t="shared" ref="J3416:J3433" si="428">IF(I3416=0,0,1)</f>
        <v>1</v>
      </c>
      <c r="K3416">
        <f>J3416*Weighting!$W$8</f>
        <v>3</v>
      </c>
      <c r="M3416" s="14"/>
    </row>
    <row r="3417" spans="1:25" x14ac:dyDescent="0.45">
      <c r="A3417" s="32">
        <f>IF(Weighting!$P$9&gt;0,B3417,"")</f>
        <v>0.65269918680000005</v>
      </c>
      <c r="B3417" s="50">
        <f>Weighting!$C$9</f>
        <v>0.65269918680000005</v>
      </c>
      <c r="C3417">
        <f>Weighting!$F$9</f>
        <v>0</v>
      </c>
      <c r="D3417" t="b">
        <f>IF(C3417=1,'Data Transformation'!$G$3+0.5*'Data Transformation'!$W$25,IF(C3418=1,D3418-'Data Transformation'!$W$25,FALSE))</f>
        <v>0</v>
      </c>
      <c r="E3417" t="str">
        <f t="array" ref="E3417">IF(ISLOGICAL(D3417),"",FREQUENCY(IF('Data Transformation'!$B$425:$B$8425='Bin Analysis'!$B3411,'Data Transformation'!$G$425:$G$8425),D3417))</f>
        <v/>
      </c>
      <c r="F3417" t="str">
        <f t="shared" si="426"/>
        <v/>
      </c>
      <c r="G3417">
        <f>Weighting!$H$9</f>
        <v>0</v>
      </c>
      <c r="H3417">
        <f t="array" ref="H3417">FREQUENCY(IF('Data Transformation'!$B$4:$B$8425=B3411,'Data Transformation'!$G$4:$G$8425),'Bin Analysis'!$B3417)</f>
        <v>19</v>
      </c>
      <c r="I3417">
        <f t="shared" si="427"/>
        <v>0</v>
      </c>
      <c r="J3417">
        <f t="shared" si="428"/>
        <v>0</v>
      </c>
      <c r="K3417">
        <f>J3417*Weighting!$W$9</f>
        <v>0</v>
      </c>
      <c r="M3417" s="14"/>
    </row>
    <row r="3418" spans="1:25" x14ac:dyDescent="0.45">
      <c r="A3418" s="32">
        <f>IF(Weighting!$P$10&gt;0,B3418,"")</f>
        <v>0.75837398350000007</v>
      </c>
      <c r="B3418">
        <f>Weighting!$C$10</f>
        <v>0.75837398350000007</v>
      </c>
      <c r="C3418">
        <f>Weighting!$F$10</f>
        <v>0</v>
      </c>
      <c r="D3418" t="b">
        <f>IF(C3418=1,'Data Transformation'!$G$3+0.5*'Data Transformation'!$W$25,IF(C3419=1,D3419-'Data Transformation'!$W$25,FALSE))</f>
        <v>0</v>
      </c>
      <c r="E3418" t="str">
        <f t="array" ref="E3418">IF(ISLOGICAL(D3418),"",FREQUENCY(IF('Data Transformation'!$B$425:$B$8425='Bin Analysis'!$B3411,'Data Transformation'!$G$425:$G$8425),D3418))</f>
        <v/>
      </c>
      <c r="F3418" t="str">
        <f t="shared" si="426"/>
        <v/>
      </c>
      <c r="G3418">
        <f>Weighting!$H$10</f>
        <v>0</v>
      </c>
      <c r="H3418">
        <f t="array" ref="H3418">FREQUENCY(IF('Data Transformation'!$B$4:$B$8425=B3411,'Data Transformation'!$G$4:$G$8425),'Bin Analysis'!$B3418)</f>
        <v>19</v>
      </c>
      <c r="I3418">
        <f t="shared" si="427"/>
        <v>0</v>
      </c>
      <c r="J3418">
        <f t="shared" si="428"/>
        <v>0</v>
      </c>
      <c r="K3418">
        <f>J3418*Weighting!$W$10</f>
        <v>0</v>
      </c>
      <c r="M3418" s="14"/>
    </row>
    <row r="3419" spans="1:25" x14ac:dyDescent="0.45">
      <c r="A3419" s="32">
        <f>IF(Weighting!$P$11&gt;0,B3419,"")</f>
        <v>0.86404878020000009</v>
      </c>
      <c r="B3419">
        <f>Weighting!$C$11</f>
        <v>0.86404878020000009</v>
      </c>
      <c r="C3419">
        <f>Weighting!$F$11</f>
        <v>0</v>
      </c>
      <c r="D3419" t="b">
        <f>IF(C3419=1,'Data Transformation'!$G$3+0.5*'Data Transformation'!$W$25,IF(C3420=1,D3420-'Data Transformation'!$W$25,FALSE))</f>
        <v>0</v>
      </c>
      <c r="E3419" t="str">
        <f t="array" ref="E3419">IF(ISLOGICAL(D3419),"",FREQUENCY(IF('Data Transformation'!$B$425:$B$8425='Bin Analysis'!$B3411,'Data Transformation'!$G$425:$G$8425),D3419))</f>
        <v/>
      </c>
      <c r="F3419" t="str">
        <f t="shared" si="426"/>
        <v/>
      </c>
      <c r="G3419">
        <f>Weighting!$H$11</f>
        <v>0</v>
      </c>
      <c r="H3419">
        <f t="array" ref="H3419">FREQUENCY(IF('Data Transformation'!$B$4:$B$8425=B3411,'Data Transformation'!$G$4:$G$8425),'Bin Analysis'!$B3419)</f>
        <v>19</v>
      </c>
      <c r="I3419">
        <f t="shared" si="427"/>
        <v>0</v>
      </c>
      <c r="J3419">
        <f t="shared" si="428"/>
        <v>0</v>
      </c>
      <c r="K3419">
        <f>J3419*Weighting!$W$11</f>
        <v>0</v>
      </c>
      <c r="M3419" s="14"/>
    </row>
    <row r="3420" spans="1:25" x14ac:dyDescent="0.45">
      <c r="A3420" s="32">
        <f>IF(Weighting!$P$12&gt;0,B3420,"")</f>
        <v>0.96972357690000011</v>
      </c>
      <c r="B3420">
        <f>Weighting!$C$12</f>
        <v>0.96972357690000011</v>
      </c>
      <c r="C3420">
        <f>Weighting!$F$12</f>
        <v>0</v>
      </c>
      <c r="D3420">
        <f>IF(C3420=1,'Data Transformation'!$G$3+0.5*'Data Transformation'!$W$25,IF(C3421=1,D3421-'Data Transformation'!$W$25,FALSE))</f>
        <v>0.76999999999999991</v>
      </c>
      <c r="E3420">
        <f t="array" ref="E3420">IF(ISLOGICAL(D3420),"",FREQUENCY(IF('Data Transformation'!$B$425:$B$8425='Bin Analysis'!$B3411,'Data Transformation'!$G$425:$G$8425),D3420))</f>
        <v>19</v>
      </c>
      <c r="F3420" t="e">
        <f t="shared" si="426"/>
        <v>#VALUE!</v>
      </c>
      <c r="G3420">
        <f>Weighting!$H$12</f>
        <v>0</v>
      </c>
      <c r="H3420">
        <f t="array" ref="H3420">FREQUENCY(IF('Data Transformation'!$B$4:$B$8425=B3411,'Data Transformation'!$G$4:$G$8425),'Bin Analysis'!$B3420)</f>
        <v>19</v>
      </c>
      <c r="I3420">
        <f t="shared" si="427"/>
        <v>0</v>
      </c>
      <c r="J3420">
        <f t="shared" si="428"/>
        <v>0</v>
      </c>
      <c r="K3420">
        <f>J3420*Weighting!$W$12</f>
        <v>0</v>
      </c>
      <c r="M3420" s="14"/>
    </row>
    <row r="3421" spans="1:25" x14ac:dyDescent="0.45">
      <c r="A3421" s="32">
        <f>IF(Weighting!$P$13&gt;0,B3421,"")</f>
        <v>1.0753983736000001</v>
      </c>
      <c r="B3421">
        <f>Weighting!$C$13</f>
        <v>1.0753983736000001</v>
      </c>
      <c r="C3421">
        <f>Weighting!$F$13</f>
        <v>1</v>
      </c>
      <c r="D3421">
        <f>IF(C3421=1,'Data Transformation'!$G$3+0.5*'Data Transformation'!$W$25,IF(C3422=1,D3422-'Data Transformation'!$W$25,FALSE))</f>
        <v>1.17</v>
      </c>
      <c r="E3421">
        <f t="array" ref="E3421">IF(ISLOGICAL(D3421),"",FREQUENCY(IF('Data Transformation'!$B$425:$B$8425='Bin Analysis'!$B3411,'Data Transformation'!$G$425:$G$8425),D3421))</f>
        <v>19</v>
      </c>
      <c r="F3421">
        <f t="shared" si="426"/>
        <v>0</v>
      </c>
      <c r="G3421">
        <f>Weighting!$H$13</f>
        <v>0</v>
      </c>
      <c r="H3421">
        <f t="array" ref="H3421">FREQUENCY(IF('Data Transformation'!$B$4:$B$8425=B3411,'Data Transformation'!$G$4:$G$8425),'Bin Analysis'!$B3421)</f>
        <v>20</v>
      </c>
      <c r="I3421">
        <f t="shared" si="427"/>
        <v>1</v>
      </c>
      <c r="J3421">
        <f t="shared" si="428"/>
        <v>1</v>
      </c>
      <c r="K3421">
        <f>J3421*Weighting!$W$13</f>
        <v>1</v>
      </c>
      <c r="M3421" s="14"/>
    </row>
    <row r="3422" spans="1:25" x14ac:dyDescent="0.45">
      <c r="A3422" s="32">
        <f>IF(Weighting!$P$14&gt;0,B3422,"")</f>
        <v>1.1810731703000001</v>
      </c>
      <c r="B3422">
        <f>Weighting!$C$14</f>
        <v>1.1810731703000001</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20</v>
      </c>
      <c r="I3422">
        <f t="shared" si="427"/>
        <v>0</v>
      </c>
      <c r="J3422">
        <f t="shared" si="428"/>
        <v>0</v>
      </c>
      <c r="K3422">
        <f>J3422*Weighting!$W$14</f>
        <v>0</v>
      </c>
      <c r="M3422" s="14"/>
    </row>
    <row r="3423" spans="1:25" x14ac:dyDescent="0.45">
      <c r="A3423" s="32">
        <f>IF(Weighting!$P$15&gt;0,B3423,"")</f>
        <v>1.2867489670000001</v>
      </c>
      <c r="B3423">
        <f>Weighting!$C$15</f>
        <v>1.2867489670000001</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20</v>
      </c>
      <c r="I3423">
        <f t="shared" si="427"/>
        <v>0</v>
      </c>
      <c r="J3423">
        <f t="shared" si="428"/>
        <v>0</v>
      </c>
      <c r="K3423">
        <f>J3423*Weighting!$W$15</f>
        <v>0</v>
      </c>
      <c r="M3423" s="14"/>
    </row>
    <row r="3424" spans="1:25" x14ac:dyDescent="0.45">
      <c r="A3424" s="32" t="str">
        <f>IF(Weighting!$P$16&gt;0,B3424,"")</f>
        <v/>
      </c>
      <c r="B3424">
        <f>Weighting!$C$16</f>
        <v>1.3924227637000002</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20</v>
      </c>
      <c r="I3424">
        <f t="shared" si="427"/>
        <v>0</v>
      </c>
      <c r="J3424">
        <f t="shared" si="428"/>
        <v>0</v>
      </c>
      <c r="K3424">
        <f>J3424*Weighting!$W$16</f>
        <v>0</v>
      </c>
      <c r="M3424" s="14"/>
    </row>
    <row r="3425" spans="1:25" x14ac:dyDescent="0.45">
      <c r="A3425" s="32" t="str">
        <f>IF(Weighting!$P$17&gt;0,B3425,"")</f>
        <v/>
      </c>
      <c r="B3425">
        <f>Weighting!$C$17</f>
        <v>1.4980975604000002</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20</v>
      </c>
      <c r="I3425">
        <f t="shared" si="427"/>
        <v>0</v>
      </c>
      <c r="J3425">
        <f t="shared" si="428"/>
        <v>0</v>
      </c>
      <c r="K3425">
        <f>J3425*Weighting!$W$17</f>
        <v>0</v>
      </c>
      <c r="M3425" s="14"/>
    </row>
    <row r="3426" spans="1:25" x14ac:dyDescent="0.45">
      <c r="A3426" s="32" t="str">
        <f>IF(Weighting!$P$18&gt;0,B3426,"")</f>
        <v/>
      </c>
      <c r="B3426">
        <f>Weighting!$C$18</f>
        <v>1.6037723571000002</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20</v>
      </c>
      <c r="I3426">
        <f t="shared" si="427"/>
        <v>0</v>
      </c>
      <c r="J3426">
        <f t="shared" si="428"/>
        <v>0</v>
      </c>
      <c r="K3426">
        <f>J3426*Weighting!$W$18</f>
        <v>0</v>
      </c>
      <c r="M3426" s="14"/>
    </row>
    <row r="3427" spans="1:25" x14ac:dyDescent="0.45">
      <c r="A3427" s="32" t="str">
        <f>IF(Weighting!$P$19&gt;0,B3427,"")</f>
        <v/>
      </c>
      <c r="B3427">
        <f>Weighting!$C$19</f>
        <v>1.7094471538000002</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20</v>
      </c>
      <c r="I3427">
        <f t="shared" si="427"/>
        <v>0</v>
      </c>
      <c r="J3427">
        <f t="shared" si="428"/>
        <v>0</v>
      </c>
      <c r="K3427">
        <f>J3427*Weighting!$W$19</f>
        <v>0</v>
      </c>
      <c r="M3427" s="14"/>
    </row>
    <row r="3428" spans="1:25" x14ac:dyDescent="0.45">
      <c r="A3428" s="32" t="str">
        <f>IF(Weighting!$P$20&gt;0,B3428,"")</f>
        <v/>
      </c>
      <c r="B3428">
        <f>Weighting!$C$20</f>
        <v>1.8151219505000002</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20</v>
      </c>
      <c r="I3428">
        <f t="shared" si="427"/>
        <v>0</v>
      </c>
      <c r="J3428">
        <f t="shared" si="428"/>
        <v>0</v>
      </c>
      <c r="K3428">
        <f>J3428*Weighting!$W$20</f>
        <v>0</v>
      </c>
      <c r="M3428" s="14"/>
    </row>
    <row r="3429" spans="1:25" x14ac:dyDescent="0.45">
      <c r="A3429" s="32" t="str">
        <f>IF(Weighting!$P$21&gt;0,B3429,"")</f>
        <v/>
      </c>
      <c r="B3429">
        <f>Weighting!$C$21</f>
        <v>1.9207967472000003</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20</v>
      </c>
      <c r="I3429">
        <f t="shared" si="427"/>
        <v>0</v>
      </c>
      <c r="J3429">
        <f t="shared" si="428"/>
        <v>0</v>
      </c>
      <c r="K3429">
        <f>J3429*Weighting!$W$21</f>
        <v>0</v>
      </c>
      <c r="M3429" s="14"/>
    </row>
    <row r="3430" spans="1:25" x14ac:dyDescent="0.45">
      <c r="A3430" s="32" t="str">
        <f>IF(Weighting!$P$22&gt;0,B3430,"")</f>
        <v/>
      </c>
      <c r="B3430">
        <f>Weighting!$C$22</f>
        <v>2.0264715439000001</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20</v>
      </c>
      <c r="I3430">
        <f t="shared" si="427"/>
        <v>0</v>
      </c>
      <c r="J3430">
        <f t="shared" si="428"/>
        <v>0</v>
      </c>
      <c r="K3430">
        <f>J3430*Weighting!$W$22</f>
        <v>0</v>
      </c>
      <c r="M3430" s="14"/>
    </row>
    <row r="3431" spans="1:25" x14ac:dyDescent="0.45">
      <c r="A3431" s="32" t="str">
        <f>IF(Weighting!$P$23&gt;0,B3431,"")</f>
        <v/>
      </c>
      <c r="B3431">
        <f>Weighting!$C$23</f>
        <v>2.1321463405999999</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20</v>
      </c>
      <c r="I3431">
        <f t="shared" si="427"/>
        <v>0</v>
      </c>
      <c r="J3431">
        <f t="shared" si="428"/>
        <v>0</v>
      </c>
      <c r="K3431">
        <f>J3431*Weighting!$W$23</f>
        <v>0</v>
      </c>
      <c r="M3431" s="14"/>
    </row>
    <row r="3432" spans="1:25" x14ac:dyDescent="0.45">
      <c r="A3432" s="32" t="str">
        <f>IF(Weighting!$P$24&gt;0,B3432,"")</f>
        <v/>
      </c>
      <c r="B3432">
        <f>Weighting!$C$24</f>
        <v>2.2378211372999997</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20</v>
      </c>
      <c r="I3432">
        <f t="shared" si="427"/>
        <v>0</v>
      </c>
      <c r="J3432">
        <f t="shared" si="428"/>
        <v>0</v>
      </c>
      <c r="K3432">
        <f>J3432*Weighting!$W$24</f>
        <v>0</v>
      </c>
      <c r="M3432" s="14"/>
    </row>
    <row r="3433" spans="1:25" x14ac:dyDescent="0.45">
      <c r="A3433" s="32" t="str">
        <f>IF(Weighting!$P$25&gt;0,B3433,"")</f>
        <v/>
      </c>
      <c r="B3433">
        <f>Weighting!$C$25</f>
        <v>2.3434959339999994</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20</v>
      </c>
      <c r="I3433">
        <f t="shared" si="427"/>
        <v>0</v>
      </c>
      <c r="J3433">
        <f t="shared" si="428"/>
        <v>0</v>
      </c>
      <c r="K3433">
        <f>J3433*Weighting!$W$25</f>
        <v>0</v>
      </c>
      <c r="M3433" s="14"/>
    </row>
    <row r="3434" spans="1:25" x14ac:dyDescent="0.45">
      <c r="O3434"/>
      <c r="P3434"/>
      <c r="Q3434"/>
      <c r="R3434"/>
    </row>
    <row r="3435" spans="1:25" ht="23.15" x14ac:dyDescent="0.6">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0.84210526315789469</v>
      </c>
      <c r="P3435" s="27">
        <f>IF(M3435=FALSE,NA(),SUM(J3438:J3457)/Weighting!$S$5)</f>
        <v>0.5</v>
      </c>
      <c r="Q3435" s="27">
        <f>IF(M3435=FALSE,NA(),SUM(K3438:K3457)/Weighting!$S$6)</f>
        <v>0.43478260869565216</v>
      </c>
      <c r="R3435" s="27">
        <f>IF(M3435=FALSE,NA(),(VLOOKUP(1,G3438:K3457,3,FALSE))/(M3435-1))</f>
        <v>5.2631578947368418E-2</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3</v>
      </c>
    </row>
    <row r="3436" spans="1:25" x14ac:dyDescent="0.45">
      <c r="A3436" s="14" t="s">
        <v>67</v>
      </c>
      <c r="B3436" t="s">
        <v>47</v>
      </c>
      <c r="C3436" t="s">
        <v>5</v>
      </c>
      <c r="D3436" t="s">
        <v>100</v>
      </c>
      <c r="E3436" t="s">
        <v>101</v>
      </c>
      <c r="F3436" t="s">
        <v>102</v>
      </c>
      <c r="G3436" t="s">
        <v>70</v>
      </c>
      <c r="H3436" t="s">
        <v>31</v>
      </c>
      <c r="I3436" t="s">
        <v>32</v>
      </c>
      <c r="J3436" t="s">
        <v>46</v>
      </c>
      <c r="K3436" s="14" t="s">
        <v>45</v>
      </c>
      <c r="M3436" s="14"/>
      <c r="X3436" s="2">
        <v>0</v>
      </c>
      <c r="Y3436" s="2">
        <v>16</v>
      </c>
    </row>
    <row r="3437" spans="1:25" x14ac:dyDescent="0.4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45">
      <c r="A3438" s="32">
        <f>IF(Weighting!$P$6&gt;0,B3438,"")</f>
        <v>0.3356747967</v>
      </c>
      <c r="B3438">
        <f>Weighting!$C$6</f>
        <v>0.3356747967</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1</v>
      </c>
      <c r="I3438">
        <f>H3438-H3437</f>
        <v>1</v>
      </c>
      <c r="J3438">
        <f>IF(I3438=0,0,1)</f>
        <v>1</v>
      </c>
      <c r="K3438">
        <f>J3438*Weighting!$W$6</f>
        <v>1</v>
      </c>
      <c r="M3438" s="14"/>
    </row>
    <row r="3439" spans="1:25" x14ac:dyDescent="0.45">
      <c r="A3439" s="32">
        <f>IF(Weighting!$P$7&gt;0,B3439,"")</f>
        <v>0.44134959340000002</v>
      </c>
      <c r="B3439">
        <f>Weighting!$C$7</f>
        <v>0.44134959340000002</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1</v>
      </c>
      <c r="I3439">
        <f t="shared" ref="I3439:I3457" si="430">H3439-H3438</f>
        <v>0</v>
      </c>
      <c r="J3439">
        <f>IF(I3439=0,0,1)</f>
        <v>0</v>
      </c>
      <c r="K3439">
        <f>J3439*Weighting!$W$7</f>
        <v>0</v>
      </c>
      <c r="M3439" s="14"/>
    </row>
    <row r="3440" spans="1:25" x14ac:dyDescent="0.45">
      <c r="A3440" s="32">
        <f>IF(Weighting!$P$8&gt;0,B3440,"")</f>
        <v>0.54702439010000004</v>
      </c>
      <c r="B3440">
        <f>Weighting!$C$8</f>
        <v>0.54702439010000004</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1</v>
      </c>
      <c r="I3440">
        <f t="shared" si="430"/>
        <v>0</v>
      </c>
      <c r="J3440">
        <f t="shared" ref="J3440:J3457" si="431">IF(I3440=0,0,1)</f>
        <v>0</v>
      </c>
      <c r="K3440">
        <f>J3440*Weighting!$W$8</f>
        <v>0</v>
      </c>
      <c r="M3440" s="14"/>
    </row>
    <row r="3441" spans="1:13" x14ac:dyDescent="0.45">
      <c r="A3441" s="32">
        <f>IF(Weighting!$P$9&gt;0,B3441,"")</f>
        <v>0.65269918680000005</v>
      </c>
      <c r="B3441" s="50">
        <f>Weighting!$C$9</f>
        <v>0.65269918680000005</v>
      </c>
      <c r="C3441">
        <f>Weighting!$F$9</f>
        <v>0</v>
      </c>
      <c r="D3441" t="b">
        <f>IF(C3441=1,'Data Transformation'!$G$3+0.5*'Data Transformation'!$W$25,IF(C3442=1,D3442-'Data Transformation'!$W$25,FALSE))</f>
        <v>0</v>
      </c>
      <c r="E3441" t="str">
        <f t="array" ref="E3441">IF(ISLOGICAL(D3441),"",FREQUENCY(IF('Data Transformation'!$B$425:$B$8425='Bin Analysis'!$B3435,'Data Transformation'!$G$425:$G$8425),D3441))</f>
        <v/>
      </c>
      <c r="F3441" t="str">
        <f t="shared" si="429"/>
        <v/>
      </c>
      <c r="G3441">
        <f>Weighting!$H$9</f>
        <v>0</v>
      </c>
      <c r="H3441">
        <f t="array" ref="H3441">FREQUENCY(IF('Data Transformation'!$B$4:$B$8425=B3435,'Data Transformation'!$G$4:$G$8425),'Bin Analysis'!$B3441)</f>
        <v>1</v>
      </c>
      <c r="I3441">
        <f t="shared" si="430"/>
        <v>0</v>
      </c>
      <c r="J3441">
        <f t="shared" si="431"/>
        <v>0</v>
      </c>
      <c r="K3441">
        <f>J3441*Weighting!$W$9</f>
        <v>0</v>
      </c>
      <c r="M3441" s="14"/>
    </row>
    <row r="3442" spans="1:13" x14ac:dyDescent="0.45">
      <c r="A3442" s="32">
        <f>IF(Weighting!$P$10&gt;0,B3442,"")</f>
        <v>0.75837398350000007</v>
      </c>
      <c r="B3442">
        <f>Weighting!$C$10</f>
        <v>0.75837398350000007</v>
      </c>
      <c r="C3442">
        <f>Weighting!$F$10</f>
        <v>0</v>
      </c>
      <c r="D3442" t="b">
        <f>IF(C3442=1,'Data Transformation'!$G$3+0.5*'Data Transformation'!$W$25,IF(C3443=1,D3443-'Data Transformation'!$W$25,FALSE))</f>
        <v>0</v>
      </c>
      <c r="E3442" t="str">
        <f t="array" ref="E3442">IF(ISLOGICAL(D3442),"",FREQUENCY(IF('Data Transformation'!$B$425:$B$8425='Bin Analysis'!$B3435,'Data Transformation'!$G$425:$G$8425),D3442))</f>
        <v/>
      </c>
      <c r="F3442" t="str">
        <f t="shared" si="429"/>
        <v/>
      </c>
      <c r="G3442">
        <f>Weighting!$H$10</f>
        <v>0</v>
      </c>
      <c r="H3442">
        <f t="array" ref="H3442">FREQUENCY(IF('Data Transformation'!$B$4:$B$8425=B3435,'Data Transformation'!$G$4:$G$8425),'Bin Analysis'!$B3442)</f>
        <v>3</v>
      </c>
      <c r="I3442">
        <f t="shared" si="430"/>
        <v>2</v>
      </c>
      <c r="J3442">
        <f t="shared" si="431"/>
        <v>1</v>
      </c>
      <c r="K3442">
        <f>J3442*Weighting!$W$10</f>
        <v>3</v>
      </c>
      <c r="M3442" s="14"/>
    </row>
    <row r="3443" spans="1:13" x14ac:dyDescent="0.45">
      <c r="A3443" s="32">
        <f>IF(Weighting!$P$11&gt;0,B3443,"")</f>
        <v>0.86404878020000009</v>
      </c>
      <c r="B3443">
        <f>Weighting!$C$11</f>
        <v>0.86404878020000009</v>
      </c>
      <c r="C3443">
        <f>Weighting!$F$11</f>
        <v>0</v>
      </c>
      <c r="D3443" t="b">
        <f>IF(C3443=1,'Data Transformation'!$G$3+0.5*'Data Transformation'!$W$25,IF(C3444=1,D3444-'Data Transformation'!$W$25,FALSE))</f>
        <v>0</v>
      </c>
      <c r="E3443" t="str">
        <f t="array" ref="E3443">IF(ISLOGICAL(D3443),"",FREQUENCY(IF('Data Transformation'!$B$425:$B$8425='Bin Analysis'!$B3435,'Data Transformation'!$G$425:$G$8425),D3443))</f>
        <v/>
      </c>
      <c r="F3443" t="str">
        <f t="shared" si="429"/>
        <v/>
      </c>
      <c r="G3443">
        <f>Weighting!$H$11</f>
        <v>0</v>
      </c>
      <c r="H3443">
        <f t="array" ref="H3443">FREQUENCY(IF('Data Transformation'!$B$4:$B$8425=B3435,'Data Transformation'!$G$4:$G$8425),'Bin Analysis'!$B3443)</f>
        <v>6</v>
      </c>
      <c r="I3443">
        <f t="shared" si="430"/>
        <v>3</v>
      </c>
      <c r="J3443">
        <f t="shared" si="431"/>
        <v>1</v>
      </c>
      <c r="K3443">
        <f>J3443*Weighting!$W$11</f>
        <v>3</v>
      </c>
      <c r="M3443" s="14"/>
    </row>
    <row r="3444" spans="1:13" x14ac:dyDescent="0.45">
      <c r="A3444" s="32">
        <f>IF(Weighting!$P$12&gt;0,B3444,"")</f>
        <v>0.96972357690000011</v>
      </c>
      <c r="B3444">
        <f>Weighting!$C$12</f>
        <v>0.96972357690000011</v>
      </c>
      <c r="C3444">
        <f>Weighting!$F$12</f>
        <v>0</v>
      </c>
      <c r="D3444">
        <f>IF(C3444=1,'Data Transformation'!$G$3+0.5*'Data Transformation'!$W$25,IF(C3445=1,D3445-'Data Transformation'!$W$25,FALSE))</f>
        <v>0.76999999999999991</v>
      </c>
      <c r="E3444">
        <f t="array" ref="E3444">IF(ISLOGICAL(D3444),"",FREQUENCY(IF('Data Transformation'!$B$425:$B$8425='Bin Analysis'!$B3435,'Data Transformation'!$G$425:$G$8425),D3444))</f>
        <v>3</v>
      </c>
      <c r="F3444" t="e">
        <f t="shared" si="429"/>
        <v>#VALUE!</v>
      </c>
      <c r="G3444">
        <f>Weighting!$H$12</f>
        <v>0</v>
      </c>
      <c r="H3444">
        <f t="array" ref="H3444">FREQUENCY(IF('Data Transformation'!$B$4:$B$8425=B3435,'Data Transformation'!$G$4:$G$8425),'Bin Analysis'!$B3444)</f>
        <v>13</v>
      </c>
      <c r="I3444">
        <f t="shared" si="430"/>
        <v>7</v>
      </c>
      <c r="J3444">
        <f t="shared" si="431"/>
        <v>1</v>
      </c>
      <c r="K3444">
        <f>J3444*Weighting!$W$12</f>
        <v>2</v>
      </c>
      <c r="M3444" s="14"/>
    </row>
    <row r="3445" spans="1:13" x14ac:dyDescent="0.45">
      <c r="A3445" s="32">
        <f>IF(Weighting!$P$13&gt;0,B3445,"")</f>
        <v>1.0753983736000001</v>
      </c>
      <c r="B3445">
        <f>Weighting!$C$13</f>
        <v>1.0753983736000001</v>
      </c>
      <c r="C3445">
        <f>Weighting!$F$13</f>
        <v>1</v>
      </c>
      <c r="D3445">
        <f>IF(C3445=1,'Data Transformation'!$G$3+0.5*'Data Transformation'!$W$25,IF(C3446=1,D3446-'Data Transformation'!$W$25,FALSE))</f>
        <v>1.17</v>
      </c>
      <c r="E3445">
        <f t="array" ref="E3445">IF(ISLOGICAL(D3445),"",FREQUENCY(IF('Data Transformation'!$B$425:$B$8425='Bin Analysis'!$B3435,'Data Transformation'!$G$425:$G$8425),D3445))</f>
        <v>19</v>
      </c>
      <c r="F3445">
        <f t="shared" si="429"/>
        <v>16</v>
      </c>
      <c r="G3445">
        <f>Weighting!$H$13</f>
        <v>0</v>
      </c>
      <c r="H3445">
        <f t="array" ref="H3445">FREQUENCY(IF('Data Transformation'!$B$4:$B$8425=B3435,'Data Transformation'!$G$4:$G$8425),'Bin Analysis'!$B3445)</f>
        <v>20</v>
      </c>
      <c r="I3445">
        <f t="shared" si="430"/>
        <v>7</v>
      </c>
      <c r="J3445">
        <f t="shared" si="431"/>
        <v>1</v>
      </c>
      <c r="K3445">
        <f>J3445*Weighting!$W$13</f>
        <v>1</v>
      </c>
      <c r="M3445" s="14"/>
    </row>
    <row r="3446" spans="1:13" x14ac:dyDescent="0.45">
      <c r="A3446" s="32">
        <f>IF(Weighting!$P$14&gt;0,B3446,"")</f>
        <v>1.1810731703000001</v>
      </c>
      <c r="B3446">
        <f>Weighting!$C$14</f>
        <v>1.1810731703000001</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45">
      <c r="A3447" s="32">
        <f>IF(Weighting!$P$15&gt;0,B3447,"")</f>
        <v>1.2867489670000001</v>
      </c>
      <c r="B3447">
        <f>Weighting!$C$15</f>
        <v>1.2867489670000001</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45">
      <c r="A3448" s="32" t="str">
        <f>IF(Weighting!$P$16&gt;0,B3448,"")</f>
        <v/>
      </c>
      <c r="B3448">
        <f>Weighting!$C$16</f>
        <v>1.3924227637000002</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45">
      <c r="A3449" s="32" t="str">
        <f>IF(Weighting!$P$17&gt;0,B3449,"")</f>
        <v/>
      </c>
      <c r="B3449">
        <f>Weighting!$C$17</f>
        <v>1.4980975604000002</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45">
      <c r="A3450" s="32" t="str">
        <f>IF(Weighting!$P$18&gt;0,B3450,"")</f>
        <v/>
      </c>
      <c r="B3450">
        <f>Weighting!$C$18</f>
        <v>1.6037723571000002</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45">
      <c r="A3451" s="32" t="str">
        <f>IF(Weighting!$P$19&gt;0,B3451,"")</f>
        <v/>
      </c>
      <c r="B3451">
        <f>Weighting!$C$19</f>
        <v>1.7094471538000002</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45">
      <c r="A3452" s="32" t="str">
        <f>IF(Weighting!$P$20&gt;0,B3452,"")</f>
        <v/>
      </c>
      <c r="B3452">
        <f>Weighting!$C$20</f>
        <v>1.8151219505000002</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45">
      <c r="A3453" s="32" t="str">
        <f>IF(Weighting!$P$21&gt;0,B3453,"")</f>
        <v/>
      </c>
      <c r="B3453">
        <f>Weighting!$C$21</f>
        <v>1.9207967472000003</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45">
      <c r="A3454" s="32" t="str">
        <f>IF(Weighting!$P$22&gt;0,B3454,"")</f>
        <v/>
      </c>
      <c r="B3454">
        <f>Weighting!$C$22</f>
        <v>2.0264715439000001</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45">
      <c r="A3455" s="32" t="str">
        <f>IF(Weighting!$P$23&gt;0,B3455,"")</f>
        <v/>
      </c>
      <c r="B3455">
        <f>Weighting!$C$23</f>
        <v>2.1321463405999999</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45">
      <c r="A3456" s="32" t="str">
        <f>IF(Weighting!$P$24&gt;0,B3456,"")</f>
        <v/>
      </c>
      <c r="B3456">
        <f>Weighting!$C$24</f>
        <v>2.2378211372999997</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45">
      <c r="A3457" s="32" t="str">
        <f>IF(Weighting!$P$25&gt;0,B3457,"")</f>
        <v/>
      </c>
      <c r="B3457">
        <f>Weighting!$C$25</f>
        <v>2.3434959339999994</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45">
      <c r="O3458"/>
      <c r="P3458"/>
      <c r="Q3458"/>
      <c r="R3458"/>
    </row>
    <row r="3459" spans="1:25" ht="23.15" x14ac:dyDescent="0.6">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20</v>
      </c>
      <c r="N3459" s="27">
        <f>IF('Input and Summary Results'!$J$16="minimum",'Bin Analysis'!X3460/(M3459-1),'Bin Analysis'!Y3459/('Bin Analysis'!M3459-1))</f>
        <v>0</v>
      </c>
      <c r="O3459" s="27">
        <f>IF(M3459=FALSE,NA(),(VLOOKUP(1,C3462:K3481,4,FALSE))/(M3459-1))</f>
        <v>0.15789473684210525</v>
      </c>
      <c r="P3459" s="27">
        <f>IF(M3459=FALSE,NA(),SUM(J3462:J3481)/Weighting!$S$5)</f>
        <v>0.4</v>
      </c>
      <c r="Q3459" s="27">
        <f>IF(M3459=FALSE,NA(),SUM(K3462:K3481)/Weighting!$S$6)</f>
        <v>0.30434782608695654</v>
      </c>
      <c r="R3459" s="27">
        <f>IF(M3459=FALSE,NA(),(VLOOKUP(1,G3462:K3481,3,FALSE))/(M3459-1))</f>
        <v>0.73684210526315785</v>
      </c>
      <c r="S3459" s="22" t="str">
        <f>IF(M3459=FALSE,NA(),IF(SUM(J3462:J3481)=2,"yes","no"))</f>
        <v>no</v>
      </c>
      <c r="X3459" s="2" cm="2">
        <f t="array" ref="X3459:X3460">FREQUENCY(IF('Data Transformation'!$B$425:$B$6424='Bin Analysis'!L3459,'Data Transformation'!$G$425:$G$6424),'Data Transformation'!$U$11)</f>
        <v>19</v>
      </c>
      <c r="Y3459" s="2" cm="2">
        <f t="array" ref="Y3459:Y3460">FREQUENCY(IF('Data Transformation'!$B$425:$B$6424='Bin Analysis'!L3459,'Data Transformation'!$G$425:$G$6424),'Data Transformation'!$U$12)</f>
        <v>16</v>
      </c>
    </row>
    <row r="3460" spans="1:25" x14ac:dyDescent="0.45">
      <c r="A3460" s="14" t="s">
        <v>67</v>
      </c>
      <c r="B3460" t="s">
        <v>47</v>
      </c>
      <c r="C3460" t="s">
        <v>5</v>
      </c>
      <c r="D3460" t="s">
        <v>100</v>
      </c>
      <c r="E3460" t="s">
        <v>101</v>
      </c>
      <c r="F3460" t="s">
        <v>102</v>
      </c>
      <c r="G3460" t="s">
        <v>70</v>
      </c>
      <c r="H3460" t="s">
        <v>31</v>
      </c>
      <c r="I3460" t="s">
        <v>32</v>
      </c>
      <c r="J3460" t="s">
        <v>46</v>
      </c>
      <c r="K3460" s="14" t="s">
        <v>45</v>
      </c>
      <c r="M3460" s="14"/>
      <c r="X3460" s="2">
        <v>0</v>
      </c>
      <c r="Y3460" s="2">
        <v>3</v>
      </c>
    </row>
    <row r="3461" spans="1:25" x14ac:dyDescent="0.4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45">
      <c r="A3462" s="32">
        <f>IF(Weighting!$P$6&gt;0,B3462,"")</f>
        <v>0.3356747967</v>
      </c>
      <c r="B3462">
        <f>Weighting!$C$6</f>
        <v>0.3356747967</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14</v>
      </c>
      <c r="I3462">
        <f>H3462-H3461</f>
        <v>14</v>
      </c>
      <c r="J3462">
        <f>IF(I3462=0,0,1)</f>
        <v>1</v>
      </c>
      <c r="K3462">
        <f>J3462*Weighting!$W$6</f>
        <v>1</v>
      </c>
      <c r="M3462" s="14"/>
    </row>
    <row r="3463" spans="1:25" x14ac:dyDescent="0.45">
      <c r="A3463" s="32">
        <f>IF(Weighting!$P$7&gt;0,B3463,"")</f>
        <v>0.44134959340000002</v>
      </c>
      <c r="B3463">
        <f>Weighting!$C$7</f>
        <v>0.44134959340000002</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15</v>
      </c>
      <c r="I3463">
        <f t="shared" ref="I3463:I3481" si="433">H3463-H3462</f>
        <v>1</v>
      </c>
      <c r="J3463">
        <f>IF(I3463=0,0,1)</f>
        <v>1</v>
      </c>
      <c r="K3463">
        <f>J3463*Weighting!$W$7</f>
        <v>2</v>
      </c>
      <c r="M3463" s="14"/>
    </row>
    <row r="3464" spans="1:25" x14ac:dyDescent="0.45">
      <c r="A3464" s="32">
        <f>IF(Weighting!$P$8&gt;0,B3464,"")</f>
        <v>0.54702439010000004</v>
      </c>
      <c r="B3464">
        <f>Weighting!$C$8</f>
        <v>0.54702439010000004</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15</v>
      </c>
      <c r="I3464">
        <f t="shared" si="433"/>
        <v>0</v>
      </c>
      <c r="J3464">
        <f t="shared" ref="J3464:J3481" si="434">IF(I3464=0,0,1)</f>
        <v>0</v>
      </c>
      <c r="K3464">
        <f>J3464*Weighting!$W$8</f>
        <v>0</v>
      </c>
      <c r="M3464" s="14"/>
    </row>
    <row r="3465" spans="1:25" x14ac:dyDescent="0.45">
      <c r="A3465" s="32">
        <f>IF(Weighting!$P$9&gt;0,B3465,"")</f>
        <v>0.65269918680000005</v>
      </c>
      <c r="B3465" s="50">
        <f>Weighting!$C$9</f>
        <v>0.65269918680000005</v>
      </c>
      <c r="C3465">
        <f>Weighting!$F$9</f>
        <v>0</v>
      </c>
      <c r="D3465" t="b">
        <f>IF(C3465=1,'Data Transformation'!$G$3+0.5*'Data Transformation'!$W$25,IF(C3466=1,D3466-'Data Transformation'!$W$25,FALSE))</f>
        <v>0</v>
      </c>
      <c r="E3465" t="str">
        <f t="array" ref="E3465">IF(ISLOGICAL(D3465),"",FREQUENCY(IF('Data Transformation'!$B$425:$B$8425='Bin Analysis'!$B3459,'Data Transformation'!$G$425:$G$8425),D3465))</f>
        <v/>
      </c>
      <c r="F3465" t="str">
        <f t="shared" si="432"/>
        <v/>
      </c>
      <c r="G3465">
        <f>Weighting!$H$9</f>
        <v>0</v>
      </c>
      <c r="H3465">
        <f t="array" ref="H3465">FREQUENCY(IF('Data Transformation'!$B$4:$B$8425=B3459,'Data Transformation'!$G$4:$G$8425),'Bin Analysis'!$B3465)</f>
        <v>16</v>
      </c>
      <c r="I3465">
        <f t="shared" si="433"/>
        <v>1</v>
      </c>
      <c r="J3465">
        <f t="shared" si="434"/>
        <v>1</v>
      </c>
      <c r="K3465">
        <f>J3465*Weighting!$W$9</f>
        <v>3</v>
      </c>
      <c r="M3465" s="14"/>
    </row>
    <row r="3466" spans="1:25" x14ac:dyDescent="0.45">
      <c r="A3466" s="32">
        <f>IF(Weighting!$P$10&gt;0,B3466,"")</f>
        <v>0.75837398350000007</v>
      </c>
      <c r="B3466">
        <f>Weighting!$C$10</f>
        <v>0.75837398350000007</v>
      </c>
      <c r="C3466">
        <f>Weighting!$F$10</f>
        <v>0</v>
      </c>
      <c r="D3466" t="b">
        <f>IF(C3466=1,'Data Transformation'!$G$3+0.5*'Data Transformation'!$W$25,IF(C3467=1,D3467-'Data Transformation'!$W$25,FALSE))</f>
        <v>0</v>
      </c>
      <c r="E3466" t="str">
        <f t="array" ref="E3466">IF(ISLOGICAL(D3466),"",FREQUENCY(IF('Data Transformation'!$B$425:$B$8425='Bin Analysis'!$B3459,'Data Transformation'!$G$425:$G$8425),D3466))</f>
        <v/>
      </c>
      <c r="F3466" t="str">
        <f t="shared" si="432"/>
        <v/>
      </c>
      <c r="G3466">
        <f>Weighting!$H$10</f>
        <v>0</v>
      </c>
      <c r="H3466">
        <f t="array" ref="H3466">FREQUENCY(IF('Data Transformation'!$B$4:$B$8425=B3459,'Data Transformation'!$G$4:$G$8425),'Bin Analysis'!$B3466)</f>
        <v>16</v>
      </c>
      <c r="I3466">
        <f t="shared" si="433"/>
        <v>0</v>
      </c>
      <c r="J3466">
        <f t="shared" si="434"/>
        <v>0</v>
      </c>
      <c r="K3466">
        <f>J3466*Weighting!$W$10</f>
        <v>0</v>
      </c>
      <c r="M3466" s="14"/>
    </row>
    <row r="3467" spans="1:25" x14ac:dyDescent="0.45">
      <c r="A3467" s="32">
        <f>IF(Weighting!$P$11&gt;0,B3467,"")</f>
        <v>0.86404878020000009</v>
      </c>
      <c r="B3467">
        <f>Weighting!$C$11</f>
        <v>0.86404878020000009</v>
      </c>
      <c r="C3467">
        <f>Weighting!$F$11</f>
        <v>0</v>
      </c>
      <c r="D3467" t="b">
        <f>IF(C3467=1,'Data Transformation'!$G$3+0.5*'Data Transformation'!$W$25,IF(C3468=1,D3468-'Data Transformation'!$W$25,FALSE))</f>
        <v>0</v>
      </c>
      <c r="E3467" t="str">
        <f t="array" ref="E3467">IF(ISLOGICAL(D3467),"",FREQUENCY(IF('Data Transformation'!$B$425:$B$8425='Bin Analysis'!$B3459,'Data Transformation'!$G$425:$G$8425),D3467))</f>
        <v/>
      </c>
      <c r="F3467" t="str">
        <f t="shared" si="432"/>
        <v/>
      </c>
      <c r="G3467">
        <f>Weighting!$H$11</f>
        <v>0</v>
      </c>
      <c r="H3467">
        <f t="array" ref="H3467">FREQUENCY(IF('Data Transformation'!$B$4:$B$8425=B3459,'Data Transformation'!$G$4:$G$8425),'Bin Analysis'!$B3467)</f>
        <v>16</v>
      </c>
      <c r="I3467">
        <f t="shared" si="433"/>
        <v>0</v>
      </c>
      <c r="J3467">
        <f t="shared" si="434"/>
        <v>0</v>
      </c>
      <c r="K3467">
        <f>J3467*Weighting!$W$11</f>
        <v>0</v>
      </c>
      <c r="M3467" s="14"/>
    </row>
    <row r="3468" spans="1:25" x14ac:dyDescent="0.45">
      <c r="A3468" s="32">
        <f>IF(Weighting!$P$12&gt;0,B3468,"")</f>
        <v>0.96972357690000011</v>
      </c>
      <c r="B3468">
        <f>Weighting!$C$12</f>
        <v>0.96972357690000011</v>
      </c>
      <c r="C3468">
        <f>Weighting!$F$12</f>
        <v>0</v>
      </c>
      <c r="D3468">
        <f>IF(C3468=1,'Data Transformation'!$G$3+0.5*'Data Transformation'!$W$25,IF(C3469=1,D3469-'Data Transformation'!$W$25,FALSE))</f>
        <v>0.76999999999999991</v>
      </c>
      <c r="E3468">
        <f t="array" ref="E3468">IF(ISLOGICAL(D3468),"",FREQUENCY(IF('Data Transformation'!$B$425:$B$8425='Bin Analysis'!$B3459,'Data Transformation'!$G$425:$G$8425),D3468))</f>
        <v>16</v>
      </c>
      <c r="F3468" t="e">
        <f t="shared" si="432"/>
        <v>#VALUE!</v>
      </c>
      <c r="G3468">
        <f>Weighting!$H$12</f>
        <v>0</v>
      </c>
      <c r="H3468">
        <f t="array" ref="H3468">FREQUENCY(IF('Data Transformation'!$B$4:$B$8425=B3459,'Data Transformation'!$G$4:$G$8425),'Bin Analysis'!$B3468)</f>
        <v>16</v>
      </c>
      <c r="I3468">
        <f t="shared" si="433"/>
        <v>0</v>
      </c>
      <c r="J3468">
        <f t="shared" si="434"/>
        <v>0</v>
      </c>
      <c r="K3468">
        <f>J3468*Weighting!$W$12</f>
        <v>0</v>
      </c>
      <c r="M3468" s="14"/>
    </row>
    <row r="3469" spans="1:25" x14ac:dyDescent="0.45">
      <c r="A3469" s="32">
        <f>IF(Weighting!$P$13&gt;0,B3469,"")</f>
        <v>1.0753983736000001</v>
      </c>
      <c r="B3469">
        <f>Weighting!$C$13</f>
        <v>1.0753983736000001</v>
      </c>
      <c r="C3469">
        <f>Weighting!$F$13</f>
        <v>1</v>
      </c>
      <c r="D3469">
        <f>IF(C3469=1,'Data Transformation'!$G$3+0.5*'Data Transformation'!$W$25,IF(C3470=1,D3470-'Data Transformation'!$W$25,FALSE))</f>
        <v>1.17</v>
      </c>
      <c r="E3469">
        <f t="array" ref="E3469">IF(ISLOGICAL(D3469),"",FREQUENCY(IF('Data Transformation'!$B$425:$B$8425='Bin Analysis'!$B3459,'Data Transformation'!$G$425:$G$8425),D3469))</f>
        <v>19</v>
      </c>
      <c r="F3469">
        <f t="shared" si="432"/>
        <v>3</v>
      </c>
      <c r="G3469">
        <f>Weighting!$H$13</f>
        <v>0</v>
      </c>
      <c r="H3469">
        <f t="array" ref="H3469">FREQUENCY(IF('Data Transformation'!$B$4:$B$8425=B3459,'Data Transformation'!$G$4:$G$8425),'Bin Analysis'!$B3469)</f>
        <v>20</v>
      </c>
      <c r="I3469">
        <f t="shared" si="433"/>
        <v>4</v>
      </c>
      <c r="J3469">
        <f t="shared" si="434"/>
        <v>1</v>
      </c>
      <c r="K3469">
        <f>J3469*Weighting!$W$13</f>
        <v>1</v>
      </c>
      <c r="M3469" s="14"/>
    </row>
    <row r="3470" spans="1:25" x14ac:dyDescent="0.45">
      <c r="A3470" s="32">
        <f>IF(Weighting!$P$14&gt;0,B3470,"")</f>
        <v>1.1810731703000001</v>
      </c>
      <c r="B3470">
        <f>Weighting!$C$14</f>
        <v>1.1810731703000001</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20</v>
      </c>
      <c r="I3470">
        <f t="shared" si="433"/>
        <v>0</v>
      </c>
      <c r="J3470">
        <f t="shared" si="434"/>
        <v>0</v>
      </c>
      <c r="K3470">
        <f>J3470*Weighting!$W$14</f>
        <v>0</v>
      </c>
      <c r="M3470" s="14"/>
    </row>
    <row r="3471" spans="1:25" x14ac:dyDescent="0.45">
      <c r="A3471" s="32">
        <f>IF(Weighting!$P$15&gt;0,B3471,"")</f>
        <v>1.2867489670000001</v>
      </c>
      <c r="B3471">
        <f>Weighting!$C$15</f>
        <v>1.2867489670000001</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20</v>
      </c>
      <c r="I3471">
        <f t="shared" si="433"/>
        <v>0</v>
      </c>
      <c r="J3471">
        <f t="shared" si="434"/>
        <v>0</v>
      </c>
      <c r="K3471">
        <f>J3471*Weighting!$W$15</f>
        <v>0</v>
      </c>
      <c r="M3471" s="14"/>
    </row>
    <row r="3472" spans="1:25" x14ac:dyDescent="0.45">
      <c r="A3472" s="32" t="str">
        <f>IF(Weighting!$P$16&gt;0,B3472,"")</f>
        <v/>
      </c>
      <c r="B3472">
        <f>Weighting!$C$16</f>
        <v>1.3924227637000002</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20</v>
      </c>
      <c r="I3472">
        <f t="shared" si="433"/>
        <v>0</v>
      </c>
      <c r="J3472">
        <f t="shared" si="434"/>
        <v>0</v>
      </c>
      <c r="K3472">
        <f>J3472*Weighting!$W$16</f>
        <v>0</v>
      </c>
      <c r="M3472" s="14"/>
    </row>
    <row r="3473" spans="1:25" x14ac:dyDescent="0.45">
      <c r="A3473" s="32" t="str">
        <f>IF(Weighting!$P$17&gt;0,B3473,"")</f>
        <v/>
      </c>
      <c r="B3473">
        <f>Weighting!$C$17</f>
        <v>1.4980975604000002</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20</v>
      </c>
      <c r="I3473">
        <f t="shared" si="433"/>
        <v>0</v>
      </c>
      <c r="J3473">
        <f t="shared" si="434"/>
        <v>0</v>
      </c>
      <c r="K3473">
        <f>J3473*Weighting!$W$17</f>
        <v>0</v>
      </c>
      <c r="M3473" s="14"/>
    </row>
    <row r="3474" spans="1:25" x14ac:dyDescent="0.45">
      <c r="A3474" s="32" t="str">
        <f>IF(Weighting!$P$18&gt;0,B3474,"")</f>
        <v/>
      </c>
      <c r="B3474">
        <f>Weighting!$C$18</f>
        <v>1.6037723571000002</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20</v>
      </c>
      <c r="I3474">
        <f t="shared" si="433"/>
        <v>0</v>
      </c>
      <c r="J3474">
        <f t="shared" si="434"/>
        <v>0</v>
      </c>
      <c r="K3474">
        <f>J3474*Weighting!$W$18</f>
        <v>0</v>
      </c>
      <c r="M3474" s="14"/>
    </row>
    <row r="3475" spans="1:25" x14ac:dyDescent="0.45">
      <c r="A3475" s="32" t="str">
        <f>IF(Weighting!$P$19&gt;0,B3475,"")</f>
        <v/>
      </c>
      <c r="B3475">
        <f>Weighting!$C$19</f>
        <v>1.7094471538000002</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20</v>
      </c>
      <c r="I3475">
        <f t="shared" si="433"/>
        <v>0</v>
      </c>
      <c r="J3475">
        <f t="shared" si="434"/>
        <v>0</v>
      </c>
      <c r="K3475">
        <f>J3475*Weighting!$W$19</f>
        <v>0</v>
      </c>
      <c r="M3475" s="14"/>
    </row>
    <row r="3476" spans="1:25" x14ac:dyDescent="0.45">
      <c r="A3476" s="32" t="str">
        <f>IF(Weighting!$P$20&gt;0,B3476,"")</f>
        <v/>
      </c>
      <c r="B3476">
        <f>Weighting!$C$20</f>
        <v>1.8151219505000002</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20</v>
      </c>
      <c r="I3476">
        <f t="shared" si="433"/>
        <v>0</v>
      </c>
      <c r="J3476">
        <f t="shared" si="434"/>
        <v>0</v>
      </c>
      <c r="K3476">
        <f>J3476*Weighting!$W$20</f>
        <v>0</v>
      </c>
      <c r="M3476" s="14"/>
    </row>
    <row r="3477" spans="1:25" x14ac:dyDescent="0.45">
      <c r="A3477" s="32" t="str">
        <f>IF(Weighting!$P$21&gt;0,B3477,"")</f>
        <v/>
      </c>
      <c r="B3477">
        <f>Weighting!$C$21</f>
        <v>1.9207967472000003</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20</v>
      </c>
      <c r="I3477">
        <f t="shared" si="433"/>
        <v>0</v>
      </c>
      <c r="J3477">
        <f t="shared" si="434"/>
        <v>0</v>
      </c>
      <c r="K3477">
        <f>J3477*Weighting!$W$21</f>
        <v>0</v>
      </c>
      <c r="M3477" s="14"/>
    </row>
    <row r="3478" spans="1:25" x14ac:dyDescent="0.45">
      <c r="A3478" s="32" t="str">
        <f>IF(Weighting!$P$22&gt;0,B3478,"")</f>
        <v/>
      </c>
      <c r="B3478">
        <f>Weighting!$C$22</f>
        <v>2.0264715439000001</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20</v>
      </c>
      <c r="I3478">
        <f t="shared" si="433"/>
        <v>0</v>
      </c>
      <c r="J3478">
        <f t="shared" si="434"/>
        <v>0</v>
      </c>
      <c r="K3478">
        <f>J3478*Weighting!$W$22</f>
        <v>0</v>
      </c>
      <c r="M3478" s="14"/>
    </row>
    <row r="3479" spans="1:25" x14ac:dyDescent="0.45">
      <c r="A3479" s="32" t="str">
        <f>IF(Weighting!$P$23&gt;0,B3479,"")</f>
        <v/>
      </c>
      <c r="B3479">
        <f>Weighting!$C$23</f>
        <v>2.1321463405999999</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20</v>
      </c>
      <c r="I3479">
        <f t="shared" si="433"/>
        <v>0</v>
      </c>
      <c r="J3479">
        <f t="shared" si="434"/>
        <v>0</v>
      </c>
      <c r="K3479">
        <f>J3479*Weighting!$W$23</f>
        <v>0</v>
      </c>
      <c r="M3479" s="14"/>
    </row>
    <row r="3480" spans="1:25" x14ac:dyDescent="0.45">
      <c r="A3480" s="32" t="str">
        <f>IF(Weighting!$P$24&gt;0,B3480,"")</f>
        <v/>
      </c>
      <c r="B3480">
        <f>Weighting!$C$24</f>
        <v>2.2378211372999997</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20</v>
      </c>
      <c r="I3480">
        <f t="shared" si="433"/>
        <v>0</v>
      </c>
      <c r="J3480">
        <f t="shared" si="434"/>
        <v>0</v>
      </c>
      <c r="K3480">
        <f>J3480*Weighting!$W$24</f>
        <v>0</v>
      </c>
      <c r="M3480" s="14"/>
    </row>
    <row r="3481" spans="1:25" x14ac:dyDescent="0.45">
      <c r="A3481" s="32" t="str">
        <f>IF(Weighting!$P$25&gt;0,B3481,"")</f>
        <v/>
      </c>
      <c r="B3481">
        <f>Weighting!$C$25</f>
        <v>2.3434959339999994</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20</v>
      </c>
      <c r="I3481">
        <f t="shared" si="433"/>
        <v>0</v>
      </c>
      <c r="J3481">
        <f t="shared" si="434"/>
        <v>0</v>
      </c>
      <c r="K3481">
        <f>J3481*Weighting!$W$25</f>
        <v>0</v>
      </c>
      <c r="M3481" s="14"/>
    </row>
    <row r="3482" spans="1:25" x14ac:dyDescent="0.45">
      <c r="N3482" s="57"/>
      <c r="O3482"/>
      <c r="P3482"/>
      <c r="Q3482"/>
      <c r="R3482"/>
    </row>
    <row r="3483" spans="1:25" ht="23.15" x14ac:dyDescent="0.6">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19</v>
      </c>
      <c r="N3483" s="27">
        <f>IF('Input and Summary Results'!$J$16="minimum",'Bin Analysis'!X3484/(M3483-1),'Bin Analysis'!Y3483/('Bin Analysis'!M3483-1))</f>
        <v>0</v>
      </c>
      <c r="O3483" s="27">
        <f>IF(M3483=FALSE,NA(),(VLOOKUP(1,C3486:K3505,4,FALSE))/(M3483-1))</f>
        <v>0.44444444444444442</v>
      </c>
      <c r="P3483" s="27">
        <f>IF(M3483=FALSE,NA(),SUM(J3486:J3505)/Weighting!$S$5)</f>
        <v>0.6</v>
      </c>
      <c r="Q3483" s="27">
        <f>IF(M3483=FALSE,NA(),SUM(K3486:K3505)/Weighting!$S$6)</f>
        <v>0.56521739130434778</v>
      </c>
      <c r="R3483" s="27">
        <f>IF(M3483=FALSE,NA(),(VLOOKUP(1,G3486:K3505,3,FALSE))/(M3483-1))</f>
        <v>0.22222222222222221</v>
      </c>
      <c r="S3483" s="22" t="str">
        <f>IF(M3483=FALSE,NA(),IF(SUM(J3486:J3505)=2,"yes","no"))</f>
        <v>no</v>
      </c>
      <c r="X3483" s="2" cm="2">
        <f t="array" ref="X3483:X3484">FREQUENCY(IF('Data Transformation'!$B$425:$B$6424='Bin Analysis'!L3483,'Data Transformation'!$G$425:$G$6424),'Data Transformation'!$U$11)</f>
        <v>18</v>
      </c>
      <c r="Y3483" s="2" cm="2">
        <f t="array" ref="Y3483:Y3484">FREQUENCY(IF('Data Transformation'!$B$425:$B$6424='Bin Analysis'!L3483,'Data Transformation'!$G$425:$G$6424),'Data Transformation'!$U$12)</f>
        <v>10</v>
      </c>
    </row>
    <row r="3484" spans="1:25" x14ac:dyDescent="0.45">
      <c r="A3484" s="14" t="s">
        <v>67</v>
      </c>
      <c r="B3484" t="s">
        <v>47</v>
      </c>
      <c r="C3484" t="s">
        <v>5</v>
      </c>
      <c r="D3484" t="s">
        <v>100</v>
      </c>
      <c r="E3484" t="s">
        <v>101</v>
      </c>
      <c r="F3484" t="s">
        <v>102</v>
      </c>
      <c r="G3484" t="s">
        <v>70</v>
      </c>
      <c r="H3484" t="s">
        <v>31</v>
      </c>
      <c r="I3484" t="s">
        <v>32</v>
      </c>
      <c r="J3484" t="s">
        <v>46</v>
      </c>
      <c r="K3484" s="14" t="s">
        <v>45</v>
      </c>
      <c r="M3484" s="14"/>
      <c r="X3484" s="2">
        <v>0</v>
      </c>
      <c r="Y3484" s="2">
        <v>8</v>
      </c>
    </row>
    <row r="3485" spans="1:25" x14ac:dyDescent="0.4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45">
      <c r="A3486" s="32">
        <f>IF(Weighting!$P$6&gt;0,B3486,"")</f>
        <v>0.3356747967</v>
      </c>
      <c r="B3486">
        <f>Weighting!$C$6</f>
        <v>0.3356747967</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4</v>
      </c>
      <c r="I3486">
        <f>H3486-H3485</f>
        <v>4</v>
      </c>
      <c r="J3486">
        <f>IF(I3486=0,0,1)</f>
        <v>1</v>
      </c>
      <c r="K3486">
        <f>J3486*Weighting!$W$6</f>
        <v>1</v>
      </c>
      <c r="M3486" s="14"/>
    </row>
    <row r="3487" spans="1:25" x14ac:dyDescent="0.45">
      <c r="A3487" s="32">
        <f>IF(Weighting!$P$7&gt;0,B3487,"")</f>
        <v>0.44134959340000002</v>
      </c>
      <c r="B3487">
        <f>Weighting!$C$7</f>
        <v>0.44134959340000002</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4</v>
      </c>
      <c r="I3487">
        <f t="shared" ref="I3487:I3505" si="436">H3487-H3486</f>
        <v>0</v>
      </c>
      <c r="J3487">
        <f>IF(I3487=0,0,1)</f>
        <v>0</v>
      </c>
      <c r="K3487">
        <f>J3487*Weighting!$W$7</f>
        <v>0</v>
      </c>
      <c r="M3487" s="14"/>
    </row>
    <row r="3488" spans="1:25" x14ac:dyDescent="0.45">
      <c r="A3488" s="32">
        <f>IF(Weighting!$P$8&gt;0,B3488,"")</f>
        <v>0.54702439010000004</v>
      </c>
      <c r="B3488">
        <f>Weighting!$C$8</f>
        <v>0.54702439010000004</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8</v>
      </c>
      <c r="I3488">
        <f t="shared" si="436"/>
        <v>4</v>
      </c>
      <c r="J3488">
        <f t="shared" ref="J3488:J3505" si="437">IF(I3488=0,0,1)</f>
        <v>1</v>
      </c>
      <c r="K3488">
        <f>J3488*Weighting!$W$8</f>
        <v>3</v>
      </c>
      <c r="M3488" s="14"/>
    </row>
    <row r="3489" spans="1:13" x14ac:dyDescent="0.45">
      <c r="A3489" s="32">
        <f>IF(Weighting!$P$9&gt;0,B3489,"")</f>
        <v>0.65269918680000005</v>
      </c>
      <c r="B3489" s="50">
        <f>Weighting!$C$9</f>
        <v>0.65269918680000005</v>
      </c>
      <c r="C3489">
        <f>Weighting!$F$9</f>
        <v>0</v>
      </c>
      <c r="D3489" t="b">
        <f>IF(C3489=1,'Data Transformation'!$G$3+0.5*'Data Transformation'!$W$25,IF(C3490=1,D3490-'Data Transformation'!$W$25,FALSE))</f>
        <v>0</v>
      </c>
      <c r="E3489" t="str">
        <f t="array" ref="E3489">IF(ISLOGICAL(D3489),"",FREQUENCY(IF('Data Transformation'!$B$425:$B$8425='Bin Analysis'!$B3483,'Data Transformation'!$G$425:$G$8425),D3489))</f>
        <v/>
      </c>
      <c r="F3489" t="str">
        <f t="shared" si="435"/>
        <v/>
      </c>
      <c r="G3489">
        <f>Weighting!$H$9</f>
        <v>0</v>
      </c>
      <c r="H3489">
        <f t="array" ref="H3489">FREQUENCY(IF('Data Transformation'!$B$4:$B$8425=B3483,'Data Transformation'!$G$4:$G$8425),'Bin Analysis'!$B3489)</f>
        <v>8</v>
      </c>
      <c r="I3489">
        <f t="shared" si="436"/>
        <v>0</v>
      </c>
      <c r="J3489">
        <f t="shared" si="437"/>
        <v>0</v>
      </c>
      <c r="K3489">
        <f>J3489*Weighting!$W$9</f>
        <v>0</v>
      </c>
      <c r="M3489" s="14"/>
    </row>
    <row r="3490" spans="1:13" x14ac:dyDescent="0.45">
      <c r="A3490" s="32">
        <f>IF(Weighting!$P$10&gt;0,B3490,"")</f>
        <v>0.75837398350000007</v>
      </c>
      <c r="B3490">
        <f>Weighting!$C$10</f>
        <v>0.75837398350000007</v>
      </c>
      <c r="C3490">
        <f>Weighting!$F$10</f>
        <v>0</v>
      </c>
      <c r="D3490" t="b">
        <f>IF(C3490=1,'Data Transformation'!$G$3+0.5*'Data Transformation'!$W$25,IF(C3491=1,D3491-'Data Transformation'!$W$25,FALSE))</f>
        <v>0</v>
      </c>
      <c r="E3490" t="str">
        <f t="array" ref="E3490">IF(ISLOGICAL(D3490),"",FREQUENCY(IF('Data Transformation'!$B$425:$B$8425='Bin Analysis'!$B3483,'Data Transformation'!$G$425:$G$8425),D3490))</f>
        <v/>
      </c>
      <c r="F3490" t="str">
        <f t="shared" si="435"/>
        <v/>
      </c>
      <c r="G3490">
        <f>Weighting!$H$10</f>
        <v>0</v>
      </c>
      <c r="H3490">
        <f t="array" ref="H3490">FREQUENCY(IF('Data Transformation'!$B$4:$B$8425=B3483,'Data Transformation'!$G$4:$G$8425),'Bin Analysis'!$B3490)</f>
        <v>10</v>
      </c>
      <c r="I3490">
        <f t="shared" si="436"/>
        <v>2</v>
      </c>
      <c r="J3490">
        <f t="shared" si="437"/>
        <v>1</v>
      </c>
      <c r="K3490">
        <f>J3490*Weighting!$W$10</f>
        <v>3</v>
      </c>
      <c r="M3490" s="14"/>
    </row>
    <row r="3491" spans="1:13" x14ac:dyDescent="0.45">
      <c r="A3491" s="32">
        <f>IF(Weighting!$P$11&gt;0,B3491,"")</f>
        <v>0.86404878020000009</v>
      </c>
      <c r="B3491">
        <f>Weighting!$C$11</f>
        <v>0.86404878020000009</v>
      </c>
      <c r="C3491">
        <f>Weighting!$F$11</f>
        <v>0</v>
      </c>
      <c r="D3491" t="b">
        <f>IF(C3491=1,'Data Transformation'!$G$3+0.5*'Data Transformation'!$W$25,IF(C3492=1,D3492-'Data Transformation'!$W$25,FALSE))</f>
        <v>0</v>
      </c>
      <c r="E3491" t="str">
        <f t="array" ref="E3491">IF(ISLOGICAL(D3491),"",FREQUENCY(IF('Data Transformation'!$B$425:$B$8425='Bin Analysis'!$B3483,'Data Transformation'!$G$425:$G$8425),D3491))</f>
        <v/>
      </c>
      <c r="F3491" t="str">
        <f t="shared" si="435"/>
        <v/>
      </c>
      <c r="G3491">
        <f>Weighting!$H$11</f>
        <v>0</v>
      </c>
      <c r="H3491">
        <f t="array" ref="H3491">FREQUENCY(IF('Data Transformation'!$B$4:$B$8425=B3483,'Data Transformation'!$G$4:$G$8425),'Bin Analysis'!$B3491)</f>
        <v>12</v>
      </c>
      <c r="I3491">
        <f t="shared" si="436"/>
        <v>2</v>
      </c>
      <c r="J3491">
        <f t="shared" si="437"/>
        <v>1</v>
      </c>
      <c r="K3491">
        <f>J3491*Weighting!$W$11</f>
        <v>3</v>
      </c>
      <c r="M3491" s="14"/>
    </row>
    <row r="3492" spans="1:13" x14ac:dyDescent="0.45">
      <c r="A3492" s="32">
        <f>IF(Weighting!$P$12&gt;0,B3492,"")</f>
        <v>0.96972357690000011</v>
      </c>
      <c r="B3492">
        <f>Weighting!$C$12</f>
        <v>0.96972357690000011</v>
      </c>
      <c r="C3492">
        <f>Weighting!$F$12</f>
        <v>0</v>
      </c>
      <c r="D3492">
        <f>IF(C3492=1,'Data Transformation'!$G$3+0.5*'Data Transformation'!$W$25,IF(C3493=1,D3493-'Data Transformation'!$W$25,FALSE))</f>
        <v>0.76999999999999991</v>
      </c>
      <c r="E3492">
        <f t="array" ref="E3492">IF(ISLOGICAL(D3492),"",FREQUENCY(IF('Data Transformation'!$B$425:$B$8425='Bin Analysis'!$B3483,'Data Transformation'!$G$425:$G$8425),D3492))</f>
        <v>10</v>
      </c>
      <c r="F3492" t="e">
        <f t="shared" si="435"/>
        <v>#VALUE!</v>
      </c>
      <c r="G3492">
        <f>Weighting!$H$12</f>
        <v>0</v>
      </c>
      <c r="H3492">
        <f t="array" ref="H3492">FREQUENCY(IF('Data Transformation'!$B$4:$B$8425=B3483,'Data Transformation'!$G$4:$G$8425),'Bin Analysis'!$B3492)</f>
        <v>17</v>
      </c>
      <c r="I3492">
        <f t="shared" si="436"/>
        <v>5</v>
      </c>
      <c r="J3492">
        <f t="shared" si="437"/>
        <v>1</v>
      </c>
      <c r="K3492">
        <f>J3492*Weighting!$W$12</f>
        <v>2</v>
      </c>
      <c r="M3492" s="14"/>
    </row>
    <row r="3493" spans="1:13" x14ac:dyDescent="0.45">
      <c r="A3493" s="32">
        <f>IF(Weighting!$P$13&gt;0,B3493,"")</f>
        <v>1.0753983736000001</v>
      </c>
      <c r="B3493">
        <f>Weighting!$C$13</f>
        <v>1.0753983736000001</v>
      </c>
      <c r="C3493">
        <f>Weighting!$F$13</f>
        <v>1</v>
      </c>
      <c r="D3493">
        <f>IF(C3493=1,'Data Transformation'!$G$3+0.5*'Data Transformation'!$W$25,IF(C3494=1,D3494-'Data Transformation'!$W$25,FALSE))</f>
        <v>1.17</v>
      </c>
      <c r="E3493">
        <f t="array" ref="E3493">IF(ISLOGICAL(D3493),"",FREQUENCY(IF('Data Transformation'!$B$425:$B$8425='Bin Analysis'!$B3483,'Data Transformation'!$G$425:$G$8425),D3493))</f>
        <v>18</v>
      </c>
      <c r="F3493">
        <f t="shared" si="435"/>
        <v>8</v>
      </c>
      <c r="G3493">
        <f>Weighting!$H$13</f>
        <v>0</v>
      </c>
      <c r="H3493">
        <f t="array" ref="H3493">FREQUENCY(IF('Data Transformation'!$B$4:$B$8425=B3483,'Data Transformation'!$G$4:$G$8425),'Bin Analysis'!$B3493)</f>
        <v>19</v>
      </c>
      <c r="I3493">
        <f t="shared" si="436"/>
        <v>2</v>
      </c>
      <c r="J3493">
        <f t="shared" si="437"/>
        <v>1</v>
      </c>
      <c r="K3493">
        <f>J3493*Weighting!$W$13</f>
        <v>1</v>
      </c>
      <c r="M3493" s="14"/>
    </row>
    <row r="3494" spans="1:13" x14ac:dyDescent="0.45">
      <c r="A3494" s="32">
        <f>IF(Weighting!$P$14&gt;0,B3494,"")</f>
        <v>1.1810731703000001</v>
      </c>
      <c r="B3494">
        <f>Weighting!$C$14</f>
        <v>1.1810731703000001</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19</v>
      </c>
      <c r="I3494">
        <f t="shared" si="436"/>
        <v>0</v>
      </c>
      <c r="J3494">
        <f t="shared" si="437"/>
        <v>0</v>
      </c>
      <c r="K3494">
        <f>J3494*Weighting!$W$14</f>
        <v>0</v>
      </c>
      <c r="M3494" s="14"/>
    </row>
    <row r="3495" spans="1:13" x14ac:dyDescent="0.45">
      <c r="A3495" s="32">
        <f>IF(Weighting!$P$15&gt;0,B3495,"")</f>
        <v>1.2867489670000001</v>
      </c>
      <c r="B3495">
        <f>Weighting!$C$15</f>
        <v>1.2867489670000001</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19</v>
      </c>
      <c r="I3495">
        <f t="shared" si="436"/>
        <v>0</v>
      </c>
      <c r="J3495">
        <f t="shared" si="437"/>
        <v>0</v>
      </c>
      <c r="K3495">
        <f>J3495*Weighting!$W$15</f>
        <v>0</v>
      </c>
      <c r="M3495" s="14"/>
    </row>
    <row r="3496" spans="1:13" x14ac:dyDescent="0.45">
      <c r="A3496" s="32" t="str">
        <f>IF(Weighting!$P$16&gt;0,B3496,"")</f>
        <v/>
      </c>
      <c r="B3496">
        <f>Weighting!$C$16</f>
        <v>1.3924227637000002</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19</v>
      </c>
      <c r="I3496">
        <f t="shared" si="436"/>
        <v>0</v>
      </c>
      <c r="J3496">
        <f t="shared" si="437"/>
        <v>0</v>
      </c>
      <c r="K3496">
        <f>J3496*Weighting!$W$16</f>
        <v>0</v>
      </c>
      <c r="M3496" s="14"/>
    </row>
    <row r="3497" spans="1:13" x14ac:dyDescent="0.45">
      <c r="A3497" s="32" t="str">
        <f>IF(Weighting!$P$17&gt;0,B3497,"")</f>
        <v/>
      </c>
      <c r="B3497">
        <f>Weighting!$C$17</f>
        <v>1.4980975604000002</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19</v>
      </c>
      <c r="I3497">
        <f t="shared" si="436"/>
        <v>0</v>
      </c>
      <c r="J3497">
        <f t="shared" si="437"/>
        <v>0</v>
      </c>
      <c r="K3497">
        <f>J3497*Weighting!$W$17</f>
        <v>0</v>
      </c>
      <c r="M3497" s="14"/>
    </row>
    <row r="3498" spans="1:13" x14ac:dyDescent="0.45">
      <c r="A3498" s="32" t="str">
        <f>IF(Weighting!$P$18&gt;0,B3498,"")</f>
        <v/>
      </c>
      <c r="B3498">
        <f>Weighting!$C$18</f>
        <v>1.6037723571000002</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19</v>
      </c>
      <c r="I3498">
        <f t="shared" si="436"/>
        <v>0</v>
      </c>
      <c r="J3498">
        <f t="shared" si="437"/>
        <v>0</v>
      </c>
      <c r="K3498">
        <f>J3498*Weighting!$W$18</f>
        <v>0</v>
      </c>
      <c r="M3498" s="14"/>
    </row>
    <row r="3499" spans="1:13" x14ac:dyDescent="0.45">
      <c r="A3499" s="32" t="str">
        <f>IF(Weighting!$P$19&gt;0,B3499,"")</f>
        <v/>
      </c>
      <c r="B3499">
        <f>Weighting!$C$19</f>
        <v>1.7094471538000002</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19</v>
      </c>
      <c r="I3499">
        <f t="shared" si="436"/>
        <v>0</v>
      </c>
      <c r="J3499">
        <f t="shared" si="437"/>
        <v>0</v>
      </c>
      <c r="K3499">
        <f>J3499*Weighting!$W$19</f>
        <v>0</v>
      </c>
      <c r="M3499" s="14"/>
    </row>
    <row r="3500" spans="1:13" x14ac:dyDescent="0.45">
      <c r="A3500" s="32" t="str">
        <f>IF(Weighting!$P$20&gt;0,B3500,"")</f>
        <v/>
      </c>
      <c r="B3500">
        <f>Weighting!$C$20</f>
        <v>1.8151219505000002</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19</v>
      </c>
      <c r="I3500">
        <f t="shared" si="436"/>
        <v>0</v>
      </c>
      <c r="J3500">
        <f t="shared" si="437"/>
        <v>0</v>
      </c>
      <c r="K3500">
        <f>J3500*Weighting!$W$20</f>
        <v>0</v>
      </c>
      <c r="M3500" s="14"/>
    </row>
    <row r="3501" spans="1:13" x14ac:dyDescent="0.45">
      <c r="A3501" s="32" t="str">
        <f>IF(Weighting!$P$21&gt;0,B3501,"")</f>
        <v/>
      </c>
      <c r="B3501">
        <f>Weighting!$C$21</f>
        <v>1.9207967472000003</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19</v>
      </c>
      <c r="I3501">
        <f t="shared" si="436"/>
        <v>0</v>
      </c>
      <c r="J3501">
        <f t="shared" si="437"/>
        <v>0</v>
      </c>
      <c r="K3501">
        <f>J3501*Weighting!$W$21</f>
        <v>0</v>
      </c>
      <c r="M3501" s="14"/>
    </row>
    <row r="3502" spans="1:13" x14ac:dyDescent="0.45">
      <c r="A3502" s="32" t="str">
        <f>IF(Weighting!$P$22&gt;0,B3502,"")</f>
        <v/>
      </c>
      <c r="B3502">
        <f>Weighting!$C$22</f>
        <v>2.0264715439000001</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19</v>
      </c>
      <c r="I3502">
        <f t="shared" si="436"/>
        <v>0</v>
      </c>
      <c r="J3502">
        <f t="shared" si="437"/>
        <v>0</v>
      </c>
      <c r="K3502">
        <f>J3502*Weighting!$W$22</f>
        <v>0</v>
      </c>
      <c r="M3502" s="14"/>
    </row>
    <row r="3503" spans="1:13" x14ac:dyDescent="0.45">
      <c r="A3503" s="32" t="str">
        <f>IF(Weighting!$P$23&gt;0,B3503,"")</f>
        <v/>
      </c>
      <c r="B3503">
        <f>Weighting!$C$23</f>
        <v>2.1321463405999999</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19</v>
      </c>
      <c r="I3503">
        <f t="shared" si="436"/>
        <v>0</v>
      </c>
      <c r="J3503">
        <f t="shared" si="437"/>
        <v>0</v>
      </c>
      <c r="K3503">
        <f>J3503*Weighting!$W$23</f>
        <v>0</v>
      </c>
      <c r="M3503" s="14"/>
    </row>
    <row r="3504" spans="1:13" x14ac:dyDescent="0.45">
      <c r="A3504" s="32" t="str">
        <f>IF(Weighting!$P$24&gt;0,B3504,"")</f>
        <v/>
      </c>
      <c r="B3504">
        <f>Weighting!$C$24</f>
        <v>2.2378211372999997</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19</v>
      </c>
      <c r="I3504">
        <f t="shared" si="436"/>
        <v>0</v>
      </c>
      <c r="J3504">
        <f t="shared" si="437"/>
        <v>0</v>
      </c>
      <c r="K3504">
        <f>J3504*Weighting!$W$24</f>
        <v>0</v>
      </c>
      <c r="M3504" s="14"/>
    </row>
    <row r="3505" spans="1:25" x14ac:dyDescent="0.45">
      <c r="A3505" s="32" t="str">
        <f>IF(Weighting!$P$25&gt;0,B3505,"")</f>
        <v/>
      </c>
      <c r="B3505">
        <f>Weighting!$C$25</f>
        <v>2.3434959339999994</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19</v>
      </c>
      <c r="I3505">
        <f t="shared" si="436"/>
        <v>0</v>
      </c>
      <c r="J3505">
        <f t="shared" si="437"/>
        <v>0</v>
      </c>
      <c r="K3505">
        <f>J3505*Weighting!$W$25</f>
        <v>0</v>
      </c>
      <c r="M3505" s="14"/>
    </row>
    <row r="3506" spans="1:25" x14ac:dyDescent="0.45">
      <c r="O3506"/>
      <c r="P3506"/>
      <c r="Q3506"/>
      <c r="R3506"/>
    </row>
    <row r="3507" spans="1:25" ht="23.15" x14ac:dyDescent="0.6">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19</v>
      </c>
      <c r="N3507" s="27">
        <f>IF('Input and Summary Results'!$J$16="minimum",'Bin Analysis'!X3508/(M3507-1),'Bin Analysis'!Y3507/('Bin Analysis'!M3507-1))</f>
        <v>0</v>
      </c>
      <c r="O3507" s="27">
        <f>IF(M3507=FALSE,NA(),(VLOOKUP(1,C3510:K3529,4,FALSE))/(M3507-1))</f>
        <v>0.88888888888888884</v>
      </c>
      <c r="P3507" s="27">
        <f>IF(M3507=FALSE,NA(),SUM(J3510:J3529)/Weighting!$S$5)</f>
        <v>0.5</v>
      </c>
      <c r="Q3507" s="27">
        <f>IF(M3507=FALSE,NA(),SUM(K3510:K3529)/Weighting!$S$6)</f>
        <v>0.52173913043478259</v>
      </c>
      <c r="R3507" s="27">
        <f>IF(M3507=FALSE,NA(),(VLOOKUP(1,G3510:K3529,3,FALSE))/(M3507-1))</f>
        <v>0</v>
      </c>
      <c r="S3507" s="22" t="str">
        <f>IF(M3507=FALSE,NA(),IF(SUM(J3510:J3529)=2,"yes","no"))</f>
        <v>no</v>
      </c>
      <c r="X3507" s="2" cm="2">
        <f t="array" ref="X3507:X3508">FREQUENCY(IF('Data Transformation'!$B$425:$B$6424='Bin Analysis'!L3507,'Data Transformation'!$G$425:$G$6424),'Data Transformation'!$U$11)</f>
        <v>18</v>
      </c>
      <c r="Y3507" s="2" cm="2">
        <f t="array" ref="Y3507:Y3508">FREQUENCY(IF('Data Transformation'!$B$425:$B$6424='Bin Analysis'!L3507,'Data Transformation'!$G$425:$G$6424),'Data Transformation'!$U$12)</f>
        <v>2</v>
      </c>
    </row>
    <row r="3508" spans="1:25" x14ac:dyDescent="0.45">
      <c r="A3508" s="14" t="s">
        <v>67</v>
      </c>
      <c r="B3508" t="s">
        <v>47</v>
      </c>
      <c r="C3508" t="s">
        <v>5</v>
      </c>
      <c r="D3508" t="s">
        <v>100</v>
      </c>
      <c r="E3508" t="s">
        <v>101</v>
      </c>
      <c r="F3508" t="s">
        <v>102</v>
      </c>
      <c r="G3508" t="s">
        <v>70</v>
      </c>
      <c r="H3508" t="s">
        <v>31</v>
      </c>
      <c r="I3508" t="s">
        <v>32</v>
      </c>
      <c r="J3508" t="s">
        <v>46</v>
      </c>
      <c r="K3508" s="14" t="s">
        <v>45</v>
      </c>
      <c r="M3508" s="14"/>
      <c r="X3508" s="2">
        <v>0</v>
      </c>
      <c r="Y3508" s="2">
        <v>16</v>
      </c>
    </row>
    <row r="3509" spans="1:25" x14ac:dyDescent="0.4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45">
      <c r="A3510" s="32">
        <f>IF(Weighting!$P$6&gt;0,B3510,"")</f>
        <v>0.3356747967</v>
      </c>
      <c r="B3510">
        <f>Weighting!$C$6</f>
        <v>0.3356747967</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0</v>
      </c>
      <c r="I3510">
        <f>H3510-H3509</f>
        <v>0</v>
      </c>
      <c r="J3510">
        <f>IF(I3510=0,0,1)</f>
        <v>0</v>
      </c>
      <c r="K3510">
        <f>J3510*Weighting!$W$6</f>
        <v>0</v>
      </c>
      <c r="M3510" s="14"/>
    </row>
    <row r="3511" spans="1:25" x14ac:dyDescent="0.45">
      <c r="A3511" s="32">
        <f>IF(Weighting!$P$7&gt;0,B3511,"")</f>
        <v>0.44134959340000002</v>
      </c>
      <c r="B3511">
        <f>Weighting!$C$7</f>
        <v>0.44134959340000002</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0</v>
      </c>
      <c r="I3511">
        <f t="shared" ref="I3511:I3529" si="439">H3511-H3510</f>
        <v>0</v>
      </c>
      <c r="J3511">
        <f>IF(I3511=0,0,1)</f>
        <v>0</v>
      </c>
      <c r="K3511">
        <f>J3511*Weighting!$W$7</f>
        <v>0</v>
      </c>
      <c r="M3511" s="14"/>
    </row>
    <row r="3512" spans="1:25" x14ac:dyDescent="0.45">
      <c r="A3512" s="32">
        <f>IF(Weighting!$P$8&gt;0,B3512,"")</f>
        <v>0.54702439010000004</v>
      </c>
      <c r="B3512">
        <f>Weighting!$C$8</f>
        <v>0.54702439010000004</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1</v>
      </c>
      <c r="I3512">
        <f t="shared" si="439"/>
        <v>1</v>
      </c>
      <c r="J3512">
        <f t="shared" ref="J3512:J3529" si="440">IF(I3512=0,0,1)</f>
        <v>1</v>
      </c>
      <c r="K3512">
        <f>J3512*Weighting!$W$8</f>
        <v>3</v>
      </c>
      <c r="M3512" s="14"/>
    </row>
    <row r="3513" spans="1:25" x14ac:dyDescent="0.45">
      <c r="A3513" s="32">
        <f>IF(Weighting!$P$9&gt;0,B3513,"")</f>
        <v>0.65269918680000005</v>
      </c>
      <c r="B3513" s="50">
        <f>Weighting!$C$9</f>
        <v>0.65269918680000005</v>
      </c>
      <c r="C3513">
        <f>Weighting!$F$9</f>
        <v>0</v>
      </c>
      <c r="D3513" t="b">
        <f>IF(C3513=1,'Data Transformation'!$G$3+0.5*'Data Transformation'!$W$25,IF(C3514=1,D3514-'Data Transformation'!$W$25,FALSE))</f>
        <v>0</v>
      </c>
      <c r="E3513" t="str">
        <f t="array" ref="E3513">IF(ISLOGICAL(D3513),"",FREQUENCY(IF('Data Transformation'!$B$425:$B$8425='Bin Analysis'!$B3507,'Data Transformation'!$G$425:$G$8425),D3513))</f>
        <v/>
      </c>
      <c r="F3513" t="str">
        <f t="shared" si="438"/>
        <v/>
      </c>
      <c r="G3513">
        <f>Weighting!$H$9</f>
        <v>0</v>
      </c>
      <c r="H3513">
        <f t="array" ref="H3513">FREQUENCY(IF('Data Transformation'!$B$4:$B$8425=B3507,'Data Transformation'!$G$4:$G$8425),'Bin Analysis'!$B3513)</f>
        <v>1</v>
      </c>
      <c r="I3513">
        <f t="shared" si="439"/>
        <v>0</v>
      </c>
      <c r="J3513">
        <f t="shared" si="440"/>
        <v>0</v>
      </c>
      <c r="K3513">
        <f>J3513*Weighting!$W$9</f>
        <v>0</v>
      </c>
      <c r="M3513" s="14"/>
    </row>
    <row r="3514" spans="1:25" x14ac:dyDescent="0.45">
      <c r="A3514" s="32">
        <f>IF(Weighting!$P$10&gt;0,B3514,"")</f>
        <v>0.75837398350000007</v>
      </c>
      <c r="B3514">
        <f>Weighting!$C$10</f>
        <v>0.75837398350000007</v>
      </c>
      <c r="C3514">
        <f>Weighting!$F$10</f>
        <v>0</v>
      </c>
      <c r="D3514" t="b">
        <f>IF(C3514=1,'Data Transformation'!$G$3+0.5*'Data Transformation'!$W$25,IF(C3515=1,D3515-'Data Transformation'!$W$25,FALSE))</f>
        <v>0</v>
      </c>
      <c r="E3514" t="str">
        <f t="array" ref="E3514">IF(ISLOGICAL(D3514),"",FREQUENCY(IF('Data Transformation'!$B$425:$B$8425='Bin Analysis'!$B3507,'Data Transformation'!$G$425:$G$8425),D3514))</f>
        <v/>
      </c>
      <c r="F3514" t="str">
        <f t="shared" si="438"/>
        <v/>
      </c>
      <c r="G3514">
        <f>Weighting!$H$10</f>
        <v>0</v>
      </c>
      <c r="H3514">
        <f t="array" ref="H3514">FREQUENCY(IF('Data Transformation'!$B$4:$B$8425=B3507,'Data Transformation'!$G$4:$G$8425),'Bin Analysis'!$B3514)</f>
        <v>2</v>
      </c>
      <c r="I3514">
        <f t="shared" si="439"/>
        <v>1</v>
      </c>
      <c r="J3514">
        <f t="shared" si="440"/>
        <v>1</v>
      </c>
      <c r="K3514">
        <f>J3514*Weighting!$W$10</f>
        <v>3</v>
      </c>
      <c r="M3514" s="14"/>
    </row>
    <row r="3515" spans="1:25" x14ac:dyDescent="0.45">
      <c r="A3515" s="32">
        <f>IF(Weighting!$P$11&gt;0,B3515,"")</f>
        <v>0.86404878020000009</v>
      </c>
      <c r="B3515">
        <f>Weighting!$C$11</f>
        <v>0.86404878020000009</v>
      </c>
      <c r="C3515">
        <f>Weighting!$F$11</f>
        <v>0</v>
      </c>
      <c r="D3515" t="b">
        <f>IF(C3515=1,'Data Transformation'!$G$3+0.5*'Data Transformation'!$W$25,IF(C3516=1,D3516-'Data Transformation'!$W$25,FALSE))</f>
        <v>0</v>
      </c>
      <c r="E3515" t="str">
        <f t="array" ref="E3515">IF(ISLOGICAL(D3515),"",FREQUENCY(IF('Data Transformation'!$B$425:$B$8425='Bin Analysis'!$B3507,'Data Transformation'!$G$425:$G$8425),D3515))</f>
        <v/>
      </c>
      <c r="F3515" t="str">
        <f t="shared" si="438"/>
        <v/>
      </c>
      <c r="G3515">
        <f>Weighting!$H$11</f>
        <v>0</v>
      </c>
      <c r="H3515">
        <f t="array" ref="H3515">FREQUENCY(IF('Data Transformation'!$B$4:$B$8425=B3507,'Data Transformation'!$G$4:$G$8425),'Bin Analysis'!$B3515)</f>
        <v>3</v>
      </c>
      <c r="I3515">
        <f t="shared" si="439"/>
        <v>1</v>
      </c>
      <c r="J3515">
        <f t="shared" si="440"/>
        <v>1</v>
      </c>
      <c r="K3515">
        <f>J3515*Weighting!$W$11</f>
        <v>3</v>
      </c>
      <c r="M3515" s="14"/>
    </row>
    <row r="3516" spans="1:25" x14ac:dyDescent="0.45">
      <c r="A3516" s="32">
        <f>IF(Weighting!$P$12&gt;0,B3516,"")</f>
        <v>0.96972357690000011</v>
      </c>
      <c r="B3516">
        <f>Weighting!$C$12</f>
        <v>0.96972357690000011</v>
      </c>
      <c r="C3516">
        <f>Weighting!$F$12</f>
        <v>0</v>
      </c>
      <c r="D3516">
        <f>IF(C3516=1,'Data Transformation'!$G$3+0.5*'Data Transformation'!$W$25,IF(C3517=1,D3517-'Data Transformation'!$W$25,FALSE))</f>
        <v>0.76999999999999991</v>
      </c>
      <c r="E3516">
        <f t="array" ref="E3516">IF(ISLOGICAL(D3516),"",FREQUENCY(IF('Data Transformation'!$B$425:$B$8425='Bin Analysis'!$B3507,'Data Transformation'!$G$425:$G$8425),D3516))</f>
        <v>2</v>
      </c>
      <c r="F3516" t="e">
        <f t="shared" si="438"/>
        <v>#VALUE!</v>
      </c>
      <c r="G3516">
        <f>Weighting!$H$12</f>
        <v>0</v>
      </c>
      <c r="H3516">
        <f t="array" ref="H3516">FREQUENCY(IF('Data Transformation'!$B$4:$B$8425=B3507,'Data Transformation'!$G$4:$G$8425),'Bin Analysis'!$B3516)</f>
        <v>14</v>
      </c>
      <c r="I3516">
        <f t="shared" si="439"/>
        <v>11</v>
      </c>
      <c r="J3516">
        <f t="shared" si="440"/>
        <v>1</v>
      </c>
      <c r="K3516">
        <f>J3516*Weighting!$W$12</f>
        <v>2</v>
      </c>
      <c r="M3516" s="14"/>
    </row>
    <row r="3517" spans="1:25" x14ac:dyDescent="0.45">
      <c r="A3517" s="32">
        <f>IF(Weighting!$P$13&gt;0,B3517,"")</f>
        <v>1.0753983736000001</v>
      </c>
      <c r="B3517">
        <f>Weighting!$C$13</f>
        <v>1.0753983736000001</v>
      </c>
      <c r="C3517">
        <f>Weighting!$F$13</f>
        <v>1</v>
      </c>
      <c r="D3517">
        <f>IF(C3517=1,'Data Transformation'!$G$3+0.5*'Data Transformation'!$W$25,IF(C3518=1,D3518-'Data Transformation'!$W$25,FALSE))</f>
        <v>1.17</v>
      </c>
      <c r="E3517">
        <f t="array" ref="E3517">IF(ISLOGICAL(D3517),"",FREQUENCY(IF('Data Transformation'!$B$425:$B$8425='Bin Analysis'!$B3507,'Data Transformation'!$G$425:$G$8425),D3517))</f>
        <v>18</v>
      </c>
      <c r="F3517">
        <f t="shared" si="438"/>
        <v>16</v>
      </c>
      <c r="G3517">
        <f>Weighting!$H$13</f>
        <v>0</v>
      </c>
      <c r="H3517">
        <f t="array" ref="H3517">FREQUENCY(IF('Data Transformation'!$B$4:$B$8425=B3507,'Data Transformation'!$G$4:$G$8425),'Bin Analysis'!$B3517)</f>
        <v>19</v>
      </c>
      <c r="I3517">
        <f t="shared" si="439"/>
        <v>5</v>
      </c>
      <c r="J3517">
        <f t="shared" si="440"/>
        <v>1</v>
      </c>
      <c r="K3517">
        <f>J3517*Weighting!$W$13</f>
        <v>1</v>
      </c>
      <c r="M3517" s="14"/>
    </row>
    <row r="3518" spans="1:25" x14ac:dyDescent="0.45">
      <c r="A3518" s="32">
        <f>IF(Weighting!$P$14&gt;0,B3518,"")</f>
        <v>1.1810731703000001</v>
      </c>
      <c r="B3518">
        <f>Weighting!$C$14</f>
        <v>1.1810731703000001</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19</v>
      </c>
      <c r="I3518">
        <f t="shared" si="439"/>
        <v>0</v>
      </c>
      <c r="J3518">
        <f t="shared" si="440"/>
        <v>0</v>
      </c>
      <c r="K3518">
        <f>J3518*Weighting!$W$14</f>
        <v>0</v>
      </c>
      <c r="M3518" s="14"/>
    </row>
    <row r="3519" spans="1:25" x14ac:dyDescent="0.45">
      <c r="A3519" s="32">
        <f>IF(Weighting!$P$15&gt;0,B3519,"")</f>
        <v>1.2867489670000001</v>
      </c>
      <c r="B3519">
        <f>Weighting!$C$15</f>
        <v>1.2867489670000001</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19</v>
      </c>
      <c r="I3519">
        <f t="shared" si="439"/>
        <v>0</v>
      </c>
      <c r="J3519">
        <f t="shared" si="440"/>
        <v>0</v>
      </c>
      <c r="K3519">
        <f>J3519*Weighting!$W$15</f>
        <v>0</v>
      </c>
      <c r="M3519" s="14"/>
    </row>
    <row r="3520" spans="1:25" x14ac:dyDescent="0.45">
      <c r="A3520" s="32" t="str">
        <f>IF(Weighting!$P$16&gt;0,B3520,"")</f>
        <v/>
      </c>
      <c r="B3520">
        <f>Weighting!$C$16</f>
        <v>1.3924227637000002</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19</v>
      </c>
      <c r="I3520">
        <f t="shared" si="439"/>
        <v>0</v>
      </c>
      <c r="J3520">
        <f t="shared" si="440"/>
        <v>0</v>
      </c>
      <c r="K3520">
        <f>J3520*Weighting!$W$16</f>
        <v>0</v>
      </c>
      <c r="M3520" s="14"/>
    </row>
    <row r="3521" spans="1:25" x14ac:dyDescent="0.45">
      <c r="A3521" s="32" t="str">
        <f>IF(Weighting!$P$17&gt;0,B3521,"")</f>
        <v/>
      </c>
      <c r="B3521">
        <f>Weighting!$C$17</f>
        <v>1.4980975604000002</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19</v>
      </c>
      <c r="I3521">
        <f t="shared" si="439"/>
        <v>0</v>
      </c>
      <c r="J3521">
        <f t="shared" si="440"/>
        <v>0</v>
      </c>
      <c r="K3521">
        <f>J3521*Weighting!$W$17</f>
        <v>0</v>
      </c>
      <c r="M3521" s="14"/>
    </row>
    <row r="3522" spans="1:25" x14ac:dyDescent="0.45">
      <c r="A3522" s="32" t="str">
        <f>IF(Weighting!$P$18&gt;0,B3522,"")</f>
        <v/>
      </c>
      <c r="B3522">
        <f>Weighting!$C$18</f>
        <v>1.6037723571000002</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19</v>
      </c>
      <c r="I3522">
        <f t="shared" si="439"/>
        <v>0</v>
      </c>
      <c r="J3522">
        <f t="shared" si="440"/>
        <v>0</v>
      </c>
      <c r="K3522">
        <f>J3522*Weighting!$W$18</f>
        <v>0</v>
      </c>
      <c r="M3522" s="14"/>
    </row>
    <row r="3523" spans="1:25" x14ac:dyDescent="0.45">
      <c r="A3523" s="32" t="str">
        <f>IF(Weighting!$P$19&gt;0,B3523,"")</f>
        <v/>
      </c>
      <c r="B3523">
        <f>Weighting!$C$19</f>
        <v>1.7094471538000002</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19</v>
      </c>
      <c r="I3523">
        <f t="shared" si="439"/>
        <v>0</v>
      </c>
      <c r="J3523">
        <f t="shared" si="440"/>
        <v>0</v>
      </c>
      <c r="K3523">
        <f>J3523*Weighting!$W$19</f>
        <v>0</v>
      </c>
      <c r="M3523" s="14"/>
    </row>
    <row r="3524" spans="1:25" x14ac:dyDescent="0.45">
      <c r="A3524" s="32" t="str">
        <f>IF(Weighting!$P$20&gt;0,B3524,"")</f>
        <v/>
      </c>
      <c r="B3524">
        <f>Weighting!$C$20</f>
        <v>1.8151219505000002</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19</v>
      </c>
      <c r="I3524">
        <f t="shared" si="439"/>
        <v>0</v>
      </c>
      <c r="J3524">
        <f t="shared" si="440"/>
        <v>0</v>
      </c>
      <c r="K3524">
        <f>J3524*Weighting!$W$20</f>
        <v>0</v>
      </c>
      <c r="M3524" s="14"/>
    </row>
    <row r="3525" spans="1:25" x14ac:dyDescent="0.45">
      <c r="A3525" s="32" t="str">
        <f>IF(Weighting!$P$21&gt;0,B3525,"")</f>
        <v/>
      </c>
      <c r="B3525">
        <f>Weighting!$C$21</f>
        <v>1.9207967472000003</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19</v>
      </c>
      <c r="I3525">
        <f t="shared" si="439"/>
        <v>0</v>
      </c>
      <c r="J3525">
        <f t="shared" si="440"/>
        <v>0</v>
      </c>
      <c r="K3525">
        <f>J3525*Weighting!$W$21</f>
        <v>0</v>
      </c>
      <c r="M3525" s="14"/>
    </row>
    <row r="3526" spans="1:25" x14ac:dyDescent="0.45">
      <c r="A3526" s="32" t="str">
        <f>IF(Weighting!$P$22&gt;0,B3526,"")</f>
        <v/>
      </c>
      <c r="B3526">
        <f>Weighting!$C$22</f>
        <v>2.0264715439000001</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19</v>
      </c>
      <c r="I3526">
        <f t="shared" si="439"/>
        <v>0</v>
      </c>
      <c r="J3526">
        <f t="shared" si="440"/>
        <v>0</v>
      </c>
      <c r="K3526">
        <f>J3526*Weighting!$W$22</f>
        <v>0</v>
      </c>
      <c r="M3526" s="14"/>
    </row>
    <row r="3527" spans="1:25" x14ac:dyDescent="0.45">
      <c r="A3527" s="32" t="str">
        <f>IF(Weighting!$P$23&gt;0,B3527,"")</f>
        <v/>
      </c>
      <c r="B3527">
        <f>Weighting!$C$23</f>
        <v>2.1321463405999999</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19</v>
      </c>
      <c r="I3527">
        <f t="shared" si="439"/>
        <v>0</v>
      </c>
      <c r="J3527">
        <f t="shared" si="440"/>
        <v>0</v>
      </c>
      <c r="K3527">
        <f>J3527*Weighting!$W$23</f>
        <v>0</v>
      </c>
      <c r="M3527" s="14"/>
    </row>
    <row r="3528" spans="1:25" x14ac:dyDescent="0.45">
      <c r="A3528" s="32" t="str">
        <f>IF(Weighting!$P$24&gt;0,B3528,"")</f>
        <v/>
      </c>
      <c r="B3528">
        <f>Weighting!$C$24</f>
        <v>2.2378211372999997</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19</v>
      </c>
      <c r="I3528">
        <f t="shared" si="439"/>
        <v>0</v>
      </c>
      <c r="J3528">
        <f t="shared" si="440"/>
        <v>0</v>
      </c>
      <c r="K3528">
        <f>J3528*Weighting!$W$24</f>
        <v>0</v>
      </c>
      <c r="M3528" s="14"/>
    </row>
    <row r="3529" spans="1:25" x14ac:dyDescent="0.45">
      <c r="A3529" s="32" t="str">
        <f>IF(Weighting!$P$25&gt;0,B3529,"")</f>
        <v/>
      </c>
      <c r="B3529">
        <f>Weighting!$C$25</f>
        <v>2.3434959339999994</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19</v>
      </c>
      <c r="I3529">
        <f t="shared" si="439"/>
        <v>0</v>
      </c>
      <c r="J3529">
        <f t="shared" si="440"/>
        <v>0</v>
      </c>
      <c r="K3529">
        <f>J3529*Weighting!$W$25</f>
        <v>0</v>
      </c>
      <c r="M3529" s="14"/>
    </row>
    <row r="3530" spans="1:25" x14ac:dyDescent="0.45">
      <c r="O3530"/>
      <c r="P3530"/>
      <c r="Q3530"/>
      <c r="R3530"/>
    </row>
    <row r="3531" spans="1:25" ht="23.15" x14ac:dyDescent="0.6">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20</v>
      </c>
      <c r="N3531" s="27">
        <f>IF('Input and Summary Results'!$J$16="minimum",'Bin Analysis'!X3532/(M3531-1),'Bin Analysis'!Y3531/('Bin Analysis'!M3531-1))</f>
        <v>0</v>
      </c>
      <c r="O3531" s="27">
        <f>IF(M3531=FALSE,NA(),(VLOOKUP(1,C3534:K3553,4,FALSE))/(M3531-1))</f>
        <v>0.15789473684210525</v>
      </c>
      <c r="P3531" s="27">
        <f>IF(M3531=FALSE,NA(),SUM(J3534:J3553)/Weighting!$S$5)</f>
        <v>0.4</v>
      </c>
      <c r="Q3531" s="27">
        <f>IF(M3531=FALSE,NA(),SUM(K3534:K3553)/Weighting!$S$6)</f>
        <v>0.2608695652173913</v>
      </c>
      <c r="R3531" s="27">
        <f>IF(M3531=FALSE,NA(),(VLOOKUP(1,G3534:K3553,3,FALSE))/(M3531-1))</f>
        <v>0.73684210526315785</v>
      </c>
      <c r="S3531" s="22" t="str">
        <f>IF(M3531=FALSE,NA(),IF(SUM(J3534:J3553)=2,"yes","no"))</f>
        <v>no</v>
      </c>
      <c r="X3531" s="2" cm="2">
        <f t="array" ref="X3531:X3532">FREQUENCY(IF('Data Transformation'!$B$425:$B$6424='Bin Analysis'!L3531,'Data Transformation'!$G$425:$G$6424),'Data Transformation'!$U$11)</f>
        <v>19</v>
      </c>
      <c r="Y3531" s="2" cm="2">
        <f t="array" ref="Y3531:Y3532">FREQUENCY(IF('Data Transformation'!$B$425:$B$6424='Bin Analysis'!L3531,'Data Transformation'!$G$425:$G$6424),'Data Transformation'!$U$12)</f>
        <v>16</v>
      </c>
    </row>
    <row r="3532" spans="1:25" x14ac:dyDescent="0.45">
      <c r="A3532" s="14" t="s">
        <v>67</v>
      </c>
      <c r="B3532" t="s">
        <v>47</v>
      </c>
      <c r="C3532" t="s">
        <v>5</v>
      </c>
      <c r="D3532" t="s">
        <v>100</v>
      </c>
      <c r="E3532" t="s">
        <v>101</v>
      </c>
      <c r="F3532" t="s">
        <v>102</v>
      </c>
      <c r="G3532" t="s">
        <v>70</v>
      </c>
      <c r="H3532" t="s">
        <v>31</v>
      </c>
      <c r="I3532" t="s">
        <v>32</v>
      </c>
      <c r="J3532" t="s">
        <v>46</v>
      </c>
      <c r="K3532" s="14" t="s">
        <v>45</v>
      </c>
      <c r="M3532" s="14"/>
      <c r="X3532" s="2">
        <v>0</v>
      </c>
      <c r="Y3532" s="2">
        <v>3</v>
      </c>
    </row>
    <row r="3533" spans="1:25" x14ac:dyDescent="0.4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45">
      <c r="A3534" s="32">
        <f>IF(Weighting!$P$6&gt;0,B3534,"")</f>
        <v>0.3356747967</v>
      </c>
      <c r="B3534">
        <f>Weighting!$C$6</f>
        <v>0.3356747967</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14</v>
      </c>
      <c r="I3534">
        <f>H3534-H3533</f>
        <v>14</v>
      </c>
      <c r="J3534">
        <f>IF(I3534=0,0,1)</f>
        <v>1</v>
      </c>
      <c r="K3534">
        <f>J3534*Weighting!$W$6</f>
        <v>1</v>
      </c>
      <c r="M3534" s="14"/>
    </row>
    <row r="3535" spans="1:25" x14ac:dyDescent="0.45">
      <c r="A3535" s="32">
        <f>IF(Weighting!$P$7&gt;0,B3535,"")</f>
        <v>0.44134959340000002</v>
      </c>
      <c r="B3535">
        <f>Weighting!$C$7</f>
        <v>0.44134959340000002</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16</v>
      </c>
      <c r="I3535">
        <f t="shared" ref="I3535:I3553" si="442">H3535-H3534</f>
        <v>2</v>
      </c>
      <c r="J3535">
        <f>IF(I3535=0,0,1)</f>
        <v>1</v>
      </c>
      <c r="K3535">
        <f>J3535*Weighting!$W$7</f>
        <v>2</v>
      </c>
      <c r="M3535" s="14"/>
    </row>
    <row r="3536" spans="1:25" x14ac:dyDescent="0.45">
      <c r="A3536" s="32">
        <f>IF(Weighting!$P$8&gt;0,B3536,"")</f>
        <v>0.54702439010000004</v>
      </c>
      <c r="B3536">
        <f>Weighting!$C$8</f>
        <v>0.54702439010000004</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16</v>
      </c>
      <c r="I3536">
        <f t="shared" si="442"/>
        <v>0</v>
      </c>
      <c r="J3536">
        <f t="shared" ref="J3536:J3553" si="443">IF(I3536=0,0,1)</f>
        <v>0</v>
      </c>
      <c r="K3536">
        <f>J3536*Weighting!$W$8</f>
        <v>0</v>
      </c>
      <c r="M3536" s="14"/>
    </row>
    <row r="3537" spans="1:13" x14ac:dyDescent="0.45">
      <c r="A3537" s="32">
        <f>IF(Weighting!$P$9&gt;0,B3537,"")</f>
        <v>0.65269918680000005</v>
      </c>
      <c r="B3537" s="50">
        <f>Weighting!$C$9</f>
        <v>0.65269918680000005</v>
      </c>
      <c r="C3537">
        <f>Weighting!$F$9</f>
        <v>0</v>
      </c>
      <c r="D3537" t="b">
        <f>IF(C3537=1,'Data Transformation'!$G$3+0.5*'Data Transformation'!$W$25,IF(C3538=1,D3538-'Data Transformation'!$W$25,FALSE))</f>
        <v>0</v>
      </c>
      <c r="E3537" t="str">
        <f t="array" ref="E3537">IF(ISLOGICAL(D3537),"",FREQUENCY(IF('Data Transformation'!$B$425:$B$8425='Bin Analysis'!$B3531,'Data Transformation'!$G$425:$G$8425),D3537))</f>
        <v/>
      </c>
      <c r="F3537" t="str">
        <f t="shared" si="441"/>
        <v/>
      </c>
      <c r="G3537">
        <f>Weighting!$H$9</f>
        <v>0</v>
      </c>
      <c r="H3537">
        <f t="array" ref="H3537">FREQUENCY(IF('Data Transformation'!$B$4:$B$8425=B3531,'Data Transformation'!$G$4:$G$8425),'Bin Analysis'!$B3537)</f>
        <v>16</v>
      </c>
      <c r="I3537">
        <f t="shared" si="442"/>
        <v>0</v>
      </c>
      <c r="J3537">
        <f t="shared" si="443"/>
        <v>0</v>
      </c>
      <c r="K3537">
        <f>J3537*Weighting!$W$9</f>
        <v>0</v>
      </c>
      <c r="M3537" s="14"/>
    </row>
    <row r="3538" spans="1:13" x14ac:dyDescent="0.45">
      <c r="A3538" s="32">
        <f>IF(Weighting!$P$10&gt;0,B3538,"")</f>
        <v>0.75837398350000007</v>
      </c>
      <c r="B3538">
        <f>Weighting!$C$10</f>
        <v>0.75837398350000007</v>
      </c>
      <c r="C3538">
        <f>Weighting!$F$10</f>
        <v>0</v>
      </c>
      <c r="D3538" t="b">
        <f>IF(C3538=1,'Data Transformation'!$G$3+0.5*'Data Transformation'!$W$25,IF(C3539=1,D3539-'Data Transformation'!$W$25,FALSE))</f>
        <v>0</v>
      </c>
      <c r="E3538" t="str">
        <f t="array" ref="E3538">IF(ISLOGICAL(D3538),"",FREQUENCY(IF('Data Transformation'!$B$425:$B$8425='Bin Analysis'!$B3531,'Data Transformation'!$G$425:$G$8425),D3538))</f>
        <v/>
      </c>
      <c r="F3538" t="str">
        <f t="shared" si="441"/>
        <v/>
      </c>
      <c r="G3538">
        <f>Weighting!$H$10</f>
        <v>0</v>
      </c>
      <c r="H3538">
        <f t="array" ref="H3538">FREQUENCY(IF('Data Transformation'!$B$4:$B$8425=B3531,'Data Transformation'!$G$4:$G$8425),'Bin Analysis'!$B3538)</f>
        <v>16</v>
      </c>
      <c r="I3538">
        <f t="shared" si="442"/>
        <v>0</v>
      </c>
      <c r="J3538">
        <f t="shared" si="443"/>
        <v>0</v>
      </c>
      <c r="K3538">
        <f>J3538*Weighting!$W$10</f>
        <v>0</v>
      </c>
      <c r="M3538" s="14"/>
    </row>
    <row r="3539" spans="1:13" x14ac:dyDescent="0.45">
      <c r="A3539" s="32">
        <f>IF(Weighting!$P$11&gt;0,B3539,"")</f>
        <v>0.86404878020000009</v>
      </c>
      <c r="B3539">
        <f>Weighting!$C$11</f>
        <v>0.86404878020000009</v>
      </c>
      <c r="C3539">
        <f>Weighting!$F$11</f>
        <v>0</v>
      </c>
      <c r="D3539" t="b">
        <f>IF(C3539=1,'Data Transformation'!$G$3+0.5*'Data Transformation'!$W$25,IF(C3540=1,D3540-'Data Transformation'!$W$25,FALSE))</f>
        <v>0</v>
      </c>
      <c r="E3539" t="str">
        <f t="array" ref="E3539">IF(ISLOGICAL(D3539),"",FREQUENCY(IF('Data Transformation'!$B$425:$B$8425='Bin Analysis'!$B3531,'Data Transformation'!$G$425:$G$8425),D3539))</f>
        <v/>
      </c>
      <c r="F3539" t="str">
        <f t="shared" si="441"/>
        <v/>
      </c>
      <c r="G3539">
        <f>Weighting!$H$11</f>
        <v>0</v>
      </c>
      <c r="H3539">
        <f t="array" ref="H3539">FREQUENCY(IF('Data Transformation'!$B$4:$B$8425=B3531,'Data Transformation'!$G$4:$G$8425),'Bin Analysis'!$B3539)</f>
        <v>16</v>
      </c>
      <c r="I3539">
        <f t="shared" si="442"/>
        <v>0</v>
      </c>
      <c r="J3539">
        <f t="shared" si="443"/>
        <v>0</v>
      </c>
      <c r="K3539">
        <f>J3539*Weighting!$W$11</f>
        <v>0</v>
      </c>
      <c r="M3539" s="14"/>
    </row>
    <row r="3540" spans="1:13" x14ac:dyDescent="0.45">
      <c r="A3540" s="32">
        <f>IF(Weighting!$P$12&gt;0,B3540,"")</f>
        <v>0.96972357690000011</v>
      </c>
      <c r="B3540">
        <f>Weighting!$C$12</f>
        <v>0.96972357690000011</v>
      </c>
      <c r="C3540">
        <f>Weighting!$F$12</f>
        <v>0</v>
      </c>
      <c r="D3540">
        <f>IF(C3540=1,'Data Transformation'!$G$3+0.5*'Data Transformation'!$W$25,IF(C3541=1,D3541-'Data Transformation'!$W$25,FALSE))</f>
        <v>0.76999999999999991</v>
      </c>
      <c r="E3540">
        <f t="array" ref="E3540">IF(ISLOGICAL(D3540),"",FREQUENCY(IF('Data Transformation'!$B$425:$B$8425='Bin Analysis'!$B3531,'Data Transformation'!$G$425:$G$8425),D3540))</f>
        <v>16</v>
      </c>
      <c r="F3540" t="e">
        <f t="shared" si="441"/>
        <v>#VALUE!</v>
      </c>
      <c r="G3540">
        <f>Weighting!$H$12</f>
        <v>0</v>
      </c>
      <c r="H3540">
        <f t="array" ref="H3540">FREQUENCY(IF('Data Transformation'!$B$4:$B$8425=B3531,'Data Transformation'!$G$4:$G$8425),'Bin Analysis'!$B3540)</f>
        <v>18</v>
      </c>
      <c r="I3540">
        <f t="shared" si="442"/>
        <v>2</v>
      </c>
      <c r="J3540">
        <f t="shared" si="443"/>
        <v>1</v>
      </c>
      <c r="K3540">
        <f>J3540*Weighting!$W$12</f>
        <v>2</v>
      </c>
      <c r="M3540" s="14"/>
    </row>
    <row r="3541" spans="1:13" x14ac:dyDescent="0.45">
      <c r="A3541" s="32">
        <f>IF(Weighting!$P$13&gt;0,B3541,"")</f>
        <v>1.0753983736000001</v>
      </c>
      <c r="B3541">
        <f>Weighting!$C$13</f>
        <v>1.0753983736000001</v>
      </c>
      <c r="C3541">
        <f>Weighting!$F$13</f>
        <v>1</v>
      </c>
      <c r="D3541">
        <f>IF(C3541=1,'Data Transformation'!$G$3+0.5*'Data Transformation'!$W$25,IF(C3542=1,D3542-'Data Transformation'!$W$25,FALSE))</f>
        <v>1.17</v>
      </c>
      <c r="E3541">
        <f t="array" ref="E3541">IF(ISLOGICAL(D3541),"",FREQUENCY(IF('Data Transformation'!$B$425:$B$8425='Bin Analysis'!$B3531,'Data Transformation'!$G$425:$G$8425),D3541))</f>
        <v>19</v>
      </c>
      <c r="F3541">
        <f t="shared" si="441"/>
        <v>3</v>
      </c>
      <c r="G3541">
        <f>Weighting!$H$13</f>
        <v>0</v>
      </c>
      <c r="H3541">
        <f t="array" ref="H3541">FREQUENCY(IF('Data Transformation'!$B$4:$B$8425=B3531,'Data Transformation'!$G$4:$G$8425),'Bin Analysis'!$B3541)</f>
        <v>20</v>
      </c>
      <c r="I3541">
        <f t="shared" si="442"/>
        <v>2</v>
      </c>
      <c r="J3541">
        <f t="shared" si="443"/>
        <v>1</v>
      </c>
      <c r="K3541">
        <f>J3541*Weighting!$W$13</f>
        <v>1</v>
      </c>
      <c r="M3541" s="14"/>
    </row>
    <row r="3542" spans="1:13" x14ac:dyDescent="0.45">
      <c r="A3542" s="32">
        <f>IF(Weighting!$P$14&gt;0,B3542,"")</f>
        <v>1.1810731703000001</v>
      </c>
      <c r="B3542">
        <f>Weighting!$C$14</f>
        <v>1.1810731703000001</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20</v>
      </c>
      <c r="I3542">
        <f t="shared" si="442"/>
        <v>0</v>
      </c>
      <c r="J3542">
        <f t="shared" si="443"/>
        <v>0</v>
      </c>
      <c r="K3542">
        <f>J3542*Weighting!$W$14</f>
        <v>0</v>
      </c>
      <c r="M3542" s="14"/>
    </row>
    <row r="3543" spans="1:13" x14ac:dyDescent="0.45">
      <c r="A3543" s="32">
        <f>IF(Weighting!$P$15&gt;0,B3543,"")</f>
        <v>1.2867489670000001</v>
      </c>
      <c r="B3543">
        <f>Weighting!$C$15</f>
        <v>1.2867489670000001</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20</v>
      </c>
      <c r="I3543">
        <f t="shared" si="442"/>
        <v>0</v>
      </c>
      <c r="J3543">
        <f t="shared" si="443"/>
        <v>0</v>
      </c>
      <c r="K3543">
        <f>J3543*Weighting!$W$15</f>
        <v>0</v>
      </c>
      <c r="M3543" s="14"/>
    </row>
    <row r="3544" spans="1:13" x14ac:dyDescent="0.45">
      <c r="A3544" s="32" t="str">
        <f>IF(Weighting!$P$16&gt;0,B3544,"")</f>
        <v/>
      </c>
      <c r="B3544">
        <f>Weighting!$C$16</f>
        <v>1.3924227637000002</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20</v>
      </c>
      <c r="I3544">
        <f t="shared" si="442"/>
        <v>0</v>
      </c>
      <c r="J3544">
        <f t="shared" si="443"/>
        <v>0</v>
      </c>
      <c r="K3544">
        <f>J3544*Weighting!$W$16</f>
        <v>0</v>
      </c>
      <c r="M3544" s="14"/>
    </row>
    <row r="3545" spans="1:13" x14ac:dyDescent="0.45">
      <c r="A3545" s="32" t="str">
        <f>IF(Weighting!$P$17&gt;0,B3545,"")</f>
        <v/>
      </c>
      <c r="B3545">
        <f>Weighting!$C$17</f>
        <v>1.4980975604000002</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20</v>
      </c>
      <c r="I3545">
        <f t="shared" si="442"/>
        <v>0</v>
      </c>
      <c r="J3545">
        <f t="shared" si="443"/>
        <v>0</v>
      </c>
      <c r="K3545">
        <f>J3545*Weighting!$W$17</f>
        <v>0</v>
      </c>
      <c r="M3545" s="14"/>
    </row>
    <row r="3546" spans="1:13" x14ac:dyDescent="0.45">
      <c r="A3546" s="32" t="str">
        <f>IF(Weighting!$P$18&gt;0,B3546,"")</f>
        <v/>
      </c>
      <c r="B3546">
        <f>Weighting!$C$18</f>
        <v>1.6037723571000002</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20</v>
      </c>
      <c r="I3546">
        <f t="shared" si="442"/>
        <v>0</v>
      </c>
      <c r="J3546">
        <f t="shared" si="443"/>
        <v>0</v>
      </c>
      <c r="K3546">
        <f>J3546*Weighting!$W$18</f>
        <v>0</v>
      </c>
      <c r="M3546" s="14"/>
    </row>
    <row r="3547" spans="1:13" x14ac:dyDescent="0.45">
      <c r="A3547" s="32" t="str">
        <f>IF(Weighting!$P$19&gt;0,B3547,"")</f>
        <v/>
      </c>
      <c r="B3547">
        <f>Weighting!$C$19</f>
        <v>1.7094471538000002</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20</v>
      </c>
      <c r="I3547">
        <f t="shared" si="442"/>
        <v>0</v>
      </c>
      <c r="J3547">
        <f t="shared" si="443"/>
        <v>0</v>
      </c>
      <c r="K3547">
        <f>J3547*Weighting!$W$19</f>
        <v>0</v>
      </c>
      <c r="M3547" s="14"/>
    </row>
    <row r="3548" spans="1:13" x14ac:dyDescent="0.45">
      <c r="A3548" s="32" t="str">
        <f>IF(Weighting!$P$20&gt;0,B3548,"")</f>
        <v/>
      </c>
      <c r="B3548">
        <f>Weighting!$C$20</f>
        <v>1.8151219505000002</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20</v>
      </c>
      <c r="I3548">
        <f t="shared" si="442"/>
        <v>0</v>
      </c>
      <c r="J3548">
        <f t="shared" si="443"/>
        <v>0</v>
      </c>
      <c r="K3548">
        <f>J3548*Weighting!$W$20</f>
        <v>0</v>
      </c>
      <c r="M3548" s="14"/>
    </row>
    <row r="3549" spans="1:13" x14ac:dyDescent="0.45">
      <c r="A3549" s="32" t="str">
        <f>IF(Weighting!$P$21&gt;0,B3549,"")</f>
        <v/>
      </c>
      <c r="B3549">
        <f>Weighting!$C$21</f>
        <v>1.9207967472000003</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20</v>
      </c>
      <c r="I3549">
        <f t="shared" si="442"/>
        <v>0</v>
      </c>
      <c r="J3549">
        <f t="shared" si="443"/>
        <v>0</v>
      </c>
      <c r="K3549">
        <f>J3549*Weighting!$W$21</f>
        <v>0</v>
      </c>
      <c r="M3549" s="14"/>
    </row>
    <row r="3550" spans="1:13" x14ac:dyDescent="0.45">
      <c r="A3550" s="32" t="str">
        <f>IF(Weighting!$P$22&gt;0,B3550,"")</f>
        <v/>
      </c>
      <c r="B3550">
        <f>Weighting!$C$22</f>
        <v>2.0264715439000001</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20</v>
      </c>
      <c r="I3550">
        <f t="shared" si="442"/>
        <v>0</v>
      </c>
      <c r="J3550">
        <f t="shared" si="443"/>
        <v>0</v>
      </c>
      <c r="K3550">
        <f>J3550*Weighting!$W$22</f>
        <v>0</v>
      </c>
      <c r="M3550" s="14"/>
    </row>
    <row r="3551" spans="1:13" x14ac:dyDescent="0.45">
      <c r="A3551" s="32" t="str">
        <f>IF(Weighting!$P$23&gt;0,B3551,"")</f>
        <v/>
      </c>
      <c r="B3551">
        <f>Weighting!$C$23</f>
        <v>2.1321463405999999</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20</v>
      </c>
      <c r="I3551">
        <f t="shared" si="442"/>
        <v>0</v>
      </c>
      <c r="J3551">
        <f t="shared" si="443"/>
        <v>0</v>
      </c>
      <c r="K3551">
        <f>J3551*Weighting!$W$23</f>
        <v>0</v>
      </c>
      <c r="M3551" s="14"/>
    </row>
    <row r="3552" spans="1:13" x14ac:dyDescent="0.45">
      <c r="A3552" s="32" t="str">
        <f>IF(Weighting!$P$24&gt;0,B3552,"")</f>
        <v/>
      </c>
      <c r="B3552">
        <f>Weighting!$C$24</f>
        <v>2.2378211372999997</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20</v>
      </c>
      <c r="I3552">
        <f t="shared" si="442"/>
        <v>0</v>
      </c>
      <c r="J3552">
        <f t="shared" si="443"/>
        <v>0</v>
      </c>
      <c r="K3552">
        <f>J3552*Weighting!$W$24</f>
        <v>0</v>
      </c>
      <c r="M3552" s="14"/>
    </row>
    <row r="3553" spans="1:25" x14ac:dyDescent="0.45">
      <c r="A3553" s="32" t="str">
        <f>IF(Weighting!$P$25&gt;0,B3553,"")</f>
        <v/>
      </c>
      <c r="B3553">
        <f>Weighting!$C$25</f>
        <v>2.3434959339999994</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20</v>
      </c>
      <c r="I3553">
        <f t="shared" si="442"/>
        <v>0</v>
      </c>
      <c r="J3553">
        <f t="shared" si="443"/>
        <v>0</v>
      </c>
      <c r="K3553">
        <f>J3553*Weighting!$W$25</f>
        <v>0</v>
      </c>
      <c r="M3553" s="14"/>
    </row>
    <row r="3554" spans="1:25" x14ac:dyDescent="0.45">
      <c r="O3554"/>
      <c r="P3554"/>
      <c r="Q3554"/>
      <c r="R3554"/>
    </row>
    <row r="3555" spans="1:25" ht="23.15" x14ac:dyDescent="0.6">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20</v>
      </c>
      <c r="N3555" s="27">
        <f>IF('Input and Summary Results'!$J$16="minimum",'Bin Analysis'!X3556/(M3555-1),'Bin Analysis'!Y3555/('Bin Analysis'!M3555-1))</f>
        <v>0</v>
      </c>
      <c r="O3555" s="27">
        <f>IF(M3555=FALSE,NA(),(VLOOKUP(1,C3558:K3577,4,FALSE))/(M3555-1))</f>
        <v>0.31578947368421051</v>
      </c>
      <c r="P3555" s="27">
        <f>IF(M3555=FALSE,NA(),SUM(J3558:J3577)/Weighting!$S$5)</f>
        <v>0.5</v>
      </c>
      <c r="Q3555" s="27">
        <f>IF(M3555=FALSE,NA(),SUM(K3558:K3577)/Weighting!$S$6)</f>
        <v>0.43478260869565216</v>
      </c>
      <c r="R3555" s="27">
        <f>IF(M3555=FALSE,NA(),(VLOOKUP(1,G3558:K3577,3,FALSE))/(M3555-1))</f>
        <v>0.63157894736842102</v>
      </c>
      <c r="S3555" s="22" t="str">
        <f>IF(M3555=FALSE,NA(),IF(SUM(J3558:J3577)=2,"yes","no"))</f>
        <v>no</v>
      </c>
      <c r="X3555" s="2" cm="2">
        <f t="array" ref="X3555:X3556">FREQUENCY(IF('Data Transformation'!$B$425:$B$6424='Bin Analysis'!L3555,'Data Transformation'!$G$425:$G$6424),'Data Transformation'!$U$11)</f>
        <v>19</v>
      </c>
      <c r="Y3555" s="2" cm="2">
        <f t="array" ref="Y3555:Y3556">FREQUENCY(IF('Data Transformation'!$B$425:$B$6424='Bin Analysis'!L3555,'Data Transformation'!$G$425:$G$6424),'Data Transformation'!$U$12)</f>
        <v>13</v>
      </c>
    </row>
    <row r="3556" spans="1:25" x14ac:dyDescent="0.45">
      <c r="A3556" s="14" t="s">
        <v>67</v>
      </c>
      <c r="B3556" t="s">
        <v>47</v>
      </c>
      <c r="C3556" t="s">
        <v>5</v>
      </c>
      <c r="D3556" t="s">
        <v>100</v>
      </c>
      <c r="E3556" t="s">
        <v>101</v>
      </c>
      <c r="F3556" t="s">
        <v>102</v>
      </c>
      <c r="G3556" t="s">
        <v>70</v>
      </c>
      <c r="H3556" t="s">
        <v>31</v>
      </c>
      <c r="I3556" t="s">
        <v>32</v>
      </c>
      <c r="J3556" t="s">
        <v>46</v>
      </c>
      <c r="K3556" s="14" t="s">
        <v>45</v>
      </c>
      <c r="M3556" s="14"/>
      <c r="X3556" s="2">
        <v>0</v>
      </c>
      <c r="Y3556" s="2">
        <v>6</v>
      </c>
    </row>
    <row r="3557" spans="1:25" x14ac:dyDescent="0.4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45">
      <c r="A3558" s="32">
        <f>IF(Weighting!$P$6&gt;0,B3558,"")</f>
        <v>0.3356747967</v>
      </c>
      <c r="B3558">
        <f>Weighting!$C$6</f>
        <v>0.3356747967</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12</v>
      </c>
      <c r="I3558">
        <f>H3558-H3557</f>
        <v>12</v>
      </c>
      <c r="J3558">
        <f>IF(I3558=0,0,1)</f>
        <v>1</v>
      </c>
      <c r="K3558">
        <f>J3558*Weighting!$W$6</f>
        <v>1</v>
      </c>
      <c r="M3558" s="14"/>
    </row>
    <row r="3559" spans="1:25" x14ac:dyDescent="0.45">
      <c r="A3559" s="32">
        <f>IF(Weighting!$P$7&gt;0,B3559,"")</f>
        <v>0.44134959340000002</v>
      </c>
      <c r="B3559">
        <f>Weighting!$C$7</f>
        <v>0.44134959340000002</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12</v>
      </c>
      <c r="I3559">
        <f t="shared" ref="I3559:I3577" si="445">H3559-H3558</f>
        <v>0</v>
      </c>
      <c r="J3559">
        <f>IF(I3559=0,0,1)</f>
        <v>0</v>
      </c>
      <c r="K3559">
        <f>J3559*Weighting!$W$7</f>
        <v>0</v>
      </c>
      <c r="M3559" s="14"/>
    </row>
    <row r="3560" spans="1:25" x14ac:dyDescent="0.45">
      <c r="A3560" s="32">
        <f>IF(Weighting!$P$8&gt;0,B3560,"")</f>
        <v>0.54702439010000004</v>
      </c>
      <c r="B3560">
        <f>Weighting!$C$8</f>
        <v>0.54702439010000004</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12</v>
      </c>
      <c r="I3560">
        <f t="shared" si="445"/>
        <v>0</v>
      </c>
      <c r="J3560">
        <f t="shared" ref="J3560:J3577" si="446">IF(I3560=0,0,1)</f>
        <v>0</v>
      </c>
      <c r="K3560">
        <f>J3560*Weighting!$W$8</f>
        <v>0</v>
      </c>
      <c r="M3560" s="14"/>
    </row>
    <row r="3561" spans="1:25" x14ac:dyDescent="0.45">
      <c r="A3561" s="32">
        <f>IF(Weighting!$P$9&gt;0,B3561,"")</f>
        <v>0.65269918680000005</v>
      </c>
      <c r="B3561" s="50">
        <f>Weighting!$C$9</f>
        <v>0.65269918680000005</v>
      </c>
      <c r="C3561">
        <f>Weighting!$F$9</f>
        <v>0</v>
      </c>
      <c r="D3561" t="b">
        <f>IF(C3561=1,'Data Transformation'!$G$3+0.5*'Data Transformation'!$W$25,IF(C3562=1,D3562-'Data Transformation'!$W$25,FALSE))</f>
        <v>0</v>
      </c>
      <c r="E3561" t="str">
        <f t="array" ref="E3561">IF(ISLOGICAL(D3561),"",FREQUENCY(IF('Data Transformation'!$B$425:$B$8425='Bin Analysis'!$B3555,'Data Transformation'!$G$425:$G$8425),D3561))</f>
        <v/>
      </c>
      <c r="F3561" t="str">
        <f t="shared" si="444"/>
        <v/>
      </c>
      <c r="G3561">
        <f>Weighting!$H$9</f>
        <v>0</v>
      </c>
      <c r="H3561">
        <f t="array" ref="H3561">FREQUENCY(IF('Data Transformation'!$B$4:$B$8425=B3555,'Data Transformation'!$G$4:$G$8425),'Bin Analysis'!$B3561)</f>
        <v>12</v>
      </c>
      <c r="I3561">
        <f t="shared" si="445"/>
        <v>0</v>
      </c>
      <c r="J3561">
        <f t="shared" si="446"/>
        <v>0</v>
      </c>
      <c r="K3561">
        <f>J3561*Weighting!$W$9</f>
        <v>0</v>
      </c>
      <c r="M3561" s="14"/>
    </row>
    <row r="3562" spans="1:25" x14ac:dyDescent="0.45">
      <c r="A3562" s="32">
        <f>IF(Weighting!$P$10&gt;0,B3562,"")</f>
        <v>0.75837398350000007</v>
      </c>
      <c r="B3562">
        <f>Weighting!$C$10</f>
        <v>0.75837398350000007</v>
      </c>
      <c r="C3562">
        <f>Weighting!$F$10</f>
        <v>0</v>
      </c>
      <c r="D3562" t="b">
        <f>IF(C3562=1,'Data Transformation'!$G$3+0.5*'Data Transformation'!$W$25,IF(C3563=1,D3563-'Data Transformation'!$W$25,FALSE))</f>
        <v>0</v>
      </c>
      <c r="E3562" t="str">
        <f t="array" ref="E3562">IF(ISLOGICAL(D3562),"",FREQUENCY(IF('Data Transformation'!$B$425:$B$8425='Bin Analysis'!$B3555,'Data Transformation'!$G$425:$G$8425),D3562))</f>
        <v/>
      </c>
      <c r="F3562" t="str">
        <f t="shared" si="444"/>
        <v/>
      </c>
      <c r="G3562">
        <f>Weighting!$H$10</f>
        <v>0</v>
      </c>
      <c r="H3562">
        <f t="array" ref="H3562">FREQUENCY(IF('Data Transformation'!$B$4:$B$8425=B3555,'Data Transformation'!$G$4:$G$8425),'Bin Analysis'!$B3562)</f>
        <v>13</v>
      </c>
      <c r="I3562">
        <f t="shared" si="445"/>
        <v>1</v>
      </c>
      <c r="J3562">
        <f t="shared" si="446"/>
        <v>1</v>
      </c>
      <c r="K3562">
        <f>J3562*Weighting!$W$10</f>
        <v>3</v>
      </c>
      <c r="M3562" s="14"/>
    </row>
    <row r="3563" spans="1:25" x14ac:dyDescent="0.45">
      <c r="A3563" s="32">
        <f>IF(Weighting!$P$11&gt;0,B3563,"")</f>
        <v>0.86404878020000009</v>
      </c>
      <c r="B3563">
        <f>Weighting!$C$11</f>
        <v>0.86404878020000009</v>
      </c>
      <c r="C3563">
        <f>Weighting!$F$11</f>
        <v>0</v>
      </c>
      <c r="D3563" t="b">
        <f>IF(C3563=1,'Data Transformation'!$G$3+0.5*'Data Transformation'!$W$25,IF(C3564=1,D3564-'Data Transformation'!$W$25,FALSE))</f>
        <v>0</v>
      </c>
      <c r="E3563" t="str">
        <f t="array" ref="E3563">IF(ISLOGICAL(D3563),"",FREQUENCY(IF('Data Transformation'!$B$425:$B$8425='Bin Analysis'!$B3555,'Data Transformation'!$G$425:$G$8425),D3563))</f>
        <v/>
      </c>
      <c r="F3563" t="str">
        <f t="shared" si="444"/>
        <v/>
      </c>
      <c r="G3563">
        <f>Weighting!$H$11</f>
        <v>0</v>
      </c>
      <c r="H3563">
        <f t="array" ref="H3563">FREQUENCY(IF('Data Transformation'!$B$4:$B$8425=B3555,'Data Transformation'!$G$4:$G$8425),'Bin Analysis'!$B3563)</f>
        <v>15</v>
      </c>
      <c r="I3563">
        <f t="shared" si="445"/>
        <v>2</v>
      </c>
      <c r="J3563">
        <f t="shared" si="446"/>
        <v>1</v>
      </c>
      <c r="K3563">
        <f>J3563*Weighting!$W$11</f>
        <v>3</v>
      </c>
      <c r="M3563" s="14"/>
    </row>
    <row r="3564" spans="1:25" x14ac:dyDescent="0.45">
      <c r="A3564" s="32">
        <f>IF(Weighting!$P$12&gt;0,B3564,"")</f>
        <v>0.96972357690000011</v>
      </c>
      <c r="B3564">
        <f>Weighting!$C$12</f>
        <v>0.96972357690000011</v>
      </c>
      <c r="C3564">
        <f>Weighting!$F$12</f>
        <v>0</v>
      </c>
      <c r="D3564">
        <f>IF(C3564=1,'Data Transformation'!$G$3+0.5*'Data Transformation'!$W$25,IF(C3565=1,D3565-'Data Transformation'!$W$25,FALSE))</f>
        <v>0.76999999999999991</v>
      </c>
      <c r="E3564">
        <f t="array" ref="E3564">IF(ISLOGICAL(D3564),"",FREQUENCY(IF('Data Transformation'!$B$425:$B$8425='Bin Analysis'!$B3555,'Data Transformation'!$G$425:$G$8425),D3564))</f>
        <v>13</v>
      </c>
      <c r="F3564" t="e">
        <f t="shared" si="444"/>
        <v>#VALUE!</v>
      </c>
      <c r="G3564">
        <f>Weighting!$H$12</f>
        <v>0</v>
      </c>
      <c r="H3564">
        <f t="array" ref="H3564">FREQUENCY(IF('Data Transformation'!$B$4:$B$8425=B3555,'Data Transformation'!$G$4:$G$8425),'Bin Analysis'!$B3564)</f>
        <v>17</v>
      </c>
      <c r="I3564">
        <f t="shared" si="445"/>
        <v>2</v>
      </c>
      <c r="J3564">
        <f t="shared" si="446"/>
        <v>1</v>
      </c>
      <c r="K3564">
        <f>J3564*Weighting!$W$12</f>
        <v>2</v>
      </c>
      <c r="M3564" s="14"/>
    </row>
    <row r="3565" spans="1:25" x14ac:dyDescent="0.45">
      <c r="A3565" s="32">
        <f>IF(Weighting!$P$13&gt;0,B3565,"")</f>
        <v>1.0753983736000001</v>
      </c>
      <c r="B3565">
        <f>Weighting!$C$13</f>
        <v>1.0753983736000001</v>
      </c>
      <c r="C3565">
        <f>Weighting!$F$13</f>
        <v>1</v>
      </c>
      <c r="D3565">
        <f>IF(C3565=1,'Data Transformation'!$G$3+0.5*'Data Transformation'!$W$25,IF(C3566=1,D3566-'Data Transformation'!$W$25,FALSE))</f>
        <v>1.17</v>
      </c>
      <c r="E3565">
        <f t="array" ref="E3565">IF(ISLOGICAL(D3565),"",FREQUENCY(IF('Data Transformation'!$B$425:$B$8425='Bin Analysis'!$B3555,'Data Transformation'!$G$425:$G$8425),D3565))</f>
        <v>19</v>
      </c>
      <c r="F3565">
        <f t="shared" si="444"/>
        <v>6</v>
      </c>
      <c r="G3565">
        <f>Weighting!$H$13</f>
        <v>0</v>
      </c>
      <c r="H3565">
        <f t="array" ref="H3565">FREQUENCY(IF('Data Transformation'!$B$4:$B$8425=B3555,'Data Transformation'!$G$4:$G$8425),'Bin Analysis'!$B3565)</f>
        <v>20</v>
      </c>
      <c r="I3565">
        <f t="shared" si="445"/>
        <v>3</v>
      </c>
      <c r="J3565">
        <f t="shared" si="446"/>
        <v>1</v>
      </c>
      <c r="K3565">
        <f>J3565*Weighting!$W$13</f>
        <v>1</v>
      </c>
      <c r="M3565" s="14"/>
    </row>
    <row r="3566" spans="1:25" x14ac:dyDescent="0.45">
      <c r="A3566" s="32">
        <f>IF(Weighting!$P$14&gt;0,B3566,"")</f>
        <v>1.1810731703000001</v>
      </c>
      <c r="B3566">
        <f>Weighting!$C$14</f>
        <v>1.1810731703000001</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20</v>
      </c>
      <c r="I3566">
        <f t="shared" si="445"/>
        <v>0</v>
      </c>
      <c r="J3566">
        <f t="shared" si="446"/>
        <v>0</v>
      </c>
      <c r="K3566">
        <f>J3566*Weighting!$W$14</f>
        <v>0</v>
      </c>
      <c r="M3566" s="14"/>
    </row>
    <row r="3567" spans="1:25" x14ac:dyDescent="0.45">
      <c r="A3567" s="32">
        <f>IF(Weighting!$P$15&gt;0,B3567,"")</f>
        <v>1.2867489670000001</v>
      </c>
      <c r="B3567">
        <f>Weighting!$C$15</f>
        <v>1.2867489670000001</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20</v>
      </c>
      <c r="I3567">
        <f t="shared" si="445"/>
        <v>0</v>
      </c>
      <c r="J3567">
        <f t="shared" si="446"/>
        <v>0</v>
      </c>
      <c r="K3567">
        <f>J3567*Weighting!$W$15</f>
        <v>0</v>
      </c>
      <c r="M3567" s="14"/>
    </row>
    <row r="3568" spans="1:25" x14ac:dyDescent="0.45">
      <c r="A3568" s="32" t="str">
        <f>IF(Weighting!$P$16&gt;0,B3568,"")</f>
        <v/>
      </c>
      <c r="B3568">
        <f>Weighting!$C$16</f>
        <v>1.3924227637000002</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20</v>
      </c>
      <c r="I3568">
        <f t="shared" si="445"/>
        <v>0</v>
      </c>
      <c r="J3568">
        <f t="shared" si="446"/>
        <v>0</v>
      </c>
      <c r="K3568">
        <f>J3568*Weighting!$W$16</f>
        <v>0</v>
      </c>
      <c r="M3568" s="14"/>
    </row>
    <row r="3569" spans="1:25" x14ac:dyDescent="0.45">
      <c r="A3569" s="32" t="str">
        <f>IF(Weighting!$P$17&gt;0,B3569,"")</f>
        <v/>
      </c>
      <c r="B3569">
        <f>Weighting!$C$17</f>
        <v>1.4980975604000002</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20</v>
      </c>
      <c r="I3569">
        <f t="shared" si="445"/>
        <v>0</v>
      </c>
      <c r="J3569">
        <f t="shared" si="446"/>
        <v>0</v>
      </c>
      <c r="K3569">
        <f>J3569*Weighting!$W$17</f>
        <v>0</v>
      </c>
      <c r="M3569" s="14"/>
    </row>
    <row r="3570" spans="1:25" x14ac:dyDescent="0.45">
      <c r="A3570" s="32" t="str">
        <f>IF(Weighting!$P$18&gt;0,B3570,"")</f>
        <v/>
      </c>
      <c r="B3570">
        <f>Weighting!$C$18</f>
        <v>1.6037723571000002</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20</v>
      </c>
      <c r="I3570">
        <f t="shared" si="445"/>
        <v>0</v>
      </c>
      <c r="J3570">
        <f t="shared" si="446"/>
        <v>0</v>
      </c>
      <c r="K3570">
        <f>J3570*Weighting!$W$18</f>
        <v>0</v>
      </c>
      <c r="M3570" s="14"/>
    </row>
    <row r="3571" spans="1:25" x14ac:dyDescent="0.45">
      <c r="A3571" s="32" t="str">
        <f>IF(Weighting!$P$19&gt;0,B3571,"")</f>
        <v/>
      </c>
      <c r="B3571">
        <f>Weighting!$C$19</f>
        <v>1.7094471538000002</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20</v>
      </c>
      <c r="I3571">
        <f t="shared" si="445"/>
        <v>0</v>
      </c>
      <c r="J3571">
        <f t="shared" si="446"/>
        <v>0</v>
      </c>
      <c r="K3571">
        <f>J3571*Weighting!$W$19</f>
        <v>0</v>
      </c>
      <c r="M3571" s="14"/>
    </row>
    <row r="3572" spans="1:25" x14ac:dyDescent="0.45">
      <c r="A3572" s="32" t="str">
        <f>IF(Weighting!$P$20&gt;0,B3572,"")</f>
        <v/>
      </c>
      <c r="B3572">
        <f>Weighting!$C$20</f>
        <v>1.8151219505000002</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20</v>
      </c>
      <c r="I3572">
        <f t="shared" si="445"/>
        <v>0</v>
      </c>
      <c r="J3572">
        <f t="shared" si="446"/>
        <v>0</v>
      </c>
      <c r="K3572">
        <f>J3572*Weighting!$W$20</f>
        <v>0</v>
      </c>
      <c r="M3572" s="14"/>
    </row>
    <row r="3573" spans="1:25" x14ac:dyDescent="0.45">
      <c r="A3573" s="32" t="str">
        <f>IF(Weighting!$P$21&gt;0,B3573,"")</f>
        <v/>
      </c>
      <c r="B3573">
        <f>Weighting!$C$21</f>
        <v>1.9207967472000003</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20</v>
      </c>
      <c r="I3573">
        <f t="shared" si="445"/>
        <v>0</v>
      </c>
      <c r="J3573">
        <f t="shared" si="446"/>
        <v>0</v>
      </c>
      <c r="K3573">
        <f>J3573*Weighting!$W$21</f>
        <v>0</v>
      </c>
      <c r="M3573" s="14"/>
    </row>
    <row r="3574" spans="1:25" x14ac:dyDescent="0.45">
      <c r="A3574" s="32" t="str">
        <f>IF(Weighting!$P$22&gt;0,B3574,"")</f>
        <v/>
      </c>
      <c r="B3574">
        <f>Weighting!$C$22</f>
        <v>2.0264715439000001</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20</v>
      </c>
      <c r="I3574">
        <f t="shared" si="445"/>
        <v>0</v>
      </c>
      <c r="J3574">
        <f t="shared" si="446"/>
        <v>0</v>
      </c>
      <c r="K3574">
        <f>J3574*Weighting!$W$22</f>
        <v>0</v>
      </c>
      <c r="M3574" s="14"/>
    </row>
    <row r="3575" spans="1:25" x14ac:dyDescent="0.45">
      <c r="A3575" s="32" t="str">
        <f>IF(Weighting!$P$23&gt;0,B3575,"")</f>
        <v/>
      </c>
      <c r="B3575">
        <f>Weighting!$C$23</f>
        <v>2.1321463405999999</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20</v>
      </c>
      <c r="I3575">
        <f t="shared" si="445"/>
        <v>0</v>
      </c>
      <c r="J3575">
        <f t="shared" si="446"/>
        <v>0</v>
      </c>
      <c r="K3575">
        <f>J3575*Weighting!$W$23</f>
        <v>0</v>
      </c>
      <c r="M3575" s="14"/>
    </row>
    <row r="3576" spans="1:25" x14ac:dyDescent="0.45">
      <c r="A3576" s="32" t="str">
        <f>IF(Weighting!$P$24&gt;0,B3576,"")</f>
        <v/>
      </c>
      <c r="B3576">
        <f>Weighting!$C$24</f>
        <v>2.2378211372999997</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20</v>
      </c>
      <c r="I3576">
        <f t="shared" si="445"/>
        <v>0</v>
      </c>
      <c r="J3576">
        <f t="shared" si="446"/>
        <v>0</v>
      </c>
      <c r="K3576">
        <f>J3576*Weighting!$W$24</f>
        <v>0</v>
      </c>
      <c r="M3576" s="14"/>
    </row>
    <row r="3577" spans="1:25" x14ac:dyDescent="0.45">
      <c r="A3577" s="32" t="str">
        <f>IF(Weighting!$P$25&gt;0,B3577,"")</f>
        <v/>
      </c>
      <c r="B3577">
        <f>Weighting!$C$25</f>
        <v>2.3434959339999994</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20</v>
      </c>
      <c r="I3577">
        <f t="shared" si="445"/>
        <v>0</v>
      </c>
      <c r="J3577">
        <f t="shared" si="446"/>
        <v>0</v>
      </c>
      <c r="K3577">
        <f>J3577*Weighting!$W$25</f>
        <v>0</v>
      </c>
      <c r="M3577" s="14"/>
    </row>
    <row r="3578" spans="1:25" x14ac:dyDescent="0.45">
      <c r="O3578"/>
      <c r="P3578"/>
      <c r="Q3578"/>
      <c r="R3578"/>
    </row>
    <row r="3579" spans="1:25" ht="23.15" x14ac:dyDescent="0.6">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19</v>
      </c>
      <c r="N3579" s="27">
        <f>IF('Input and Summary Results'!$J$16="minimum",'Bin Analysis'!X3580/(M3579-1),'Bin Analysis'!Y3579/('Bin Analysis'!M3579-1))</f>
        <v>0</v>
      </c>
      <c r="O3579" s="27">
        <f>IF(M3579=FALSE,NA(),(VLOOKUP(1,C3582:K3601,4,FALSE))/(M3579-1))</f>
        <v>0</v>
      </c>
      <c r="P3579" s="27">
        <f>IF(M3579=FALSE,NA(),SUM(J3582:J3601)/Weighting!$S$5)</f>
        <v>0.4</v>
      </c>
      <c r="Q3579" s="27">
        <f>IF(M3579=FALSE,NA(),SUM(K3582:K3601)/Weighting!$S$6)</f>
        <v>0.30434782608695654</v>
      </c>
      <c r="R3579" s="27">
        <f>IF(M3579=FALSE,NA(),(VLOOKUP(1,G3582:K3601,3,FALSE))/(M3579-1))</f>
        <v>0.88888888888888884</v>
      </c>
      <c r="S3579" s="22" t="str">
        <f>IF(M3579=FALSE,NA(),IF(SUM(J3582:J3601)=2,"yes","no"))</f>
        <v>no</v>
      </c>
      <c r="X3579" s="2" cm="2">
        <f t="array" ref="X3579:X3580">FREQUENCY(IF('Data Transformation'!$B$425:$B$6424='Bin Analysis'!L3579,'Data Transformation'!$G$425:$G$6424),'Data Transformation'!$U$11)</f>
        <v>18</v>
      </c>
      <c r="Y3579" s="2" cm="2">
        <f t="array" ref="Y3579:Y3580">FREQUENCY(IF('Data Transformation'!$B$425:$B$6424='Bin Analysis'!L3579,'Data Transformation'!$G$425:$G$6424),'Data Transformation'!$U$12)</f>
        <v>18</v>
      </c>
    </row>
    <row r="3580" spans="1:25" x14ac:dyDescent="0.45">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4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45">
      <c r="A3582" s="32">
        <f>IF(Weighting!$P$6&gt;0,B3582,"")</f>
        <v>0.3356747967</v>
      </c>
      <c r="B3582">
        <f>Weighting!$C$6</f>
        <v>0.3356747967</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16</v>
      </c>
      <c r="I3582">
        <f>H3582-H3581</f>
        <v>16</v>
      </c>
      <c r="J3582">
        <f>IF(I3582=0,0,1)</f>
        <v>1</v>
      </c>
      <c r="K3582">
        <f>J3582*Weighting!$W$6</f>
        <v>1</v>
      </c>
      <c r="M3582" s="14"/>
    </row>
    <row r="3583" spans="1:25" x14ac:dyDescent="0.45">
      <c r="A3583" s="32">
        <f>IF(Weighting!$P$7&gt;0,B3583,"")</f>
        <v>0.44134959340000002</v>
      </c>
      <c r="B3583">
        <f>Weighting!$C$7</f>
        <v>0.44134959340000002</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17</v>
      </c>
      <c r="I3583">
        <f t="shared" ref="I3583:I3601" si="448">H3583-H3582</f>
        <v>1</v>
      </c>
      <c r="J3583">
        <f>IF(I3583=0,0,1)</f>
        <v>1</v>
      </c>
      <c r="K3583">
        <f>J3583*Weighting!$W$7</f>
        <v>2</v>
      </c>
      <c r="M3583" s="14"/>
    </row>
    <row r="3584" spans="1:25" x14ac:dyDescent="0.45">
      <c r="A3584" s="32">
        <f>IF(Weighting!$P$8&gt;0,B3584,"")</f>
        <v>0.54702439010000004</v>
      </c>
      <c r="B3584">
        <f>Weighting!$C$8</f>
        <v>0.54702439010000004</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17</v>
      </c>
      <c r="I3584">
        <f t="shared" si="448"/>
        <v>0</v>
      </c>
      <c r="J3584">
        <f t="shared" ref="J3584:J3601" si="449">IF(I3584=0,0,1)</f>
        <v>0</v>
      </c>
      <c r="K3584">
        <f>J3584*Weighting!$W$8</f>
        <v>0</v>
      </c>
      <c r="M3584" s="14"/>
    </row>
    <row r="3585" spans="1:13" x14ac:dyDescent="0.45">
      <c r="A3585" s="32">
        <f>IF(Weighting!$P$9&gt;0,B3585,"")</f>
        <v>0.65269918680000005</v>
      </c>
      <c r="B3585" s="50">
        <f>Weighting!$C$9</f>
        <v>0.65269918680000005</v>
      </c>
      <c r="C3585">
        <f>Weighting!$F$9</f>
        <v>0</v>
      </c>
      <c r="D3585" t="b">
        <f>IF(C3585=1,'Data Transformation'!$G$3+0.5*'Data Transformation'!$W$25,IF(C3586=1,D3586-'Data Transformation'!$W$25,FALSE))</f>
        <v>0</v>
      </c>
      <c r="E3585" t="str">
        <f t="array" ref="E3585">IF(ISLOGICAL(D3585),"",FREQUENCY(IF('Data Transformation'!$B$425:$B$8425='Bin Analysis'!$B3579,'Data Transformation'!$G$425:$G$8425),D3585))</f>
        <v/>
      </c>
      <c r="F3585" t="str">
        <f t="shared" si="447"/>
        <v/>
      </c>
      <c r="G3585">
        <f>Weighting!$H$9</f>
        <v>0</v>
      </c>
      <c r="H3585">
        <f t="array" ref="H3585">FREQUENCY(IF('Data Transformation'!$B$4:$B$8425=B3579,'Data Transformation'!$G$4:$G$8425),'Bin Analysis'!$B3585)</f>
        <v>18</v>
      </c>
      <c r="I3585">
        <f t="shared" si="448"/>
        <v>1</v>
      </c>
      <c r="J3585">
        <f t="shared" si="449"/>
        <v>1</v>
      </c>
      <c r="K3585">
        <f>J3585*Weighting!$W$9</f>
        <v>3</v>
      </c>
      <c r="M3585" s="14"/>
    </row>
    <row r="3586" spans="1:13" x14ac:dyDescent="0.45">
      <c r="A3586" s="32">
        <f>IF(Weighting!$P$10&gt;0,B3586,"")</f>
        <v>0.75837398350000007</v>
      </c>
      <c r="B3586">
        <f>Weighting!$C$10</f>
        <v>0.75837398350000007</v>
      </c>
      <c r="C3586">
        <f>Weighting!$F$10</f>
        <v>0</v>
      </c>
      <c r="D3586" t="b">
        <f>IF(C3586=1,'Data Transformation'!$G$3+0.5*'Data Transformation'!$W$25,IF(C3587=1,D3587-'Data Transformation'!$W$25,FALSE))</f>
        <v>0</v>
      </c>
      <c r="E3586" t="str">
        <f t="array" ref="E3586">IF(ISLOGICAL(D3586),"",FREQUENCY(IF('Data Transformation'!$B$425:$B$8425='Bin Analysis'!$B3579,'Data Transformation'!$G$425:$G$8425),D3586))</f>
        <v/>
      </c>
      <c r="F3586" t="str">
        <f t="shared" si="447"/>
        <v/>
      </c>
      <c r="G3586">
        <f>Weighting!$H$10</f>
        <v>0</v>
      </c>
      <c r="H3586">
        <f t="array" ref="H3586">FREQUENCY(IF('Data Transformation'!$B$4:$B$8425=B3579,'Data Transformation'!$G$4:$G$8425),'Bin Analysis'!$B3586)</f>
        <v>18</v>
      </c>
      <c r="I3586">
        <f t="shared" si="448"/>
        <v>0</v>
      </c>
      <c r="J3586">
        <f t="shared" si="449"/>
        <v>0</v>
      </c>
      <c r="K3586">
        <f>J3586*Weighting!$W$10</f>
        <v>0</v>
      </c>
      <c r="M3586" s="14"/>
    </row>
    <row r="3587" spans="1:13" x14ac:dyDescent="0.45">
      <c r="A3587" s="32">
        <f>IF(Weighting!$P$11&gt;0,B3587,"")</f>
        <v>0.86404878020000009</v>
      </c>
      <c r="B3587">
        <f>Weighting!$C$11</f>
        <v>0.86404878020000009</v>
      </c>
      <c r="C3587">
        <f>Weighting!$F$11</f>
        <v>0</v>
      </c>
      <c r="D3587" t="b">
        <f>IF(C3587=1,'Data Transformation'!$G$3+0.5*'Data Transformation'!$W$25,IF(C3588=1,D3588-'Data Transformation'!$W$25,FALSE))</f>
        <v>0</v>
      </c>
      <c r="E3587" t="str">
        <f t="array" ref="E3587">IF(ISLOGICAL(D3587),"",FREQUENCY(IF('Data Transformation'!$B$425:$B$8425='Bin Analysis'!$B3579,'Data Transformation'!$G$425:$G$8425),D3587))</f>
        <v/>
      </c>
      <c r="F3587" t="str">
        <f t="shared" si="447"/>
        <v/>
      </c>
      <c r="G3587">
        <f>Weighting!$H$11</f>
        <v>0</v>
      </c>
      <c r="H3587">
        <f t="array" ref="H3587">FREQUENCY(IF('Data Transformation'!$B$4:$B$8425=B3579,'Data Transformation'!$G$4:$G$8425),'Bin Analysis'!$B3587)</f>
        <v>18</v>
      </c>
      <c r="I3587">
        <f t="shared" si="448"/>
        <v>0</v>
      </c>
      <c r="J3587">
        <f t="shared" si="449"/>
        <v>0</v>
      </c>
      <c r="K3587">
        <f>J3587*Weighting!$W$11</f>
        <v>0</v>
      </c>
      <c r="M3587" s="14"/>
    </row>
    <row r="3588" spans="1:13" x14ac:dyDescent="0.45">
      <c r="A3588" s="32">
        <f>IF(Weighting!$P$12&gt;0,B3588,"")</f>
        <v>0.96972357690000011</v>
      </c>
      <c r="B3588">
        <f>Weighting!$C$12</f>
        <v>0.96972357690000011</v>
      </c>
      <c r="C3588">
        <f>Weighting!$F$12</f>
        <v>0</v>
      </c>
      <c r="D3588">
        <f>IF(C3588=1,'Data Transformation'!$G$3+0.5*'Data Transformation'!$W$25,IF(C3589=1,D3589-'Data Transformation'!$W$25,FALSE))</f>
        <v>0.76999999999999991</v>
      </c>
      <c r="E3588">
        <f t="array" ref="E3588">IF(ISLOGICAL(D3588),"",FREQUENCY(IF('Data Transformation'!$B$425:$B$8425='Bin Analysis'!$B3579,'Data Transformation'!$G$425:$G$8425),D3588))</f>
        <v>18</v>
      </c>
      <c r="F3588" t="e">
        <f t="shared" si="447"/>
        <v>#VALUE!</v>
      </c>
      <c r="G3588">
        <f>Weighting!$H$12</f>
        <v>0</v>
      </c>
      <c r="H3588">
        <f t="array" ref="H3588">FREQUENCY(IF('Data Transformation'!$B$4:$B$8425=B3579,'Data Transformation'!$G$4:$G$8425),'Bin Analysis'!$B3588)</f>
        <v>18</v>
      </c>
      <c r="I3588">
        <f t="shared" si="448"/>
        <v>0</v>
      </c>
      <c r="J3588">
        <f t="shared" si="449"/>
        <v>0</v>
      </c>
      <c r="K3588">
        <f>J3588*Weighting!$W$12</f>
        <v>0</v>
      </c>
      <c r="M3588" s="14"/>
    </row>
    <row r="3589" spans="1:13" x14ac:dyDescent="0.45">
      <c r="A3589" s="32">
        <f>IF(Weighting!$P$13&gt;0,B3589,"")</f>
        <v>1.0753983736000001</v>
      </c>
      <c r="B3589">
        <f>Weighting!$C$13</f>
        <v>1.0753983736000001</v>
      </c>
      <c r="C3589">
        <f>Weighting!$F$13</f>
        <v>1</v>
      </c>
      <c r="D3589">
        <f>IF(C3589=1,'Data Transformation'!$G$3+0.5*'Data Transformation'!$W$25,IF(C3590=1,D3590-'Data Transformation'!$W$25,FALSE))</f>
        <v>1.17</v>
      </c>
      <c r="E3589">
        <f t="array" ref="E3589">IF(ISLOGICAL(D3589),"",FREQUENCY(IF('Data Transformation'!$B$425:$B$8425='Bin Analysis'!$B3579,'Data Transformation'!$G$425:$G$8425),D3589))</f>
        <v>18</v>
      </c>
      <c r="F3589">
        <f t="shared" si="447"/>
        <v>0</v>
      </c>
      <c r="G3589">
        <f>Weighting!$H$13</f>
        <v>0</v>
      </c>
      <c r="H3589">
        <f t="array" ref="H3589">FREQUENCY(IF('Data Transformation'!$B$4:$B$8425=B3579,'Data Transformation'!$G$4:$G$8425),'Bin Analysis'!$B3589)</f>
        <v>19</v>
      </c>
      <c r="I3589">
        <f t="shared" si="448"/>
        <v>1</v>
      </c>
      <c r="J3589">
        <f t="shared" si="449"/>
        <v>1</v>
      </c>
      <c r="K3589">
        <f>J3589*Weighting!$W$13</f>
        <v>1</v>
      </c>
      <c r="M3589" s="14"/>
    </row>
    <row r="3590" spans="1:13" x14ac:dyDescent="0.45">
      <c r="A3590" s="32">
        <f>IF(Weighting!$P$14&gt;0,B3590,"")</f>
        <v>1.1810731703000001</v>
      </c>
      <c r="B3590">
        <f>Weighting!$C$14</f>
        <v>1.1810731703000001</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19</v>
      </c>
      <c r="I3590">
        <f t="shared" si="448"/>
        <v>0</v>
      </c>
      <c r="J3590">
        <f t="shared" si="449"/>
        <v>0</v>
      </c>
      <c r="K3590">
        <f>J3590*Weighting!$W$14</f>
        <v>0</v>
      </c>
      <c r="M3590" s="14"/>
    </row>
    <row r="3591" spans="1:13" x14ac:dyDescent="0.45">
      <c r="A3591" s="32">
        <f>IF(Weighting!$P$15&gt;0,B3591,"")</f>
        <v>1.2867489670000001</v>
      </c>
      <c r="B3591">
        <f>Weighting!$C$15</f>
        <v>1.2867489670000001</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19</v>
      </c>
      <c r="I3591">
        <f t="shared" si="448"/>
        <v>0</v>
      </c>
      <c r="J3591">
        <f t="shared" si="449"/>
        <v>0</v>
      </c>
      <c r="K3591">
        <f>J3591*Weighting!$W$15</f>
        <v>0</v>
      </c>
      <c r="M3591" s="14"/>
    </row>
    <row r="3592" spans="1:13" x14ac:dyDescent="0.45">
      <c r="A3592" s="32" t="str">
        <f>IF(Weighting!$P$16&gt;0,B3592,"")</f>
        <v/>
      </c>
      <c r="B3592">
        <f>Weighting!$C$16</f>
        <v>1.3924227637000002</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19</v>
      </c>
      <c r="I3592">
        <f t="shared" si="448"/>
        <v>0</v>
      </c>
      <c r="J3592">
        <f t="shared" si="449"/>
        <v>0</v>
      </c>
      <c r="K3592">
        <f>J3592*Weighting!$W$16</f>
        <v>0</v>
      </c>
      <c r="M3592" s="14"/>
    </row>
    <row r="3593" spans="1:13" x14ac:dyDescent="0.45">
      <c r="A3593" s="32" t="str">
        <f>IF(Weighting!$P$17&gt;0,B3593,"")</f>
        <v/>
      </c>
      <c r="B3593">
        <f>Weighting!$C$17</f>
        <v>1.4980975604000002</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19</v>
      </c>
      <c r="I3593">
        <f t="shared" si="448"/>
        <v>0</v>
      </c>
      <c r="J3593">
        <f t="shared" si="449"/>
        <v>0</v>
      </c>
      <c r="K3593">
        <f>J3593*Weighting!$W$17</f>
        <v>0</v>
      </c>
      <c r="M3593" s="14"/>
    </row>
    <row r="3594" spans="1:13" x14ac:dyDescent="0.45">
      <c r="A3594" s="32" t="str">
        <f>IF(Weighting!$P$18&gt;0,B3594,"")</f>
        <v/>
      </c>
      <c r="B3594">
        <f>Weighting!$C$18</f>
        <v>1.6037723571000002</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19</v>
      </c>
      <c r="I3594">
        <f t="shared" si="448"/>
        <v>0</v>
      </c>
      <c r="J3594">
        <f t="shared" si="449"/>
        <v>0</v>
      </c>
      <c r="K3594">
        <f>J3594*Weighting!$W$18</f>
        <v>0</v>
      </c>
      <c r="M3594" s="14"/>
    </row>
    <row r="3595" spans="1:13" x14ac:dyDescent="0.45">
      <c r="A3595" s="32" t="str">
        <f>IF(Weighting!$P$19&gt;0,B3595,"")</f>
        <v/>
      </c>
      <c r="B3595">
        <f>Weighting!$C$19</f>
        <v>1.7094471538000002</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19</v>
      </c>
      <c r="I3595">
        <f t="shared" si="448"/>
        <v>0</v>
      </c>
      <c r="J3595">
        <f t="shared" si="449"/>
        <v>0</v>
      </c>
      <c r="K3595">
        <f>J3595*Weighting!$W$19</f>
        <v>0</v>
      </c>
      <c r="M3595" s="14"/>
    </row>
    <row r="3596" spans="1:13" x14ac:dyDescent="0.45">
      <c r="A3596" s="32" t="str">
        <f>IF(Weighting!$P$20&gt;0,B3596,"")</f>
        <v/>
      </c>
      <c r="B3596">
        <f>Weighting!$C$20</f>
        <v>1.8151219505000002</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19</v>
      </c>
      <c r="I3596">
        <f t="shared" si="448"/>
        <v>0</v>
      </c>
      <c r="J3596">
        <f t="shared" si="449"/>
        <v>0</v>
      </c>
      <c r="K3596">
        <f>J3596*Weighting!$W$20</f>
        <v>0</v>
      </c>
      <c r="M3596" s="14"/>
    </row>
    <row r="3597" spans="1:13" x14ac:dyDescent="0.45">
      <c r="A3597" s="32" t="str">
        <f>IF(Weighting!$P$21&gt;0,B3597,"")</f>
        <v/>
      </c>
      <c r="B3597">
        <f>Weighting!$C$21</f>
        <v>1.9207967472000003</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19</v>
      </c>
      <c r="I3597">
        <f t="shared" si="448"/>
        <v>0</v>
      </c>
      <c r="J3597">
        <f t="shared" si="449"/>
        <v>0</v>
      </c>
      <c r="K3597">
        <f>J3597*Weighting!$W$21</f>
        <v>0</v>
      </c>
      <c r="M3597" s="14"/>
    </row>
    <row r="3598" spans="1:13" x14ac:dyDescent="0.45">
      <c r="A3598" s="32" t="str">
        <f>IF(Weighting!$P$22&gt;0,B3598,"")</f>
        <v/>
      </c>
      <c r="B3598">
        <f>Weighting!$C$22</f>
        <v>2.0264715439000001</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19</v>
      </c>
      <c r="I3598">
        <f t="shared" si="448"/>
        <v>0</v>
      </c>
      <c r="J3598">
        <f t="shared" si="449"/>
        <v>0</v>
      </c>
      <c r="K3598">
        <f>J3598*Weighting!$W$22</f>
        <v>0</v>
      </c>
      <c r="M3598" s="14"/>
    </row>
    <row r="3599" spans="1:13" x14ac:dyDescent="0.45">
      <c r="A3599" s="32" t="str">
        <f>IF(Weighting!$P$23&gt;0,B3599,"")</f>
        <v/>
      </c>
      <c r="B3599">
        <f>Weighting!$C$23</f>
        <v>2.1321463405999999</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19</v>
      </c>
      <c r="I3599">
        <f t="shared" si="448"/>
        <v>0</v>
      </c>
      <c r="J3599">
        <f t="shared" si="449"/>
        <v>0</v>
      </c>
      <c r="K3599">
        <f>J3599*Weighting!$W$23</f>
        <v>0</v>
      </c>
      <c r="M3599" s="14"/>
    </row>
    <row r="3600" spans="1:13" x14ac:dyDescent="0.45">
      <c r="A3600" s="32" t="str">
        <f>IF(Weighting!$P$24&gt;0,B3600,"")</f>
        <v/>
      </c>
      <c r="B3600">
        <f>Weighting!$C$24</f>
        <v>2.2378211372999997</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19</v>
      </c>
      <c r="I3600">
        <f t="shared" si="448"/>
        <v>0</v>
      </c>
      <c r="J3600">
        <f t="shared" si="449"/>
        <v>0</v>
      </c>
      <c r="K3600">
        <f>J3600*Weighting!$W$24</f>
        <v>0</v>
      </c>
      <c r="M3600" s="14"/>
    </row>
    <row r="3601" spans="1:25" x14ac:dyDescent="0.45">
      <c r="A3601" s="32" t="str">
        <f>IF(Weighting!$P$25&gt;0,B3601,"")</f>
        <v/>
      </c>
      <c r="B3601">
        <f>Weighting!$C$25</f>
        <v>2.3434959339999994</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19</v>
      </c>
      <c r="I3601">
        <f t="shared" si="448"/>
        <v>0</v>
      </c>
      <c r="J3601">
        <f t="shared" si="449"/>
        <v>0</v>
      </c>
      <c r="K3601">
        <f>J3601*Weighting!$W$25</f>
        <v>0</v>
      </c>
      <c r="M3601" s="14"/>
    </row>
    <row r="3602" spans="1:25" x14ac:dyDescent="0.45">
      <c r="N3602" s="57"/>
      <c r="O3602"/>
      <c r="P3602"/>
      <c r="Q3602"/>
      <c r="R3602"/>
    </row>
    <row r="3603" spans="1:25" ht="23.15" x14ac:dyDescent="0.6">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19</v>
      </c>
      <c r="N3603" s="27">
        <f>IF('Input and Summary Results'!$J$16="minimum",'Bin Analysis'!X3604/(M3603-1),'Bin Analysis'!Y3603/('Bin Analysis'!M3603-1))</f>
        <v>0</v>
      </c>
      <c r="O3603" s="27">
        <f>IF(M3603=FALSE,NA(),(VLOOKUP(1,C3606:K3625,4,FALSE))/(M3603-1))</f>
        <v>5.5555555555555552E-2</v>
      </c>
      <c r="P3603" s="27">
        <f>IF(M3603=FALSE,NA(),SUM(J3606:J3625)/Weighting!$S$5)</f>
        <v>0.4</v>
      </c>
      <c r="Q3603" s="27">
        <f>IF(M3603=FALSE,NA(),SUM(K3606:K3625)/Weighting!$S$6)</f>
        <v>0.30434782608695654</v>
      </c>
      <c r="R3603" s="27">
        <f>IF(M3603=FALSE,NA(),(VLOOKUP(1,G3606:K3625,3,FALSE))/(M3603-1))</f>
        <v>0.88888888888888884</v>
      </c>
      <c r="S3603" s="22" t="str">
        <f>IF(M3603=FALSE,NA(),IF(SUM(J3606:J3625)=2,"yes","no"))</f>
        <v>no</v>
      </c>
      <c r="X3603" s="2" cm="2">
        <f t="array" ref="X3603:X3604">FREQUENCY(IF('Data Transformation'!$B$425:$B$6424='Bin Analysis'!L3603,'Data Transformation'!$G$425:$G$6424),'Data Transformation'!$U$11)</f>
        <v>18</v>
      </c>
      <c r="Y3603" s="2" cm="2">
        <f t="array" ref="Y3603:Y3604">FREQUENCY(IF('Data Transformation'!$B$425:$B$6424='Bin Analysis'!L3603,'Data Transformation'!$G$425:$G$6424),'Data Transformation'!$U$12)</f>
        <v>17</v>
      </c>
    </row>
    <row r="3604" spans="1:25" x14ac:dyDescent="0.45">
      <c r="A3604" s="14" t="s">
        <v>67</v>
      </c>
      <c r="B3604" t="s">
        <v>47</v>
      </c>
      <c r="C3604" t="s">
        <v>5</v>
      </c>
      <c r="D3604" t="s">
        <v>100</v>
      </c>
      <c r="E3604" t="s">
        <v>101</v>
      </c>
      <c r="F3604" t="s">
        <v>102</v>
      </c>
      <c r="G3604" t="s">
        <v>70</v>
      </c>
      <c r="H3604" t="s">
        <v>31</v>
      </c>
      <c r="I3604" t="s">
        <v>32</v>
      </c>
      <c r="J3604" t="s">
        <v>46</v>
      </c>
      <c r="K3604" s="14" t="s">
        <v>45</v>
      </c>
      <c r="M3604" s="14"/>
      <c r="X3604" s="2">
        <v>0</v>
      </c>
      <c r="Y3604" s="2">
        <v>1</v>
      </c>
    </row>
    <row r="3605" spans="1:25" x14ac:dyDescent="0.4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45">
      <c r="A3606" s="32">
        <f>IF(Weighting!$P$6&gt;0,B3606,"")</f>
        <v>0.3356747967</v>
      </c>
      <c r="B3606">
        <f>Weighting!$C$6</f>
        <v>0.3356747967</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16</v>
      </c>
      <c r="I3606">
        <f>H3606-H3605</f>
        <v>16</v>
      </c>
      <c r="J3606">
        <f>IF(I3606=0,0,1)</f>
        <v>1</v>
      </c>
      <c r="K3606">
        <f>J3606*Weighting!$W$6</f>
        <v>1</v>
      </c>
      <c r="M3606" s="14"/>
    </row>
    <row r="3607" spans="1:25" x14ac:dyDescent="0.45">
      <c r="A3607" s="32">
        <f>IF(Weighting!$P$7&gt;0,B3607,"")</f>
        <v>0.44134959340000002</v>
      </c>
      <c r="B3607">
        <f>Weighting!$C$7</f>
        <v>0.44134959340000002</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17</v>
      </c>
      <c r="I3607">
        <f t="shared" ref="I3607:I3625" si="451">H3607-H3606</f>
        <v>1</v>
      </c>
      <c r="J3607">
        <f>IF(I3607=0,0,1)</f>
        <v>1</v>
      </c>
      <c r="K3607">
        <f>J3607*Weighting!$W$7</f>
        <v>2</v>
      </c>
      <c r="M3607" s="14"/>
    </row>
    <row r="3608" spans="1:25" x14ac:dyDescent="0.45">
      <c r="A3608" s="32">
        <f>IF(Weighting!$P$8&gt;0,B3608,"")</f>
        <v>0.54702439010000004</v>
      </c>
      <c r="B3608">
        <f>Weighting!$C$8</f>
        <v>0.54702439010000004</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17</v>
      </c>
      <c r="I3608">
        <f t="shared" si="451"/>
        <v>0</v>
      </c>
      <c r="J3608">
        <f t="shared" ref="J3608:J3625" si="452">IF(I3608=0,0,1)</f>
        <v>0</v>
      </c>
      <c r="K3608">
        <f>J3608*Weighting!$W$8</f>
        <v>0</v>
      </c>
      <c r="M3608" s="14"/>
    </row>
    <row r="3609" spans="1:25" x14ac:dyDescent="0.45">
      <c r="A3609" s="32">
        <f>IF(Weighting!$P$9&gt;0,B3609,"")</f>
        <v>0.65269918680000005</v>
      </c>
      <c r="B3609" s="50">
        <f>Weighting!$C$9</f>
        <v>0.65269918680000005</v>
      </c>
      <c r="C3609">
        <f>Weighting!$F$9</f>
        <v>0</v>
      </c>
      <c r="D3609" t="b">
        <f>IF(C3609=1,'Data Transformation'!$G$3+0.5*'Data Transformation'!$W$25,IF(C3610=1,D3610-'Data Transformation'!$W$25,FALSE))</f>
        <v>0</v>
      </c>
      <c r="E3609" t="str">
        <f t="array" ref="E3609">IF(ISLOGICAL(D3609),"",FREQUENCY(IF('Data Transformation'!$B$425:$B$8425='Bin Analysis'!$B3603,'Data Transformation'!$G$425:$G$8425),D3609))</f>
        <v/>
      </c>
      <c r="F3609" t="str">
        <f t="shared" si="450"/>
        <v/>
      </c>
      <c r="G3609">
        <f>Weighting!$H$9</f>
        <v>0</v>
      </c>
      <c r="H3609">
        <f t="array" ref="H3609">FREQUENCY(IF('Data Transformation'!$B$4:$B$8425=B3603,'Data Transformation'!$G$4:$G$8425),'Bin Analysis'!$B3609)</f>
        <v>17</v>
      </c>
      <c r="I3609">
        <f t="shared" si="451"/>
        <v>0</v>
      </c>
      <c r="J3609">
        <f t="shared" si="452"/>
        <v>0</v>
      </c>
      <c r="K3609">
        <f>J3609*Weighting!$W$9</f>
        <v>0</v>
      </c>
      <c r="M3609" s="14"/>
    </row>
    <row r="3610" spans="1:25" x14ac:dyDescent="0.45">
      <c r="A3610" s="32">
        <f>IF(Weighting!$P$10&gt;0,B3610,"")</f>
        <v>0.75837398350000007</v>
      </c>
      <c r="B3610">
        <f>Weighting!$C$10</f>
        <v>0.75837398350000007</v>
      </c>
      <c r="C3610">
        <f>Weighting!$F$10</f>
        <v>0</v>
      </c>
      <c r="D3610" t="b">
        <f>IF(C3610=1,'Data Transformation'!$G$3+0.5*'Data Transformation'!$W$25,IF(C3611=1,D3611-'Data Transformation'!$W$25,FALSE))</f>
        <v>0</v>
      </c>
      <c r="E3610" t="str">
        <f t="array" ref="E3610">IF(ISLOGICAL(D3610),"",FREQUENCY(IF('Data Transformation'!$B$425:$B$8425='Bin Analysis'!$B3603,'Data Transformation'!$G$425:$G$8425),D3610))</f>
        <v/>
      </c>
      <c r="F3610" t="str">
        <f t="shared" si="450"/>
        <v/>
      </c>
      <c r="G3610">
        <f>Weighting!$H$10</f>
        <v>0</v>
      </c>
      <c r="H3610">
        <f t="array" ref="H3610">FREQUENCY(IF('Data Transformation'!$B$4:$B$8425=B3603,'Data Transformation'!$G$4:$G$8425),'Bin Analysis'!$B3610)</f>
        <v>17</v>
      </c>
      <c r="I3610">
        <f t="shared" si="451"/>
        <v>0</v>
      </c>
      <c r="J3610">
        <f t="shared" si="452"/>
        <v>0</v>
      </c>
      <c r="K3610">
        <f>J3610*Weighting!$W$10</f>
        <v>0</v>
      </c>
      <c r="M3610" s="14"/>
    </row>
    <row r="3611" spans="1:25" x14ac:dyDescent="0.45">
      <c r="A3611" s="32">
        <f>IF(Weighting!$P$11&gt;0,B3611,"")</f>
        <v>0.86404878020000009</v>
      </c>
      <c r="B3611">
        <f>Weighting!$C$11</f>
        <v>0.86404878020000009</v>
      </c>
      <c r="C3611">
        <f>Weighting!$F$11</f>
        <v>0</v>
      </c>
      <c r="D3611" t="b">
        <f>IF(C3611=1,'Data Transformation'!$G$3+0.5*'Data Transformation'!$W$25,IF(C3612=1,D3612-'Data Transformation'!$W$25,FALSE))</f>
        <v>0</v>
      </c>
      <c r="E3611" t="str">
        <f t="array" ref="E3611">IF(ISLOGICAL(D3611),"",FREQUENCY(IF('Data Transformation'!$B$425:$B$8425='Bin Analysis'!$B3603,'Data Transformation'!$G$425:$G$8425),D3611))</f>
        <v/>
      </c>
      <c r="F3611" t="str">
        <f t="shared" si="450"/>
        <v/>
      </c>
      <c r="G3611">
        <f>Weighting!$H$11</f>
        <v>0</v>
      </c>
      <c r="H3611">
        <f t="array" ref="H3611">FREQUENCY(IF('Data Transformation'!$B$4:$B$8425=B3603,'Data Transformation'!$G$4:$G$8425),'Bin Analysis'!$B3611)</f>
        <v>18</v>
      </c>
      <c r="I3611">
        <f t="shared" si="451"/>
        <v>1</v>
      </c>
      <c r="J3611">
        <f t="shared" si="452"/>
        <v>1</v>
      </c>
      <c r="K3611">
        <f>J3611*Weighting!$W$11</f>
        <v>3</v>
      </c>
      <c r="M3611" s="14"/>
    </row>
    <row r="3612" spans="1:25" x14ac:dyDescent="0.45">
      <c r="A3612" s="32">
        <f>IF(Weighting!$P$12&gt;0,B3612,"")</f>
        <v>0.96972357690000011</v>
      </c>
      <c r="B3612">
        <f>Weighting!$C$12</f>
        <v>0.96972357690000011</v>
      </c>
      <c r="C3612">
        <f>Weighting!$F$12</f>
        <v>0</v>
      </c>
      <c r="D3612">
        <f>IF(C3612=1,'Data Transformation'!$G$3+0.5*'Data Transformation'!$W$25,IF(C3613=1,D3613-'Data Transformation'!$W$25,FALSE))</f>
        <v>0.76999999999999991</v>
      </c>
      <c r="E3612">
        <f t="array" ref="E3612">IF(ISLOGICAL(D3612),"",FREQUENCY(IF('Data Transformation'!$B$425:$B$8425='Bin Analysis'!$B3603,'Data Transformation'!$G$425:$G$8425),D3612))</f>
        <v>17</v>
      </c>
      <c r="F3612" t="e">
        <f t="shared" si="450"/>
        <v>#VALUE!</v>
      </c>
      <c r="G3612">
        <f>Weighting!$H$12</f>
        <v>0</v>
      </c>
      <c r="H3612">
        <f t="array" ref="H3612">FREQUENCY(IF('Data Transformation'!$B$4:$B$8425=B3603,'Data Transformation'!$G$4:$G$8425),'Bin Analysis'!$B3612)</f>
        <v>18</v>
      </c>
      <c r="I3612">
        <f t="shared" si="451"/>
        <v>0</v>
      </c>
      <c r="J3612">
        <f t="shared" si="452"/>
        <v>0</v>
      </c>
      <c r="K3612">
        <f>J3612*Weighting!$W$12</f>
        <v>0</v>
      </c>
      <c r="M3612" s="14"/>
    </row>
    <row r="3613" spans="1:25" x14ac:dyDescent="0.45">
      <c r="A3613" s="32">
        <f>IF(Weighting!$P$13&gt;0,B3613,"")</f>
        <v>1.0753983736000001</v>
      </c>
      <c r="B3613">
        <f>Weighting!$C$13</f>
        <v>1.0753983736000001</v>
      </c>
      <c r="C3613">
        <f>Weighting!$F$13</f>
        <v>1</v>
      </c>
      <c r="D3613">
        <f>IF(C3613=1,'Data Transformation'!$G$3+0.5*'Data Transformation'!$W$25,IF(C3614=1,D3614-'Data Transformation'!$W$25,FALSE))</f>
        <v>1.17</v>
      </c>
      <c r="E3613">
        <f t="array" ref="E3613">IF(ISLOGICAL(D3613),"",FREQUENCY(IF('Data Transformation'!$B$425:$B$8425='Bin Analysis'!$B3603,'Data Transformation'!$G$425:$G$8425),D3613))</f>
        <v>18</v>
      </c>
      <c r="F3613">
        <f t="shared" si="450"/>
        <v>1</v>
      </c>
      <c r="G3613">
        <f>Weighting!$H$13</f>
        <v>0</v>
      </c>
      <c r="H3613">
        <f t="array" ref="H3613">FREQUENCY(IF('Data Transformation'!$B$4:$B$8425=B3603,'Data Transformation'!$G$4:$G$8425),'Bin Analysis'!$B3613)</f>
        <v>19</v>
      </c>
      <c r="I3613">
        <f t="shared" si="451"/>
        <v>1</v>
      </c>
      <c r="J3613">
        <f t="shared" si="452"/>
        <v>1</v>
      </c>
      <c r="K3613">
        <f>J3613*Weighting!$W$13</f>
        <v>1</v>
      </c>
      <c r="M3613" s="14"/>
    </row>
    <row r="3614" spans="1:25" x14ac:dyDescent="0.45">
      <c r="A3614" s="32">
        <f>IF(Weighting!$P$14&gt;0,B3614,"")</f>
        <v>1.1810731703000001</v>
      </c>
      <c r="B3614">
        <f>Weighting!$C$14</f>
        <v>1.1810731703000001</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19</v>
      </c>
      <c r="I3614">
        <f t="shared" si="451"/>
        <v>0</v>
      </c>
      <c r="J3614">
        <f t="shared" si="452"/>
        <v>0</v>
      </c>
      <c r="K3614">
        <f>J3614*Weighting!$W$14</f>
        <v>0</v>
      </c>
      <c r="M3614" s="14"/>
    </row>
    <row r="3615" spans="1:25" x14ac:dyDescent="0.45">
      <c r="A3615" s="32">
        <f>IF(Weighting!$P$15&gt;0,B3615,"")</f>
        <v>1.2867489670000001</v>
      </c>
      <c r="B3615">
        <f>Weighting!$C$15</f>
        <v>1.2867489670000001</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19</v>
      </c>
      <c r="I3615">
        <f t="shared" si="451"/>
        <v>0</v>
      </c>
      <c r="J3615">
        <f t="shared" si="452"/>
        <v>0</v>
      </c>
      <c r="K3615">
        <f>J3615*Weighting!$W$15</f>
        <v>0</v>
      </c>
      <c r="M3615" s="14"/>
    </row>
    <row r="3616" spans="1:25" x14ac:dyDescent="0.45">
      <c r="A3616" s="32" t="str">
        <f>IF(Weighting!$P$16&gt;0,B3616,"")</f>
        <v/>
      </c>
      <c r="B3616">
        <f>Weighting!$C$16</f>
        <v>1.3924227637000002</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19</v>
      </c>
      <c r="I3616">
        <f t="shared" si="451"/>
        <v>0</v>
      </c>
      <c r="J3616">
        <f t="shared" si="452"/>
        <v>0</v>
      </c>
      <c r="K3616">
        <f>J3616*Weighting!$W$16</f>
        <v>0</v>
      </c>
      <c r="M3616" s="14"/>
    </row>
    <row r="3617" spans="1:25" x14ac:dyDescent="0.45">
      <c r="A3617" s="32" t="str">
        <f>IF(Weighting!$P$17&gt;0,B3617,"")</f>
        <v/>
      </c>
      <c r="B3617">
        <f>Weighting!$C$17</f>
        <v>1.4980975604000002</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19</v>
      </c>
      <c r="I3617">
        <f t="shared" si="451"/>
        <v>0</v>
      </c>
      <c r="J3617">
        <f t="shared" si="452"/>
        <v>0</v>
      </c>
      <c r="K3617">
        <f>J3617*Weighting!$W$17</f>
        <v>0</v>
      </c>
      <c r="M3617" s="14"/>
    </row>
    <row r="3618" spans="1:25" x14ac:dyDescent="0.45">
      <c r="A3618" s="32" t="str">
        <f>IF(Weighting!$P$18&gt;0,B3618,"")</f>
        <v/>
      </c>
      <c r="B3618">
        <f>Weighting!$C$18</f>
        <v>1.6037723571000002</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19</v>
      </c>
      <c r="I3618">
        <f t="shared" si="451"/>
        <v>0</v>
      </c>
      <c r="J3618">
        <f t="shared" si="452"/>
        <v>0</v>
      </c>
      <c r="K3618">
        <f>J3618*Weighting!$W$18</f>
        <v>0</v>
      </c>
      <c r="M3618" s="14"/>
    </row>
    <row r="3619" spans="1:25" x14ac:dyDescent="0.45">
      <c r="A3619" s="32" t="str">
        <f>IF(Weighting!$P$19&gt;0,B3619,"")</f>
        <v/>
      </c>
      <c r="B3619">
        <f>Weighting!$C$19</f>
        <v>1.7094471538000002</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19</v>
      </c>
      <c r="I3619">
        <f t="shared" si="451"/>
        <v>0</v>
      </c>
      <c r="J3619">
        <f t="shared" si="452"/>
        <v>0</v>
      </c>
      <c r="K3619">
        <f>J3619*Weighting!$W$19</f>
        <v>0</v>
      </c>
      <c r="M3619" s="14"/>
    </row>
    <row r="3620" spans="1:25" x14ac:dyDescent="0.45">
      <c r="A3620" s="32" t="str">
        <f>IF(Weighting!$P$20&gt;0,B3620,"")</f>
        <v/>
      </c>
      <c r="B3620">
        <f>Weighting!$C$20</f>
        <v>1.8151219505000002</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19</v>
      </c>
      <c r="I3620">
        <f t="shared" si="451"/>
        <v>0</v>
      </c>
      <c r="J3620">
        <f t="shared" si="452"/>
        <v>0</v>
      </c>
      <c r="K3620">
        <f>J3620*Weighting!$W$20</f>
        <v>0</v>
      </c>
      <c r="M3620" s="14"/>
    </row>
    <row r="3621" spans="1:25" x14ac:dyDescent="0.45">
      <c r="A3621" s="32" t="str">
        <f>IF(Weighting!$P$21&gt;0,B3621,"")</f>
        <v/>
      </c>
      <c r="B3621">
        <f>Weighting!$C$21</f>
        <v>1.9207967472000003</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19</v>
      </c>
      <c r="I3621">
        <f t="shared" si="451"/>
        <v>0</v>
      </c>
      <c r="J3621">
        <f t="shared" si="452"/>
        <v>0</v>
      </c>
      <c r="K3621">
        <f>J3621*Weighting!$W$21</f>
        <v>0</v>
      </c>
      <c r="M3621" s="14"/>
    </row>
    <row r="3622" spans="1:25" x14ac:dyDescent="0.45">
      <c r="A3622" s="32" t="str">
        <f>IF(Weighting!$P$22&gt;0,B3622,"")</f>
        <v/>
      </c>
      <c r="B3622">
        <f>Weighting!$C$22</f>
        <v>2.0264715439000001</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19</v>
      </c>
      <c r="I3622">
        <f t="shared" si="451"/>
        <v>0</v>
      </c>
      <c r="J3622">
        <f t="shared" si="452"/>
        <v>0</v>
      </c>
      <c r="K3622">
        <f>J3622*Weighting!$W$22</f>
        <v>0</v>
      </c>
      <c r="M3622" s="14"/>
    </row>
    <row r="3623" spans="1:25" x14ac:dyDescent="0.45">
      <c r="A3623" s="32" t="str">
        <f>IF(Weighting!$P$23&gt;0,B3623,"")</f>
        <v/>
      </c>
      <c r="B3623">
        <f>Weighting!$C$23</f>
        <v>2.1321463405999999</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19</v>
      </c>
      <c r="I3623">
        <f t="shared" si="451"/>
        <v>0</v>
      </c>
      <c r="J3623">
        <f t="shared" si="452"/>
        <v>0</v>
      </c>
      <c r="K3623">
        <f>J3623*Weighting!$W$23</f>
        <v>0</v>
      </c>
      <c r="M3623" s="14"/>
    </row>
    <row r="3624" spans="1:25" x14ac:dyDescent="0.45">
      <c r="A3624" s="32" t="str">
        <f>IF(Weighting!$P$24&gt;0,B3624,"")</f>
        <v/>
      </c>
      <c r="B3624">
        <f>Weighting!$C$24</f>
        <v>2.2378211372999997</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19</v>
      </c>
      <c r="I3624">
        <f t="shared" si="451"/>
        <v>0</v>
      </c>
      <c r="J3624">
        <f t="shared" si="452"/>
        <v>0</v>
      </c>
      <c r="K3624">
        <f>J3624*Weighting!$W$24</f>
        <v>0</v>
      </c>
      <c r="M3624" s="14"/>
    </row>
    <row r="3625" spans="1:25" x14ac:dyDescent="0.45">
      <c r="A3625" s="32" t="str">
        <f>IF(Weighting!$P$25&gt;0,B3625,"")</f>
        <v/>
      </c>
      <c r="B3625">
        <f>Weighting!$C$25</f>
        <v>2.3434959339999994</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19</v>
      </c>
      <c r="I3625">
        <f t="shared" si="451"/>
        <v>0</v>
      </c>
      <c r="J3625">
        <f t="shared" si="452"/>
        <v>0</v>
      </c>
      <c r="K3625">
        <f>J3625*Weighting!$W$25</f>
        <v>0</v>
      </c>
      <c r="M3625" s="14"/>
    </row>
    <row r="3626" spans="1:25" x14ac:dyDescent="0.45">
      <c r="O3626"/>
      <c r="P3626"/>
      <c r="Q3626"/>
      <c r="R3626"/>
    </row>
    <row r="3627" spans="1:25" ht="23.15" x14ac:dyDescent="0.6">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20</v>
      </c>
      <c r="N3627" s="27">
        <f>IF('Input and Summary Results'!$J$16="minimum",'Bin Analysis'!X3628/(M3627-1),'Bin Analysis'!Y3627/('Bin Analysis'!M3627-1))</f>
        <v>0</v>
      </c>
      <c r="O3627" s="27">
        <f>IF(M3627=FALSE,NA(),(VLOOKUP(1,C3630:K3649,4,FALSE))/(M3627-1))</f>
        <v>0.31578947368421051</v>
      </c>
      <c r="P3627" s="27">
        <f>IF(M3627=FALSE,NA(),SUM(J3630:J3649)/Weighting!$S$5)</f>
        <v>0.5</v>
      </c>
      <c r="Q3627" s="27">
        <f>IF(M3627=FALSE,NA(),SUM(K3630:K3649)/Weighting!$S$6)</f>
        <v>0.34782608695652173</v>
      </c>
      <c r="R3627" s="27">
        <f>IF(M3627=FALSE,NA(),(VLOOKUP(1,G3630:K3649,3,FALSE))/(M3627-1))</f>
        <v>0.63157894736842102</v>
      </c>
      <c r="S3627" s="22" t="str">
        <f>IF(M3627=FALSE,NA(),IF(SUM(J3630:J3649)=2,"yes","no"))</f>
        <v>no</v>
      </c>
      <c r="X3627" s="2" cm="2">
        <f t="array" ref="X3627:X3628">FREQUENCY(IF('Data Transformation'!$B$425:$B$6424='Bin Analysis'!L3627,'Data Transformation'!$G$425:$G$6424),'Data Transformation'!$U$11)</f>
        <v>19</v>
      </c>
      <c r="Y3627" s="2" cm="2">
        <f t="array" ref="Y3627:Y3628">FREQUENCY(IF('Data Transformation'!$B$425:$B$6424='Bin Analysis'!L3627,'Data Transformation'!$G$425:$G$6424),'Data Transformation'!$U$12)</f>
        <v>13</v>
      </c>
    </row>
    <row r="3628" spans="1:25" x14ac:dyDescent="0.45">
      <c r="A3628" s="14" t="s">
        <v>67</v>
      </c>
      <c r="B3628" t="s">
        <v>47</v>
      </c>
      <c r="C3628" t="s">
        <v>5</v>
      </c>
      <c r="D3628" t="s">
        <v>100</v>
      </c>
      <c r="E3628" t="s">
        <v>101</v>
      </c>
      <c r="F3628" t="s">
        <v>102</v>
      </c>
      <c r="G3628" t="s">
        <v>70</v>
      </c>
      <c r="H3628" t="s">
        <v>31</v>
      </c>
      <c r="I3628" t="s">
        <v>32</v>
      </c>
      <c r="J3628" t="s">
        <v>46</v>
      </c>
      <c r="K3628" s="14" t="s">
        <v>45</v>
      </c>
      <c r="M3628" s="14"/>
      <c r="X3628" s="2">
        <v>0</v>
      </c>
      <c r="Y3628" s="2">
        <v>6</v>
      </c>
    </row>
    <row r="3629" spans="1:25" x14ac:dyDescent="0.4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45">
      <c r="A3630" s="32">
        <f>IF(Weighting!$P$6&gt;0,B3630,"")</f>
        <v>0.3356747967</v>
      </c>
      <c r="B3630">
        <f>Weighting!$C$6</f>
        <v>0.3356747967</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12</v>
      </c>
      <c r="I3630">
        <f>H3630-H3629</f>
        <v>12</v>
      </c>
      <c r="J3630">
        <f>IF(I3630=0,0,1)</f>
        <v>1</v>
      </c>
      <c r="K3630">
        <f>J3630*Weighting!$W$6</f>
        <v>1</v>
      </c>
      <c r="M3630" s="14"/>
    </row>
    <row r="3631" spans="1:25" x14ac:dyDescent="0.45">
      <c r="A3631" s="32">
        <f>IF(Weighting!$P$7&gt;0,B3631,"")</f>
        <v>0.44134959340000002</v>
      </c>
      <c r="B3631">
        <f>Weighting!$C$7</f>
        <v>0.44134959340000002</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13</v>
      </c>
      <c r="I3631">
        <f t="shared" ref="I3631:I3649" si="454">H3631-H3630</f>
        <v>1</v>
      </c>
      <c r="J3631">
        <f>IF(I3631=0,0,1)</f>
        <v>1</v>
      </c>
      <c r="K3631">
        <f>J3631*Weighting!$W$7</f>
        <v>2</v>
      </c>
      <c r="M3631" s="14"/>
    </row>
    <row r="3632" spans="1:25" x14ac:dyDescent="0.45">
      <c r="A3632" s="32">
        <f>IF(Weighting!$P$8&gt;0,B3632,"")</f>
        <v>0.54702439010000004</v>
      </c>
      <c r="B3632">
        <f>Weighting!$C$8</f>
        <v>0.54702439010000004</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13</v>
      </c>
      <c r="I3632">
        <f t="shared" si="454"/>
        <v>0</v>
      </c>
      <c r="J3632">
        <f t="shared" ref="J3632:J3649" si="455">IF(I3632=0,0,1)</f>
        <v>0</v>
      </c>
      <c r="K3632">
        <f>J3632*Weighting!$W$8</f>
        <v>0</v>
      </c>
      <c r="M3632" s="14"/>
    </row>
    <row r="3633" spans="1:13" x14ac:dyDescent="0.45">
      <c r="A3633" s="32">
        <f>IF(Weighting!$P$9&gt;0,B3633,"")</f>
        <v>0.65269918680000005</v>
      </c>
      <c r="B3633" s="50">
        <f>Weighting!$C$9</f>
        <v>0.65269918680000005</v>
      </c>
      <c r="C3633">
        <f>Weighting!$F$9</f>
        <v>0</v>
      </c>
      <c r="D3633" t="b">
        <f>IF(C3633=1,'Data Transformation'!$G$3+0.5*'Data Transformation'!$W$25,IF(C3634=1,D3634-'Data Transformation'!$W$25,FALSE))</f>
        <v>0</v>
      </c>
      <c r="E3633" t="str">
        <f t="array" ref="E3633">IF(ISLOGICAL(D3633),"",FREQUENCY(IF('Data Transformation'!$B$425:$B$8425='Bin Analysis'!$B3627,'Data Transformation'!$G$425:$G$8425),D3633))</f>
        <v/>
      </c>
      <c r="F3633" t="str">
        <f t="shared" si="453"/>
        <v/>
      </c>
      <c r="G3633">
        <f>Weighting!$H$9</f>
        <v>0</v>
      </c>
      <c r="H3633">
        <f t="array" ref="H3633">FREQUENCY(IF('Data Transformation'!$B$4:$B$8425=B3627,'Data Transformation'!$G$4:$G$8425),'Bin Analysis'!$B3633)</f>
        <v>13</v>
      </c>
      <c r="I3633">
        <f t="shared" si="454"/>
        <v>0</v>
      </c>
      <c r="J3633">
        <f t="shared" si="455"/>
        <v>0</v>
      </c>
      <c r="K3633">
        <f>J3633*Weighting!$W$9</f>
        <v>0</v>
      </c>
      <c r="M3633" s="14"/>
    </row>
    <row r="3634" spans="1:13" x14ac:dyDescent="0.45">
      <c r="A3634" s="32">
        <f>IF(Weighting!$P$10&gt;0,B3634,"")</f>
        <v>0.75837398350000007</v>
      </c>
      <c r="B3634">
        <f>Weighting!$C$10</f>
        <v>0.75837398350000007</v>
      </c>
      <c r="C3634">
        <f>Weighting!$F$10</f>
        <v>0</v>
      </c>
      <c r="D3634" t="b">
        <f>IF(C3634=1,'Data Transformation'!$G$3+0.5*'Data Transformation'!$W$25,IF(C3635=1,D3635-'Data Transformation'!$W$25,FALSE))</f>
        <v>0</v>
      </c>
      <c r="E3634" t="str">
        <f t="array" ref="E3634">IF(ISLOGICAL(D3634),"",FREQUENCY(IF('Data Transformation'!$B$425:$B$8425='Bin Analysis'!$B3627,'Data Transformation'!$G$425:$G$8425),D3634))</f>
        <v/>
      </c>
      <c r="F3634" t="str">
        <f t="shared" si="453"/>
        <v/>
      </c>
      <c r="G3634">
        <f>Weighting!$H$10</f>
        <v>0</v>
      </c>
      <c r="H3634">
        <f t="array" ref="H3634">FREQUENCY(IF('Data Transformation'!$B$4:$B$8425=B3627,'Data Transformation'!$G$4:$G$8425),'Bin Analysis'!$B3634)</f>
        <v>13</v>
      </c>
      <c r="I3634">
        <f t="shared" si="454"/>
        <v>0</v>
      </c>
      <c r="J3634">
        <f t="shared" si="455"/>
        <v>0</v>
      </c>
      <c r="K3634">
        <f>J3634*Weighting!$W$10</f>
        <v>0</v>
      </c>
      <c r="M3634" s="14"/>
    </row>
    <row r="3635" spans="1:13" x14ac:dyDescent="0.45">
      <c r="A3635" s="32">
        <f>IF(Weighting!$P$11&gt;0,B3635,"")</f>
        <v>0.86404878020000009</v>
      </c>
      <c r="B3635">
        <f>Weighting!$C$11</f>
        <v>0.86404878020000009</v>
      </c>
      <c r="C3635">
        <f>Weighting!$F$11</f>
        <v>0</v>
      </c>
      <c r="D3635" t="b">
        <f>IF(C3635=1,'Data Transformation'!$G$3+0.5*'Data Transformation'!$W$25,IF(C3636=1,D3636-'Data Transformation'!$W$25,FALSE))</f>
        <v>0</v>
      </c>
      <c r="E3635" t="str">
        <f t="array" ref="E3635">IF(ISLOGICAL(D3635),"",FREQUENCY(IF('Data Transformation'!$B$425:$B$8425='Bin Analysis'!$B3627,'Data Transformation'!$G$425:$G$8425),D3635))</f>
        <v/>
      </c>
      <c r="F3635" t="str">
        <f t="shared" si="453"/>
        <v/>
      </c>
      <c r="G3635">
        <f>Weighting!$H$11</f>
        <v>0</v>
      </c>
      <c r="H3635">
        <f t="array" ref="H3635">FREQUENCY(IF('Data Transformation'!$B$4:$B$8425=B3627,'Data Transformation'!$G$4:$G$8425),'Bin Analysis'!$B3635)</f>
        <v>13</v>
      </c>
      <c r="I3635">
        <f t="shared" si="454"/>
        <v>0</v>
      </c>
      <c r="J3635">
        <f t="shared" si="455"/>
        <v>0</v>
      </c>
      <c r="K3635">
        <f>J3635*Weighting!$W$11</f>
        <v>0</v>
      </c>
      <c r="M3635" s="14"/>
    </row>
    <row r="3636" spans="1:13" x14ac:dyDescent="0.45">
      <c r="A3636" s="32">
        <f>IF(Weighting!$P$12&gt;0,B3636,"")</f>
        <v>0.96972357690000011</v>
      </c>
      <c r="B3636">
        <f>Weighting!$C$12</f>
        <v>0.96972357690000011</v>
      </c>
      <c r="C3636">
        <f>Weighting!$F$12</f>
        <v>0</v>
      </c>
      <c r="D3636">
        <f>IF(C3636=1,'Data Transformation'!$G$3+0.5*'Data Transformation'!$W$25,IF(C3637=1,D3637-'Data Transformation'!$W$25,FALSE))</f>
        <v>0.76999999999999991</v>
      </c>
      <c r="E3636">
        <f t="array" ref="E3636">IF(ISLOGICAL(D3636),"",FREQUENCY(IF('Data Transformation'!$B$425:$B$8425='Bin Analysis'!$B3627,'Data Transformation'!$G$425:$G$8425),D3636))</f>
        <v>13</v>
      </c>
      <c r="F3636" t="e">
        <f t="shared" si="453"/>
        <v>#VALUE!</v>
      </c>
      <c r="G3636">
        <f>Weighting!$H$12</f>
        <v>0</v>
      </c>
      <c r="H3636">
        <f t="array" ref="H3636">FREQUENCY(IF('Data Transformation'!$B$4:$B$8425=B3627,'Data Transformation'!$G$4:$G$8425),'Bin Analysis'!$B3636)</f>
        <v>16</v>
      </c>
      <c r="I3636">
        <f t="shared" si="454"/>
        <v>3</v>
      </c>
      <c r="J3636">
        <f t="shared" si="455"/>
        <v>1</v>
      </c>
      <c r="K3636">
        <f>J3636*Weighting!$W$12</f>
        <v>2</v>
      </c>
      <c r="M3636" s="14"/>
    </row>
    <row r="3637" spans="1:13" x14ac:dyDescent="0.45">
      <c r="A3637" s="32">
        <f>IF(Weighting!$P$13&gt;0,B3637,"")</f>
        <v>1.0753983736000001</v>
      </c>
      <c r="B3637">
        <f>Weighting!$C$13</f>
        <v>1.0753983736000001</v>
      </c>
      <c r="C3637">
        <f>Weighting!$F$13</f>
        <v>1</v>
      </c>
      <c r="D3637">
        <f>IF(C3637=1,'Data Transformation'!$G$3+0.5*'Data Transformation'!$W$25,IF(C3638=1,D3638-'Data Transformation'!$W$25,FALSE))</f>
        <v>1.17</v>
      </c>
      <c r="E3637">
        <f t="array" ref="E3637">IF(ISLOGICAL(D3637),"",FREQUENCY(IF('Data Transformation'!$B$425:$B$8425='Bin Analysis'!$B3627,'Data Transformation'!$G$425:$G$8425),D3637))</f>
        <v>19</v>
      </c>
      <c r="F3637">
        <f t="shared" si="453"/>
        <v>6</v>
      </c>
      <c r="G3637">
        <f>Weighting!$H$13</f>
        <v>0</v>
      </c>
      <c r="H3637">
        <f t="array" ref="H3637">FREQUENCY(IF('Data Transformation'!$B$4:$B$8425=B3627,'Data Transformation'!$G$4:$G$8425),'Bin Analysis'!$B3637)</f>
        <v>19</v>
      </c>
      <c r="I3637">
        <f t="shared" si="454"/>
        <v>3</v>
      </c>
      <c r="J3637">
        <f t="shared" si="455"/>
        <v>1</v>
      </c>
      <c r="K3637">
        <f>J3637*Weighting!$W$13</f>
        <v>1</v>
      </c>
      <c r="M3637" s="14"/>
    </row>
    <row r="3638" spans="1:13" x14ac:dyDescent="0.45">
      <c r="A3638" s="32">
        <f>IF(Weighting!$P$14&gt;0,B3638,"")</f>
        <v>1.1810731703000001</v>
      </c>
      <c r="B3638">
        <f>Weighting!$C$14</f>
        <v>1.1810731703000001</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20</v>
      </c>
      <c r="I3638">
        <f t="shared" si="454"/>
        <v>1</v>
      </c>
      <c r="J3638">
        <f t="shared" si="455"/>
        <v>1</v>
      </c>
      <c r="K3638">
        <f>J3638*Weighting!$W$14</f>
        <v>2</v>
      </c>
      <c r="M3638" s="14"/>
    </row>
    <row r="3639" spans="1:13" x14ac:dyDescent="0.45">
      <c r="A3639" s="32">
        <f>IF(Weighting!$P$15&gt;0,B3639,"")</f>
        <v>1.2867489670000001</v>
      </c>
      <c r="B3639">
        <f>Weighting!$C$15</f>
        <v>1.2867489670000001</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20</v>
      </c>
      <c r="I3639">
        <f t="shared" si="454"/>
        <v>0</v>
      </c>
      <c r="J3639">
        <f t="shared" si="455"/>
        <v>0</v>
      </c>
      <c r="K3639">
        <f>J3639*Weighting!$W$15</f>
        <v>0</v>
      </c>
      <c r="M3639" s="14"/>
    </row>
    <row r="3640" spans="1:13" x14ac:dyDescent="0.45">
      <c r="A3640" s="32" t="str">
        <f>IF(Weighting!$P$16&gt;0,B3640,"")</f>
        <v/>
      </c>
      <c r="B3640">
        <f>Weighting!$C$16</f>
        <v>1.3924227637000002</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20</v>
      </c>
      <c r="I3640">
        <f t="shared" si="454"/>
        <v>0</v>
      </c>
      <c r="J3640">
        <f t="shared" si="455"/>
        <v>0</v>
      </c>
      <c r="K3640">
        <f>J3640*Weighting!$W$16</f>
        <v>0</v>
      </c>
      <c r="M3640" s="14"/>
    </row>
    <row r="3641" spans="1:13" x14ac:dyDescent="0.45">
      <c r="A3641" s="32" t="str">
        <f>IF(Weighting!$P$17&gt;0,B3641,"")</f>
        <v/>
      </c>
      <c r="B3641">
        <f>Weighting!$C$17</f>
        <v>1.4980975604000002</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20</v>
      </c>
      <c r="I3641">
        <f t="shared" si="454"/>
        <v>0</v>
      </c>
      <c r="J3641">
        <f t="shared" si="455"/>
        <v>0</v>
      </c>
      <c r="K3641">
        <f>J3641*Weighting!$W$17</f>
        <v>0</v>
      </c>
      <c r="M3641" s="14"/>
    </row>
    <row r="3642" spans="1:13" x14ac:dyDescent="0.45">
      <c r="A3642" s="32" t="str">
        <f>IF(Weighting!$P$18&gt;0,B3642,"")</f>
        <v/>
      </c>
      <c r="B3642">
        <f>Weighting!$C$18</f>
        <v>1.6037723571000002</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20</v>
      </c>
      <c r="I3642">
        <f t="shared" si="454"/>
        <v>0</v>
      </c>
      <c r="J3642">
        <f t="shared" si="455"/>
        <v>0</v>
      </c>
      <c r="K3642">
        <f>J3642*Weighting!$W$18</f>
        <v>0</v>
      </c>
      <c r="M3642" s="14"/>
    </row>
    <row r="3643" spans="1:13" x14ac:dyDescent="0.45">
      <c r="A3643" s="32" t="str">
        <f>IF(Weighting!$P$19&gt;0,B3643,"")</f>
        <v/>
      </c>
      <c r="B3643">
        <f>Weighting!$C$19</f>
        <v>1.7094471538000002</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20</v>
      </c>
      <c r="I3643">
        <f t="shared" si="454"/>
        <v>0</v>
      </c>
      <c r="J3643">
        <f t="shared" si="455"/>
        <v>0</v>
      </c>
      <c r="K3643">
        <f>J3643*Weighting!$W$19</f>
        <v>0</v>
      </c>
      <c r="M3643" s="14"/>
    </row>
    <row r="3644" spans="1:13" x14ac:dyDescent="0.45">
      <c r="A3644" s="32" t="str">
        <f>IF(Weighting!$P$20&gt;0,B3644,"")</f>
        <v/>
      </c>
      <c r="B3644">
        <f>Weighting!$C$20</f>
        <v>1.8151219505000002</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20</v>
      </c>
      <c r="I3644">
        <f t="shared" si="454"/>
        <v>0</v>
      </c>
      <c r="J3644">
        <f t="shared" si="455"/>
        <v>0</v>
      </c>
      <c r="K3644">
        <f>J3644*Weighting!$W$20</f>
        <v>0</v>
      </c>
      <c r="M3644" s="14"/>
    </row>
    <row r="3645" spans="1:13" x14ac:dyDescent="0.45">
      <c r="A3645" s="32" t="str">
        <f>IF(Weighting!$P$21&gt;0,B3645,"")</f>
        <v/>
      </c>
      <c r="B3645">
        <f>Weighting!$C$21</f>
        <v>1.9207967472000003</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20</v>
      </c>
      <c r="I3645">
        <f t="shared" si="454"/>
        <v>0</v>
      </c>
      <c r="J3645">
        <f t="shared" si="455"/>
        <v>0</v>
      </c>
      <c r="K3645">
        <f>J3645*Weighting!$W$21</f>
        <v>0</v>
      </c>
      <c r="M3645" s="14"/>
    </row>
    <row r="3646" spans="1:13" x14ac:dyDescent="0.45">
      <c r="A3646" s="32" t="str">
        <f>IF(Weighting!$P$22&gt;0,B3646,"")</f>
        <v/>
      </c>
      <c r="B3646">
        <f>Weighting!$C$22</f>
        <v>2.0264715439000001</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20</v>
      </c>
      <c r="I3646">
        <f t="shared" si="454"/>
        <v>0</v>
      </c>
      <c r="J3646">
        <f t="shared" si="455"/>
        <v>0</v>
      </c>
      <c r="K3646">
        <f>J3646*Weighting!$W$22</f>
        <v>0</v>
      </c>
      <c r="M3646" s="14"/>
    </row>
    <row r="3647" spans="1:13" x14ac:dyDescent="0.45">
      <c r="A3647" s="32" t="str">
        <f>IF(Weighting!$P$23&gt;0,B3647,"")</f>
        <v/>
      </c>
      <c r="B3647">
        <f>Weighting!$C$23</f>
        <v>2.1321463405999999</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20</v>
      </c>
      <c r="I3647">
        <f t="shared" si="454"/>
        <v>0</v>
      </c>
      <c r="J3647">
        <f t="shared" si="455"/>
        <v>0</v>
      </c>
      <c r="K3647">
        <f>J3647*Weighting!$W$23</f>
        <v>0</v>
      </c>
      <c r="M3647" s="14"/>
    </row>
    <row r="3648" spans="1:13" x14ac:dyDescent="0.45">
      <c r="A3648" s="32" t="str">
        <f>IF(Weighting!$P$24&gt;0,B3648,"")</f>
        <v/>
      </c>
      <c r="B3648">
        <f>Weighting!$C$24</f>
        <v>2.2378211372999997</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20</v>
      </c>
      <c r="I3648">
        <f t="shared" si="454"/>
        <v>0</v>
      </c>
      <c r="J3648">
        <f t="shared" si="455"/>
        <v>0</v>
      </c>
      <c r="K3648">
        <f>J3648*Weighting!$W$24</f>
        <v>0</v>
      </c>
      <c r="M3648" s="14"/>
    </row>
    <row r="3649" spans="1:25" x14ac:dyDescent="0.45">
      <c r="A3649" s="32" t="str">
        <f>IF(Weighting!$P$25&gt;0,B3649,"")</f>
        <v/>
      </c>
      <c r="B3649">
        <f>Weighting!$C$25</f>
        <v>2.3434959339999994</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20</v>
      </c>
      <c r="I3649">
        <f t="shared" si="454"/>
        <v>0</v>
      </c>
      <c r="J3649">
        <f t="shared" si="455"/>
        <v>0</v>
      </c>
      <c r="K3649">
        <f>J3649*Weighting!$W$25</f>
        <v>0</v>
      </c>
      <c r="M3649" s="14"/>
    </row>
    <row r="3650" spans="1:25" x14ac:dyDescent="0.45">
      <c r="O3650"/>
      <c r="P3650"/>
      <c r="Q3650"/>
      <c r="R3650"/>
    </row>
    <row r="3651" spans="1:25" ht="23.15" x14ac:dyDescent="0.6">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20</v>
      </c>
      <c r="N3651" s="27">
        <f>IF('Input and Summary Results'!$J$16="minimum",'Bin Analysis'!X3652/(M3651-1),'Bin Analysis'!Y3651/('Bin Analysis'!M3651-1))</f>
        <v>0</v>
      </c>
      <c r="O3651" s="27">
        <f>IF(M3651=FALSE,NA(),(VLOOKUP(1,C3654:K3673,4,FALSE))/(M3651-1))</f>
        <v>0.26315789473684209</v>
      </c>
      <c r="P3651" s="27">
        <f>IF(M3651=FALSE,NA(),SUM(J3654:J3673)/Weighting!$S$5)</f>
        <v>0.4</v>
      </c>
      <c r="Q3651" s="27">
        <f>IF(M3651=FALSE,NA(),SUM(K3654:K3673)/Weighting!$S$6)</f>
        <v>0.30434782608695654</v>
      </c>
      <c r="R3651" s="27">
        <f>IF(M3651=FALSE,NA(),(VLOOKUP(1,G3654:K3673,3,FALSE))/(M3651-1))</f>
        <v>0.68421052631578949</v>
      </c>
      <c r="S3651" s="22" t="str">
        <f>IF(M3651=FALSE,NA(),IF(SUM(J3654:J3673)=2,"yes","no"))</f>
        <v>no</v>
      </c>
      <c r="X3651" s="2" cm="2">
        <f t="array" ref="X3651:X3652">FREQUENCY(IF('Data Transformation'!$B$425:$B$6424='Bin Analysis'!L3651,'Data Transformation'!$G$425:$G$6424),'Data Transformation'!$U$11)</f>
        <v>19</v>
      </c>
      <c r="Y3651" s="2" cm="2">
        <f t="array" ref="Y3651:Y3652">FREQUENCY(IF('Data Transformation'!$B$425:$B$6424='Bin Analysis'!L3651,'Data Transformation'!$G$425:$G$6424),'Data Transformation'!$U$12)</f>
        <v>14</v>
      </c>
    </row>
    <row r="3652" spans="1:25" x14ac:dyDescent="0.45">
      <c r="A3652" s="14" t="s">
        <v>67</v>
      </c>
      <c r="B3652" t="s">
        <v>47</v>
      </c>
      <c r="C3652" t="s">
        <v>5</v>
      </c>
      <c r="D3652" t="s">
        <v>100</v>
      </c>
      <c r="E3652" t="s">
        <v>101</v>
      </c>
      <c r="F3652" t="s">
        <v>102</v>
      </c>
      <c r="G3652" t="s">
        <v>70</v>
      </c>
      <c r="H3652" t="s">
        <v>31</v>
      </c>
      <c r="I3652" t="s">
        <v>32</v>
      </c>
      <c r="J3652" t="s">
        <v>46</v>
      </c>
      <c r="K3652" s="14" t="s">
        <v>45</v>
      </c>
      <c r="M3652" s="14"/>
      <c r="X3652" s="2">
        <v>0</v>
      </c>
      <c r="Y3652" s="2">
        <v>5</v>
      </c>
    </row>
    <row r="3653" spans="1:25" x14ac:dyDescent="0.4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45">
      <c r="A3654" s="32">
        <f>IF(Weighting!$P$6&gt;0,B3654,"")</f>
        <v>0.3356747967</v>
      </c>
      <c r="B3654">
        <f>Weighting!$C$6</f>
        <v>0.3356747967</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13</v>
      </c>
      <c r="I3654">
        <f>H3654-H3653</f>
        <v>13</v>
      </c>
      <c r="J3654">
        <f>IF(I3654=0,0,1)</f>
        <v>1</v>
      </c>
      <c r="K3654">
        <f>J3654*Weighting!$W$6</f>
        <v>1</v>
      </c>
      <c r="M3654" s="14"/>
    </row>
    <row r="3655" spans="1:25" x14ac:dyDescent="0.45">
      <c r="A3655" s="32">
        <f>IF(Weighting!$P$7&gt;0,B3655,"")</f>
        <v>0.44134959340000002</v>
      </c>
      <c r="B3655">
        <f>Weighting!$C$7</f>
        <v>0.44134959340000002</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13</v>
      </c>
      <c r="I3655">
        <f t="shared" ref="I3655:I3673" si="457">H3655-H3654</f>
        <v>0</v>
      </c>
      <c r="J3655">
        <f>IF(I3655=0,0,1)</f>
        <v>0</v>
      </c>
      <c r="K3655">
        <f>J3655*Weighting!$W$7</f>
        <v>0</v>
      </c>
      <c r="M3655" s="14"/>
    </row>
    <row r="3656" spans="1:25" x14ac:dyDescent="0.45">
      <c r="A3656" s="32">
        <f>IF(Weighting!$P$8&gt;0,B3656,"")</f>
        <v>0.54702439010000004</v>
      </c>
      <c r="B3656">
        <f>Weighting!$C$8</f>
        <v>0.54702439010000004</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13</v>
      </c>
      <c r="I3656">
        <f t="shared" si="457"/>
        <v>0</v>
      </c>
      <c r="J3656">
        <f t="shared" ref="J3656:J3673" si="458">IF(I3656=0,0,1)</f>
        <v>0</v>
      </c>
      <c r="K3656">
        <f>J3656*Weighting!$W$8</f>
        <v>0</v>
      </c>
      <c r="M3656" s="14"/>
    </row>
    <row r="3657" spans="1:25" x14ac:dyDescent="0.45">
      <c r="A3657" s="32">
        <f>IF(Weighting!$P$9&gt;0,B3657,"")</f>
        <v>0.65269918680000005</v>
      </c>
      <c r="B3657" s="50">
        <f>Weighting!$C$9</f>
        <v>0.65269918680000005</v>
      </c>
      <c r="C3657">
        <f>Weighting!$F$9</f>
        <v>0</v>
      </c>
      <c r="D3657" t="b">
        <f>IF(C3657=1,'Data Transformation'!$G$3+0.5*'Data Transformation'!$W$25,IF(C3658=1,D3658-'Data Transformation'!$W$25,FALSE))</f>
        <v>0</v>
      </c>
      <c r="E3657" t="str">
        <f t="array" ref="E3657">IF(ISLOGICAL(D3657),"",FREQUENCY(IF('Data Transformation'!$B$425:$B$8425='Bin Analysis'!$B3651,'Data Transformation'!$G$425:$G$8425),D3657))</f>
        <v/>
      </c>
      <c r="F3657" t="str">
        <f t="shared" si="456"/>
        <v/>
      </c>
      <c r="G3657">
        <f>Weighting!$H$9</f>
        <v>0</v>
      </c>
      <c r="H3657">
        <f t="array" ref="H3657">FREQUENCY(IF('Data Transformation'!$B$4:$B$8425=B3651,'Data Transformation'!$G$4:$G$8425),'Bin Analysis'!$B3657)</f>
        <v>13</v>
      </c>
      <c r="I3657">
        <f t="shared" si="457"/>
        <v>0</v>
      </c>
      <c r="J3657">
        <f t="shared" si="458"/>
        <v>0</v>
      </c>
      <c r="K3657">
        <f>J3657*Weighting!$W$9</f>
        <v>0</v>
      </c>
      <c r="M3657" s="14"/>
    </row>
    <row r="3658" spans="1:25" x14ac:dyDescent="0.45">
      <c r="A3658" s="32">
        <f>IF(Weighting!$P$10&gt;0,B3658,"")</f>
        <v>0.75837398350000007</v>
      </c>
      <c r="B3658">
        <f>Weighting!$C$10</f>
        <v>0.75837398350000007</v>
      </c>
      <c r="C3658">
        <f>Weighting!$F$10</f>
        <v>0</v>
      </c>
      <c r="D3658" t="b">
        <f>IF(C3658=1,'Data Transformation'!$G$3+0.5*'Data Transformation'!$W$25,IF(C3659=1,D3659-'Data Transformation'!$W$25,FALSE))</f>
        <v>0</v>
      </c>
      <c r="E3658" t="str">
        <f t="array" ref="E3658">IF(ISLOGICAL(D3658),"",FREQUENCY(IF('Data Transformation'!$B$425:$B$8425='Bin Analysis'!$B3651,'Data Transformation'!$G$425:$G$8425),D3658))</f>
        <v/>
      </c>
      <c r="F3658" t="str">
        <f t="shared" si="456"/>
        <v/>
      </c>
      <c r="G3658">
        <f>Weighting!$H$10</f>
        <v>0</v>
      </c>
      <c r="H3658">
        <f t="array" ref="H3658">FREQUENCY(IF('Data Transformation'!$B$4:$B$8425=B3651,'Data Transformation'!$G$4:$G$8425),'Bin Analysis'!$B3658)</f>
        <v>13</v>
      </c>
      <c r="I3658">
        <f t="shared" si="457"/>
        <v>0</v>
      </c>
      <c r="J3658">
        <f t="shared" si="458"/>
        <v>0</v>
      </c>
      <c r="K3658">
        <f>J3658*Weighting!$W$10</f>
        <v>0</v>
      </c>
      <c r="M3658" s="14"/>
    </row>
    <row r="3659" spans="1:25" x14ac:dyDescent="0.45">
      <c r="A3659" s="32">
        <f>IF(Weighting!$P$11&gt;0,B3659,"")</f>
        <v>0.86404878020000009</v>
      </c>
      <c r="B3659">
        <f>Weighting!$C$11</f>
        <v>0.86404878020000009</v>
      </c>
      <c r="C3659">
        <f>Weighting!$F$11</f>
        <v>0</v>
      </c>
      <c r="D3659" t="b">
        <f>IF(C3659=1,'Data Transformation'!$G$3+0.5*'Data Transformation'!$W$25,IF(C3660=1,D3660-'Data Transformation'!$W$25,FALSE))</f>
        <v>0</v>
      </c>
      <c r="E3659" t="str">
        <f t="array" ref="E3659">IF(ISLOGICAL(D3659),"",FREQUENCY(IF('Data Transformation'!$B$425:$B$8425='Bin Analysis'!$B3651,'Data Transformation'!$G$425:$G$8425),D3659))</f>
        <v/>
      </c>
      <c r="F3659" t="str">
        <f t="shared" si="456"/>
        <v/>
      </c>
      <c r="G3659">
        <f>Weighting!$H$11</f>
        <v>0</v>
      </c>
      <c r="H3659">
        <f t="array" ref="H3659">FREQUENCY(IF('Data Transformation'!$B$4:$B$8425=B3651,'Data Transformation'!$G$4:$G$8425),'Bin Analysis'!$B3659)</f>
        <v>17</v>
      </c>
      <c r="I3659">
        <f t="shared" si="457"/>
        <v>4</v>
      </c>
      <c r="J3659">
        <f t="shared" si="458"/>
        <v>1</v>
      </c>
      <c r="K3659">
        <f>J3659*Weighting!$W$11</f>
        <v>3</v>
      </c>
      <c r="M3659" s="14"/>
    </row>
    <row r="3660" spans="1:25" x14ac:dyDescent="0.45">
      <c r="A3660" s="32">
        <f>IF(Weighting!$P$12&gt;0,B3660,"")</f>
        <v>0.96972357690000011</v>
      </c>
      <c r="B3660">
        <f>Weighting!$C$12</f>
        <v>0.96972357690000011</v>
      </c>
      <c r="C3660">
        <f>Weighting!$F$12</f>
        <v>0</v>
      </c>
      <c r="D3660">
        <f>IF(C3660=1,'Data Transformation'!$G$3+0.5*'Data Transformation'!$W$25,IF(C3661=1,D3661-'Data Transformation'!$W$25,FALSE))</f>
        <v>0.76999999999999991</v>
      </c>
      <c r="E3660">
        <f t="array" ref="E3660">IF(ISLOGICAL(D3660),"",FREQUENCY(IF('Data Transformation'!$B$425:$B$8425='Bin Analysis'!$B3651,'Data Transformation'!$G$425:$G$8425),D3660))</f>
        <v>14</v>
      </c>
      <c r="F3660" t="e">
        <f t="shared" si="456"/>
        <v>#VALUE!</v>
      </c>
      <c r="G3660">
        <f>Weighting!$H$12</f>
        <v>0</v>
      </c>
      <c r="H3660">
        <f t="array" ref="H3660">FREQUENCY(IF('Data Transformation'!$B$4:$B$8425=B3651,'Data Transformation'!$G$4:$G$8425),'Bin Analysis'!$B3660)</f>
        <v>19</v>
      </c>
      <c r="I3660">
        <f t="shared" si="457"/>
        <v>2</v>
      </c>
      <c r="J3660">
        <f t="shared" si="458"/>
        <v>1</v>
      </c>
      <c r="K3660">
        <f>J3660*Weighting!$W$12</f>
        <v>2</v>
      </c>
      <c r="M3660" s="14"/>
    </row>
    <row r="3661" spans="1:25" x14ac:dyDescent="0.45">
      <c r="A3661" s="32">
        <f>IF(Weighting!$P$13&gt;0,B3661,"")</f>
        <v>1.0753983736000001</v>
      </c>
      <c r="B3661">
        <f>Weighting!$C$13</f>
        <v>1.0753983736000001</v>
      </c>
      <c r="C3661">
        <f>Weighting!$F$13</f>
        <v>1</v>
      </c>
      <c r="D3661">
        <f>IF(C3661=1,'Data Transformation'!$G$3+0.5*'Data Transformation'!$W$25,IF(C3662=1,D3662-'Data Transformation'!$W$25,FALSE))</f>
        <v>1.17</v>
      </c>
      <c r="E3661">
        <f t="array" ref="E3661">IF(ISLOGICAL(D3661),"",FREQUENCY(IF('Data Transformation'!$B$425:$B$8425='Bin Analysis'!$B3651,'Data Transformation'!$G$425:$G$8425),D3661))</f>
        <v>19</v>
      </c>
      <c r="F3661">
        <f t="shared" si="456"/>
        <v>5</v>
      </c>
      <c r="G3661">
        <f>Weighting!$H$13</f>
        <v>0</v>
      </c>
      <c r="H3661">
        <f t="array" ref="H3661">FREQUENCY(IF('Data Transformation'!$B$4:$B$8425=B3651,'Data Transformation'!$G$4:$G$8425),'Bin Analysis'!$B3661)</f>
        <v>20</v>
      </c>
      <c r="I3661">
        <f t="shared" si="457"/>
        <v>1</v>
      </c>
      <c r="J3661">
        <f t="shared" si="458"/>
        <v>1</v>
      </c>
      <c r="K3661">
        <f>J3661*Weighting!$W$13</f>
        <v>1</v>
      </c>
      <c r="M3661" s="14"/>
    </row>
    <row r="3662" spans="1:25" x14ac:dyDescent="0.45">
      <c r="A3662" s="32">
        <f>IF(Weighting!$P$14&gt;0,B3662,"")</f>
        <v>1.1810731703000001</v>
      </c>
      <c r="B3662">
        <f>Weighting!$C$14</f>
        <v>1.1810731703000001</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20</v>
      </c>
      <c r="I3662">
        <f t="shared" si="457"/>
        <v>0</v>
      </c>
      <c r="J3662">
        <f t="shared" si="458"/>
        <v>0</v>
      </c>
      <c r="K3662">
        <f>J3662*Weighting!$W$14</f>
        <v>0</v>
      </c>
      <c r="M3662" s="14"/>
    </row>
    <row r="3663" spans="1:25" x14ac:dyDescent="0.45">
      <c r="A3663" s="32">
        <f>IF(Weighting!$P$15&gt;0,B3663,"")</f>
        <v>1.2867489670000001</v>
      </c>
      <c r="B3663">
        <f>Weighting!$C$15</f>
        <v>1.2867489670000001</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20</v>
      </c>
      <c r="I3663">
        <f t="shared" si="457"/>
        <v>0</v>
      </c>
      <c r="J3663">
        <f t="shared" si="458"/>
        <v>0</v>
      </c>
      <c r="K3663">
        <f>J3663*Weighting!$W$15</f>
        <v>0</v>
      </c>
      <c r="M3663" s="14"/>
    </row>
    <row r="3664" spans="1:25" x14ac:dyDescent="0.45">
      <c r="A3664" s="32" t="str">
        <f>IF(Weighting!$P$16&gt;0,B3664,"")</f>
        <v/>
      </c>
      <c r="B3664">
        <f>Weighting!$C$16</f>
        <v>1.3924227637000002</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20</v>
      </c>
      <c r="I3664">
        <f t="shared" si="457"/>
        <v>0</v>
      </c>
      <c r="J3664">
        <f t="shared" si="458"/>
        <v>0</v>
      </c>
      <c r="K3664">
        <f>J3664*Weighting!$W$16</f>
        <v>0</v>
      </c>
      <c r="M3664" s="14"/>
    </row>
    <row r="3665" spans="1:25" x14ac:dyDescent="0.45">
      <c r="A3665" s="32" t="str">
        <f>IF(Weighting!$P$17&gt;0,B3665,"")</f>
        <v/>
      </c>
      <c r="B3665">
        <f>Weighting!$C$17</f>
        <v>1.4980975604000002</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20</v>
      </c>
      <c r="I3665">
        <f t="shared" si="457"/>
        <v>0</v>
      </c>
      <c r="J3665">
        <f t="shared" si="458"/>
        <v>0</v>
      </c>
      <c r="K3665">
        <f>J3665*Weighting!$W$17</f>
        <v>0</v>
      </c>
      <c r="M3665" s="14"/>
    </row>
    <row r="3666" spans="1:25" x14ac:dyDescent="0.45">
      <c r="A3666" s="32" t="str">
        <f>IF(Weighting!$P$18&gt;0,B3666,"")</f>
        <v/>
      </c>
      <c r="B3666">
        <f>Weighting!$C$18</f>
        <v>1.6037723571000002</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20</v>
      </c>
      <c r="I3666">
        <f t="shared" si="457"/>
        <v>0</v>
      </c>
      <c r="J3666">
        <f t="shared" si="458"/>
        <v>0</v>
      </c>
      <c r="K3666">
        <f>J3666*Weighting!$W$18</f>
        <v>0</v>
      </c>
      <c r="M3666" s="14"/>
    </row>
    <row r="3667" spans="1:25" x14ac:dyDescent="0.45">
      <c r="A3667" s="32" t="str">
        <f>IF(Weighting!$P$19&gt;0,B3667,"")</f>
        <v/>
      </c>
      <c r="B3667">
        <f>Weighting!$C$19</f>
        <v>1.7094471538000002</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20</v>
      </c>
      <c r="I3667">
        <f t="shared" si="457"/>
        <v>0</v>
      </c>
      <c r="J3667">
        <f t="shared" si="458"/>
        <v>0</v>
      </c>
      <c r="K3667">
        <f>J3667*Weighting!$W$19</f>
        <v>0</v>
      </c>
      <c r="M3667" s="14"/>
    </row>
    <row r="3668" spans="1:25" x14ac:dyDescent="0.45">
      <c r="A3668" s="32" t="str">
        <f>IF(Weighting!$P$20&gt;0,B3668,"")</f>
        <v/>
      </c>
      <c r="B3668">
        <f>Weighting!$C$20</f>
        <v>1.8151219505000002</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20</v>
      </c>
      <c r="I3668">
        <f t="shared" si="457"/>
        <v>0</v>
      </c>
      <c r="J3668">
        <f t="shared" si="458"/>
        <v>0</v>
      </c>
      <c r="K3668">
        <f>J3668*Weighting!$W$20</f>
        <v>0</v>
      </c>
      <c r="M3668" s="14"/>
    </row>
    <row r="3669" spans="1:25" x14ac:dyDescent="0.45">
      <c r="A3669" s="32" t="str">
        <f>IF(Weighting!$P$21&gt;0,B3669,"")</f>
        <v/>
      </c>
      <c r="B3669">
        <f>Weighting!$C$21</f>
        <v>1.9207967472000003</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20</v>
      </c>
      <c r="I3669">
        <f t="shared" si="457"/>
        <v>0</v>
      </c>
      <c r="J3669">
        <f t="shared" si="458"/>
        <v>0</v>
      </c>
      <c r="K3669">
        <f>J3669*Weighting!$W$21</f>
        <v>0</v>
      </c>
      <c r="M3669" s="14"/>
    </row>
    <row r="3670" spans="1:25" x14ac:dyDescent="0.45">
      <c r="A3670" s="32" t="str">
        <f>IF(Weighting!$P$22&gt;0,B3670,"")</f>
        <v/>
      </c>
      <c r="B3670">
        <f>Weighting!$C$22</f>
        <v>2.0264715439000001</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20</v>
      </c>
      <c r="I3670">
        <f t="shared" si="457"/>
        <v>0</v>
      </c>
      <c r="J3670">
        <f t="shared" si="458"/>
        <v>0</v>
      </c>
      <c r="K3670">
        <f>J3670*Weighting!$W$22</f>
        <v>0</v>
      </c>
      <c r="M3670" s="14"/>
    </row>
    <row r="3671" spans="1:25" x14ac:dyDescent="0.45">
      <c r="A3671" s="32" t="str">
        <f>IF(Weighting!$P$23&gt;0,B3671,"")</f>
        <v/>
      </c>
      <c r="B3671">
        <f>Weighting!$C$23</f>
        <v>2.1321463405999999</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20</v>
      </c>
      <c r="I3671">
        <f t="shared" si="457"/>
        <v>0</v>
      </c>
      <c r="J3671">
        <f t="shared" si="458"/>
        <v>0</v>
      </c>
      <c r="K3671">
        <f>J3671*Weighting!$W$23</f>
        <v>0</v>
      </c>
      <c r="M3671" s="14"/>
    </row>
    <row r="3672" spans="1:25" x14ac:dyDescent="0.45">
      <c r="A3672" s="32" t="str">
        <f>IF(Weighting!$P$24&gt;0,B3672,"")</f>
        <v/>
      </c>
      <c r="B3672">
        <f>Weighting!$C$24</f>
        <v>2.2378211372999997</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20</v>
      </c>
      <c r="I3672">
        <f t="shared" si="457"/>
        <v>0</v>
      </c>
      <c r="J3672">
        <f t="shared" si="458"/>
        <v>0</v>
      </c>
      <c r="K3672">
        <f>J3672*Weighting!$W$24</f>
        <v>0</v>
      </c>
      <c r="M3672" s="14"/>
    </row>
    <row r="3673" spans="1:25" x14ac:dyDescent="0.45">
      <c r="A3673" s="32" t="str">
        <f>IF(Weighting!$P$25&gt;0,B3673,"")</f>
        <v/>
      </c>
      <c r="B3673">
        <f>Weighting!$C$25</f>
        <v>2.3434959339999994</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20</v>
      </c>
      <c r="I3673">
        <f t="shared" si="457"/>
        <v>0</v>
      </c>
      <c r="J3673">
        <f t="shared" si="458"/>
        <v>0</v>
      </c>
      <c r="K3673">
        <f>J3673*Weighting!$W$25</f>
        <v>0</v>
      </c>
      <c r="M3673" s="14"/>
    </row>
    <row r="3674" spans="1:25" x14ac:dyDescent="0.45">
      <c r="O3674"/>
      <c r="P3674"/>
      <c r="Q3674"/>
      <c r="R3674"/>
    </row>
    <row r="3675" spans="1:25" ht="23.15" x14ac:dyDescent="0.6">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20</v>
      </c>
      <c r="N3675" s="27">
        <f>IF('Input and Summary Results'!$J$16="minimum",'Bin Analysis'!X3676/(M3675-1),'Bin Analysis'!Y3675/('Bin Analysis'!M3675-1))</f>
        <v>0</v>
      </c>
      <c r="O3675" s="27">
        <f>IF(M3675=FALSE,NA(),(VLOOKUP(1,C3678:K3697,4,FALSE))/(M3675-1))</f>
        <v>0.10526315789473684</v>
      </c>
      <c r="P3675" s="27">
        <f>IF(M3675=FALSE,NA(),SUM(J3678:J3697)/Weighting!$S$5)</f>
        <v>0.5</v>
      </c>
      <c r="Q3675" s="27">
        <f>IF(M3675=FALSE,NA(),SUM(K3678:K3697)/Weighting!$S$6)</f>
        <v>0.47826086956521741</v>
      </c>
      <c r="R3675" s="27">
        <f>IF(M3675=FALSE,NA(),(VLOOKUP(1,G3678:K3697,3,FALSE))/(M3675-1))</f>
        <v>0.73684210526315785</v>
      </c>
      <c r="S3675" s="22" t="str">
        <f>IF(M3675=FALSE,NA(),IF(SUM(J3678:J3697)=2,"yes","no"))</f>
        <v>no</v>
      </c>
      <c r="X3675" s="2" cm="2">
        <f t="array" ref="X3675:X3676">FREQUENCY(IF('Data Transformation'!$B$425:$B$6424='Bin Analysis'!L3675,'Data Transformation'!$G$425:$G$6424),'Data Transformation'!$U$11)</f>
        <v>19</v>
      </c>
      <c r="Y3675" s="2" cm="2">
        <f t="array" ref="Y3675:Y3676">FREQUENCY(IF('Data Transformation'!$B$425:$B$6424='Bin Analysis'!L3675,'Data Transformation'!$G$425:$G$6424),'Data Transformation'!$U$12)</f>
        <v>17</v>
      </c>
    </row>
    <row r="3676" spans="1:25" x14ac:dyDescent="0.45">
      <c r="A3676" s="14" t="s">
        <v>67</v>
      </c>
      <c r="B3676" t="s">
        <v>47</v>
      </c>
      <c r="C3676" t="s">
        <v>5</v>
      </c>
      <c r="D3676" t="s">
        <v>100</v>
      </c>
      <c r="E3676" t="s">
        <v>101</v>
      </c>
      <c r="F3676" t="s">
        <v>102</v>
      </c>
      <c r="G3676" t="s">
        <v>70</v>
      </c>
      <c r="H3676" t="s">
        <v>31</v>
      </c>
      <c r="I3676" t="s">
        <v>32</v>
      </c>
      <c r="J3676" t="s">
        <v>46</v>
      </c>
      <c r="K3676" s="14" t="s">
        <v>45</v>
      </c>
      <c r="M3676" s="14"/>
      <c r="X3676" s="2">
        <v>0</v>
      </c>
      <c r="Y3676" s="2">
        <v>2</v>
      </c>
    </row>
    <row r="3677" spans="1:25" x14ac:dyDescent="0.4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45">
      <c r="A3678" s="32">
        <f>IF(Weighting!$P$6&gt;0,B3678,"")</f>
        <v>0.3356747967</v>
      </c>
      <c r="B3678">
        <f>Weighting!$C$6</f>
        <v>0.3356747967</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14</v>
      </c>
      <c r="I3678">
        <f>H3678-H3677</f>
        <v>14</v>
      </c>
      <c r="J3678">
        <f>IF(I3678=0,0,1)</f>
        <v>1</v>
      </c>
      <c r="K3678">
        <f>J3678*Weighting!$W$6</f>
        <v>1</v>
      </c>
      <c r="M3678" s="14"/>
    </row>
    <row r="3679" spans="1:25" x14ac:dyDescent="0.45">
      <c r="A3679" s="32">
        <f>IF(Weighting!$P$7&gt;0,B3679,"")</f>
        <v>0.44134959340000002</v>
      </c>
      <c r="B3679">
        <f>Weighting!$C$7</f>
        <v>0.44134959340000002</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14</v>
      </c>
      <c r="I3679">
        <f t="shared" ref="I3679:I3697" si="460">H3679-H3678</f>
        <v>0</v>
      </c>
      <c r="J3679">
        <f>IF(I3679=0,0,1)</f>
        <v>0</v>
      </c>
      <c r="K3679">
        <f>J3679*Weighting!$W$7</f>
        <v>0</v>
      </c>
      <c r="M3679" s="14"/>
    </row>
    <row r="3680" spans="1:25" x14ac:dyDescent="0.45">
      <c r="A3680" s="32">
        <f>IF(Weighting!$P$8&gt;0,B3680,"")</f>
        <v>0.54702439010000004</v>
      </c>
      <c r="B3680">
        <f>Weighting!$C$8</f>
        <v>0.54702439010000004</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15</v>
      </c>
      <c r="I3680">
        <f t="shared" si="460"/>
        <v>1</v>
      </c>
      <c r="J3680">
        <f t="shared" ref="J3680:J3697" si="461">IF(I3680=0,0,1)</f>
        <v>1</v>
      </c>
      <c r="K3680">
        <f>J3680*Weighting!$W$8</f>
        <v>3</v>
      </c>
      <c r="M3680" s="14"/>
    </row>
    <row r="3681" spans="1:13" x14ac:dyDescent="0.45">
      <c r="A3681" s="32">
        <f>IF(Weighting!$P$9&gt;0,B3681,"")</f>
        <v>0.65269918680000005</v>
      </c>
      <c r="B3681" s="50">
        <f>Weighting!$C$9</f>
        <v>0.65269918680000005</v>
      </c>
      <c r="C3681">
        <f>Weighting!$F$9</f>
        <v>0</v>
      </c>
      <c r="D3681" t="b">
        <f>IF(C3681=1,'Data Transformation'!$G$3+0.5*'Data Transformation'!$W$25,IF(C3682=1,D3682-'Data Transformation'!$W$25,FALSE))</f>
        <v>0</v>
      </c>
      <c r="E3681" t="str">
        <f t="array" ref="E3681">IF(ISLOGICAL(D3681),"",FREQUENCY(IF('Data Transformation'!$B$425:$B$8425='Bin Analysis'!$B3675,'Data Transformation'!$G$425:$G$8425),D3681))</f>
        <v/>
      </c>
      <c r="F3681" t="str">
        <f t="shared" si="459"/>
        <v/>
      </c>
      <c r="G3681">
        <f>Weighting!$H$9</f>
        <v>0</v>
      </c>
      <c r="H3681">
        <f t="array" ref="H3681">FREQUENCY(IF('Data Transformation'!$B$4:$B$8425=B3675,'Data Transformation'!$G$4:$G$8425),'Bin Analysis'!$B3681)</f>
        <v>16</v>
      </c>
      <c r="I3681">
        <f t="shared" si="460"/>
        <v>1</v>
      </c>
      <c r="J3681">
        <f t="shared" si="461"/>
        <v>1</v>
      </c>
      <c r="K3681">
        <f>J3681*Weighting!$W$9</f>
        <v>3</v>
      </c>
      <c r="M3681" s="14"/>
    </row>
    <row r="3682" spans="1:13" x14ac:dyDescent="0.45">
      <c r="A3682" s="32">
        <f>IF(Weighting!$P$10&gt;0,B3682,"")</f>
        <v>0.75837398350000007</v>
      </c>
      <c r="B3682">
        <f>Weighting!$C$10</f>
        <v>0.75837398350000007</v>
      </c>
      <c r="C3682">
        <f>Weighting!$F$10</f>
        <v>0</v>
      </c>
      <c r="D3682" t="b">
        <f>IF(C3682=1,'Data Transformation'!$G$3+0.5*'Data Transformation'!$W$25,IF(C3683=1,D3683-'Data Transformation'!$W$25,FALSE))</f>
        <v>0</v>
      </c>
      <c r="E3682" t="str">
        <f t="array" ref="E3682">IF(ISLOGICAL(D3682),"",FREQUENCY(IF('Data Transformation'!$B$425:$B$8425='Bin Analysis'!$B3675,'Data Transformation'!$G$425:$G$8425),D3682))</f>
        <v/>
      </c>
      <c r="F3682" t="str">
        <f t="shared" si="459"/>
        <v/>
      </c>
      <c r="G3682">
        <f>Weighting!$H$10</f>
        <v>0</v>
      </c>
      <c r="H3682">
        <f t="array" ref="H3682">FREQUENCY(IF('Data Transformation'!$B$4:$B$8425=B3675,'Data Transformation'!$G$4:$G$8425),'Bin Analysis'!$B3682)</f>
        <v>16</v>
      </c>
      <c r="I3682">
        <f t="shared" si="460"/>
        <v>0</v>
      </c>
      <c r="J3682">
        <f t="shared" si="461"/>
        <v>0</v>
      </c>
      <c r="K3682">
        <f>J3682*Weighting!$W$10</f>
        <v>0</v>
      </c>
      <c r="M3682" s="14"/>
    </row>
    <row r="3683" spans="1:13" x14ac:dyDescent="0.45">
      <c r="A3683" s="32">
        <f>IF(Weighting!$P$11&gt;0,B3683,"")</f>
        <v>0.86404878020000009</v>
      </c>
      <c r="B3683">
        <f>Weighting!$C$11</f>
        <v>0.86404878020000009</v>
      </c>
      <c r="C3683">
        <f>Weighting!$F$11</f>
        <v>0</v>
      </c>
      <c r="D3683" t="b">
        <f>IF(C3683=1,'Data Transformation'!$G$3+0.5*'Data Transformation'!$W$25,IF(C3684=1,D3684-'Data Transformation'!$W$25,FALSE))</f>
        <v>0</v>
      </c>
      <c r="E3683" t="str">
        <f t="array" ref="E3683">IF(ISLOGICAL(D3683),"",FREQUENCY(IF('Data Transformation'!$B$425:$B$8425='Bin Analysis'!$B3675,'Data Transformation'!$G$425:$G$8425),D3683))</f>
        <v/>
      </c>
      <c r="F3683" t="str">
        <f t="shared" si="459"/>
        <v/>
      </c>
      <c r="G3683">
        <f>Weighting!$H$11</f>
        <v>0</v>
      </c>
      <c r="H3683">
        <f t="array" ref="H3683">FREQUENCY(IF('Data Transformation'!$B$4:$B$8425=B3675,'Data Transformation'!$G$4:$G$8425),'Bin Analysis'!$B3683)</f>
        <v>19</v>
      </c>
      <c r="I3683">
        <f t="shared" si="460"/>
        <v>3</v>
      </c>
      <c r="J3683">
        <f t="shared" si="461"/>
        <v>1</v>
      </c>
      <c r="K3683">
        <f>J3683*Weighting!$W$11</f>
        <v>3</v>
      </c>
      <c r="M3683" s="14"/>
    </row>
    <row r="3684" spans="1:13" x14ac:dyDescent="0.45">
      <c r="A3684" s="32">
        <f>IF(Weighting!$P$12&gt;0,B3684,"")</f>
        <v>0.96972357690000011</v>
      </c>
      <c r="B3684">
        <f>Weighting!$C$12</f>
        <v>0.96972357690000011</v>
      </c>
      <c r="C3684">
        <f>Weighting!$F$12</f>
        <v>0</v>
      </c>
      <c r="D3684">
        <f>IF(C3684=1,'Data Transformation'!$G$3+0.5*'Data Transformation'!$W$25,IF(C3685=1,D3685-'Data Transformation'!$W$25,FALSE))</f>
        <v>0.76999999999999991</v>
      </c>
      <c r="E3684">
        <f t="array" ref="E3684">IF(ISLOGICAL(D3684),"",FREQUENCY(IF('Data Transformation'!$B$425:$B$8425='Bin Analysis'!$B3675,'Data Transformation'!$G$425:$G$8425),D3684))</f>
        <v>17</v>
      </c>
      <c r="F3684" t="e">
        <f t="shared" si="459"/>
        <v>#VALUE!</v>
      </c>
      <c r="G3684">
        <f>Weighting!$H$12</f>
        <v>0</v>
      </c>
      <c r="H3684">
        <f t="array" ref="H3684">FREQUENCY(IF('Data Transformation'!$B$4:$B$8425=B3675,'Data Transformation'!$G$4:$G$8425),'Bin Analysis'!$B3684)</f>
        <v>19</v>
      </c>
      <c r="I3684">
        <f t="shared" si="460"/>
        <v>0</v>
      </c>
      <c r="J3684">
        <f t="shared" si="461"/>
        <v>0</v>
      </c>
      <c r="K3684">
        <f>J3684*Weighting!$W$12</f>
        <v>0</v>
      </c>
      <c r="M3684" s="14"/>
    </row>
    <row r="3685" spans="1:13" x14ac:dyDescent="0.45">
      <c r="A3685" s="32">
        <f>IF(Weighting!$P$13&gt;0,B3685,"")</f>
        <v>1.0753983736000001</v>
      </c>
      <c r="B3685">
        <f>Weighting!$C$13</f>
        <v>1.0753983736000001</v>
      </c>
      <c r="C3685">
        <f>Weighting!$F$13</f>
        <v>1</v>
      </c>
      <c r="D3685">
        <f>IF(C3685=1,'Data Transformation'!$G$3+0.5*'Data Transformation'!$W$25,IF(C3686=1,D3686-'Data Transformation'!$W$25,FALSE))</f>
        <v>1.17</v>
      </c>
      <c r="E3685">
        <f t="array" ref="E3685">IF(ISLOGICAL(D3685),"",FREQUENCY(IF('Data Transformation'!$B$425:$B$8425='Bin Analysis'!$B3675,'Data Transformation'!$G$425:$G$8425),D3685))</f>
        <v>19</v>
      </c>
      <c r="F3685">
        <f t="shared" si="459"/>
        <v>2</v>
      </c>
      <c r="G3685">
        <f>Weighting!$H$13</f>
        <v>0</v>
      </c>
      <c r="H3685">
        <f t="array" ref="H3685">FREQUENCY(IF('Data Transformation'!$B$4:$B$8425=B3675,'Data Transformation'!$G$4:$G$8425),'Bin Analysis'!$B3685)</f>
        <v>20</v>
      </c>
      <c r="I3685">
        <f t="shared" si="460"/>
        <v>1</v>
      </c>
      <c r="J3685">
        <f t="shared" si="461"/>
        <v>1</v>
      </c>
      <c r="K3685">
        <f>J3685*Weighting!$W$13</f>
        <v>1</v>
      </c>
      <c r="M3685" s="14"/>
    </row>
    <row r="3686" spans="1:13" x14ac:dyDescent="0.45">
      <c r="A3686" s="32">
        <f>IF(Weighting!$P$14&gt;0,B3686,"")</f>
        <v>1.1810731703000001</v>
      </c>
      <c r="B3686">
        <f>Weighting!$C$14</f>
        <v>1.1810731703000001</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20</v>
      </c>
      <c r="I3686">
        <f t="shared" si="460"/>
        <v>0</v>
      </c>
      <c r="J3686">
        <f t="shared" si="461"/>
        <v>0</v>
      </c>
      <c r="K3686">
        <f>J3686*Weighting!$W$14</f>
        <v>0</v>
      </c>
      <c r="M3686" s="14"/>
    </row>
    <row r="3687" spans="1:13" x14ac:dyDescent="0.45">
      <c r="A3687" s="32">
        <f>IF(Weighting!$P$15&gt;0,B3687,"")</f>
        <v>1.2867489670000001</v>
      </c>
      <c r="B3687">
        <f>Weighting!$C$15</f>
        <v>1.2867489670000001</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20</v>
      </c>
      <c r="I3687">
        <f t="shared" si="460"/>
        <v>0</v>
      </c>
      <c r="J3687">
        <f t="shared" si="461"/>
        <v>0</v>
      </c>
      <c r="K3687">
        <f>J3687*Weighting!$W$15</f>
        <v>0</v>
      </c>
      <c r="M3687" s="14"/>
    </row>
    <row r="3688" spans="1:13" x14ac:dyDescent="0.45">
      <c r="A3688" s="32" t="str">
        <f>IF(Weighting!$P$16&gt;0,B3688,"")</f>
        <v/>
      </c>
      <c r="B3688">
        <f>Weighting!$C$16</f>
        <v>1.3924227637000002</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20</v>
      </c>
      <c r="I3688">
        <f t="shared" si="460"/>
        <v>0</v>
      </c>
      <c r="J3688">
        <f t="shared" si="461"/>
        <v>0</v>
      </c>
      <c r="K3688">
        <f>J3688*Weighting!$W$16</f>
        <v>0</v>
      </c>
      <c r="M3688" s="14"/>
    </row>
    <row r="3689" spans="1:13" x14ac:dyDescent="0.45">
      <c r="A3689" s="32" t="str">
        <f>IF(Weighting!$P$17&gt;0,B3689,"")</f>
        <v/>
      </c>
      <c r="B3689">
        <f>Weighting!$C$17</f>
        <v>1.4980975604000002</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20</v>
      </c>
      <c r="I3689">
        <f t="shared" si="460"/>
        <v>0</v>
      </c>
      <c r="J3689">
        <f t="shared" si="461"/>
        <v>0</v>
      </c>
      <c r="K3689">
        <f>J3689*Weighting!$W$17</f>
        <v>0</v>
      </c>
      <c r="M3689" s="14"/>
    </row>
    <row r="3690" spans="1:13" x14ac:dyDescent="0.45">
      <c r="A3690" s="32" t="str">
        <f>IF(Weighting!$P$18&gt;0,B3690,"")</f>
        <v/>
      </c>
      <c r="B3690">
        <f>Weighting!$C$18</f>
        <v>1.6037723571000002</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20</v>
      </c>
      <c r="I3690">
        <f t="shared" si="460"/>
        <v>0</v>
      </c>
      <c r="J3690">
        <f t="shared" si="461"/>
        <v>0</v>
      </c>
      <c r="K3690">
        <f>J3690*Weighting!$W$18</f>
        <v>0</v>
      </c>
      <c r="M3690" s="14"/>
    </row>
    <row r="3691" spans="1:13" x14ac:dyDescent="0.45">
      <c r="A3691" s="32" t="str">
        <f>IF(Weighting!$P$19&gt;0,B3691,"")</f>
        <v/>
      </c>
      <c r="B3691">
        <f>Weighting!$C$19</f>
        <v>1.7094471538000002</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20</v>
      </c>
      <c r="I3691">
        <f t="shared" si="460"/>
        <v>0</v>
      </c>
      <c r="J3691">
        <f t="shared" si="461"/>
        <v>0</v>
      </c>
      <c r="K3691">
        <f>J3691*Weighting!$W$19</f>
        <v>0</v>
      </c>
      <c r="M3691" s="14"/>
    </row>
    <row r="3692" spans="1:13" x14ac:dyDescent="0.45">
      <c r="A3692" s="32" t="str">
        <f>IF(Weighting!$P$20&gt;0,B3692,"")</f>
        <v/>
      </c>
      <c r="B3692">
        <f>Weighting!$C$20</f>
        <v>1.8151219505000002</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20</v>
      </c>
      <c r="I3692">
        <f t="shared" si="460"/>
        <v>0</v>
      </c>
      <c r="J3692">
        <f t="shared" si="461"/>
        <v>0</v>
      </c>
      <c r="K3692">
        <f>J3692*Weighting!$W$20</f>
        <v>0</v>
      </c>
      <c r="M3692" s="14"/>
    </row>
    <row r="3693" spans="1:13" x14ac:dyDescent="0.45">
      <c r="A3693" s="32" t="str">
        <f>IF(Weighting!$P$21&gt;0,B3693,"")</f>
        <v/>
      </c>
      <c r="B3693">
        <f>Weighting!$C$21</f>
        <v>1.9207967472000003</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20</v>
      </c>
      <c r="I3693">
        <f t="shared" si="460"/>
        <v>0</v>
      </c>
      <c r="J3693">
        <f t="shared" si="461"/>
        <v>0</v>
      </c>
      <c r="K3693">
        <f>J3693*Weighting!$W$21</f>
        <v>0</v>
      </c>
      <c r="M3693" s="14"/>
    </row>
    <row r="3694" spans="1:13" x14ac:dyDescent="0.45">
      <c r="A3694" s="32" t="str">
        <f>IF(Weighting!$P$22&gt;0,B3694,"")</f>
        <v/>
      </c>
      <c r="B3694">
        <f>Weighting!$C$22</f>
        <v>2.0264715439000001</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20</v>
      </c>
      <c r="I3694">
        <f t="shared" si="460"/>
        <v>0</v>
      </c>
      <c r="J3694">
        <f t="shared" si="461"/>
        <v>0</v>
      </c>
      <c r="K3694">
        <f>J3694*Weighting!$W$22</f>
        <v>0</v>
      </c>
      <c r="M3694" s="14"/>
    </row>
    <row r="3695" spans="1:13" x14ac:dyDescent="0.45">
      <c r="A3695" s="32" t="str">
        <f>IF(Weighting!$P$23&gt;0,B3695,"")</f>
        <v/>
      </c>
      <c r="B3695">
        <f>Weighting!$C$23</f>
        <v>2.1321463405999999</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20</v>
      </c>
      <c r="I3695">
        <f t="shared" si="460"/>
        <v>0</v>
      </c>
      <c r="J3695">
        <f t="shared" si="461"/>
        <v>0</v>
      </c>
      <c r="K3695">
        <f>J3695*Weighting!$W$23</f>
        <v>0</v>
      </c>
      <c r="M3695" s="14"/>
    </row>
    <row r="3696" spans="1:13" x14ac:dyDescent="0.45">
      <c r="A3696" s="32" t="str">
        <f>IF(Weighting!$P$24&gt;0,B3696,"")</f>
        <v/>
      </c>
      <c r="B3696">
        <f>Weighting!$C$24</f>
        <v>2.2378211372999997</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20</v>
      </c>
      <c r="I3696">
        <f t="shared" si="460"/>
        <v>0</v>
      </c>
      <c r="J3696">
        <f t="shared" si="461"/>
        <v>0</v>
      </c>
      <c r="K3696">
        <f>J3696*Weighting!$W$24</f>
        <v>0</v>
      </c>
      <c r="M3696" s="14"/>
    </row>
    <row r="3697" spans="1:25" x14ac:dyDescent="0.45">
      <c r="A3697" s="32" t="str">
        <f>IF(Weighting!$P$25&gt;0,B3697,"")</f>
        <v/>
      </c>
      <c r="B3697">
        <f>Weighting!$C$25</f>
        <v>2.3434959339999994</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20</v>
      </c>
      <c r="I3697">
        <f t="shared" si="460"/>
        <v>0</v>
      </c>
      <c r="J3697">
        <f t="shared" si="461"/>
        <v>0</v>
      </c>
      <c r="K3697">
        <f>J3697*Weighting!$W$25</f>
        <v>0</v>
      </c>
      <c r="M3697" s="14"/>
    </row>
    <row r="3698" spans="1:25" x14ac:dyDescent="0.45">
      <c r="O3698"/>
      <c r="P3698"/>
      <c r="Q3698"/>
      <c r="R3698"/>
    </row>
    <row r="3699" spans="1:25" ht="23.15" x14ac:dyDescent="0.6">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20</v>
      </c>
      <c r="N3699" s="27">
        <f>IF('Input and Summary Results'!$J$16="minimum",'Bin Analysis'!X3700/(M3699-1),'Bin Analysis'!Y3699/('Bin Analysis'!M3699-1))</f>
        <v>0</v>
      </c>
      <c r="O3699" s="27">
        <f>IF(M3699=FALSE,NA(),(VLOOKUP(1,C3702:K3721,4,FALSE))/(M3699-1))</f>
        <v>0</v>
      </c>
      <c r="P3699" s="27">
        <f>IF(M3699=FALSE,NA(),SUM(J3702:J3721)/Weighting!$S$5)</f>
        <v>0.3</v>
      </c>
      <c r="Q3699" s="27">
        <f>IF(M3699=FALSE,NA(),SUM(K3702:K3721)/Weighting!$S$6)</f>
        <v>0.17391304347826086</v>
      </c>
      <c r="R3699" s="27">
        <f>IF(M3699=FALSE,NA(),(VLOOKUP(1,G3702:K3721,3,FALSE))/(M3699-1))</f>
        <v>0.94736842105263153</v>
      </c>
      <c r="S3699" s="22" t="str">
        <f>IF(M3699=FALSE,NA(),IF(SUM(J3702:J3721)=2,"yes","no"))</f>
        <v>no</v>
      </c>
      <c r="X3699" s="2" cm="2">
        <f t="array" ref="X3699:X3700">FREQUENCY(IF('Data Transformation'!$B$425:$B$6424='Bin Analysis'!L3699,'Data Transformation'!$G$425:$G$6424),'Data Transformation'!$U$11)</f>
        <v>19</v>
      </c>
      <c r="Y3699" s="2" cm="2">
        <f t="array" ref="Y3699:Y3700">FREQUENCY(IF('Data Transformation'!$B$425:$B$6424='Bin Analysis'!L3699,'Data Transformation'!$G$425:$G$6424),'Data Transformation'!$U$12)</f>
        <v>19</v>
      </c>
    </row>
    <row r="3700" spans="1:25" x14ac:dyDescent="0.45">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4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45">
      <c r="A3702" s="32">
        <f>IF(Weighting!$P$6&gt;0,B3702,"")</f>
        <v>0.3356747967</v>
      </c>
      <c r="B3702">
        <f>Weighting!$C$6</f>
        <v>0.3356747967</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18</v>
      </c>
      <c r="I3702">
        <f>H3702-H3701</f>
        <v>18</v>
      </c>
      <c r="J3702">
        <f>IF(I3702=0,0,1)</f>
        <v>1</v>
      </c>
      <c r="K3702">
        <f>J3702*Weighting!$W$6</f>
        <v>1</v>
      </c>
      <c r="M3702" s="14"/>
    </row>
    <row r="3703" spans="1:25" x14ac:dyDescent="0.45">
      <c r="A3703" s="32">
        <f>IF(Weighting!$P$7&gt;0,B3703,"")</f>
        <v>0.44134959340000002</v>
      </c>
      <c r="B3703">
        <f>Weighting!$C$7</f>
        <v>0.44134959340000002</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19</v>
      </c>
      <c r="I3703">
        <f t="shared" ref="I3703:I3721" si="463">H3703-H3702</f>
        <v>1</v>
      </c>
      <c r="J3703">
        <f>IF(I3703=0,0,1)</f>
        <v>1</v>
      </c>
      <c r="K3703">
        <f>J3703*Weighting!$W$7</f>
        <v>2</v>
      </c>
      <c r="M3703" s="14"/>
    </row>
    <row r="3704" spans="1:25" x14ac:dyDescent="0.45">
      <c r="A3704" s="32">
        <f>IF(Weighting!$P$8&gt;0,B3704,"")</f>
        <v>0.54702439010000004</v>
      </c>
      <c r="B3704">
        <f>Weighting!$C$8</f>
        <v>0.54702439010000004</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19</v>
      </c>
      <c r="I3704">
        <f t="shared" si="463"/>
        <v>0</v>
      </c>
      <c r="J3704">
        <f t="shared" ref="J3704:J3721" si="464">IF(I3704=0,0,1)</f>
        <v>0</v>
      </c>
      <c r="K3704">
        <f>J3704*Weighting!$W$8</f>
        <v>0</v>
      </c>
      <c r="M3704" s="14"/>
    </row>
    <row r="3705" spans="1:25" x14ac:dyDescent="0.45">
      <c r="A3705" s="32">
        <f>IF(Weighting!$P$9&gt;0,B3705,"")</f>
        <v>0.65269918680000005</v>
      </c>
      <c r="B3705" s="50">
        <f>Weighting!$C$9</f>
        <v>0.65269918680000005</v>
      </c>
      <c r="C3705">
        <f>Weighting!$F$9</f>
        <v>0</v>
      </c>
      <c r="D3705" t="b">
        <f>IF(C3705=1,'Data Transformation'!$G$3+0.5*'Data Transformation'!$W$25,IF(C3706=1,D3706-'Data Transformation'!$W$25,FALSE))</f>
        <v>0</v>
      </c>
      <c r="E3705" t="str">
        <f t="array" ref="E3705">IF(ISLOGICAL(D3705),"",FREQUENCY(IF('Data Transformation'!$B$425:$B$8425='Bin Analysis'!$B3699,'Data Transformation'!$G$425:$G$8425),D3705))</f>
        <v/>
      </c>
      <c r="F3705" t="str">
        <f t="shared" si="462"/>
        <v/>
      </c>
      <c r="G3705">
        <f>Weighting!$H$9</f>
        <v>0</v>
      </c>
      <c r="H3705">
        <f t="array" ref="H3705">FREQUENCY(IF('Data Transformation'!$B$4:$B$8425=B3699,'Data Transformation'!$G$4:$G$8425),'Bin Analysis'!$B3705)</f>
        <v>19</v>
      </c>
      <c r="I3705">
        <f t="shared" si="463"/>
        <v>0</v>
      </c>
      <c r="J3705">
        <f t="shared" si="464"/>
        <v>0</v>
      </c>
      <c r="K3705">
        <f>J3705*Weighting!$W$9</f>
        <v>0</v>
      </c>
      <c r="M3705" s="14"/>
    </row>
    <row r="3706" spans="1:25" x14ac:dyDescent="0.45">
      <c r="A3706" s="32">
        <f>IF(Weighting!$P$10&gt;0,B3706,"")</f>
        <v>0.75837398350000007</v>
      </c>
      <c r="B3706">
        <f>Weighting!$C$10</f>
        <v>0.75837398350000007</v>
      </c>
      <c r="C3706">
        <f>Weighting!$F$10</f>
        <v>0</v>
      </c>
      <c r="D3706" t="b">
        <f>IF(C3706=1,'Data Transformation'!$G$3+0.5*'Data Transformation'!$W$25,IF(C3707=1,D3707-'Data Transformation'!$W$25,FALSE))</f>
        <v>0</v>
      </c>
      <c r="E3706" t="str">
        <f t="array" ref="E3706">IF(ISLOGICAL(D3706),"",FREQUENCY(IF('Data Transformation'!$B$425:$B$8425='Bin Analysis'!$B3699,'Data Transformation'!$G$425:$G$8425),D3706))</f>
        <v/>
      </c>
      <c r="F3706" t="str">
        <f t="shared" si="462"/>
        <v/>
      </c>
      <c r="G3706">
        <f>Weighting!$H$10</f>
        <v>0</v>
      </c>
      <c r="H3706">
        <f t="array" ref="H3706">FREQUENCY(IF('Data Transformation'!$B$4:$B$8425=B3699,'Data Transformation'!$G$4:$G$8425),'Bin Analysis'!$B3706)</f>
        <v>19</v>
      </c>
      <c r="I3706">
        <f t="shared" si="463"/>
        <v>0</v>
      </c>
      <c r="J3706">
        <f t="shared" si="464"/>
        <v>0</v>
      </c>
      <c r="K3706">
        <f>J3706*Weighting!$W$10</f>
        <v>0</v>
      </c>
      <c r="M3706" s="14"/>
    </row>
    <row r="3707" spans="1:25" x14ac:dyDescent="0.45">
      <c r="A3707" s="32">
        <f>IF(Weighting!$P$11&gt;0,B3707,"")</f>
        <v>0.86404878020000009</v>
      </c>
      <c r="B3707">
        <f>Weighting!$C$11</f>
        <v>0.86404878020000009</v>
      </c>
      <c r="C3707">
        <f>Weighting!$F$11</f>
        <v>0</v>
      </c>
      <c r="D3707" t="b">
        <f>IF(C3707=1,'Data Transformation'!$G$3+0.5*'Data Transformation'!$W$25,IF(C3708=1,D3708-'Data Transformation'!$W$25,FALSE))</f>
        <v>0</v>
      </c>
      <c r="E3707" t="str">
        <f t="array" ref="E3707">IF(ISLOGICAL(D3707),"",FREQUENCY(IF('Data Transformation'!$B$425:$B$8425='Bin Analysis'!$B3699,'Data Transformation'!$G$425:$G$8425),D3707))</f>
        <v/>
      </c>
      <c r="F3707" t="str">
        <f t="shared" si="462"/>
        <v/>
      </c>
      <c r="G3707">
        <f>Weighting!$H$11</f>
        <v>0</v>
      </c>
      <c r="H3707">
        <f t="array" ref="H3707">FREQUENCY(IF('Data Transformation'!$B$4:$B$8425=B3699,'Data Transformation'!$G$4:$G$8425),'Bin Analysis'!$B3707)</f>
        <v>19</v>
      </c>
      <c r="I3707">
        <f t="shared" si="463"/>
        <v>0</v>
      </c>
      <c r="J3707">
        <f t="shared" si="464"/>
        <v>0</v>
      </c>
      <c r="K3707">
        <f>J3707*Weighting!$W$11</f>
        <v>0</v>
      </c>
      <c r="M3707" s="14"/>
    </row>
    <row r="3708" spans="1:25" x14ac:dyDescent="0.45">
      <c r="A3708" s="32">
        <f>IF(Weighting!$P$12&gt;0,B3708,"")</f>
        <v>0.96972357690000011</v>
      </c>
      <c r="B3708">
        <f>Weighting!$C$12</f>
        <v>0.96972357690000011</v>
      </c>
      <c r="C3708">
        <f>Weighting!$F$12</f>
        <v>0</v>
      </c>
      <c r="D3708">
        <f>IF(C3708=1,'Data Transformation'!$G$3+0.5*'Data Transformation'!$W$25,IF(C3709=1,D3709-'Data Transformation'!$W$25,FALSE))</f>
        <v>0.76999999999999991</v>
      </c>
      <c r="E3708">
        <f t="array" ref="E3708">IF(ISLOGICAL(D3708),"",FREQUENCY(IF('Data Transformation'!$B$425:$B$8425='Bin Analysis'!$B3699,'Data Transformation'!$G$425:$G$8425),D3708))</f>
        <v>19</v>
      </c>
      <c r="F3708" t="e">
        <f t="shared" si="462"/>
        <v>#VALUE!</v>
      </c>
      <c r="G3708">
        <f>Weighting!$H$12</f>
        <v>0</v>
      </c>
      <c r="H3708">
        <f t="array" ref="H3708">FREQUENCY(IF('Data Transformation'!$B$4:$B$8425=B3699,'Data Transformation'!$G$4:$G$8425),'Bin Analysis'!$B3708)</f>
        <v>19</v>
      </c>
      <c r="I3708">
        <f t="shared" si="463"/>
        <v>0</v>
      </c>
      <c r="J3708">
        <f t="shared" si="464"/>
        <v>0</v>
      </c>
      <c r="K3708">
        <f>J3708*Weighting!$W$12</f>
        <v>0</v>
      </c>
      <c r="M3708" s="14"/>
    </row>
    <row r="3709" spans="1:25" x14ac:dyDescent="0.45">
      <c r="A3709" s="32">
        <f>IF(Weighting!$P$13&gt;0,B3709,"")</f>
        <v>1.0753983736000001</v>
      </c>
      <c r="B3709">
        <f>Weighting!$C$13</f>
        <v>1.0753983736000001</v>
      </c>
      <c r="C3709">
        <f>Weighting!$F$13</f>
        <v>1</v>
      </c>
      <c r="D3709">
        <f>IF(C3709=1,'Data Transformation'!$G$3+0.5*'Data Transformation'!$W$25,IF(C3710=1,D3710-'Data Transformation'!$W$25,FALSE))</f>
        <v>1.17</v>
      </c>
      <c r="E3709">
        <f t="array" ref="E3709">IF(ISLOGICAL(D3709),"",FREQUENCY(IF('Data Transformation'!$B$425:$B$8425='Bin Analysis'!$B3699,'Data Transformation'!$G$425:$G$8425),D3709))</f>
        <v>19</v>
      </c>
      <c r="F3709">
        <f t="shared" si="462"/>
        <v>0</v>
      </c>
      <c r="G3709">
        <f>Weighting!$H$13</f>
        <v>0</v>
      </c>
      <c r="H3709">
        <f t="array" ref="H3709">FREQUENCY(IF('Data Transformation'!$B$4:$B$8425=B3699,'Data Transformation'!$G$4:$G$8425),'Bin Analysis'!$B3709)</f>
        <v>20</v>
      </c>
      <c r="I3709">
        <f t="shared" si="463"/>
        <v>1</v>
      </c>
      <c r="J3709">
        <f t="shared" si="464"/>
        <v>1</v>
      </c>
      <c r="K3709">
        <f>J3709*Weighting!$W$13</f>
        <v>1</v>
      </c>
      <c r="M3709" s="14"/>
    </row>
    <row r="3710" spans="1:25" x14ac:dyDescent="0.45">
      <c r="A3710" s="32">
        <f>IF(Weighting!$P$14&gt;0,B3710,"")</f>
        <v>1.1810731703000001</v>
      </c>
      <c r="B3710">
        <f>Weighting!$C$14</f>
        <v>1.1810731703000001</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20</v>
      </c>
      <c r="I3710">
        <f t="shared" si="463"/>
        <v>0</v>
      </c>
      <c r="J3710">
        <f t="shared" si="464"/>
        <v>0</v>
      </c>
      <c r="K3710">
        <f>J3710*Weighting!$W$14</f>
        <v>0</v>
      </c>
      <c r="M3710" s="14"/>
    </row>
    <row r="3711" spans="1:25" x14ac:dyDescent="0.45">
      <c r="A3711" s="32">
        <f>IF(Weighting!$P$15&gt;0,B3711,"")</f>
        <v>1.2867489670000001</v>
      </c>
      <c r="B3711">
        <f>Weighting!$C$15</f>
        <v>1.2867489670000001</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20</v>
      </c>
      <c r="I3711">
        <f t="shared" si="463"/>
        <v>0</v>
      </c>
      <c r="J3711">
        <f t="shared" si="464"/>
        <v>0</v>
      </c>
      <c r="K3711">
        <f>J3711*Weighting!$W$15</f>
        <v>0</v>
      </c>
      <c r="M3711" s="14"/>
    </row>
    <row r="3712" spans="1:25" x14ac:dyDescent="0.45">
      <c r="A3712" s="32" t="str">
        <f>IF(Weighting!$P$16&gt;0,B3712,"")</f>
        <v/>
      </c>
      <c r="B3712">
        <f>Weighting!$C$16</f>
        <v>1.3924227637000002</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20</v>
      </c>
      <c r="I3712">
        <f t="shared" si="463"/>
        <v>0</v>
      </c>
      <c r="J3712">
        <f t="shared" si="464"/>
        <v>0</v>
      </c>
      <c r="K3712">
        <f>J3712*Weighting!$W$16</f>
        <v>0</v>
      </c>
      <c r="M3712" s="14"/>
    </row>
    <row r="3713" spans="1:25" x14ac:dyDescent="0.45">
      <c r="A3713" s="32" t="str">
        <f>IF(Weighting!$P$17&gt;0,B3713,"")</f>
        <v/>
      </c>
      <c r="B3713">
        <f>Weighting!$C$17</f>
        <v>1.4980975604000002</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20</v>
      </c>
      <c r="I3713">
        <f t="shared" si="463"/>
        <v>0</v>
      </c>
      <c r="J3713">
        <f t="shared" si="464"/>
        <v>0</v>
      </c>
      <c r="K3713">
        <f>J3713*Weighting!$W$17</f>
        <v>0</v>
      </c>
      <c r="M3713" s="14"/>
    </row>
    <row r="3714" spans="1:25" x14ac:dyDescent="0.45">
      <c r="A3714" s="32" t="str">
        <f>IF(Weighting!$P$18&gt;0,B3714,"")</f>
        <v/>
      </c>
      <c r="B3714">
        <f>Weighting!$C$18</f>
        <v>1.6037723571000002</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20</v>
      </c>
      <c r="I3714">
        <f t="shared" si="463"/>
        <v>0</v>
      </c>
      <c r="J3714">
        <f t="shared" si="464"/>
        <v>0</v>
      </c>
      <c r="K3714">
        <f>J3714*Weighting!$W$18</f>
        <v>0</v>
      </c>
      <c r="M3714" s="14"/>
    </row>
    <row r="3715" spans="1:25" x14ac:dyDescent="0.45">
      <c r="A3715" s="32" t="str">
        <f>IF(Weighting!$P$19&gt;0,B3715,"")</f>
        <v/>
      </c>
      <c r="B3715">
        <f>Weighting!$C$19</f>
        <v>1.7094471538000002</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20</v>
      </c>
      <c r="I3715">
        <f t="shared" si="463"/>
        <v>0</v>
      </c>
      <c r="J3715">
        <f t="shared" si="464"/>
        <v>0</v>
      </c>
      <c r="K3715">
        <f>J3715*Weighting!$W$19</f>
        <v>0</v>
      </c>
      <c r="M3715" s="14"/>
    </row>
    <row r="3716" spans="1:25" x14ac:dyDescent="0.45">
      <c r="A3716" s="32" t="str">
        <f>IF(Weighting!$P$20&gt;0,B3716,"")</f>
        <v/>
      </c>
      <c r="B3716">
        <f>Weighting!$C$20</f>
        <v>1.8151219505000002</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20</v>
      </c>
      <c r="I3716">
        <f t="shared" si="463"/>
        <v>0</v>
      </c>
      <c r="J3716">
        <f t="shared" si="464"/>
        <v>0</v>
      </c>
      <c r="K3716">
        <f>J3716*Weighting!$W$20</f>
        <v>0</v>
      </c>
      <c r="M3716" s="14"/>
    </row>
    <row r="3717" spans="1:25" x14ac:dyDescent="0.45">
      <c r="A3717" s="32" t="str">
        <f>IF(Weighting!$P$21&gt;0,B3717,"")</f>
        <v/>
      </c>
      <c r="B3717">
        <f>Weighting!$C$21</f>
        <v>1.9207967472000003</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20</v>
      </c>
      <c r="I3717">
        <f t="shared" si="463"/>
        <v>0</v>
      </c>
      <c r="J3717">
        <f t="shared" si="464"/>
        <v>0</v>
      </c>
      <c r="K3717">
        <f>J3717*Weighting!$W$21</f>
        <v>0</v>
      </c>
      <c r="M3717" s="14"/>
    </row>
    <row r="3718" spans="1:25" x14ac:dyDescent="0.45">
      <c r="A3718" s="32" t="str">
        <f>IF(Weighting!$P$22&gt;0,B3718,"")</f>
        <v/>
      </c>
      <c r="B3718">
        <f>Weighting!$C$22</f>
        <v>2.0264715439000001</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20</v>
      </c>
      <c r="I3718">
        <f t="shared" si="463"/>
        <v>0</v>
      </c>
      <c r="J3718">
        <f t="shared" si="464"/>
        <v>0</v>
      </c>
      <c r="K3718">
        <f>J3718*Weighting!$W$22</f>
        <v>0</v>
      </c>
      <c r="M3718" s="14"/>
    </row>
    <row r="3719" spans="1:25" x14ac:dyDescent="0.45">
      <c r="A3719" s="32" t="str">
        <f>IF(Weighting!$P$23&gt;0,B3719,"")</f>
        <v/>
      </c>
      <c r="B3719">
        <f>Weighting!$C$23</f>
        <v>2.1321463405999999</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20</v>
      </c>
      <c r="I3719">
        <f t="shared" si="463"/>
        <v>0</v>
      </c>
      <c r="J3719">
        <f t="shared" si="464"/>
        <v>0</v>
      </c>
      <c r="K3719">
        <f>J3719*Weighting!$W$23</f>
        <v>0</v>
      </c>
      <c r="M3719" s="14"/>
    </row>
    <row r="3720" spans="1:25" x14ac:dyDescent="0.45">
      <c r="A3720" s="32" t="str">
        <f>IF(Weighting!$P$24&gt;0,B3720,"")</f>
        <v/>
      </c>
      <c r="B3720">
        <f>Weighting!$C$24</f>
        <v>2.2378211372999997</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20</v>
      </c>
      <c r="I3720">
        <f t="shared" si="463"/>
        <v>0</v>
      </c>
      <c r="J3720">
        <f t="shared" si="464"/>
        <v>0</v>
      </c>
      <c r="K3720">
        <f>J3720*Weighting!$W$24</f>
        <v>0</v>
      </c>
      <c r="M3720" s="14"/>
    </row>
    <row r="3721" spans="1:25" x14ac:dyDescent="0.45">
      <c r="A3721" s="32" t="str">
        <f>IF(Weighting!$P$25&gt;0,B3721,"")</f>
        <v/>
      </c>
      <c r="B3721">
        <f>Weighting!$C$25</f>
        <v>2.3434959339999994</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20</v>
      </c>
      <c r="I3721">
        <f t="shared" si="463"/>
        <v>0</v>
      </c>
      <c r="J3721">
        <f t="shared" si="464"/>
        <v>0</v>
      </c>
      <c r="K3721">
        <f>J3721*Weighting!$W$25</f>
        <v>0</v>
      </c>
      <c r="M3721" s="14"/>
    </row>
    <row r="3722" spans="1:25" x14ac:dyDescent="0.45">
      <c r="N3722" s="57"/>
      <c r="O3722"/>
      <c r="P3722"/>
      <c r="Q3722"/>
      <c r="R3722"/>
    </row>
    <row r="3723" spans="1:25" ht="23.15" x14ac:dyDescent="0.6">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20</v>
      </c>
      <c r="N3723" s="27">
        <f>IF('Input and Summary Results'!$J$16="minimum",'Bin Analysis'!X3724/(M3723-1),'Bin Analysis'!Y3723/('Bin Analysis'!M3723-1))</f>
        <v>0</v>
      </c>
      <c r="O3723" s="27">
        <f>IF(M3723=FALSE,NA(),(VLOOKUP(1,C3726:K3745,4,FALSE))/(M3723-1))</f>
        <v>0.31578947368421051</v>
      </c>
      <c r="P3723" s="27">
        <f>IF(M3723=FALSE,NA(),SUM(J3726:J3745)/Weighting!$S$5)</f>
        <v>0.7</v>
      </c>
      <c r="Q3723" s="27">
        <f>IF(M3723=FALSE,NA(),SUM(K3726:K3745)/Weighting!$S$6)</f>
        <v>0.69565217391304346</v>
      </c>
      <c r="R3723" s="27">
        <f>IF(M3723=FALSE,NA(),(VLOOKUP(1,G3726:K3745,3,FALSE))/(M3723-1))</f>
        <v>0.47368421052631576</v>
      </c>
      <c r="S3723" s="22" t="str">
        <f>IF(M3723=FALSE,NA(),IF(SUM(J3726:J3745)=2,"yes","no"))</f>
        <v>no</v>
      </c>
      <c r="X3723" s="2" cm="2">
        <f t="array" ref="X3723:X3724">FREQUENCY(IF('Data Transformation'!$B$425:$B$6424='Bin Analysis'!L3723,'Data Transformation'!$G$425:$G$6424),'Data Transformation'!$U$11)</f>
        <v>19</v>
      </c>
      <c r="Y3723" s="2" cm="2">
        <f t="array" ref="Y3723:Y3724">FREQUENCY(IF('Data Transformation'!$B$425:$B$6424='Bin Analysis'!L3723,'Data Transformation'!$G$425:$G$6424),'Data Transformation'!$U$12)</f>
        <v>13</v>
      </c>
    </row>
    <row r="3724" spans="1:25" x14ac:dyDescent="0.45">
      <c r="A3724" s="14" t="s">
        <v>67</v>
      </c>
      <c r="B3724" t="s">
        <v>47</v>
      </c>
      <c r="C3724" t="s">
        <v>5</v>
      </c>
      <c r="D3724" t="s">
        <v>100</v>
      </c>
      <c r="E3724" t="s">
        <v>101</v>
      </c>
      <c r="F3724" t="s">
        <v>102</v>
      </c>
      <c r="G3724" t="s">
        <v>70</v>
      </c>
      <c r="H3724" t="s">
        <v>31</v>
      </c>
      <c r="I3724" t="s">
        <v>32</v>
      </c>
      <c r="J3724" t="s">
        <v>46</v>
      </c>
      <c r="K3724" s="14" t="s">
        <v>45</v>
      </c>
      <c r="M3724" s="14"/>
      <c r="X3724" s="2">
        <v>0</v>
      </c>
      <c r="Y3724" s="2">
        <v>6</v>
      </c>
    </row>
    <row r="3725" spans="1:25" x14ac:dyDescent="0.4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45">
      <c r="A3726" s="32">
        <f>IF(Weighting!$P$6&gt;0,B3726,"")</f>
        <v>0.3356747967</v>
      </c>
      <c r="B3726">
        <f>Weighting!$C$6</f>
        <v>0.3356747967</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9</v>
      </c>
      <c r="I3726">
        <f>H3726-H3725</f>
        <v>9</v>
      </c>
      <c r="J3726">
        <f>IF(I3726=0,0,1)</f>
        <v>1</v>
      </c>
      <c r="K3726">
        <f>J3726*Weighting!$W$6</f>
        <v>1</v>
      </c>
      <c r="M3726" s="14"/>
    </row>
    <row r="3727" spans="1:25" x14ac:dyDescent="0.45">
      <c r="A3727" s="32">
        <f>IF(Weighting!$P$7&gt;0,B3727,"")</f>
        <v>0.44134959340000002</v>
      </c>
      <c r="B3727">
        <f>Weighting!$C$7</f>
        <v>0.44134959340000002</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9</v>
      </c>
      <c r="I3727">
        <f t="shared" ref="I3727:I3745" si="466">H3727-H3726</f>
        <v>0</v>
      </c>
      <c r="J3727">
        <f>IF(I3727=0,0,1)</f>
        <v>0</v>
      </c>
      <c r="K3727">
        <f>J3727*Weighting!$W$7</f>
        <v>0</v>
      </c>
      <c r="M3727" s="14"/>
    </row>
    <row r="3728" spans="1:25" x14ac:dyDescent="0.45">
      <c r="A3728" s="32">
        <f>IF(Weighting!$P$8&gt;0,B3728,"")</f>
        <v>0.54702439010000004</v>
      </c>
      <c r="B3728">
        <f>Weighting!$C$8</f>
        <v>0.54702439010000004</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10</v>
      </c>
      <c r="I3728">
        <f t="shared" si="466"/>
        <v>1</v>
      </c>
      <c r="J3728">
        <f t="shared" ref="J3728:J3745" si="467">IF(I3728=0,0,1)</f>
        <v>1</v>
      </c>
      <c r="K3728">
        <f>J3728*Weighting!$W$8</f>
        <v>3</v>
      </c>
      <c r="M3728" s="14"/>
    </row>
    <row r="3729" spans="1:13" x14ac:dyDescent="0.45">
      <c r="A3729" s="32">
        <f>IF(Weighting!$P$9&gt;0,B3729,"")</f>
        <v>0.65269918680000005</v>
      </c>
      <c r="B3729" s="50">
        <f>Weighting!$C$9</f>
        <v>0.65269918680000005</v>
      </c>
      <c r="C3729">
        <f>Weighting!$F$9</f>
        <v>0</v>
      </c>
      <c r="D3729" t="b">
        <f>IF(C3729=1,'Data Transformation'!$G$3+0.5*'Data Transformation'!$W$25,IF(C3730=1,D3730-'Data Transformation'!$W$25,FALSE))</f>
        <v>0</v>
      </c>
      <c r="E3729" t="str">
        <f t="array" ref="E3729">IF(ISLOGICAL(D3729),"",FREQUENCY(IF('Data Transformation'!$B$425:$B$8425='Bin Analysis'!$B3723,'Data Transformation'!$G$425:$G$8425),D3729))</f>
        <v/>
      </c>
      <c r="F3729" t="str">
        <f t="shared" si="465"/>
        <v/>
      </c>
      <c r="G3729">
        <f>Weighting!$H$9</f>
        <v>0</v>
      </c>
      <c r="H3729">
        <f t="array" ref="H3729">FREQUENCY(IF('Data Transformation'!$B$4:$B$8425=B3723,'Data Transformation'!$G$4:$G$8425),'Bin Analysis'!$B3729)</f>
        <v>11</v>
      </c>
      <c r="I3729">
        <f t="shared" si="466"/>
        <v>1</v>
      </c>
      <c r="J3729">
        <f t="shared" si="467"/>
        <v>1</v>
      </c>
      <c r="K3729">
        <f>J3729*Weighting!$W$9</f>
        <v>3</v>
      </c>
      <c r="M3729" s="14"/>
    </row>
    <row r="3730" spans="1:13" x14ac:dyDescent="0.45">
      <c r="A3730" s="32">
        <f>IF(Weighting!$P$10&gt;0,B3730,"")</f>
        <v>0.75837398350000007</v>
      </c>
      <c r="B3730">
        <f>Weighting!$C$10</f>
        <v>0.75837398350000007</v>
      </c>
      <c r="C3730">
        <f>Weighting!$F$10</f>
        <v>0</v>
      </c>
      <c r="D3730" t="b">
        <f>IF(C3730=1,'Data Transformation'!$G$3+0.5*'Data Transformation'!$W$25,IF(C3731=1,D3731-'Data Transformation'!$W$25,FALSE))</f>
        <v>0</v>
      </c>
      <c r="E3730" t="str">
        <f t="array" ref="E3730">IF(ISLOGICAL(D3730),"",FREQUENCY(IF('Data Transformation'!$B$425:$B$8425='Bin Analysis'!$B3723,'Data Transformation'!$G$425:$G$8425),D3730))</f>
        <v/>
      </c>
      <c r="F3730" t="str">
        <f t="shared" si="465"/>
        <v/>
      </c>
      <c r="G3730">
        <f>Weighting!$H$10</f>
        <v>0</v>
      </c>
      <c r="H3730">
        <f t="array" ref="H3730">FREQUENCY(IF('Data Transformation'!$B$4:$B$8425=B3723,'Data Transformation'!$G$4:$G$8425),'Bin Analysis'!$B3730)</f>
        <v>12</v>
      </c>
      <c r="I3730">
        <f t="shared" si="466"/>
        <v>1</v>
      </c>
      <c r="J3730">
        <f t="shared" si="467"/>
        <v>1</v>
      </c>
      <c r="K3730">
        <f>J3730*Weighting!$W$10</f>
        <v>3</v>
      </c>
      <c r="M3730" s="14"/>
    </row>
    <row r="3731" spans="1:13" x14ac:dyDescent="0.45">
      <c r="A3731" s="32">
        <f>IF(Weighting!$P$11&gt;0,B3731,"")</f>
        <v>0.86404878020000009</v>
      </c>
      <c r="B3731">
        <f>Weighting!$C$11</f>
        <v>0.86404878020000009</v>
      </c>
      <c r="C3731">
        <f>Weighting!$F$11</f>
        <v>0</v>
      </c>
      <c r="D3731" t="b">
        <f>IF(C3731=1,'Data Transformation'!$G$3+0.5*'Data Transformation'!$W$25,IF(C3732=1,D3732-'Data Transformation'!$W$25,FALSE))</f>
        <v>0</v>
      </c>
      <c r="E3731" t="str">
        <f t="array" ref="E3731">IF(ISLOGICAL(D3731),"",FREQUENCY(IF('Data Transformation'!$B$425:$B$8425='Bin Analysis'!$B3723,'Data Transformation'!$G$425:$G$8425),D3731))</f>
        <v/>
      </c>
      <c r="F3731" t="str">
        <f t="shared" si="465"/>
        <v/>
      </c>
      <c r="G3731">
        <f>Weighting!$H$11</f>
        <v>0</v>
      </c>
      <c r="H3731">
        <f t="array" ref="H3731">FREQUENCY(IF('Data Transformation'!$B$4:$B$8425=B3723,'Data Transformation'!$G$4:$G$8425),'Bin Analysis'!$B3731)</f>
        <v>14</v>
      </c>
      <c r="I3731">
        <f t="shared" si="466"/>
        <v>2</v>
      </c>
      <c r="J3731">
        <f t="shared" si="467"/>
        <v>1</v>
      </c>
      <c r="K3731">
        <f>J3731*Weighting!$W$11</f>
        <v>3</v>
      </c>
      <c r="M3731" s="14"/>
    </row>
    <row r="3732" spans="1:13" x14ac:dyDescent="0.45">
      <c r="A3732" s="32">
        <f>IF(Weighting!$P$12&gt;0,B3732,"")</f>
        <v>0.96972357690000011</v>
      </c>
      <c r="B3732">
        <f>Weighting!$C$12</f>
        <v>0.96972357690000011</v>
      </c>
      <c r="C3732">
        <f>Weighting!$F$12</f>
        <v>0</v>
      </c>
      <c r="D3732">
        <f>IF(C3732=1,'Data Transformation'!$G$3+0.5*'Data Transformation'!$W$25,IF(C3733=1,D3733-'Data Transformation'!$W$25,FALSE))</f>
        <v>0.76999999999999991</v>
      </c>
      <c r="E3732">
        <f t="array" ref="E3732">IF(ISLOGICAL(D3732),"",FREQUENCY(IF('Data Transformation'!$B$425:$B$8425='Bin Analysis'!$B3723,'Data Transformation'!$G$425:$G$8425),D3732))</f>
        <v>13</v>
      </c>
      <c r="F3732" t="e">
        <f t="shared" si="465"/>
        <v>#VALUE!</v>
      </c>
      <c r="G3732">
        <f>Weighting!$H$12</f>
        <v>0</v>
      </c>
      <c r="H3732">
        <f t="array" ref="H3732">FREQUENCY(IF('Data Transformation'!$B$4:$B$8425=B3723,'Data Transformation'!$G$4:$G$8425),'Bin Analysis'!$B3732)</f>
        <v>17</v>
      </c>
      <c r="I3732">
        <f t="shared" si="466"/>
        <v>3</v>
      </c>
      <c r="J3732">
        <f t="shared" si="467"/>
        <v>1</v>
      </c>
      <c r="K3732">
        <f>J3732*Weighting!$W$12</f>
        <v>2</v>
      </c>
      <c r="M3732" s="14"/>
    </row>
    <row r="3733" spans="1:13" x14ac:dyDescent="0.45">
      <c r="A3733" s="32">
        <f>IF(Weighting!$P$13&gt;0,B3733,"")</f>
        <v>1.0753983736000001</v>
      </c>
      <c r="B3733">
        <f>Weighting!$C$13</f>
        <v>1.0753983736000001</v>
      </c>
      <c r="C3733">
        <f>Weighting!$F$13</f>
        <v>1</v>
      </c>
      <c r="D3733">
        <f>IF(C3733=1,'Data Transformation'!$G$3+0.5*'Data Transformation'!$W$25,IF(C3734=1,D3734-'Data Transformation'!$W$25,FALSE))</f>
        <v>1.17</v>
      </c>
      <c r="E3733">
        <f t="array" ref="E3733">IF(ISLOGICAL(D3733),"",FREQUENCY(IF('Data Transformation'!$B$425:$B$8425='Bin Analysis'!$B3723,'Data Transformation'!$G$425:$G$8425),D3733))</f>
        <v>19</v>
      </c>
      <c r="F3733">
        <f t="shared" si="465"/>
        <v>6</v>
      </c>
      <c r="G3733">
        <f>Weighting!$H$13</f>
        <v>0</v>
      </c>
      <c r="H3733">
        <f t="array" ref="H3733">FREQUENCY(IF('Data Transformation'!$B$4:$B$8425=B3723,'Data Transformation'!$G$4:$G$8425),'Bin Analysis'!$B3733)</f>
        <v>20</v>
      </c>
      <c r="I3733">
        <f t="shared" si="466"/>
        <v>3</v>
      </c>
      <c r="J3733">
        <f t="shared" si="467"/>
        <v>1</v>
      </c>
      <c r="K3733">
        <f>J3733*Weighting!$W$13</f>
        <v>1</v>
      </c>
      <c r="M3733" s="14"/>
    </row>
    <row r="3734" spans="1:13" x14ac:dyDescent="0.45">
      <c r="A3734" s="32">
        <f>IF(Weighting!$P$14&gt;0,B3734,"")</f>
        <v>1.1810731703000001</v>
      </c>
      <c r="B3734">
        <f>Weighting!$C$14</f>
        <v>1.1810731703000001</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20</v>
      </c>
      <c r="I3734">
        <f t="shared" si="466"/>
        <v>0</v>
      </c>
      <c r="J3734">
        <f t="shared" si="467"/>
        <v>0</v>
      </c>
      <c r="K3734">
        <f>J3734*Weighting!$W$14</f>
        <v>0</v>
      </c>
      <c r="M3734" s="14"/>
    </row>
    <row r="3735" spans="1:13" x14ac:dyDescent="0.45">
      <c r="A3735" s="32">
        <f>IF(Weighting!$P$15&gt;0,B3735,"")</f>
        <v>1.2867489670000001</v>
      </c>
      <c r="B3735">
        <f>Weighting!$C$15</f>
        <v>1.2867489670000001</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20</v>
      </c>
      <c r="I3735">
        <f t="shared" si="466"/>
        <v>0</v>
      </c>
      <c r="J3735">
        <f t="shared" si="467"/>
        <v>0</v>
      </c>
      <c r="K3735">
        <f>J3735*Weighting!$W$15</f>
        <v>0</v>
      </c>
      <c r="M3735" s="14"/>
    </row>
    <row r="3736" spans="1:13" x14ac:dyDescent="0.45">
      <c r="A3736" s="32" t="str">
        <f>IF(Weighting!$P$16&gt;0,B3736,"")</f>
        <v/>
      </c>
      <c r="B3736">
        <f>Weighting!$C$16</f>
        <v>1.3924227637000002</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20</v>
      </c>
      <c r="I3736">
        <f t="shared" si="466"/>
        <v>0</v>
      </c>
      <c r="J3736">
        <f t="shared" si="467"/>
        <v>0</v>
      </c>
      <c r="K3736">
        <f>J3736*Weighting!$W$16</f>
        <v>0</v>
      </c>
      <c r="M3736" s="14"/>
    </row>
    <row r="3737" spans="1:13" x14ac:dyDescent="0.45">
      <c r="A3737" s="32" t="str">
        <f>IF(Weighting!$P$17&gt;0,B3737,"")</f>
        <v/>
      </c>
      <c r="B3737">
        <f>Weighting!$C$17</f>
        <v>1.4980975604000002</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20</v>
      </c>
      <c r="I3737">
        <f t="shared" si="466"/>
        <v>0</v>
      </c>
      <c r="J3737">
        <f t="shared" si="467"/>
        <v>0</v>
      </c>
      <c r="K3737">
        <f>J3737*Weighting!$W$17</f>
        <v>0</v>
      </c>
      <c r="M3737" s="14"/>
    </row>
    <row r="3738" spans="1:13" x14ac:dyDescent="0.45">
      <c r="A3738" s="32" t="str">
        <f>IF(Weighting!$P$18&gt;0,B3738,"")</f>
        <v/>
      </c>
      <c r="B3738">
        <f>Weighting!$C$18</f>
        <v>1.6037723571000002</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20</v>
      </c>
      <c r="I3738">
        <f t="shared" si="466"/>
        <v>0</v>
      </c>
      <c r="J3738">
        <f t="shared" si="467"/>
        <v>0</v>
      </c>
      <c r="K3738">
        <f>J3738*Weighting!$W$18</f>
        <v>0</v>
      </c>
      <c r="M3738" s="14"/>
    </row>
    <row r="3739" spans="1:13" x14ac:dyDescent="0.45">
      <c r="A3739" s="32" t="str">
        <f>IF(Weighting!$P$19&gt;0,B3739,"")</f>
        <v/>
      </c>
      <c r="B3739">
        <f>Weighting!$C$19</f>
        <v>1.7094471538000002</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20</v>
      </c>
      <c r="I3739">
        <f t="shared" si="466"/>
        <v>0</v>
      </c>
      <c r="J3739">
        <f t="shared" si="467"/>
        <v>0</v>
      </c>
      <c r="K3739">
        <f>J3739*Weighting!$W$19</f>
        <v>0</v>
      </c>
      <c r="M3739" s="14"/>
    </row>
    <row r="3740" spans="1:13" x14ac:dyDescent="0.45">
      <c r="A3740" s="32" t="str">
        <f>IF(Weighting!$P$20&gt;0,B3740,"")</f>
        <v/>
      </c>
      <c r="B3740">
        <f>Weighting!$C$20</f>
        <v>1.8151219505000002</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20</v>
      </c>
      <c r="I3740">
        <f t="shared" si="466"/>
        <v>0</v>
      </c>
      <c r="J3740">
        <f t="shared" si="467"/>
        <v>0</v>
      </c>
      <c r="K3740">
        <f>J3740*Weighting!$W$20</f>
        <v>0</v>
      </c>
      <c r="M3740" s="14"/>
    </row>
    <row r="3741" spans="1:13" x14ac:dyDescent="0.45">
      <c r="A3741" s="32" t="str">
        <f>IF(Weighting!$P$21&gt;0,B3741,"")</f>
        <v/>
      </c>
      <c r="B3741">
        <f>Weighting!$C$21</f>
        <v>1.9207967472000003</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20</v>
      </c>
      <c r="I3741">
        <f t="shared" si="466"/>
        <v>0</v>
      </c>
      <c r="J3741">
        <f t="shared" si="467"/>
        <v>0</v>
      </c>
      <c r="K3741">
        <f>J3741*Weighting!$W$21</f>
        <v>0</v>
      </c>
      <c r="M3741" s="14"/>
    </row>
    <row r="3742" spans="1:13" x14ac:dyDescent="0.45">
      <c r="A3742" s="32" t="str">
        <f>IF(Weighting!$P$22&gt;0,B3742,"")</f>
        <v/>
      </c>
      <c r="B3742">
        <f>Weighting!$C$22</f>
        <v>2.0264715439000001</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20</v>
      </c>
      <c r="I3742">
        <f t="shared" si="466"/>
        <v>0</v>
      </c>
      <c r="J3742">
        <f t="shared" si="467"/>
        <v>0</v>
      </c>
      <c r="K3742">
        <f>J3742*Weighting!$W$22</f>
        <v>0</v>
      </c>
      <c r="M3742" s="14"/>
    </row>
    <row r="3743" spans="1:13" x14ac:dyDescent="0.45">
      <c r="A3743" s="32" t="str">
        <f>IF(Weighting!$P$23&gt;0,B3743,"")</f>
        <v/>
      </c>
      <c r="B3743">
        <f>Weighting!$C$23</f>
        <v>2.1321463405999999</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20</v>
      </c>
      <c r="I3743">
        <f t="shared" si="466"/>
        <v>0</v>
      </c>
      <c r="J3743">
        <f t="shared" si="467"/>
        <v>0</v>
      </c>
      <c r="K3743">
        <f>J3743*Weighting!$W$23</f>
        <v>0</v>
      </c>
      <c r="M3743" s="14"/>
    </row>
    <row r="3744" spans="1:13" x14ac:dyDescent="0.45">
      <c r="A3744" s="32" t="str">
        <f>IF(Weighting!$P$24&gt;0,B3744,"")</f>
        <v/>
      </c>
      <c r="B3744">
        <f>Weighting!$C$24</f>
        <v>2.2378211372999997</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20</v>
      </c>
      <c r="I3744">
        <f t="shared" si="466"/>
        <v>0</v>
      </c>
      <c r="J3744">
        <f t="shared" si="467"/>
        <v>0</v>
      </c>
      <c r="K3744">
        <f>J3744*Weighting!$W$24</f>
        <v>0</v>
      </c>
      <c r="M3744" s="14"/>
    </row>
    <row r="3745" spans="1:25" x14ac:dyDescent="0.45">
      <c r="A3745" s="32" t="str">
        <f>IF(Weighting!$P$25&gt;0,B3745,"")</f>
        <v/>
      </c>
      <c r="B3745">
        <f>Weighting!$C$25</f>
        <v>2.3434959339999994</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20</v>
      </c>
      <c r="I3745">
        <f t="shared" si="466"/>
        <v>0</v>
      </c>
      <c r="J3745">
        <f t="shared" si="467"/>
        <v>0</v>
      </c>
      <c r="K3745">
        <f>J3745*Weighting!$W$25</f>
        <v>0</v>
      </c>
      <c r="M3745" s="14"/>
    </row>
    <row r="3746" spans="1:25" x14ac:dyDescent="0.45">
      <c r="A3746" s="32"/>
      <c r="M3746" s="14"/>
    </row>
    <row r="3747" spans="1:25" ht="23.15" x14ac:dyDescent="0.6">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19</v>
      </c>
      <c r="N3747" s="27">
        <f>IF('Input and Summary Results'!$J$16="minimum",'Bin Analysis'!X3748/(M3747-1),'Bin Analysis'!Y3747/('Bin Analysis'!M3747-1))</f>
        <v>0</v>
      </c>
      <c r="O3747" s="27">
        <f>IF(M3747=FALSE,NA(),(VLOOKUP(1,C3750:K3769,4,FALSE))/(M3747-1))</f>
        <v>0.61111111111111116</v>
      </c>
      <c r="P3747" s="27">
        <f>IF(M3747=FALSE,NA(),SUM(J3750:J3769)/Weighting!$S$5)</f>
        <v>0.6</v>
      </c>
      <c r="Q3747" s="27">
        <f>IF(M3747=FALSE,NA(),SUM(K3750:K3769)/Weighting!$S$6)</f>
        <v>0.56521739130434778</v>
      </c>
      <c r="R3747" s="27">
        <f>IF(M3747=FALSE,NA(),(VLOOKUP(1,G3750:K3769,3,FALSE))/(M3747-1))</f>
        <v>0.22222222222222221</v>
      </c>
      <c r="S3747" s="22" t="str">
        <f>IF(M3747=FALSE,NA(),IF(SUM(J3750:J3769)=2,"yes","no"))</f>
        <v>no</v>
      </c>
      <c r="X3747" s="2" cm="2">
        <f t="array" ref="X3747:X3748">FREQUENCY(IF('Data Transformation'!$B$425:$B$6424='Bin Analysis'!L3747,'Data Transformation'!$G$425:$G$6424),'Data Transformation'!$U$11)</f>
        <v>18</v>
      </c>
      <c r="Y3747" s="2" cm="2">
        <f t="array" ref="Y3747:Y3748">FREQUENCY(IF('Data Transformation'!$B$425:$B$6424='Bin Analysis'!L3747,'Data Transformation'!$G$425:$G$6424),'Data Transformation'!$U$12)</f>
        <v>7</v>
      </c>
    </row>
    <row r="3748" spans="1:25" x14ac:dyDescent="0.45">
      <c r="A3748" s="14" t="s">
        <v>67</v>
      </c>
      <c r="B3748" t="s">
        <v>47</v>
      </c>
      <c r="C3748" t="s">
        <v>5</v>
      </c>
      <c r="D3748" t="s">
        <v>100</v>
      </c>
      <c r="E3748" t="s">
        <v>101</v>
      </c>
      <c r="F3748" t="s">
        <v>102</v>
      </c>
      <c r="G3748" t="s">
        <v>70</v>
      </c>
      <c r="H3748" t="s">
        <v>31</v>
      </c>
      <c r="I3748" t="s">
        <v>32</v>
      </c>
      <c r="J3748" t="s">
        <v>46</v>
      </c>
      <c r="K3748" s="14" t="s">
        <v>45</v>
      </c>
      <c r="M3748" s="14"/>
      <c r="X3748" s="2">
        <v>0</v>
      </c>
      <c r="Y3748" s="2">
        <v>11</v>
      </c>
    </row>
    <row r="3749" spans="1:25" x14ac:dyDescent="0.4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45">
      <c r="A3750" s="32">
        <f>IF(Weighting!$P$6&gt;0,B3750,"")</f>
        <v>0.3356747967</v>
      </c>
      <c r="B3750">
        <f>Weighting!$C$6</f>
        <v>0.3356747967</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4</v>
      </c>
      <c r="I3750">
        <f>H3750-H3749</f>
        <v>4</v>
      </c>
      <c r="J3750">
        <f>IF(I3750=0,0,1)</f>
        <v>1</v>
      </c>
      <c r="K3750">
        <f>J3750*Weighting!$W$6</f>
        <v>1</v>
      </c>
      <c r="M3750" s="14"/>
    </row>
    <row r="3751" spans="1:25" x14ac:dyDescent="0.45">
      <c r="A3751" s="32">
        <f>IF(Weighting!$P$7&gt;0,B3751,"")</f>
        <v>0.44134959340000002</v>
      </c>
      <c r="B3751">
        <f>Weighting!$C$7</f>
        <v>0.44134959340000002</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4</v>
      </c>
      <c r="I3751">
        <f t="shared" ref="I3751:I3769" si="469">H3751-H3750</f>
        <v>0</v>
      </c>
      <c r="J3751">
        <f>IF(I3751=0,0,1)</f>
        <v>0</v>
      </c>
      <c r="K3751">
        <f>J3751*Weighting!$W$7</f>
        <v>0</v>
      </c>
      <c r="M3751" s="14"/>
    </row>
    <row r="3752" spans="1:25" x14ac:dyDescent="0.45">
      <c r="A3752" s="32">
        <f>IF(Weighting!$P$8&gt;0,B3752,"")</f>
        <v>0.54702439010000004</v>
      </c>
      <c r="B3752">
        <f>Weighting!$C$8</f>
        <v>0.54702439010000004</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6</v>
      </c>
      <c r="I3752">
        <f t="shared" si="469"/>
        <v>2</v>
      </c>
      <c r="J3752">
        <f t="shared" ref="J3752:J3769" si="470">IF(I3752=0,0,1)</f>
        <v>1</v>
      </c>
      <c r="K3752">
        <f>J3752*Weighting!$W$8</f>
        <v>3</v>
      </c>
      <c r="M3752" s="14"/>
    </row>
    <row r="3753" spans="1:25" x14ac:dyDescent="0.45">
      <c r="A3753" s="32">
        <f>IF(Weighting!$P$9&gt;0,B3753,"")</f>
        <v>0.65269918680000005</v>
      </c>
      <c r="B3753" s="50">
        <f>Weighting!$C$9</f>
        <v>0.65269918680000005</v>
      </c>
      <c r="C3753">
        <f>Weighting!$F$9</f>
        <v>0</v>
      </c>
      <c r="D3753" t="b">
        <f>IF(C3753=1,'Data Transformation'!$G$3+0.5*'Data Transformation'!$W$25,IF(C3754=1,D3754-'Data Transformation'!$W$25,FALSE))</f>
        <v>0</v>
      </c>
      <c r="E3753" t="str">
        <f t="array" ref="E3753">IF(ISLOGICAL(D3753),"",FREQUENCY(IF('Data Transformation'!$B$425:$B$8425='Bin Analysis'!$B3747,'Data Transformation'!$G$425:$G$8425),D3753))</f>
        <v/>
      </c>
      <c r="F3753" t="str">
        <f t="shared" si="468"/>
        <v/>
      </c>
      <c r="G3753">
        <f>Weighting!$H$9</f>
        <v>0</v>
      </c>
      <c r="H3753">
        <f t="array" ref="H3753">FREQUENCY(IF('Data Transformation'!$B$4:$B$8425=B3747,'Data Transformation'!$G$4:$G$8425),'Bin Analysis'!$B3753)</f>
        <v>6</v>
      </c>
      <c r="I3753">
        <f t="shared" si="469"/>
        <v>0</v>
      </c>
      <c r="J3753">
        <f t="shared" si="470"/>
        <v>0</v>
      </c>
      <c r="K3753">
        <f>J3753*Weighting!$W$9</f>
        <v>0</v>
      </c>
      <c r="M3753" s="14"/>
    </row>
    <row r="3754" spans="1:25" x14ac:dyDescent="0.45">
      <c r="A3754" s="32">
        <f>IF(Weighting!$P$10&gt;0,B3754,"")</f>
        <v>0.75837398350000007</v>
      </c>
      <c r="B3754">
        <f>Weighting!$C$10</f>
        <v>0.75837398350000007</v>
      </c>
      <c r="C3754">
        <f>Weighting!$F$10</f>
        <v>0</v>
      </c>
      <c r="D3754" t="b">
        <f>IF(C3754=1,'Data Transformation'!$G$3+0.5*'Data Transformation'!$W$25,IF(C3755=1,D3755-'Data Transformation'!$W$25,FALSE))</f>
        <v>0</v>
      </c>
      <c r="E3754" t="str">
        <f t="array" ref="E3754">IF(ISLOGICAL(D3754),"",FREQUENCY(IF('Data Transformation'!$B$425:$B$8425='Bin Analysis'!$B3747,'Data Transformation'!$G$425:$G$8425),D3754))</f>
        <v/>
      </c>
      <c r="F3754" t="str">
        <f t="shared" si="468"/>
        <v/>
      </c>
      <c r="G3754">
        <f>Weighting!$H$10</f>
        <v>0</v>
      </c>
      <c r="H3754">
        <f t="array" ref="H3754">FREQUENCY(IF('Data Transformation'!$B$4:$B$8425=B3747,'Data Transformation'!$G$4:$G$8425),'Bin Analysis'!$B3754)</f>
        <v>7</v>
      </c>
      <c r="I3754">
        <f t="shared" si="469"/>
        <v>1</v>
      </c>
      <c r="J3754">
        <f t="shared" si="470"/>
        <v>1</v>
      </c>
      <c r="K3754">
        <f>J3754*Weighting!$W$10</f>
        <v>3</v>
      </c>
      <c r="M3754" s="14"/>
    </row>
    <row r="3755" spans="1:25" x14ac:dyDescent="0.45">
      <c r="A3755" s="32">
        <f>IF(Weighting!$P$11&gt;0,B3755,"")</f>
        <v>0.86404878020000009</v>
      </c>
      <c r="B3755">
        <f>Weighting!$C$11</f>
        <v>0.86404878020000009</v>
      </c>
      <c r="C3755">
        <f>Weighting!$F$11</f>
        <v>0</v>
      </c>
      <c r="D3755" t="b">
        <f>IF(C3755=1,'Data Transformation'!$G$3+0.5*'Data Transformation'!$W$25,IF(C3756=1,D3756-'Data Transformation'!$W$25,FALSE))</f>
        <v>0</v>
      </c>
      <c r="E3755" t="str">
        <f t="array" ref="E3755">IF(ISLOGICAL(D3755),"",FREQUENCY(IF('Data Transformation'!$B$425:$B$8425='Bin Analysis'!$B3747,'Data Transformation'!$G$425:$G$8425),D3755))</f>
        <v/>
      </c>
      <c r="F3755" t="str">
        <f t="shared" si="468"/>
        <v/>
      </c>
      <c r="G3755">
        <f>Weighting!$H$11</f>
        <v>0</v>
      </c>
      <c r="H3755">
        <f t="array" ref="H3755">FREQUENCY(IF('Data Transformation'!$B$4:$B$8425=B3747,'Data Transformation'!$G$4:$G$8425),'Bin Analysis'!$B3755)</f>
        <v>8</v>
      </c>
      <c r="I3755">
        <f t="shared" si="469"/>
        <v>1</v>
      </c>
      <c r="J3755">
        <f t="shared" si="470"/>
        <v>1</v>
      </c>
      <c r="K3755">
        <f>J3755*Weighting!$W$11</f>
        <v>3</v>
      </c>
      <c r="M3755" s="14"/>
    </row>
    <row r="3756" spans="1:25" x14ac:dyDescent="0.45">
      <c r="A3756" s="32">
        <f>IF(Weighting!$P$12&gt;0,B3756,"")</f>
        <v>0.96972357690000011</v>
      </c>
      <c r="B3756">
        <f>Weighting!$C$12</f>
        <v>0.96972357690000011</v>
      </c>
      <c r="C3756">
        <f>Weighting!$F$12</f>
        <v>0</v>
      </c>
      <c r="D3756">
        <f>IF(C3756=1,'Data Transformation'!$G$3+0.5*'Data Transformation'!$W$25,IF(C3757=1,D3757-'Data Transformation'!$W$25,FALSE))</f>
        <v>0.76999999999999991</v>
      </c>
      <c r="E3756">
        <f t="array" ref="E3756">IF(ISLOGICAL(D3756),"",FREQUENCY(IF('Data Transformation'!$B$425:$B$8425='Bin Analysis'!$B3747,'Data Transformation'!$G$425:$G$8425),D3756))</f>
        <v>7</v>
      </c>
      <c r="F3756" t="e">
        <f t="shared" si="468"/>
        <v>#VALUE!</v>
      </c>
      <c r="G3756">
        <f>Weighting!$H$12</f>
        <v>0</v>
      </c>
      <c r="H3756">
        <f t="array" ref="H3756">FREQUENCY(IF('Data Transformation'!$B$4:$B$8425=B3747,'Data Transformation'!$G$4:$G$8425),'Bin Analysis'!$B3756)</f>
        <v>16</v>
      </c>
      <c r="I3756">
        <f t="shared" si="469"/>
        <v>8</v>
      </c>
      <c r="J3756">
        <f t="shared" si="470"/>
        <v>1</v>
      </c>
      <c r="K3756">
        <f>J3756*Weighting!$W$12</f>
        <v>2</v>
      </c>
      <c r="M3756" s="14"/>
    </row>
    <row r="3757" spans="1:25" x14ac:dyDescent="0.45">
      <c r="A3757" s="32">
        <f>IF(Weighting!$P$13&gt;0,B3757,"")</f>
        <v>1.0753983736000001</v>
      </c>
      <c r="B3757">
        <f>Weighting!$C$13</f>
        <v>1.0753983736000001</v>
      </c>
      <c r="C3757">
        <f>Weighting!$F$13</f>
        <v>1</v>
      </c>
      <c r="D3757">
        <f>IF(C3757=1,'Data Transformation'!$G$3+0.5*'Data Transformation'!$W$25,IF(C3758=1,D3758-'Data Transformation'!$W$25,FALSE))</f>
        <v>1.17</v>
      </c>
      <c r="E3757">
        <f t="array" ref="E3757">IF(ISLOGICAL(D3757),"",FREQUENCY(IF('Data Transformation'!$B$425:$B$8425='Bin Analysis'!$B3747,'Data Transformation'!$G$425:$G$8425),D3757))</f>
        <v>18</v>
      </c>
      <c r="F3757">
        <f t="shared" si="468"/>
        <v>11</v>
      </c>
      <c r="G3757">
        <f>Weighting!$H$13</f>
        <v>0</v>
      </c>
      <c r="H3757">
        <f t="array" ref="H3757">FREQUENCY(IF('Data Transformation'!$B$4:$B$8425=B3747,'Data Transformation'!$G$4:$G$8425),'Bin Analysis'!$B3757)</f>
        <v>19</v>
      </c>
      <c r="I3757">
        <f t="shared" si="469"/>
        <v>3</v>
      </c>
      <c r="J3757">
        <f t="shared" si="470"/>
        <v>1</v>
      </c>
      <c r="K3757">
        <f>J3757*Weighting!$W$13</f>
        <v>1</v>
      </c>
      <c r="M3757" s="14"/>
    </row>
    <row r="3758" spans="1:25" x14ac:dyDescent="0.45">
      <c r="A3758" s="32">
        <f>IF(Weighting!$P$14&gt;0,B3758,"")</f>
        <v>1.1810731703000001</v>
      </c>
      <c r="B3758">
        <f>Weighting!$C$14</f>
        <v>1.1810731703000001</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19</v>
      </c>
      <c r="I3758">
        <f t="shared" si="469"/>
        <v>0</v>
      </c>
      <c r="J3758">
        <f t="shared" si="470"/>
        <v>0</v>
      </c>
      <c r="K3758">
        <f>J3758*Weighting!$W$14</f>
        <v>0</v>
      </c>
      <c r="M3758" s="14"/>
    </row>
    <row r="3759" spans="1:25" x14ac:dyDescent="0.45">
      <c r="A3759" s="32">
        <f>IF(Weighting!$P$15&gt;0,B3759,"")</f>
        <v>1.2867489670000001</v>
      </c>
      <c r="B3759">
        <f>Weighting!$C$15</f>
        <v>1.2867489670000001</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19</v>
      </c>
      <c r="I3759">
        <f t="shared" si="469"/>
        <v>0</v>
      </c>
      <c r="J3759">
        <f t="shared" si="470"/>
        <v>0</v>
      </c>
      <c r="K3759">
        <f>J3759*Weighting!$W$15</f>
        <v>0</v>
      </c>
      <c r="M3759" s="14"/>
    </row>
    <row r="3760" spans="1:25" x14ac:dyDescent="0.45">
      <c r="A3760" s="32" t="str">
        <f>IF(Weighting!$P$16&gt;0,B3760,"")</f>
        <v/>
      </c>
      <c r="B3760">
        <f>Weighting!$C$16</f>
        <v>1.3924227637000002</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19</v>
      </c>
      <c r="I3760">
        <f t="shared" si="469"/>
        <v>0</v>
      </c>
      <c r="J3760">
        <f t="shared" si="470"/>
        <v>0</v>
      </c>
      <c r="K3760">
        <f>J3760*Weighting!$W$16</f>
        <v>0</v>
      </c>
      <c r="M3760" s="14"/>
    </row>
    <row r="3761" spans="1:25" x14ac:dyDescent="0.45">
      <c r="A3761" s="32" t="str">
        <f>IF(Weighting!$P$17&gt;0,B3761,"")</f>
        <v/>
      </c>
      <c r="B3761">
        <f>Weighting!$C$17</f>
        <v>1.4980975604000002</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19</v>
      </c>
      <c r="I3761">
        <f t="shared" si="469"/>
        <v>0</v>
      </c>
      <c r="J3761">
        <f t="shared" si="470"/>
        <v>0</v>
      </c>
      <c r="K3761">
        <f>J3761*Weighting!$W$17</f>
        <v>0</v>
      </c>
      <c r="M3761" s="14"/>
    </row>
    <row r="3762" spans="1:25" x14ac:dyDescent="0.45">
      <c r="A3762" s="32" t="str">
        <f>IF(Weighting!$P$18&gt;0,B3762,"")</f>
        <v/>
      </c>
      <c r="B3762">
        <f>Weighting!$C$18</f>
        <v>1.6037723571000002</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19</v>
      </c>
      <c r="I3762">
        <f t="shared" si="469"/>
        <v>0</v>
      </c>
      <c r="J3762">
        <f t="shared" si="470"/>
        <v>0</v>
      </c>
      <c r="K3762">
        <f>J3762*Weighting!$W$18</f>
        <v>0</v>
      </c>
      <c r="M3762" s="14"/>
    </row>
    <row r="3763" spans="1:25" x14ac:dyDescent="0.45">
      <c r="A3763" s="32" t="str">
        <f>IF(Weighting!$P$19&gt;0,B3763,"")</f>
        <v/>
      </c>
      <c r="B3763">
        <f>Weighting!$C$19</f>
        <v>1.7094471538000002</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19</v>
      </c>
      <c r="I3763">
        <f t="shared" si="469"/>
        <v>0</v>
      </c>
      <c r="J3763">
        <f t="shared" si="470"/>
        <v>0</v>
      </c>
      <c r="K3763">
        <f>J3763*Weighting!$W$19</f>
        <v>0</v>
      </c>
      <c r="M3763" s="14"/>
    </row>
    <row r="3764" spans="1:25" x14ac:dyDescent="0.45">
      <c r="A3764" s="32" t="str">
        <f>IF(Weighting!$P$20&gt;0,B3764,"")</f>
        <v/>
      </c>
      <c r="B3764">
        <f>Weighting!$C$20</f>
        <v>1.8151219505000002</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19</v>
      </c>
      <c r="I3764">
        <f t="shared" si="469"/>
        <v>0</v>
      </c>
      <c r="J3764">
        <f t="shared" si="470"/>
        <v>0</v>
      </c>
      <c r="K3764">
        <f>J3764*Weighting!$W$20</f>
        <v>0</v>
      </c>
      <c r="M3764" s="14"/>
    </row>
    <row r="3765" spans="1:25" x14ac:dyDescent="0.45">
      <c r="A3765" s="32" t="str">
        <f>IF(Weighting!$P$21&gt;0,B3765,"")</f>
        <v/>
      </c>
      <c r="B3765">
        <f>Weighting!$C$21</f>
        <v>1.9207967472000003</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19</v>
      </c>
      <c r="I3765">
        <f t="shared" si="469"/>
        <v>0</v>
      </c>
      <c r="J3765">
        <f t="shared" si="470"/>
        <v>0</v>
      </c>
      <c r="K3765">
        <f>J3765*Weighting!$W$21</f>
        <v>0</v>
      </c>
      <c r="M3765" s="14"/>
    </row>
    <row r="3766" spans="1:25" x14ac:dyDescent="0.45">
      <c r="A3766" s="32" t="str">
        <f>IF(Weighting!$P$22&gt;0,B3766,"")</f>
        <v/>
      </c>
      <c r="B3766">
        <f>Weighting!$C$22</f>
        <v>2.0264715439000001</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19</v>
      </c>
      <c r="I3766">
        <f t="shared" si="469"/>
        <v>0</v>
      </c>
      <c r="J3766">
        <f t="shared" si="470"/>
        <v>0</v>
      </c>
      <c r="K3766">
        <f>J3766*Weighting!$W$22</f>
        <v>0</v>
      </c>
      <c r="M3766" s="14"/>
    </row>
    <row r="3767" spans="1:25" x14ac:dyDescent="0.45">
      <c r="A3767" s="32" t="str">
        <f>IF(Weighting!$P$23&gt;0,B3767,"")</f>
        <v/>
      </c>
      <c r="B3767">
        <f>Weighting!$C$23</f>
        <v>2.1321463405999999</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19</v>
      </c>
      <c r="I3767">
        <f t="shared" si="469"/>
        <v>0</v>
      </c>
      <c r="J3767">
        <f t="shared" si="470"/>
        <v>0</v>
      </c>
      <c r="K3767">
        <f>J3767*Weighting!$W$23</f>
        <v>0</v>
      </c>
      <c r="M3767" s="14"/>
    </row>
    <row r="3768" spans="1:25" x14ac:dyDescent="0.45">
      <c r="A3768" s="32" t="str">
        <f>IF(Weighting!$P$24&gt;0,B3768,"")</f>
        <v/>
      </c>
      <c r="B3768">
        <f>Weighting!$C$24</f>
        <v>2.2378211372999997</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19</v>
      </c>
      <c r="I3768">
        <f t="shared" si="469"/>
        <v>0</v>
      </c>
      <c r="J3768">
        <f t="shared" si="470"/>
        <v>0</v>
      </c>
      <c r="K3768">
        <f>J3768*Weighting!$W$24</f>
        <v>0</v>
      </c>
      <c r="M3768" s="14"/>
    </row>
    <row r="3769" spans="1:25" x14ac:dyDescent="0.45">
      <c r="A3769" s="32" t="str">
        <f>IF(Weighting!$P$25&gt;0,B3769,"")</f>
        <v/>
      </c>
      <c r="B3769">
        <f>Weighting!$C$25</f>
        <v>2.3434959339999994</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19</v>
      </c>
      <c r="I3769">
        <f t="shared" si="469"/>
        <v>0</v>
      </c>
      <c r="J3769">
        <f t="shared" si="470"/>
        <v>0</v>
      </c>
      <c r="K3769">
        <f>J3769*Weighting!$W$25</f>
        <v>0</v>
      </c>
      <c r="M3769" s="14"/>
    </row>
    <row r="3770" spans="1:25" x14ac:dyDescent="0.45">
      <c r="O3770"/>
      <c r="P3770"/>
      <c r="Q3770"/>
      <c r="R3770"/>
    </row>
    <row r="3771" spans="1:25" ht="23.15" x14ac:dyDescent="0.6">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19</v>
      </c>
      <c r="N3771" s="27">
        <f>IF('Input and Summary Results'!$J$16="minimum",'Bin Analysis'!X3772/(M3771-1),'Bin Analysis'!Y3771/('Bin Analysis'!M3771-1))</f>
        <v>0</v>
      </c>
      <c r="O3771" s="27">
        <f>IF(M3771=FALSE,NA(),(VLOOKUP(1,C3774:K3793,4,FALSE))/(M3771-1))</f>
        <v>0</v>
      </c>
      <c r="P3771" s="27">
        <f>IF(M3771=FALSE,NA(),SUM(J3774:J3793)/Weighting!$S$5)</f>
        <v>0.4</v>
      </c>
      <c r="Q3771" s="27">
        <f>IF(M3771=FALSE,NA(),SUM(K3774:K3793)/Weighting!$S$6)</f>
        <v>0.30434782608695654</v>
      </c>
      <c r="R3771" s="27">
        <f>IF(M3771=FALSE,NA(),(VLOOKUP(1,G3774:K3793,3,FALSE))/(M3771-1))</f>
        <v>0.83333333333333337</v>
      </c>
      <c r="S3771" s="22" t="str">
        <f>IF(M3771=FALSE,NA(),IF(SUM(J3774:J3793)=2,"yes","no"))</f>
        <v>no</v>
      </c>
      <c r="X3771" s="2" cm="2">
        <f t="array" ref="X3771:X3772">FREQUENCY(IF('Data Transformation'!$B$425:$B$6424='Bin Analysis'!L3771,'Data Transformation'!$G$425:$G$6424),'Data Transformation'!$U$11)</f>
        <v>18</v>
      </c>
      <c r="Y3771" s="2" cm="2">
        <f t="array" ref="Y3771:Y3772">FREQUENCY(IF('Data Transformation'!$B$425:$B$6424='Bin Analysis'!L3771,'Data Transformation'!$G$425:$G$6424),'Data Transformation'!$U$12)</f>
        <v>18</v>
      </c>
    </row>
    <row r="3772" spans="1:25" x14ac:dyDescent="0.45">
      <c r="A3772" s="14" t="s">
        <v>67</v>
      </c>
      <c r="B3772" t="s">
        <v>47</v>
      </c>
      <c r="C3772" t="s">
        <v>5</v>
      </c>
      <c r="D3772" t="s">
        <v>100</v>
      </c>
      <c r="E3772" t="s">
        <v>101</v>
      </c>
      <c r="F3772" t="s">
        <v>102</v>
      </c>
      <c r="G3772" t="s">
        <v>70</v>
      </c>
      <c r="H3772" t="s">
        <v>31</v>
      </c>
      <c r="I3772" t="s">
        <v>32</v>
      </c>
      <c r="J3772" t="s">
        <v>46</v>
      </c>
      <c r="K3772" s="14" t="s">
        <v>45</v>
      </c>
      <c r="M3772" s="14"/>
      <c r="X3772" s="2">
        <v>0</v>
      </c>
      <c r="Y3772" s="2">
        <v>0</v>
      </c>
    </row>
    <row r="3773" spans="1:25" x14ac:dyDescent="0.4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45">
      <c r="A3774" s="32">
        <f>IF(Weighting!$P$6&gt;0,B3774,"")</f>
        <v>0.3356747967</v>
      </c>
      <c r="B3774">
        <f>Weighting!$C$6</f>
        <v>0.3356747967</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15</v>
      </c>
      <c r="I3774">
        <f>H3774-H3773</f>
        <v>15</v>
      </c>
      <c r="J3774">
        <f>IF(I3774=0,0,1)</f>
        <v>1</v>
      </c>
      <c r="K3774">
        <f>J3774*Weighting!$W$6</f>
        <v>1</v>
      </c>
      <c r="M3774" s="14"/>
    </row>
    <row r="3775" spans="1:25" x14ac:dyDescent="0.45">
      <c r="A3775" s="32">
        <f>IF(Weighting!$P$7&gt;0,B3775,"")</f>
        <v>0.44134959340000002</v>
      </c>
      <c r="B3775">
        <f>Weighting!$C$7</f>
        <v>0.44134959340000002</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17</v>
      </c>
      <c r="I3775">
        <f t="shared" ref="I3775:I3793" si="472">H3775-H3774</f>
        <v>2</v>
      </c>
      <c r="J3775">
        <f>IF(I3775=0,0,1)</f>
        <v>1</v>
      </c>
      <c r="K3775">
        <f>J3775*Weighting!$W$7</f>
        <v>2</v>
      </c>
      <c r="M3775" s="14"/>
    </row>
    <row r="3776" spans="1:25" x14ac:dyDescent="0.45">
      <c r="A3776" s="32">
        <f>IF(Weighting!$P$8&gt;0,B3776,"")</f>
        <v>0.54702439010000004</v>
      </c>
      <c r="B3776">
        <f>Weighting!$C$8</f>
        <v>0.54702439010000004</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18</v>
      </c>
      <c r="I3776">
        <f t="shared" si="472"/>
        <v>1</v>
      </c>
      <c r="J3776">
        <f t="shared" ref="J3776:J3793" si="473">IF(I3776=0,0,1)</f>
        <v>1</v>
      </c>
      <c r="K3776">
        <f>J3776*Weighting!$W$8</f>
        <v>3</v>
      </c>
      <c r="M3776" s="14"/>
    </row>
    <row r="3777" spans="1:13" x14ac:dyDescent="0.45">
      <c r="A3777" s="32">
        <f>IF(Weighting!$P$9&gt;0,B3777,"")</f>
        <v>0.65269918680000005</v>
      </c>
      <c r="B3777" s="50">
        <f>Weighting!$C$9</f>
        <v>0.65269918680000005</v>
      </c>
      <c r="C3777">
        <f>Weighting!$F$9</f>
        <v>0</v>
      </c>
      <c r="D3777" t="b">
        <f>IF(C3777=1,'Data Transformation'!$G$3+0.5*'Data Transformation'!$W$25,IF(C3778=1,D3778-'Data Transformation'!$W$25,FALSE))</f>
        <v>0</v>
      </c>
      <c r="E3777" t="str">
        <f t="array" ref="E3777">IF(ISLOGICAL(D3777),"",FREQUENCY(IF('Data Transformation'!$B$425:$B$8425='Bin Analysis'!$B3771,'Data Transformation'!$G$425:$G$8425),D3777))</f>
        <v/>
      </c>
      <c r="F3777" t="str">
        <f t="shared" si="471"/>
        <v/>
      </c>
      <c r="G3777">
        <f>Weighting!$H$9</f>
        <v>0</v>
      </c>
      <c r="H3777">
        <f t="array" ref="H3777">FREQUENCY(IF('Data Transformation'!$B$4:$B$8425=B3771,'Data Transformation'!$G$4:$G$8425),'Bin Analysis'!$B3777)</f>
        <v>18</v>
      </c>
      <c r="I3777">
        <f t="shared" si="472"/>
        <v>0</v>
      </c>
      <c r="J3777">
        <f t="shared" si="473"/>
        <v>0</v>
      </c>
      <c r="K3777">
        <f>J3777*Weighting!$W$9</f>
        <v>0</v>
      </c>
      <c r="M3777" s="14"/>
    </row>
    <row r="3778" spans="1:13" x14ac:dyDescent="0.45">
      <c r="A3778" s="32">
        <f>IF(Weighting!$P$10&gt;0,B3778,"")</f>
        <v>0.75837398350000007</v>
      </c>
      <c r="B3778">
        <f>Weighting!$C$10</f>
        <v>0.75837398350000007</v>
      </c>
      <c r="C3778">
        <f>Weighting!$F$10</f>
        <v>0</v>
      </c>
      <c r="D3778" t="b">
        <f>IF(C3778=1,'Data Transformation'!$G$3+0.5*'Data Transformation'!$W$25,IF(C3779=1,D3779-'Data Transformation'!$W$25,FALSE))</f>
        <v>0</v>
      </c>
      <c r="E3778" t="str">
        <f t="array" ref="E3778">IF(ISLOGICAL(D3778),"",FREQUENCY(IF('Data Transformation'!$B$425:$B$8425='Bin Analysis'!$B3771,'Data Transformation'!$G$425:$G$8425),D3778))</f>
        <v/>
      </c>
      <c r="F3778" t="str">
        <f t="shared" si="471"/>
        <v/>
      </c>
      <c r="G3778">
        <f>Weighting!$H$10</f>
        <v>0</v>
      </c>
      <c r="H3778">
        <f t="array" ref="H3778">FREQUENCY(IF('Data Transformation'!$B$4:$B$8425=B3771,'Data Transformation'!$G$4:$G$8425),'Bin Analysis'!$B3778)</f>
        <v>18</v>
      </c>
      <c r="I3778">
        <f t="shared" si="472"/>
        <v>0</v>
      </c>
      <c r="J3778">
        <f t="shared" si="473"/>
        <v>0</v>
      </c>
      <c r="K3778">
        <f>J3778*Weighting!$W$10</f>
        <v>0</v>
      </c>
      <c r="M3778" s="14"/>
    </row>
    <row r="3779" spans="1:13" x14ac:dyDescent="0.45">
      <c r="A3779" s="32">
        <f>IF(Weighting!$P$11&gt;0,B3779,"")</f>
        <v>0.86404878020000009</v>
      </c>
      <c r="B3779">
        <f>Weighting!$C$11</f>
        <v>0.86404878020000009</v>
      </c>
      <c r="C3779">
        <f>Weighting!$F$11</f>
        <v>0</v>
      </c>
      <c r="D3779" t="b">
        <f>IF(C3779=1,'Data Transformation'!$G$3+0.5*'Data Transformation'!$W$25,IF(C3780=1,D3780-'Data Transformation'!$W$25,FALSE))</f>
        <v>0</v>
      </c>
      <c r="E3779" t="str">
        <f t="array" ref="E3779">IF(ISLOGICAL(D3779),"",FREQUENCY(IF('Data Transformation'!$B$425:$B$8425='Bin Analysis'!$B3771,'Data Transformation'!$G$425:$G$8425),D3779))</f>
        <v/>
      </c>
      <c r="F3779" t="str">
        <f t="shared" si="471"/>
        <v/>
      </c>
      <c r="G3779">
        <f>Weighting!$H$11</f>
        <v>0</v>
      </c>
      <c r="H3779">
        <f t="array" ref="H3779">FREQUENCY(IF('Data Transformation'!$B$4:$B$8425=B3771,'Data Transformation'!$G$4:$G$8425),'Bin Analysis'!$B3779)</f>
        <v>18</v>
      </c>
      <c r="I3779">
        <f t="shared" si="472"/>
        <v>0</v>
      </c>
      <c r="J3779">
        <f t="shared" si="473"/>
        <v>0</v>
      </c>
      <c r="K3779">
        <f>J3779*Weighting!$W$11</f>
        <v>0</v>
      </c>
      <c r="M3779" s="14"/>
    </row>
    <row r="3780" spans="1:13" x14ac:dyDescent="0.45">
      <c r="A3780" s="32">
        <f>IF(Weighting!$P$12&gt;0,B3780,"")</f>
        <v>0.96972357690000011</v>
      </c>
      <c r="B3780">
        <f>Weighting!$C$12</f>
        <v>0.96972357690000011</v>
      </c>
      <c r="C3780">
        <f>Weighting!$F$12</f>
        <v>0</v>
      </c>
      <c r="D3780">
        <f>IF(C3780=1,'Data Transformation'!$G$3+0.5*'Data Transformation'!$W$25,IF(C3781=1,D3781-'Data Transformation'!$W$25,FALSE))</f>
        <v>0.76999999999999991</v>
      </c>
      <c r="E3780">
        <f t="array" ref="E3780">IF(ISLOGICAL(D3780),"",FREQUENCY(IF('Data Transformation'!$B$425:$B$8425='Bin Analysis'!$B3771,'Data Transformation'!$G$425:$G$8425),D3780))</f>
        <v>18</v>
      </c>
      <c r="F3780" t="e">
        <f t="shared" si="471"/>
        <v>#VALUE!</v>
      </c>
      <c r="G3780">
        <f>Weighting!$H$12</f>
        <v>0</v>
      </c>
      <c r="H3780">
        <f t="array" ref="H3780">FREQUENCY(IF('Data Transformation'!$B$4:$B$8425=B3771,'Data Transformation'!$G$4:$G$8425),'Bin Analysis'!$B3780)</f>
        <v>18</v>
      </c>
      <c r="I3780">
        <f t="shared" si="472"/>
        <v>0</v>
      </c>
      <c r="J3780">
        <f t="shared" si="473"/>
        <v>0</v>
      </c>
      <c r="K3780">
        <f>J3780*Weighting!$W$12</f>
        <v>0</v>
      </c>
      <c r="M3780" s="14"/>
    </row>
    <row r="3781" spans="1:13" x14ac:dyDescent="0.45">
      <c r="A3781" s="32">
        <f>IF(Weighting!$P$13&gt;0,B3781,"")</f>
        <v>1.0753983736000001</v>
      </c>
      <c r="B3781">
        <f>Weighting!$C$13</f>
        <v>1.0753983736000001</v>
      </c>
      <c r="C3781">
        <f>Weighting!$F$13</f>
        <v>1</v>
      </c>
      <c r="D3781">
        <f>IF(C3781=1,'Data Transformation'!$G$3+0.5*'Data Transformation'!$W$25,IF(C3782=1,D3782-'Data Transformation'!$W$25,FALSE))</f>
        <v>1.17</v>
      </c>
      <c r="E3781">
        <f t="array" ref="E3781">IF(ISLOGICAL(D3781),"",FREQUENCY(IF('Data Transformation'!$B$425:$B$8425='Bin Analysis'!$B3771,'Data Transformation'!$G$425:$G$8425),D3781))</f>
        <v>18</v>
      </c>
      <c r="F3781">
        <f t="shared" si="471"/>
        <v>0</v>
      </c>
      <c r="G3781">
        <f>Weighting!$H$13</f>
        <v>0</v>
      </c>
      <c r="H3781">
        <f t="array" ref="H3781">FREQUENCY(IF('Data Transformation'!$B$4:$B$8425=B3771,'Data Transformation'!$G$4:$G$8425),'Bin Analysis'!$B3781)</f>
        <v>19</v>
      </c>
      <c r="I3781">
        <f t="shared" si="472"/>
        <v>1</v>
      </c>
      <c r="J3781">
        <f t="shared" si="473"/>
        <v>1</v>
      </c>
      <c r="K3781">
        <f>J3781*Weighting!$W$13</f>
        <v>1</v>
      </c>
      <c r="M3781" s="14"/>
    </row>
    <row r="3782" spans="1:13" x14ac:dyDescent="0.45">
      <c r="A3782" s="32">
        <f>IF(Weighting!$P$14&gt;0,B3782,"")</f>
        <v>1.1810731703000001</v>
      </c>
      <c r="B3782">
        <f>Weighting!$C$14</f>
        <v>1.1810731703000001</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19</v>
      </c>
      <c r="I3782">
        <f t="shared" si="472"/>
        <v>0</v>
      </c>
      <c r="J3782">
        <f t="shared" si="473"/>
        <v>0</v>
      </c>
      <c r="K3782">
        <f>J3782*Weighting!$W$14</f>
        <v>0</v>
      </c>
      <c r="M3782" s="14"/>
    </row>
    <row r="3783" spans="1:13" x14ac:dyDescent="0.45">
      <c r="A3783" s="32">
        <f>IF(Weighting!$P$15&gt;0,B3783,"")</f>
        <v>1.2867489670000001</v>
      </c>
      <c r="B3783">
        <f>Weighting!$C$15</f>
        <v>1.2867489670000001</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19</v>
      </c>
      <c r="I3783">
        <f t="shared" si="472"/>
        <v>0</v>
      </c>
      <c r="J3783">
        <f t="shared" si="473"/>
        <v>0</v>
      </c>
      <c r="K3783">
        <f>J3783*Weighting!$W$15</f>
        <v>0</v>
      </c>
      <c r="M3783" s="14"/>
    </row>
    <row r="3784" spans="1:13" x14ac:dyDescent="0.45">
      <c r="A3784" s="32" t="str">
        <f>IF(Weighting!$P$16&gt;0,B3784,"")</f>
        <v/>
      </c>
      <c r="B3784">
        <f>Weighting!$C$16</f>
        <v>1.3924227637000002</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19</v>
      </c>
      <c r="I3784">
        <f t="shared" si="472"/>
        <v>0</v>
      </c>
      <c r="J3784">
        <f t="shared" si="473"/>
        <v>0</v>
      </c>
      <c r="K3784">
        <f>J3784*Weighting!$W$16</f>
        <v>0</v>
      </c>
      <c r="M3784" s="14"/>
    </row>
    <row r="3785" spans="1:13" x14ac:dyDescent="0.45">
      <c r="A3785" s="32" t="str">
        <f>IF(Weighting!$P$17&gt;0,B3785,"")</f>
        <v/>
      </c>
      <c r="B3785">
        <f>Weighting!$C$17</f>
        <v>1.4980975604000002</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19</v>
      </c>
      <c r="I3785">
        <f t="shared" si="472"/>
        <v>0</v>
      </c>
      <c r="J3785">
        <f t="shared" si="473"/>
        <v>0</v>
      </c>
      <c r="K3785">
        <f>J3785*Weighting!$W$17</f>
        <v>0</v>
      </c>
      <c r="M3785" s="14"/>
    </row>
    <row r="3786" spans="1:13" x14ac:dyDescent="0.45">
      <c r="A3786" s="32" t="str">
        <f>IF(Weighting!$P$18&gt;0,B3786,"")</f>
        <v/>
      </c>
      <c r="B3786">
        <f>Weighting!$C$18</f>
        <v>1.6037723571000002</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19</v>
      </c>
      <c r="I3786">
        <f t="shared" si="472"/>
        <v>0</v>
      </c>
      <c r="J3786">
        <f t="shared" si="473"/>
        <v>0</v>
      </c>
      <c r="K3786">
        <f>J3786*Weighting!$W$18</f>
        <v>0</v>
      </c>
      <c r="M3786" s="14"/>
    </row>
    <row r="3787" spans="1:13" x14ac:dyDescent="0.45">
      <c r="A3787" s="32" t="str">
        <f>IF(Weighting!$P$19&gt;0,B3787,"")</f>
        <v/>
      </c>
      <c r="B3787">
        <f>Weighting!$C$19</f>
        <v>1.7094471538000002</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19</v>
      </c>
      <c r="I3787">
        <f t="shared" si="472"/>
        <v>0</v>
      </c>
      <c r="J3787">
        <f t="shared" si="473"/>
        <v>0</v>
      </c>
      <c r="K3787">
        <f>J3787*Weighting!$W$19</f>
        <v>0</v>
      </c>
      <c r="M3787" s="14"/>
    </row>
    <row r="3788" spans="1:13" x14ac:dyDescent="0.45">
      <c r="A3788" s="32" t="str">
        <f>IF(Weighting!$P$20&gt;0,B3788,"")</f>
        <v/>
      </c>
      <c r="B3788">
        <f>Weighting!$C$20</f>
        <v>1.8151219505000002</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19</v>
      </c>
      <c r="I3788">
        <f t="shared" si="472"/>
        <v>0</v>
      </c>
      <c r="J3788">
        <f t="shared" si="473"/>
        <v>0</v>
      </c>
      <c r="K3788">
        <f>J3788*Weighting!$W$20</f>
        <v>0</v>
      </c>
      <c r="M3788" s="14"/>
    </row>
    <row r="3789" spans="1:13" x14ac:dyDescent="0.45">
      <c r="A3789" s="32" t="str">
        <f>IF(Weighting!$P$21&gt;0,B3789,"")</f>
        <v/>
      </c>
      <c r="B3789">
        <f>Weighting!$C$21</f>
        <v>1.9207967472000003</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19</v>
      </c>
      <c r="I3789">
        <f t="shared" si="472"/>
        <v>0</v>
      </c>
      <c r="J3789">
        <f t="shared" si="473"/>
        <v>0</v>
      </c>
      <c r="K3789">
        <f>J3789*Weighting!$W$21</f>
        <v>0</v>
      </c>
      <c r="M3789" s="14"/>
    </row>
    <row r="3790" spans="1:13" x14ac:dyDescent="0.45">
      <c r="A3790" s="32" t="str">
        <f>IF(Weighting!$P$22&gt;0,B3790,"")</f>
        <v/>
      </c>
      <c r="B3790">
        <f>Weighting!$C$22</f>
        <v>2.0264715439000001</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19</v>
      </c>
      <c r="I3790">
        <f t="shared" si="472"/>
        <v>0</v>
      </c>
      <c r="J3790">
        <f t="shared" si="473"/>
        <v>0</v>
      </c>
      <c r="K3790">
        <f>J3790*Weighting!$W$22</f>
        <v>0</v>
      </c>
      <c r="M3790" s="14"/>
    </row>
    <row r="3791" spans="1:13" x14ac:dyDescent="0.45">
      <c r="A3791" s="32" t="str">
        <f>IF(Weighting!$P$23&gt;0,B3791,"")</f>
        <v/>
      </c>
      <c r="B3791">
        <f>Weighting!$C$23</f>
        <v>2.1321463405999999</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19</v>
      </c>
      <c r="I3791">
        <f t="shared" si="472"/>
        <v>0</v>
      </c>
      <c r="J3791">
        <f t="shared" si="473"/>
        <v>0</v>
      </c>
      <c r="K3791">
        <f>J3791*Weighting!$W$23</f>
        <v>0</v>
      </c>
      <c r="M3791" s="14"/>
    </row>
    <row r="3792" spans="1:13" x14ac:dyDescent="0.45">
      <c r="A3792" s="32" t="str">
        <f>IF(Weighting!$P$24&gt;0,B3792,"")</f>
        <v/>
      </c>
      <c r="B3792">
        <f>Weighting!$C$24</f>
        <v>2.2378211372999997</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19</v>
      </c>
      <c r="I3792">
        <f t="shared" si="472"/>
        <v>0</v>
      </c>
      <c r="J3792">
        <f t="shared" si="473"/>
        <v>0</v>
      </c>
      <c r="K3792">
        <f>J3792*Weighting!$W$24</f>
        <v>0</v>
      </c>
      <c r="M3792" s="14"/>
    </row>
    <row r="3793" spans="1:25" x14ac:dyDescent="0.45">
      <c r="A3793" s="32" t="str">
        <f>IF(Weighting!$P$25&gt;0,B3793,"")</f>
        <v/>
      </c>
      <c r="B3793">
        <f>Weighting!$C$25</f>
        <v>2.3434959339999994</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19</v>
      </c>
      <c r="I3793">
        <f t="shared" si="472"/>
        <v>0</v>
      </c>
      <c r="J3793">
        <f t="shared" si="473"/>
        <v>0</v>
      </c>
      <c r="K3793">
        <f>J3793*Weighting!$W$25</f>
        <v>0</v>
      </c>
      <c r="M3793" s="14"/>
    </row>
    <row r="3794" spans="1:25" x14ac:dyDescent="0.45">
      <c r="O3794"/>
      <c r="P3794"/>
      <c r="Q3794"/>
      <c r="R3794"/>
    </row>
    <row r="3795" spans="1:25" ht="23.15" x14ac:dyDescent="0.6">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17</v>
      </c>
      <c r="N3795" s="27">
        <f>IF('Input and Summary Results'!$J$16="minimum",'Bin Analysis'!X3796/(M3795-1),'Bin Analysis'!Y3795/('Bin Analysis'!M3795-1))</f>
        <v>0</v>
      </c>
      <c r="O3795" s="27">
        <f>IF(M3795=FALSE,NA(),(VLOOKUP(1,C3798:K3817,4,FALSE))/(M3795-1))</f>
        <v>1</v>
      </c>
      <c r="P3795" s="27">
        <f>IF(M3795=FALSE,NA(),SUM(J3798:J3817)/Weighting!$S$5)</f>
        <v>0.4</v>
      </c>
      <c r="Q3795" s="27">
        <f>IF(M3795=FALSE,NA(),SUM(K3798:K3817)/Weighting!$S$6)</f>
        <v>0.34782608695652173</v>
      </c>
      <c r="R3795" s="27">
        <f>IF(M3795=FALSE,NA(),(VLOOKUP(1,G3798:K3817,3,FALSE))/(M3795-1))</f>
        <v>0</v>
      </c>
      <c r="S3795" s="22" t="str">
        <f>IF(M3795=FALSE,NA(),IF(SUM(J3798:J3817)=2,"yes","no"))</f>
        <v>no</v>
      </c>
      <c r="X3795" s="2" cm="2">
        <f t="array" ref="X3795:X3796">FREQUENCY(IF('Data Transformation'!$B$425:$B$6424='Bin Analysis'!L3795,'Data Transformation'!$G$425:$G$6424),'Data Transformation'!$U$11)</f>
        <v>16</v>
      </c>
      <c r="Y3795" s="2" cm="2">
        <f t="array" ref="Y3795:Y3796">FREQUENCY(IF('Data Transformation'!$B$425:$B$6424='Bin Analysis'!L3795,'Data Transformation'!$G$425:$G$6424),'Data Transformation'!$U$12)</f>
        <v>0</v>
      </c>
    </row>
    <row r="3796" spans="1:25" x14ac:dyDescent="0.45">
      <c r="A3796" s="14" t="s">
        <v>67</v>
      </c>
      <c r="B3796" t="s">
        <v>47</v>
      </c>
      <c r="C3796" t="s">
        <v>5</v>
      </c>
      <c r="D3796" t="s">
        <v>100</v>
      </c>
      <c r="E3796" t="s">
        <v>101</v>
      </c>
      <c r="F3796" t="s">
        <v>102</v>
      </c>
      <c r="G3796" t="s">
        <v>70</v>
      </c>
      <c r="H3796" t="s">
        <v>31</v>
      </c>
      <c r="I3796" t="s">
        <v>32</v>
      </c>
      <c r="J3796" t="s">
        <v>46</v>
      </c>
      <c r="K3796" s="14" t="s">
        <v>45</v>
      </c>
      <c r="M3796" s="14"/>
      <c r="X3796" s="2">
        <v>0</v>
      </c>
      <c r="Y3796" s="2">
        <v>16</v>
      </c>
    </row>
    <row r="3797" spans="1:25" x14ac:dyDescent="0.4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45">
      <c r="A3798" s="32">
        <f>IF(Weighting!$P$6&gt;0,B3798,"")</f>
        <v>0.3356747967</v>
      </c>
      <c r="B3798">
        <f>Weighting!$C$6</f>
        <v>0.3356747967</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0</v>
      </c>
      <c r="I3798">
        <f>H3798-H3797</f>
        <v>0</v>
      </c>
      <c r="J3798">
        <f>IF(I3798=0,0,1)</f>
        <v>0</v>
      </c>
      <c r="K3798">
        <f>J3798*Weighting!$W$6</f>
        <v>0</v>
      </c>
      <c r="M3798" s="14"/>
    </row>
    <row r="3799" spans="1:25" x14ac:dyDescent="0.45">
      <c r="A3799" s="32">
        <f>IF(Weighting!$P$7&gt;0,B3799,"")</f>
        <v>0.44134959340000002</v>
      </c>
      <c r="B3799">
        <f>Weighting!$C$7</f>
        <v>0.44134959340000002</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0</v>
      </c>
      <c r="I3799">
        <f t="shared" ref="I3799:I3817" si="475">H3799-H3798</f>
        <v>0</v>
      </c>
      <c r="J3799">
        <f>IF(I3799=0,0,1)</f>
        <v>0</v>
      </c>
      <c r="K3799">
        <f>J3799*Weighting!$W$7</f>
        <v>0</v>
      </c>
      <c r="M3799" s="14"/>
    </row>
    <row r="3800" spans="1:25" x14ac:dyDescent="0.45">
      <c r="A3800" s="32">
        <f>IF(Weighting!$P$8&gt;0,B3800,"")</f>
        <v>0.54702439010000004</v>
      </c>
      <c r="B3800">
        <f>Weighting!$C$8</f>
        <v>0.54702439010000004</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0</v>
      </c>
      <c r="I3800">
        <f t="shared" si="475"/>
        <v>0</v>
      </c>
      <c r="J3800">
        <f t="shared" ref="J3800:J3817" si="476">IF(I3800=0,0,1)</f>
        <v>0</v>
      </c>
      <c r="K3800">
        <f>J3800*Weighting!$W$8</f>
        <v>0</v>
      </c>
      <c r="M3800" s="14"/>
    </row>
    <row r="3801" spans="1:25" x14ac:dyDescent="0.45">
      <c r="A3801" s="32">
        <f>IF(Weighting!$P$9&gt;0,B3801,"")</f>
        <v>0.65269918680000005</v>
      </c>
      <c r="B3801" s="50">
        <f>Weighting!$C$9</f>
        <v>0.65269918680000005</v>
      </c>
      <c r="C3801">
        <f>Weighting!$F$9</f>
        <v>0</v>
      </c>
      <c r="D3801" t="b">
        <f>IF(C3801=1,'Data Transformation'!$G$3+0.5*'Data Transformation'!$W$25,IF(C3802=1,D3802-'Data Transformation'!$W$25,FALSE))</f>
        <v>0</v>
      </c>
      <c r="E3801" t="str">
        <f t="array" ref="E3801">IF(ISLOGICAL(D3801),"",FREQUENCY(IF('Data Transformation'!$B$425:$B$8425='Bin Analysis'!$B3795,'Data Transformation'!$G$425:$G$8425),D3801))</f>
        <v/>
      </c>
      <c r="F3801" t="str">
        <f t="shared" si="474"/>
        <v/>
      </c>
      <c r="G3801">
        <f>Weighting!$H$9</f>
        <v>0</v>
      </c>
      <c r="H3801">
        <f t="array" ref="H3801">FREQUENCY(IF('Data Transformation'!$B$4:$B$8425=B3795,'Data Transformation'!$G$4:$G$8425),'Bin Analysis'!$B3801)</f>
        <v>0</v>
      </c>
      <c r="I3801">
        <f t="shared" si="475"/>
        <v>0</v>
      </c>
      <c r="J3801">
        <f t="shared" si="476"/>
        <v>0</v>
      </c>
      <c r="K3801">
        <f>J3801*Weighting!$W$9</f>
        <v>0</v>
      </c>
      <c r="M3801" s="14"/>
    </row>
    <row r="3802" spans="1:25" x14ac:dyDescent="0.45">
      <c r="A3802" s="32">
        <f>IF(Weighting!$P$10&gt;0,B3802,"")</f>
        <v>0.75837398350000007</v>
      </c>
      <c r="B3802">
        <f>Weighting!$C$10</f>
        <v>0.75837398350000007</v>
      </c>
      <c r="C3802">
        <f>Weighting!$F$10</f>
        <v>0</v>
      </c>
      <c r="D3802" t="b">
        <f>IF(C3802=1,'Data Transformation'!$G$3+0.5*'Data Transformation'!$W$25,IF(C3803=1,D3803-'Data Transformation'!$W$25,FALSE))</f>
        <v>0</v>
      </c>
      <c r="E3802" t="str">
        <f t="array" ref="E3802">IF(ISLOGICAL(D3802),"",FREQUENCY(IF('Data Transformation'!$B$425:$B$8425='Bin Analysis'!$B3795,'Data Transformation'!$G$425:$G$8425),D3802))</f>
        <v/>
      </c>
      <c r="F3802" t="str">
        <f t="shared" si="474"/>
        <v/>
      </c>
      <c r="G3802">
        <f>Weighting!$H$10</f>
        <v>0</v>
      </c>
      <c r="H3802">
        <f t="array" ref="H3802">FREQUENCY(IF('Data Transformation'!$B$4:$B$8425=B3795,'Data Transformation'!$G$4:$G$8425),'Bin Analysis'!$B3802)</f>
        <v>0</v>
      </c>
      <c r="I3802">
        <f t="shared" si="475"/>
        <v>0</v>
      </c>
      <c r="J3802">
        <f t="shared" si="476"/>
        <v>0</v>
      </c>
      <c r="K3802">
        <f>J3802*Weighting!$W$10</f>
        <v>0</v>
      </c>
      <c r="M3802" s="14"/>
    </row>
    <row r="3803" spans="1:25" x14ac:dyDescent="0.45">
      <c r="A3803" s="32">
        <f>IF(Weighting!$P$11&gt;0,B3803,"")</f>
        <v>0.86404878020000009</v>
      </c>
      <c r="B3803">
        <f>Weighting!$C$11</f>
        <v>0.86404878020000009</v>
      </c>
      <c r="C3803">
        <f>Weighting!$F$11</f>
        <v>0</v>
      </c>
      <c r="D3803" t="b">
        <f>IF(C3803=1,'Data Transformation'!$G$3+0.5*'Data Transformation'!$W$25,IF(C3804=1,D3804-'Data Transformation'!$W$25,FALSE))</f>
        <v>0</v>
      </c>
      <c r="E3803" t="str">
        <f t="array" ref="E3803">IF(ISLOGICAL(D3803),"",FREQUENCY(IF('Data Transformation'!$B$425:$B$8425='Bin Analysis'!$B3795,'Data Transformation'!$G$425:$G$8425),D3803))</f>
        <v/>
      </c>
      <c r="F3803" t="str">
        <f t="shared" si="474"/>
        <v/>
      </c>
      <c r="G3803">
        <f>Weighting!$H$11</f>
        <v>0</v>
      </c>
      <c r="H3803">
        <f t="array" ref="H3803">FREQUENCY(IF('Data Transformation'!$B$4:$B$8425=B3795,'Data Transformation'!$G$4:$G$8425),'Bin Analysis'!$B3803)</f>
        <v>1</v>
      </c>
      <c r="I3803">
        <f t="shared" si="475"/>
        <v>1</v>
      </c>
      <c r="J3803">
        <f t="shared" si="476"/>
        <v>1</v>
      </c>
      <c r="K3803">
        <f>J3803*Weighting!$W$11</f>
        <v>3</v>
      </c>
      <c r="M3803" s="14"/>
    </row>
    <row r="3804" spans="1:25" x14ac:dyDescent="0.45">
      <c r="A3804" s="32">
        <f>IF(Weighting!$P$12&gt;0,B3804,"")</f>
        <v>0.96972357690000011</v>
      </c>
      <c r="B3804">
        <f>Weighting!$C$12</f>
        <v>0.96972357690000011</v>
      </c>
      <c r="C3804">
        <f>Weighting!$F$12</f>
        <v>0</v>
      </c>
      <c r="D3804">
        <f>IF(C3804=1,'Data Transformation'!$G$3+0.5*'Data Transformation'!$W$25,IF(C3805=1,D3805-'Data Transformation'!$W$25,FALSE))</f>
        <v>0.76999999999999991</v>
      </c>
      <c r="E3804">
        <f t="array" ref="E3804">IF(ISLOGICAL(D3804),"",FREQUENCY(IF('Data Transformation'!$B$425:$B$8425='Bin Analysis'!$B3795,'Data Transformation'!$G$425:$G$8425),D3804))</f>
        <v>0</v>
      </c>
      <c r="F3804" t="e">
        <f t="shared" si="474"/>
        <v>#VALUE!</v>
      </c>
      <c r="G3804">
        <f>Weighting!$H$12</f>
        <v>0</v>
      </c>
      <c r="H3804">
        <f t="array" ref="H3804">FREQUENCY(IF('Data Transformation'!$B$4:$B$8425=B3795,'Data Transformation'!$G$4:$G$8425),'Bin Analysis'!$B3804)</f>
        <v>6</v>
      </c>
      <c r="I3804">
        <f t="shared" si="475"/>
        <v>5</v>
      </c>
      <c r="J3804">
        <f t="shared" si="476"/>
        <v>1</v>
      </c>
      <c r="K3804">
        <f>J3804*Weighting!$W$12</f>
        <v>2</v>
      </c>
      <c r="M3804" s="14"/>
    </row>
    <row r="3805" spans="1:25" x14ac:dyDescent="0.45">
      <c r="A3805" s="32">
        <f>IF(Weighting!$P$13&gt;0,B3805,"")</f>
        <v>1.0753983736000001</v>
      </c>
      <c r="B3805">
        <f>Weighting!$C$13</f>
        <v>1.0753983736000001</v>
      </c>
      <c r="C3805">
        <f>Weighting!$F$13</f>
        <v>1</v>
      </c>
      <c r="D3805">
        <f>IF(C3805=1,'Data Transformation'!$G$3+0.5*'Data Transformation'!$W$25,IF(C3806=1,D3806-'Data Transformation'!$W$25,FALSE))</f>
        <v>1.17</v>
      </c>
      <c r="E3805">
        <f t="array" ref="E3805">IF(ISLOGICAL(D3805),"",FREQUENCY(IF('Data Transformation'!$B$425:$B$8425='Bin Analysis'!$B3795,'Data Transformation'!$G$425:$G$8425),D3805))</f>
        <v>16</v>
      </c>
      <c r="F3805">
        <f t="shared" si="474"/>
        <v>16</v>
      </c>
      <c r="G3805">
        <f>Weighting!$H$13</f>
        <v>0</v>
      </c>
      <c r="H3805">
        <f t="array" ref="H3805">FREQUENCY(IF('Data Transformation'!$B$4:$B$8425=B3795,'Data Transformation'!$G$4:$G$8425),'Bin Analysis'!$B3805)</f>
        <v>16</v>
      </c>
      <c r="I3805">
        <f t="shared" si="475"/>
        <v>10</v>
      </c>
      <c r="J3805">
        <f t="shared" si="476"/>
        <v>1</v>
      </c>
      <c r="K3805">
        <f>J3805*Weighting!$W$13</f>
        <v>1</v>
      </c>
      <c r="M3805" s="14"/>
    </row>
    <row r="3806" spans="1:25" x14ac:dyDescent="0.45">
      <c r="A3806" s="32">
        <f>IF(Weighting!$P$14&gt;0,B3806,"")</f>
        <v>1.1810731703000001</v>
      </c>
      <c r="B3806">
        <f>Weighting!$C$14</f>
        <v>1.1810731703000001</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17</v>
      </c>
      <c r="I3806">
        <f t="shared" si="475"/>
        <v>1</v>
      </c>
      <c r="J3806">
        <f t="shared" si="476"/>
        <v>1</v>
      </c>
      <c r="K3806">
        <f>J3806*Weighting!$W$14</f>
        <v>2</v>
      </c>
      <c r="M3806" s="14"/>
    </row>
    <row r="3807" spans="1:25" x14ac:dyDescent="0.45">
      <c r="A3807" s="32">
        <f>IF(Weighting!$P$15&gt;0,B3807,"")</f>
        <v>1.2867489670000001</v>
      </c>
      <c r="B3807">
        <f>Weighting!$C$15</f>
        <v>1.2867489670000001</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17</v>
      </c>
      <c r="I3807">
        <f t="shared" si="475"/>
        <v>0</v>
      </c>
      <c r="J3807">
        <f t="shared" si="476"/>
        <v>0</v>
      </c>
      <c r="K3807">
        <f>J3807*Weighting!$W$15</f>
        <v>0</v>
      </c>
      <c r="M3807" s="14"/>
    </row>
    <row r="3808" spans="1:25" x14ac:dyDescent="0.45">
      <c r="A3808" s="32" t="str">
        <f>IF(Weighting!$P$16&gt;0,B3808,"")</f>
        <v/>
      </c>
      <c r="B3808">
        <f>Weighting!$C$16</f>
        <v>1.3924227637000002</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17</v>
      </c>
      <c r="I3808">
        <f t="shared" si="475"/>
        <v>0</v>
      </c>
      <c r="J3808">
        <f t="shared" si="476"/>
        <v>0</v>
      </c>
      <c r="K3808">
        <f>J3808*Weighting!$W$16</f>
        <v>0</v>
      </c>
      <c r="M3808" s="14"/>
    </row>
    <row r="3809" spans="1:25" x14ac:dyDescent="0.45">
      <c r="A3809" s="32" t="str">
        <f>IF(Weighting!$P$17&gt;0,B3809,"")</f>
        <v/>
      </c>
      <c r="B3809">
        <f>Weighting!$C$17</f>
        <v>1.4980975604000002</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17</v>
      </c>
      <c r="I3809">
        <f t="shared" si="475"/>
        <v>0</v>
      </c>
      <c r="J3809">
        <f t="shared" si="476"/>
        <v>0</v>
      </c>
      <c r="K3809">
        <f>J3809*Weighting!$W$17</f>
        <v>0</v>
      </c>
      <c r="M3809" s="14"/>
    </row>
    <row r="3810" spans="1:25" x14ac:dyDescent="0.45">
      <c r="A3810" s="32" t="str">
        <f>IF(Weighting!$P$18&gt;0,B3810,"")</f>
        <v/>
      </c>
      <c r="B3810">
        <f>Weighting!$C$18</f>
        <v>1.6037723571000002</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17</v>
      </c>
      <c r="I3810">
        <f t="shared" si="475"/>
        <v>0</v>
      </c>
      <c r="J3810">
        <f t="shared" si="476"/>
        <v>0</v>
      </c>
      <c r="K3810">
        <f>J3810*Weighting!$W$18</f>
        <v>0</v>
      </c>
      <c r="M3810" s="14"/>
    </row>
    <row r="3811" spans="1:25" x14ac:dyDescent="0.45">
      <c r="A3811" s="32" t="str">
        <f>IF(Weighting!$P$19&gt;0,B3811,"")</f>
        <v/>
      </c>
      <c r="B3811">
        <f>Weighting!$C$19</f>
        <v>1.7094471538000002</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17</v>
      </c>
      <c r="I3811">
        <f t="shared" si="475"/>
        <v>0</v>
      </c>
      <c r="J3811">
        <f t="shared" si="476"/>
        <v>0</v>
      </c>
      <c r="K3811">
        <f>J3811*Weighting!$W$19</f>
        <v>0</v>
      </c>
      <c r="M3811" s="14"/>
    </row>
    <row r="3812" spans="1:25" x14ac:dyDescent="0.45">
      <c r="A3812" s="32" t="str">
        <f>IF(Weighting!$P$20&gt;0,B3812,"")</f>
        <v/>
      </c>
      <c r="B3812">
        <f>Weighting!$C$20</f>
        <v>1.8151219505000002</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17</v>
      </c>
      <c r="I3812">
        <f t="shared" si="475"/>
        <v>0</v>
      </c>
      <c r="J3812">
        <f t="shared" si="476"/>
        <v>0</v>
      </c>
      <c r="K3812">
        <f>J3812*Weighting!$W$20</f>
        <v>0</v>
      </c>
      <c r="M3812" s="14"/>
    </row>
    <row r="3813" spans="1:25" x14ac:dyDescent="0.45">
      <c r="A3813" s="32" t="str">
        <f>IF(Weighting!$P$21&gt;0,B3813,"")</f>
        <v/>
      </c>
      <c r="B3813">
        <f>Weighting!$C$21</f>
        <v>1.9207967472000003</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17</v>
      </c>
      <c r="I3813">
        <f t="shared" si="475"/>
        <v>0</v>
      </c>
      <c r="J3813">
        <f t="shared" si="476"/>
        <v>0</v>
      </c>
      <c r="K3813">
        <f>J3813*Weighting!$W$21</f>
        <v>0</v>
      </c>
      <c r="M3813" s="14"/>
    </row>
    <row r="3814" spans="1:25" x14ac:dyDescent="0.45">
      <c r="A3814" s="32" t="str">
        <f>IF(Weighting!$P$22&gt;0,B3814,"")</f>
        <v/>
      </c>
      <c r="B3814">
        <f>Weighting!$C$22</f>
        <v>2.0264715439000001</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17</v>
      </c>
      <c r="I3814">
        <f t="shared" si="475"/>
        <v>0</v>
      </c>
      <c r="J3814">
        <f t="shared" si="476"/>
        <v>0</v>
      </c>
      <c r="K3814">
        <f>J3814*Weighting!$W$22</f>
        <v>0</v>
      </c>
      <c r="M3814" s="14"/>
    </row>
    <row r="3815" spans="1:25" x14ac:dyDescent="0.45">
      <c r="A3815" s="32" t="str">
        <f>IF(Weighting!$P$23&gt;0,B3815,"")</f>
        <v/>
      </c>
      <c r="B3815">
        <f>Weighting!$C$23</f>
        <v>2.1321463405999999</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17</v>
      </c>
      <c r="I3815">
        <f t="shared" si="475"/>
        <v>0</v>
      </c>
      <c r="J3815">
        <f t="shared" si="476"/>
        <v>0</v>
      </c>
      <c r="K3815">
        <f>J3815*Weighting!$W$23</f>
        <v>0</v>
      </c>
      <c r="M3815" s="14"/>
    </row>
    <row r="3816" spans="1:25" x14ac:dyDescent="0.45">
      <c r="A3816" s="32" t="str">
        <f>IF(Weighting!$P$24&gt;0,B3816,"")</f>
        <v/>
      </c>
      <c r="B3816">
        <f>Weighting!$C$24</f>
        <v>2.2378211372999997</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17</v>
      </c>
      <c r="I3816">
        <f t="shared" si="475"/>
        <v>0</v>
      </c>
      <c r="J3816">
        <f t="shared" si="476"/>
        <v>0</v>
      </c>
      <c r="K3816">
        <f>J3816*Weighting!$W$24</f>
        <v>0</v>
      </c>
      <c r="M3816" s="14"/>
    </row>
    <row r="3817" spans="1:25" x14ac:dyDescent="0.45">
      <c r="A3817" s="32" t="str">
        <f>IF(Weighting!$P$25&gt;0,B3817,"")</f>
        <v/>
      </c>
      <c r="B3817">
        <f>Weighting!$C$25</f>
        <v>2.3434959339999994</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17</v>
      </c>
      <c r="I3817">
        <f t="shared" si="475"/>
        <v>0</v>
      </c>
      <c r="J3817">
        <f t="shared" si="476"/>
        <v>0</v>
      </c>
      <c r="K3817">
        <f>J3817*Weighting!$W$25</f>
        <v>0</v>
      </c>
      <c r="M3817" s="14"/>
    </row>
    <row r="3818" spans="1:25" x14ac:dyDescent="0.45">
      <c r="O3818"/>
      <c r="P3818"/>
      <c r="Q3818"/>
      <c r="R3818"/>
    </row>
    <row r="3819" spans="1:25" ht="23.15" x14ac:dyDescent="0.6">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17</v>
      </c>
      <c r="N3819" s="27">
        <f>IF('Input and Summary Results'!$J$16="minimum",'Bin Analysis'!X3820/(M3819-1),'Bin Analysis'!Y3819/('Bin Analysis'!M3819-1))</f>
        <v>0</v>
      </c>
      <c r="O3819" s="27">
        <f>IF(M3819=FALSE,NA(),(VLOOKUP(1,C3822:K3841,4,FALSE))/(M3819-1))</f>
        <v>0.125</v>
      </c>
      <c r="P3819" s="27">
        <f>IF(M3819=FALSE,NA(),SUM(J3822:J3841)/Weighting!$S$5)</f>
        <v>0.6</v>
      </c>
      <c r="Q3819" s="27">
        <f>IF(M3819=FALSE,NA(),SUM(K3822:K3841)/Weighting!$S$6)</f>
        <v>0.52173913043478259</v>
      </c>
      <c r="R3819" s="27">
        <f>IF(M3819=FALSE,NA(),(VLOOKUP(1,G3822:K3841,3,FALSE))/(M3819-1))</f>
        <v>0.75</v>
      </c>
      <c r="S3819" s="22" t="str">
        <f>IF(M3819=FALSE,NA(),IF(SUM(J3822:J3841)=2,"yes","no"))</f>
        <v>no</v>
      </c>
      <c r="X3819" s="2" cm="2">
        <f t="array" ref="X3819:X3820">FREQUENCY(IF('Data Transformation'!$B$425:$B$6424='Bin Analysis'!L3819,'Data Transformation'!$G$425:$G$6424),'Data Transformation'!$U$11)</f>
        <v>16</v>
      </c>
      <c r="Y3819" s="2" cm="2">
        <f t="array" ref="Y3819:Y3820">FREQUENCY(IF('Data Transformation'!$B$425:$B$6424='Bin Analysis'!L3819,'Data Transformation'!$G$425:$G$6424),'Data Transformation'!$U$12)</f>
        <v>14</v>
      </c>
    </row>
    <row r="3820" spans="1:25" x14ac:dyDescent="0.45">
      <c r="A3820" s="14" t="s">
        <v>67</v>
      </c>
      <c r="B3820" t="s">
        <v>47</v>
      </c>
      <c r="C3820" t="s">
        <v>5</v>
      </c>
      <c r="D3820" t="s">
        <v>100</v>
      </c>
      <c r="E3820" t="s">
        <v>101</v>
      </c>
      <c r="F3820" t="s">
        <v>102</v>
      </c>
      <c r="G3820" t="s">
        <v>70</v>
      </c>
      <c r="H3820" t="s">
        <v>31</v>
      </c>
      <c r="I3820" t="s">
        <v>32</v>
      </c>
      <c r="J3820" t="s">
        <v>46</v>
      </c>
      <c r="K3820" s="14" t="s">
        <v>45</v>
      </c>
      <c r="M3820" s="14"/>
      <c r="X3820" s="2">
        <v>0</v>
      </c>
      <c r="Y3820" s="2">
        <v>2</v>
      </c>
    </row>
    <row r="3821" spans="1:25" x14ac:dyDescent="0.4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45">
      <c r="A3822" s="32">
        <f>IF(Weighting!$P$6&gt;0,B3822,"")</f>
        <v>0.3356747967</v>
      </c>
      <c r="B3822">
        <f>Weighting!$C$6</f>
        <v>0.3356747967</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12</v>
      </c>
      <c r="I3822">
        <f>H3822-H3821</f>
        <v>12</v>
      </c>
      <c r="J3822">
        <f>IF(I3822=0,0,1)</f>
        <v>1</v>
      </c>
      <c r="K3822">
        <f>J3822*Weighting!$W$6</f>
        <v>1</v>
      </c>
      <c r="M3822" s="14"/>
    </row>
    <row r="3823" spans="1:25" x14ac:dyDescent="0.45">
      <c r="A3823" s="32">
        <f>IF(Weighting!$P$7&gt;0,B3823,"")</f>
        <v>0.44134959340000002</v>
      </c>
      <c r="B3823">
        <f>Weighting!$C$7</f>
        <v>0.44134959340000002</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13</v>
      </c>
      <c r="I3823">
        <f t="shared" ref="I3823:I3841" si="478">H3823-H3822</f>
        <v>1</v>
      </c>
      <c r="J3823">
        <f>IF(I3823=0,0,1)</f>
        <v>1</v>
      </c>
      <c r="K3823">
        <f>J3823*Weighting!$W$7</f>
        <v>2</v>
      </c>
      <c r="M3823" s="14"/>
    </row>
    <row r="3824" spans="1:25" x14ac:dyDescent="0.45">
      <c r="A3824" s="32">
        <f>IF(Weighting!$P$8&gt;0,B3824,"")</f>
        <v>0.54702439010000004</v>
      </c>
      <c r="B3824">
        <f>Weighting!$C$8</f>
        <v>0.54702439010000004</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14</v>
      </c>
      <c r="I3824">
        <f t="shared" si="478"/>
        <v>1</v>
      </c>
      <c r="J3824">
        <f t="shared" ref="J3824:J3841" si="479">IF(I3824=0,0,1)</f>
        <v>1</v>
      </c>
      <c r="K3824">
        <f>J3824*Weighting!$W$8</f>
        <v>3</v>
      </c>
      <c r="M3824" s="14"/>
    </row>
    <row r="3825" spans="1:13" x14ac:dyDescent="0.45">
      <c r="A3825" s="32">
        <f>IF(Weighting!$P$9&gt;0,B3825,"")</f>
        <v>0.65269918680000005</v>
      </c>
      <c r="B3825" s="50">
        <f>Weighting!$C$9</f>
        <v>0.65269918680000005</v>
      </c>
      <c r="C3825">
        <f>Weighting!$F$9</f>
        <v>0</v>
      </c>
      <c r="D3825" t="b">
        <f>IF(C3825=1,'Data Transformation'!$G$3+0.5*'Data Transformation'!$W$25,IF(C3826=1,D3826-'Data Transformation'!$W$25,FALSE))</f>
        <v>0</v>
      </c>
      <c r="E3825" t="str">
        <f t="array" ref="E3825">IF(ISLOGICAL(D3825),"",FREQUENCY(IF('Data Transformation'!$B$425:$B$8425='Bin Analysis'!$B3819,'Data Transformation'!$G$425:$G$8425),D3825))</f>
        <v/>
      </c>
      <c r="F3825" t="str">
        <f t="shared" si="477"/>
        <v/>
      </c>
      <c r="G3825">
        <f>Weighting!$H$9</f>
        <v>0</v>
      </c>
      <c r="H3825">
        <f t="array" ref="H3825">FREQUENCY(IF('Data Transformation'!$B$4:$B$8425=B3819,'Data Transformation'!$G$4:$G$8425),'Bin Analysis'!$B3825)</f>
        <v>14</v>
      </c>
      <c r="I3825">
        <f t="shared" si="478"/>
        <v>0</v>
      </c>
      <c r="J3825">
        <f t="shared" si="479"/>
        <v>0</v>
      </c>
      <c r="K3825">
        <f>J3825*Weighting!$W$9</f>
        <v>0</v>
      </c>
      <c r="M3825" s="14"/>
    </row>
    <row r="3826" spans="1:13" x14ac:dyDescent="0.45">
      <c r="A3826" s="32">
        <f>IF(Weighting!$P$10&gt;0,B3826,"")</f>
        <v>0.75837398350000007</v>
      </c>
      <c r="B3826">
        <f>Weighting!$C$10</f>
        <v>0.75837398350000007</v>
      </c>
      <c r="C3826">
        <f>Weighting!$F$10</f>
        <v>0</v>
      </c>
      <c r="D3826" t="b">
        <f>IF(C3826=1,'Data Transformation'!$G$3+0.5*'Data Transformation'!$W$25,IF(C3827=1,D3827-'Data Transformation'!$W$25,FALSE))</f>
        <v>0</v>
      </c>
      <c r="E3826" t="str">
        <f t="array" ref="E3826">IF(ISLOGICAL(D3826),"",FREQUENCY(IF('Data Transformation'!$B$425:$B$8425='Bin Analysis'!$B3819,'Data Transformation'!$G$425:$G$8425),D3826))</f>
        <v/>
      </c>
      <c r="F3826" t="str">
        <f t="shared" si="477"/>
        <v/>
      </c>
      <c r="G3826">
        <f>Weighting!$H$10</f>
        <v>0</v>
      </c>
      <c r="H3826">
        <f t="array" ref="H3826">FREQUENCY(IF('Data Transformation'!$B$4:$B$8425=B3819,'Data Transformation'!$G$4:$G$8425),'Bin Analysis'!$B3826)</f>
        <v>14</v>
      </c>
      <c r="I3826">
        <f t="shared" si="478"/>
        <v>0</v>
      </c>
      <c r="J3826">
        <f t="shared" si="479"/>
        <v>0</v>
      </c>
      <c r="K3826">
        <f>J3826*Weighting!$W$10</f>
        <v>0</v>
      </c>
      <c r="M3826" s="14"/>
    </row>
    <row r="3827" spans="1:13" x14ac:dyDescent="0.45">
      <c r="A3827" s="32">
        <f>IF(Weighting!$P$11&gt;0,B3827,"")</f>
        <v>0.86404878020000009</v>
      </c>
      <c r="B3827">
        <f>Weighting!$C$11</f>
        <v>0.86404878020000009</v>
      </c>
      <c r="C3827">
        <f>Weighting!$F$11</f>
        <v>0</v>
      </c>
      <c r="D3827" t="b">
        <f>IF(C3827=1,'Data Transformation'!$G$3+0.5*'Data Transformation'!$W$25,IF(C3828=1,D3828-'Data Transformation'!$W$25,FALSE))</f>
        <v>0</v>
      </c>
      <c r="E3827" t="str">
        <f t="array" ref="E3827">IF(ISLOGICAL(D3827),"",FREQUENCY(IF('Data Transformation'!$B$425:$B$8425='Bin Analysis'!$B3819,'Data Transformation'!$G$425:$G$8425),D3827))</f>
        <v/>
      </c>
      <c r="F3827" t="str">
        <f t="shared" si="477"/>
        <v/>
      </c>
      <c r="G3827">
        <f>Weighting!$H$11</f>
        <v>0</v>
      </c>
      <c r="H3827">
        <f t="array" ref="H3827">FREQUENCY(IF('Data Transformation'!$B$4:$B$8425=B3819,'Data Transformation'!$G$4:$G$8425),'Bin Analysis'!$B3827)</f>
        <v>15</v>
      </c>
      <c r="I3827">
        <f t="shared" si="478"/>
        <v>1</v>
      </c>
      <c r="J3827">
        <f t="shared" si="479"/>
        <v>1</v>
      </c>
      <c r="K3827">
        <f>J3827*Weighting!$W$11</f>
        <v>3</v>
      </c>
      <c r="M3827" s="14"/>
    </row>
    <row r="3828" spans="1:13" x14ac:dyDescent="0.45">
      <c r="A3828" s="32">
        <f>IF(Weighting!$P$12&gt;0,B3828,"")</f>
        <v>0.96972357690000011</v>
      </c>
      <c r="B3828">
        <f>Weighting!$C$12</f>
        <v>0.96972357690000011</v>
      </c>
      <c r="C3828">
        <f>Weighting!$F$12</f>
        <v>0</v>
      </c>
      <c r="D3828">
        <f>IF(C3828=1,'Data Transformation'!$G$3+0.5*'Data Transformation'!$W$25,IF(C3829=1,D3829-'Data Transformation'!$W$25,FALSE))</f>
        <v>0.76999999999999991</v>
      </c>
      <c r="E3828">
        <f t="array" ref="E3828">IF(ISLOGICAL(D3828),"",FREQUENCY(IF('Data Transformation'!$B$425:$B$8425='Bin Analysis'!$B3819,'Data Transformation'!$G$425:$G$8425),D3828))</f>
        <v>14</v>
      </c>
      <c r="F3828" t="e">
        <f t="shared" si="477"/>
        <v>#VALUE!</v>
      </c>
      <c r="G3828">
        <f>Weighting!$H$12</f>
        <v>0</v>
      </c>
      <c r="H3828">
        <f t="array" ref="H3828">FREQUENCY(IF('Data Transformation'!$B$4:$B$8425=B3819,'Data Transformation'!$G$4:$G$8425),'Bin Analysis'!$B3828)</f>
        <v>16</v>
      </c>
      <c r="I3828">
        <f t="shared" si="478"/>
        <v>1</v>
      </c>
      <c r="J3828">
        <f t="shared" si="479"/>
        <v>1</v>
      </c>
      <c r="K3828">
        <f>J3828*Weighting!$W$12</f>
        <v>2</v>
      </c>
      <c r="M3828" s="14"/>
    </row>
    <row r="3829" spans="1:13" x14ac:dyDescent="0.45">
      <c r="A3829" s="32">
        <f>IF(Weighting!$P$13&gt;0,B3829,"")</f>
        <v>1.0753983736000001</v>
      </c>
      <c r="B3829">
        <f>Weighting!$C$13</f>
        <v>1.0753983736000001</v>
      </c>
      <c r="C3829">
        <f>Weighting!$F$13</f>
        <v>1</v>
      </c>
      <c r="D3829">
        <f>IF(C3829=1,'Data Transformation'!$G$3+0.5*'Data Transformation'!$W$25,IF(C3830=1,D3830-'Data Transformation'!$W$25,FALSE))</f>
        <v>1.17</v>
      </c>
      <c r="E3829">
        <f t="array" ref="E3829">IF(ISLOGICAL(D3829),"",FREQUENCY(IF('Data Transformation'!$B$425:$B$8425='Bin Analysis'!$B3819,'Data Transformation'!$G$425:$G$8425),D3829))</f>
        <v>16</v>
      </c>
      <c r="F3829">
        <f t="shared" si="477"/>
        <v>2</v>
      </c>
      <c r="G3829">
        <f>Weighting!$H$13</f>
        <v>0</v>
      </c>
      <c r="H3829">
        <f t="array" ref="H3829">FREQUENCY(IF('Data Transformation'!$B$4:$B$8425=B3819,'Data Transformation'!$G$4:$G$8425),'Bin Analysis'!$B3829)</f>
        <v>17</v>
      </c>
      <c r="I3829">
        <f t="shared" si="478"/>
        <v>1</v>
      </c>
      <c r="J3829">
        <f t="shared" si="479"/>
        <v>1</v>
      </c>
      <c r="K3829">
        <f>J3829*Weighting!$W$13</f>
        <v>1</v>
      </c>
      <c r="M3829" s="14"/>
    </row>
    <row r="3830" spans="1:13" x14ac:dyDescent="0.45">
      <c r="A3830" s="32">
        <f>IF(Weighting!$P$14&gt;0,B3830,"")</f>
        <v>1.1810731703000001</v>
      </c>
      <c r="B3830">
        <f>Weighting!$C$14</f>
        <v>1.1810731703000001</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17</v>
      </c>
      <c r="I3830">
        <f t="shared" si="478"/>
        <v>0</v>
      </c>
      <c r="J3830">
        <f t="shared" si="479"/>
        <v>0</v>
      </c>
      <c r="K3830">
        <f>J3830*Weighting!$W$14</f>
        <v>0</v>
      </c>
      <c r="M3830" s="14"/>
    </row>
    <row r="3831" spans="1:13" x14ac:dyDescent="0.45">
      <c r="A3831" s="32">
        <f>IF(Weighting!$P$15&gt;0,B3831,"")</f>
        <v>1.2867489670000001</v>
      </c>
      <c r="B3831">
        <f>Weighting!$C$15</f>
        <v>1.2867489670000001</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17</v>
      </c>
      <c r="I3831">
        <f t="shared" si="478"/>
        <v>0</v>
      </c>
      <c r="J3831">
        <f t="shared" si="479"/>
        <v>0</v>
      </c>
      <c r="K3831">
        <f>J3831*Weighting!$W$15</f>
        <v>0</v>
      </c>
      <c r="M3831" s="14"/>
    </row>
    <row r="3832" spans="1:13" x14ac:dyDescent="0.45">
      <c r="A3832" s="32" t="str">
        <f>IF(Weighting!$P$16&gt;0,B3832,"")</f>
        <v/>
      </c>
      <c r="B3832">
        <f>Weighting!$C$16</f>
        <v>1.3924227637000002</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17</v>
      </c>
      <c r="I3832">
        <f t="shared" si="478"/>
        <v>0</v>
      </c>
      <c r="J3832">
        <f t="shared" si="479"/>
        <v>0</v>
      </c>
      <c r="K3832">
        <f>J3832*Weighting!$W$16</f>
        <v>0</v>
      </c>
      <c r="M3832" s="14"/>
    </row>
    <row r="3833" spans="1:13" x14ac:dyDescent="0.45">
      <c r="A3833" s="32" t="str">
        <f>IF(Weighting!$P$17&gt;0,B3833,"")</f>
        <v/>
      </c>
      <c r="B3833">
        <f>Weighting!$C$17</f>
        <v>1.4980975604000002</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17</v>
      </c>
      <c r="I3833">
        <f t="shared" si="478"/>
        <v>0</v>
      </c>
      <c r="J3833">
        <f t="shared" si="479"/>
        <v>0</v>
      </c>
      <c r="K3833">
        <f>J3833*Weighting!$W$17</f>
        <v>0</v>
      </c>
      <c r="M3833" s="14"/>
    </row>
    <row r="3834" spans="1:13" x14ac:dyDescent="0.45">
      <c r="A3834" s="32" t="str">
        <f>IF(Weighting!$P$18&gt;0,B3834,"")</f>
        <v/>
      </c>
      <c r="B3834">
        <f>Weighting!$C$18</f>
        <v>1.6037723571000002</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17</v>
      </c>
      <c r="I3834">
        <f t="shared" si="478"/>
        <v>0</v>
      </c>
      <c r="J3834">
        <f t="shared" si="479"/>
        <v>0</v>
      </c>
      <c r="K3834">
        <f>J3834*Weighting!$W$18</f>
        <v>0</v>
      </c>
      <c r="M3834" s="14"/>
    </row>
    <row r="3835" spans="1:13" x14ac:dyDescent="0.45">
      <c r="A3835" s="32" t="str">
        <f>IF(Weighting!$P$19&gt;0,B3835,"")</f>
        <v/>
      </c>
      <c r="B3835">
        <f>Weighting!$C$19</f>
        <v>1.7094471538000002</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17</v>
      </c>
      <c r="I3835">
        <f t="shared" si="478"/>
        <v>0</v>
      </c>
      <c r="J3835">
        <f t="shared" si="479"/>
        <v>0</v>
      </c>
      <c r="K3835">
        <f>J3835*Weighting!$W$19</f>
        <v>0</v>
      </c>
      <c r="M3835" s="14"/>
    </row>
    <row r="3836" spans="1:13" x14ac:dyDescent="0.45">
      <c r="A3836" s="32" t="str">
        <f>IF(Weighting!$P$20&gt;0,B3836,"")</f>
        <v/>
      </c>
      <c r="B3836">
        <f>Weighting!$C$20</f>
        <v>1.8151219505000002</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17</v>
      </c>
      <c r="I3836">
        <f t="shared" si="478"/>
        <v>0</v>
      </c>
      <c r="J3836">
        <f t="shared" si="479"/>
        <v>0</v>
      </c>
      <c r="K3836">
        <f>J3836*Weighting!$W$20</f>
        <v>0</v>
      </c>
      <c r="M3836" s="14"/>
    </row>
    <row r="3837" spans="1:13" x14ac:dyDescent="0.45">
      <c r="A3837" s="32" t="str">
        <f>IF(Weighting!$P$21&gt;0,B3837,"")</f>
        <v/>
      </c>
      <c r="B3837">
        <f>Weighting!$C$21</f>
        <v>1.9207967472000003</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17</v>
      </c>
      <c r="I3837">
        <f t="shared" si="478"/>
        <v>0</v>
      </c>
      <c r="J3837">
        <f t="shared" si="479"/>
        <v>0</v>
      </c>
      <c r="K3837">
        <f>J3837*Weighting!$W$21</f>
        <v>0</v>
      </c>
      <c r="M3837" s="14"/>
    </row>
    <row r="3838" spans="1:13" x14ac:dyDescent="0.45">
      <c r="A3838" s="32" t="str">
        <f>IF(Weighting!$P$22&gt;0,B3838,"")</f>
        <v/>
      </c>
      <c r="B3838">
        <f>Weighting!$C$22</f>
        <v>2.0264715439000001</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17</v>
      </c>
      <c r="I3838">
        <f t="shared" si="478"/>
        <v>0</v>
      </c>
      <c r="J3838">
        <f t="shared" si="479"/>
        <v>0</v>
      </c>
      <c r="K3838">
        <f>J3838*Weighting!$W$22</f>
        <v>0</v>
      </c>
      <c r="M3838" s="14"/>
    </row>
    <row r="3839" spans="1:13" x14ac:dyDescent="0.45">
      <c r="A3839" s="32" t="str">
        <f>IF(Weighting!$P$23&gt;0,B3839,"")</f>
        <v/>
      </c>
      <c r="B3839">
        <f>Weighting!$C$23</f>
        <v>2.1321463405999999</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17</v>
      </c>
      <c r="I3839">
        <f t="shared" si="478"/>
        <v>0</v>
      </c>
      <c r="J3839">
        <f t="shared" si="479"/>
        <v>0</v>
      </c>
      <c r="K3839">
        <f>J3839*Weighting!$W$23</f>
        <v>0</v>
      </c>
      <c r="M3839" s="14"/>
    </row>
    <row r="3840" spans="1:13" x14ac:dyDescent="0.45">
      <c r="A3840" s="32" t="str">
        <f>IF(Weighting!$P$24&gt;0,B3840,"")</f>
        <v/>
      </c>
      <c r="B3840">
        <f>Weighting!$C$24</f>
        <v>2.2378211372999997</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17</v>
      </c>
      <c r="I3840">
        <f t="shared" si="478"/>
        <v>0</v>
      </c>
      <c r="J3840">
        <f t="shared" si="479"/>
        <v>0</v>
      </c>
      <c r="K3840">
        <f>J3840*Weighting!$W$24</f>
        <v>0</v>
      </c>
      <c r="M3840" s="14"/>
    </row>
    <row r="3841" spans="1:25" x14ac:dyDescent="0.45">
      <c r="A3841" s="32" t="str">
        <f>IF(Weighting!$P$25&gt;0,B3841,"")</f>
        <v/>
      </c>
      <c r="B3841">
        <f>Weighting!$C$25</f>
        <v>2.3434959339999994</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17</v>
      </c>
      <c r="I3841">
        <f t="shared" si="478"/>
        <v>0</v>
      </c>
      <c r="J3841">
        <f t="shared" si="479"/>
        <v>0</v>
      </c>
      <c r="K3841">
        <f>J3841*Weighting!$W$25</f>
        <v>0</v>
      </c>
      <c r="M3841" s="14"/>
    </row>
    <row r="3842" spans="1:25" x14ac:dyDescent="0.45">
      <c r="N3842" s="57"/>
      <c r="O3842"/>
      <c r="P3842"/>
      <c r="Q3842"/>
      <c r="R3842"/>
    </row>
    <row r="3843" spans="1:25" ht="23.15" x14ac:dyDescent="0.6">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20</v>
      </c>
      <c r="N3843" s="27">
        <f>IF('Input and Summary Results'!$J$16="minimum",'Bin Analysis'!X3844/(M3843-1),'Bin Analysis'!Y3843/('Bin Analysis'!M3843-1))</f>
        <v>0</v>
      </c>
      <c r="O3843" s="27">
        <f>IF(M3843=FALSE,NA(),(VLOOKUP(1,C3846:K3865,4,FALSE))/(M3843-1))</f>
        <v>0</v>
      </c>
      <c r="P3843" s="27">
        <f>IF(M3843=FALSE,NA(),SUM(J3846:J3865)/Weighting!$S$5)</f>
        <v>0.5</v>
      </c>
      <c r="Q3843" s="27">
        <f>IF(M3843=FALSE,NA(),SUM(K3846:K3865)/Weighting!$S$6)</f>
        <v>0.43478260869565216</v>
      </c>
      <c r="R3843" s="27">
        <f>IF(M3843=FALSE,NA(),(VLOOKUP(1,G3846:K3865,3,FALSE))/(M3843-1))</f>
        <v>0.73684210526315785</v>
      </c>
      <c r="S3843" s="22" t="str">
        <f>IF(M3843=FALSE,NA(),IF(SUM(J3846:J3865)=2,"yes","no"))</f>
        <v>no</v>
      </c>
      <c r="X3843" s="2" cm="2">
        <f t="array" ref="X3843:X3844">FREQUENCY(IF('Data Transformation'!$B$425:$B$6424='Bin Analysis'!L3843,'Data Transformation'!$G$425:$G$6424),'Data Transformation'!$U$11)</f>
        <v>19</v>
      </c>
      <c r="Y3843" s="2" cm="2">
        <f t="array" ref="Y3843:Y3844">FREQUENCY(IF('Data Transformation'!$B$425:$B$6424='Bin Analysis'!L3843,'Data Transformation'!$G$425:$G$6424),'Data Transformation'!$U$12)</f>
        <v>19</v>
      </c>
    </row>
    <row r="3844" spans="1:25" x14ac:dyDescent="0.45">
      <c r="A3844" s="14" t="s">
        <v>67</v>
      </c>
      <c r="B3844" t="s">
        <v>47</v>
      </c>
      <c r="C3844" t="s">
        <v>5</v>
      </c>
      <c r="D3844" t="s">
        <v>100</v>
      </c>
      <c r="E3844" t="s">
        <v>101</v>
      </c>
      <c r="F3844" t="s">
        <v>102</v>
      </c>
      <c r="G3844" t="s">
        <v>70</v>
      </c>
      <c r="H3844" t="s">
        <v>31</v>
      </c>
      <c r="I3844" t="s">
        <v>32</v>
      </c>
      <c r="J3844" t="s">
        <v>46</v>
      </c>
      <c r="K3844" s="14" t="s">
        <v>45</v>
      </c>
      <c r="M3844" s="14"/>
      <c r="X3844" s="2">
        <v>0</v>
      </c>
      <c r="Y3844" s="2">
        <v>0</v>
      </c>
    </row>
    <row r="3845" spans="1:25" x14ac:dyDescent="0.4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45">
      <c r="A3846" s="32">
        <f>IF(Weighting!$P$6&gt;0,B3846,"")</f>
        <v>0.3356747967</v>
      </c>
      <c r="B3846">
        <f>Weighting!$C$6</f>
        <v>0.3356747967</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14</v>
      </c>
      <c r="I3846">
        <f>H3846-H3845</f>
        <v>14</v>
      </c>
      <c r="J3846">
        <f>IF(I3846=0,0,1)</f>
        <v>1</v>
      </c>
      <c r="K3846">
        <f>J3846*Weighting!$W$6</f>
        <v>1</v>
      </c>
      <c r="M3846" s="14"/>
    </row>
    <row r="3847" spans="1:25" x14ac:dyDescent="0.45">
      <c r="A3847" s="32">
        <f>IF(Weighting!$P$7&gt;0,B3847,"")</f>
        <v>0.44134959340000002</v>
      </c>
      <c r="B3847">
        <f>Weighting!$C$7</f>
        <v>0.44134959340000002</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17</v>
      </c>
      <c r="I3847">
        <f t="shared" ref="I3847:I3865" si="481">H3847-H3846</f>
        <v>3</v>
      </c>
      <c r="J3847">
        <f>IF(I3847=0,0,1)</f>
        <v>1</v>
      </c>
      <c r="K3847">
        <f>J3847*Weighting!$W$7</f>
        <v>2</v>
      </c>
      <c r="M3847" s="14"/>
    </row>
    <row r="3848" spans="1:25" x14ac:dyDescent="0.45">
      <c r="A3848" s="32">
        <f>IF(Weighting!$P$8&gt;0,B3848,"")</f>
        <v>0.54702439010000004</v>
      </c>
      <c r="B3848">
        <f>Weighting!$C$8</f>
        <v>0.54702439010000004</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18</v>
      </c>
      <c r="I3848">
        <f t="shared" si="481"/>
        <v>1</v>
      </c>
      <c r="J3848">
        <f t="shared" ref="J3848:J3865" si="482">IF(I3848=0,0,1)</f>
        <v>1</v>
      </c>
      <c r="K3848">
        <f>J3848*Weighting!$W$8</f>
        <v>3</v>
      </c>
      <c r="M3848" s="14"/>
    </row>
    <row r="3849" spans="1:25" x14ac:dyDescent="0.45">
      <c r="A3849" s="32">
        <f>IF(Weighting!$P$9&gt;0,B3849,"")</f>
        <v>0.65269918680000005</v>
      </c>
      <c r="B3849" s="50">
        <f>Weighting!$C$9</f>
        <v>0.65269918680000005</v>
      </c>
      <c r="C3849">
        <f>Weighting!$F$9</f>
        <v>0</v>
      </c>
      <c r="D3849" t="b">
        <f>IF(C3849=1,'Data Transformation'!$G$3+0.5*'Data Transformation'!$W$25,IF(C3850=1,D3850-'Data Transformation'!$W$25,FALSE))</f>
        <v>0</v>
      </c>
      <c r="E3849" t="str">
        <f t="array" ref="E3849">IF(ISLOGICAL(D3849),"",FREQUENCY(IF('Data Transformation'!$B$425:$B$8425='Bin Analysis'!$B3843,'Data Transformation'!$G$425:$G$8425),D3849))</f>
        <v/>
      </c>
      <c r="F3849" t="str">
        <f t="shared" si="480"/>
        <v/>
      </c>
      <c r="G3849">
        <f>Weighting!$H$9</f>
        <v>0</v>
      </c>
      <c r="H3849">
        <f t="array" ref="H3849">FREQUENCY(IF('Data Transformation'!$B$4:$B$8425=B3843,'Data Transformation'!$G$4:$G$8425),'Bin Analysis'!$B3849)</f>
        <v>19</v>
      </c>
      <c r="I3849">
        <f t="shared" si="481"/>
        <v>1</v>
      </c>
      <c r="J3849">
        <f t="shared" si="482"/>
        <v>1</v>
      </c>
      <c r="K3849">
        <f>J3849*Weighting!$W$9</f>
        <v>3</v>
      </c>
      <c r="M3849" s="14"/>
    </row>
    <row r="3850" spans="1:25" x14ac:dyDescent="0.45">
      <c r="A3850" s="32">
        <f>IF(Weighting!$P$10&gt;0,B3850,"")</f>
        <v>0.75837398350000007</v>
      </c>
      <c r="B3850">
        <f>Weighting!$C$10</f>
        <v>0.75837398350000007</v>
      </c>
      <c r="C3850">
        <f>Weighting!$F$10</f>
        <v>0</v>
      </c>
      <c r="D3850" t="b">
        <f>IF(C3850=1,'Data Transformation'!$G$3+0.5*'Data Transformation'!$W$25,IF(C3851=1,D3851-'Data Transformation'!$W$25,FALSE))</f>
        <v>0</v>
      </c>
      <c r="E3850" t="str">
        <f t="array" ref="E3850">IF(ISLOGICAL(D3850),"",FREQUENCY(IF('Data Transformation'!$B$425:$B$8425='Bin Analysis'!$B3843,'Data Transformation'!$G$425:$G$8425),D3850))</f>
        <v/>
      </c>
      <c r="F3850" t="str">
        <f t="shared" si="480"/>
        <v/>
      </c>
      <c r="G3850">
        <f>Weighting!$H$10</f>
        <v>0</v>
      </c>
      <c r="H3850">
        <f t="array" ref="H3850">FREQUENCY(IF('Data Transformation'!$B$4:$B$8425=B3843,'Data Transformation'!$G$4:$G$8425),'Bin Analysis'!$B3850)</f>
        <v>19</v>
      </c>
      <c r="I3850">
        <f t="shared" si="481"/>
        <v>0</v>
      </c>
      <c r="J3850">
        <f t="shared" si="482"/>
        <v>0</v>
      </c>
      <c r="K3850">
        <f>J3850*Weighting!$W$10</f>
        <v>0</v>
      </c>
      <c r="M3850" s="14"/>
    </row>
    <row r="3851" spans="1:25" x14ac:dyDescent="0.45">
      <c r="A3851" s="32">
        <f>IF(Weighting!$P$11&gt;0,B3851,"")</f>
        <v>0.86404878020000009</v>
      </c>
      <c r="B3851">
        <f>Weighting!$C$11</f>
        <v>0.86404878020000009</v>
      </c>
      <c r="C3851">
        <f>Weighting!$F$11</f>
        <v>0</v>
      </c>
      <c r="D3851" t="b">
        <f>IF(C3851=1,'Data Transformation'!$G$3+0.5*'Data Transformation'!$W$25,IF(C3852=1,D3852-'Data Transformation'!$W$25,FALSE))</f>
        <v>0</v>
      </c>
      <c r="E3851" t="str">
        <f t="array" ref="E3851">IF(ISLOGICAL(D3851),"",FREQUENCY(IF('Data Transformation'!$B$425:$B$8425='Bin Analysis'!$B3843,'Data Transformation'!$G$425:$G$8425),D3851))</f>
        <v/>
      </c>
      <c r="F3851" t="str">
        <f t="shared" si="480"/>
        <v/>
      </c>
      <c r="G3851">
        <f>Weighting!$H$11</f>
        <v>0</v>
      </c>
      <c r="H3851">
        <f t="array" ref="H3851">FREQUENCY(IF('Data Transformation'!$B$4:$B$8425=B3843,'Data Transformation'!$G$4:$G$8425),'Bin Analysis'!$B3851)</f>
        <v>19</v>
      </c>
      <c r="I3851">
        <f t="shared" si="481"/>
        <v>0</v>
      </c>
      <c r="J3851">
        <f t="shared" si="482"/>
        <v>0</v>
      </c>
      <c r="K3851">
        <f>J3851*Weighting!$W$11</f>
        <v>0</v>
      </c>
      <c r="M3851" s="14"/>
    </row>
    <row r="3852" spans="1:25" x14ac:dyDescent="0.45">
      <c r="A3852" s="32">
        <f>IF(Weighting!$P$12&gt;0,B3852,"")</f>
        <v>0.96972357690000011</v>
      </c>
      <c r="B3852">
        <f>Weighting!$C$12</f>
        <v>0.96972357690000011</v>
      </c>
      <c r="C3852">
        <f>Weighting!$F$12</f>
        <v>0</v>
      </c>
      <c r="D3852">
        <f>IF(C3852=1,'Data Transformation'!$G$3+0.5*'Data Transformation'!$W$25,IF(C3853=1,D3853-'Data Transformation'!$W$25,FALSE))</f>
        <v>0.76999999999999991</v>
      </c>
      <c r="E3852">
        <f t="array" ref="E3852">IF(ISLOGICAL(D3852),"",FREQUENCY(IF('Data Transformation'!$B$425:$B$8425='Bin Analysis'!$B3843,'Data Transformation'!$G$425:$G$8425),D3852))</f>
        <v>19</v>
      </c>
      <c r="F3852" t="e">
        <f t="shared" si="480"/>
        <v>#VALUE!</v>
      </c>
      <c r="G3852">
        <f>Weighting!$H$12</f>
        <v>0</v>
      </c>
      <c r="H3852">
        <f t="array" ref="H3852">FREQUENCY(IF('Data Transformation'!$B$4:$B$8425=B3843,'Data Transformation'!$G$4:$G$8425),'Bin Analysis'!$B3852)</f>
        <v>19</v>
      </c>
      <c r="I3852">
        <f t="shared" si="481"/>
        <v>0</v>
      </c>
      <c r="J3852">
        <f t="shared" si="482"/>
        <v>0</v>
      </c>
      <c r="K3852">
        <f>J3852*Weighting!$W$12</f>
        <v>0</v>
      </c>
      <c r="M3852" s="14"/>
    </row>
    <row r="3853" spans="1:25" x14ac:dyDescent="0.45">
      <c r="A3853" s="32">
        <f>IF(Weighting!$P$13&gt;0,B3853,"")</f>
        <v>1.0753983736000001</v>
      </c>
      <c r="B3853">
        <f>Weighting!$C$13</f>
        <v>1.0753983736000001</v>
      </c>
      <c r="C3853">
        <f>Weighting!$F$13</f>
        <v>1</v>
      </c>
      <c r="D3853">
        <f>IF(C3853=1,'Data Transformation'!$G$3+0.5*'Data Transformation'!$W$25,IF(C3854=1,D3854-'Data Transformation'!$W$25,FALSE))</f>
        <v>1.17</v>
      </c>
      <c r="E3853">
        <f t="array" ref="E3853">IF(ISLOGICAL(D3853),"",FREQUENCY(IF('Data Transformation'!$B$425:$B$8425='Bin Analysis'!$B3843,'Data Transformation'!$G$425:$G$8425),D3853))</f>
        <v>19</v>
      </c>
      <c r="F3853">
        <f t="shared" si="480"/>
        <v>0</v>
      </c>
      <c r="G3853">
        <f>Weighting!$H$13</f>
        <v>0</v>
      </c>
      <c r="H3853">
        <f t="array" ref="H3853">FREQUENCY(IF('Data Transformation'!$B$4:$B$8425=B3843,'Data Transformation'!$G$4:$G$8425),'Bin Analysis'!$B3853)</f>
        <v>20</v>
      </c>
      <c r="I3853">
        <f t="shared" si="481"/>
        <v>1</v>
      </c>
      <c r="J3853">
        <f t="shared" si="482"/>
        <v>1</v>
      </c>
      <c r="K3853">
        <f>J3853*Weighting!$W$13</f>
        <v>1</v>
      </c>
      <c r="M3853" s="14"/>
    </row>
    <row r="3854" spans="1:25" x14ac:dyDescent="0.45">
      <c r="A3854" s="32">
        <f>IF(Weighting!$P$14&gt;0,B3854,"")</f>
        <v>1.1810731703000001</v>
      </c>
      <c r="B3854">
        <f>Weighting!$C$14</f>
        <v>1.1810731703000001</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20</v>
      </c>
      <c r="I3854">
        <f t="shared" si="481"/>
        <v>0</v>
      </c>
      <c r="J3854">
        <f t="shared" si="482"/>
        <v>0</v>
      </c>
      <c r="K3854">
        <f>J3854*Weighting!$W$14</f>
        <v>0</v>
      </c>
      <c r="M3854" s="14"/>
    </row>
    <row r="3855" spans="1:25" x14ac:dyDescent="0.45">
      <c r="A3855" s="32">
        <f>IF(Weighting!$P$15&gt;0,B3855,"")</f>
        <v>1.2867489670000001</v>
      </c>
      <c r="B3855">
        <f>Weighting!$C$15</f>
        <v>1.2867489670000001</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20</v>
      </c>
      <c r="I3855">
        <f t="shared" si="481"/>
        <v>0</v>
      </c>
      <c r="J3855">
        <f t="shared" si="482"/>
        <v>0</v>
      </c>
      <c r="K3855">
        <f>J3855*Weighting!$W$15</f>
        <v>0</v>
      </c>
      <c r="M3855" s="14"/>
    </row>
    <row r="3856" spans="1:25" x14ac:dyDescent="0.45">
      <c r="A3856" s="32" t="str">
        <f>IF(Weighting!$P$16&gt;0,B3856,"")</f>
        <v/>
      </c>
      <c r="B3856">
        <f>Weighting!$C$16</f>
        <v>1.3924227637000002</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20</v>
      </c>
      <c r="I3856">
        <f t="shared" si="481"/>
        <v>0</v>
      </c>
      <c r="J3856">
        <f t="shared" si="482"/>
        <v>0</v>
      </c>
      <c r="K3856">
        <f>J3856*Weighting!$W$16</f>
        <v>0</v>
      </c>
      <c r="M3856" s="14"/>
    </row>
    <row r="3857" spans="1:25" x14ac:dyDescent="0.45">
      <c r="A3857" s="32" t="str">
        <f>IF(Weighting!$P$17&gt;0,B3857,"")</f>
        <v/>
      </c>
      <c r="B3857">
        <f>Weighting!$C$17</f>
        <v>1.4980975604000002</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20</v>
      </c>
      <c r="I3857">
        <f t="shared" si="481"/>
        <v>0</v>
      </c>
      <c r="J3857">
        <f t="shared" si="482"/>
        <v>0</v>
      </c>
      <c r="K3857">
        <f>J3857*Weighting!$W$17</f>
        <v>0</v>
      </c>
      <c r="M3857" s="14"/>
    </row>
    <row r="3858" spans="1:25" x14ac:dyDescent="0.45">
      <c r="A3858" s="32" t="str">
        <f>IF(Weighting!$P$18&gt;0,B3858,"")</f>
        <v/>
      </c>
      <c r="B3858">
        <f>Weighting!$C$18</f>
        <v>1.6037723571000002</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20</v>
      </c>
      <c r="I3858">
        <f t="shared" si="481"/>
        <v>0</v>
      </c>
      <c r="J3858">
        <f t="shared" si="482"/>
        <v>0</v>
      </c>
      <c r="K3858">
        <f>J3858*Weighting!$W$18</f>
        <v>0</v>
      </c>
      <c r="M3858" s="14"/>
    </row>
    <row r="3859" spans="1:25" x14ac:dyDescent="0.45">
      <c r="A3859" s="32" t="str">
        <f>IF(Weighting!$P$19&gt;0,B3859,"")</f>
        <v/>
      </c>
      <c r="B3859">
        <f>Weighting!$C$19</f>
        <v>1.7094471538000002</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20</v>
      </c>
      <c r="I3859">
        <f t="shared" si="481"/>
        <v>0</v>
      </c>
      <c r="J3859">
        <f t="shared" si="482"/>
        <v>0</v>
      </c>
      <c r="K3859">
        <f>J3859*Weighting!$W$19</f>
        <v>0</v>
      </c>
      <c r="M3859" s="14"/>
    </row>
    <row r="3860" spans="1:25" x14ac:dyDescent="0.45">
      <c r="A3860" s="32" t="str">
        <f>IF(Weighting!$P$20&gt;0,B3860,"")</f>
        <v/>
      </c>
      <c r="B3860">
        <f>Weighting!$C$20</f>
        <v>1.8151219505000002</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20</v>
      </c>
      <c r="I3860">
        <f t="shared" si="481"/>
        <v>0</v>
      </c>
      <c r="J3860">
        <f t="shared" si="482"/>
        <v>0</v>
      </c>
      <c r="K3860">
        <f>J3860*Weighting!$W$20</f>
        <v>0</v>
      </c>
      <c r="M3860" s="14"/>
    </row>
    <row r="3861" spans="1:25" x14ac:dyDescent="0.45">
      <c r="A3861" s="32" t="str">
        <f>IF(Weighting!$P$21&gt;0,B3861,"")</f>
        <v/>
      </c>
      <c r="B3861">
        <f>Weighting!$C$21</f>
        <v>1.9207967472000003</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20</v>
      </c>
      <c r="I3861">
        <f t="shared" si="481"/>
        <v>0</v>
      </c>
      <c r="J3861">
        <f t="shared" si="482"/>
        <v>0</v>
      </c>
      <c r="K3861">
        <f>J3861*Weighting!$W$21</f>
        <v>0</v>
      </c>
      <c r="M3861" s="14"/>
    </row>
    <row r="3862" spans="1:25" x14ac:dyDescent="0.45">
      <c r="A3862" s="32" t="str">
        <f>IF(Weighting!$P$22&gt;0,B3862,"")</f>
        <v/>
      </c>
      <c r="B3862">
        <f>Weighting!$C$22</f>
        <v>2.0264715439000001</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20</v>
      </c>
      <c r="I3862">
        <f t="shared" si="481"/>
        <v>0</v>
      </c>
      <c r="J3862">
        <f t="shared" si="482"/>
        <v>0</v>
      </c>
      <c r="K3862">
        <f>J3862*Weighting!$W$22</f>
        <v>0</v>
      </c>
      <c r="M3862" s="14"/>
    </row>
    <row r="3863" spans="1:25" x14ac:dyDescent="0.45">
      <c r="A3863" s="32" t="str">
        <f>IF(Weighting!$P$23&gt;0,B3863,"")</f>
        <v/>
      </c>
      <c r="B3863">
        <f>Weighting!$C$23</f>
        <v>2.1321463405999999</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20</v>
      </c>
      <c r="I3863">
        <f t="shared" si="481"/>
        <v>0</v>
      </c>
      <c r="J3863">
        <f t="shared" si="482"/>
        <v>0</v>
      </c>
      <c r="K3863">
        <f>J3863*Weighting!$W$23</f>
        <v>0</v>
      </c>
      <c r="M3863" s="14"/>
    </row>
    <row r="3864" spans="1:25" x14ac:dyDescent="0.45">
      <c r="A3864" s="32" t="str">
        <f>IF(Weighting!$P$24&gt;0,B3864,"")</f>
        <v/>
      </c>
      <c r="B3864">
        <f>Weighting!$C$24</f>
        <v>2.2378211372999997</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20</v>
      </c>
      <c r="I3864">
        <f t="shared" si="481"/>
        <v>0</v>
      </c>
      <c r="J3864">
        <f t="shared" si="482"/>
        <v>0</v>
      </c>
      <c r="K3864">
        <f>J3864*Weighting!$W$24</f>
        <v>0</v>
      </c>
      <c r="M3864" s="14"/>
    </row>
    <row r="3865" spans="1:25" x14ac:dyDescent="0.45">
      <c r="A3865" s="32" t="str">
        <f>IF(Weighting!$P$25&gt;0,B3865,"")</f>
        <v/>
      </c>
      <c r="B3865">
        <f>Weighting!$C$25</f>
        <v>2.3434959339999994</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20</v>
      </c>
      <c r="I3865">
        <f t="shared" si="481"/>
        <v>0</v>
      </c>
      <c r="J3865">
        <f t="shared" si="482"/>
        <v>0</v>
      </c>
      <c r="K3865">
        <f>J3865*Weighting!$W$25</f>
        <v>0</v>
      </c>
      <c r="M3865" s="14"/>
    </row>
    <row r="3866" spans="1:25" x14ac:dyDescent="0.45">
      <c r="O3866"/>
      <c r="P3866"/>
      <c r="Q3866"/>
      <c r="R3866"/>
    </row>
    <row r="3867" spans="1:25" ht="23.15" x14ac:dyDescent="0.6">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20</v>
      </c>
      <c r="N3867" s="27">
        <f>IF('Input and Summary Results'!$J$16="minimum",'Bin Analysis'!X3868/(M3867-1),'Bin Analysis'!Y3867/('Bin Analysis'!M3867-1))</f>
        <v>0</v>
      </c>
      <c r="O3867" s="27">
        <f>IF(M3867=FALSE,NA(),(VLOOKUP(1,C3870:K3889,4,FALSE))/(M3867-1))</f>
        <v>0.26315789473684209</v>
      </c>
      <c r="P3867" s="27">
        <f>IF(M3867=FALSE,NA(),SUM(J3870:J3889)/Weighting!$S$5)</f>
        <v>0.7</v>
      </c>
      <c r="Q3867" s="27">
        <f>IF(M3867=FALSE,NA(),SUM(K3870:K3889)/Weighting!$S$6)</f>
        <v>0.60869565217391308</v>
      </c>
      <c r="R3867" s="27">
        <f>IF(M3867=FALSE,NA(),(VLOOKUP(1,G3870:K3889,3,FALSE))/(M3867-1))</f>
        <v>0.47368421052631576</v>
      </c>
      <c r="S3867" s="22" t="str">
        <f>IF(M3867=FALSE,NA(),IF(SUM(J3870:J3889)=2,"yes","no"))</f>
        <v>no</v>
      </c>
      <c r="X3867" s="2" cm="2">
        <f t="array" ref="X3867:X3868">FREQUENCY(IF('Data Transformation'!$B$425:$B$6424='Bin Analysis'!L3867,'Data Transformation'!$G$425:$G$6424),'Data Transformation'!$U$11)</f>
        <v>19</v>
      </c>
      <c r="Y3867" s="2" cm="2">
        <f t="array" ref="Y3867:Y3868">FREQUENCY(IF('Data Transformation'!$B$425:$B$6424='Bin Analysis'!L3867,'Data Transformation'!$G$425:$G$6424),'Data Transformation'!$U$12)</f>
        <v>14</v>
      </c>
    </row>
    <row r="3868" spans="1:25" x14ac:dyDescent="0.45">
      <c r="A3868" s="14" t="s">
        <v>67</v>
      </c>
      <c r="B3868" t="s">
        <v>47</v>
      </c>
      <c r="C3868" t="s">
        <v>5</v>
      </c>
      <c r="D3868" t="s">
        <v>100</v>
      </c>
      <c r="E3868" t="s">
        <v>101</v>
      </c>
      <c r="F3868" t="s">
        <v>102</v>
      </c>
      <c r="G3868" t="s">
        <v>70</v>
      </c>
      <c r="H3868" t="s">
        <v>31</v>
      </c>
      <c r="I3868" t="s">
        <v>32</v>
      </c>
      <c r="J3868" t="s">
        <v>46</v>
      </c>
      <c r="K3868" s="14" t="s">
        <v>45</v>
      </c>
      <c r="M3868" s="14"/>
      <c r="X3868" s="2">
        <v>0</v>
      </c>
      <c r="Y3868" s="2">
        <v>5</v>
      </c>
    </row>
    <row r="3869" spans="1:25" x14ac:dyDescent="0.4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45">
      <c r="A3870" s="32">
        <f>IF(Weighting!$P$6&gt;0,B3870,"")</f>
        <v>0.3356747967</v>
      </c>
      <c r="B3870">
        <f>Weighting!$C$6</f>
        <v>0.3356747967</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9</v>
      </c>
      <c r="I3870">
        <f>H3870-H3869</f>
        <v>9</v>
      </c>
      <c r="J3870">
        <f>IF(I3870=0,0,1)</f>
        <v>1</v>
      </c>
      <c r="K3870">
        <f>J3870*Weighting!$W$6</f>
        <v>1</v>
      </c>
      <c r="M3870" s="14"/>
    </row>
    <row r="3871" spans="1:25" x14ac:dyDescent="0.45">
      <c r="A3871" s="32">
        <f>IF(Weighting!$P$7&gt;0,B3871,"")</f>
        <v>0.44134959340000002</v>
      </c>
      <c r="B3871">
        <f>Weighting!$C$7</f>
        <v>0.44134959340000002</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13</v>
      </c>
      <c r="I3871">
        <f t="shared" ref="I3871:I3889" si="484">H3871-H3870</f>
        <v>4</v>
      </c>
      <c r="J3871">
        <f>IF(I3871=0,0,1)</f>
        <v>1</v>
      </c>
      <c r="K3871">
        <f>J3871*Weighting!$W$7</f>
        <v>2</v>
      </c>
      <c r="M3871" s="14"/>
    </row>
    <row r="3872" spans="1:25" x14ac:dyDescent="0.45">
      <c r="A3872" s="32">
        <f>IF(Weighting!$P$8&gt;0,B3872,"")</f>
        <v>0.54702439010000004</v>
      </c>
      <c r="B3872">
        <f>Weighting!$C$8</f>
        <v>0.54702439010000004</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14</v>
      </c>
      <c r="I3872">
        <f t="shared" si="484"/>
        <v>1</v>
      </c>
      <c r="J3872">
        <f t="shared" ref="J3872:J3889" si="485">IF(I3872=0,0,1)</f>
        <v>1</v>
      </c>
      <c r="K3872">
        <f>J3872*Weighting!$W$8</f>
        <v>3</v>
      </c>
      <c r="M3872" s="14"/>
    </row>
    <row r="3873" spans="1:13" x14ac:dyDescent="0.45">
      <c r="A3873" s="32">
        <f>IF(Weighting!$P$9&gt;0,B3873,"")</f>
        <v>0.65269918680000005</v>
      </c>
      <c r="B3873" s="50">
        <f>Weighting!$C$9</f>
        <v>0.65269918680000005</v>
      </c>
      <c r="C3873">
        <f>Weighting!$F$9</f>
        <v>0</v>
      </c>
      <c r="D3873" t="b">
        <f>IF(C3873=1,'Data Transformation'!$G$3+0.5*'Data Transformation'!$W$25,IF(C3874=1,D3874-'Data Transformation'!$W$25,FALSE))</f>
        <v>0</v>
      </c>
      <c r="E3873" t="str">
        <f t="array" ref="E3873">IF(ISLOGICAL(D3873),"",FREQUENCY(IF('Data Transformation'!$B$425:$B$8425='Bin Analysis'!$B3867,'Data Transformation'!$G$425:$G$8425),D3873))</f>
        <v/>
      </c>
      <c r="F3873" t="str">
        <f t="shared" si="483"/>
        <v/>
      </c>
      <c r="G3873">
        <f>Weighting!$H$9</f>
        <v>0</v>
      </c>
      <c r="H3873">
        <f t="array" ref="H3873">FREQUENCY(IF('Data Transformation'!$B$4:$B$8425=B3867,'Data Transformation'!$G$4:$G$8425),'Bin Analysis'!$B3873)</f>
        <v>14</v>
      </c>
      <c r="I3873">
        <f t="shared" si="484"/>
        <v>0</v>
      </c>
      <c r="J3873">
        <f t="shared" si="485"/>
        <v>0</v>
      </c>
      <c r="K3873">
        <f>J3873*Weighting!$W$9</f>
        <v>0</v>
      </c>
      <c r="M3873" s="14"/>
    </row>
    <row r="3874" spans="1:13" x14ac:dyDescent="0.45">
      <c r="A3874" s="32">
        <f>IF(Weighting!$P$10&gt;0,B3874,"")</f>
        <v>0.75837398350000007</v>
      </c>
      <c r="B3874">
        <f>Weighting!$C$10</f>
        <v>0.75837398350000007</v>
      </c>
      <c r="C3874">
        <f>Weighting!$F$10</f>
        <v>0</v>
      </c>
      <c r="D3874" t="b">
        <f>IF(C3874=1,'Data Transformation'!$G$3+0.5*'Data Transformation'!$W$25,IF(C3875=1,D3875-'Data Transformation'!$W$25,FALSE))</f>
        <v>0</v>
      </c>
      <c r="E3874" t="str">
        <f t="array" ref="E3874">IF(ISLOGICAL(D3874),"",FREQUENCY(IF('Data Transformation'!$B$425:$B$8425='Bin Analysis'!$B3867,'Data Transformation'!$G$425:$G$8425),D3874))</f>
        <v/>
      </c>
      <c r="F3874" t="str">
        <f t="shared" si="483"/>
        <v/>
      </c>
      <c r="G3874">
        <f>Weighting!$H$10</f>
        <v>0</v>
      </c>
      <c r="H3874">
        <f t="array" ref="H3874">FREQUENCY(IF('Data Transformation'!$B$4:$B$8425=B3867,'Data Transformation'!$G$4:$G$8425),'Bin Analysis'!$B3874)</f>
        <v>14</v>
      </c>
      <c r="I3874">
        <f t="shared" si="484"/>
        <v>0</v>
      </c>
      <c r="J3874">
        <f t="shared" si="485"/>
        <v>0</v>
      </c>
      <c r="K3874">
        <f>J3874*Weighting!$W$10</f>
        <v>0</v>
      </c>
      <c r="M3874" s="14"/>
    </row>
    <row r="3875" spans="1:13" x14ac:dyDescent="0.45">
      <c r="A3875" s="32">
        <f>IF(Weighting!$P$11&gt;0,B3875,"")</f>
        <v>0.86404878020000009</v>
      </c>
      <c r="B3875">
        <f>Weighting!$C$11</f>
        <v>0.86404878020000009</v>
      </c>
      <c r="C3875">
        <f>Weighting!$F$11</f>
        <v>0</v>
      </c>
      <c r="D3875" t="b">
        <f>IF(C3875=1,'Data Transformation'!$G$3+0.5*'Data Transformation'!$W$25,IF(C3876=1,D3876-'Data Transformation'!$W$25,FALSE))</f>
        <v>0</v>
      </c>
      <c r="E3875" t="str">
        <f t="array" ref="E3875">IF(ISLOGICAL(D3875),"",FREQUENCY(IF('Data Transformation'!$B$425:$B$8425='Bin Analysis'!$B3867,'Data Transformation'!$G$425:$G$8425),D3875))</f>
        <v/>
      </c>
      <c r="F3875" t="str">
        <f t="shared" si="483"/>
        <v/>
      </c>
      <c r="G3875">
        <f>Weighting!$H$11</f>
        <v>0</v>
      </c>
      <c r="H3875">
        <f t="array" ref="H3875">FREQUENCY(IF('Data Transformation'!$B$4:$B$8425=B3867,'Data Transformation'!$G$4:$G$8425),'Bin Analysis'!$B3875)</f>
        <v>15</v>
      </c>
      <c r="I3875">
        <f t="shared" si="484"/>
        <v>1</v>
      </c>
      <c r="J3875">
        <f t="shared" si="485"/>
        <v>1</v>
      </c>
      <c r="K3875">
        <f>J3875*Weighting!$W$11</f>
        <v>3</v>
      </c>
      <c r="M3875" s="14"/>
    </row>
    <row r="3876" spans="1:13" x14ac:dyDescent="0.45">
      <c r="A3876" s="32">
        <f>IF(Weighting!$P$12&gt;0,B3876,"")</f>
        <v>0.96972357690000011</v>
      </c>
      <c r="B3876">
        <f>Weighting!$C$12</f>
        <v>0.96972357690000011</v>
      </c>
      <c r="C3876">
        <f>Weighting!$F$12</f>
        <v>0</v>
      </c>
      <c r="D3876">
        <f>IF(C3876=1,'Data Transformation'!$G$3+0.5*'Data Transformation'!$W$25,IF(C3877=1,D3877-'Data Transformation'!$W$25,FALSE))</f>
        <v>0.76999999999999991</v>
      </c>
      <c r="E3876">
        <f t="array" ref="E3876">IF(ISLOGICAL(D3876),"",FREQUENCY(IF('Data Transformation'!$B$425:$B$8425='Bin Analysis'!$B3867,'Data Transformation'!$G$425:$G$8425),D3876))</f>
        <v>14</v>
      </c>
      <c r="F3876" t="e">
        <f t="shared" si="483"/>
        <v>#VALUE!</v>
      </c>
      <c r="G3876">
        <f>Weighting!$H$12</f>
        <v>0</v>
      </c>
      <c r="H3876">
        <f t="array" ref="H3876">FREQUENCY(IF('Data Transformation'!$B$4:$B$8425=B3867,'Data Transformation'!$G$4:$G$8425),'Bin Analysis'!$B3876)</f>
        <v>18</v>
      </c>
      <c r="I3876">
        <f t="shared" si="484"/>
        <v>3</v>
      </c>
      <c r="J3876">
        <f t="shared" si="485"/>
        <v>1</v>
      </c>
      <c r="K3876">
        <f>J3876*Weighting!$W$12</f>
        <v>2</v>
      </c>
      <c r="M3876" s="14"/>
    </row>
    <row r="3877" spans="1:13" x14ac:dyDescent="0.45">
      <c r="A3877" s="32">
        <f>IF(Weighting!$P$13&gt;0,B3877,"")</f>
        <v>1.0753983736000001</v>
      </c>
      <c r="B3877">
        <f>Weighting!$C$13</f>
        <v>1.0753983736000001</v>
      </c>
      <c r="C3877">
        <f>Weighting!$F$13</f>
        <v>1</v>
      </c>
      <c r="D3877">
        <f>IF(C3877=1,'Data Transformation'!$G$3+0.5*'Data Transformation'!$W$25,IF(C3878=1,D3878-'Data Transformation'!$W$25,FALSE))</f>
        <v>1.17</v>
      </c>
      <c r="E3877">
        <f t="array" ref="E3877">IF(ISLOGICAL(D3877),"",FREQUENCY(IF('Data Transformation'!$B$425:$B$8425='Bin Analysis'!$B3867,'Data Transformation'!$G$425:$G$8425),D3877))</f>
        <v>19</v>
      </c>
      <c r="F3877">
        <f t="shared" si="483"/>
        <v>5</v>
      </c>
      <c r="G3877">
        <f>Weighting!$H$13</f>
        <v>0</v>
      </c>
      <c r="H3877">
        <f t="array" ref="H3877">FREQUENCY(IF('Data Transformation'!$B$4:$B$8425=B3867,'Data Transformation'!$G$4:$G$8425),'Bin Analysis'!$B3877)</f>
        <v>19</v>
      </c>
      <c r="I3877">
        <f t="shared" si="484"/>
        <v>1</v>
      </c>
      <c r="J3877">
        <f t="shared" si="485"/>
        <v>1</v>
      </c>
      <c r="K3877">
        <f>J3877*Weighting!$W$13</f>
        <v>1</v>
      </c>
      <c r="M3877" s="14"/>
    </row>
    <row r="3878" spans="1:13" x14ac:dyDescent="0.45">
      <c r="A3878" s="32">
        <f>IF(Weighting!$P$14&gt;0,B3878,"")</f>
        <v>1.1810731703000001</v>
      </c>
      <c r="B3878">
        <f>Weighting!$C$14</f>
        <v>1.1810731703000001</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20</v>
      </c>
      <c r="I3878">
        <f t="shared" si="484"/>
        <v>1</v>
      </c>
      <c r="J3878">
        <f t="shared" si="485"/>
        <v>1</v>
      </c>
      <c r="K3878">
        <f>J3878*Weighting!$W$14</f>
        <v>2</v>
      </c>
      <c r="M3878" s="14"/>
    </row>
    <row r="3879" spans="1:13" x14ac:dyDescent="0.45">
      <c r="A3879" s="32">
        <f>IF(Weighting!$P$15&gt;0,B3879,"")</f>
        <v>1.2867489670000001</v>
      </c>
      <c r="B3879">
        <f>Weighting!$C$15</f>
        <v>1.2867489670000001</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20</v>
      </c>
      <c r="I3879">
        <f t="shared" si="484"/>
        <v>0</v>
      </c>
      <c r="J3879">
        <f t="shared" si="485"/>
        <v>0</v>
      </c>
      <c r="K3879">
        <f>J3879*Weighting!$W$15</f>
        <v>0</v>
      </c>
      <c r="M3879" s="14"/>
    </row>
    <row r="3880" spans="1:13" x14ac:dyDescent="0.45">
      <c r="A3880" s="32" t="str">
        <f>IF(Weighting!$P$16&gt;0,B3880,"")</f>
        <v/>
      </c>
      <c r="B3880">
        <f>Weighting!$C$16</f>
        <v>1.3924227637000002</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20</v>
      </c>
      <c r="I3880">
        <f t="shared" si="484"/>
        <v>0</v>
      </c>
      <c r="J3880">
        <f t="shared" si="485"/>
        <v>0</v>
      </c>
      <c r="K3880">
        <f>J3880*Weighting!$W$16</f>
        <v>0</v>
      </c>
      <c r="M3880" s="14"/>
    </row>
    <row r="3881" spans="1:13" x14ac:dyDescent="0.45">
      <c r="A3881" s="32" t="str">
        <f>IF(Weighting!$P$17&gt;0,B3881,"")</f>
        <v/>
      </c>
      <c r="B3881">
        <f>Weighting!$C$17</f>
        <v>1.4980975604000002</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20</v>
      </c>
      <c r="I3881">
        <f t="shared" si="484"/>
        <v>0</v>
      </c>
      <c r="J3881">
        <f t="shared" si="485"/>
        <v>0</v>
      </c>
      <c r="K3881">
        <f>J3881*Weighting!$W$17</f>
        <v>0</v>
      </c>
      <c r="M3881" s="14"/>
    </row>
    <row r="3882" spans="1:13" x14ac:dyDescent="0.45">
      <c r="A3882" s="32" t="str">
        <f>IF(Weighting!$P$18&gt;0,B3882,"")</f>
        <v/>
      </c>
      <c r="B3882">
        <f>Weighting!$C$18</f>
        <v>1.6037723571000002</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20</v>
      </c>
      <c r="I3882">
        <f t="shared" si="484"/>
        <v>0</v>
      </c>
      <c r="J3882">
        <f t="shared" si="485"/>
        <v>0</v>
      </c>
      <c r="K3882">
        <f>J3882*Weighting!$W$18</f>
        <v>0</v>
      </c>
      <c r="M3882" s="14"/>
    </row>
    <row r="3883" spans="1:13" x14ac:dyDescent="0.45">
      <c r="A3883" s="32" t="str">
        <f>IF(Weighting!$P$19&gt;0,B3883,"")</f>
        <v/>
      </c>
      <c r="B3883">
        <f>Weighting!$C$19</f>
        <v>1.7094471538000002</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20</v>
      </c>
      <c r="I3883">
        <f t="shared" si="484"/>
        <v>0</v>
      </c>
      <c r="J3883">
        <f t="shared" si="485"/>
        <v>0</v>
      </c>
      <c r="K3883">
        <f>J3883*Weighting!$W$19</f>
        <v>0</v>
      </c>
      <c r="M3883" s="14"/>
    </row>
    <row r="3884" spans="1:13" x14ac:dyDescent="0.45">
      <c r="A3884" s="32" t="str">
        <f>IF(Weighting!$P$20&gt;0,B3884,"")</f>
        <v/>
      </c>
      <c r="B3884">
        <f>Weighting!$C$20</f>
        <v>1.8151219505000002</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20</v>
      </c>
      <c r="I3884">
        <f t="shared" si="484"/>
        <v>0</v>
      </c>
      <c r="J3884">
        <f t="shared" si="485"/>
        <v>0</v>
      </c>
      <c r="K3884">
        <f>J3884*Weighting!$W$20</f>
        <v>0</v>
      </c>
      <c r="M3884" s="14"/>
    </row>
    <row r="3885" spans="1:13" x14ac:dyDescent="0.45">
      <c r="A3885" s="32" t="str">
        <f>IF(Weighting!$P$21&gt;0,B3885,"")</f>
        <v/>
      </c>
      <c r="B3885">
        <f>Weighting!$C$21</f>
        <v>1.9207967472000003</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20</v>
      </c>
      <c r="I3885">
        <f t="shared" si="484"/>
        <v>0</v>
      </c>
      <c r="J3885">
        <f t="shared" si="485"/>
        <v>0</v>
      </c>
      <c r="K3885">
        <f>J3885*Weighting!$W$21</f>
        <v>0</v>
      </c>
      <c r="M3885" s="14"/>
    </row>
    <row r="3886" spans="1:13" x14ac:dyDescent="0.45">
      <c r="A3886" s="32" t="str">
        <f>IF(Weighting!$P$22&gt;0,B3886,"")</f>
        <v/>
      </c>
      <c r="B3886">
        <f>Weighting!$C$22</f>
        <v>2.0264715439000001</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20</v>
      </c>
      <c r="I3886">
        <f t="shared" si="484"/>
        <v>0</v>
      </c>
      <c r="J3886">
        <f t="shared" si="485"/>
        <v>0</v>
      </c>
      <c r="K3886">
        <f>J3886*Weighting!$W$22</f>
        <v>0</v>
      </c>
      <c r="M3886" s="14"/>
    </row>
    <row r="3887" spans="1:13" x14ac:dyDescent="0.45">
      <c r="A3887" s="32" t="str">
        <f>IF(Weighting!$P$23&gt;0,B3887,"")</f>
        <v/>
      </c>
      <c r="B3887">
        <f>Weighting!$C$23</f>
        <v>2.1321463405999999</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20</v>
      </c>
      <c r="I3887">
        <f t="shared" si="484"/>
        <v>0</v>
      </c>
      <c r="J3887">
        <f t="shared" si="485"/>
        <v>0</v>
      </c>
      <c r="K3887">
        <f>J3887*Weighting!$W$23</f>
        <v>0</v>
      </c>
      <c r="M3887" s="14"/>
    </row>
    <row r="3888" spans="1:13" x14ac:dyDescent="0.45">
      <c r="A3888" s="32" t="str">
        <f>IF(Weighting!$P$24&gt;0,B3888,"")</f>
        <v/>
      </c>
      <c r="B3888">
        <f>Weighting!$C$24</f>
        <v>2.2378211372999997</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20</v>
      </c>
      <c r="I3888">
        <f t="shared" si="484"/>
        <v>0</v>
      </c>
      <c r="J3888">
        <f t="shared" si="485"/>
        <v>0</v>
      </c>
      <c r="K3888">
        <f>J3888*Weighting!$W$24</f>
        <v>0</v>
      </c>
      <c r="M3888" s="14"/>
    </row>
    <row r="3889" spans="1:25" x14ac:dyDescent="0.45">
      <c r="A3889" s="32" t="str">
        <f>IF(Weighting!$P$25&gt;0,B3889,"")</f>
        <v/>
      </c>
      <c r="B3889">
        <f>Weighting!$C$25</f>
        <v>2.3434959339999994</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20</v>
      </c>
      <c r="I3889">
        <f t="shared" si="484"/>
        <v>0</v>
      </c>
      <c r="J3889">
        <f t="shared" si="485"/>
        <v>0</v>
      </c>
      <c r="K3889">
        <f>J3889*Weighting!$W$25</f>
        <v>0</v>
      </c>
      <c r="M3889" s="14"/>
    </row>
    <row r="3890" spans="1:25" x14ac:dyDescent="0.45">
      <c r="O3890"/>
      <c r="P3890"/>
      <c r="Q3890"/>
      <c r="R3890"/>
    </row>
    <row r="3891" spans="1:25" ht="23.15" x14ac:dyDescent="0.6">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18</v>
      </c>
      <c r="N3891" s="27">
        <f>IF('Input and Summary Results'!$J$16="minimum",'Bin Analysis'!X3892/(M3891-1),'Bin Analysis'!Y3891/('Bin Analysis'!M3891-1))</f>
        <v>0</v>
      </c>
      <c r="O3891" s="27">
        <f>IF(M3891=FALSE,NA(),(VLOOKUP(1,C3894:K3913,4,FALSE))/(M3891-1))</f>
        <v>0.47058823529411764</v>
      </c>
      <c r="P3891" s="27">
        <f>IF(M3891=FALSE,NA(),SUM(J3894:J3913)/Weighting!$S$5)</f>
        <v>0.7</v>
      </c>
      <c r="Q3891" s="27">
        <f>IF(M3891=FALSE,NA(),SUM(K3894:K3913)/Weighting!$S$6)</f>
        <v>0.69565217391304346</v>
      </c>
      <c r="R3891" s="27">
        <f>IF(M3891=FALSE,NA(),(VLOOKUP(1,G3894:K3913,3,FALSE))/(M3891-1))</f>
        <v>0.17647058823529413</v>
      </c>
      <c r="S3891" s="22" t="str">
        <f>IF(M3891=FALSE,NA(),IF(SUM(J3894:J3913)=2,"yes","no"))</f>
        <v>no</v>
      </c>
      <c r="X3891" s="2" cm="2">
        <f t="array" ref="X3891:X3892">FREQUENCY(IF('Data Transformation'!$B$425:$B$6424='Bin Analysis'!L3891,'Data Transformation'!$G$425:$G$6424),'Data Transformation'!$U$11)</f>
        <v>17</v>
      </c>
      <c r="Y3891" s="2" cm="2">
        <f t="array" ref="Y3891:Y3892">FREQUENCY(IF('Data Transformation'!$B$425:$B$6424='Bin Analysis'!L3891,'Data Transformation'!$G$425:$G$6424),'Data Transformation'!$U$12)</f>
        <v>9</v>
      </c>
    </row>
    <row r="3892" spans="1:25" x14ac:dyDescent="0.45">
      <c r="A3892" s="14" t="s">
        <v>67</v>
      </c>
      <c r="B3892" t="s">
        <v>47</v>
      </c>
      <c r="C3892" t="s">
        <v>5</v>
      </c>
      <c r="D3892" t="s">
        <v>100</v>
      </c>
      <c r="E3892" t="s">
        <v>101</v>
      </c>
      <c r="F3892" t="s">
        <v>102</v>
      </c>
      <c r="G3892" t="s">
        <v>70</v>
      </c>
      <c r="H3892" t="s">
        <v>31</v>
      </c>
      <c r="I3892" t="s">
        <v>32</v>
      </c>
      <c r="J3892" t="s">
        <v>46</v>
      </c>
      <c r="K3892" s="14" t="s">
        <v>45</v>
      </c>
      <c r="M3892" s="14"/>
      <c r="X3892" s="2">
        <v>0</v>
      </c>
      <c r="Y3892" s="2">
        <v>8</v>
      </c>
    </row>
    <row r="3893" spans="1:25" x14ac:dyDescent="0.4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45">
      <c r="A3894" s="32">
        <f>IF(Weighting!$P$6&gt;0,B3894,"")</f>
        <v>0.3356747967</v>
      </c>
      <c r="B3894">
        <f>Weighting!$C$6</f>
        <v>0.3356747967</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3</v>
      </c>
      <c r="I3894">
        <f>H3894-H3893</f>
        <v>3</v>
      </c>
      <c r="J3894">
        <f>IF(I3894=0,0,1)</f>
        <v>1</v>
      </c>
      <c r="K3894">
        <f>J3894*Weighting!$W$6</f>
        <v>1</v>
      </c>
      <c r="M3894" s="14"/>
    </row>
    <row r="3895" spans="1:25" x14ac:dyDescent="0.45">
      <c r="A3895" s="32">
        <f>IF(Weighting!$P$7&gt;0,B3895,"")</f>
        <v>0.44134959340000002</v>
      </c>
      <c r="B3895">
        <f>Weighting!$C$7</f>
        <v>0.44134959340000002</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3</v>
      </c>
      <c r="I3895">
        <f t="shared" ref="I3895:I3913" si="487">H3895-H3894</f>
        <v>0</v>
      </c>
      <c r="J3895">
        <f>IF(I3895=0,0,1)</f>
        <v>0</v>
      </c>
      <c r="K3895">
        <f>J3895*Weighting!$W$7</f>
        <v>0</v>
      </c>
      <c r="M3895" s="14"/>
    </row>
    <row r="3896" spans="1:25" x14ac:dyDescent="0.45">
      <c r="A3896" s="32">
        <f>IF(Weighting!$P$8&gt;0,B3896,"")</f>
        <v>0.54702439010000004</v>
      </c>
      <c r="B3896">
        <f>Weighting!$C$8</f>
        <v>0.54702439010000004</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4</v>
      </c>
      <c r="I3896">
        <f t="shared" si="487"/>
        <v>1</v>
      </c>
      <c r="J3896">
        <f t="shared" ref="J3896:J3913" si="488">IF(I3896=0,0,1)</f>
        <v>1</v>
      </c>
      <c r="K3896">
        <f>J3896*Weighting!$W$8</f>
        <v>3</v>
      </c>
      <c r="M3896" s="14"/>
    </row>
    <row r="3897" spans="1:25" x14ac:dyDescent="0.45">
      <c r="A3897" s="32">
        <f>IF(Weighting!$P$9&gt;0,B3897,"")</f>
        <v>0.65269918680000005</v>
      </c>
      <c r="B3897" s="50">
        <f>Weighting!$C$9</f>
        <v>0.65269918680000005</v>
      </c>
      <c r="C3897">
        <f>Weighting!$F$9</f>
        <v>0</v>
      </c>
      <c r="D3897" t="b">
        <f>IF(C3897=1,'Data Transformation'!$G$3+0.5*'Data Transformation'!$W$25,IF(C3898=1,D3898-'Data Transformation'!$W$25,FALSE))</f>
        <v>0</v>
      </c>
      <c r="E3897" t="str">
        <f t="array" ref="E3897">IF(ISLOGICAL(D3897),"",FREQUENCY(IF('Data Transformation'!$B$425:$B$8425='Bin Analysis'!$B3891,'Data Transformation'!$G$425:$G$8425),D3897))</f>
        <v/>
      </c>
      <c r="F3897" t="str">
        <f t="shared" si="486"/>
        <v/>
      </c>
      <c r="G3897">
        <f>Weighting!$H$9</f>
        <v>0</v>
      </c>
      <c r="H3897">
        <f t="array" ref="H3897">FREQUENCY(IF('Data Transformation'!$B$4:$B$8425=B3891,'Data Transformation'!$G$4:$G$8425),'Bin Analysis'!$B3897)</f>
        <v>5</v>
      </c>
      <c r="I3897">
        <f t="shared" si="487"/>
        <v>1</v>
      </c>
      <c r="J3897">
        <f t="shared" si="488"/>
        <v>1</v>
      </c>
      <c r="K3897">
        <f>J3897*Weighting!$W$9</f>
        <v>3</v>
      </c>
      <c r="M3897" s="14"/>
    </row>
    <row r="3898" spans="1:25" x14ac:dyDescent="0.45">
      <c r="A3898" s="32">
        <f>IF(Weighting!$P$10&gt;0,B3898,"")</f>
        <v>0.75837398350000007</v>
      </c>
      <c r="B3898">
        <f>Weighting!$C$10</f>
        <v>0.75837398350000007</v>
      </c>
      <c r="C3898">
        <f>Weighting!$F$10</f>
        <v>0</v>
      </c>
      <c r="D3898" t="b">
        <f>IF(C3898=1,'Data Transformation'!$G$3+0.5*'Data Transformation'!$W$25,IF(C3899=1,D3899-'Data Transformation'!$W$25,FALSE))</f>
        <v>0</v>
      </c>
      <c r="E3898" t="str">
        <f t="array" ref="E3898">IF(ISLOGICAL(D3898),"",FREQUENCY(IF('Data Transformation'!$B$425:$B$8425='Bin Analysis'!$B3891,'Data Transformation'!$G$425:$G$8425),D3898))</f>
        <v/>
      </c>
      <c r="F3898" t="str">
        <f t="shared" si="486"/>
        <v/>
      </c>
      <c r="G3898">
        <f>Weighting!$H$10</f>
        <v>0</v>
      </c>
      <c r="H3898">
        <f t="array" ref="H3898">FREQUENCY(IF('Data Transformation'!$B$4:$B$8425=B3891,'Data Transformation'!$G$4:$G$8425),'Bin Analysis'!$B3898)</f>
        <v>9</v>
      </c>
      <c r="I3898">
        <f t="shared" si="487"/>
        <v>4</v>
      </c>
      <c r="J3898">
        <f t="shared" si="488"/>
        <v>1</v>
      </c>
      <c r="K3898">
        <f>J3898*Weighting!$W$10</f>
        <v>3</v>
      </c>
      <c r="M3898" s="14"/>
    </row>
    <row r="3899" spans="1:25" x14ac:dyDescent="0.45">
      <c r="A3899" s="32">
        <f>IF(Weighting!$P$11&gt;0,B3899,"")</f>
        <v>0.86404878020000009</v>
      </c>
      <c r="B3899">
        <f>Weighting!$C$11</f>
        <v>0.86404878020000009</v>
      </c>
      <c r="C3899">
        <f>Weighting!$F$11</f>
        <v>0</v>
      </c>
      <c r="D3899" t="b">
        <f>IF(C3899=1,'Data Transformation'!$G$3+0.5*'Data Transformation'!$W$25,IF(C3900=1,D3900-'Data Transformation'!$W$25,FALSE))</f>
        <v>0</v>
      </c>
      <c r="E3899" t="str">
        <f t="array" ref="E3899">IF(ISLOGICAL(D3899),"",FREQUENCY(IF('Data Transformation'!$B$425:$B$8425='Bin Analysis'!$B3891,'Data Transformation'!$G$425:$G$8425),D3899))</f>
        <v/>
      </c>
      <c r="F3899" t="str">
        <f t="shared" si="486"/>
        <v/>
      </c>
      <c r="G3899">
        <f>Weighting!$H$11</f>
        <v>0</v>
      </c>
      <c r="H3899">
        <f t="array" ref="H3899">FREQUENCY(IF('Data Transformation'!$B$4:$B$8425=B3891,'Data Transformation'!$G$4:$G$8425),'Bin Analysis'!$B3899)</f>
        <v>10</v>
      </c>
      <c r="I3899">
        <f t="shared" si="487"/>
        <v>1</v>
      </c>
      <c r="J3899">
        <f t="shared" si="488"/>
        <v>1</v>
      </c>
      <c r="K3899">
        <f>J3899*Weighting!$W$11</f>
        <v>3</v>
      </c>
      <c r="M3899" s="14"/>
    </row>
    <row r="3900" spans="1:25" x14ac:dyDescent="0.45">
      <c r="A3900" s="32">
        <f>IF(Weighting!$P$12&gt;0,B3900,"")</f>
        <v>0.96972357690000011</v>
      </c>
      <c r="B3900">
        <f>Weighting!$C$12</f>
        <v>0.96972357690000011</v>
      </c>
      <c r="C3900">
        <f>Weighting!$F$12</f>
        <v>0</v>
      </c>
      <c r="D3900">
        <f>IF(C3900=1,'Data Transformation'!$G$3+0.5*'Data Transformation'!$W$25,IF(C3901=1,D3901-'Data Transformation'!$W$25,FALSE))</f>
        <v>0.76999999999999991</v>
      </c>
      <c r="E3900">
        <f t="array" ref="E3900">IF(ISLOGICAL(D3900),"",FREQUENCY(IF('Data Transformation'!$B$425:$B$8425='Bin Analysis'!$B3891,'Data Transformation'!$G$425:$G$8425),D3900))</f>
        <v>9</v>
      </c>
      <c r="F3900" t="e">
        <f t="shared" si="486"/>
        <v>#VALUE!</v>
      </c>
      <c r="G3900">
        <f>Weighting!$H$12</f>
        <v>0</v>
      </c>
      <c r="H3900">
        <f t="array" ref="H3900">FREQUENCY(IF('Data Transformation'!$B$4:$B$8425=B3891,'Data Transformation'!$G$4:$G$8425),'Bin Analysis'!$B3900)</f>
        <v>14</v>
      </c>
      <c r="I3900">
        <f t="shared" si="487"/>
        <v>4</v>
      </c>
      <c r="J3900">
        <f t="shared" si="488"/>
        <v>1</v>
      </c>
      <c r="K3900">
        <f>J3900*Weighting!$W$12</f>
        <v>2</v>
      </c>
      <c r="M3900" s="14"/>
    </row>
    <row r="3901" spans="1:25" x14ac:dyDescent="0.45">
      <c r="A3901" s="32">
        <f>IF(Weighting!$P$13&gt;0,B3901,"")</f>
        <v>1.0753983736000001</v>
      </c>
      <c r="B3901">
        <f>Weighting!$C$13</f>
        <v>1.0753983736000001</v>
      </c>
      <c r="C3901">
        <f>Weighting!$F$13</f>
        <v>1</v>
      </c>
      <c r="D3901">
        <f>IF(C3901=1,'Data Transformation'!$G$3+0.5*'Data Transformation'!$W$25,IF(C3902=1,D3902-'Data Transformation'!$W$25,FALSE))</f>
        <v>1.17</v>
      </c>
      <c r="E3901">
        <f t="array" ref="E3901">IF(ISLOGICAL(D3901),"",FREQUENCY(IF('Data Transformation'!$B$425:$B$8425='Bin Analysis'!$B3891,'Data Transformation'!$G$425:$G$8425),D3901))</f>
        <v>17</v>
      </c>
      <c r="F3901">
        <f t="shared" si="486"/>
        <v>8</v>
      </c>
      <c r="G3901">
        <f>Weighting!$H$13</f>
        <v>0</v>
      </c>
      <c r="H3901">
        <f t="array" ref="H3901">FREQUENCY(IF('Data Transformation'!$B$4:$B$8425=B3891,'Data Transformation'!$G$4:$G$8425),'Bin Analysis'!$B3901)</f>
        <v>18</v>
      </c>
      <c r="I3901">
        <f t="shared" si="487"/>
        <v>4</v>
      </c>
      <c r="J3901">
        <f t="shared" si="488"/>
        <v>1</v>
      </c>
      <c r="K3901">
        <f>J3901*Weighting!$W$13</f>
        <v>1</v>
      </c>
      <c r="M3901" s="14"/>
    </row>
    <row r="3902" spans="1:25" x14ac:dyDescent="0.45">
      <c r="A3902" s="32">
        <f>IF(Weighting!$P$14&gt;0,B3902,"")</f>
        <v>1.1810731703000001</v>
      </c>
      <c r="B3902">
        <f>Weighting!$C$14</f>
        <v>1.1810731703000001</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18</v>
      </c>
      <c r="I3902">
        <f t="shared" si="487"/>
        <v>0</v>
      </c>
      <c r="J3902">
        <f t="shared" si="488"/>
        <v>0</v>
      </c>
      <c r="K3902">
        <f>J3902*Weighting!$W$14</f>
        <v>0</v>
      </c>
      <c r="M3902" s="14"/>
    </row>
    <row r="3903" spans="1:25" x14ac:dyDescent="0.45">
      <c r="A3903" s="32">
        <f>IF(Weighting!$P$15&gt;0,B3903,"")</f>
        <v>1.2867489670000001</v>
      </c>
      <c r="B3903">
        <f>Weighting!$C$15</f>
        <v>1.2867489670000001</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18</v>
      </c>
      <c r="I3903">
        <f t="shared" si="487"/>
        <v>0</v>
      </c>
      <c r="J3903">
        <f t="shared" si="488"/>
        <v>0</v>
      </c>
      <c r="K3903">
        <f>J3903*Weighting!$W$15</f>
        <v>0</v>
      </c>
      <c r="M3903" s="14"/>
    </row>
    <row r="3904" spans="1:25" x14ac:dyDescent="0.45">
      <c r="A3904" s="32" t="str">
        <f>IF(Weighting!$P$16&gt;0,B3904,"")</f>
        <v/>
      </c>
      <c r="B3904">
        <f>Weighting!$C$16</f>
        <v>1.3924227637000002</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18</v>
      </c>
      <c r="I3904">
        <f t="shared" si="487"/>
        <v>0</v>
      </c>
      <c r="J3904">
        <f t="shared" si="488"/>
        <v>0</v>
      </c>
      <c r="K3904">
        <f>J3904*Weighting!$W$16</f>
        <v>0</v>
      </c>
      <c r="M3904" s="14"/>
    </row>
    <row r="3905" spans="1:25" x14ac:dyDescent="0.45">
      <c r="A3905" s="32" t="str">
        <f>IF(Weighting!$P$17&gt;0,B3905,"")</f>
        <v/>
      </c>
      <c r="B3905">
        <f>Weighting!$C$17</f>
        <v>1.4980975604000002</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18</v>
      </c>
      <c r="I3905">
        <f t="shared" si="487"/>
        <v>0</v>
      </c>
      <c r="J3905">
        <f t="shared" si="488"/>
        <v>0</v>
      </c>
      <c r="K3905">
        <f>J3905*Weighting!$W$17</f>
        <v>0</v>
      </c>
      <c r="M3905" s="14"/>
    </row>
    <row r="3906" spans="1:25" x14ac:dyDescent="0.45">
      <c r="A3906" s="32" t="str">
        <f>IF(Weighting!$P$18&gt;0,B3906,"")</f>
        <v/>
      </c>
      <c r="B3906">
        <f>Weighting!$C$18</f>
        <v>1.6037723571000002</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18</v>
      </c>
      <c r="I3906">
        <f t="shared" si="487"/>
        <v>0</v>
      </c>
      <c r="J3906">
        <f t="shared" si="488"/>
        <v>0</v>
      </c>
      <c r="K3906">
        <f>J3906*Weighting!$W$18</f>
        <v>0</v>
      </c>
      <c r="M3906" s="14"/>
    </row>
    <row r="3907" spans="1:25" x14ac:dyDescent="0.45">
      <c r="A3907" s="32" t="str">
        <f>IF(Weighting!$P$19&gt;0,B3907,"")</f>
        <v/>
      </c>
      <c r="B3907">
        <f>Weighting!$C$19</f>
        <v>1.7094471538000002</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18</v>
      </c>
      <c r="I3907">
        <f t="shared" si="487"/>
        <v>0</v>
      </c>
      <c r="J3907">
        <f t="shared" si="488"/>
        <v>0</v>
      </c>
      <c r="K3907">
        <f>J3907*Weighting!$W$19</f>
        <v>0</v>
      </c>
      <c r="M3907" s="14"/>
    </row>
    <row r="3908" spans="1:25" x14ac:dyDescent="0.45">
      <c r="A3908" s="32" t="str">
        <f>IF(Weighting!$P$20&gt;0,B3908,"")</f>
        <v/>
      </c>
      <c r="B3908">
        <f>Weighting!$C$20</f>
        <v>1.8151219505000002</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18</v>
      </c>
      <c r="I3908">
        <f t="shared" si="487"/>
        <v>0</v>
      </c>
      <c r="J3908">
        <f t="shared" si="488"/>
        <v>0</v>
      </c>
      <c r="K3908">
        <f>J3908*Weighting!$W$20</f>
        <v>0</v>
      </c>
      <c r="M3908" s="14"/>
    </row>
    <row r="3909" spans="1:25" x14ac:dyDescent="0.45">
      <c r="A3909" s="32" t="str">
        <f>IF(Weighting!$P$21&gt;0,B3909,"")</f>
        <v/>
      </c>
      <c r="B3909">
        <f>Weighting!$C$21</f>
        <v>1.9207967472000003</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18</v>
      </c>
      <c r="I3909">
        <f t="shared" si="487"/>
        <v>0</v>
      </c>
      <c r="J3909">
        <f t="shared" si="488"/>
        <v>0</v>
      </c>
      <c r="K3909">
        <f>J3909*Weighting!$W$21</f>
        <v>0</v>
      </c>
      <c r="M3909" s="14"/>
    </row>
    <row r="3910" spans="1:25" x14ac:dyDescent="0.45">
      <c r="A3910" s="32" t="str">
        <f>IF(Weighting!$P$22&gt;0,B3910,"")</f>
        <v/>
      </c>
      <c r="B3910">
        <f>Weighting!$C$22</f>
        <v>2.0264715439000001</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18</v>
      </c>
      <c r="I3910">
        <f t="shared" si="487"/>
        <v>0</v>
      </c>
      <c r="J3910">
        <f t="shared" si="488"/>
        <v>0</v>
      </c>
      <c r="K3910">
        <f>J3910*Weighting!$W$22</f>
        <v>0</v>
      </c>
      <c r="M3910" s="14"/>
    </row>
    <row r="3911" spans="1:25" x14ac:dyDescent="0.45">
      <c r="A3911" s="32" t="str">
        <f>IF(Weighting!$P$23&gt;0,B3911,"")</f>
        <v/>
      </c>
      <c r="B3911">
        <f>Weighting!$C$23</f>
        <v>2.1321463405999999</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18</v>
      </c>
      <c r="I3911">
        <f t="shared" si="487"/>
        <v>0</v>
      </c>
      <c r="J3911">
        <f t="shared" si="488"/>
        <v>0</v>
      </c>
      <c r="K3911">
        <f>J3911*Weighting!$W$23</f>
        <v>0</v>
      </c>
      <c r="M3911" s="14"/>
    </row>
    <row r="3912" spans="1:25" x14ac:dyDescent="0.45">
      <c r="A3912" s="32" t="str">
        <f>IF(Weighting!$P$24&gt;0,B3912,"")</f>
        <v/>
      </c>
      <c r="B3912">
        <f>Weighting!$C$24</f>
        <v>2.2378211372999997</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18</v>
      </c>
      <c r="I3912">
        <f t="shared" si="487"/>
        <v>0</v>
      </c>
      <c r="J3912">
        <f t="shared" si="488"/>
        <v>0</v>
      </c>
      <c r="K3912">
        <f>J3912*Weighting!$W$24</f>
        <v>0</v>
      </c>
      <c r="M3912" s="14"/>
    </row>
    <row r="3913" spans="1:25" x14ac:dyDescent="0.45">
      <c r="A3913" s="32" t="str">
        <f>IF(Weighting!$P$25&gt;0,B3913,"")</f>
        <v/>
      </c>
      <c r="B3913">
        <f>Weighting!$C$25</f>
        <v>2.3434959339999994</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18</v>
      </c>
      <c r="I3913">
        <f t="shared" si="487"/>
        <v>0</v>
      </c>
      <c r="J3913">
        <f t="shared" si="488"/>
        <v>0</v>
      </c>
      <c r="K3913">
        <f>J3913*Weighting!$W$25</f>
        <v>0</v>
      </c>
      <c r="M3913" s="14"/>
    </row>
    <row r="3914" spans="1:25" x14ac:dyDescent="0.45">
      <c r="O3914"/>
      <c r="P3914"/>
      <c r="Q3914"/>
      <c r="R3914"/>
    </row>
    <row r="3915" spans="1:25" ht="23.15" x14ac:dyDescent="0.6">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18</v>
      </c>
      <c r="N3915" s="27">
        <f>IF('Input and Summary Results'!$J$16="minimum",'Bin Analysis'!X3916/(M3915-1),'Bin Analysis'!Y3915/('Bin Analysis'!M3915-1))</f>
        <v>0</v>
      </c>
      <c r="O3915" s="27">
        <f>IF(M3915=FALSE,NA(),(VLOOKUP(1,C3918:K3937,4,FALSE))/(M3915-1))</f>
        <v>0</v>
      </c>
      <c r="P3915" s="27">
        <f>IF(M3915=FALSE,NA(),SUM(J3918:J3937)/Weighting!$S$5)</f>
        <v>0.2</v>
      </c>
      <c r="Q3915" s="27">
        <f>IF(M3915=FALSE,NA(),SUM(K3918:K3937)/Weighting!$S$6)</f>
        <v>8.6956521739130432E-2</v>
      </c>
      <c r="R3915" s="27">
        <f>IF(M3915=FALSE,NA(),(VLOOKUP(1,G3918:K3937,3,FALSE))/(M3915-1))</f>
        <v>1</v>
      </c>
      <c r="S3915" s="22" t="str">
        <f>IF(M3915=FALSE,NA(),IF(SUM(J3918:J3937)=2,"yes","no"))</f>
        <v>yes</v>
      </c>
      <c r="X3915" s="2" cm="2">
        <f t="array" ref="X3915:X3916">FREQUENCY(IF('Data Transformation'!$B$425:$B$6424='Bin Analysis'!L3915,'Data Transformation'!$G$425:$G$6424),'Data Transformation'!$U$11)</f>
        <v>17</v>
      </c>
      <c r="Y3915" s="2" cm="2">
        <f t="array" ref="Y3915:Y3916">FREQUENCY(IF('Data Transformation'!$B$425:$B$6424='Bin Analysis'!L3915,'Data Transformation'!$G$425:$G$6424),'Data Transformation'!$U$12)</f>
        <v>17</v>
      </c>
    </row>
    <row r="3916" spans="1:25" x14ac:dyDescent="0.45">
      <c r="A3916" s="14" t="s">
        <v>67</v>
      </c>
      <c r="B3916" t="s">
        <v>47</v>
      </c>
      <c r="C3916" t="s">
        <v>5</v>
      </c>
      <c r="D3916" t="s">
        <v>100</v>
      </c>
      <c r="E3916" t="s">
        <v>101</v>
      </c>
      <c r="F3916" t="s">
        <v>102</v>
      </c>
      <c r="G3916" t="s">
        <v>70</v>
      </c>
      <c r="H3916" t="s">
        <v>31</v>
      </c>
      <c r="I3916" t="s">
        <v>32</v>
      </c>
      <c r="J3916" t="s">
        <v>46</v>
      </c>
      <c r="K3916" s="14" t="s">
        <v>45</v>
      </c>
      <c r="M3916" s="14"/>
      <c r="X3916" s="2">
        <v>0</v>
      </c>
      <c r="Y3916" s="2">
        <v>0</v>
      </c>
    </row>
    <row r="3917" spans="1:25" x14ac:dyDescent="0.4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45">
      <c r="A3918" s="32">
        <f>IF(Weighting!$P$6&gt;0,B3918,"")</f>
        <v>0.3356747967</v>
      </c>
      <c r="B3918">
        <f>Weighting!$C$6</f>
        <v>0.3356747967</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17</v>
      </c>
      <c r="I3918">
        <f>H3918-H3917</f>
        <v>17</v>
      </c>
      <c r="J3918">
        <f>IF(I3918=0,0,1)</f>
        <v>1</v>
      </c>
      <c r="K3918">
        <f>J3918*Weighting!$W$6</f>
        <v>1</v>
      </c>
      <c r="M3918" s="14"/>
    </row>
    <row r="3919" spans="1:25" x14ac:dyDescent="0.45">
      <c r="A3919" s="32">
        <f>IF(Weighting!$P$7&gt;0,B3919,"")</f>
        <v>0.44134959340000002</v>
      </c>
      <c r="B3919">
        <f>Weighting!$C$7</f>
        <v>0.44134959340000002</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17</v>
      </c>
      <c r="I3919">
        <f t="shared" ref="I3919:I3937" si="490">H3919-H3918</f>
        <v>0</v>
      </c>
      <c r="J3919">
        <f>IF(I3919=0,0,1)</f>
        <v>0</v>
      </c>
      <c r="K3919">
        <f>J3919*Weighting!$W$7</f>
        <v>0</v>
      </c>
      <c r="M3919" s="14"/>
    </row>
    <row r="3920" spans="1:25" x14ac:dyDescent="0.45">
      <c r="A3920" s="32">
        <f>IF(Weighting!$P$8&gt;0,B3920,"")</f>
        <v>0.54702439010000004</v>
      </c>
      <c r="B3920">
        <f>Weighting!$C$8</f>
        <v>0.54702439010000004</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17</v>
      </c>
      <c r="I3920">
        <f t="shared" si="490"/>
        <v>0</v>
      </c>
      <c r="J3920">
        <f t="shared" ref="J3920:J3937" si="491">IF(I3920=0,0,1)</f>
        <v>0</v>
      </c>
      <c r="K3920">
        <f>J3920*Weighting!$W$8</f>
        <v>0</v>
      </c>
      <c r="M3920" s="14"/>
    </row>
    <row r="3921" spans="1:13" x14ac:dyDescent="0.45">
      <c r="A3921" s="32">
        <f>IF(Weighting!$P$9&gt;0,B3921,"")</f>
        <v>0.65269918680000005</v>
      </c>
      <c r="B3921" s="50">
        <f>Weighting!$C$9</f>
        <v>0.65269918680000005</v>
      </c>
      <c r="C3921">
        <f>Weighting!$F$9</f>
        <v>0</v>
      </c>
      <c r="D3921" t="b">
        <f>IF(C3921=1,'Data Transformation'!$G$3+0.5*'Data Transformation'!$W$25,IF(C3922=1,D3922-'Data Transformation'!$W$25,FALSE))</f>
        <v>0</v>
      </c>
      <c r="E3921" t="str">
        <f t="array" ref="E3921">IF(ISLOGICAL(D3921),"",FREQUENCY(IF('Data Transformation'!$B$425:$B$8425='Bin Analysis'!$B3915,'Data Transformation'!$G$425:$G$8425),D3921))</f>
        <v/>
      </c>
      <c r="F3921" t="str">
        <f t="shared" si="489"/>
        <v/>
      </c>
      <c r="G3921">
        <f>Weighting!$H$9</f>
        <v>0</v>
      </c>
      <c r="H3921">
        <f t="array" ref="H3921">FREQUENCY(IF('Data Transformation'!$B$4:$B$8425=B3915,'Data Transformation'!$G$4:$G$8425),'Bin Analysis'!$B3921)</f>
        <v>17</v>
      </c>
      <c r="I3921">
        <f t="shared" si="490"/>
        <v>0</v>
      </c>
      <c r="J3921">
        <f t="shared" si="491"/>
        <v>0</v>
      </c>
      <c r="K3921">
        <f>J3921*Weighting!$W$9</f>
        <v>0</v>
      </c>
      <c r="M3921" s="14"/>
    </row>
    <row r="3922" spans="1:13" x14ac:dyDescent="0.45">
      <c r="A3922" s="32">
        <f>IF(Weighting!$P$10&gt;0,B3922,"")</f>
        <v>0.75837398350000007</v>
      </c>
      <c r="B3922">
        <f>Weighting!$C$10</f>
        <v>0.75837398350000007</v>
      </c>
      <c r="C3922">
        <f>Weighting!$F$10</f>
        <v>0</v>
      </c>
      <c r="D3922" t="b">
        <f>IF(C3922=1,'Data Transformation'!$G$3+0.5*'Data Transformation'!$W$25,IF(C3923=1,D3923-'Data Transformation'!$W$25,FALSE))</f>
        <v>0</v>
      </c>
      <c r="E3922" t="str">
        <f t="array" ref="E3922">IF(ISLOGICAL(D3922),"",FREQUENCY(IF('Data Transformation'!$B$425:$B$8425='Bin Analysis'!$B3915,'Data Transformation'!$G$425:$G$8425),D3922))</f>
        <v/>
      </c>
      <c r="F3922" t="str">
        <f t="shared" si="489"/>
        <v/>
      </c>
      <c r="G3922">
        <f>Weighting!$H$10</f>
        <v>0</v>
      </c>
      <c r="H3922">
        <f t="array" ref="H3922">FREQUENCY(IF('Data Transformation'!$B$4:$B$8425=B3915,'Data Transformation'!$G$4:$G$8425),'Bin Analysis'!$B3922)</f>
        <v>17</v>
      </c>
      <c r="I3922">
        <f t="shared" si="490"/>
        <v>0</v>
      </c>
      <c r="J3922">
        <f t="shared" si="491"/>
        <v>0</v>
      </c>
      <c r="K3922">
        <f>J3922*Weighting!$W$10</f>
        <v>0</v>
      </c>
      <c r="M3922" s="14"/>
    </row>
    <row r="3923" spans="1:13" x14ac:dyDescent="0.45">
      <c r="A3923" s="32">
        <f>IF(Weighting!$P$11&gt;0,B3923,"")</f>
        <v>0.86404878020000009</v>
      </c>
      <c r="B3923">
        <f>Weighting!$C$11</f>
        <v>0.86404878020000009</v>
      </c>
      <c r="C3923">
        <f>Weighting!$F$11</f>
        <v>0</v>
      </c>
      <c r="D3923" t="b">
        <f>IF(C3923=1,'Data Transformation'!$G$3+0.5*'Data Transformation'!$W$25,IF(C3924=1,D3924-'Data Transformation'!$W$25,FALSE))</f>
        <v>0</v>
      </c>
      <c r="E3923" t="str">
        <f t="array" ref="E3923">IF(ISLOGICAL(D3923),"",FREQUENCY(IF('Data Transformation'!$B$425:$B$8425='Bin Analysis'!$B3915,'Data Transformation'!$G$425:$G$8425),D3923))</f>
        <v/>
      </c>
      <c r="F3923" t="str">
        <f t="shared" si="489"/>
        <v/>
      </c>
      <c r="G3923">
        <f>Weighting!$H$11</f>
        <v>0</v>
      </c>
      <c r="H3923">
        <f t="array" ref="H3923">FREQUENCY(IF('Data Transformation'!$B$4:$B$8425=B3915,'Data Transformation'!$G$4:$G$8425),'Bin Analysis'!$B3923)</f>
        <v>17</v>
      </c>
      <c r="I3923">
        <f t="shared" si="490"/>
        <v>0</v>
      </c>
      <c r="J3923">
        <f t="shared" si="491"/>
        <v>0</v>
      </c>
      <c r="K3923">
        <f>J3923*Weighting!$W$11</f>
        <v>0</v>
      </c>
      <c r="M3923" s="14"/>
    </row>
    <row r="3924" spans="1:13" x14ac:dyDescent="0.45">
      <c r="A3924" s="32">
        <f>IF(Weighting!$P$12&gt;0,B3924,"")</f>
        <v>0.96972357690000011</v>
      </c>
      <c r="B3924">
        <f>Weighting!$C$12</f>
        <v>0.96972357690000011</v>
      </c>
      <c r="C3924">
        <f>Weighting!$F$12</f>
        <v>0</v>
      </c>
      <c r="D3924">
        <f>IF(C3924=1,'Data Transformation'!$G$3+0.5*'Data Transformation'!$W$25,IF(C3925=1,D3925-'Data Transformation'!$W$25,FALSE))</f>
        <v>0.76999999999999991</v>
      </c>
      <c r="E3924">
        <f t="array" ref="E3924">IF(ISLOGICAL(D3924),"",FREQUENCY(IF('Data Transformation'!$B$425:$B$8425='Bin Analysis'!$B3915,'Data Transformation'!$G$425:$G$8425),D3924))</f>
        <v>17</v>
      </c>
      <c r="F3924" t="e">
        <f t="shared" si="489"/>
        <v>#VALUE!</v>
      </c>
      <c r="G3924">
        <f>Weighting!$H$12</f>
        <v>0</v>
      </c>
      <c r="H3924">
        <f t="array" ref="H3924">FREQUENCY(IF('Data Transformation'!$B$4:$B$8425=B3915,'Data Transformation'!$G$4:$G$8425),'Bin Analysis'!$B3924)</f>
        <v>17</v>
      </c>
      <c r="I3924">
        <f t="shared" si="490"/>
        <v>0</v>
      </c>
      <c r="J3924">
        <f t="shared" si="491"/>
        <v>0</v>
      </c>
      <c r="K3924">
        <f>J3924*Weighting!$W$12</f>
        <v>0</v>
      </c>
      <c r="M3924" s="14"/>
    </row>
    <row r="3925" spans="1:13" x14ac:dyDescent="0.45">
      <c r="A3925" s="32">
        <f>IF(Weighting!$P$13&gt;0,B3925,"")</f>
        <v>1.0753983736000001</v>
      </c>
      <c r="B3925">
        <f>Weighting!$C$13</f>
        <v>1.0753983736000001</v>
      </c>
      <c r="C3925">
        <f>Weighting!$F$13</f>
        <v>1</v>
      </c>
      <c r="D3925">
        <f>IF(C3925=1,'Data Transformation'!$G$3+0.5*'Data Transformation'!$W$25,IF(C3926=1,D3926-'Data Transformation'!$W$25,FALSE))</f>
        <v>1.17</v>
      </c>
      <c r="E3925">
        <f t="array" ref="E3925">IF(ISLOGICAL(D3925),"",FREQUENCY(IF('Data Transformation'!$B$425:$B$8425='Bin Analysis'!$B3915,'Data Transformation'!$G$425:$G$8425),D3925))</f>
        <v>17</v>
      </c>
      <c r="F3925">
        <f t="shared" si="489"/>
        <v>0</v>
      </c>
      <c r="G3925">
        <f>Weighting!$H$13</f>
        <v>0</v>
      </c>
      <c r="H3925">
        <f t="array" ref="H3925">FREQUENCY(IF('Data Transformation'!$B$4:$B$8425=B3915,'Data Transformation'!$G$4:$G$8425),'Bin Analysis'!$B3925)</f>
        <v>18</v>
      </c>
      <c r="I3925">
        <f t="shared" si="490"/>
        <v>1</v>
      </c>
      <c r="J3925">
        <f t="shared" si="491"/>
        <v>1</v>
      </c>
      <c r="K3925">
        <f>J3925*Weighting!$W$13</f>
        <v>1</v>
      </c>
      <c r="M3925" s="14"/>
    </row>
    <row r="3926" spans="1:13" x14ac:dyDescent="0.45">
      <c r="A3926" s="32">
        <f>IF(Weighting!$P$14&gt;0,B3926,"")</f>
        <v>1.1810731703000001</v>
      </c>
      <c r="B3926">
        <f>Weighting!$C$14</f>
        <v>1.1810731703000001</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18</v>
      </c>
      <c r="I3926">
        <f t="shared" si="490"/>
        <v>0</v>
      </c>
      <c r="J3926">
        <f t="shared" si="491"/>
        <v>0</v>
      </c>
      <c r="K3926">
        <f>J3926*Weighting!$W$14</f>
        <v>0</v>
      </c>
      <c r="M3926" s="14"/>
    </row>
    <row r="3927" spans="1:13" x14ac:dyDescent="0.45">
      <c r="A3927" s="32">
        <f>IF(Weighting!$P$15&gt;0,B3927,"")</f>
        <v>1.2867489670000001</v>
      </c>
      <c r="B3927">
        <f>Weighting!$C$15</f>
        <v>1.2867489670000001</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18</v>
      </c>
      <c r="I3927">
        <f t="shared" si="490"/>
        <v>0</v>
      </c>
      <c r="J3927">
        <f t="shared" si="491"/>
        <v>0</v>
      </c>
      <c r="K3927">
        <f>J3927*Weighting!$W$15</f>
        <v>0</v>
      </c>
      <c r="M3927" s="14"/>
    </row>
    <row r="3928" spans="1:13" x14ac:dyDescent="0.45">
      <c r="A3928" s="32" t="str">
        <f>IF(Weighting!$P$16&gt;0,B3928,"")</f>
        <v/>
      </c>
      <c r="B3928">
        <f>Weighting!$C$16</f>
        <v>1.3924227637000002</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18</v>
      </c>
      <c r="I3928">
        <f t="shared" si="490"/>
        <v>0</v>
      </c>
      <c r="J3928">
        <f t="shared" si="491"/>
        <v>0</v>
      </c>
      <c r="K3928">
        <f>J3928*Weighting!$W$16</f>
        <v>0</v>
      </c>
      <c r="M3928" s="14"/>
    </row>
    <row r="3929" spans="1:13" x14ac:dyDescent="0.45">
      <c r="A3929" s="32" t="str">
        <f>IF(Weighting!$P$17&gt;0,B3929,"")</f>
        <v/>
      </c>
      <c r="B3929">
        <f>Weighting!$C$17</f>
        <v>1.4980975604000002</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18</v>
      </c>
      <c r="I3929">
        <f t="shared" si="490"/>
        <v>0</v>
      </c>
      <c r="J3929">
        <f t="shared" si="491"/>
        <v>0</v>
      </c>
      <c r="K3929">
        <f>J3929*Weighting!$W$17</f>
        <v>0</v>
      </c>
      <c r="M3929" s="14"/>
    </row>
    <row r="3930" spans="1:13" x14ac:dyDescent="0.45">
      <c r="A3930" s="32" t="str">
        <f>IF(Weighting!$P$18&gt;0,B3930,"")</f>
        <v/>
      </c>
      <c r="B3930">
        <f>Weighting!$C$18</f>
        <v>1.6037723571000002</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18</v>
      </c>
      <c r="I3930">
        <f t="shared" si="490"/>
        <v>0</v>
      </c>
      <c r="J3930">
        <f t="shared" si="491"/>
        <v>0</v>
      </c>
      <c r="K3930">
        <f>J3930*Weighting!$W$18</f>
        <v>0</v>
      </c>
      <c r="M3930" s="14"/>
    </row>
    <row r="3931" spans="1:13" x14ac:dyDescent="0.45">
      <c r="A3931" s="32" t="str">
        <f>IF(Weighting!$P$19&gt;0,B3931,"")</f>
        <v/>
      </c>
      <c r="B3931">
        <f>Weighting!$C$19</f>
        <v>1.7094471538000002</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18</v>
      </c>
      <c r="I3931">
        <f t="shared" si="490"/>
        <v>0</v>
      </c>
      <c r="J3931">
        <f t="shared" si="491"/>
        <v>0</v>
      </c>
      <c r="K3931">
        <f>J3931*Weighting!$W$19</f>
        <v>0</v>
      </c>
      <c r="M3931" s="14"/>
    </row>
    <row r="3932" spans="1:13" x14ac:dyDescent="0.45">
      <c r="A3932" s="32" t="str">
        <f>IF(Weighting!$P$20&gt;0,B3932,"")</f>
        <v/>
      </c>
      <c r="B3932">
        <f>Weighting!$C$20</f>
        <v>1.8151219505000002</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18</v>
      </c>
      <c r="I3932">
        <f t="shared" si="490"/>
        <v>0</v>
      </c>
      <c r="J3932">
        <f t="shared" si="491"/>
        <v>0</v>
      </c>
      <c r="K3932">
        <f>J3932*Weighting!$W$20</f>
        <v>0</v>
      </c>
      <c r="M3932" s="14"/>
    </row>
    <row r="3933" spans="1:13" x14ac:dyDescent="0.45">
      <c r="A3933" s="32" t="str">
        <f>IF(Weighting!$P$21&gt;0,B3933,"")</f>
        <v/>
      </c>
      <c r="B3933">
        <f>Weighting!$C$21</f>
        <v>1.9207967472000003</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18</v>
      </c>
      <c r="I3933">
        <f t="shared" si="490"/>
        <v>0</v>
      </c>
      <c r="J3933">
        <f t="shared" si="491"/>
        <v>0</v>
      </c>
      <c r="K3933">
        <f>J3933*Weighting!$W$21</f>
        <v>0</v>
      </c>
      <c r="M3933" s="14"/>
    </row>
    <row r="3934" spans="1:13" x14ac:dyDescent="0.45">
      <c r="A3934" s="32" t="str">
        <f>IF(Weighting!$P$22&gt;0,B3934,"")</f>
        <v/>
      </c>
      <c r="B3934">
        <f>Weighting!$C$22</f>
        <v>2.0264715439000001</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18</v>
      </c>
      <c r="I3934">
        <f t="shared" si="490"/>
        <v>0</v>
      </c>
      <c r="J3934">
        <f t="shared" si="491"/>
        <v>0</v>
      </c>
      <c r="K3934">
        <f>J3934*Weighting!$W$22</f>
        <v>0</v>
      </c>
      <c r="M3934" s="14"/>
    </row>
    <row r="3935" spans="1:13" x14ac:dyDescent="0.45">
      <c r="A3935" s="32" t="str">
        <f>IF(Weighting!$P$23&gt;0,B3935,"")</f>
        <v/>
      </c>
      <c r="B3935">
        <f>Weighting!$C$23</f>
        <v>2.1321463405999999</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18</v>
      </c>
      <c r="I3935">
        <f t="shared" si="490"/>
        <v>0</v>
      </c>
      <c r="J3935">
        <f t="shared" si="491"/>
        <v>0</v>
      </c>
      <c r="K3935">
        <f>J3935*Weighting!$W$23</f>
        <v>0</v>
      </c>
      <c r="M3935" s="14"/>
    </row>
    <row r="3936" spans="1:13" x14ac:dyDescent="0.45">
      <c r="A3936" s="32" t="str">
        <f>IF(Weighting!$P$24&gt;0,B3936,"")</f>
        <v/>
      </c>
      <c r="B3936">
        <f>Weighting!$C$24</f>
        <v>2.2378211372999997</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18</v>
      </c>
      <c r="I3936">
        <f t="shared" si="490"/>
        <v>0</v>
      </c>
      <c r="J3936">
        <f t="shared" si="491"/>
        <v>0</v>
      </c>
      <c r="K3936">
        <f>J3936*Weighting!$W$24</f>
        <v>0</v>
      </c>
      <c r="M3936" s="14"/>
    </row>
    <row r="3937" spans="1:25" x14ac:dyDescent="0.45">
      <c r="A3937" s="32" t="str">
        <f>IF(Weighting!$P$25&gt;0,B3937,"")</f>
        <v/>
      </c>
      <c r="B3937">
        <f>Weighting!$C$25</f>
        <v>2.3434959339999994</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18</v>
      </c>
      <c r="I3937">
        <f t="shared" si="490"/>
        <v>0</v>
      </c>
      <c r="J3937">
        <f t="shared" si="491"/>
        <v>0</v>
      </c>
      <c r="K3937">
        <f>J3937*Weighting!$W$25</f>
        <v>0</v>
      </c>
      <c r="M3937" s="14"/>
    </row>
    <row r="3938" spans="1:25" x14ac:dyDescent="0.45">
      <c r="O3938"/>
      <c r="P3938"/>
      <c r="Q3938"/>
      <c r="R3938"/>
    </row>
    <row r="3939" spans="1:25" ht="23.15" x14ac:dyDescent="0.6">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16</v>
      </c>
      <c r="N3939" s="27">
        <f>IF('Input and Summary Results'!$J$16="minimum",'Bin Analysis'!X3940/(M3939-1),'Bin Analysis'!Y3939/('Bin Analysis'!M3939-1))</f>
        <v>0</v>
      </c>
      <c r="O3939" s="27">
        <f>IF(M3939=FALSE,NA(),(VLOOKUP(1,C3942:K3961,4,FALSE))/(M3939-1))</f>
        <v>0.13333333333333333</v>
      </c>
      <c r="P3939" s="27">
        <f>IF(M3939=FALSE,NA(),SUM(J3942:J3961)/Weighting!$S$5)</f>
        <v>0.5</v>
      </c>
      <c r="Q3939" s="27">
        <f>IF(M3939=FALSE,NA(),SUM(K3942:K3961)/Weighting!$S$6)</f>
        <v>0.43478260869565216</v>
      </c>
      <c r="R3939" s="27">
        <f>IF(M3939=FALSE,NA(),(VLOOKUP(1,G3942:K3961,3,FALSE))/(M3939-1))</f>
        <v>0.73333333333333328</v>
      </c>
      <c r="S3939" s="22" t="str">
        <f>IF(M3939=FALSE,NA(),IF(SUM(J3942:J3961)=2,"yes","no"))</f>
        <v>no</v>
      </c>
      <c r="X3939" s="2" cm="2">
        <f t="array" ref="X3939:X3940">FREQUENCY(IF('Data Transformation'!$B$425:$B$6424='Bin Analysis'!L3939,'Data Transformation'!$G$425:$G$6424),'Data Transformation'!$U$11)</f>
        <v>15</v>
      </c>
      <c r="Y3939" s="2" cm="2">
        <f t="array" ref="Y3939:Y3940">FREQUENCY(IF('Data Transformation'!$B$425:$B$6424='Bin Analysis'!L3939,'Data Transformation'!$G$425:$G$6424),'Data Transformation'!$U$12)</f>
        <v>13</v>
      </c>
    </row>
    <row r="3940" spans="1:25" x14ac:dyDescent="0.45">
      <c r="A3940" s="14" t="s">
        <v>67</v>
      </c>
      <c r="B3940" t="s">
        <v>47</v>
      </c>
      <c r="C3940" t="s">
        <v>5</v>
      </c>
      <c r="D3940" t="s">
        <v>100</v>
      </c>
      <c r="E3940" t="s">
        <v>101</v>
      </c>
      <c r="F3940" t="s">
        <v>102</v>
      </c>
      <c r="G3940" t="s">
        <v>70</v>
      </c>
      <c r="H3940" t="s">
        <v>31</v>
      </c>
      <c r="I3940" t="s">
        <v>32</v>
      </c>
      <c r="J3940" t="s">
        <v>46</v>
      </c>
      <c r="K3940" s="14" t="s">
        <v>45</v>
      </c>
      <c r="M3940" s="14"/>
      <c r="X3940" s="2">
        <v>0</v>
      </c>
      <c r="Y3940" s="2">
        <v>2</v>
      </c>
    </row>
    <row r="3941" spans="1:25" x14ac:dyDescent="0.4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45">
      <c r="A3942" s="32">
        <f>IF(Weighting!$P$6&gt;0,B3942,"")</f>
        <v>0.3356747967</v>
      </c>
      <c r="B3942">
        <f>Weighting!$C$6</f>
        <v>0.3356747967</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11</v>
      </c>
      <c r="I3942">
        <f>H3942-H3941</f>
        <v>11</v>
      </c>
      <c r="J3942">
        <f>IF(I3942=0,0,1)</f>
        <v>1</v>
      </c>
      <c r="K3942">
        <f>J3942*Weighting!$W$6</f>
        <v>1</v>
      </c>
      <c r="M3942" s="14"/>
    </row>
    <row r="3943" spans="1:25" x14ac:dyDescent="0.45">
      <c r="A3943" s="32">
        <f>IF(Weighting!$P$7&gt;0,B3943,"")</f>
        <v>0.44134959340000002</v>
      </c>
      <c r="B3943">
        <f>Weighting!$C$7</f>
        <v>0.44134959340000002</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12</v>
      </c>
      <c r="I3943">
        <f t="shared" ref="I3943:I3961" si="493">H3943-H3942</f>
        <v>1</v>
      </c>
      <c r="J3943">
        <f>IF(I3943=0,0,1)</f>
        <v>1</v>
      </c>
      <c r="K3943">
        <f>J3943*Weighting!$W$7</f>
        <v>2</v>
      </c>
      <c r="M3943" s="14"/>
    </row>
    <row r="3944" spans="1:25" x14ac:dyDescent="0.45">
      <c r="A3944" s="32">
        <f>IF(Weighting!$P$8&gt;0,B3944,"")</f>
        <v>0.54702439010000004</v>
      </c>
      <c r="B3944">
        <f>Weighting!$C$8</f>
        <v>0.54702439010000004</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12</v>
      </c>
      <c r="I3944">
        <f t="shared" si="493"/>
        <v>0</v>
      </c>
      <c r="J3944">
        <f t="shared" ref="J3944:J3961" si="494">IF(I3944=0,0,1)</f>
        <v>0</v>
      </c>
      <c r="K3944">
        <f>J3944*Weighting!$W$8</f>
        <v>0</v>
      </c>
      <c r="M3944" s="14"/>
    </row>
    <row r="3945" spans="1:25" x14ac:dyDescent="0.45">
      <c r="A3945" s="32">
        <f>IF(Weighting!$P$9&gt;0,B3945,"")</f>
        <v>0.65269918680000005</v>
      </c>
      <c r="B3945" s="50">
        <f>Weighting!$C$9</f>
        <v>0.65269918680000005</v>
      </c>
      <c r="C3945">
        <f>Weighting!$F$9</f>
        <v>0</v>
      </c>
      <c r="D3945" t="b">
        <f>IF(C3945=1,'Data Transformation'!$G$3+0.5*'Data Transformation'!$W$25,IF(C3946=1,D3946-'Data Transformation'!$W$25,FALSE))</f>
        <v>0</v>
      </c>
      <c r="E3945" t="str">
        <f t="array" ref="E3945">IF(ISLOGICAL(D3945),"",FREQUENCY(IF('Data Transformation'!$B$425:$B$8425='Bin Analysis'!$B3939,'Data Transformation'!$G$425:$G$8425),D3945))</f>
        <v/>
      </c>
      <c r="F3945" t="str">
        <f t="shared" si="492"/>
        <v/>
      </c>
      <c r="G3945">
        <f>Weighting!$H$9</f>
        <v>0</v>
      </c>
      <c r="H3945">
        <f t="array" ref="H3945">FREQUENCY(IF('Data Transformation'!$B$4:$B$8425=B3939,'Data Transformation'!$G$4:$G$8425),'Bin Analysis'!$B3945)</f>
        <v>12</v>
      </c>
      <c r="I3945">
        <f t="shared" si="493"/>
        <v>0</v>
      </c>
      <c r="J3945">
        <f t="shared" si="494"/>
        <v>0</v>
      </c>
      <c r="K3945">
        <f>J3945*Weighting!$W$9</f>
        <v>0</v>
      </c>
      <c r="M3945" s="14"/>
    </row>
    <row r="3946" spans="1:25" x14ac:dyDescent="0.45">
      <c r="A3946" s="32">
        <f>IF(Weighting!$P$10&gt;0,B3946,"")</f>
        <v>0.75837398350000007</v>
      </c>
      <c r="B3946">
        <f>Weighting!$C$10</f>
        <v>0.75837398350000007</v>
      </c>
      <c r="C3946">
        <f>Weighting!$F$10</f>
        <v>0</v>
      </c>
      <c r="D3946" t="b">
        <f>IF(C3946=1,'Data Transformation'!$G$3+0.5*'Data Transformation'!$W$25,IF(C3947=1,D3947-'Data Transformation'!$W$25,FALSE))</f>
        <v>0</v>
      </c>
      <c r="E3946" t="str">
        <f t="array" ref="E3946">IF(ISLOGICAL(D3946),"",FREQUENCY(IF('Data Transformation'!$B$425:$B$8425='Bin Analysis'!$B3939,'Data Transformation'!$G$425:$G$8425),D3946))</f>
        <v/>
      </c>
      <c r="F3946" t="str">
        <f t="shared" si="492"/>
        <v/>
      </c>
      <c r="G3946">
        <f>Weighting!$H$10</f>
        <v>0</v>
      </c>
      <c r="H3946">
        <f t="array" ref="H3946">FREQUENCY(IF('Data Transformation'!$B$4:$B$8425=B3939,'Data Transformation'!$G$4:$G$8425),'Bin Analysis'!$B3946)</f>
        <v>13</v>
      </c>
      <c r="I3946">
        <f t="shared" si="493"/>
        <v>1</v>
      </c>
      <c r="J3946">
        <f t="shared" si="494"/>
        <v>1</v>
      </c>
      <c r="K3946">
        <f>J3946*Weighting!$W$10</f>
        <v>3</v>
      </c>
      <c r="M3946" s="14"/>
    </row>
    <row r="3947" spans="1:25" x14ac:dyDescent="0.45">
      <c r="A3947" s="32">
        <f>IF(Weighting!$P$11&gt;0,B3947,"")</f>
        <v>0.86404878020000009</v>
      </c>
      <c r="B3947">
        <f>Weighting!$C$11</f>
        <v>0.86404878020000009</v>
      </c>
      <c r="C3947">
        <f>Weighting!$F$11</f>
        <v>0</v>
      </c>
      <c r="D3947" t="b">
        <f>IF(C3947=1,'Data Transformation'!$G$3+0.5*'Data Transformation'!$W$25,IF(C3948=1,D3948-'Data Transformation'!$W$25,FALSE))</f>
        <v>0</v>
      </c>
      <c r="E3947" t="str">
        <f t="array" ref="E3947">IF(ISLOGICAL(D3947),"",FREQUENCY(IF('Data Transformation'!$B$425:$B$8425='Bin Analysis'!$B3939,'Data Transformation'!$G$425:$G$8425),D3947))</f>
        <v/>
      </c>
      <c r="F3947" t="str">
        <f t="shared" si="492"/>
        <v/>
      </c>
      <c r="G3947">
        <f>Weighting!$H$11</f>
        <v>0</v>
      </c>
      <c r="H3947">
        <f t="array" ref="H3947">FREQUENCY(IF('Data Transformation'!$B$4:$B$8425=B3939,'Data Transformation'!$G$4:$G$8425),'Bin Analysis'!$B3947)</f>
        <v>14</v>
      </c>
      <c r="I3947">
        <f t="shared" si="493"/>
        <v>1</v>
      </c>
      <c r="J3947">
        <f t="shared" si="494"/>
        <v>1</v>
      </c>
      <c r="K3947">
        <f>J3947*Weighting!$W$11</f>
        <v>3</v>
      </c>
      <c r="M3947" s="14"/>
    </row>
    <row r="3948" spans="1:25" x14ac:dyDescent="0.45">
      <c r="A3948" s="32">
        <f>IF(Weighting!$P$12&gt;0,B3948,"")</f>
        <v>0.96972357690000011</v>
      </c>
      <c r="B3948">
        <f>Weighting!$C$12</f>
        <v>0.96972357690000011</v>
      </c>
      <c r="C3948">
        <f>Weighting!$F$12</f>
        <v>0</v>
      </c>
      <c r="D3948">
        <f>IF(C3948=1,'Data Transformation'!$G$3+0.5*'Data Transformation'!$W$25,IF(C3949=1,D3949-'Data Transformation'!$W$25,FALSE))</f>
        <v>0.76999999999999991</v>
      </c>
      <c r="E3948">
        <f t="array" ref="E3948">IF(ISLOGICAL(D3948),"",FREQUENCY(IF('Data Transformation'!$B$425:$B$8425='Bin Analysis'!$B3939,'Data Transformation'!$G$425:$G$8425),D3948))</f>
        <v>13</v>
      </c>
      <c r="F3948" t="e">
        <f t="shared" si="492"/>
        <v>#VALUE!</v>
      </c>
      <c r="G3948">
        <f>Weighting!$H$12</f>
        <v>0</v>
      </c>
      <c r="H3948">
        <f t="array" ref="H3948">FREQUENCY(IF('Data Transformation'!$B$4:$B$8425=B3939,'Data Transformation'!$G$4:$G$8425),'Bin Analysis'!$B3948)</f>
        <v>14</v>
      </c>
      <c r="I3948">
        <f t="shared" si="493"/>
        <v>0</v>
      </c>
      <c r="J3948">
        <f t="shared" si="494"/>
        <v>0</v>
      </c>
      <c r="K3948">
        <f>J3948*Weighting!$W$12</f>
        <v>0</v>
      </c>
      <c r="M3948" s="14"/>
    </row>
    <row r="3949" spans="1:25" x14ac:dyDescent="0.45">
      <c r="A3949" s="32">
        <f>IF(Weighting!$P$13&gt;0,B3949,"")</f>
        <v>1.0753983736000001</v>
      </c>
      <c r="B3949">
        <f>Weighting!$C$13</f>
        <v>1.0753983736000001</v>
      </c>
      <c r="C3949">
        <f>Weighting!$F$13</f>
        <v>1</v>
      </c>
      <c r="D3949">
        <f>IF(C3949=1,'Data Transformation'!$G$3+0.5*'Data Transformation'!$W$25,IF(C3950=1,D3950-'Data Transformation'!$W$25,FALSE))</f>
        <v>1.17</v>
      </c>
      <c r="E3949">
        <f t="array" ref="E3949">IF(ISLOGICAL(D3949),"",FREQUENCY(IF('Data Transformation'!$B$425:$B$8425='Bin Analysis'!$B3939,'Data Transformation'!$G$425:$G$8425),D3949))</f>
        <v>15</v>
      </c>
      <c r="F3949">
        <f t="shared" si="492"/>
        <v>2</v>
      </c>
      <c r="G3949">
        <f>Weighting!$H$13</f>
        <v>0</v>
      </c>
      <c r="H3949">
        <f t="array" ref="H3949">FREQUENCY(IF('Data Transformation'!$B$4:$B$8425=B3939,'Data Transformation'!$G$4:$G$8425),'Bin Analysis'!$B3949)</f>
        <v>16</v>
      </c>
      <c r="I3949">
        <f t="shared" si="493"/>
        <v>2</v>
      </c>
      <c r="J3949">
        <f t="shared" si="494"/>
        <v>1</v>
      </c>
      <c r="K3949">
        <f>J3949*Weighting!$W$13</f>
        <v>1</v>
      </c>
      <c r="M3949" s="14"/>
    </row>
    <row r="3950" spans="1:25" x14ac:dyDescent="0.45">
      <c r="A3950" s="32">
        <f>IF(Weighting!$P$14&gt;0,B3950,"")</f>
        <v>1.1810731703000001</v>
      </c>
      <c r="B3950">
        <f>Weighting!$C$14</f>
        <v>1.1810731703000001</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16</v>
      </c>
      <c r="I3950">
        <f t="shared" si="493"/>
        <v>0</v>
      </c>
      <c r="J3950">
        <f t="shared" si="494"/>
        <v>0</v>
      </c>
      <c r="K3950">
        <f>J3950*Weighting!$W$14</f>
        <v>0</v>
      </c>
      <c r="M3950" s="14"/>
    </row>
    <row r="3951" spans="1:25" x14ac:dyDescent="0.45">
      <c r="A3951" s="32">
        <f>IF(Weighting!$P$15&gt;0,B3951,"")</f>
        <v>1.2867489670000001</v>
      </c>
      <c r="B3951">
        <f>Weighting!$C$15</f>
        <v>1.2867489670000001</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16</v>
      </c>
      <c r="I3951">
        <f t="shared" si="493"/>
        <v>0</v>
      </c>
      <c r="J3951">
        <f t="shared" si="494"/>
        <v>0</v>
      </c>
      <c r="K3951">
        <f>J3951*Weighting!$W$15</f>
        <v>0</v>
      </c>
      <c r="M3951" s="14"/>
    </row>
    <row r="3952" spans="1:25" x14ac:dyDescent="0.45">
      <c r="A3952" s="32" t="str">
        <f>IF(Weighting!$P$16&gt;0,B3952,"")</f>
        <v/>
      </c>
      <c r="B3952">
        <f>Weighting!$C$16</f>
        <v>1.3924227637000002</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16</v>
      </c>
      <c r="I3952">
        <f t="shared" si="493"/>
        <v>0</v>
      </c>
      <c r="J3952">
        <f t="shared" si="494"/>
        <v>0</v>
      </c>
      <c r="K3952">
        <f>J3952*Weighting!$W$16</f>
        <v>0</v>
      </c>
      <c r="M3952" s="14"/>
    </row>
    <row r="3953" spans="1:25" x14ac:dyDescent="0.45">
      <c r="A3953" s="32" t="str">
        <f>IF(Weighting!$P$17&gt;0,B3953,"")</f>
        <v/>
      </c>
      <c r="B3953">
        <f>Weighting!$C$17</f>
        <v>1.4980975604000002</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16</v>
      </c>
      <c r="I3953">
        <f t="shared" si="493"/>
        <v>0</v>
      </c>
      <c r="J3953">
        <f t="shared" si="494"/>
        <v>0</v>
      </c>
      <c r="K3953">
        <f>J3953*Weighting!$W$17</f>
        <v>0</v>
      </c>
      <c r="M3953" s="14"/>
    </row>
    <row r="3954" spans="1:25" x14ac:dyDescent="0.45">
      <c r="A3954" s="32" t="str">
        <f>IF(Weighting!$P$18&gt;0,B3954,"")</f>
        <v/>
      </c>
      <c r="B3954">
        <f>Weighting!$C$18</f>
        <v>1.6037723571000002</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16</v>
      </c>
      <c r="I3954">
        <f t="shared" si="493"/>
        <v>0</v>
      </c>
      <c r="J3954">
        <f t="shared" si="494"/>
        <v>0</v>
      </c>
      <c r="K3954">
        <f>J3954*Weighting!$W$18</f>
        <v>0</v>
      </c>
      <c r="M3954" s="14"/>
    </row>
    <row r="3955" spans="1:25" x14ac:dyDescent="0.45">
      <c r="A3955" s="32" t="str">
        <f>IF(Weighting!$P$19&gt;0,B3955,"")</f>
        <v/>
      </c>
      <c r="B3955">
        <f>Weighting!$C$19</f>
        <v>1.7094471538000002</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16</v>
      </c>
      <c r="I3955">
        <f t="shared" si="493"/>
        <v>0</v>
      </c>
      <c r="J3955">
        <f t="shared" si="494"/>
        <v>0</v>
      </c>
      <c r="K3955">
        <f>J3955*Weighting!$W$19</f>
        <v>0</v>
      </c>
      <c r="M3955" s="14"/>
    </row>
    <row r="3956" spans="1:25" x14ac:dyDescent="0.45">
      <c r="A3956" s="32" t="str">
        <f>IF(Weighting!$P$20&gt;0,B3956,"")</f>
        <v/>
      </c>
      <c r="B3956">
        <f>Weighting!$C$20</f>
        <v>1.8151219505000002</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16</v>
      </c>
      <c r="I3956">
        <f t="shared" si="493"/>
        <v>0</v>
      </c>
      <c r="J3956">
        <f t="shared" si="494"/>
        <v>0</v>
      </c>
      <c r="K3956">
        <f>J3956*Weighting!$W$20</f>
        <v>0</v>
      </c>
      <c r="M3956" s="14"/>
    </row>
    <row r="3957" spans="1:25" x14ac:dyDescent="0.45">
      <c r="A3957" s="32" t="str">
        <f>IF(Weighting!$P$21&gt;0,B3957,"")</f>
        <v/>
      </c>
      <c r="B3957">
        <f>Weighting!$C$21</f>
        <v>1.9207967472000003</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16</v>
      </c>
      <c r="I3957">
        <f t="shared" si="493"/>
        <v>0</v>
      </c>
      <c r="J3957">
        <f t="shared" si="494"/>
        <v>0</v>
      </c>
      <c r="K3957">
        <f>J3957*Weighting!$W$21</f>
        <v>0</v>
      </c>
      <c r="M3957" s="14"/>
    </row>
    <row r="3958" spans="1:25" x14ac:dyDescent="0.45">
      <c r="A3958" s="32" t="str">
        <f>IF(Weighting!$P$22&gt;0,B3958,"")</f>
        <v/>
      </c>
      <c r="B3958">
        <f>Weighting!$C$22</f>
        <v>2.0264715439000001</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16</v>
      </c>
      <c r="I3958">
        <f t="shared" si="493"/>
        <v>0</v>
      </c>
      <c r="J3958">
        <f t="shared" si="494"/>
        <v>0</v>
      </c>
      <c r="K3958">
        <f>J3958*Weighting!$W$22</f>
        <v>0</v>
      </c>
      <c r="M3958" s="14"/>
    </row>
    <row r="3959" spans="1:25" x14ac:dyDescent="0.45">
      <c r="A3959" s="32" t="str">
        <f>IF(Weighting!$P$23&gt;0,B3959,"")</f>
        <v/>
      </c>
      <c r="B3959">
        <f>Weighting!$C$23</f>
        <v>2.1321463405999999</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16</v>
      </c>
      <c r="I3959">
        <f t="shared" si="493"/>
        <v>0</v>
      </c>
      <c r="J3959">
        <f t="shared" si="494"/>
        <v>0</v>
      </c>
      <c r="K3959">
        <f>J3959*Weighting!$W$23</f>
        <v>0</v>
      </c>
      <c r="M3959" s="14"/>
    </row>
    <row r="3960" spans="1:25" x14ac:dyDescent="0.45">
      <c r="A3960" s="32" t="str">
        <f>IF(Weighting!$P$24&gt;0,B3960,"")</f>
        <v/>
      </c>
      <c r="B3960">
        <f>Weighting!$C$24</f>
        <v>2.2378211372999997</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16</v>
      </c>
      <c r="I3960">
        <f t="shared" si="493"/>
        <v>0</v>
      </c>
      <c r="J3960">
        <f t="shared" si="494"/>
        <v>0</v>
      </c>
      <c r="K3960">
        <f>J3960*Weighting!$W$24</f>
        <v>0</v>
      </c>
      <c r="M3960" s="14"/>
    </row>
    <row r="3961" spans="1:25" x14ac:dyDescent="0.45">
      <c r="A3961" s="32" t="str">
        <f>IF(Weighting!$P$25&gt;0,B3961,"")</f>
        <v/>
      </c>
      <c r="B3961">
        <f>Weighting!$C$25</f>
        <v>2.3434959339999994</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16</v>
      </c>
      <c r="I3961">
        <f t="shared" si="493"/>
        <v>0</v>
      </c>
      <c r="J3961">
        <f t="shared" si="494"/>
        <v>0</v>
      </c>
      <c r="K3961">
        <f>J3961*Weighting!$W$25</f>
        <v>0</v>
      </c>
      <c r="M3961" s="14"/>
    </row>
    <row r="3962" spans="1:25" x14ac:dyDescent="0.45">
      <c r="N3962" s="57"/>
      <c r="O3962"/>
      <c r="P3962"/>
      <c r="Q3962"/>
      <c r="R3962"/>
    </row>
    <row r="3963" spans="1:25" ht="23.15" x14ac:dyDescent="0.6">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19</v>
      </c>
      <c r="N3963" s="27">
        <f>IF('Input and Summary Results'!$J$16="minimum",'Bin Analysis'!X3964/(M3963-1),'Bin Analysis'!Y3963/('Bin Analysis'!M3963-1))</f>
        <v>0</v>
      </c>
      <c r="O3963" s="27">
        <f>IF(M3963=FALSE,NA(),(VLOOKUP(1,C3966:K3985,4,FALSE))/(M3963-1))</f>
        <v>0.22222222222222221</v>
      </c>
      <c r="P3963" s="27">
        <f>IF(M3963=FALSE,NA(),SUM(J3966:J3985)/Weighting!$S$5)</f>
        <v>0.6</v>
      </c>
      <c r="Q3963" s="27">
        <f>IF(M3963=FALSE,NA(),SUM(K3966:K3985)/Weighting!$S$6)</f>
        <v>0.52173913043478259</v>
      </c>
      <c r="R3963" s="27">
        <f>IF(M3963=FALSE,NA(),(VLOOKUP(1,G3966:K3985,3,FALSE))/(M3963-1))</f>
        <v>0.61111111111111116</v>
      </c>
      <c r="S3963" s="22" t="str">
        <f>IF(M3963=FALSE,NA(),IF(SUM(J3966:J3985)=2,"yes","no"))</f>
        <v>no</v>
      </c>
      <c r="X3963" s="2" cm="2">
        <f t="array" ref="X3963:X3964">FREQUENCY(IF('Data Transformation'!$B$425:$B$6424='Bin Analysis'!L3963,'Data Transformation'!$G$425:$G$6424),'Data Transformation'!$U$11)</f>
        <v>18</v>
      </c>
      <c r="Y3963" s="2" cm="2">
        <f t="array" ref="Y3963:Y3964">FREQUENCY(IF('Data Transformation'!$B$425:$B$6424='Bin Analysis'!L3963,'Data Transformation'!$G$425:$G$6424),'Data Transformation'!$U$12)</f>
        <v>14</v>
      </c>
    </row>
    <row r="3964" spans="1:25" x14ac:dyDescent="0.45">
      <c r="A3964" s="14" t="s">
        <v>67</v>
      </c>
      <c r="B3964" t="s">
        <v>47</v>
      </c>
      <c r="C3964" t="s">
        <v>5</v>
      </c>
      <c r="D3964" t="s">
        <v>100</v>
      </c>
      <c r="E3964" t="s">
        <v>101</v>
      </c>
      <c r="F3964" t="s">
        <v>102</v>
      </c>
      <c r="G3964" t="s">
        <v>70</v>
      </c>
      <c r="H3964" t="s">
        <v>31</v>
      </c>
      <c r="I3964" t="s">
        <v>32</v>
      </c>
      <c r="J3964" t="s">
        <v>46</v>
      </c>
      <c r="K3964" s="14" t="s">
        <v>45</v>
      </c>
      <c r="M3964" s="14"/>
      <c r="X3964" s="2">
        <v>0</v>
      </c>
      <c r="Y3964" s="2">
        <v>4</v>
      </c>
    </row>
    <row r="3965" spans="1:25" x14ac:dyDescent="0.4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45">
      <c r="A3966" s="32">
        <f>IF(Weighting!$P$6&gt;0,B3966,"")</f>
        <v>0.3356747967</v>
      </c>
      <c r="B3966">
        <f>Weighting!$C$6</f>
        <v>0.3356747967</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11</v>
      </c>
      <c r="I3966">
        <f>H3966-H3965</f>
        <v>11</v>
      </c>
      <c r="J3966">
        <f>IF(I3966=0,0,1)</f>
        <v>1</v>
      </c>
      <c r="K3966">
        <f>J3966*Weighting!$W$6</f>
        <v>1</v>
      </c>
      <c r="M3966" s="14"/>
    </row>
    <row r="3967" spans="1:25" x14ac:dyDescent="0.45">
      <c r="A3967" s="32">
        <f>IF(Weighting!$P$7&gt;0,B3967,"")</f>
        <v>0.44134959340000002</v>
      </c>
      <c r="B3967">
        <f>Weighting!$C$7</f>
        <v>0.44134959340000002</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12</v>
      </c>
      <c r="I3967">
        <f t="shared" ref="I3967:I3985" si="496">H3967-H3966</f>
        <v>1</v>
      </c>
      <c r="J3967">
        <f>IF(I3967=0,0,1)</f>
        <v>1</v>
      </c>
      <c r="K3967">
        <f>J3967*Weighting!$W$7</f>
        <v>2</v>
      </c>
      <c r="M3967" s="14"/>
    </row>
    <row r="3968" spans="1:25" x14ac:dyDescent="0.45">
      <c r="A3968" s="32">
        <f>IF(Weighting!$P$8&gt;0,B3968,"")</f>
        <v>0.54702439010000004</v>
      </c>
      <c r="B3968">
        <f>Weighting!$C$8</f>
        <v>0.54702439010000004</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12</v>
      </c>
      <c r="I3968">
        <f t="shared" si="496"/>
        <v>0</v>
      </c>
      <c r="J3968">
        <f t="shared" ref="J3968:J3985" si="497">IF(I3968=0,0,1)</f>
        <v>0</v>
      </c>
      <c r="K3968">
        <f>J3968*Weighting!$W$8</f>
        <v>0</v>
      </c>
      <c r="M3968" s="14"/>
    </row>
    <row r="3969" spans="1:13" x14ac:dyDescent="0.45">
      <c r="A3969" s="32">
        <f>IF(Weighting!$P$9&gt;0,B3969,"")</f>
        <v>0.65269918680000005</v>
      </c>
      <c r="B3969" s="50">
        <f>Weighting!$C$9</f>
        <v>0.65269918680000005</v>
      </c>
      <c r="C3969">
        <f>Weighting!$F$9</f>
        <v>0</v>
      </c>
      <c r="D3969" t="b">
        <f>IF(C3969=1,'Data Transformation'!$G$3+0.5*'Data Transformation'!$W$25,IF(C3970=1,D3970-'Data Transformation'!$W$25,FALSE))</f>
        <v>0</v>
      </c>
      <c r="E3969" t="str">
        <f t="array" ref="E3969">IF(ISLOGICAL(D3969),"",FREQUENCY(IF('Data Transformation'!$B$425:$B$8425='Bin Analysis'!$B3963,'Data Transformation'!$G$425:$G$8425),D3969))</f>
        <v/>
      </c>
      <c r="F3969" t="str">
        <f t="shared" si="495"/>
        <v/>
      </c>
      <c r="G3969">
        <f>Weighting!$H$9</f>
        <v>0</v>
      </c>
      <c r="H3969">
        <f t="array" ref="H3969">FREQUENCY(IF('Data Transformation'!$B$4:$B$8425=B3963,'Data Transformation'!$G$4:$G$8425),'Bin Analysis'!$B3969)</f>
        <v>14</v>
      </c>
      <c r="I3969">
        <f t="shared" si="496"/>
        <v>2</v>
      </c>
      <c r="J3969">
        <f t="shared" si="497"/>
        <v>1</v>
      </c>
      <c r="K3969">
        <f>J3969*Weighting!$W$9</f>
        <v>3</v>
      </c>
      <c r="M3969" s="14"/>
    </row>
    <row r="3970" spans="1:13" x14ac:dyDescent="0.45">
      <c r="A3970" s="32">
        <f>IF(Weighting!$P$10&gt;0,B3970,"")</f>
        <v>0.75837398350000007</v>
      </c>
      <c r="B3970">
        <f>Weighting!$C$10</f>
        <v>0.75837398350000007</v>
      </c>
      <c r="C3970">
        <f>Weighting!$F$10</f>
        <v>0</v>
      </c>
      <c r="D3970" t="b">
        <f>IF(C3970=1,'Data Transformation'!$G$3+0.5*'Data Transformation'!$W$25,IF(C3971=1,D3971-'Data Transformation'!$W$25,FALSE))</f>
        <v>0</v>
      </c>
      <c r="E3970" t="str">
        <f t="array" ref="E3970">IF(ISLOGICAL(D3970),"",FREQUENCY(IF('Data Transformation'!$B$425:$B$8425='Bin Analysis'!$B3963,'Data Transformation'!$G$425:$G$8425),D3970))</f>
        <v/>
      </c>
      <c r="F3970" t="str">
        <f t="shared" si="495"/>
        <v/>
      </c>
      <c r="G3970">
        <f>Weighting!$H$10</f>
        <v>0</v>
      </c>
      <c r="H3970">
        <f t="array" ref="H3970">FREQUENCY(IF('Data Transformation'!$B$4:$B$8425=B3963,'Data Transformation'!$G$4:$G$8425),'Bin Analysis'!$B3970)</f>
        <v>14</v>
      </c>
      <c r="I3970">
        <f t="shared" si="496"/>
        <v>0</v>
      </c>
      <c r="J3970">
        <f t="shared" si="497"/>
        <v>0</v>
      </c>
      <c r="K3970">
        <f>J3970*Weighting!$W$10</f>
        <v>0</v>
      </c>
      <c r="M3970" s="14"/>
    </row>
    <row r="3971" spans="1:13" x14ac:dyDescent="0.45">
      <c r="A3971" s="32">
        <f>IF(Weighting!$P$11&gt;0,B3971,"")</f>
        <v>0.86404878020000009</v>
      </c>
      <c r="B3971">
        <f>Weighting!$C$11</f>
        <v>0.86404878020000009</v>
      </c>
      <c r="C3971">
        <f>Weighting!$F$11</f>
        <v>0</v>
      </c>
      <c r="D3971" t="b">
        <f>IF(C3971=1,'Data Transformation'!$G$3+0.5*'Data Transformation'!$W$25,IF(C3972=1,D3972-'Data Transformation'!$W$25,FALSE))</f>
        <v>0</v>
      </c>
      <c r="E3971" t="str">
        <f t="array" ref="E3971">IF(ISLOGICAL(D3971),"",FREQUENCY(IF('Data Transformation'!$B$425:$B$8425='Bin Analysis'!$B3963,'Data Transformation'!$G$425:$G$8425),D3971))</f>
        <v/>
      </c>
      <c r="F3971" t="str">
        <f t="shared" si="495"/>
        <v/>
      </c>
      <c r="G3971">
        <f>Weighting!$H$11</f>
        <v>0</v>
      </c>
      <c r="H3971">
        <f t="array" ref="H3971">FREQUENCY(IF('Data Transformation'!$B$4:$B$8425=B3963,'Data Transformation'!$G$4:$G$8425),'Bin Analysis'!$B3971)</f>
        <v>16</v>
      </c>
      <c r="I3971">
        <f t="shared" si="496"/>
        <v>2</v>
      </c>
      <c r="J3971">
        <f t="shared" si="497"/>
        <v>1</v>
      </c>
      <c r="K3971">
        <f>J3971*Weighting!$W$11</f>
        <v>3</v>
      </c>
      <c r="M3971" s="14"/>
    </row>
    <row r="3972" spans="1:13" x14ac:dyDescent="0.45">
      <c r="A3972" s="32">
        <f>IF(Weighting!$P$12&gt;0,B3972,"")</f>
        <v>0.96972357690000011</v>
      </c>
      <c r="B3972">
        <f>Weighting!$C$12</f>
        <v>0.96972357690000011</v>
      </c>
      <c r="C3972">
        <f>Weighting!$F$12</f>
        <v>0</v>
      </c>
      <c r="D3972">
        <f>IF(C3972=1,'Data Transformation'!$G$3+0.5*'Data Transformation'!$W$25,IF(C3973=1,D3973-'Data Transformation'!$W$25,FALSE))</f>
        <v>0.76999999999999991</v>
      </c>
      <c r="E3972">
        <f t="array" ref="E3972">IF(ISLOGICAL(D3972),"",FREQUENCY(IF('Data Transformation'!$B$425:$B$8425='Bin Analysis'!$B3963,'Data Transformation'!$G$425:$G$8425),D3972))</f>
        <v>14</v>
      </c>
      <c r="F3972" t="e">
        <f t="shared" si="495"/>
        <v>#VALUE!</v>
      </c>
      <c r="G3972">
        <f>Weighting!$H$12</f>
        <v>0</v>
      </c>
      <c r="H3972">
        <f t="array" ref="H3972">FREQUENCY(IF('Data Transformation'!$B$4:$B$8425=B3963,'Data Transformation'!$G$4:$G$8425),'Bin Analysis'!$B3972)</f>
        <v>18</v>
      </c>
      <c r="I3972">
        <f t="shared" si="496"/>
        <v>2</v>
      </c>
      <c r="J3972">
        <f t="shared" si="497"/>
        <v>1</v>
      </c>
      <c r="K3972">
        <f>J3972*Weighting!$W$12</f>
        <v>2</v>
      </c>
      <c r="M3972" s="14"/>
    </row>
    <row r="3973" spans="1:13" x14ac:dyDescent="0.45">
      <c r="A3973" s="32">
        <f>IF(Weighting!$P$13&gt;0,B3973,"")</f>
        <v>1.0753983736000001</v>
      </c>
      <c r="B3973">
        <f>Weighting!$C$13</f>
        <v>1.0753983736000001</v>
      </c>
      <c r="C3973">
        <f>Weighting!$F$13</f>
        <v>1</v>
      </c>
      <c r="D3973">
        <f>IF(C3973=1,'Data Transformation'!$G$3+0.5*'Data Transformation'!$W$25,IF(C3974=1,D3974-'Data Transformation'!$W$25,FALSE))</f>
        <v>1.17</v>
      </c>
      <c r="E3973">
        <f t="array" ref="E3973">IF(ISLOGICAL(D3973),"",FREQUENCY(IF('Data Transformation'!$B$425:$B$8425='Bin Analysis'!$B3963,'Data Transformation'!$G$425:$G$8425),D3973))</f>
        <v>18</v>
      </c>
      <c r="F3973">
        <f t="shared" si="495"/>
        <v>4</v>
      </c>
      <c r="G3973">
        <f>Weighting!$H$13</f>
        <v>0</v>
      </c>
      <c r="H3973">
        <f t="array" ref="H3973">FREQUENCY(IF('Data Transformation'!$B$4:$B$8425=B3963,'Data Transformation'!$G$4:$G$8425),'Bin Analysis'!$B3973)</f>
        <v>19</v>
      </c>
      <c r="I3973">
        <f t="shared" si="496"/>
        <v>1</v>
      </c>
      <c r="J3973">
        <f t="shared" si="497"/>
        <v>1</v>
      </c>
      <c r="K3973">
        <f>J3973*Weighting!$W$13</f>
        <v>1</v>
      </c>
      <c r="M3973" s="14"/>
    </row>
    <row r="3974" spans="1:13" x14ac:dyDescent="0.45">
      <c r="A3974" s="32">
        <f>IF(Weighting!$P$14&gt;0,B3974,"")</f>
        <v>1.1810731703000001</v>
      </c>
      <c r="B3974">
        <f>Weighting!$C$14</f>
        <v>1.1810731703000001</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19</v>
      </c>
      <c r="I3974">
        <f t="shared" si="496"/>
        <v>0</v>
      </c>
      <c r="J3974">
        <f t="shared" si="497"/>
        <v>0</v>
      </c>
      <c r="K3974">
        <f>J3974*Weighting!$W$14</f>
        <v>0</v>
      </c>
      <c r="M3974" s="14"/>
    </row>
    <row r="3975" spans="1:13" x14ac:dyDescent="0.45">
      <c r="A3975" s="32">
        <f>IF(Weighting!$P$15&gt;0,B3975,"")</f>
        <v>1.2867489670000001</v>
      </c>
      <c r="B3975">
        <f>Weighting!$C$15</f>
        <v>1.2867489670000001</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19</v>
      </c>
      <c r="I3975">
        <f t="shared" si="496"/>
        <v>0</v>
      </c>
      <c r="J3975">
        <f t="shared" si="497"/>
        <v>0</v>
      </c>
      <c r="K3975">
        <f>J3975*Weighting!$W$15</f>
        <v>0</v>
      </c>
      <c r="M3975" s="14"/>
    </row>
    <row r="3976" spans="1:13" x14ac:dyDescent="0.45">
      <c r="A3976" s="32" t="str">
        <f>IF(Weighting!$P$16&gt;0,B3976,"")</f>
        <v/>
      </c>
      <c r="B3976">
        <f>Weighting!$C$16</f>
        <v>1.3924227637000002</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19</v>
      </c>
      <c r="I3976">
        <f t="shared" si="496"/>
        <v>0</v>
      </c>
      <c r="J3976">
        <f t="shared" si="497"/>
        <v>0</v>
      </c>
      <c r="K3976">
        <f>J3976*Weighting!$W$16</f>
        <v>0</v>
      </c>
      <c r="M3976" s="14"/>
    </row>
    <row r="3977" spans="1:13" x14ac:dyDescent="0.45">
      <c r="A3977" s="32" t="str">
        <f>IF(Weighting!$P$17&gt;0,B3977,"")</f>
        <v/>
      </c>
      <c r="B3977">
        <f>Weighting!$C$17</f>
        <v>1.4980975604000002</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19</v>
      </c>
      <c r="I3977">
        <f t="shared" si="496"/>
        <v>0</v>
      </c>
      <c r="J3977">
        <f t="shared" si="497"/>
        <v>0</v>
      </c>
      <c r="K3977">
        <f>J3977*Weighting!$W$17</f>
        <v>0</v>
      </c>
      <c r="M3977" s="14"/>
    </row>
    <row r="3978" spans="1:13" x14ac:dyDescent="0.45">
      <c r="A3978" s="32" t="str">
        <f>IF(Weighting!$P$18&gt;0,B3978,"")</f>
        <v/>
      </c>
      <c r="B3978">
        <f>Weighting!$C$18</f>
        <v>1.6037723571000002</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19</v>
      </c>
      <c r="I3978">
        <f t="shared" si="496"/>
        <v>0</v>
      </c>
      <c r="J3978">
        <f t="shared" si="497"/>
        <v>0</v>
      </c>
      <c r="K3978">
        <f>J3978*Weighting!$W$18</f>
        <v>0</v>
      </c>
      <c r="M3978" s="14"/>
    </row>
    <row r="3979" spans="1:13" x14ac:dyDescent="0.45">
      <c r="A3979" s="32" t="str">
        <f>IF(Weighting!$P$19&gt;0,B3979,"")</f>
        <v/>
      </c>
      <c r="B3979">
        <f>Weighting!$C$19</f>
        <v>1.7094471538000002</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19</v>
      </c>
      <c r="I3979">
        <f t="shared" si="496"/>
        <v>0</v>
      </c>
      <c r="J3979">
        <f t="shared" si="497"/>
        <v>0</v>
      </c>
      <c r="K3979">
        <f>J3979*Weighting!$W$19</f>
        <v>0</v>
      </c>
      <c r="M3979" s="14"/>
    </row>
    <row r="3980" spans="1:13" x14ac:dyDescent="0.45">
      <c r="A3980" s="32" t="str">
        <f>IF(Weighting!$P$20&gt;0,B3980,"")</f>
        <v/>
      </c>
      <c r="B3980">
        <f>Weighting!$C$20</f>
        <v>1.8151219505000002</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19</v>
      </c>
      <c r="I3980">
        <f t="shared" si="496"/>
        <v>0</v>
      </c>
      <c r="J3980">
        <f t="shared" si="497"/>
        <v>0</v>
      </c>
      <c r="K3980">
        <f>J3980*Weighting!$W$20</f>
        <v>0</v>
      </c>
      <c r="M3980" s="14"/>
    </row>
    <row r="3981" spans="1:13" x14ac:dyDescent="0.45">
      <c r="A3981" s="32" t="str">
        <f>IF(Weighting!$P$21&gt;0,B3981,"")</f>
        <v/>
      </c>
      <c r="B3981">
        <f>Weighting!$C$21</f>
        <v>1.9207967472000003</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19</v>
      </c>
      <c r="I3981">
        <f t="shared" si="496"/>
        <v>0</v>
      </c>
      <c r="J3981">
        <f t="shared" si="497"/>
        <v>0</v>
      </c>
      <c r="K3981">
        <f>J3981*Weighting!$W$21</f>
        <v>0</v>
      </c>
      <c r="M3981" s="14"/>
    </row>
    <row r="3982" spans="1:13" x14ac:dyDescent="0.45">
      <c r="A3982" s="32" t="str">
        <f>IF(Weighting!$P$22&gt;0,B3982,"")</f>
        <v/>
      </c>
      <c r="B3982">
        <f>Weighting!$C$22</f>
        <v>2.0264715439000001</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19</v>
      </c>
      <c r="I3982">
        <f t="shared" si="496"/>
        <v>0</v>
      </c>
      <c r="J3982">
        <f t="shared" si="497"/>
        <v>0</v>
      </c>
      <c r="K3982">
        <f>J3982*Weighting!$W$22</f>
        <v>0</v>
      </c>
      <c r="M3982" s="14"/>
    </row>
    <row r="3983" spans="1:13" x14ac:dyDescent="0.45">
      <c r="A3983" s="32" t="str">
        <f>IF(Weighting!$P$23&gt;0,B3983,"")</f>
        <v/>
      </c>
      <c r="B3983">
        <f>Weighting!$C$23</f>
        <v>2.1321463405999999</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19</v>
      </c>
      <c r="I3983">
        <f t="shared" si="496"/>
        <v>0</v>
      </c>
      <c r="J3983">
        <f t="shared" si="497"/>
        <v>0</v>
      </c>
      <c r="K3983">
        <f>J3983*Weighting!$W$23</f>
        <v>0</v>
      </c>
      <c r="M3983" s="14"/>
    </row>
    <row r="3984" spans="1:13" x14ac:dyDescent="0.45">
      <c r="A3984" s="32" t="str">
        <f>IF(Weighting!$P$24&gt;0,B3984,"")</f>
        <v/>
      </c>
      <c r="B3984">
        <f>Weighting!$C$24</f>
        <v>2.2378211372999997</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19</v>
      </c>
      <c r="I3984">
        <f t="shared" si="496"/>
        <v>0</v>
      </c>
      <c r="J3984">
        <f t="shared" si="497"/>
        <v>0</v>
      </c>
      <c r="K3984">
        <f>J3984*Weighting!$W$24</f>
        <v>0</v>
      </c>
      <c r="M3984" s="14"/>
    </row>
    <row r="3985" spans="1:25" x14ac:dyDescent="0.45">
      <c r="A3985" s="32" t="str">
        <f>IF(Weighting!$P$25&gt;0,B3985,"")</f>
        <v/>
      </c>
      <c r="B3985">
        <f>Weighting!$C$25</f>
        <v>2.3434959339999994</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19</v>
      </c>
      <c r="I3985">
        <f t="shared" si="496"/>
        <v>0</v>
      </c>
      <c r="J3985">
        <f t="shared" si="497"/>
        <v>0</v>
      </c>
      <c r="K3985">
        <f>J3985*Weighting!$W$25</f>
        <v>0</v>
      </c>
      <c r="M3985" s="14"/>
    </row>
    <row r="3986" spans="1:25" x14ac:dyDescent="0.45">
      <c r="O3986"/>
      <c r="P3986"/>
      <c r="Q3986"/>
      <c r="R3986"/>
    </row>
    <row r="3987" spans="1:25" ht="23.15" x14ac:dyDescent="0.6">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18</v>
      </c>
      <c r="N3987" s="27">
        <f>IF('Input and Summary Results'!$J$16="minimum",'Bin Analysis'!X3988/(M3987-1),'Bin Analysis'!Y3987/('Bin Analysis'!M3987-1))</f>
        <v>0</v>
      </c>
      <c r="O3987" s="27">
        <f>IF(M3987=FALSE,NA(),(VLOOKUP(1,C3990:K4009,4,FALSE))/(M3987-1))</f>
        <v>0</v>
      </c>
      <c r="P3987" s="27">
        <f>IF(M3987=FALSE,NA(),SUM(J3990:J4009)/Weighting!$S$5)</f>
        <v>0.4</v>
      </c>
      <c r="Q3987" s="27">
        <f>IF(M3987=FALSE,NA(),SUM(K3990:K4009)/Weighting!$S$6)</f>
        <v>0.34782608695652173</v>
      </c>
      <c r="R3987" s="27">
        <f>IF(M3987=FALSE,NA(),(VLOOKUP(1,G3990:K4009,3,FALSE))/(M3987-1))</f>
        <v>0.82352941176470584</v>
      </c>
      <c r="S3987" s="22" t="str">
        <f>IF(M3987=FALSE,NA(),IF(SUM(J3990:J4009)=2,"yes","no"))</f>
        <v>no</v>
      </c>
      <c r="X3987" s="2" cm="2">
        <f t="array" ref="X3987:X3988">FREQUENCY(IF('Data Transformation'!$B$425:$B$6424='Bin Analysis'!L3987,'Data Transformation'!$G$425:$G$6424),'Data Transformation'!$U$11)</f>
        <v>17</v>
      </c>
      <c r="Y3987" s="2" cm="2">
        <f t="array" ref="Y3987:Y3988">FREQUENCY(IF('Data Transformation'!$B$425:$B$6424='Bin Analysis'!L3987,'Data Transformation'!$G$425:$G$6424),'Data Transformation'!$U$12)</f>
        <v>17</v>
      </c>
    </row>
    <row r="3988" spans="1:25" x14ac:dyDescent="0.45">
      <c r="A3988" s="14" t="s">
        <v>67</v>
      </c>
      <c r="B3988" t="s">
        <v>47</v>
      </c>
      <c r="C3988" t="s">
        <v>5</v>
      </c>
      <c r="D3988" t="s">
        <v>100</v>
      </c>
      <c r="E3988" t="s">
        <v>101</v>
      </c>
      <c r="F3988" t="s">
        <v>102</v>
      </c>
      <c r="G3988" t="s">
        <v>70</v>
      </c>
      <c r="H3988" t="s">
        <v>31</v>
      </c>
      <c r="I3988" t="s">
        <v>32</v>
      </c>
      <c r="J3988" t="s">
        <v>46</v>
      </c>
      <c r="K3988" s="14" t="s">
        <v>45</v>
      </c>
      <c r="M3988" s="14"/>
      <c r="X3988" s="2">
        <v>0</v>
      </c>
      <c r="Y3988" s="2">
        <v>0</v>
      </c>
    </row>
    <row r="3989" spans="1:25" x14ac:dyDescent="0.4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45">
      <c r="A3990" s="32">
        <f>IF(Weighting!$P$6&gt;0,B3990,"")</f>
        <v>0.3356747967</v>
      </c>
      <c r="B3990">
        <f>Weighting!$C$6</f>
        <v>0.3356747967</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14</v>
      </c>
      <c r="I3990">
        <f>H3990-H3989</f>
        <v>14</v>
      </c>
      <c r="J3990">
        <f>IF(I3990=0,0,1)</f>
        <v>1</v>
      </c>
      <c r="K3990">
        <f>J3990*Weighting!$W$6</f>
        <v>1</v>
      </c>
      <c r="M3990" s="14"/>
    </row>
    <row r="3991" spans="1:25" x14ac:dyDescent="0.45">
      <c r="A3991" s="32">
        <f>IF(Weighting!$P$7&gt;0,B3991,"")</f>
        <v>0.44134959340000002</v>
      </c>
      <c r="B3991">
        <f>Weighting!$C$7</f>
        <v>0.44134959340000002</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14</v>
      </c>
      <c r="I3991">
        <f t="shared" ref="I3991:I4009" si="499">H3991-H3990</f>
        <v>0</v>
      </c>
      <c r="J3991">
        <f>IF(I3991=0,0,1)</f>
        <v>0</v>
      </c>
      <c r="K3991">
        <f>J3991*Weighting!$W$7</f>
        <v>0</v>
      </c>
      <c r="M3991" s="14"/>
    </row>
    <row r="3992" spans="1:25" x14ac:dyDescent="0.45">
      <c r="A3992" s="32">
        <f>IF(Weighting!$P$8&gt;0,B3992,"")</f>
        <v>0.54702439010000004</v>
      </c>
      <c r="B3992">
        <f>Weighting!$C$8</f>
        <v>0.54702439010000004</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16</v>
      </c>
      <c r="I3992">
        <f t="shared" si="499"/>
        <v>2</v>
      </c>
      <c r="J3992">
        <f t="shared" ref="J3992:J4009" si="500">IF(I3992=0,0,1)</f>
        <v>1</v>
      </c>
      <c r="K3992">
        <f>J3992*Weighting!$W$8</f>
        <v>3</v>
      </c>
      <c r="M3992" s="14"/>
    </row>
    <row r="3993" spans="1:25" x14ac:dyDescent="0.45">
      <c r="A3993" s="32">
        <f>IF(Weighting!$P$9&gt;0,B3993,"")</f>
        <v>0.65269918680000005</v>
      </c>
      <c r="B3993" s="50">
        <f>Weighting!$C$9</f>
        <v>0.65269918680000005</v>
      </c>
      <c r="C3993">
        <f>Weighting!$F$9</f>
        <v>0</v>
      </c>
      <c r="D3993" t="b">
        <f>IF(C3993=1,'Data Transformation'!$G$3+0.5*'Data Transformation'!$W$25,IF(C3994=1,D3994-'Data Transformation'!$W$25,FALSE))</f>
        <v>0</v>
      </c>
      <c r="E3993" t="str">
        <f t="array" ref="E3993">IF(ISLOGICAL(D3993),"",FREQUENCY(IF('Data Transformation'!$B$425:$B$8425='Bin Analysis'!$B3987,'Data Transformation'!$G$425:$G$8425),D3993))</f>
        <v/>
      </c>
      <c r="F3993" t="str">
        <f t="shared" si="498"/>
        <v/>
      </c>
      <c r="G3993">
        <f>Weighting!$H$9</f>
        <v>0</v>
      </c>
      <c r="H3993">
        <f t="array" ref="H3993">FREQUENCY(IF('Data Transformation'!$B$4:$B$8425=B3987,'Data Transformation'!$G$4:$G$8425),'Bin Analysis'!$B3993)</f>
        <v>17</v>
      </c>
      <c r="I3993">
        <f t="shared" si="499"/>
        <v>1</v>
      </c>
      <c r="J3993">
        <f t="shared" si="500"/>
        <v>1</v>
      </c>
      <c r="K3993">
        <f>J3993*Weighting!$W$9</f>
        <v>3</v>
      </c>
      <c r="M3993" s="14"/>
    </row>
    <row r="3994" spans="1:25" x14ac:dyDescent="0.45">
      <c r="A3994" s="32">
        <f>IF(Weighting!$P$10&gt;0,B3994,"")</f>
        <v>0.75837398350000007</v>
      </c>
      <c r="B3994">
        <f>Weighting!$C$10</f>
        <v>0.75837398350000007</v>
      </c>
      <c r="C3994">
        <f>Weighting!$F$10</f>
        <v>0</v>
      </c>
      <c r="D3994" t="b">
        <f>IF(C3994=1,'Data Transformation'!$G$3+0.5*'Data Transformation'!$W$25,IF(C3995=1,D3995-'Data Transformation'!$W$25,FALSE))</f>
        <v>0</v>
      </c>
      <c r="E3994" t="str">
        <f t="array" ref="E3994">IF(ISLOGICAL(D3994),"",FREQUENCY(IF('Data Transformation'!$B$425:$B$8425='Bin Analysis'!$B3987,'Data Transformation'!$G$425:$G$8425),D3994))</f>
        <v/>
      </c>
      <c r="F3994" t="str">
        <f t="shared" si="498"/>
        <v/>
      </c>
      <c r="G3994">
        <f>Weighting!$H$10</f>
        <v>0</v>
      </c>
      <c r="H3994">
        <f t="array" ref="H3994">FREQUENCY(IF('Data Transformation'!$B$4:$B$8425=B3987,'Data Transformation'!$G$4:$G$8425),'Bin Analysis'!$B3994)</f>
        <v>17</v>
      </c>
      <c r="I3994">
        <f t="shared" si="499"/>
        <v>0</v>
      </c>
      <c r="J3994">
        <f t="shared" si="500"/>
        <v>0</v>
      </c>
      <c r="K3994">
        <f>J3994*Weighting!$W$10</f>
        <v>0</v>
      </c>
      <c r="M3994" s="14"/>
    </row>
    <row r="3995" spans="1:25" x14ac:dyDescent="0.45">
      <c r="A3995" s="32">
        <f>IF(Weighting!$P$11&gt;0,B3995,"")</f>
        <v>0.86404878020000009</v>
      </c>
      <c r="B3995">
        <f>Weighting!$C$11</f>
        <v>0.86404878020000009</v>
      </c>
      <c r="C3995">
        <f>Weighting!$F$11</f>
        <v>0</v>
      </c>
      <c r="D3995" t="b">
        <f>IF(C3995=1,'Data Transformation'!$G$3+0.5*'Data Transformation'!$W$25,IF(C3996=1,D3996-'Data Transformation'!$W$25,FALSE))</f>
        <v>0</v>
      </c>
      <c r="E3995" t="str">
        <f t="array" ref="E3995">IF(ISLOGICAL(D3995),"",FREQUENCY(IF('Data Transformation'!$B$425:$B$8425='Bin Analysis'!$B3987,'Data Transformation'!$G$425:$G$8425),D3995))</f>
        <v/>
      </c>
      <c r="F3995" t="str">
        <f t="shared" si="498"/>
        <v/>
      </c>
      <c r="G3995">
        <f>Weighting!$H$11</f>
        <v>0</v>
      </c>
      <c r="H3995">
        <f t="array" ref="H3995">FREQUENCY(IF('Data Transformation'!$B$4:$B$8425=B3987,'Data Transformation'!$G$4:$G$8425),'Bin Analysis'!$B3995)</f>
        <v>17</v>
      </c>
      <c r="I3995">
        <f t="shared" si="499"/>
        <v>0</v>
      </c>
      <c r="J3995">
        <f t="shared" si="500"/>
        <v>0</v>
      </c>
      <c r="K3995">
        <f>J3995*Weighting!$W$11</f>
        <v>0</v>
      </c>
      <c r="M3995" s="14"/>
    </row>
    <row r="3996" spans="1:25" x14ac:dyDescent="0.45">
      <c r="A3996" s="32">
        <f>IF(Weighting!$P$12&gt;0,B3996,"")</f>
        <v>0.96972357690000011</v>
      </c>
      <c r="B3996">
        <f>Weighting!$C$12</f>
        <v>0.96972357690000011</v>
      </c>
      <c r="C3996">
        <f>Weighting!$F$12</f>
        <v>0</v>
      </c>
      <c r="D3996">
        <f>IF(C3996=1,'Data Transformation'!$G$3+0.5*'Data Transformation'!$W$25,IF(C3997=1,D3997-'Data Transformation'!$W$25,FALSE))</f>
        <v>0.76999999999999991</v>
      </c>
      <c r="E3996">
        <f t="array" ref="E3996">IF(ISLOGICAL(D3996),"",FREQUENCY(IF('Data Transformation'!$B$425:$B$8425='Bin Analysis'!$B3987,'Data Transformation'!$G$425:$G$8425),D3996))</f>
        <v>17</v>
      </c>
      <c r="F3996" t="e">
        <f t="shared" si="498"/>
        <v>#VALUE!</v>
      </c>
      <c r="G3996">
        <f>Weighting!$H$12</f>
        <v>0</v>
      </c>
      <c r="H3996">
        <f t="array" ref="H3996">FREQUENCY(IF('Data Transformation'!$B$4:$B$8425=B3987,'Data Transformation'!$G$4:$G$8425),'Bin Analysis'!$B3996)</f>
        <v>17</v>
      </c>
      <c r="I3996">
        <f t="shared" si="499"/>
        <v>0</v>
      </c>
      <c r="J3996">
        <f t="shared" si="500"/>
        <v>0</v>
      </c>
      <c r="K3996">
        <f>J3996*Weighting!$W$12</f>
        <v>0</v>
      </c>
      <c r="M3996" s="14"/>
    </row>
    <row r="3997" spans="1:25" x14ac:dyDescent="0.45">
      <c r="A3997" s="32">
        <f>IF(Weighting!$P$13&gt;0,B3997,"")</f>
        <v>1.0753983736000001</v>
      </c>
      <c r="B3997">
        <f>Weighting!$C$13</f>
        <v>1.0753983736000001</v>
      </c>
      <c r="C3997">
        <f>Weighting!$F$13</f>
        <v>1</v>
      </c>
      <c r="D3997">
        <f>IF(C3997=1,'Data Transformation'!$G$3+0.5*'Data Transformation'!$W$25,IF(C3998=1,D3998-'Data Transformation'!$W$25,FALSE))</f>
        <v>1.17</v>
      </c>
      <c r="E3997">
        <f t="array" ref="E3997">IF(ISLOGICAL(D3997),"",FREQUENCY(IF('Data Transformation'!$B$425:$B$8425='Bin Analysis'!$B3987,'Data Transformation'!$G$425:$G$8425),D3997))</f>
        <v>17</v>
      </c>
      <c r="F3997">
        <f t="shared" si="498"/>
        <v>0</v>
      </c>
      <c r="G3997">
        <f>Weighting!$H$13</f>
        <v>0</v>
      </c>
      <c r="H3997">
        <f t="array" ref="H3997">FREQUENCY(IF('Data Transformation'!$B$4:$B$8425=B3987,'Data Transformation'!$G$4:$G$8425),'Bin Analysis'!$B3997)</f>
        <v>18</v>
      </c>
      <c r="I3997">
        <f t="shared" si="499"/>
        <v>1</v>
      </c>
      <c r="J3997">
        <f t="shared" si="500"/>
        <v>1</v>
      </c>
      <c r="K3997">
        <f>J3997*Weighting!$W$13</f>
        <v>1</v>
      </c>
      <c r="M3997" s="14"/>
    </row>
    <row r="3998" spans="1:25" x14ac:dyDescent="0.45">
      <c r="A3998" s="32">
        <f>IF(Weighting!$P$14&gt;0,B3998,"")</f>
        <v>1.1810731703000001</v>
      </c>
      <c r="B3998">
        <f>Weighting!$C$14</f>
        <v>1.1810731703000001</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18</v>
      </c>
      <c r="I3998">
        <f t="shared" si="499"/>
        <v>0</v>
      </c>
      <c r="J3998">
        <f t="shared" si="500"/>
        <v>0</v>
      </c>
      <c r="K3998">
        <f>J3998*Weighting!$W$14</f>
        <v>0</v>
      </c>
      <c r="M3998" s="14"/>
    </row>
    <row r="3999" spans="1:25" x14ac:dyDescent="0.45">
      <c r="A3999" s="32">
        <f>IF(Weighting!$P$15&gt;0,B3999,"")</f>
        <v>1.2867489670000001</v>
      </c>
      <c r="B3999">
        <f>Weighting!$C$15</f>
        <v>1.2867489670000001</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18</v>
      </c>
      <c r="I3999">
        <f t="shared" si="499"/>
        <v>0</v>
      </c>
      <c r="J3999">
        <f t="shared" si="500"/>
        <v>0</v>
      </c>
      <c r="K3999">
        <f>J3999*Weighting!$W$15</f>
        <v>0</v>
      </c>
      <c r="M3999" s="14"/>
    </row>
    <row r="4000" spans="1:25" x14ac:dyDescent="0.45">
      <c r="A4000" s="32" t="str">
        <f>IF(Weighting!$P$16&gt;0,B4000,"")</f>
        <v/>
      </c>
      <c r="B4000">
        <f>Weighting!$C$16</f>
        <v>1.3924227637000002</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18</v>
      </c>
      <c r="I4000">
        <f t="shared" si="499"/>
        <v>0</v>
      </c>
      <c r="J4000">
        <f t="shared" si="500"/>
        <v>0</v>
      </c>
      <c r="K4000">
        <f>J4000*Weighting!$W$16</f>
        <v>0</v>
      </c>
      <c r="M4000" s="14"/>
    </row>
    <row r="4001" spans="1:25" x14ac:dyDescent="0.45">
      <c r="A4001" s="32" t="str">
        <f>IF(Weighting!$P$17&gt;0,B4001,"")</f>
        <v/>
      </c>
      <c r="B4001">
        <f>Weighting!$C$17</f>
        <v>1.4980975604000002</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18</v>
      </c>
      <c r="I4001">
        <f t="shared" si="499"/>
        <v>0</v>
      </c>
      <c r="J4001">
        <f t="shared" si="500"/>
        <v>0</v>
      </c>
      <c r="K4001">
        <f>J4001*Weighting!$W$17</f>
        <v>0</v>
      </c>
      <c r="M4001" s="14"/>
    </row>
    <row r="4002" spans="1:25" x14ac:dyDescent="0.45">
      <c r="A4002" s="32" t="str">
        <f>IF(Weighting!$P$18&gt;0,B4002,"")</f>
        <v/>
      </c>
      <c r="B4002">
        <f>Weighting!$C$18</f>
        <v>1.6037723571000002</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18</v>
      </c>
      <c r="I4002">
        <f t="shared" si="499"/>
        <v>0</v>
      </c>
      <c r="J4002">
        <f t="shared" si="500"/>
        <v>0</v>
      </c>
      <c r="K4002">
        <f>J4002*Weighting!$W$18</f>
        <v>0</v>
      </c>
      <c r="M4002" s="14"/>
    </row>
    <row r="4003" spans="1:25" x14ac:dyDescent="0.45">
      <c r="A4003" s="32" t="str">
        <f>IF(Weighting!$P$19&gt;0,B4003,"")</f>
        <v/>
      </c>
      <c r="B4003">
        <f>Weighting!$C$19</f>
        <v>1.7094471538000002</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18</v>
      </c>
      <c r="I4003">
        <f t="shared" si="499"/>
        <v>0</v>
      </c>
      <c r="J4003">
        <f t="shared" si="500"/>
        <v>0</v>
      </c>
      <c r="K4003">
        <f>J4003*Weighting!$W$19</f>
        <v>0</v>
      </c>
      <c r="M4003" s="14"/>
    </row>
    <row r="4004" spans="1:25" x14ac:dyDescent="0.45">
      <c r="A4004" s="32" t="str">
        <f>IF(Weighting!$P$20&gt;0,B4004,"")</f>
        <v/>
      </c>
      <c r="B4004">
        <f>Weighting!$C$20</f>
        <v>1.8151219505000002</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18</v>
      </c>
      <c r="I4004">
        <f t="shared" si="499"/>
        <v>0</v>
      </c>
      <c r="J4004">
        <f t="shared" si="500"/>
        <v>0</v>
      </c>
      <c r="K4004">
        <f>J4004*Weighting!$W$20</f>
        <v>0</v>
      </c>
      <c r="M4004" s="14"/>
    </row>
    <row r="4005" spans="1:25" x14ac:dyDescent="0.45">
      <c r="A4005" s="32" t="str">
        <f>IF(Weighting!$P$21&gt;0,B4005,"")</f>
        <v/>
      </c>
      <c r="B4005">
        <f>Weighting!$C$21</f>
        <v>1.9207967472000003</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18</v>
      </c>
      <c r="I4005">
        <f t="shared" si="499"/>
        <v>0</v>
      </c>
      <c r="J4005">
        <f t="shared" si="500"/>
        <v>0</v>
      </c>
      <c r="K4005">
        <f>J4005*Weighting!$W$21</f>
        <v>0</v>
      </c>
      <c r="M4005" s="14"/>
    </row>
    <row r="4006" spans="1:25" x14ac:dyDescent="0.45">
      <c r="A4006" s="32" t="str">
        <f>IF(Weighting!$P$22&gt;0,B4006,"")</f>
        <v/>
      </c>
      <c r="B4006">
        <f>Weighting!$C$22</f>
        <v>2.0264715439000001</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18</v>
      </c>
      <c r="I4006">
        <f t="shared" si="499"/>
        <v>0</v>
      </c>
      <c r="J4006">
        <f t="shared" si="500"/>
        <v>0</v>
      </c>
      <c r="K4006">
        <f>J4006*Weighting!$W$22</f>
        <v>0</v>
      </c>
      <c r="M4006" s="14"/>
    </row>
    <row r="4007" spans="1:25" x14ac:dyDescent="0.45">
      <c r="A4007" s="32" t="str">
        <f>IF(Weighting!$P$23&gt;0,B4007,"")</f>
        <v/>
      </c>
      <c r="B4007">
        <f>Weighting!$C$23</f>
        <v>2.1321463405999999</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18</v>
      </c>
      <c r="I4007">
        <f t="shared" si="499"/>
        <v>0</v>
      </c>
      <c r="J4007">
        <f t="shared" si="500"/>
        <v>0</v>
      </c>
      <c r="K4007">
        <f>J4007*Weighting!$W$23</f>
        <v>0</v>
      </c>
      <c r="M4007" s="14"/>
    </row>
    <row r="4008" spans="1:25" x14ac:dyDescent="0.45">
      <c r="A4008" s="32" t="str">
        <f>IF(Weighting!$P$24&gt;0,B4008,"")</f>
        <v/>
      </c>
      <c r="B4008">
        <f>Weighting!$C$24</f>
        <v>2.2378211372999997</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18</v>
      </c>
      <c r="I4008">
        <f t="shared" si="499"/>
        <v>0</v>
      </c>
      <c r="J4008">
        <f t="shared" si="500"/>
        <v>0</v>
      </c>
      <c r="K4008">
        <f>J4008*Weighting!$W$24</f>
        <v>0</v>
      </c>
      <c r="M4008" s="14"/>
    </row>
    <row r="4009" spans="1:25" x14ac:dyDescent="0.45">
      <c r="A4009" s="32" t="str">
        <f>IF(Weighting!$P$25&gt;0,B4009,"")</f>
        <v/>
      </c>
      <c r="B4009">
        <f>Weighting!$C$25</f>
        <v>2.3434959339999994</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18</v>
      </c>
      <c r="I4009">
        <f t="shared" si="499"/>
        <v>0</v>
      </c>
      <c r="J4009">
        <f t="shared" si="500"/>
        <v>0</v>
      </c>
      <c r="K4009">
        <f>J4009*Weighting!$W$25</f>
        <v>0</v>
      </c>
      <c r="M4009" s="14"/>
    </row>
    <row r="4010" spans="1:25" x14ac:dyDescent="0.45">
      <c r="O4010"/>
      <c r="P4010"/>
      <c r="Q4010"/>
      <c r="R4010"/>
    </row>
    <row r="4011" spans="1:25" ht="23.15" x14ac:dyDescent="0.6">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20</v>
      </c>
      <c r="N4011" s="27">
        <f>IF('Input and Summary Results'!$J$16="minimum",'Bin Analysis'!X4012/(M4011-1),'Bin Analysis'!Y4011/('Bin Analysis'!M4011-1))</f>
        <v>0</v>
      </c>
      <c r="O4011" s="27">
        <f>IF(M4011=FALSE,NA(),(VLOOKUP(1,C4014:K4033,4,FALSE))/(M4011-1))</f>
        <v>0.63157894736842102</v>
      </c>
      <c r="P4011" s="27">
        <f>IF(M4011=FALSE,NA(),SUM(J4014:J4033)/Weighting!$S$5)</f>
        <v>0.8</v>
      </c>
      <c r="Q4011" s="27">
        <f>IF(M4011=FALSE,NA(),SUM(K4014:K4033)/Weighting!$S$6)</f>
        <v>0.78260869565217395</v>
      </c>
      <c r="R4011" s="27">
        <f>IF(M4011=FALSE,NA(),(VLOOKUP(1,G4014:K4033,3,FALSE))/(M4011-1))</f>
        <v>5.2631578947368418E-2</v>
      </c>
      <c r="S4011" s="22" t="str">
        <f>IF(M4011=FALSE,NA(),IF(SUM(J4014:J4033)=2,"yes","no"))</f>
        <v>no</v>
      </c>
      <c r="X4011" s="2" cm="2">
        <f t="array" ref="X4011:X4012">FREQUENCY(IF('Data Transformation'!$B$425:$B$6424='Bin Analysis'!L4011,'Data Transformation'!$G$425:$G$6424),'Data Transformation'!$U$11)</f>
        <v>19</v>
      </c>
      <c r="Y4011" s="2" cm="2">
        <f t="array" ref="Y4011:Y4012">FREQUENCY(IF('Data Transformation'!$B$425:$B$6424='Bin Analysis'!L4011,'Data Transformation'!$G$425:$G$6424),'Data Transformation'!$U$12)</f>
        <v>7</v>
      </c>
    </row>
    <row r="4012" spans="1:25" x14ac:dyDescent="0.45">
      <c r="A4012" s="14" t="s">
        <v>67</v>
      </c>
      <c r="B4012" t="s">
        <v>47</v>
      </c>
      <c r="C4012" t="s">
        <v>5</v>
      </c>
      <c r="D4012" t="s">
        <v>100</v>
      </c>
      <c r="E4012" t="s">
        <v>101</v>
      </c>
      <c r="F4012" t="s">
        <v>102</v>
      </c>
      <c r="G4012" t="s">
        <v>70</v>
      </c>
      <c r="H4012" t="s">
        <v>31</v>
      </c>
      <c r="I4012" t="s">
        <v>32</v>
      </c>
      <c r="J4012" t="s">
        <v>46</v>
      </c>
      <c r="K4012" s="14" t="s">
        <v>45</v>
      </c>
      <c r="M4012" s="14"/>
      <c r="X4012" s="2">
        <v>0</v>
      </c>
      <c r="Y4012" s="2">
        <v>12</v>
      </c>
    </row>
    <row r="4013" spans="1:25" x14ac:dyDescent="0.4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45">
      <c r="A4014" s="32">
        <f>IF(Weighting!$P$6&gt;0,B4014,"")</f>
        <v>0.3356747967</v>
      </c>
      <c r="B4014">
        <f>Weighting!$C$6</f>
        <v>0.3356747967</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1</v>
      </c>
      <c r="I4014">
        <f>H4014-H4013</f>
        <v>1</v>
      </c>
      <c r="J4014">
        <f>IF(I4014=0,0,1)</f>
        <v>1</v>
      </c>
      <c r="K4014">
        <f>J4014*Weighting!$W$6</f>
        <v>1</v>
      </c>
      <c r="M4014" s="14"/>
    </row>
    <row r="4015" spans="1:25" x14ac:dyDescent="0.45">
      <c r="A4015" s="32">
        <f>IF(Weighting!$P$7&gt;0,B4015,"")</f>
        <v>0.44134959340000002</v>
      </c>
      <c r="B4015">
        <f>Weighting!$C$7</f>
        <v>0.44134959340000002</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1</v>
      </c>
      <c r="I4015">
        <f t="shared" ref="I4015:I4033" si="502">H4015-H4014</f>
        <v>0</v>
      </c>
      <c r="J4015">
        <f>IF(I4015=0,0,1)</f>
        <v>0</v>
      </c>
      <c r="K4015">
        <f>J4015*Weighting!$W$7</f>
        <v>0</v>
      </c>
      <c r="M4015" s="14"/>
    </row>
    <row r="4016" spans="1:25" x14ac:dyDescent="0.45">
      <c r="A4016" s="32">
        <f>IF(Weighting!$P$8&gt;0,B4016,"")</f>
        <v>0.54702439010000004</v>
      </c>
      <c r="B4016">
        <f>Weighting!$C$8</f>
        <v>0.54702439010000004</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2</v>
      </c>
      <c r="I4016">
        <f t="shared" si="502"/>
        <v>1</v>
      </c>
      <c r="J4016">
        <f t="shared" ref="J4016:J4033" si="503">IF(I4016=0,0,1)</f>
        <v>1</v>
      </c>
      <c r="K4016">
        <f>J4016*Weighting!$W$8</f>
        <v>3</v>
      </c>
      <c r="M4016" s="14"/>
    </row>
    <row r="4017" spans="1:13" x14ac:dyDescent="0.45">
      <c r="A4017" s="32">
        <f>IF(Weighting!$P$9&gt;0,B4017,"")</f>
        <v>0.65269918680000005</v>
      </c>
      <c r="B4017" s="50">
        <f>Weighting!$C$9</f>
        <v>0.65269918680000005</v>
      </c>
      <c r="C4017">
        <f>Weighting!$F$9</f>
        <v>0</v>
      </c>
      <c r="D4017" t="b">
        <f>IF(C4017=1,'Data Transformation'!$G$3+0.5*'Data Transformation'!$W$25,IF(C4018=1,D4018-'Data Transformation'!$W$25,FALSE))</f>
        <v>0</v>
      </c>
      <c r="E4017" t="str">
        <f t="array" ref="E4017">IF(ISLOGICAL(D4017),"",FREQUENCY(IF('Data Transformation'!$B$425:$B$8425='Bin Analysis'!$B4011,'Data Transformation'!$G$425:$G$8425),D4017))</f>
        <v/>
      </c>
      <c r="F4017" t="str">
        <f t="shared" si="501"/>
        <v/>
      </c>
      <c r="G4017">
        <f>Weighting!$H$9</f>
        <v>0</v>
      </c>
      <c r="H4017">
        <f t="array" ref="H4017">FREQUENCY(IF('Data Transformation'!$B$4:$B$8425=B4011,'Data Transformation'!$G$4:$G$8425),'Bin Analysis'!$B4017)</f>
        <v>3</v>
      </c>
      <c r="I4017">
        <f t="shared" si="502"/>
        <v>1</v>
      </c>
      <c r="J4017">
        <f t="shared" si="503"/>
        <v>1</v>
      </c>
      <c r="K4017">
        <f>J4017*Weighting!$W$9</f>
        <v>3</v>
      </c>
      <c r="M4017" s="14"/>
    </row>
    <row r="4018" spans="1:13" x14ac:dyDescent="0.45">
      <c r="A4018" s="32">
        <f>IF(Weighting!$P$10&gt;0,B4018,"")</f>
        <v>0.75837398350000007</v>
      </c>
      <c r="B4018">
        <f>Weighting!$C$10</f>
        <v>0.75837398350000007</v>
      </c>
      <c r="C4018">
        <f>Weighting!$F$10</f>
        <v>0</v>
      </c>
      <c r="D4018" t="b">
        <f>IF(C4018=1,'Data Transformation'!$G$3+0.5*'Data Transformation'!$W$25,IF(C4019=1,D4019-'Data Transformation'!$W$25,FALSE))</f>
        <v>0</v>
      </c>
      <c r="E4018" t="str">
        <f t="array" ref="E4018">IF(ISLOGICAL(D4018),"",FREQUENCY(IF('Data Transformation'!$B$425:$B$8425='Bin Analysis'!$B4011,'Data Transformation'!$G$425:$G$8425),D4018))</f>
        <v/>
      </c>
      <c r="F4018" t="str">
        <f t="shared" si="501"/>
        <v/>
      </c>
      <c r="G4018">
        <f>Weighting!$H$10</f>
        <v>0</v>
      </c>
      <c r="H4018">
        <f t="array" ref="H4018">FREQUENCY(IF('Data Transformation'!$B$4:$B$8425=B4011,'Data Transformation'!$G$4:$G$8425),'Bin Analysis'!$B4018)</f>
        <v>7</v>
      </c>
      <c r="I4018">
        <f t="shared" si="502"/>
        <v>4</v>
      </c>
      <c r="J4018">
        <f t="shared" si="503"/>
        <v>1</v>
      </c>
      <c r="K4018">
        <f>J4018*Weighting!$W$10</f>
        <v>3</v>
      </c>
      <c r="M4018" s="14"/>
    </row>
    <row r="4019" spans="1:13" x14ac:dyDescent="0.45">
      <c r="A4019" s="32">
        <f>IF(Weighting!$P$11&gt;0,B4019,"")</f>
        <v>0.86404878020000009</v>
      </c>
      <c r="B4019">
        <f>Weighting!$C$11</f>
        <v>0.86404878020000009</v>
      </c>
      <c r="C4019">
        <f>Weighting!$F$11</f>
        <v>0</v>
      </c>
      <c r="D4019" t="b">
        <f>IF(C4019=1,'Data Transformation'!$G$3+0.5*'Data Transformation'!$W$25,IF(C4020=1,D4020-'Data Transformation'!$W$25,FALSE))</f>
        <v>0</v>
      </c>
      <c r="E4019" t="str">
        <f t="array" ref="E4019">IF(ISLOGICAL(D4019),"",FREQUENCY(IF('Data Transformation'!$B$425:$B$8425='Bin Analysis'!$B4011,'Data Transformation'!$G$425:$G$8425),D4019))</f>
        <v/>
      </c>
      <c r="F4019" t="str">
        <f t="shared" si="501"/>
        <v/>
      </c>
      <c r="G4019">
        <f>Weighting!$H$11</f>
        <v>0</v>
      </c>
      <c r="H4019">
        <f t="array" ref="H4019">FREQUENCY(IF('Data Transformation'!$B$4:$B$8425=B4011,'Data Transformation'!$G$4:$G$8425),'Bin Analysis'!$B4019)</f>
        <v>8</v>
      </c>
      <c r="I4019">
        <f t="shared" si="502"/>
        <v>1</v>
      </c>
      <c r="J4019">
        <f t="shared" si="503"/>
        <v>1</v>
      </c>
      <c r="K4019">
        <f>J4019*Weighting!$W$11</f>
        <v>3</v>
      </c>
      <c r="M4019" s="14"/>
    </row>
    <row r="4020" spans="1:13" x14ac:dyDescent="0.45">
      <c r="A4020" s="32">
        <f>IF(Weighting!$P$12&gt;0,B4020,"")</f>
        <v>0.96972357690000011</v>
      </c>
      <c r="B4020">
        <f>Weighting!$C$12</f>
        <v>0.96972357690000011</v>
      </c>
      <c r="C4020">
        <f>Weighting!$F$12</f>
        <v>0</v>
      </c>
      <c r="D4020">
        <f>IF(C4020=1,'Data Transformation'!$G$3+0.5*'Data Transformation'!$W$25,IF(C4021=1,D4021-'Data Transformation'!$W$25,FALSE))</f>
        <v>0.76999999999999991</v>
      </c>
      <c r="E4020">
        <f t="array" ref="E4020">IF(ISLOGICAL(D4020),"",FREQUENCY(IF('Data Transformation'!$B$425:$B$8425='Bin Analysis'!$B4011,'Data Transformation'!$G$425:$G$8425),D4020))</f>
        <v>7</v>
      </c>
      <c r="F4020" t="e">
        <f t="shared" si="501"/>
        <v>#VALUE!</v>
      </c>
      <c r="G4020">
        <f>Weighting!$H$12</f>
        <v>0</v>
      </c>
      <c r="H4020">
        <f t="array" ref="H4020">FREQUENCY(IF('Data Transformation'!$B$4:$B$8425=B4011,'Data Transformation'!$G$4:$G$8425),'Bin Analysis'!$B4020)</f>
        <v>14</v>
      </c>
      <c r="I4020">
        <f t="shared" si="502"/>
        <v>6</v>
      </c>
      <c r="J4020">
        <f t="shared" si="503"/>
        <v>1</v>
      </c>
      <c r="K4020">
        <f>J4020*Weighting!$W$12</f>
        <v>2</v>
      </c>
      <c r="M4020" s="14"/>
    </row>
    <row r="4021" spans="1:13" x14ac:dyDescent="0.45">
      <c r="A4021" s="32">
        <f>IF(Weighting!$P$13&gt;0,B4021,"")</f>
        <v>1.0753983736000001</v>
      </c>
      <c r="B4021">
        <f>Weighting!$C$13</f>
        <v>1.0753983736000001</v>
      </c>
      <c r="C4021">
        <f>Weighting!$F$13</f>
        <v>1</v>
      </c>
      <c r="D4021">
        <f>IF(C4021=1,'Data Transformation'!$G$3+0.5*'Data Transformation'!$W$25,IF(C4022=1,D4022-'Data Transformation'!$W$25,FALSE))</f>
        <v>1.17</v>
      </c>
      <c r="E4021">
        <f t="array" ref="E4021">IF(ISLOGICAL(D4021),"",FREQUENCY(IF('Data Transformation'!$B$425:$B$8425='Bin Analysis'!$B4011,'Data Transformation'!$G$425:$G$8425),D4021))</f>
        <v>19</v>
      </c>
      <c r="F4021">
        <f t="shared" si="501"/>
        <v>12</v>
      </c>
      <c r="G4021">
        <f>Weighting!$H$13</f>
        <v>0</v>
      </c>
      <c r="H4021">
        <f t="array" ref="H4021">FREQUENCY(IF('Data Transformation'!$B$4:$B$8425=B4011,'Data Transformation'!$G$4:$G$8425),'Bin Analysis'!$B4021)</f>
        <v>19</v>
      </c>
      <c r="I4021">
        <f t="shared" si="502"/>
        <v>5</v>
      </c>
      <c r="J4021">
        <f t="shared" si="503"/>
        <v>1</v>
      </c>
      <c r="K4021">
        <f>J4021*Weighting!$W$13</f>
        <v>1</v>
      </c>
      <c r="M4021" s="14"/>
    </row>
    <row r="4022" spans="1:13" x14ac:dyDescent="0.45">
      <c r="A4022" s="32">
        <f>IF(Weighting!$P$14&gt;0,B4022,"")</f>
        <v>1.1810731703000001</v>
      </c>
      <c r="B4022">
        <f>Weighting!$C$14</f>
        <v>1.1810731703000001</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20</v>
      </c>
      <c r="I4022">
        <f t="shared" si="502"/>
        <v>1</v>
      </c>
      <c r="J4022">
        <f t="shared" si="503"/>
        <v>1</v>
      </c>
      <c r="K4022">
        <f>J4022*Weighting!$W$14</f>
        <v>2</v>
      </c>
      <c r="M4022" s="14"/>
    </row>
    <row r="4023" spans="1:13" x14ac:dyDescent="0.45">
      <c r="A4023" s="32">
        <f>IF(Weighting!$P$15&gt;0,B4023,"")</f>
        <v>1.2867489670000001</v>
      </c>
      <c r="B4023">
        <f>Weighting!$C$15</f>
        <v>1.2867489670000001</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20</v>
      </c>
      <c r="I4023">
        <f t="shared" si="502"/>
        <v>0</v>
      </c>
      <c r="J4023">
        <f t="shared" si="503"/>
        <v>0</v>
      </c>
      <c r="K4023">
        <f>J4023*Weighting!$W$15</f>
        <v>0</v>
      </c>
      <c r="M4023" s="14"/>
    </row>
    <row r="4024" spans="1:13" x14ac:dyDescent="0.45">
      <c r="A4024" s="32" t="str">
        <f>IF(Weighting!$P$16&gt;0,B4024,"")</f>
        <v/>
      </c>
      <c r="B4024">
        <f>Weighting!$C$16</f>
        <v>1.3924227637000002</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20</v>
      </c>
      <c r="I4024">
        <f t="shared" si="502"/>
        <v>0</v>
      </c>
      <c r="J4024">
        <f t="shared" si="503"/>
        <v>0</v>
      </c>
      <c r="K4024">
        <f>J4024*Weighting!$W$16</f>
        <v>0</v>
      </c>
      <c r="M4024" s="14"/>
    </row>
    <row r="4025" spans="1:13" x14ac:dyDescent="0.45">
      <c r="A4025" s="32" t="str">
        <f>IF(Weighting!$P$17&gt;0,B4025,"")</f>
        <v/>
      </c>
      <c r="B4025">
        <f>Weighting!$C$17</f>
        <v>1.4980975604000002</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20</v>
      </c>
      <c r="I4025">
        <f t="shared" si="502"/>
        <v>0</v>
      </c>
      <c r="J4025">
        <f t="shared" si="503"/>
        <v>0</v>
      </c>
      <c r="K4025">
        <f>J4025*Weighting!$W$17</f>
        <v>0</v>
      </c>
      <c r="M4025" s="14"/>
    </row>
    <row r="4026" spans="1:13" x14ac:dyDescent="0.45">
      <c r="A4026" s="32" t="str">
        <f>IF(Weighting!$P$18&gt;0,B4026,"")</f>
        <v/>
      </c>
      <c r="B4026">
        <f>Weighting!$C$18</f>
        <v>1.6037723571000002</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20</v>
      </c>
      <c r="I4026">
        <f t="shared" si="502"/>
        <v>0</v>
      </c>
      <c r="J4026">
        <f t="shared" si="503"/>
        <v>0</v>
      </c>
      <c r="K4026">
        <f>J4026*Weighting!$W$18</f>
        <v>0</v>
      </c>
      <c r="M4026" s="14"/>
    </row>
    <row r="4027" spans="1:13" x14ac:dyDescent="0.45">
      <c r="A4027" s="32" t="str">
        <f>IF(Weighting!$P$19&gt;0,B4027,"")</f>
        <v/>
      </c>
      <c r="B4027">
        <f>Weighting!$C$19</f>
        <v>1.7094471538000002</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20</v>
      </c>
      <c r="I4027">
        <f t="shared" si="502"/>
        <v>0</v>
      </c>
      <c r="J4027">
        <f t="shared" si="503"/>
        <v>0</v>
      </c>
      <c r="K4027">
        <f>J4027*Weighting!$W$19</f>
        <v>0</v>
      </c>
      <c r="M4027" s="14"/>
    </row>
    <row r="4028" spans="1:13" x14ac:dyDescent="0.45">
      <c r="A4028" s="32" t="str">
        <f>IF(Weighting!$P$20&gt;0,B4028,"")</f>
        <v/>
      </c>
      <c r="B4028">
        <f>Weighting!$C$20</f>
        <v>1.8151219505000002</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20</v>
      </c>
      <c r="I4028">
        <f t="shared" si="502"/>
        <v>0</v>
      </c>
      <c r="J4028">
        <f t="shared" si="503"/>
        <v>0</v>
      </c>
      <c r="K4028">
        <f>J4028*Weighting!$W$20</f>
        <v>0</v>
      </c>
      <c r="M4028" s="14"/>
    </row>
    <row r="4029" spans="1:13" x14ac:dyDescent="0.45">
      <c r="A4029" s="32" t="str">
        <f>IF(Weighting!$P$21&gt;0,B4029,"")</f>
        <v/>
      </c>
      <c r="B4029">
        <f>Weighting!$C$21</f>
        <v>1.9207967472000003</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20</v>
      </c>
      <c r="I4029">
        <f t="shared" si="502"/>
        <v>0</v>
      </c>
      <c r="J4029">
        <f t="shared" si="503"/>
        <v>0</v>
      </c>
      <c r="K4029">
        <f>J4029*Weighting!$W$21</f>
        <v>0</v>
      </c>
      <c r="M4029" s="14"/>
    </row>
    <row r="4030" spans="1:13" x14ac:dyDescent="0.45">
      <c r="A4030" s="32" t="str">
        <f>IF(Weighting!$P$22&gt;0,B4030,"")</f>
        <v/>
      </c>
      <c r="B4030">
        <f>Weighting!$C$22</f>
        <v>2.0264715439000001</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20</v>
      </c>
      <c r="I4030">
        <f t="shared" si="502"/>
        <v>0</v>
      </c>
      <c r="J4030">
        <f t="shared" si="503"/>
        <v>0</v>
      </c>
      <c r="K4030">
        <f>J4030*Weighting!$W$22</f>
        <v>0</v>
      </c>
      <c r="M4030" s="14"/>
    </row>
    <row r="4031" spans="1:13" x14ac:dyDescent="0.45">
      <c r="A4031" s="32" t="str">
        <f>IF(Weighting!$P$23&gt;0,B4031,"")</f>
        <v/>
      </c>
      <c r="B4031">
        <f>Weighting!$C$23</f>
        <v>2.1321463405999999</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20</v>
      </c>
      <c r="I4031">
        <f t="shared" si="502"/>
        <v>0</v>
      </c>
      <c r="J4031">
        <f t="shared" si="503"/>
        <v>0</v>
      </c>
      <c r="K4031">
        <f>J4031*Weighting!$W$23</f>
        <v>0</v>
      </c>
      <c r="M4031" s="14"/>
    </row>
    <row r="4032" spans="1:13" x14ac:dyDescent="0.45">
      <c r="A4032" s="32" t="str">
        <f>IF(Weighting!$P$24&gt;0,B4032,"")</f>
        <v/>
      </c>
      <c r="B4032">
        <f>Weighting!$C$24</f>
        <v>2.2378211372999997</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20</v>
      </c>
      <c r="I4032">
        <f t="shared" si="502"/>
        <v>0</v>
      </c>
      <c r="J4032">
        <f t="shared" si="503"/>
        <v>0</v>
      </c>
      <c r="K4032">
        <f>J4032*Weighting!$W$24</f>
        <v>0</v>
      </c>
      <c r="M4032" s="14"/>
    </row>
    <row r="4033" spans="1:25" x14ac:dyDescent="0.45">
      <c r="A4033" s="32" t="str">
        <f>IF(Weighting!$P$25&gt;0,B4033,"")</f>
        <v/>
      </c>
      <c r="B4033">
        <f>Weighting!$C$25</f>
        <v>2.3434959339999994</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20</v>
      </c>
      <c r="I4033">
        <f t="shared" si="502"/>
        <v>0</v>
      </c>
      <c r="J4033">
        <f t="shared" si="503"/>
        <v>0</v>
      </c>
      <c r="K4033">
        <f>J4033*Weighting!$W$25</f>
        <v>0</v>
      </c>
      <c r="M4033" s="14"/>
    </row>
    <row r="4034" spans="1:25" x14ac:dyDescent="0.45">
      <c r="O4034"/>
      <c r="P4034"/>
      <c r="Q4034"/>
      <c r="R4034"/>
    </row>
    <row r="4035" spans="1:25" ht="23.15" x14ac:dyDescent="0.6">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19</v>
      </c>
      <c r="N4035" s="27">
        <f>IF('Input and Summary Results'!$J$16="minimum",'Bin Analysis'!X4036/(M4035-1),'Bin Analysis'!Y4035/('Bin Analysis'!M4035-1))</f>
        <v>0</v>
      </c>
      <c r="O4035" s="27">
        <f>IF(M4035=FALSE,NA(),(VLOOKUP(1,C4038:K4057,4,FALSE))/(M4035-1))</f>
        <v>0.27777777777777779</v>
      </c>
      <c r="P4035" s="27">
        <f>IF(M4035=FALSE,NA(),SUM(J4038:J4057)/Weighting!$S$5)</f>
        <v>0.5</v>
      </c>
      <c r="Q4035" s="27">
        <f>IF(M4035=FALSE,NA(),SUM(K4038:K4057)/Weighting!$S$6)</f>
        <v>0.43478260869565216</v>
      </c>
      <c r="R4035" s="27">
        <f>IF(M4035=FALSE,NA(),(VLOOKUP(1,G4038:K4057,3,FALSE))/(M4035-1))</f>
        <v>0.61111111111111116</v>
      </c>
      <c r="S4035" s="22" t="str">
        <f>IF(M4035=FALSE,NA(),IF(SUM(J4038:J4057)=2,"yes","no"))</f>
        <v>no</v>
      </c>
      <c r="X4035" s="2" cm="2">
        <f t="array" ref="X4035:X4036">FREQUENCY(IF('Data Transformation'!$B$425:$B$6424='Bin Analysis'!L4035,'Data Transformation'!$G$425:$G$6424),'Data Transformation'!$U$11)</f>
        <v>18</v>
      </c>
      <c r="Y4035" s="2" cm="2">
        <f t="array" ref="Y4035:Y4036">FREQUENCY(IF('Data Transformation'!$B$425:$B$6424='Bin Analysis'!L4035,'Data Transformation'!$G$425:$G$6424),'Data Transformation'!$U$12)</f>
        <v>13</v>
      </c>
    </row>
    <row r="4036" spans="1:25" x14ac:dyDescent="0.45">
      <c r="A4036" s="14" t="s">
        <v>67</v>
      </c>
      <c r="B4036" t="s">
        <v>47</v>
      </c>
      <c r="C4036" t="s">
        <v>5</v>
      </c>
      <c r="D4036" t="s">
        <v>100</v>
      </c>
      <c r="E4036" t="s">
        <v>101</v>
      </c>
      <c r="F4036" t="s">
        <v>102</v>
      </c>
      <c r="G4036" t="s">
        <v>70</v>
      </c>
      <c r="H4036" t="s">
        <v>31</v>
      </c>
      <c r="I4036" t="s">
        <v>32</v>
      </c>
      <c r="J4036" t="s">
        <v>46</v>
      </c>
      <c r="K4036" s="14" t="s">
        <v>45</v>
      </c>
      <c r="M4036" s="14"/>
      <c r="X4036" s="2">
        <v>0</v>
      </c>
      <c r="Y4036" s="2">
        <v>5</v>
      </c>
    </row>
    <row r="4037" spans="1:25" x14ac:dyDescent="0.4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45">
      <c r="A4038" s="32">
        <f>IF(Weighting!$P$6&gt;0,B4038,"")</f>
        <v>0.3356747967</v>
      </c>
      <c r="B4038">
        <f>Weighting!$C$6</f>
        <v>0.3356747967</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45">
      <c r="A4039" s="32">
        <f>IF(Weighting!$P$7&gt;0,B4039,"")</f>
        <v>0.44134959340000002</v>
      </c>
      <c r="B4039">
        <f>Weighting!$C$7</f>
        <v>0.44134959340000002</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11</v>
      </c>
      <c r="I4039">
        <f t="shared" ref="I4039:I4057" si="505">H4039-H4038</f>
        <v>0</v>
      </c>
      <c r="J4039">
        <f>IF(I4039=0,0,1)</f>
        <v>0</v>
      </c>
      <c r="K4039">
        <f>J4039*Weighting!$W$7</f>
        <v>0</v>
      </c>
      <c r="M4039" s="14"/>
    </row>
    <row r="4040" spans="1:25" x14ac:dyDescent="0.45">
      <c r="A4040" s="32">
        <f>IF(Weighting!$P$8&gt;0,B4040,"")</f>
        <v>0.54702439010000004</v>
      </c>
      <c r="B4040">
        <f>Weighting!$C$8</f>
        <v>0.54702439010000004</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12</v>
      </c>
      <c r="I4040">
        <f t="shared" si="505"/>
        <v>1</v>
      </c>
      <c r="J4040">
        <f t="shared" ref="J4040:J4057" si="506">IF(I4040=0,0,1)</f>
        <v>1</v>
      </c>
      <c r="K4040">
        <f>J4040*Weighting!$W$8</f>
        <v>3</v>
      </c>
      <c r="M4040" s="14"/>
    </row>
    <row r="4041" spans="1:25" x14ac:dyDescent="0.45">
      <c r="A4041" s="32">
        <f>IF(Weighting!$P$9&gt;0,B4041,"")</f>
        <v>0.65269918680000005</v>
      </c>
      <c r="B4041" s="50">
        <f>Weighting!$C$9</f>
        <v>0.65269918680000005</v>
      </c>
      <c r="C4041">
        <f>Weighting!$F$9</f>
        <v>0</v>
      </c>
      <c r="D4041" t="b">
        <f>IF(C4041=1,'Data Transformation'!$G$3+0.5*'Data Transformation'!$W$25,IF(C4042=1,D4042-'Data Transformation'!$W$25,FALSE))</f>
        <v>0</v>
      </c>
      <c r="E4041" t="str">
        <f t="array" ref="E4041">IF(ISLOGICAL(D4041),"",FREQUENCY(IF('Data Transformation'!$B$425:$B$8425='Bin Analysis'!$B4035,'Data Transformation'!$G$425:$G$8425),D4041))</f>
        <v/>
      </c>
      <c r="F4041" t="str">
        <f t="shared" si="504"/>
        <v/>
      </c>
      <c r="G4041">
        <f>Weighting!$H$9</f>
        <v>0</v>
      </c>
      <c r="H4041">
        <f t="array" ref="H4041">FREQUENCY(IF('Data Transformation'!$B$4:$B$8425=B4035,'Data Transformation'!$G$4:$G$8425),'Bin Analysis'!$B4041)</f>
        <v>12</v>
      </c>
      <c r="I4041">
        <f t="shared" si="505"/>
        <v>0</v>
      </c>
      <c r="J4041">
        <f t="shared" si="506"/>
        <v>0</v>
      </c>
      <c r="K4041">
        <f>J4041*Weighting!$W$9</f>
        <v>0</v>
      </c>
      <c r="M4041" s="14"/>
    </row>
    <row r="4042" spans="1:25" x14ac:dyDescent="0.45">
      <c r="A4042" s="32">
        <f>IF(Weighting!$P$10&gt;0,B4042,"")</f>
        <v>0.75837398350000007</v>
      </c>
      <c r="B4042">
        <f>Weighting!$C$10</f>
        <v>0.75837398350000007</v>
      </c>
      <c r="C4042">
        <f>Weighting!$F$10</f>
        <v>0</v>
      </c>
      <c r="D4042" t="b">
        <f>IF(C4042=1,'Data Transformation'!$G$3+0.5*'Data Transformation'!$W$25,IF(C4043=1,D4043-'Data Transformation'!$W$25,FALSE))</f>
        <v>0</v>
      </c>
      <c r="E4042" t="str">
        <f t="array" ref="E4042">IF(ISLOGICAL(D4042),"",FREQUENCY(IF('Data Transformation'!$B$425:$B$8425='Bin Analysis'!$B4035,'Data Transformation'!$G$425:$G$8425),D4042))</f>
        <v/>
      </c>
      <c r="F4042" t="str">
        <f t="shared" si="504"/>
        <v/>
      </c>
      <c r="G4042">
        <f>Weighting!$H$10</f>
        <v>0</v>
      </c>
      <c r="H4042">
        <f t="array" ref="H4042">FREQUENCY(IF('Data Transformation'!$B$4:$B$8425=B4035,'Data Transformation'!$G$4:$G$8425),'Bin Analysis'!$B4042)</f>
        <v>12</v>
      </c>
      <c r="I4042">
        <f t="shared" si="505"/>
        <v>0</v>
      </c>
      <c r="J4042">
        <f t="shared" si="506"/>
        <v>0</v>
      </c>
      <c r="K4042">
        <f>J4042*Weighting!$W$10</f>
        <v>0</v>
      </c>
      <c r="M4042" s="14"/>
    </row>
    <row r="4043" spans="1:25" x14ac:dyDescent="0.45">
      <c r="A4043" s="32">
        <f>IF(Weighting!$P$11&gt;0,B4043,"")</f>
        <v>0.86404878020000009</v>
      </c>
      <c r="B4043">
        <f>Weighting!$C$11</f>
        <v>0.86404878020000009</v>
      </c>
      <c r="C4043">
        <f>Weighting!$F$11</f>
        <v>0</v>
      </c>
      <c r="D4043" t="b">
        <f>IF(C4043=1,'Data Transformation'!$G$3+0.5*'Data Transformation'!$W$25,IF(C4044=1,D4044-'Data Transformation'!$W$25,FALSE))</f>
        <v>0</v>
      </c>
      <c r="E4043" t="str">
        <f t="array" ref="E4043">IF(ISLOGICAL(D4043),"",FREQUENCY(IF('Data Transformation'!$B$425:$B$8425='Bin Analysis'!$B4035,'Data Transformation'!$G$425:$G$8425),D4043))</f>
        <v/>
      </c>
      <c r="F4043" t="str">
        <f t="shared" si="504"/>
        <v/>
      </c>
      <c r="G4043">
        <f>Weighting!$H$11</f>
        <v>0</v>
      </c>
      <c r="H4043">
        <f t="array" ref="H4043">FREQUENCY(IF('Data Transformation'!$B$4:$B$8425=B4035,'Data Transformation'!$G$4:$G$8425),'Bin Analysis'!$B4043)</f>
        <v>13</v>
      </c>
      <c r="I4043">
        <f t="shared" si="505"/>
        <v>1</v>
      </c>
      <c r="J4043">
        <f t="shared" si="506"/>
        <v>1</v>
      </c>
      <c r="K4043">
        <f>J4043*Weighting!$W$11</f>
        <v>3</v>
      </c>
      <c r="M4043" s="14"/>
    </row>
    <row r="4044" spans="1:25" x14ac:dyDescent="0.45">
      <c r="A4044" s="32">
        <f>IF(Weighting!$P$12&gt;0,B4044,"")</f>
        <v>0.96972357690000011</v>
      </c>
      <c r="B4044">
        <f>Weighting!$C$12</f>
        <v>0.96972357690000011</v>
      </c>
      <c r="C4044">
        <f>Weighting!$F$12</f>
        <v>0</v>
      </c>
      <c r="D4044">
        <f>IF(C4044=1,'Data Transformation'!$G$3+0.5*'Data Transformation'!$W$25,IF(C4045=1,D4045-'Data Transformation'!$W$25,FALSE))</f>
        <v>0.76999999999999991</v>
      </c>
      <c r="E4044">
        <f t="array" ref="E4044">IF(ISLOGICAL(D4044),"",FREQUENCY(IF('Data Transformation'!$B$425:$B$8425='Bin Analysis'!$B4035,'Data Transformation'!$G$425:$G$8425),D4044))</f>
        <v>13</v>
      </c>
      <c r="F4044" t="e">
        <f t="shared" si="504"/>
        <v>#VALUE!</v>
      </c>
      <c r="G4044">
        <f>Weighting!$H$12</f>
        <v>0</v>
      </c>
      <c r="H4044">
        <f t="array" ref="H4044">FREQUENCY(IF('Data Transformation'!$B$4:$B$8425=B4035,'Data Transformation'!$G$4:$G$8425),'Bin Analysis'!$B4044)</f>
        <v>16</v>
      </c>
      <c r="I4044">
        <f t="shared" si="505"/>
        <v>3</v>
      </c>
      <c r="J4044">
        <f t="shared" si="506"/>
        <v>1</v>
      </c>
      <c r="K4044">
        <f>J4044*Weighting!$W$12</f>
        <v>2</v>
      </c>
      <c r="M4044" s="14"/>
    </row>
    <row r="4045" spans="1:25" x14ac:dyDescent="0.45">
      <c r="A4045" s="32">
        <f>IF(Weighting!$P$13&gt;0,B4045,"")</f>
        <v>1.0753983736000001</v>
      </c>
      <c r="B4045">
        <f>Weighting!$C$13</f>
        <v>1.0753983736000001</v>
      </c>
      <c r="C4045">
        <f>Weighting!$F$13</f>
        <v>1</v>
      </c>
      <c r="D4045">
        <f>IF(C4045=1,'Data Transformation'!$G$3+0.5*'Data Transformation'!$W$25,IF(C4046=1,D4046-'Data Transformation'!$W$25,FALSE))</f>
        <v>1.17</v>
      </c>
      <c r="E4045">
        <f t="array" ref="E4045">IF(ISLOGICAL(D4045),"",FREQUENCY(IF('Data Transformation'!$B$425:$B$8425='Bin Analysis'!$B4035,'Data Transformation'!$G$425:$G$8425),D4045))</f>
        <v>18</v>
      </c>
      <c r="F4045">
        <f t="shared" si="504"/>
        <v>5</v>
      </c>
      <c r="G4045">
        <f>Weighting!$H$13</f>
        <v>0</v>
      </c>
      <c r="H4045">
        <f t="array" ref="H4045">FREQUENCY(IF('Data Transformation'!$B$4:$B$8425=B4035,'Data Transformation'!$G$4:$G$8425),'Bin Analysis'!$B4045)</f>
        <v>19</v>
      </c>
      <c r="I4045">
        <f t="shared" si="505"/>
        <v>3</v>
      </c>
      <c r="J4045">
        <f t="shared" si="506"/>
        <v>1</v>
      </c>
      <c r="K4045">
        <f>J4045*Weighting!$W$13</f>
        <v>1</v>
      </c>
      <c r="M4045" s="14"/>
    </row>
    <row r="4046" spans="1:25" x14ac:dyDescent="0.45">
      <c r="A4046" s="32">
        <f>IF(Weighting!$P$14&gt;0,B4046,"")</f>
        <v>1.1810731703000001</v>
      </c>
      <c r="B4046">
        <f>Weighting!$C$14</f>
        <v>1.1810731703000001</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19</v>
      </c>
      <c r="I4046">
        <f t="shared" si="505"/>
        <v>0</v>
      </c>
      <c r="J4046">
        <f t="shared" si="506"/>
        <v>0</v>
      </c>
      <c r="K4046">
        <f>J4046*Weighting!$W$14</f>
        <v>0</v>
      </c>
      <c r="M4046" s="14"/>
    </row>
    <row r="4047" spans="1:25" x14ac:dyDescent="0.45">
      <c r="A4047" s="32">
        <f>IF(Weighting!$P$15&gt;0,B4047,"")</f>
        <v>1.2867489670000001</v>
      </c>
      <c r="B4047">
        <f>Weighting!$C$15</f>
        <v>1.2867489670000001</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19</v>
      </c>
      <c r="I4047">
        <f t="shared" si="505"/>
        <v>0</v>
      </c>
      <c r="J4047">
        <f t="shared" si="506"/>
        <v>0</v>
      </c>
      <c r="K4047">
        <f>J4047*Weighting!$W$15</f>
        <v>0</v>
      </c>
      <c r="M4047" s="14"/>
    </row>
    <row r="4048" spans="1:25" x14ac:dyDescent="0.45">
      <c r="A4048" s="32" t="str">
        <f>IF(Weighting!$P$16&gt;0,B4048,"")</f>
        <v/>
      </c>
      <c r="B4048">
        <f>Weighting!$C$16</f>
        <v>1.3924227637000002</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19</v>
      </c>
      <c r="I4048">
        <f t="shared" si="505"/>
        <v>0</v>
      </c>
      <c r="J4048">
        <f t="shared" si="506"/>
        <v>0</v>
      </c>
      <c r="K4048">
        <f>J4048*Weighting!$W$16</f>
        <v>0</v>
      </c>
      <c r="M4048" s="14"/>
    </row>
    <row r="4049" spans="1:25" x14ac:dyDescent="0.45">
      <c r="A4049" s="32" t="str">
        <f>IF(Weighting!$P$17&gt;0,B4049,"")</f>
        <v/>
      </c>
      <c r="B4049">
        <f>Weighting!$C$17</f>
        <v>1.4980975604000002</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19</v>
      </c>
      <c r="I4049">
        <f t="shared" si="505"/>
        <v>0</v>
      </c>
      <c r="J4049">
        <f t="shared" si="506"/>
        <v>0</v>
      </c>
      <c r="K4049">
        <f>J4049*Weighting!$W$17</f>
        <v>0</v>
      </c>
      <c r="M4049" s="14"/>
    </row>
    <row r="4050" spans="1:25" x14ac:dyDescent="0.45">
      <c r="A4050" s="32" t="str">
        <f>IF(Weighting!$P$18&gt;0,B4050,"")</f>
        <v/>
      </c>
      <c r="B4050">
        <f>Weighting!$C$18</f>
        <v>1.6037723571000002</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19</v>
      </c>
      <c r="I4050">
        <f t="shared" si="505"/>
        <v>0</v>
      </c>
      <c r="J4050">
        <f t="shared" si="506"/>
        <v>0</v>
      </c>
      <c r="K4050">
        <f>J4050*Weighting!$W$18</f>
        <v>0</v>
      </c>
      <c r="M4050" s="14"/>
    </row>
    <row r="4051" spans="1:25" x14ac:dyDescent="0.45">
      <c r="A4051" s="32" t="str">
        <f>IF(Weighting!$P$19&gt;0,B4051,"")</f>
        <v/>
      </c>
      <c r="B4051">
        <f>Weighting!$C$19</f>
        <v>1.7094471538000002</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19</v>
      </c>
      <c r="I4051">
        <f t="shared" si="505"/>
        <v>0</v>
      </c>
      <c r="J4051">
        <f t="shared" si="506"/>
        <v>0</v>
      </c>
      <c r="K4051">
        <f>J4051*Weighting!$W$19</f>
        <v>0</v>
      </c>
      <c r="M4051" s="14"/>
    </row>
    <row r="4052" spans="1:25" x14ac:dyDescent="0.45">
      <c r="A4052" s="32" t="str">
        <f>IF(Weighting!$P$20&gt;0,B4052,"")</f>
        <v/>
      </c>
      <c r="B4052">
        <f>Weighting!$C$20</f>
        <v>1.8151219505000002</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19</v>
      </c>
      <c r="I4052">
        <f t="shared" si="505"/>
        <v>0</v>
      </c>
      <c r="J4052">
        <f t="shared" si="506"/>
        <v>0</v>
      </c>
      <c r="K4052">
        <f>J4052*Weighting!$W$20</f>
        <v>0</v>
      </c>
      <c r="M4052" s="14"/>
    </row>
    <row r="4053" spans="1:25" x14ac:dyDescent="0.45">
      <c r="A4053" s="32" t="str">
        <f>IF(Weighting!$P$21&gt;0,B4053,"")</f>
        <v/>
      </c>
      <c r="B4053">
        <f>Weighting!$C$21</f>
        <v>1.9207967472000003</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19</v>
      </c>
      <c r="I4053">
        <f t="shared" si="505"/>
        <v>0</v>
      </c>
      <c r="J4053">
        <f t="shared" si="506"/>
        <v>0</v>
      </c>
      <c r="K4053">
        <f>J4053*Weighting!$W$21</f>
        <v>0</v>
      </c>
      <c r="M4053" s="14"/>
    </row>
    <row r="4054" spans="1:25" x14ac:dyDescent="0.45">
      <c r="A4054" s="32" t="str">
        <f>IF(Weighting!$P$22&gt;0,B4054,"")</f>
        <v/>
      </c>
      <c r="B4054">
        <f>Weighting!$C$22</f>
        <v>2.0264715439000001</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19</v>
      </c>
      <c r="I4054">
        <f t="shared" si="505"/>
        <v>0</v>
      </c>
      <c r="J4054">
        <f t="shared" si="506"/>
        <v>0</v>
      </c>
      <c r="K4054">
        <f>J4054*Weighting!$W$22</f>
        <v>0</v>
      </c>
      <c r="M4054" s="14"/>
    </row>
    <row r="4055" spans="1:25" x14ac:dyDescent="0.45">
      <c r="A4055" s="32" t="str">
        <f>IF(Weighting!$P$23&gt;0,B4055,"")</f>
        <v/>
      </c>
      <c r="B4055">
        <f>Weighting!$C$23</f>
        <v>2.1321463405999999</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19</v>
      </c>
      <c r="I4055">
        <f t="shared" si="505"/>
        <v>0</v>
      </c>
      <c r="J4055">
        <f t="shared" si="506"/>
        <v>0</v>
      </c>
      <c r="K4055">
        <f>J4055*Weighting!$W$23</f>
        <v>0</v>
      </c>
      <c r="M4055" s="14"/>
    </row>
    <row r="4056" spans="1:25" x14ac:dyDescent="0.45">
      <c r="A4056" s="32" t="str">
        <f>IF(Weighting!$P$24&gt;0,B4056,"")</f>
        <v/>
      </c>
      <c r="B4056">
        <f>Weighting!$C$24</f>
        <v>2.2378211372999997</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19</v>
      </c>
      <c r="I4056">
        <f t="shared" si="505"/>
        <v>0</v>
      </c>
      <c r="J4056">
        <f t="shared" si="506"/>
        <v>0</v>
      </c>
      <c r="K4056">
        <f>J4056*Weighting!$W$24</f>
        <v>0</v>
      </c>
      <c r="M4056" s="14"/>
    </row>
    <row r="4057" spans="1:25" x14ac:dyDescent="0.45">
      <c r="A4057" s="32" t="str">
        <f>IF(Weighting!$P$25&gt;0,B4057,"")</f>
        <v/>
      </c>
      <c r="B4057">
        <f>Weighting!$C$25</f>
        <v>2.3434959339999994</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19</v>
      </c>
      <c r="I4057">
        <f t="shared" si="505"/>
        <v>0</v>
      </c>
      <c r="J4057">
        <f t="shared" si="506"/>
        <v>0</v>
      </c>
      <c r="K4057">
        <f>J4057*Weighting!$W$25</f>
        <v>0</v>
      </c>
      <c r="M4057" s="14"/>
    </row>
    <row r="4058" spans="1:25" x14ac:dyDescent="0.45">
      <c r="O4058"/>
      <c r="P4058"/>
      <c r="Q4058"/>
      <c r="R4058"/>
    </row>
    <row r="4059" spans="1:25" ht="23.15" x14ac:dyDescent="0.6">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18</v>
      </c>
      <c r="N4059" s="27">
        <f>IF('Input and Summary Results'!$J$16="minimum",'Bin Analysis'!X4060/(M4059-1),'Bin Analysis'!Y4059/('Bin Analysis'!M4059-1))</f>
        <v>0</v>
      </c>
      <c r="O4059" s="27">
        <f>IF(M4059=FALSE,NA(),(VLOOKUP(1,C4062:K4081,4,FALSE))/(M4059-1))</f>
        <v>0.17647058823529413</v>
      </c>
      <c r="P4059" s="27">
        <f>IF(M4059=FALSE,NA(),SUM(J4062:J4081)/Weighting!$S$5)</f>
        <v>0.5</v>
      </c>
      <c r="Q4059" s="27">
        <f>IF(M4059=FALSE,NA(),SUM(K4062:K4081)/Weighting!$S$6)</f>
        <v>0.43478260869565216</v>
      </c>
      <c r="R4059" s="27">
        <f>IF(M4059=FALSE,NA(),(VLOOKUP(1,G4062:K4081,3,FALSE))/(M4059-1))</f>
        <v>0.76470588235294112</v>
      </c>
      <c r="S4059" s="22" t="str">
        <f>IF(M4059=FALSE,NA(),IF(SUM(J4062:J4081)=2,"yes","no"))</f>
        <v>no</v>
      </c>
      <c r="X4059" s="2" cm="2">
        <f t="array" ref="X4059:X4060">FREQUENCY(IF('Data Transformation'!$B$425:$B$6424='Bin Analysis'!L4059,'Data Transformation'!$G$425:$G$6424),'Data Transformation'!$U$11)</f>
        <v>17</v>
      </c>
      <c r="Y4059" s="2" cm="2">
        <f t="array" ref="Y4059:Y4060">FREQUENCY(IF('Data Transformation'!$B$425:$B$6424='Bin Analysis'!L4059,'Data Transformation'!$G$425:$G$6424),'Data Transformation'!$U$12)</f>
        <v>14</v>
      </c>
    </row>
    <row r="4060" spans="1:25" x14ac:dyDescent="0.45">
      <c r="A4060" s="14" t="s">
        <v>67</v>
      </c>
      <c r="B4060" t="s">
        <v>47</v>
      </c>
      <c r="C4060" t="s">
        <v>5</v>
      </c>
      <c r="D4060" t="s">
        <v>100</v>
      </c>
      <c r="E4060" t="s">
        <v>101</v>
      </c>
      <c r="F4060" t="s">
        <v>102</v>
      </c>
      <c r="G4060" t="s">
        <v>70</v>
      </c>
      <c r="H4060" t="s">
        <v>31</v>
      </c>
      <c r="I4060" t="s">
        <v>32</v>
      </c>
      <c r="J4060" t="s">
        <v>46</v>
      </c>
      <c r="K4060" s="14" t="s">
        <v>45</v>
      </c>
      <c r="M4060" s="14"/>
      <c r="X4060" s="2">
        <v>0</v>
      </c>
      <c r="Y4060" s="2">
        <v>3</v>
      </c>
    </row>
    <row r="4061" spans="1:25" x14ac:dyDescent="0.4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45">
      <c r="A4062" s="32">
        <f>IF(Weighting!$P$6&gt;0,B4062,"")</f>
        <v>0.3356747967</v>
      </c>
      <c r="B4062">
        <f>Weighting!$C$6</f>
        <v>0.3356747967</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13</v>
      </c>
      <c r="I4062">
        <f>H4062-H4061</f>
        <v>13</v>
      </c>
      <c r="J4062">
        <f>IF(I4062=0,0,1)</f>
        <v>1</v>
      </c>
      <c r="K4062">
        <f>J4062*Weighting!$W$6</f>
        <v>1</v>
      </c>
      <c r="M4062" s="14"/>
    </row>
    <row r="4063" spans="1:25" x14ac:dyDescent="0.45">
      <c r="A4063" s="32">
        <f>IF(Weighting!$P$7&gt;0,B4063,"")</f>
        <v>0.44134959340000002</v>
      </c>
      <c r="B4063">
        <f>Weighting!$C$7</f>
        <v>0.44134959340000002</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13</v>
      </c>
      <c r="I4063">
        <f t="shared" ref="I4063:I4081" si="508">H4063-H4062</f>
        <v>0</v>
      </c>
      <c r="J4063">
        <f>IF(I4063=0,0,1)</f>
        <v>0</v>
      </c>
      <c r="K4063">
        <f>J4063*Weighting!$W$7</f>
        <v>0</v>
      </c>
      <c r="M4063" s="14"/>
    </row>
    <row r="4064" spans="1:25" x14ac:dyDescent="0.45">
      <c r="A4064" s="32">
        <f>IF(Weighting!$P$8&gt;0,B4064,"")</f>
        <v>0.54702439010000004</v>
      </c>
      <c r="B4064">
        <f>Weighting!$C$8</f>
        <v>0.54702439010000004</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13</v>
      </c>
      <c r="I4064">
        <f t="shared" si="508"/>
        <v>0</v>
      </c>
      <c r="J4064">
        <f t="shared" ref="J4064:J4081" si="509">IF(I4064=0,0,1)</f>
        <v>0</v>
      </c>
      <c r="K4064">
        <f>J4064*Weighting!$W$8</f>
        <v>0</v>
      </c>
      <c r="M4064" s="14"/>
    </row>
    <row r="4065" spans="1:13" x14ac:dyDescent="0.45">
      <c r="A4065" s="32">
        <f>IF(Weighting!$P$9&gt;0,B4065,"")</f>
        <v>0.65269918680000005</v>
      </c>
      <c r="B4065" s="50">
        <f>Weighting!$C$9</f>
        <v>0.65269918680000005</v>
      </c>
      <c r="C4065">
        <f>Weighting!$F$9</f>
        <v>0</v>
      </c>
      <c r="D4065" t="b">
        <f>IF(C4065=1,'Data Transformation'!$G$3+0.5*'Data Transformation'!$W$25,IF(C4066=1,D4066-'Data Transformation'!$W$25,FALSE))</f>
        <v>0</v>
      </c>
      <c r="E4065" t="str">
        <f t="array" ref="E4065">IF(ISLOGICAL(D4065),"",FREQUENCY(IF('Data Transformation'!$B$425:$B$8425='Bin Analysis'!$B4059,'Data Transformation'!$G$425:$G$8425),D4065))</f>
        <v/>
      </c>
      <c r="F4065" t="str">
        <f t="shared" si="507"/>
        <v/>
      </c>
      <c r="G4065">
        <f>Weighting!$H$9</f>
        <v>0</v>
      </c>
      <c r="H4065">
        <f t="array" ref="H4065">FREQUENCY(IF('Data Transformation'!$B$4:$B$8425=B4059,'Data Transformation'!$G$4:$G$8425),'Bin Analysis'!$B4065)</f>
        <v>13</v>
      </c>
      <c r="I4065">
        <f t="shared" si="508"/>
        <v>0</v>
      </c>
      <c r="J4065">
        <f t="shared" si="509"/>
        <v>0</v>
      </c>
      <c r="K4065">
        <f>J4065*Weighting!$W$9</f>
        <v>0</v>
      </c>
      <c r="M4065" s="14"/>
    </row>
    <row r="4066" spans="1:13" x14ac:dyDescent="0.45">
      <c r="A4066" s="32">
        <f>IF(Weighting!$P$10&gt;0,B4066,"")</f>
        <v>0.75837398350000007</v>
      </c>
      <c r="B4066">
        <f>Weighting!$C$10</f>
        <v>0.75837398350000007</v>
      </c>
      <c r="C4066">
        <f>Weighting!$F$10</f>
        <v>0</v>
      </c>
      <c r="D4066" t="b">
        <f>IF(C4066=1,'Data Transformation'!$G$3+0.5*'Data Transformation'!$W$25,IF(C4067=1,D4067-'Data Transformation'!$W$25,FALSE))</f>
        <v>0</v>
      </c>
      <c r="E4066" t="str">
        <f t="array" ref="E4066">IF(ISLOGICAL(D4066),"",FREQUENCY(IF('Data Transformation'!$B$425:$B$8425='Bin Analysis'!$B4059,'Data Transformation'!$G$425:$G$8425),D4066))</f>
        <v/>
      </c>
      <c r="F4066" t="str">
        <f t="shared" si="507"/>
        <v/>
      </c>
      <c r="G4066">
        <f>Weighting!$H$10</f>
        <v>0</v>
      </c>
      <c r="H4066">
        <f t="array" ref="H4066">FREQUENCY(IF('Data Transformation'!$B$4:$B$8425=B4059,'Data Transformation'!$G$4:$G$8425),'Bin Analysis'!$B4066)</f>
        <v>14</v>
      </c>
      <c r="I4066">
        <f t="shared" si="508"/>
        <v>1</v>
      </c>
      <c r="J4066">
        <f t="shared" si="509"/>
        <v>1</v>
      </c>
      <c r="K4066">
        <f>J4066*Weighting!$W$10</f>
        <v>3</v>
      </c>
      <c r="M4066" s="14"/>
    </row>
    <row r="4067" spans="1:13" x14ac:dyDescent="0.45">
      <c r="A4067" s="32">
        <f>IF(Weighting!$P$11&gt;0,B4067,"")</f>
        <v>0.86404878020000009</v>
      </c>
      <c r="B4067">
        <f>Weighting!$C$11</f>
        <v>0.86404878020000009</v>
      </c>
      <c r="C4067">
        <f>Weighting!$F$11</f>
        <v>0</v>
      </c>
      <c r="D4067" t="b">
        <f>IF(C4067=1,'Data Transformation'!$G$3+0.5*'Data Transformation'!$W$25,IF(C4068=1,D4068-'Data Transformation'!$W$25,FALSE))</f>
        <v>0</v>
      </c>
      <c r="E4067" t="str">
        <f t="array" ref="E4067">IF(ISLOGICAL(D4067),"",FREQUENCY(IF('Data Transformation'!$B$425:$B$8425='Bin Analysis'!$B4059,'Data Transformation'!$G$425:$G$8425),D4067))</f>
        <v/>
      </c>
      <c r="F4067" t="str">
        <f t="shared" si="507"/>
        <v/>
      </c>
      <c r="G4067">
        <f>Weighting!$H$11</f>
        <v>0</v>
      </c>
      <c r="H4067">
        <f t="array" ref="H4067">FREQUENCY(IF('Data Transformation'!$B$4:$B$8425=B4059,'Data Transformation'!$G$4:$G$8425),'Bin Analysis'!$B4067)</f>
        <v>15</v>
      </c>
      <c r="I4067">
        <f t="shared" si="508"/>
        <v>1</v>
      </c>
      <c r="J4067">
        <f t="shared" si="509"/>
        <v>1</v>
      </c>
      <c r="K4067">
        <f>J4067*Weighting!$W$11</f>
        <v>3</v>
      </c>
      <c r="M4067" s="14"/>
    </row>
    <row r="4068" spans="1:13" x14ac:dyDescent="0.45">
      <c r="A4068" s="32">
        <f>IF(Weighting!$P$12&gt;0,B4068,"")</f>
        <v>0.96972357690000011</v>
      </c>
      <c r="B4068">
        <f>Weighting!$C$12</f>
        <v>0.96972357690000011</v>
      </c>
      <c r="C4068">
        <f>Weighting!$F$12</f>
        <v>0</v>
      </c>
      <c r="D4068">
        <f>IF(C4068=1,'Data Transformation'!$G$3+0.5*'Data Transformation'!$W$25,IF(C4069=1,D4069-'Data Transformation'!$W$25,FALSE))</f>
        <v>0.76999999999999991</v>
      </c>
      <c r="E4068">
        <f t="array" ref="E4068">IF(ISLOGICAL(D4068),"",FREQUENCY(IF('Data Transformation'!$B$425:$B$8425='Bin Analysis'!$B4059,'Data Transformation'!$G$425:$G$8425),D4068))</f>
        <v>14</v>
      </c>
      <c r="F4068" t="e">
        <f t="shared" si="507"/>
        <v>#VALUE!</v>
      </c>
      <c r="G4068">
        <f>Weighting!$H$12</f>
        <v>0</v>
      </c>
      <c r="H4068">
        <f t="array" ref="H4068">FREQUENCY(IF('Data Transformation'!$B$4:$B$8425=B4059,'Data Transformation'!$G$4:$G$8425),'Bin Analysis'!$B4068)</f>
        <v>17</v>
      </c>
      <c r="I4068">
        <f t="shared" si="508"/>
        <v>2</v>
      </c>
      <c r="J4068">
        <f t="shared" si="509"/>
        <v>1</v>
      </c>
      <c r="K4068">
        <f>J4068*Weighting!$W$12</f>
        <v>2</v>
      </c>
      <c r="M4068" s="14"/>
    </row>
    <row r="4069" spans="1:13" x14ac:dyDescent="0.45">
      <c r="A4069" s="32">
        <f>IF(Weighting!$P$13&gt;0,B4069,"")</f>
        <v>1.0753983736000001</v>
      </c>
      <c r="B4069">
        <f>Weighting!$C$13</f>
        <v>1.0753983736000001</v>
      </c>
      <c r="C4069">
        <f>Weighting!$F$13</f>
        <v>1</v>
      </c>
      <c r="D4069">
        <f>IF(C4069=1,'Data Transformation'!$G$3+0.5*'Data Transformation'!$W$25,IF(C4070=1,D4070-'Data Transformation'!$W$25,FALSE))</f>
        <v>1.17</v>
      </c>
      <c r="E4069">
        <f t="array" ref="E4069">IF(ISLOGICAL(D4069),"",FREQUENCY(IF('Data Transformation'!$B$425:$B$8425='Bin Analysis'!$B4059,'Data Transformation'!$G$425:$G$8425),D4069))</f>
        <v>17</v>
      </c>
      <c r="F4069">
        <f t="shared" si="507"/>
        <v>3</v>
      </c>
      <c r="G4069">
        <f>Weighting!$H$13</f>
        <v>0</v>
      </c>
      <c r="H4069">
        <f t="array" ref="H4069">FREQUENCY(IF('Data Transformation'!$B$4:$B$8425=B4059,'Data Transformation'!$G$4:$G$8425),'Bin Analysis'!$B4069)</f>
        <v>18</v>
      </c>
      <c r="I4069">
        <f t="shared" si="508"/>
        <v>1</v>
      </c>
      <c r="J4069">
        <f t="shared" si="509"/>
        <v>1</v>
      </c>
      <c r="K4069">
        <f>J4069*Weighting!$W$13</f>
        <v>1</v>
      </c>
      <c r="M4069" s="14"/>
    </row>
    <row r="4070" spans="1:13" x14ac:dyDescent="0.45">
      <c r="A4070" s="32">
        <f>IF(Weighting!$P$14&gt;0,B4070,"")</f>
        <v>1.1810731703000001</v>
      </c>
      <c r="B4070">
        <f>Weighting!$C$14</f>
        <v>1.1810731703000001</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18</v>
      </c>
      <c r="I4070">
        <f t="shared" si="508"/>
        <v>0</v>
      </c>
      <c r="J4070">
        <f t="shared" si="509"/>
        <v>0</v>
      </c>
      <c r="K4070">
        <f>J4070*Weighting!$W$14</f>
        <v>0</v>
      </c>
      <c r="M4070" s="14"/>
    </row>
    <row r="4071" spans="1:13" x14ac:dyDescent="0.45">
      <c r="A4071" s="32">
        <f>IF(Weighting!$P$15&gt;0,B4071,"")</f>
        <v>1.2867489670000001</v>
      </c>
      <c r="B4071">
        <f>Weighting!$C$15</f>
        <v>1.2867489670000001</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18</v>
      </c>
      <c r="I4071">
        <f t="shared" si="508"/>
        <v>0</v>
      </c>
      <c r="J4071">
        <f t="shared" si="509"/>
        <v>0</v>
      </c>
      <c r="K4071">
        <f>J4071*Weighting!$W$15</f>
        <v>0</v>
      </c>
      <c r="M4071" s="14"/>
    </row>
    <row r="4072" spans="1:13" x14ac:dyDescent="0.45">
      <c r="A4072" s="32" t="str">
        <f>IF(Weighting!$P$16&gt;0,B4072,"")</f>
        <v/>
      </c>
      <c r="B4072">
        <f>Weighting!$C$16</f>
        <v>1.3924227637000002</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18</v>
      </c>
      <c r="I4072">
        <f t="shared" si="508"/>
        <v>0</v>
      </c>
      <c r="J4072">
        <f t="shared" si="509"/>
        <v>0</v>
      </c>
      <c r="K4072">
        <f>J4072*Weighting!$W$16</f>
        <v>0</v>
      </c>
      <c r="M4072" s="14"/>
    </row>
    <row r="4073" spans="1:13" x14ac:dyDescent="0.45">
      <c r="A4073" s="32" t="str">
        <f>IF(Weighting!$P$17&gt;0,B4073,"")</f>
        <v/>
      </c>
      <c r="B4073">
        <f>Weighting!$C$17</f>
        <v>1.4980975604000002</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18</v>
      </c>
      <c r="I4073">
        <f t="shared" si="508"/>
        <v>0</v>
      </c>
      <c r="J4073">
        <f t="shared" si="509"/>
        <v>0</v>
      </c>
      <c r="K4073">
        <f>J4073*Weighting!$W$17</f>
        <v>0</v>
      </c>
      <c r="M4073" s="14"/>
    </row>
    <row r="4074" spans="1:13" x14ac:dyDescent="0.45">
      <c r="A4074" s="32" t="str">
        <f>IF(Weighting!$P$18&gt;0,B4074,"")</f>
        <v/>
      </c>
      <c r="B4074">
        <f>Weighting!$C$18</f>
        <v>1.6037723571000002</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18</v>
      </c>
      <c r="I4074">
        <f t="shared" si="508"/>
        <v>0</v>
      </c>
      <c r="J4074">
        <f t="shared" si="509"/>
        <v>0</v>
      </c>
      <c r="K4074">
        <f>J4074*Weighting!$W$18</f>
        <v>0</v>
      </c>
      <c r="M4074" s="14"/>
    </row>
    <row r="4075" spans="1:13" x14ac:dyDescent="0.45">
      <c r="A4075" s="32" t="str">
        <f>IF(Weighting!$P$19&gt;0,B4075,"")</f>
        <v/>
      </c>
      <c r="B4075">
        <f>Weighting!$C$19</f>
        <v>1.7094471538000002</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18</v>
      </c>
      <c r="I4075">
        <f t="shared" si="508"/>
        <v>0</v>
      </c>
      <c r="J4075">
        <f t="shared" si="509"/>
        <v>0</v>
      </c>
      <c r="K4075">
        <f>J4075*Weighting!$W$19</f>
        <v>0</v>
      </c>
      <c r="M4075" s="14"/>
    </row>
    <row r="4076" spans="1:13" x14ac:dyDescent="0.45">
      <c r="A4076" s="32" t="str">
        <f>IF(Weighting!$P$20&gt;0,B4076,"")</f>
        <v/>
      </c>
      <c r="B4076">
        <f>Weighting!$C$20</f>
        <v>1.8151219505000002</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18</v>
      </c>
      <c r="I4076">
        <f t="shared" si="508"/>
        <v>0</v>
      </c>
      <c r="J4076">
        <f t="shared" si="509"/>
        <v>0</v>
      </c>
      <c r="K4076">
        <f>J4076*Weighting!$W$20</f>
        <v>0</v>
      </c>
      <c r="M4076" s="14"/>
    </row>
    <row r="4077" spans="1:13" x14ac:dyDescent="0.45">
      <c r="A4077" s="32" t="str">
        <f>IF(Weighting!$P$21&gt;0,B4077,"")</f>
        <v/>
      </c>
      <c r="B4077">
        <f>Weighting!$C$21</f>
        <v>1.9207967472000003</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18</v>
      </c>
      <c r="I4077">
        <f t="shared" si="508"/>
        <v>0</v>
      </c>
      <c r="J4077">
        <f t="shared" si="509"/>
        <v>0</v>
      </c>
      <c r="K4077">
        <f>J4077*Weighting!$W$21</f>
        <v>0</v>
      </c>
      <c r="M4077" s="14"/>
    </row>
    <row r="4078" spans="1:13" x14ac:dyDescent="0.45">
      <c r="A4078" s="32" t="str">
        <f>IF(Weighting!$P$22&gt;0,B4078,"")</f>
        <v/>
      </c>
      <c r="B4078">
        <f>Weighting!$C$22</f>
        <v>2.0264715439000001</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18</v>
      </c>
      <c r="I4078">
        <f t="shared" si="508"/>
        <v>0</v>
      </c>
      <c r="J4078">
        <f t="shared" si="509"/>
        <v>0</v>
      </c>
      <c r="K4078">
        <f>J4078*Weighting!$W$22</f>
        <v>0</v>
      </c>
      <c r="M4078" s="14"/>
    </row>
    <row r="4079" spans="1:13" x14ac:dyDescent="0.45">
      <c r="A4079" s="32" t="str">
        <f>IF(Weighting!$P$23&gt;0,B4079,"")</f>
        <v/>
      </c>
      <c r="B4079">
        <f>Weighting!$C$23</f>
        <v>2.1321463405999999</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18</v>
      </c>
      <c r="I4079">
        <f t="shared" si="508"/>
        <v>0</v>
      </c>
      <c r="J4079">
        <f t="shared" si="509"/>
        <v>0</v>
      </c>
      <c r="K4079">
        <f>J4079*Weighting!$W$23</f>
        <v>0</v>
      </c>
      <c r="M4079" s="14"/>
    </row>
    <row r="4080" spans="1:13" x14ac:dyDescent="0.45">
      <c r="A4080" s="32" t="str">
        <f>IF(Weighting!$P$24&gt;0,B4080,"")</f>
        <v/>
      </c>
      <c r="B4080">
        <f>Weighting!$C$24</f>
        <v>2.2378211372999997</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18</v>
      </c>
      <c r="I4080">
        <f t="shared" si="508"/>
        <v>0</v>
      </c>
      <c r="J4080">
        <f t="shared" si="509"/>
        <v>0</v>
      </c>
      <c r="K4080">
        <f>J4080*Weighting!$W$24</f>
        <v>0</v>
      </c>
      <c r="M4080" s="14"/>
    </row>
    <row r="4081" spans="1:25" x14ac:dyDescent="0.45">
      <c r="A4081" s="32" t="str">
        <f>IF(Weighting!$P$25&gt;0,B4081,"")</f>
        <v/>
      </c>
      <c r="B4081">
        <f>Weighting!$C$25</f>
        <v>2.3434959339999994</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18</v>
      </c>
      <c r="I4081">
        <f t="shared" si="508"/>
        <v>0</v>
      </c>
      <c r="J4081">
        <f t="shared" si="509"/>
        <v>0</v>
      </c>
      <c r="K4081">
        <f>J4081*Weighting!$W$25</f>
        <v>0</v>
      </c>
      <c r="M4081" s="14"/>
    </row>
    <row r="4082" spans="1:25" x14ac:dyDescent="0.45">
      <c r="N4082" s="57"/>
      <c r="O4082"/>
      <c r="P4082"/>
      <c r="Q4082"/>
      <c r="R4082"/>
    </row>
    <row r="4083" spans="1:25" ht="23.15" x14ac:dyDescent="0.6">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20</v>
      </c>
      <c r="N4083" s="27">
        <f>IF('Input and Summary Results'!$J$16="minimum",'Bin Analysis'!X4084/(M4083-1),'Bin Analysis'!Y4083/('Bin Analysis'!M4083-1))</f>
        <v>5.2631578947368418E-2</v>
      </c>
      <c r="O4083" s="27">
        <f>IF(M4083=FALSE,NA(),(VLOOKUP(1,C4086:K4105,4,FALSE))/(M4083-1))</f>
        <v>0.84210526315789469</v>
      </c>
      <c r="P4083" s="27">
        <f>IF(M4083=FALSE,NA(),SUM(J4086:J4105)/Weighting!$S$5)</f>
        <v>0.7</v>
      </c>
      <c r="Q4083" s="27">
        <f>IF(M4083=FALSE,NA(),SUM(K4086:K4105)/Weighting!$S$6)</f>
        <v>0.65217391304347827</v>
      </c>
      <c r="R4083" s="27">
        <f>IF(M4083=FALSE,NA(),(VLOOKUP(1,G4086:K4105,3,FALSE))/(M4083-1))</f>
        <v>5.2631578947368418E-2</v>
      </c>
      <c r="S4083" s="22" t="str">
        <f>IF(M4083=FALSE,NA(),IF(SUM(J4086:J4105)=2,"yes","no"))</f>
        <v>no</v>
      </c>
      <c r="X4083" s="2" cm="2">
        <f t="array" ref="X4083:X4084">FREQUENCY(IF('Data Transformation'!$B$425:$B$6424='Bin Analysis'!L4083,'Data Transformation'!$G$425:$G$6424),'Data Transformation'!$U$11)</f>
        <v>18</v>
      </c>
      <c r="Y4083" s="2" cm="2">
        <f t="array" ref="Y4083:Y4084">FREQUENCY(IF('Data Transformation'!$B$425:$B$6424='Bin Analysis'!L4083,'Data Transformation'!$G$425:$G$6424),'Data Transformation'!$U$12)</f>
        <v>2</v>
      </c>
    </row>
    <row r="4084" spans="1:25" x14ac:dyDescent="0.45">
      <c r="A4084" s="14" t="s">
        <v>67</v>
      </c>
      <c r="B4084" t="s">
        <v>47</v>
      </c>
      <c r="C4084" t="s">
        <v>5</v>
      </c>
      <c r="D4084" t="s">
        <v>100</v>
      </c>
      <c r="E4084" t="s">
        <v>101</v>
      </c>
      <c r="F4084" t="s">
        <v>102</v>
      </c>
      <c r="G4084" t="s">
        <v>70</v>
      </c>
      <c r="H4084" t="s">
        <v>31</v>
      </c>
      <c r="I4084" t="s">
        <v>32</v>
      </c>
      <c r="J4084" t="s">
        <v>46</v>
      </c>
      <c r="K4084" s="14" t="s">
        <v>45</v>
      </c>
      <c r="M4084" s="14"/>
      <c r="X4084" s="2">
        <v>1</v>
      </c>
      <c r="Y4084" s="2">
        <v>17</v>
      </c>
    </row>
    <row r="4085" spans="1:25" x14ac:dyDescent="0.4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45">
      <c r="A4086" s="32">
        <f>IF(Weighting!$P$6&gt;0,B4086,"")</f>
        <v>0.3356747967</v>
      </c>
      <c r="B4086">
        <f>Weighting!$C$6</f>
        <v>0.3356747967</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1</v>
      </c>
      <c r="I4086">
        <f>H4086-H4085</f>
        <v>1</v>
      </c>
      <c r="J4086">
        <f>IF(I4086=0,0,1)</f>
        <v>1</v>
      </c>
      <c r="K4086">
        <f>J4086*Weighting!$W$6</f>
        <v>1</v>
      </c>
      <c r="M4086" s="14"/>
    </row>
    <row r="4087" spans="1:25" x14ac:dyDescent="0.45">
      <c r="A4087" s="32">
        <f>IF(Weighting!$P$7&gt;0,B4087,"")</f>
        <v>0.44134959340000002</v>
      </c>
      <c r="B4087">
        <f>Weighting!$C$7</f>
        <v>0.44134959340000002</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1</v>
      </c>
      <c r="I4087">
        <f t="shared" ref="I4087:I4105" si="511">H4087-H4086</f>
        <v>0</v>
      </c>
      <c r="J4087">
        <f>IF(I4087=0,0,1)</f>
        <v>0</v>
      </c>
      <c r="K4087">
        <f>J4087*Weighting!$W$7</f>
        <v>0</v>
      </c>
      <c r="M4087" s="14"/>
    </row>
    <row r="4088" spans="1:25" x14ac:dyDescent="0.45">
      <c r="A4088" s="32">
        <f>IF(Weighting!$P$8&gt;0,B4088,"")</f>
        <v>0.54702439010000004</v>
      </c>
      <c r="B4088">
        <f>Weighting!$C$8</f>
        <v>0.54702439010000004</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1</v>
      </c>
      <c r="I4088">
        <f t="shared" si="511"/>
        <v>0</v>
      </c>
      <c r="J4088">
        <f t="shared" ref="J4088:J4105" si="512">IF(I4088=0,0,1)</f>
        <v>0</v>
      </c>
      <c r="K4088">
        <f>J4088*Weighting!$W$8</f>
        <v>0</v>
      </c>
      <c r="M4088" s="14"/>
    </row>
    <row r="4089" spans="1:25" x14ac:dyDescent="0.45">
      <c r="A4089" s="32">
        <f>IF(Weighting!$P$9&gt;0,B4089,"")</f>
        <v>0.65269918680000005</v>
      </c>
      <c r="B4089" s="50">
        <f>Weighting!$C$9</f>
        <v>0.65269918680000005</v>
      </c>
      <c r="C4089">
        <f>Weighting!$F$9</f>
        <v>0</v>
      </c>
      <c r="D4089" t="b">
        <f>IF(C4089=1,'Data Transformation'!$G$3+0.5*'Data Transformation'!$W$25,IF(C4090=1,D4090-'Data Transformation'!$W$25,FALSE))</f>
        <v>0</v>
      </c>
      <c r="E4089" t="str">
        <f t="array" ref="E4089">IF(ISLOGICAL(D4089),"",FREQUENCY(IF('Data Transformation'!$B$425:$B$8425='Bin Analysis'!$B4083,'Data Transformation'!$G$425:$G$8425),D4089))</f>
        <v/>
      </c>
      <c r="F4089" t="str">
        <f t="shared" si="510"/>
        <v/>
      </c>
      <c r="G4089">
        <f>Weighting!$H$9</f>
        <v>0</v>
      </c>
      <c r="H4089">
        <f t="array" ref="H4089">FREQUENCY(IF('Data Transformation'!$B$4:$B$8425=B4083,'Data Transformation'!$G$4:$G$8425),'Bin Analysis'!$B4089)</f>
        <v>2</v>
      </c>
      <c r="I4089">
        <f t="shared" si="511"/>
        <v>1</v>
      </c>
      <c r="J4089">
        <f t="shared" si="512"/>
        <v>1</v>
      </c>
      <c r="K4089">
        <f>J4089*Weighting!$W$9</f>
        <v>3</v>
      </c>
      <c r="M4089" s="14"/>
    </row>
    <row r="4090" spans="1:25" x14ac:dyDescent="0.45">
      <c r="A4090" s="32">
        <f>IF(Weighting!$P$10&gt;0,B4090,"")</f>
        <v>0.75837398350000007</v>
      </c>
      <c r="B4090">
        <f>Weighting!$C$10</f>
        <v>0.75837398350000007</v>
      </c>
      <c r="C4090">
        <f>Weighting!$F$10</f>
        <v>0</v>
      </c>
      <c r="D4090" t="b">
        <f>IF(C4090=1,'Data Transformation'!$G$3+0.5*'Data Transformation'!$W$25,IF(C4091=1,D4091-'Data Transformation'!$W$25,FALSE))</f>
        <v>0</v>
      </c>
      <c r="E4090" t="str">
        <f t="array" ref="E4090">IF(ISLOGICAL(D4090),"",FREQUENCY(IF('Data Transformation'!$B$425:$B$8425='Bin Analysis'!$B4083,'Data Transformation'!$G$425:$G$8425),D4090))</f>
        <v/>
      </c>
      <c r="F4090" t="str">
        <f t="shared" si="510"/>
        <v/>
      </c>
      <c r="G4090">
        <f>Weighting!$H$10</f>
        <v>0</v>
      </c>
      <c r="H4090">
        <f t="array" ref="H4090">FREQUENCY(IF('Data Transformation'!$B$4:$B$8425=B4083,'Data Transformation'!$G$4:$G$8425),'Bin Analysis'!$B4090)</f>
        <v>2</v>
      </c>
      <c r="I4090">
        <f t="shared" si="511"/>
        <v>0</v>
      </c>
      <c r="J4090">
        <f t="shared" si="512"/>
        <v>0</v>
      </c>
      <c r="K4090">
        <f>J4090*Weighting!$W$10</f>
        <v>0</v>
      </c>
      <c r="M4090" s="14"/>
    </row>
    <row r="4091" spans="1:25" x14ac:dyDescent="0.45">
      <c r="A4091" s="32">
        <f>IF(Weighting!$P$11&gt;0,B4091,"")</f>
        <v>0.86404878020000009</v>
      </c>
      <c r="B4091">
        <f>Weighting!$C$11</f>
        <v>0.86404878020000009</v>
      </c>
      <c r="C4091">
        <f>Weighting!$F$11</f>
        <v>0</v>
      </c>
      <c r="D4091" t="b">
        <f>IF(C4091=1,'Data Transformation'!$G$3+0.5*'Data Transformation'!$W$25,IF(C4092=1,D4092-'Data Transformation'!$W$25,FALSE))</f>
        <v>0</v>
      </c>
      <c r="E4091" t="str">
        <f t="array" ref="E4091">IF(ISLOGICAL(D4091),"",FREQUENCY(IF('Data Transformation'!$B$425:$B$8425='Bin Analysis'!$B4083,'Data Transformation'!$G$425:$G$8425),D4091))</f>
        <v/>
      </c>
      <c r="F4091" t="str">
        <f t="shared" si="510"/>
        <v/>
      </c>
      <c r="G4091">
        <f>Weighting!$H$11</f>
        <v>0</v>
      </c>
      <c r="H4091">
        <f t="array" ref="H4091">FREQUENCY(IF('Data Transformation'!$B$4:$B$8425=B4083,'Data Transformation'!$G$4:$G$8425),'Bin Analysis'!$B4091)</f>
        <v>3</v>
      </c>
      <c r="I4091">
        <f t="shared" si="511"/>
        <v>1</v>
      </c>
      <c r="J4091">
        <f t="shared" si="512"/>
        <v>1</v>
      </c>
      <c r="K4091">
        <f>J4091*Weighting!$W$11</f>
        <v>3</v>
      </c>
      <c r="M4091" s="14"/>
    </row>
    <row r="4092" spans="1:25" x14ac:dyDescent="0.45">
      <c r="A4092" s="32">
        <f>IF(Weighting!$P$12&gt;0,B4092,"")</f>
        <v>0.96972357690000011</v>
      </c>
      <c r="B4092">
        <f>Weighting!$C$12</f>
        <v>0.96972357690000011</v>
      </c>
      <c r="C4092">
        <f>Weighting!$F$12</f>
        <v>0</v>
      </c>
      <c r="D4092">
        <f>IF(C4092=1,'Data Transformation'!$G$3+0.5*'Data Transformation'!$W$25,IF(C4093=1,D4093-'Data Transformation'!$W$25,FALSE))</f>
        <v>0.76999999999999991</v>
      </c>
      <c r="E4092">
        <f t="array" ref="E4092">IF(ISLOGICAL(D4092),"",FREQUENCY(IF('Data Transformation'!$B$425:$B$8425='Bin Analysis'!$B4083,'Data Transformation'!$G$425:$G$8425),D4092))</f>
        <v>2</v>
      </c>
      <c r="F4092" t="e">
        <f t="shared" si="510"/>
        <v>#VALUE!</v>
      </c>
      <c r="G4092">
        <f>Weighting!$H$12</f>
        <v>0</v>
      </c>
      <c r="H4092">
        <f t="array" ref="H4092">FREQUENCY(IF('Data Transformation'!$B$4:$B$8425=B4083,'Data Transformation'!$G$4:$G$8425),'Bin Analysis'!$B4092)</f>
        <v>9</v>
      </c>
      <c r="I4092">
        <f t="shared" si="511"/>
        <v>6</v>
      </c>
      <c r="J4092">
        <f t="shared" si="512"/>
        <v>1</v>
      </c>
      <c r="K4092">
        <f>J4092*Weighting!$W$12</f>
        <v>2</v>
      </c>
      <c r="M4092" s="14"/>
    </row>
    <row r="4093" spans="1:25" x14ac:dyDescent="0.45">
      <c r="A4093" s="32">
        <f>IF(Weighting!$P$13&gt;0,B4093,"")</f>
        <v>1.0753983736000001</v>
      </c>
      <c r="B4093">
        <f>Weighting!$C$13</f>
        <v>1.0753983736000001</v>
      </c>
      <c r="C4093">
        <f>Weighting!$F$13</f>
        <v>1</v>
      </c>
      <c r="D4093">
        <f>IF(C4093=1,'Data Transformation'!$G$3+0.5*'Data Transformation'!$W$25,IF(C4094=1,D4094-'Data Transformation'!$W$25,FALSE))</f>
        <v>1.17</v>
      </c>
      <c r="E4093">
        <f t="array" ref="E4093">IF(ISLOGICAL(D4093),"",FREQUENCY(IF('Data Transformation'!$B$425:$B$8425='Bin Analysis'!$B4083,'Data Transformation'!$G$425:$G$8425),D4093))</f>
        <v>18</v>
      </c>
      <c r="F4093">
        <f t="shared" si="510"/>
        <v>16</v>
      </c>
      <c r="G4093">
        <f>Weighting!$H$13</f>
        <v>0</v>
      </c>
      <c r="H4093">
        <f t="array" ref="H4093">FREQUENCY(IF('Data Transformation'!$B$4:$B$8425=B4083,'Data Transformation'!$G$4:$G$8425),'Bin Analysis'!$B4093)</f>
        <v>15</v>
      </c>
      <c r="I4093">
        <f t="shared" si="511"/>
        <v>6</v>
      </c>
      <c r="J4093">
        <f t="shared" si="512"/>
        <v>1</v>
      </c>
      <c r="K4093">
        <f>J4093*Weighting!$W$13</f>
        <v>1</v>
      </c>
      <c r="M4093" s="14"/>
    </row>
    <row r="4094" spans="1:25" x14ac:dyDescent="0.45">
      <c r="A4094" s="32">
        <f>IF(Weighting!$P$14&gt;0,B4094,"")</f>
        <v>1.1810731703000001</v>
      </c>
      <c r="B4094">
        <f>Weighting!$C$14</f>
        <v>1.1810731703000001</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19</v>
      </c>
      <c r="I4094">
        <f t="shared" si="511"/>
        <v>4</v>
      </c>
      <c r="J4094">
        <f t="shared" si="512"/>
        <v>1</v>
      </c>
      <c r="K4094">
        <f>J4094*Weighting!$W$14</f>
        <v>2</v>
      </c>
      <c r="M4094" s="14"/>
    </row>
    <row r="4095" spans="1:25" x14ac:dyDescent="0.45">
      <c r="A4095" s="32">
        <f>IF(Weighting!$P$15&gt;0,B4095,"")</f>
        <v>1.2867489670000001</v>
      </c>
      <c r="B4095">
        <f>Weighting!$C$15</f>
        <v>1.2867489670000001</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20</v>
      </c>
      <c r="I4095">
        <f t="shared" si="511"/>
        <v>1</v>
      </c>
      <c r="J4095">
        <f t="shared" si="512"/>
        <v>1</v>
      </c>
      <c r="K4095">
        <f>J4095*Weighting!$W$15</f>
        <v>3</v>
      </c>
      <c r="M4095" s="14"/>
    </row>
    <row r="4096" spans="1:25" x14ac:dyDescent="0.45">
      <c r="A4096" s="32" t="str">
        <f>IF(Weighting!$P$16&gt;0,B4096,"")</f>
        <v/>
      </c>
      <c r="B4096">
        <f>Weighting!$C$16</f>
        <v>1.3924227637000002</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20</v>
      </c>
      <c r="I4096">
        <f t="shared" si="511"/>
        <v>0</v>
      </c>
      <c r="J4096">
        <f t="shared" si="512"/>
        <v>0</v>
      </c>
      <c r="K4096">
        <f>J4096*Weighting!$W$16</f>
        <v>0</v>
      </c>
      <c r="M4096" s="14"/>
    </row>
    <row r="4097" spans="1:25" x14ac:dyDescent="0.45">
      <c r="A4097" s="32" t="str">
        <f>IF(Weighting!$P$17&gt;0,B4097,"")</f>
        <v/>
      </c>
      <c r="B4097">
        <f>Weighting!$C$17</f>
        <v>1.4980975604000002</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20</v>
      </c>
      <c r="I4097">
        <f t="shared" si="511"/>
        <v>0</v>
      </c>
      <c r="J4097">
        <f t="shared" si="512"/>
        <v>0</v>
      </c>
      <c r="K4097">
        <f>J4097*Weighting!$W$17</f>
        <v>0</v>
      </c>
      <c r="M4097" s="14"/>
    </row>
    <row r="4098" spans="1:25" x14ac:dyDescent="0.45">
      <c r="A4098" s="32" t="str">
        <f>IF(Weighting!$P$18&gt;0,B4098,"")</f>
        <v/>
      </c>
      <c r="B4098">
        <f>Weighting!$C$18</f>
        <v>1.6037723571000002</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20</v>
      </c>
      <c r="I4098">
        <f t="shared" si="511"/>
        <v>0</v>
      </c>
      <c r="J4098">
        <f t="shared" si="512"/>
        <v>0</v>
      </c>
      <c r="K4098">
        <f>J4098*Weighting!$W$18</f>
        <v>0</v>
      </c>
      <c r="M4098" s="14"/>
    </row>
    <row r="4099" spans="1:25" x14ac:dyDescent="0.45">
      <c r="A4099" s="32" t="str">
        <f>IF(Weighting!$P$19&gt;0,B4099,"")</f>
        <v/>
      </c>
      <c r="B4099">
        <f>Weighting!$C$19</f>
        <v>1.7094471538000002</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20</v>
      </c>
      <c r="I4099">
        <f t="shared" si="511"/>
        <v>0</v>
      </c>
      <c r="J4099">
        <f t="shared" si="512"/>
        <v>0</v>
      </c>
      <c r="K4099">
        <f>J4099*Weighting!$W$19</f>
        <v>0</v>
      </c>
      <c r="M4099" s="14"/>
    </row>
    <row r="4100" spans="1:25" x14ac:dyDescent="0.45">
      <c r="A4100" s="32" t="str">
        <f>IF(Weighting!$P$20&gt;0,B4100,"")</f>
        <v/>
      </c>
      <c r="B4100">
        <f>Weighting!$C$20</f>
        <v>1.8151219505000002</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20</v>
      </c>
      <c r="I4100">
        <f t="shared" si="511"/>
        <v>0</v>
      </c>
      <c r="J4100">
        <f t="shared" si="512"/>
        <v>0</v>
      </c>
      <c r="K4100">
        <f>J4100*Weighting!$W$20</f>
        <v>0</v>
      </c>
      <c r="M4100" s="14"/>
    </row>
    <row r="4101" spans="1:25" x14ac:dyDescent="0.45">
      <c r="A4101" s="32" t="str">
        <f>IF(Weighting!$P$21&gt;0,B4101,"")</f>
        <v/>
      </c>
      <c r="B4101">
        <f>Weighting!$C$21</f>
        <v>1.9207967472000003</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20</v>
      </c>
      <c r="I4101">
        <f t="shared" si="511"/>
        <v>0</v>
      </c>
      <c r="J4101">
        <f t="shared" si="512"/>
        <v>0</v>
      </c>
      <c r="K4101">
        <f>J4101*Weighting!$W$21</f>
        <v>0</v>
      </c>
      <c r="M4101" s="14"/>
    </row>
    <row r="4102" spans="1:25" x14ac:dyDescent="0.45">
      <c r="A4102" s="32" t="str">
        <f>IF(Weighting!$P$22&gt;0,B4102,"")</f>
        <v/>
      </c>
      <c r="B4102">
        <f>Weighting!$C$22</f>
        <v>2.0264715439000001</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20</v>
      </c>
      <c r="I4102">
        <f t="shared" si="511"/>
        <v>0</v>
      </c>
      <c r="J4102">
        <f t="shared" si="512"/>
        <v>0</v>
      </c>
      <c r="K4102">
        <f>J4102*Weighting!$W$22</f>
        <v>0</v>
      </c>
      <c r="M4102" s="14"/>
    </row>
    <row r="4103" spans="1:25" x14ac:dyDescent="0.45">
      <c r="A4103" s="32" t="str">
        <f>IF(Weighting!$P$23&gt;0,B4103,"")</f>
        <v/>
      </c>
      <c r="B4103">
        <f>Weighting!$C$23</f>
        <v>2.1321463405999999</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20</v>
      </c>
      <c r="I4103">
        <f t="shared" si="511"/>
        <v>0</v>
      </c>
      <c r="J4103">
        <f t="shared" si="512"/>
        <v>0</v>
      </c>
      <c r="K4103">
        <f>J4103*Weighting!$W$23</f>
        <v>0</v>
      </c>
      <c r="M4103" s="14"/>
    </row>
    <row r="4104" spans="1:25" x14ac:dyDescent="0.45">
      <c r="A4104" s="32" t="str">
        <f>IF(Weighting!$P$24&gt;0,B4104,"")</f>
        <v/>
      </c>
      <c r="B4104">
        <f>Weighting!$C$24</f>
        <v>2.2378211372999997</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20</v>
      </c>
      <c r="I4104">
        <f t="shared" si="511"/>
        <v>0</v>
      </c>
      <c r="J4104">
        <f t="shared" si="512"/>
        <v>0</v>
      </c>
      <c r="K4104">
        <f>J4104*Weighting!$W$24</f>
        <v>0</v>
      </c>
      <c r="M4104" s="14"/>
    </row>
    <row r="4105" spans="1:25" x14ac:dyDescent="0.45">
      <c r="A4105" s="32" t="str">
        <f>IF(Weighting!$P$25&gt;0,B4105,"")</f>
        <v/>
      </c>
      <c r="B4105">
        <f>Weighting!$C$25</f>
        <v>2.3434959339999994</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20</v>
      </c>
      <c r="I4105">
        <f t="shared" si="511"/>
        <v>0</v>
      </c>
      <c r="J4105">
        <f t="shared" si="512"/>
        <v>0</v>
      </c>
      <c r="K4105">
        <f>J4105*Weighting!$W$25</f>
        <v>0</v>
      </c>
      <c r="M4105" s="14"/>
    </row>
    <row r="4106" spans="1:25" x14ac:dyDescent="0.45">
      <c r="O4106"/>
      <c r="P4106"/>
      <c r="Q4106"/>
      <c r="R4106"/>
    </row>
    <row r="4107" spans="1:25" ht="23.15" x14ac:dyDescent="0.6">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18</v>
      </c>
      <c r="N4107" s="27">
        <f>IF('Input and Summary Results'!$J$16="minimum",'Bin Analysis'!X4108/(M4107-1),'Bin Analysis'!Y4107/('Bin Analysis'!M4107-1))</f>
        <v>0</v>
      </c>
      <c r="O4107" s="27">
        <f>IF(M4107=FALSE,NA(),(VLOOKUP(1,C4110:K4129,4,FALSE))/(M4107-1))</f>
        <v>0.94117647058823528</v>
      </c>
      <c r="P4107" s="27">
        <f>IF(M4107=FALSE,NA(),SUM(J4110:J4129)/Weighting!$S$5)</f>
        <v>0.4</v>
      </c>
      <c r="Q4107" s="27">
        <f>IF(M4107=FALSE,NA(),SUM(K4110:K4129)/Weighting!$S$6)</f>
        <v>0.30434782608695654</v>
      </c>
      <c r="R4107" s="27">
        <f>IF(M4107=FALSE,NA(),(VLOOKUP(1,G4110:K4129,3,FALSE))/(M4107-1))</f>
        <v>5.8823529411764705E-2</v>
      </c>
      <c r="S4107" s="22" t="str">
        <f>IF(M4107=FALSE,NA(),IF(SUM(J4110:J4129)=2,"yes","no"))</f>
        <v>no</v>
      </c>
      <c r="X4107" s="2" cm="2">
        <f t="array" ref="X4107:X4108">FREQUENCY(IF('Data Transformation'!$B$425:$B$6424='Bin Analysis'!L4107,'Data Transformation'!$G$425:$G$6424),'Data Transformation'!$U$11)</f>
        <v>17</v>
      </c>
      <c r="Y4107" s="2" cm="2">
        <f t="array" ref="Y4107:Y4108">FREQUENCY(IF('Data Transformation'!$B$425:$B$6424='Bin Analysis'!L4107,'Data Transformation'!$G$425:$G$6424),'Data Transformation'!$U$12)</f>
        <v>1</v>
      </c>
    </row>
    <row r="4108" spans="1:25" x14ac:dyDescent="0.45">
      <c r="A4108" s="14" t="s">
        <v>67</v>
      </c>
      <c r="B4108" t="s">
        <v>47</v>
      </c>
      <c r="C4108" t="s">
        <v>5</v>
      </c>
      <c r="D4108" t="s">
        <v>100</v>
      </c>
      <c r="E4108" t="s">
        <v>101</v>
      </c>
      <c r="F4108" t="s">
        <v>102</v>
      </c>
      <c r="G4108" t="s">
        <v>70</v>
      </c>
      <c r="H4108" t="s">
        <v>31</v>
      </c>
      <c r="I4108" t="s">
        <v>32</v>
      </c>
      <c r="J4108" t="s">
        <v>46</v>
      </c>
      <c r="K4108" s="14" t="s">
        <v>45</v>
      </c>
      <c r="M4108" s="14"/>
      <c r="X4108" s="2">
        <v>0</v>
      </c>
      <c r="Y4108" s="2">
        <v>16</v>
      </c>
    </row>
    <row r="4109" spans="1:25" x14ac:dyDescent="0.4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45">
      <c r="A4110" s="32">
        <f>IF(Weighting!$P$6&gt;0,B4110,"")</f>
        <v>0.3356747967</v>
      </c>
      <c r="B4110">
        <f>Weighting!$C$6</f>
        <v>0.3356747967</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1</v>
      </c>
      <c r="I4110">
        <f>H4110-H4109</f>
        <v>1</v>
      </c>
      <c r="J4110">
        <f>IF(I4110=0,0,1)</f>
        <v>1</v>
      </c>
      <c r="K4110">
        <f>J4110*Weighting!$W$6</f>
        <v>1</v>
      </c>
      <c r="M4110" s="14"/>
    </row>
    <row r="4111" spans="1:25" x14ac:dyDescent="0.45">
      <c r="A4111" s="32">
        <f>IF(Weighting!$P$7&gt;0,B4111,"")</f>
        <v>0.44134959340000002</v>
      </c>
      <c r="B4111">
        <f>Weighting!$C$7</f>
        <v>0.44134959340000002</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1</v>
      </c>
      <c r="I4111">
        <f t="shared" ref="I4111:I4129" si="514">H4111-H4110</f>
        <v>0</v>
      </c>
      <c r="J4111">
        <f>IF(I4111=0,0,1)</f>
        <v>0</v>
      </c>
      <c r="K4111">
        <f>J4111*Weighting!$W$7</f>
        <v>0</v>
      </c>
      <c r="M4111" s="14"/>
    </row>
    <row r="4112" spans="1:25" x14ac:dyDescent="0.45">
      <c r="A4112" s="32">
        <f>IF(Weighting!$P$8&gt;0,B4112,"")</f>
        <v>0.54702439010000004</v>
      </c>
      <c r="B4112">
        <f>Weighting!$C$8</f>
        <v>0.54702439010000004</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1</v>
      </c>
      <c r="I4112">
        <f t="shared" si="514"/>
        <v>0</v>
      </c>
      <c r="J4112">
        <f t="shared" ref="J4112:J4129" si="515">IF(I4112=0,0,1)</f>
        <v>0</v>
      </c>
      <c r="K4112">
        <f>J4112*Weighting!$W$8</f>
        <v>0</v>
      </c>
      <c r="M4112" s="14"/>
    </row>
    <row r="4113" spans="1:13" x14ac:dyDescent="0.45">
      <c r="A4113" s="32">
        <f>IF(Weighting!$P$9&gt;0,B4113,"")</f>
        <v>0.65269918680000005</v>
      </c>
      <c r="B4113" s="50">
        <f>Weighting!$C$9</f>
        <v>0.65269918680000005</v>
      </c>
      <c r="C4113">
        <f>Weighting!$F$9</f>
        <v>0</v>
      </c>
      <c r="D4113" t="b">
        <f>IF(C4113=1,'Data Transformation'!$G$3+0.5*'Data Transformation'!$W$25,IF(C4114=1,D4114-'Data Transformation'!$W$25,FALSE))</f>
        <v>0</v>
      </c>
      <c r="E4113" t="str">
        <f t="array" ref="E4113">IF(ISLOGICAL(D4113),"",FREQUENCY(IF('Data Transformation'!$B$425:$B$8425='Bin Analysis'!$B4107,'Data Transformation'!$G$425:$G$8425),D4113))</f>
        <v/>
      </c>
      <c r="F4113" t="str">
        <f t="shared" si="513"/>
        <v/>
      </c>
      <c r="G4113">
        <f>Weighting!$H$9</f>
        <v>0</v>
      </c>
      <c r="H4113">
        <f t="array" ref="H4113">FREQUENCY(IF('Data Transformation'!$B$4:$B$8425=B4107,'Data Transformation'!$G$4:$G$8425),'Bin Analysis'!$B4113)</f>
        <v>1</v>
      </c>
      <c r="I4113">
        <f t="shared" si="514"/>
        <v>0</v>
      </c>
      <c r="J4113">
        <f t="shared" si="515"/>
        <v>0</v>
      </c>
      <c r="K4113">
        <f>J4113*Weighting!$W$9</f>
        <v>0</v>
      </c>
      <c r="M4113" s="14"/>
    </row>
    <row r="4114" spans="1:13" x14ac:dyDescent="0.45">
      <c r="A4114" s="32">
        <f>IF(Weighting!$P$10&gt;0,B4114,"")</f>
        <v>0.75837398350000007</v>
      </c>
      <c r="B4114">
        <f>Weighting!$C$10</f>
        <v>0.75837398350000007</v>
      </c>
      <c r="C4114">
        <f>Weighting!$F$10</f>
        <v>0</v>
      </c>
      <c r="D4114" t="b">
        <f>IF(C4114=1,'Data Transformation'!$G$3+0.5*'Data Transformation'!$W$25,IF(C4115=1,D4115-'Data Transformation'!$W$25,FALSE))</f>
        <v>0</v>
      </c>
      <c r="E4114" t="str">
        <f t="array" ref="E4114">IF(ISLOGICAL(D4114),"",FREQUENCY(IF('Data Transformation'!$B$425:$B$8425='Bin Analysis'!$B4107,'Data Transformation'!$G$425:$G$8425),D4114))</f>
        <v/>
      </c>
      <c r="F4114" t="str">
        <f t="shared" si="513"/>
        <v/>
      </c>
      <c r="G4114">
        <f>Weighting!$H$10</f>
        <v>0</v>
      </c>
      <c r="H4114">
        <f t="array" ref="H4114">FREQUENCY(IF('Data Transformation'!$B$4:$B$8425=B4107,'Data Transformation'!$G$4:$G$8425),'Bin Analysis'!$B4114)</f>
        <v>1</v>
      </c>
      <c r="I4114">
        <f t="shared" si="514"/>
        <v>0</v>
      </c>
      <c r="J4114">
        <f t="shared" si="515"/>
        <v>0</v>
      </c>
      <c r="K4114">
        <f>J4114*Weighting!$W$10</f>
        <v>0</v>
      </c>
      <c r="M4114" s="14"/>
    </row>
    <row r="4115" spans="1:13" x14ac:dyDescent="0.45">
      <c r="A4115" s="32">
        <f>IF(Weighting!$P$11&gt;0,B4115,"")</f>
        <v>0.86404878020000009</v>
      </c>
      <c r="B4115">
        <f>Weighting!$C$11</f>
        <v>0.86404878020000009</v>
      </c>
      <c r="C4115">
        <f>Weighting!$F$11</f>
        <v>0</v>
      </c>
      <c r="D4115" t="b">
        <f>IF(C4115=1,'Data Transformation'!$G$3+0.5*'Data Transformation'!$W$25,IF(C4116=1,D4116-'Data Transformation'!$W$25,FALSE))</f>
        <v>0</v>
      </c>
      <c r="E4115" t="str">
        <f t="array" ref="E4115">IF(ISLOGICAL(D4115),"",FREQUENCY(IF('Data Transformation'!$B$425:$B$8425='Bin Analysis'!$B4107,'Data Transformation'!$G$425:$G$8425),D4115))</f>
        <v/>
      </c>
      <c r="F4115" t="str">
        <f t="shared" si="513"/>
        <v/>
      </c>
      <c r="G4115">
        <f>Weighting!$H$11</f>
        <v>0</v>
      </c>
      <c r="H4115">
        <f t="array" ref="H4115">FREQUENCY(IF('Data Transformation'!$B$4:$B$8425=B4107,'Data Transformation'!$G$4:$G$8425),'Bin Analysis'!$B4115)</f>
        <v>4</v>
      </c>
      <c r="I4115">
        <f t="shared" si="514"/>
        <v>3</v>
      </c>
      <c r="J4115">
        <f t="shared" si="515"/>
        <v>1</v>
      </c>
      <c r="K4115">
        <f>J4115*Weighting!$W$11</f>
        <v>3</v>
      </c>
      <c r="M4115" s="14"/>
    </row>
    <row r="4116" spans="1:13" x14ac:dyDescent="0.45">
      <c r="A4116" s="32">
        <f>IF(Weighting!$P$12&gt;0,B4116,"")</f>
        <v>0.96972357690000011</v>
      </c>
      <c r="B4116">
        <f>Weighting!$C$12</f>
        <v>0.96972357690000011</v>
      </c>
      <c r="C4116">
        <f>Weighting!$F$12</f>
        <v>0</v>
      </c>
      <c r="D4116">
        <f>IF(C4116=1,'Data Transformation'!$G$3+0.5*'Data Transformation'!$W$25,IF(C4117=1,D4117-'Data Transformation'!$W$25,FALSE))</f>
        <v>0.76999999999999991</v>
      </c>
      <c r="E4116">
        <f t="array" ref="E4116">IF(ISLOGICAL(D4116),"",FREQUENCY(IF('Data Transformation'!$B$425:$B$8425='Bin Analysis'!$B4107,'Data Transformation'!$G$425:$G$8425),D4116))</f>
        <v>1</v>
      </c>
      <c r="F4116" t="e">
        <f t="shared" si="513"/>
        <v>#VALUE!</v>
      </c>
      <c r="G4116">
        <f>Weighting!$H$12</f>
        <v>0</v>
      </c>
      <c r="H4116">
        <f t="array" ref="H4116">FREQUENCY(IF('Data Transformation'!$B$4:$B$8425=B4107,'Data Transformation'!$G$4:$G$8425),'Bin Analysis'!$B4116)</f>
        <v>12</v>
      </c>
      <c r="I4116">
        <f t="shared" si="514"/>
        <v>8</v>
      </c>
      <c r="J4116">
        <f t="shared" si="515"/>
        <v>1</v>
      </c>
      <c r="K4116">
        <f>J4116*Weighting!$W$12</f>
        <v>2</v>
      </c>
      <c r="M4116" s="14"/>
    </row>
    <row r="4117" spans="1:13" x14ac:dyDescent="0.45">
      <c r="A4117" s="32">
        <f>IF(Weighting!$P$13&gt;0,B4117,"")</f>
        <v>1.0753983736000001</v>
      </c>
      <c r="B4117">
        <f>Weighting!$C$13</f>
        <v>1.0753983736000001</v>
      </c>
      <c r="C4117">
        <f>Weighting!$F$13</f>
        <v>1</v>
      </c>
      <c r="D4117">
        <f>IF(C4117=1,'Data Transformation'!$G$3+0.5*'Data Transformation'!$W$25,IF(C4118=1,D4118-'Data Transformation'!$W$25,FALSE))</f>
        <v>1.17</v>
      </c>
      <c r="E4117">
        <f t="array" ref="E4117">IF(ISLOGICAL(D4117),"",FREQUENCY(IF('Data Transformation'!$B$425:$B$8425='Bin Analysis'!$B4107,'Data Transformation'!$G$425:$G$8425),D4117))</f>
        <v>17</v>
      </c>
      <c r="F4117">
        <f t="shared" si="513"/>
        <v>16</v>
      </c>
      <c r="G4117">
        <f>Weighting!$H$13</f>
        <v>0</v>
      </c>
      <c r="H4117">
        <f t="array" ref="H4117">FREQUENCY(IF('Data Transformation'!$B$4:$B$8425=B4107,'Data Transformation'!$G$4:$G$8425),'Bin Analysis'!$B4117)</f>
        <v>18</v>
      </c>
      <c r="I4117">
        <f t="shared" si="514"/>
        <v>6</v>
      </c>
      <c r="J4117">
        <f t="shared" si="515"/>
        <v>1</v>
      </c>
      <c r="K4117">
        <f>J4117*Weighting!$W$13</f>
        <v>1</v>
      </c>
      <c r="M4117" s="14"/>
    </row>
    <row r="4118" spans="1:13" x14ac:dyDescent="0.45">
      <c r="A4118" s="32">
        <f>IF(Weighting!$P$14&gt;0,B4118,"")</f>
        <v>1.1810731703000001</v>
      </c>
      <c r="B4118">
        <f>Weighting!$C$14</f>
        <v>1.1810731703000001</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18</v>
      </c>
      <c r="I4118">
        <f t="shared" si="514"/>
        <v>0</v>
      </c>
      <c r="J4118">
        <f t="shared" si="515"/>
        <v>0</v>
      </c>
      <c r="K4118">
        <f>J4118*Weighting!$W$14</f>
        <v>0</v>
      </c>
      <c r="M4118" s="14"/>
    </row>
    <row r="4119" spans="1:13" x14ac:dyDescent="0.45">
      <c r="A4119" s="32">
        <f>IF(Weighting!$P$15&gt;0,B4119,"")</f>
        <v>1.2867489670000001</v>
      </c>
      <c r="B4119">
        <f>Weighting!$C$15</f>
        <v>1.2867489670000001</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18</v>
      </c>
      <c r="I4119">
        <f t="shared" si="514"/>
        <v>0</v>
      </c>
      <c r="J4119">
        <f t="shared" si="515"/>
        <v>0</v>
      </c>
      <c r="K4119">
        <f>J4119*Weighting!$W$15</f>
        <v>0</v>
      </c>
      <c r="M4119" s="14"/>
    </row>
    <row r="4120" spans="1:13" x14ac:dyDescent="0.45">
      <c r="A4120" s="32" t="str">
        <f>IF(Weighting!$P$16&gt;0,B4120,"")</f>
        <v/>
      </c>
      <c r="B4120">
        <f>Weighting!$C$16</f>
        <v>1.3924227637000002</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18</v>
      </c>
      <c r="I4120">
        <f t="shared" si="514"/>
        <v>0</v>
      </c>
      <c r="J4120">
        <f t="shared" si="515"/>
        <v>0</v>
      </c>
      <c r="K4120">
        <f>J4120*Weighting!$W$16</f>
        <v>0</v>
      </c>
      <c r="M4120" s="14"/>
    </row>
    <row r="4121" spans="1:13" x14ac:dyDescent="0.45">
      <c r="A4121" s="32" t="str">
        <f>IF(Weighting!$P$17&gt;0,B4121,"")</f>
        <v/>
      </c>
      <c r="B4121">
        <f>Weighting!$C$17</f>
        <v>1.4980975604000002</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18</v>
      </c>
      <c r="I4121">
        <f t="shared" si="514"/>
        <v>0</v>
      </c>
      <c r="J4121">
        <f t="shared" si="515"/>
        <v>0</v>
      </c>
      <c r="K4121">
        <f>J4121*Weighting!$W$17</f>
        <v>0</v>
      </c>
      <c r="M4121" s="14"/>
    </row>
    <row r="4122" spans="1:13" x14ac:dyDescent="0.45">
      <c r="A4122" s="32" t="str">
        <f>IF(Weighting!$P$18&gt;0,B4122,"")</f>
        <v/>
      </c>
      <c r="B4122">
        <f>Weighting!$C$18</f>
        <v>1.6037723571000002</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18</v>
      </c>
      <c r="I4122">
        <f t="shared" si="514"/>
        <v>0</v>
      </c>
      <c r="J4122">
        <f t="shared" si="515"/>
        <v>0</v>
      </c>
      <c r="K4122">
        <f>J4122*Weighting!$W$18</f>
        <v>0</v>
      </c>
      <c r="M4122" s="14"/>
    </row>
    <row r="4123" spans="1:13" x14ac:dyDescent="0.45">
      <c r="A4123" s="32" t="str">
        <f>IF(Weighting!$P$19&gt;0,B4123,"")</f>
        <v/>
      </c>
      <c r="B4123">
        <f>Weighting!$C$19</f>
        <v>1.7094471538000002</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18</v>
      </c>
      <c r="I4123">
        <f t="shared" si="514"/>
        <v>0</v>
      </c>
      <c r="J4123">
        <f t="shared" si="515"/>
        <v>0</v>
      </c>
      <c r="K4123">
        <f>J4123*Weighting!$W$19</f>
        <v>0</v>
      </c>
      <c r="M4123" s="14"/>
    </row>
    <row r="4124" spans="1:13" x14ac:dyDescent="0.45">
      <c r="A4124" s="32" t="str">
        <f>IF(Weighting!$P$20&gt;0,B4124,"")</f>
        <v/>
      </c>
      <c r="B4124">
        <f>Weighting!$C$20</f>
        <v>1.8151219505000002</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18</v>
      </c>
      <c r="I4124">
        <f t="shared" si="514"/>
        <v>0</v>
      </c>
      <c r="J4124">
        <f t="shared" si="515"/>
        <v>0</v>
      </c>
      <c r="K4124">
        <f>J4124*Weighting!$W$20</f>
        <v>0</v>
      </c>
      <c r="M4124" s="14"/>
    </row>
    <row r="4125" spans="1:13" x14ac:dyDescent="0.45">
      <c r="A4125" s="32" t="str">
        <f>IF(Weighting!$P$21&gt;0,B4125,"")</f>
        <v/>
      </c>
      <c r="B4125">
        <f>Weighting!$C$21</f>
        <v>1.9207967472000003</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18</v>
      </c>
      <c r="I4125">
        <f t="shared" si="514"/>
        <v>0</v>
      </c>
      <c r="J4125">
        <f t="shared" si="515"/>
        <v>0</v>
      </c>
      <c r="K4125">
        <f>J4125*Weighting!$W$21</f>
        <v>0</v>
      </c>
      <c r="M4125" s="14"/>
    </row>
    <row r="4126" spans="1:13" x14ac:dyDescent="0.45">
      <c r="A4126" s="32" t="str">
        <f>IF(Weighting!$P$22&gt;0,B4126,"")</f>
        <v/>
      </c>
      <c r="B4126">
        <f>Weighting!$C$22</f>
        <v>2.0264715439000001</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18</v>
      </c>
      <c r="I4126">
        <f t="shared" si="514"/>
        <v>0</v>
      </c>
      <c r="J4126">
        <f t="shared" si="515"/>
        <v>0</v>
      </c>
      <c r="K4126">
        <f>J4126*Weighting!$W$22</f>
        <v>0</v>
      </c>
      <c r="M4126" s="14"/>
    </row>
    <row r="4127" spans="1:13" x14ac:dyDescent="0.45">
      <c r="A4127" s="32" t="str">
        <f>IF(Weighting!$P$23&gt;0,B4127,"")</f>
        <v/>
      </c>
      <c r="B4127">
        <f>Weighting!$C$23</f>
        <v>2.1321463405999999</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18</v>
      </c>
      <c r="I4127">
        <f t="shared" si="514"/>
        <v>0</v>
      </c>
      <c r="J4127">
        <f t="shared" si="515"/>
        <v>0</v>
      </c>
      <c r="K4127">
        <f>J4127*Weighting!$W$23</f>
        <v>0</v>
      </c>
      <c r="M4127" s="14"/>
    </row>
    <row r="4128" spans="1:13" x14ac:dyDescent="0.45">
      <c r="A4128" s="32" t="str">
        <f>IF(Weighting!$P$24&gt;0,B4128,"")</f>
        <v/>
      </c>
      <c r="B4128">
        <f>Weighting!$C$24</f>
        <v>2.2378211372999997</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18</v>
      </c>
      <c r="I4128">
        <f t="shared" si="514"/>
        <v>0</v>
      </c>
      <c r="J4128">
        <f t="shared" si="515"/>
        <v>0</v>
      </c>
      <c r="K4128">
        <f>J4128*Weighting!$W$24</f>
        <v>0</v>
      </c>
      <c r="M4128" s="14"/>
    </row>
    <row r="4129" spans="1:25" x14ac:dyDescent="0.45">
      <c r="A4129" s="32" t="str">
        <f>IF(Weighting!$P$25&gt;0,B4129,"")</f>
        <v/>
      </c>
      <c r="B4129">
        <f>Weighting!$C$25</f>
        <v>2.3434959339999994</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18</v>
      </c>
      <c r="I4129">
        <f t="shared" si="514"/>
        <v>0</v>
      </c>
      <c r="J4129">
        <f t="shared" si="515"/>
        <v>0</v>
      </c>
      <c r="K4129">
        <f>J4129*Weighting!$W$25</f>
        <v>0</v>
      </c>
      <c r="M4129" s="14"/>
    </row>
    <row r="4130" spans="1:25" x14ac:dyDescent="0.45">
      <c r="O4130"/>
      <c r="P4130"/>
      <c r="Q4130"/>
      <c r="R4130"/>
    </row>
    <row r="4131" spans="1:25" ht="23.15" x14ac:dyDescent="0.6">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20</v>
      </c>
      <c r="N4131" s="27">
        <f>IF('Input and Summary Results'!$J$16="minimum",'Bin Analysis'!X4132/(M4131-1),'Bin Analysis'!Y4131/('Bin Analysis'!M4131-1))</f>
        <v>0</v>
      </c>
      <c r="O4131" s="27">
        <f>IF(M4131=FALSE,NA(),(VLOOKUP(1,C4134:K4153,4,FALSE))/(M4131-1))</f>
        <v>0.15789473684210525</v>
      </c>
      <c r="P4131" s="27">
        <f>IF(M4131=FALSE,NA(),SUM(J4134:J4153)/Weighting!$S$5)</f>
        <v>0.5</v>
      </c>
      <c r="Q4131" s="27">
        <f>IF(M4131=FALSE,NA(),SUM(K4134:K4153)/Weighting!$S$6)</f>
        <v>0.39130434782608697</v>
      </c>
      <c r="R4131" s="27">
        <f>IF(M4131=FALSE,NA(),(VLOOKUP(1,G4134:K4153,3,FALSE))/(M4131-1))</f>
        <v>0.78947368421052633</v>
      </c>
      <c r="S4131" s="22" t="str">
        <f>IF(M4131=FALSE,NA(),IF(SUM(J4134:J4153)=2,"yes","no"))</f>
        <v>no</v>
      </c>
      <c r="X4131" s="2" cm="2">
        <f t="array" ref="X4131:X4132">FREQUENCY(IF('Data Transformation'!$B$425:$B$6424='Bin Analysis'!L4131,'Data Transformation'!$G$425:$G$6424),'Data Transformation'!$U$11)</f>
        <v>19</v>
      </c>
      <c r="Y4131" s="2" cm="2">
        <f t="array" ref="Y4131:Y4132">FREQUENCY(IF('Data Transformation'!$B$425:$B$6424='Bin Analysis'!L4131,'Data Transformation'!$G$425:$G$6424),'Data Transformation'!$U$12)</f>
        <v>16</v>
      </c>
    </row>
    <row r="4132" spans="1:25" x14ac:dyDescent="0.45">
      <c r="A4132" s="14" t="s">
        <v>67</v>
      </c>
      <c r="B4132" t="s">
        <v>47</v>
      </c>
      <c r="C4132" t="s">
        <v>5</v>
      </c>
      <c r="D4132" t="s">
        <v>100</v>
      </c>
      <c r="E4132" t="s">
        <v>101</v>
      </c>
      <c r="F4132" t="s">
        <v>102</v>
      </c>
      <c r="G4132" t="s">
        <v>70</v>
      </c>
      <c r="H4132" t="s">
        <v>31</v>
      </c>
      <c r="I4132" t="s">
        <v>32</v>
      </c>
      <c r="J4132" t="s">
        <v>46</v>
      </c>
      <c r="K4132" s="14" t="s">
        <v>45</v>
      </c>
      <c r="M4132" s="14"/>
      <c r="X4132" s="2">
        <v>0</v>
      </c>
      <c r="Y4132" s="2">
        <v>3</v>
      </c>
    </row>
    <row r="4133" spans="1:25" x14ac:dyDescent="0.4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45">
      <c r="A4134" s="32">
        <f>IF(Weighting!$P$6&gt;0,B4134,"")</f>
        <v>0.3356747967</v>
      </c>
      <c r="B4134">
        <f>Weighting!$C$6</f>
        <v>0.3356747967</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15</v>
      </c>
      <c r="I4134">
        <f>H4134-H4133</f>
        <v>15</v>
      </c>
      <c r="J4134">
        <f>IF(I4134=0,0,1)</f>
        <v>1</v>
      </c>
      <c r="K4134">
        <f>J4134*Weighting!$W$6</f>
        <v>1</v>
      </c>
      <c r="M4134" s="14"/>
    </row>
    <row r="4135" spans="1:25" x14ac:dyDescent="0.45">
      <c r="A4135" s="32">
        <f>IF(Weighting!$P$7&gt;0,B4135,"")</f>
        <v>0.44134959340000002</v>
      </c>
      <c r="B4135">
        <f>Weighting!$C$7</f>
        <v>0.44134959340000002</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15</v>
      </c>
      <c r="I4135">
        <f t="shared" ref="I4135:I4153" si="517">H4135-H4134</f>
        <v>0</v>
      </c>
      <c r="J4135">
        <f>IF(I4135=0,0,1)</f>
        <v>0</v>
      </c>
      <c r="K4135">
        <f>J4135*Weighting!$W$7</f>
        <v>0</v>
      </c>
      <c r="M4135" s="14"/>
    </row>
    <row r="4136" spans="1:25" x14ac:dyDescent="0.45">
      <c r="A4136" s="32">
        <f>IF(Weighting!$P$8&gt;0,B4136,"")</f>
        <v>0.54702439010000004</v>
      </c>
      <c r="B4136">
        <f>Weighting!$C$8</f>
        <v>0.54702439010000004</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15</v>
      </c>
      <c r="I4136">
        <f t="shared" si="517"/>
        <v>0</v>
      </c>
      <c r="J4136">
        <f t="shared" ref="J4136:J4153" si="518">IF(I4136=0,0,1)</f>
        <v>0</v>
      </c>
      <c r="K4136">
        <f>J4136*Weighting!$W$8</f>
        <v>0</v>
      </c>
      <c r="M4136" s="14"/>
    </row>
    <row r="4137" spans="1:25" x14ac:dyDescent="0.45">
      <c r="A4137" s="32">
        <f>IF(Weighting!$P$9&gt;0,B4137,"")</f>
        <v>0.65269918680000005</v>
      </c>
      <c r="B4137" s="50">
        <f>Weighting!$C$9</f>
        <v>0.65269918680000005</v>
      </c>
      <c r="C4137">
        <f>Weighting!$F$9</f>
        <v>0</v>
      </c>
      <c r="D4137" t="b">
        <f>IF(C4137=1,'Data Transformation'!$G$3+0.5*'Data Transformation'!$W$25,IF(C4138=1,D4138-'Data Transformation'!$W$25,FALSE))</f>
        <v>0</v>
      </c>
      <c r="E4137" t="str">
        <f t="array" ref="E4137">IF(ISLOGICAL(D4137),"",FREQUENCY(IF('Data Transformation'!$B$425:$B$8425='Bin Analysis'!$B4131,'Data Transformation'!$G$425:$G$8425),D4137))</f>
        <v/>
      </c>
      <c r="F4137" t="str">
        <f t="shared" si="516"/>
        <v/>
      </c>
      <c r="G4137">
        <f>Weighting!$H$9</f>
        <v>0</v>
      </c>
      <c r="H4137">
        <f t="array" ref="H4137">FREQUENCY(IF('Data Transformation'!$B$4:$B$8425=B4131,'Data Transformation'!$G$4:$G$8425),'Bin Analysis'!$B4137)</f>
        <v>16</v>
      </c>
      <c r="I4137">
        <f t="shared" si="517"/>
        <v>1</v>
      </c>
      <c r="J4137">
        <f t="shared" si="518"/>
        <v>1</v>
      </c>
      <c r="K4137">
        <f>J4137*Weighting!$W$9</f>
        <v>3</v>
      </c>
      <c r="M4137" s="14"/>
    </row>
    <row r="4138" spans="1:25" x14ac:dyDescent="0.45">
      <c r="A4138" s="32">
        <f>IF(Weighting!$P$10&gt;0,B4138,"")</f>
        <v>0.75837398350000007</v>
      </c>
      <c r="B4138">
        <f>Weighting!$C$10</f>
        <v>0.75837398350000007</v>
      </c>
      <c r="C4138">
        <f>Weighting!$F$10</f>
        <v>0</v>
      </c>
      <c r="D4138" t="b">
        <f>IF(C4138=1,'Data Transformation'!$G$3+0.5*'Data Transformation'!$W$25,IF(C4139=1,D4139-'Data Transformation'!$W$25,FALSE))</f>
        <v>0</v>
      </c>
      <c r="E4138" t="str">
        <f t="array" ref="E4138">IF(ISLOGICAL(D4138),"",FREQUENCY(IF('Data Transformation'!$B$425:$B$8425='Bin Analysis'!$B4131,'Data Transformation'!$G$425:$G$8425),D4138))</f>
        <v/>
      </c>
      <c r="F4138" t="str">
        <f t="shared" si="516"/>
        <v/>
      </c>
      <c r="G4138">
        <f>Weighting!$H$10</f>
        <v>0</v>
      </c>
      <c r="H4138">
        <f t="array" ref="H4138">FREQUENCY(IF('Data Transformation'!$B$4:$B$8425=B4131,'Data Transformation'!$G$4:$G$8425),'Bin Analysis'!$B4138)</f>
        <v>16</v>
      </c>
      <c r="I4138">
        <f t="shared" si="517"/>
        <v>0</v>
      </c>
      <c r="J4138">
        <f t="shared" si="518"/>
        <v>0</v>
      </c>
      <c r="K4138">
        <f>J4138*Weighting!$W$10</f>
        <v>0</v>
      </c>
      <c r="M4138" s="14"/>
    </row>
    <row r="4139" spans="1:25" x14ac:dyDescent="0.45">
      <c r="A4139" s="32">
        <f>IF(Weighting!$P$11&gt;0,B4139,"")</f>
        <v>0.86404878020000009</v>
      </c>
      <c r="B4139">
        <f>Weighting!$C$11</f>
        <v>0.86404878020000009</v>
      </c>
      <c r="C4139">
        <f>Weighting!$F$11</f>
        <v>0</v>
      </c>
      <c r="D4139" t="b">
        <f>IF(C4139=1,'Data Transformation'!$G$3+0.5*'Data Transformation'!$W$25,IF(C4140=1,D4140-'Data Transformation'!$W$25,FALSE))</f>
        <v>0</v>
      </c>
      <c r="E4139" t="str">
        <f t="array" ref="E4139">IF(ISLOGICAL(D4139),"",FREQUENCY(IF('Data Transformation'!$B$425:$B$8425='Bin Analysis'!$B4131,'Data Transformation'!$G$425:$G$8425),D4139))</f>
        <v/>
      </c>
      <c r="F4139" t="str">
        <f t="shared" si="516"/>
        <v/>
      </c>
      <c r="G4139">
        <f>Weighting!$H$11</f>
        <v>0</v>
      </c>
      <c r="H4139">
        <f t="array" ref="H4139">FREQUENCY(IF('Data Transformation'!$B$4:$B$8425=B4131,'Data Transformation'!$G$4:$G$8425),'Bin Analysis'!$B4139)</f>
        <v>16</v>
      </c>
      <c r="I4139">
        <f t="shared" si="517"/>
        <v>0</v>
      </c>
      <c r="J4139">
        <f t="shared" si="518"/>
        <v>0</v>
      </c>
      <c r="K4139">
        <f>J4139*Weighting!$W$11</f>
        <v>0</v>
      </c>
      <c r="M4139" s="14"/>
    </row>
    <row r="4140" spans="1:25" x14ac:dyDescent="0.45">
      <c r="A4140" s="32">
        <f>IF(Weighting!$P$12&gt;0,B4140,"")</f>
        <v>0.96972357690000011</v>
      </c>
      <c r="B4140">
        <f>Weighting!$C$12</f>
        <v>0.96972357690000011</v>
      </c>
      <c r="C4140">
        <f>Weighting!$F$12</f>
        <v>0</v>
      </c>
      <c r="D4140">
        <f>IF(C4140=1,'Data Transformation'!$G$3+0.5*'Data Transformation'!$W$25,IF(C4141=1,D4141-'Data Transformation'!$W$25,FALSE))</f>
        <v>0.76999999999999991</v>
      </c>
      <c r="E4140">
        <f t="array" ref="E4140">IF(ISLOGICAL(D4140),"",FREQUENCY(IF('Data Transformation'!$B$425:$B$8425='Bin Analysis'!$B4131,'Data Transformation'!$G$425:$G$8425),D4140))</f>
        <v>16</v>
      </c>
      <c r="F4140" t="e">
        <f t="shared" si="516"/>
        <v>#VALUE!</v>
      </c>
      <c r="G4140">
        <f>Weighting!$H$12</f>
        <v>0</v>
      </c>
      <c r="H4140">
        <f t="array" ref="H4140">FREQUENCY(IF('Data Transformation'!$B$4:$B$8425=B4131,'Data Transformation'!$G$4:$G$8425),'Bin Analysis'!$B4140)</f>
        <v>17</v>
      </c>
      <c r="I4140">
        <f t="shared" si="517"/>
        <v>1</v>
      </c>
      <c r="J4140">
        <f t="shared" si="518"/>
        <v>1</v>
      </c>
      <c r="K4140">
        <f>J4140*Weighting!$W$12</f>
        <v>2</v>
      </c>
      <c r="M4140" s="14"/>
    </row>
    <row r="4141" spans="1:25" x14ac:dyDescent="0.45">
      <c r="A4141" s="32">
        <f>IF(Weighting!$P$13&gt;0,B4141,"")</f>
        <v>1.0753983736000001</v>
      </c>
      <c r="B4141">
        <f>Weighting!$C$13</f>
        <v>1.0753983736000001</v>
      </c>
      <c r="C4141">
        <f>Weighting!$F$13</f>
        <v>1</v>
      </c>
      <c r="D4141">
        <f>IF(C4141=1,'Data Transformation'!$G$3+0.5*'Data Transformation'!$W$25,IF(C4142=1,D4142-'Data Transformation'!$W$25,FALSE))</f>
        <v>1.17</v>
      </c>
      <c r="E4141">
        <f t="array" ref="E4141">IF(ISLOGICAL(D4141),"",FREQUENCY(IF('Data Transformation'!$B$425:$B$8425='Bin Analysis'!$B4131,'Data Transformation'!$G$425:$G$8425),D4141))</f>
        <v>19</v>
      </c>
      <c r="F4141">
        <f t="shared" si="516"/>
        <v>3</v>
      </c>
      <c r="G4141">
        <f>Weighting!$H$13</f>
        <v>0</v>
      </c>
      <c r="H4141">
        <f t="array" ref="H4141">FREQUENCY(IF('Data Transformation'!$B$4:$B$8425=B4131,'Data Transformation'!$G$4:$G$8425),'Bin Analysis'!$B4141)</f>
        <v>18</v>
      </c>
      <c r="I4141">
        <f t="shared" si="517"/>
        <v>1</v>
      </c>
      <c r="J4141">
        <f t="shared" si="518"/>
        <v>1</v>
      </c>
      <c r="K4141">
        <f>J4141*Weighting!$W$13</f>
        <v>1</v>
      </c>
      <c r="M4141" s="14"/>
    </row>
    <row r="4142" spans="1:25" x14ac:dyDescent="0.45">
      <c r="A4142" s="32">
        <f>IF(Weighting!$P$14&gt;0,B4142,"")</f>
        <v>1.1810731703000001</v>
      </c>
      <c r="B4142">
        <f>Weighting!$C$14</f>
        <v>1.1810731703000001</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20</v>
      </c>
      <c r="I4142">
        <f t="shared" si="517"/>
        <v>2</v>
      </c>
      <c r="J4142">
        <f t="shared" si="518"/>
        <v>1</v>
      </c>
      <c r="K4142">
        <f>J4142*Weighting!$W$14</f>
        <v>2</v>
      </c>
      <c r="M4142" s="14"/>
    </row>
    <row r="4143" spans="1:25" x14ac:dyDescent="0.45">
      <c r="A4143" s="32">
        <f>IF(Weighting!$P$15&gt;0,B4143,"")</f>
        <v>1.2867489670000001</v>
      </c>
      <c r="B4143">
        <f>Weighting!$C$15</f>
        <v>1.2867489670000001</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20</v>
      </c>
      <c r="I4143">
        <f t="shared" si="517"/>
        <v>0</v>
      </c>
      <c r="J4143">
        <f t="shared" si="518"/>
        <v>0</v>
      </c>
      <c r="K4143">
        <f>J4143*Weighting!$W$15</f>
        <v>0</v>
      </c>
      <c r="M4143" s="14"/>
    </row>
    <row r="4144" spans="1:25" x14ac:dyDescent="0.45">
      <c r="A4144" s="32" t="str">
        <f>IF(Weighting!$P$16&gt;0,B4144,"")</f>
        <v/>
      </c>
      <c r="B4144">
        <f>Weighting!$C$16</f>
        <v>1.3924227637000002</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20</v>
      </c>
      <c r="I4144">
        <f t="shared" si="517"/>
        <v>0</v>
      </c>
      <c r="J4144">
        <f t="shared" si="518"/>
        <v>0</v>
      </c>
      <c r="K4144">
        <f>J4144*Weighting!$W$16</f>
        <v>0</v>
      </c>
      <c r="M4144" s="14"/>
    </row>
    <row r="4145" spans="1:25" x14ac:dyDescent="0.45">
      <c r="A4145" s="32" t="str">
        <f>IF(Weighting!$P$17&gt;0,B4145,"")</f>
        <v/>
      </c>
      <c r="B4145">
        <f>Weighting!$C$17</f>
        <v>1.4980975604000002</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20</v>
      </c>
      <c r="I4145">
        <f t="shared" si="517"/>
        <v>0</v>
      </c>
      <c r="J4145">
        <f t="shared" si="518"/>
        <v>0</v>
      </c>
      <c r="K4145">
        <f>J4145*Weighting!$W$17</f>
        <v>0</v>
      </c>
      <c r="M4145" s="14"/>
    </row>
    <row r="4146" spans="1:25" x14ac:dyDescent="0.45">
      <c r="A4146" s="32" t="str">
        <f>IF(Weighting!$P$18&gt;0,B4146,"")</f>
        <v/>
      </c>
      <c r="B4146">
        <f>Weighting!$C$18</f>
        <v>1.6037723571000002</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20</v>
      </c>
      <c r="I4146">
        <f t="shared" si="517"/>
        <v>0</v>
      </c>
      <c r="J4146">
        <f t="shared" si="518"/>
        <v>0</v>
      </c>
      <c r="K4146">
        <f>J4146*Weighting!$W$18</f>
        <v>0</v>
      </c>
      <c r="M4146" s="14"/>
    </row>
    <row r="4147" spans="1:25" x14ac:dyDescent="0.45">
      <c r="A4147" s="32" t="str">
        <f>IF(Weighting!$P$19&gt;0,B4147,"")</f>
        <v/>
      </c>
      <c r="B4147">
        <f>Weighting!$C$19</f>
        <v>1.7094471538000002</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20</v>
      </c>
      <c r="I4147">
        <f t="shared" si="517"/>
        <v>0</v>
      </c>
      <c r="J4147">
        <f t="shared" si="518"/>
        <v>0</v>
      </c>
      <c r="K4147">
        <f>J4147*Weighting!$W$19</f>
        <v>0</v>
      </c>
      <c r="M4147" s="14"/>
    </row>
    <row r="4148" spans="1:25" x14ac:dyDescent="0.45">
      <c r="A4148" s="32" t="str">
        <f>IF(Weighting!$P$20&gt;0,B4148,"")</f>
        <v/>
      </c>
      <c r="B4148">
        <f>Weighting!$C$20</f>
        <v>1.8151219505000002</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20</v>
      </c>
      <c r="I4148">
        <f t="shared" si="517"/>
        <v>0</v>
      </c>
      <c r="J4148">
        <f t="shared" si="518"/>
        <v>0</v>
      </c>
      <c r="K4148">
        <f>J4148*Weighting!$W$20</f>
        <v>0</v>
      </c>
      <c r="M4148" s="14"/>
    </row>
    <row r="4149" spans="1:25" x14ac:dyDescent="0.45">
      <c r="A4149" s="32" t="str">
        <f>IF(Weighting!$P$21&gt;0,B4149,"")</f>
        <v/>
      </c>
      <c r="B4149">
        <f>Weighting!$C$21</f>
        <v>1.9207967472000003</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20</v>
      </c>
      <c r="I4149">
        <f t="shared" si="517"/>
        <v>0</v>
      </c>
      <c r="J4149">
        <f t="shared" si="518"/>
        <v>0</v>
      </c>
      <c r="K4149">
        <f>J4149*Weighting!$W$21</f>
        <v>0</v>
      </c>
      <c r="M4149" s="14"/>
    </row>
    <row r="4150" spans="1:25" x14ac:dyDescent="0.45">
      <c r="A4150" s="32" t="str">
        <f>IF(Weighting!$P$22&gt;0,B4150,"")</f>
        <v/>
      </c>
      <c r="B4150">
        <f>Weighting!$C$22</f>
        <v>2.0264715439000001</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20</v>
      </c>
      <c r="I4150">
        <f t="shared" si="517"/>
        <v>0</v>
      </c>
      <c r="J4150">
        <f t="shared" si="518"/>
        <v>0</v>
      </c>
      <c r="K4150">
        <f>J4150*Weighting!$W$22</f>
        <v>0</v>
      </c>
      <c r="M4150" s="14"/>
    </row>
    <row r="4151" spans="1:25" x14ac:dyDescent="0.45">
      <c r="A4151" s="32" t="str">
        <f>IF(Weighting!$P$23&gt;0,B4151,"")</f>
        <v/>
      </c>
      <c r="B4151">
        <f>Weighting!$C$23</f>
        <v>2.1321463405999999</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20</v>
      </c>
      <c r="I4151">
        <f t="shared" si="517"/>
        <v>0</v>
      </c>
      <c r="J4151">
        <f t="shared" si="518"/>
        <v>0</v>
      </c>
      <c r="K4151">
        <f>J4151*Weighting!$W$23</f>
        <v>0</v>
      </c>
      <c r="M4151" s="14"/>
    </row>
    <row r="4152" spans="1:25" x14ac:dyDescent="0.45">
      <c r="A4152" s="32" t="str">
        <f>IF(Weighting!$P$24&gt;0,B4152,"")</f>
        <v/>
      </c>
      <c r="B4152">
        <f>Weighting!$C$24</f>
        <v>2.2378211372999997</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20</v>
      </c>
      <c r="I4152">
        <f t="shared" si="517"/>
        <v>0</v>
      </c>
      <c r="J4152">
        <f t="shared" si="518"/>
        <v>0</v>
      </c>
      <c r="K4152">
        <f>J4152*Weighting!$W$24</f>
        <v>0</v>
      </c>
      <c r="M4152" s="14"/>
    </row>
    <row r="4153" spans="1:25" x14ac:dyDescent="0.45">
      <c r="A4153" s="32" t="str">
        <f>IF(Weighting!$P$25&gt;0,B4153,"")</f>
        <v/>
      </c>
      <c r="B4153">
        <f>Weighting!$C$25</f>
        <v>2.3434959339999994</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20</v>
      </c>
      <c r="I4153">
        <f t="shared" si="517"/>
        <v>0</v>
      </c>
      <c r="J4153">
        <f t="shared" si="518"/>
        <v>0</v>
      </c>
      <c r="K4153">
        <f>J4153*Weighting!$W$25</f>
        <v>0</v>
      </c>
      <c r="M4153" s="14"/>
    </row>
    <row r="4154" spans="1:25" x14ac:dyDescent="0.45">
      <c r="A4154" s="32"/>
      <c r="M4154" s="14"/>
    </row>
    <row r="4155" spans="1:25" ht="23.15" x14ac:dyDescent="0.6">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18</v>
      </c>
      <c r="N4155" s="27">
        <f>IF('Input and Summary Results'!$J$16="minimum",'Bin Analysis'!X4156/(M4155-1),'Bin Analysis'!Y4155/('Bin Analysis'!M4155-1))</f>
        <v>0</v>
      </c>
      <c r="O4155" s="27">
        <f>IF(M4155=FALSE,NA(),(VLOOKUP(1,C4158:K4177,4,FALSE))/(M4155-1))</f>
        <v>0.11764705882352941</v>
      </c>
      <c r="P4155" s="27">
        <f>IF(M4155=FALSE,NA(),SUM(J4158:J4177)/Weighting!$S$5)</f>
        <v>0.6</v>
      </c>
      <c r="Q4155" s="27">
        <f>IF(M4155=FALSE,NA(),SUM(K4158:K4177)/Weighting!$S$6)</f>
        <v>0.52173913043478259</v>
      </c>
      <c r="R4155" s="27">
        <f>IF(M4155=FALSE,NA(),(VLOOKUP(1,G4158:K4177,3,FALSE))/(M4155-1))</f>
        <v>0.76470588235294112</v>
      </c>
      <c r="S4155" s="22" t="str">
        <f>IF(M4155=FALSE,NA(),IF(SUM(J4158:J4177)=2,"yes","no"))</f>
        <v>no</v>
      </c>
      <c r="X4155" s="2" cm="2">
        <f t="array" ref="X4155:X4156">FREQUENCY(IF('Data Transformation'!$B$425:$B$6424='Bin Analysis'!L4155,'Data Transformation'!$G$425:$G$6424),'Data Transformation'!$U$11)</f>
        <v>17</v>
      </c>
      <c r="Y4155" s="2" cm="2">
        <f t="array" ref="Y4155:Y4156">FREQUENCY(IF('Data Transformation'!$B$425:$B$6424='Bin Analysis'!L4155,'Data Transformation'!$G$425:$G$6424),'Data Transformation'!$U$12)</f>
        <v>15</v>
      </c>
    </row>
    <row r="4156" spans="1:25" x14ac:dyDescent="0.45">
      <c r="A4156" s="14" t="s">
        <v>67</v>
      </c>
      <c r="B4156" t="s">
        <v>47</v>
      </c>
      <c r="C4156" t="s">
        <v>5</v>
      </c>
      <c r="D4156" t="s">
        <v>100</v>
      </c>
      <c r="E4156" t="s">
        <v>101</v>
      </c>
      <c r="F4156" t="s">
        <v>102</v>
      </c>
      <c r="G4156" t="s">
        <v>70</v>
      </c>
      <c r="H4156" t="s">
        <v>31</v>
      </c>
      <c r="I4156" t="s">
        <v>32</v>
      </c>
      <c r="J4156" t="s">
        <v>46</v>
      </c>
      <c r="K4156" s="14" t="s">
        <v>45</v>
      </c>
      <c r="M4156" s="14"/>
      <c r="X4156" s="2">
        <v>0</v>
      </c>
      <c r="Y4156" s="2">
        <v>2</v>
      </c>
    </row>
    <row r="4157" spans="1:25" x14ac:dyDescent="0.4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45">
      <c r="A4158" s="32">
        <f>IF(Weighting!$P$6&gt;0,B4158,"")</f>
        <v>0.3356747967</v>
      </c>
      <c r="B4158">
        <f>Weighting!$C$6</f>
        <v>0.3356747967</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13</v>
      </c>
      <c r="I4158">
        <f>H4158-H4157</f>
        <v>13</v>
      </c>
      <c r="J4158">
        <f>IF(I4158=0,0,1)</f>
        <v>1</v>
      </c>
      <c r="K4158">
        <f>J4158*Weighting!$W$6</f>
        <v>1</v>
      </c>
      <c r="M4158" s="14"/>
    </row>
    <row r="4159" spans="1:25" x14ac:dyDescent="0.45">
      <c r="A4159" s="32">
        <f>IF(Weighting!$P$7&gt;0,B4159,"")</f>
        <v>0.44134959340000002</v>
      </c>
      <c r="B4159">
        <f>Weighting!$C$7</f>
        <v>0.44134959340000002</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14</v>
      </c>
      <c r="I4159">
        <f t="shared" ref="I4159:I4177" si="520">H4159-H4158</f>
        <v>1</v>
      </c>
      <c r="J4159">
        <f>IF(I4159=0,0,1)</f>
        <v>1</v>
      </c>
      <c r="K4159">
        <f>J4159*Weighting!$W$7</f>
        <v>2</v>
      </c>
      <c r="M4159" s="14"/>
    </row>
    <row r="4160" spans="1:25" x14ac:dyDescent="0.45">
      <c r="A4160" s="32">
        <f>IF(Weighting!$P$8&gt;0,B4160,"")</f>
        <v>0.54702439010000004</v>
      </c>
      <c r="B4160">
        <f>Weighting!$C$8</f>
        <v>0.54702439010000004</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14</v>
      </c>
      <c r="I4160">
        <f t="shared" si="520"/>
        <v>0</v>
      </c>
      <c r="J4160">
        <f t="shared" ref="J4160:J4177" si="521">IF(I4160=0,0,1)</f>
        <v>0</v>
      </c>
      <c r="K4160">
        <f>J4160*Weighting!$W$8</f>
        <v>0</v>
      </c>
      <c r="M4160" s="14"/>
    </row>
    <row r="4161" spans="1:13" x14ac:dyDescent="0.45">
      <c r="A4161" s="32">
        <f>IF(Weighting!$P$9&gt;0,B4161,"")</f>
        <v>0.65269918680000005</v>
      </c>
      <c r="B4161" s="50">
        <f>Weighting!$C$9</f>
        <v>0.65269918680000005</v>
      </c>
      <c r="C4161">
        <f>Weighting!$F$9</f>
        <v>0</v>
      </c>
      <c r="D4161" t="b">
        <f>IF(C4161=1,'Data Transformation'!$G$3+0.5*'Data Transformation'!$W$25,IF(C4162=1,D4162-'Data Transformation'!$W$25,FALSE))</f>
        <v>0</v>
      </c>
      <c r="E4161" t="str">
        <f t="array" ref="E4161">IF(ISLOGICAL(D4161),"",FREQUENCY(IF('Data Transformation'!$B$425:$B$8425='Bin Analysis'!$B4155,'Data Transformation'!$G$425:$G$8425),D4161))</f>
        <v/>
      </c>
      <c r="F4161" t="str">
        <f t="shared" si="519"/>
        <v/>
      </c>
      <c r="G4161">
        <f>Weighting!$H$9</f>
        <v>0</v>
      </c>
      <c r="H4161">
        <f t="array" ref="H4161">FREQUENCY(IF('Data Transformation'!$B$4:$B$8425=B4155,'Data Transformation'!$G$4:$G$8425),'Bin Analysis'!$B4161)</f>
        <v>15</v>
      </c>
      <c r="I4161">
        <f t="shared" si="520"/>
        <v>1</v>
      </c>
      <c r="J4161">
        <f t="shared" si="521"/>
        <v>1</v>
      </c>
      <c r="K4161">
        <f>J4161*Weighting!$W$9</f>
        <v>3</v>
      </c>
      <c r="M4161" s="14"/>
    </row>
    <row r="4162" spans="1:13" x14ac:dyDescent="0.45">
      <c r="A4162" s="32">
        <f>IF(Weighting!$P$10&gt;0,B4162,"")</f>
        <v>0.75837398350000007</v>
      </c>
      <c r="B4162">
        <f>Weighting!$C$10</f>
        <v>0.75837398350000007</v>
      </c>
      <c r="C4162">
        <f>Weighting!$F$10</f>
        <v>0</v>
      </c>
      <c r="D4162" t="b">
        <f>IF(C4162=1,'Data Transformation'!$G$3+0.5*'Data Transformation'!$W$25,IF(C4163=1,D4163-'Data Transformation'!$W$25,FALSE))</f>
        <v>0</v>
      </c>
      <c r="E4162" t="str">
        <f t="array" ref="E4162">IF(ISLOGICAL(D4162),"",FREQUENCY(IF('Data Transformation'!$B$425:$B$8425='Bin Analysis'!$B4155,'Data Transformation'!$G$425:$G$8425),D4162))</f>
        <v/>
      </c>
      <c r="F4162" t="str">
        <f t="shared" si="519"/>
        <v/>
      </c>
      <c r="G4162">
        <f>Weighting!$H$10</f>
        <v>0</v>
      </c>
      <c r="H4162">
        <f t="array" ref="H4162">FREQUENCY(IF('Data Transformation'!$B$4:$B$8425=B4155,'Data Transformation'!$G$4:$G$8425),'Bin Analysis'!$B4162)</f>
        <v>15</v>
      </c>
      <c r="I4162">
        <f t="shared" si="520"/>
        <v>0</v>
      </c>
      <c r="J4162">
        <f t="shared" si="521"/>
        <v>0</v>
      </c>
      <c r="K4162">
        <f>J4162*Weighting!$W$10</f>
        <v>0</v>
      </c>
      <c r="M4162" s="14"/>
    </row>
    <row r="4163" spans="1:13" x14ac:dyDescent="0.45">
      <c r="A4163" s="32">
        <f>IF(Weighting!$P$11&gt;0,B4163,"")</f>
        <v>0.86404878020000009</v>
      </c>
      <c r="B4163">
        <f>Weighting!$C$11</f>
        <v>0.86404878020000009</v>
      </c>
      <c r="C4163">
        <f>Weighting!$F$11</f>
        <v>0</v>
      </c>
      <c r="D4163" t="b">
        <f>IF(C4163=1,'Data Transformation'!$G$3+0.5*'Data Transformation'!$W$25,IF(C4164=1,D4164-'Data Transformation'!$W$25,FALSE))</f>
        <v>0</v>
      </c>
      <c r="E4163" t="str">
        <f t="array" ref="E4163">IF(ISLOGICAL(D4163),"",FREQUENCY(IF('Data Transformation'!$B$425:$B$8425='Bin Analysis'!$B4155,'Data Transformation'!$G$425:$G$8425),D4163))</f>
        <v/>
      </c>
      <c r="F4163" t="str">
        <f t="shared" si="519"/>
        <v/>
      </c>
      <c r="G4163">
        <f>Weighting!$H$11</f>
        <v>0</v>
      </c>
      <c r="H4163">
        <f t="array" ref="H4163">FREQUENCY(IF('Data Transformation'!$B$4:$B$8425=B4155,'Data Transformation'!$G$4:$G$8425),'Bin Analysis'!$B4163)</f>
        <v>16</v>
      </c>
      <c r="I4163">
        <f t="shared" si="520"/>
        <v>1</v>
      </c>
      <c r="J4163">
        <f t="shared" si="521"/>
        <v>1</v>
      </c>
      <c r="K4163">
        <f>J4163*Weighting!$W$11</f>
        <v>3</v>
      </c>
      <c r="M4163" s="14"/>
    </row>
    <row r="4164" spans="1:13" x14ac:dyDescent="0.45">
      <c r="A4164" s="32">
        <f>IF(Weighting!$P$12&gt;0,B4164,"")</f>
        <v>0.96972357690000011</v>
      </c>
      <c r="B4164">
        <f>Weighting!$C$12</f>
        <v>0.96972357690000011</v>
      </c>
      <c r="C4164">
        <f>Weighting!$F$12</f>
        <v>0</v>
      </c>
      <c r="D4164">
        <f>IF(C4164=1,'Data Transformation'!$G$3+0.5*'Data Transformation'!$W$25,IF(C4165=1,D4165-'Data Transformation'!$W$25,FALSE))</f>
        <v>0.76999999999999991</v>
      </c>
      <c r="E4164">
        <f t="array" ref="E4164">IF(ISLOGICAL(D4164),"",FREQUENCY(IF('Data Transformation'!$B$425:$B$8425='Bin Analysis'!$B4155,'Data Transformation'!$G$425:$G$8425),D4164))</f>
        <v>15</v>
      </c>
      <c r="F4164" t="e">
        <f t="shared" si="519"/>
        <v>#VALUE!</v>
      </c>
      <c r="G4164">
        <f>Weighting!$H$12</f>
        <v>0</v>
      </c>
      <c r="H4164">
        <f t="array" ref="H4164">FREQUENCY(IF('Data Transformation'!$B$4:$B$8425=B4155,'Data Transformation'!$G$4:$G$8425),'Bin Analysis'!$B4164)</f>
        <v>17</v>
      </c>
      <c r="I4164">
        <f t="shared" si="520"/>
        <v>1</v>
      </c>
      <c r="J4164">
        <f t="shared" si="521"/>
        <v>1</v>
      </c>
      <c r="K4164">
        <f>J4164*Weighting!$W$12</f>
        <v>2</v>
      </c>
      <c r="M4164" s="14"/>
    </row>
    <row r="4165" spans="1:13" x14ac:dyDescent="0.45">
      <c r="A4165" s="32">
        <f>IF(Weighting!$P$13&gt;0,B4165,"")</f>
        <v>1.0753983736000001</v>
      </c>
      <c r="B4165">
        <f>Weighting!$C$13</f>
        <v>1.0753983736000001</v>
      </c>
      <c r="C4165">
        <f>Weighting!$F$13</f>
        <v>1</v>
      </c>
      <c r="D4165">
        <f>IF(C4165=1,'Data Transformation'!$G$3+0.5*'Data Transformation'!$W$25,IF(C4166=1,D4166-'Data Transformation'!$W$25,FALSE))</f>
        <v>1.17</v>
      </c>
      <c r="E4165">
        <f t="array" ref="E4165">IF(ISLOGICAL(D4165),"",FREQUENCY(IF('Data Transformation'!$B$425:$B$8425='Bin Analysis'!$B4155,'Data Transformation'!$G$425:$G$8425),D4165))</f>
        <v>17</v>
      </c>
      <c r="F4165">
        <f t="shared" si="519"/>
        <v>2</v>
      </c>
      <c r="G4165">
        <f>Weighting!$H$13</f>
        <v>0</v>
      </c>
      <c r="H4165">
        <f t="array" ref="H4165">FREQUENCY(IF('Data Transformation'!$B$4:$B$8425=B4155,'Data Transformation'!$G$4:$G$8425),'Bin Analysis'!$B4165)</f>
        <v>18</v>
      </c>
      <c r="I4165">
        <f t="shared" si="520"/>
        <v>1</v>
      </c>
      <c r="J4165">
        <f t="shared" si="521"/>
        <v>1</v>
      </c>
      <c r="K4165">
        <f>J4165*Weighting!$W$13</f>
        <v>1</v>
      </c>
      <c r="M4165" s="14"/>
    </row>
    <row r="4166" spans="1:13" x14ac:dyDescent="0.45">
      <c r="A4166" s="32">
        <f>IF(Weighting!$P$14&gt;0,B4166,"")</f>
        <v>1.1810731703000001</v>
      </c>
      <c r="B4166">
        <f>Weighting!$C$14</f>
        <v>1.1810731703000001</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18</v>
      </c>
      <c r="I4166">
        <f t="shared" si="520"/>
        <v>0</v>
      </c>
      <c r="J4166">
        <f t="shared" si="521"/>
        <v>0</v>
      </c>
      <c r="K4166">
        <f>J4166*Weighting!$W$14</f>
        <v>0</v>
      </c>
      <c r="M4166" s="14"/>
    </row>
    <row r="4167" spans="1:13" x14ac:dyDescent="0.45">
      <c r="A4167" s="32">
        <f>IF(Weighting!$P$15&gt;0,B4167,"")</f>
        <v>1.2867489670000001</v>
      </c>
      <c r="B4167">
        <f>Weighting!$C$15</f>
        <v>1.2867489670000001</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18</v>
      </c>
      <c r="I4167">
        <f t="shared" si="520"/>
        <v>0</v>
      </c>
      <c r="J4167">
        <f t="shared" si="521"/>
        <v>0</v>
      </c>
      <c r="K4167">
        <f>J4167*Weighting!$W$15</f>
        <v>0</v>
      </c>
      <c r="M4167" s="14"/>
    </row>
    <row r="4168" spans="1:13" x14ac:dyDescent="0.45">
      <c r="A4168" s="32" t="str">
        <f>IF(Weighting!$P$16&gt;0,B4168,"")</f>
        <v/>
      </c>
      <c r="B4168">
        <f>Weighting!$C$16</f>
        <v>1.3924227637000002</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18</v>
      </c>
      <c r="I4168">
        <f t="shared" si="520"/>
        <v>0</v>
      </c>
      <c r="J4168">
        <f t="shared" si="521"/>
        <v>0</v>
      </c>
      <c r="K4168">
        <f>J4168*Weighting!$W$16</f>
        <v>0</v>
      </c>
      <c r="M4168" s="14"/>
    </row>
    <row r="4169" spans="1:13" x14ac:dyDescent="0.45">
      <c r="A4169" s="32" t="str">
        <f>IF(Weighting!$P$17&gt;0,B4169,"")</f>
        <v/>
      </c>
      <c r="B4169">
        <f>Weighting!$C$17</f>
        <v>1.4980975604000002</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18</v>
      </c>
      <c r="I4169">
        <f t="shared" si="520"/>
        <v>0</v>
      </c>
      <c r="J4169">
        <f t="shared" si="521"/>
        <v>0</v>
      </c>
      <c r="K4169">
        <f>J4169*Weighting!$W$17</f>
        <v>0</v>
      </c>
      <c r="M4169" s="14"/>
    </row>
    <row r="4170" spans="1:13" x14ac:dyDescent="0.45">
      <c r="A4170" s="32" t="str">
        <f>IF(Weighting!$P$18&gt;0,B4170,"")</f>
        <v/>
      </c>
      <c r="B4170">
        <f>Weighting!$C$18</f>
        <v>1.6037723571000002</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18</v>
      </c>
      <c r="I4170">
        <f t="shared" si="520"/>
        <v>0</v>
      </c>
      <c r="J4170">
        <f t="shared" si="521"/>
        <v>0</v>
      </c>
      <c r="K4170">
        <f>J4170*Weighting!$W$18</f>
        <v>0</v>
      </c>
      <c r="M4170" s="14"/>
    </row>
    <row r="4171" spans="1:13" x14ac:dyDescent="0.45">
      <c r="A4171" s="32" t="str">
        <f>IF(Weighting!$P$19&gt;0,B4171,"")</f>
        <v/>
      </c>
      <c r="B4171">
        <f>Weighting!$C$19</f>
        <v>1.7094471538000002</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18</v>
      </c>
      <c r="I4171">
        <f t="shared" si="520"/>
        <v>0</v>
      </c>
      <c r="J4171">
        <f t="shared" si="521"/>
        <v>0</v>
      </c>
      <c r="K4171">
        <f>J4171*Weighting!$W$19</f>
        <v>0</v>
      </c>
      <c r="M4171" s="14"/>
    </row>
    <row r="4172" spans="1:13" x14ac:dyDescent="0.45">
      <c r="A4172" s="32" t="str">
        <f>IF(Weighting!$P$20&gt;0,B4172,"")</f>
        <v/>
      </c>
      <c r="B4172">
        <f>Weighting!$C$20</f>
        <v>1.8151219505000002</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18</v>
      </c>
      <c r="I4172">
        <f t="shared" si="520"/>
        <v>0</v>
      </c>
      <c r="J4172">
        <f t="shared" si="521"/>
        <v>0</v>
      </c>
      <c r="K4172">
        <f>J4172*Weighting!$W$20</f>
        <v>0</v>
      </c>
      <c r="M4172" s="14"/>
    </row>
    <row r="4173" spans="1:13" x14ac:dyDescent="0.45">
      <c r="A4173" s="32" t="str">
        <f>IF(Weighting!$P$21&gt;0,B4173,"")</f>
        <v/>
      </c>
      <c r="B4173">
        <f>Weighting!$C$21</f>
        <v>1.9207967472000003</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18</v>
      </c>
      <c r="I4173">
        <f t="shared" si="520"/>
        <v>0</v>
      </c>
      <c r="J4173">
        <f t="shared" si="521"/>
        <v>0</v>
      </c>
      <c r="K4173">
        <f>J4173*Weighting!$W$21</f>
        <v>0</v>
      </c>
      <c r="M4173" s="14"/>
    </row>
    <row r="4174" spans="1:13" x14ac:dyDescent="0.45">
      <c r="A4174" s="32" t="str">
        <f>IF(Weighting!$P$22&gt;0,B4174,"")</f>
        <v/>
      </c>
      <c r="B4174">
        <f>Weighting!$C$22</f>
        <v>2.0264715439000001</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18</v>
      </c>
      <c r="I4174">
        <f t="shared" si="520"/>
        <v>0</v>
      </c>
      <c r="J4174">
        <f t="shared" si="521"/>
        <v>0</v>
      </c>
      <c r="K4174">
        <f>J4174*Weighting!$W$22</f>
        <v>0</v>
      </c>
      <c r="M4174" s="14"/>
    </row>
    <row r="4175" spans="1:13" x14ac:dyDescent="0.45">
      <c r="A4175" s="32" t="str">
        <f>IF(Weighting!$P$23&gt;0,B4175,"")</f>
        <v/>
      </c>
      <c r="B4175">
        <f>Weighting!$C$23</f>
        <v>2.1321463405999999</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18</v>
      </c>
      <c r="I4175">
        <f t="shared" si="520"/>
        <v>0</v>
      </c>
      <c r="J4175">
        <f t="shared" si="521"/>
        <v>0</v>
      </c>
      <c r="K4175">
        <f>J4175*Weighting!$W$23</f>
        <v>0</v>
      </c>
      <c r="M4175" s="14"/>
    </row>
    <row r="4176" spans="1:13" x14ac:dyDescent="0.45">
      <c r="A4176" s="32" t="str">
        <f>IF(Weighting!$P$24&gt;0,B4176,"")</f>
        <v/>
      </c>
      <c r="B4176">
        <f>Weighting!$C$24</f>
        <v>2.2378211372999997</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18</v>
      </c>
      <c r="I4176">
        <f t="shared" si="520"/>
        <v>0</v>
      </c>
      <c r="J4176">
        <f t="shared" si="521"/>
        <v>0</v>
      </c>
      <c r="K4176">
        <f>J4176*Weighting!$W$24</f>
        <v>0</v>
      </c>
      <c r="M4176" s="14"/>
    </row>
    <row r="4177" spans="1:25" x14ac:dyDescent="0.45">
      <c r="A4177" s="32" t="str">
        <f>IF(Weighting!$P$25&gt;0,B4177,"")</f>
        <v/>
      </c>
      <c r="B4177">
        <f>Weighting!$C$25</f>
        <v>2.3434959339999994</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18</v>
      </c>
      <c r="I4177">
        <f t="shared" si="520"/>
        <v>0</v>
      </c>
      <c r="J4177">
        <f t="shared" si="521"/>
        <v>0</v>
      </c>
      <c r="K4177">
        <f>J4177*Weighting!$W$25</f>
        <v>0</v>
      </c>
      <c r="M4177" s="14"/>
    </row>
    <row r="4178" spans="1:25" x14ac:dyDescent="0.45">
      <c r="O4178"/>
      <c r="P4178"/>
      <c r="Q4178"/>
      <c r="R4178"/>
    </row>
    <row r="4179" spans="1:25" ht="23.15" x14ac:dyDescent="0.6">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16</v>
      </c>
      <c r="N4179" s="27">
        <f>IF('Input and Summary Results'!$J$16="minimum",'Bin Analysis'!X4180/(M4179-1),'Bin Analysis'!Y4179/('Bin Analysis'!M4179-1))</f>
        <v>0</v>
      </c>
      <c r="O4179" s="27">
        <f>IF(M4179=FALSE,NA(),(VLOOKUP(1,C4182:K4201,4,FALSE))/(M4179-1))</f>
        <v>0.73333333333333328</v>
      </c>
      <c r="P4179" s="27">
        <f>IF(M4179=FALSE,NA(),SUM(J4182:J4201)/Weighting!$S$5)</f>
        <v>0.6</v>
      </c>
      <c r="Q4179" s="27">
        <f>IF(M4179=FALSE,NA(),SUM(K4182:K4201)/Weighting!$S$6)</f>
        <v>0.60869565217391308</v>
      </c>
      <c r="R4179" s="27">
        <f>IF(M4179=FALSE,NA(),(VLOOKUP(1,G4182:K4201,3,FALSE))/(M4179-1))</f>
        <v>0</v>
      </c>
      <c r="S4179" s="22" t="str">
        <f>IF(M4179=FALSE,NA(),IF(SUM(J4182:J4201)=2,"yes","no"))</f>
        <v>no</v>
      </c>
      <c r="X4179" s="2" cm="2">
        <f t="array" ref="X4179:X4180">FREQUENCY(IF('Data Transformation'!$B$425:$B$6424='Bin Analysis'!L4179,'Data Transformation'!$G$425:$G$6424),'Data Transformation'!$U$11)</f>
        <v>15</v>
      </c>
      <c r="Y4179" s="2" cm="2">
        <f t="array" ref="Y4179:Y4180">FREQUENCY(IF('Data Transformation'!$B$425:$B$6424='Bin Analysis'!L4179,'Data Transformation'!$G$425:$G$6424),'Data Transformation'!$U$12)</f>
        <v>4</v>
      </c>
    </row>
    <row r="4180" spans="1:25" x14ac:dyDescent="0.45">
      <c r="A4180" s="14" t="s">
        <v>67</v>
      </c>
      <c r="B4180" t="s">
        <v>47</v>
      </c>
      <c r="C4180" t="s">
        <v>5</v>
      </c>
      <c r="D4180" t="s">
        <v>100</v>
      </c>
      <c r="E4180" t="s">
        <v>101</v>
      </c>
      <c r="F4180" t="s">
        <v>102</v>
      </c>
      <c r="G4180" t="s">
        <v>70</v>
      </c>
      <c r="H4180" t="s">
        <v>31</v>
      </c>
      <c r="I4180" t="s">
        <v>32</v>
      </c>
      <c r="J4180" t="s">
        <v>46</v>
      </c>
      <c r="K4180" s="14" t="s">
        <v>45</v>
      </c>
      <c r="M4180" s="14"/>
      <c r="X4180" s="2">
        <v>0</v>
      </c>
      <c r="Y4180" s="2">
        <v>11</v>
      </c>
    </row>
    <row r="4181" spans="1:25" x14ac:dyDescent="0.4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45">
      <c r="A4182" s="32">
        <f>IF(Weighting!$P$6&gt;0,B4182,"")</f>
        <v>0.3356747967</v>
      </c>
      <c r="B4182">
        <f>Weighting!$C$6</f>
        <v>0.3356747967</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0</v>
      </c>
      <c r="I4182">
        <f>H4182-H4181</f>
        <v>0</v>
      </c>
      <c r="J4182">
        <f>IF(I4182=0,0,1)</f>
        <v>0</v>
      </c>
      <c r="K4182">
        <f>J4182*Weighting!$W$6</f>
        <v>0</v>
      </c>
      <c r="M4182" s="14"/>
    </row>
    <row r="4183" spans="1:25" x14ac:dyDescent="0.45">
      <c r="A4183" s="32">
        <f>IF(Weighting!$P$7&gt;0,B4183,"")</f>
        <v>0.44134959340000002</v>
      </c>
      <c r="B4183">
        <f>Weighting!$C$7</f>
        <v>0.44134959340000002</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0</v>
      </c>
      <c r="I4183">
        <f t="shared" ref="I4183:I4201" si="523">H4183-H4182</f>
        <v>0</v>
      </c>
      <c r="J4183">
        <f>IF(I4183=0,0,1)</f>
        <v>0</v>
      </c>
      <c r="K4183">
        <f>J4183*Weighting!$W$7</f>
        <v>0</v>
      </c>
      <c r="M4183" s="14"/>
    </row>
    <row r="4184" spans="1:25" x14ac:dyDescent="0.45">
      <c r="A4184" s="32">
        <f>IF(Weighting!$P$8&gt;0,B4184,"")</f>
        <v>0.54702439010000004</v>
      </c>
      <c r="B4184">
        <f>Weighting!$C$8</f>
        <v>0.54702439010000004</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0</v>
      </c>
      <c r="I4184">
        <f t="shared" si="523"/>
        <v>0</v>
      </c>
      <c r="J4184">
        <f t="shared" ref="J4184:J4201" si="524">IF(I4184=0,0,1)</f>
        <v>0</v>
      </c>
      <c r="K4184">
        <f>J4184*Weighting!$W$8</f>
        <v>0</v>
      </c>
      <c r="M4184" s="14"/>
    </row>
    <row r="4185" spans="1:25" x14ac:dyDescent="0.45">
      <c r="A4185" s="32">
        <f>IF(Weighting!$P$9&gt;0,B4185,"")</f>
        <v>0.65269918680000005</v>
      </c>
      <c r="B4185" s="50">
        <f>Weighting!$C$9</f>
        <v>0.65269918680000005</v>
      </c>
      <c r="C4185">
        <f>Weighting!$F$9</f>
        <v>0</v>
      </c>
      <c r="D4185" t="b">
        <f>IF(C4185=1,'Data Transformation'!$G$3+0.5*'Data Transformation'!$W$25,IF(C4186=1,D4186-'Data Transformation'!$W$25,FALSE))</f>
        <v>0</v>
      </c>
      <c r="E4185" t="str">
        <f t="array" ref="E4185">IF(ISLOGICAL(D4185),"",FREQUENCY(IF('Data Transformation'!$B$425:$B$8425='Bin Analysis'!$B4179,'Data Transformation'!$G$425:$G$8425),D4185))</f>
        <v/>
      </c>
      <c r="F4185" t="str">
        <f t="shared" si="522"/>
        <v/>
      </c>
      <c r="G4185">
        <f>Weighting!$H$9</f>
        <v>0</v>
      </c>
      <c r="H4185">
        <f t="array" ref="H4185">FREQUENCY(IF('Data Transformation'!$B$4:$B$8425=B4179,'Data Transformation'!$G$4:$G$8425),'Bin Analysis'!$B4185)</f>
        <v>3</v>
      </c>
      <c r="I4185">
        <f t="shared" si="523"/>
        <v>3</v>
      </c>
      <c r="J4185">
        <f t="shared" si="524"/>
        <v>1</v>
      </c>
      <c r="K4185">
        <f>J4185*Weighting!$W$9</f>
        <v>3</v>
      </c>
      <c r="M4185" s="14"/>
    </row>
    <row r="4186" spans="1:25" x14ac:dyDescent="0.45">
      <c r="A4186" s="32">
        <f>IF(Weighting!$P$10&gt;0,B4186,"")</f>
        <v>0.75837398350000007</v>
      </c>
      <c r="B4186">
        <f>Weighting!$C$10</f>
        <v>0.75837398350000007</v>
      </c>
      <c r="C4186">
        <f>Weighting!$F$10</f>
        <v>0</v>
      </c>
      <c r="D4186" t="b">
        <f>IF(C4186=1,'Data Transformation'!$G$3+0.5*'Data Transformation'!$W$25,IF(C4187=1,D4187-'Data Transformation'!$W$25,FALSE))</f>
        <v>0</v>
      </c>
      <c r="E4186" t="str">
        <f t="array" ref="E4186">IF(ISLOGICAL(D4186),"",FREQUENCY(IF('Data Transformation'!$B$425:$B$8425='Bin Analysis'!$B4179,'Data Transformation'!$G$425:$G$8425),D4186))</f>
        <v/>
      </c>
      <c r="F4186" t="str">
        <f t="shared" si="522"/>
        <v/>
      </c>
      <c r="G4186">
        <f>Weighting!$H$10</f>
        <v>0</v>
      </c>
      <c r="H4186">
        <f t="array" ref="H4186">FREQUENCY(IF('Data Transformation'!$B$4:$B$8425=B4179,'Data Transformation'!$G$4:$G$8425),'Bin Analysis'!$B4186)</f>
        <v>4</v>
      </c>
      <c r="I4186">
        <f t="shared" si="523"/>
        <v>1</v>
      </c>
      <c r="J4186">
        <f t="shared" si="524"/>
        <v>1</v>
      </c>
      <c r="K4186">
        <f>J4186*Weighting!$W$10</f>
        <v>3</v>
      </c>
      <c r="M4186" s="14"/>
    </row>
    <row r="4187" spans="1:25" x14ac:dyDescent="0.45">
      <c r="A4187" s="32">
        <f>IF(Weighting!$P$11&gt;0,B4187,"")</f>
        <v>0.86404878020000009</v>
      </c>
      <c r="B4187">
        <f>Weighting!$C$11</f>
        <v>0.86404878020000009</v>
      </c>
      <c r="C4187">
        <f>Weighting!$F$11</f>
        <v>0</v>
      </c>
      <c r="D4187" t="b">
        <f>IF(C4187=1,'Data Transformation'!$G$3+0.5*'Data Transformation'!$W$25,IF(C4188=1,D4188-'Data Transformation'!$W$25,FALSE))</f>
        <v>0</v>
      </c>
      <c r="E4187" t="str">
        <f t="array" ref="E4187">IF(ISLOGICAL(D4187),"",FREQUENCY(IF('Data Transformation'!$B$425:$B$8425='Bin Analysis'!$B4179,'Data Transformation'!$G$425:$G$8425),D4187))</f>
        <v/>
      </c>
      <c r="F4187" t="str">
        <f t="shared" si="522"/>
        <v/>
      </c>
      <c r="G4187">
        <f>Weighting!$H$11</f>
        <v>0</v>
      </c>
      <c r="H4187">
        <f t="array" ref="H4187">FREQUENCY(IF('Data Transformation'!$B$4:$B$8425=B4179,'Data Transformation'!$G$4:$G$8425),'Bin Analysis'!$B4187)</f>
        <v>9</v>
      </c>
      <c r="I4187">
        <f t="shared" si="523"/>
        <v>5</v>
      </c>
      <c r="J4187">
        <f t="shared" si="524"/>
        <v>1</v>
      </c>
      <c r="K4187">
        <f>J4187*Weighting!$W$11</f>
        <v>3</v>
      </c>
      <c r="M4187" s="14"/>
    </row>
    <row r="4188" spans="1:25" x14ac:dyDescent="0.45">
      <c r="A4188" s="32">
        <f>IF(Weighting!$P$12&gt;0,B4188,"")</f>
        <v>0.96972357690000011</v>
      </c>
      <c r="B4188">
        <f>Weighting!$C$12</f>
        <v>0.96972357690000011</v>
      </c>
      <c r="C4188">
        <f>Weighting!$F$12</f>
        <v>0</v>
      </c>
      <c r="D4188">
        <f>IF(C4188=1,'Data Transformation'!$G$3+0.5*'Data Transformation'!$W$25,IF(C4189=1,D4189-'Data Transformation'!$W$25,FALSE))</f>
        <v>0.76999999999999991</v>
      </c>
      <c r="E4188">
        <f t="array" ref="E4188">IF(ISLOGICAL(D4188),"",FREQUENCY(IF('Data Transformation'!$B$425:$B$8425='Bin Analysis'!$B4179,'Data Transformation'!$G$425:$G$8425),D4188))</f>
        <v>4</v>
      </c>
      <c r="F4188" t="e">
        <f t="shared" si="522"/>
        <v>#VALUE!</v>
      </c>
      <c r="G4188">
        <f>Weighting!$H$12</f>
        <v>0</v>
      </c>
      <c r="H4188">
        <f t="array" ref="H4188">FREQUENCY(IF('Data Transformation'!$B$4:$B$8425=B4179,'Data Transformation'!$G$4:$G$8425),'Bin Analysis'!$B4188)</f>
        <v>12</v>
      </c>
      <c r="I4188">
        <f t="shared" si="523"/>
        <v>3</v>
      </c>
      <c r="J4188">
        <f t="shared" si="524"/>
        <v>1</v>
      </c>
      <c r="K4188">
        <f>J4188*Weighting!$W$12</f>
        <v>2</v>
      </c>
      <c r="M4188" s="14"/>
    </row>
    <row r="4189" spans="1:25" x14ac:dyDescent="0.45">
      <c r="A4189" s="32">
        <f>IF(Weighting!$P$13&gt;0,B4189,"")</f>
        <v>1.0753983736000001</v>
      </c>
      <c r="B4189">
        <f>Weighting!$C$13</f>
        <v>1.0753983736000001</v>
      </c>
      <c r="C4189">
        <f>Weighting!$F$13</f>
        <v>1</v>
      </c>
      <c r="D4189">
        <f>IF(C4189=1,'Data Transformation'!$G$3+0.5*'Data Transformation'!$W$25,IF(C4190=1,D4190-'Data Transformation'!$W$25,FALSE))</f>
        <v>1.17</v>
      </c>
      <c r="E4189">
        <f t="array" ref="E4189">IF(ISLOGICAL(D4189),"",FREQUENCY(IF('Data Transformation'!$B$425:$B$8425='Bin Analysis'!$B4179,'Data Transformation'!$G$425:$G$8425),D4189))</f>
        <v>15</v>
      </c>
      <c r="F4189">
        <f t="shared" si="522"/>
        <v>11</v>
      </c>
      <c r="G4189">
        <f>Weighting!$H$13</f>
        <v>0</v>
      </c>
      <c r="H4189">
        <f t="array" ref="H4189">FREQUENCY(IF('Data Transformation'!$B$4:$B$8425=B4179,'Data Transformation'!$G$4:$G$8425),'Bin Analysis'!$B4189)</f>
        <v>15</v>
      </c>
      <c r="I4189">
        <f t="shared" si="523"/>
        <v>3</v>
      </c>
      <c r="J4189">
        <f t="shared" si="524"/>
        <v>1</v>
      </c>
      <c r="K4189">
        <f>J4189*Weighting!$W$13</f>
        <v>1</v>
      </c>
      <c r="M4189" s="14"/>
    </row>
    <row r="4190" spans="1:25" x14ac:dyDescent="0.45">
      <c r="A4190" s="32">
        <f>IF(Weighting!$P$14&gt;0,B4190,"")</f>
        <v>1.1810731703000001</v>
      </c>
      <c r="B4190">
        <f>Weighting!$C$14</f>
        <v>1.1810731703000001</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16</v>
      </c>
      <c r="I4190">
        <f t="shared" si="523"/>
        <v>1</v>
      </c>
      <c r="J4190">
        <f t="shared" si="524"/>
        <v>1</v>
      </c>
      <c r="K4190">
        <f>J4190*Weighting!$W$14</f>
        <v>2</v>
      </c>
      <c r="M4190" s="14"/>
    </row>
    <row r="4191" spans="1:25" x14ac:dyDescent="0.45">
      <c r="A4191" s="32">
        <f>IF(Weighting!$P$15&gt;0,B4191,"")</f>
        <v>1.2867489670000001</v>
      </c>
      <c r="B4191">
        <f>Weighting!$C$15</f>
        <v>1.2867489670000001</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16</v>
      </c>
      <c r="I4191">
        <f t="shared" si="523"/>
        <v>0</v>
      </c>
      <c r="J4191">
        <f t="shared" si="524"/>
        <v>0</v>
      </c>
      <c r="K4191">
        <f>J4191*Weighting!$W$15</f>
        <v>0</v>
      </c>
      <c r="M4191" s="14"/>
    </row>
    <row r="4192" spans="1:25" x14ac:dyDescent="0.45">
      <c r="A4192" s="32" t="str">
        <f>IF(Weighting!$P$16&gt;0,B4192,"")</f>
        <v/>
      </c>
      <c r="B4192">
        <f>Weighting!$C$16</f>
        <v>1.3924227637000002</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16</v>
      </c>
      <c r="I4192">
        <f t="shared" si="523"/>
        <v>0</v>
      </c>
      <c r="J4192">
        <f t="shared" si="524"/>
        <v>0</v>
      </c>
      <c r="K4192">
        <f>J4192*Weighting!$W$16</f>
        <v>0</v>
      </c>
      <c r="M4192" s="14"/>
    </row>
    <row r="4193" spans="1:25" x14ac:dyDescent="0.45">
      <c r="A4193" s="32" t="str">
        <f>IF(Weighting!$P$17&gt;0,B4193,"")</f>
        <v/>
      </c>
      <c r="B4193">
        <f>Weighting!$C$17</f>
        <v>1.4980975604000002</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16</v>
      </c>
      <c r="I4193">
        <f t="shared" si="523"/>
        <v>0</v>
      </c>
      <c r="J4193">
        <f t="shared" si="524"/>
        <v>0</v>
      </c>
      <c r="K4193">
        <f>J4193*Weighting!$W$17</f>
        <v>0</v>
      </c>
      <c r="M4193" s="14"/>
    </row>
    <row r="4194" spans="1:25" x14ac:dyDescent="0.45">
      <c r="A4194" s="32" t="str">
        <f>IF(Weighting!$P$18&gt;0,B4194,"")</f>
        <v/>
      </c>
      <c r="B4194">
        <f>Weighting!$C$18</f>
        <v>1.6037723571000002</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16</v>
      </c>
      <c r="I4194">
        <f t="shared" si="523"/>
        <v>0</v>
      </c>
      <c r="J4194">
        <f t="shared" si="524"/>
        <v>0</v>
      </c>
      <c r="K4194">
        <f>J4194*Weighting!$W$18</f>
        <v>0</v>
      </c>
      <c r="M4194" s="14"/>
    </row>
    <row r="4195" spans="1:25" x14ac:dyDescent="0.45">
      <c r="A4195" s="32" t="str">
        <f>IF(Weighting!$P$19&gt;0,B4195,"")</f>
        <v/>
      </c>
      <c r="B4195">
        <f>Weighting!$C$19</f>
        <v>1.7094471538000002</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16</v>
      </c>
      <c r="I4195">
        <f t="shared" si="523"/>
        <v>0</v>
      </c>
      <c r="J4195">
        <f t="shared" si="524"/>
        <v>0</v>
      </c>
      <c r="K4195">
        <f>J4195*Weighting!$W$19</f>
        <v>0</v>
      </c>
      <c r="M4195" s="14"/>
    </row>
    <row r="4196" spans="1:25" x14ac:dyDescent="0.45">
      <c r="A4196" s="32" t="str">
        <f>IF(Weighting!$P$20&gt;0,B4196,"")</f>
        <v/>
      </c>
      <c r="B4196">
        <f>Weighting!$C$20</f>
        <v>1.8151219505000002</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16</v>
      </c>
      <c r="I4196">
        <f t="shared" si="523"/>
        <v>0</v>
      </c>
      <c r="J4196">
        <f t="shared" si="524"/>
        <v>0</v>
      </c>
      <c r="K4196">
        <f>J4196*Weighting!$W$20</f>
        <v>0</v>
      </c>
      <c r="M4196" s="14"/>
    </row>
    <row r="4197" spans="1:25" x14ac:dyDescent="0.45">
      <c r="A4197" s="32" t="str">
        <f>IF(Weighting!$P$21&gt;0,B4197,"")</f>
        <v/>
      </c>
      <c r="B4197">
        <f>Weighting!$C$21</f>
        <v>1.9207967472000003</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16</v>
      </c>
      <c r="I4197">
        <f t="shared" si="523"/>
        <v>0</v>
      </c>
      <c r="J4197">
        <f t="shared" si="524"/>
        <v>0</v>
      </c>
      <c r="K4197">
        <f>J4197*Weighting!$W$21</f>
        <v>0</v>
      </c>
      <c r="M4197" s="14"/>
    </row>
    <row r="4198" spans="1:25" x14ac:dyDescent="0.45">
      <c r="A4198" s="32" t="str">
        <f>IF(Weighting!$P$22&gt;0,B4198,"")</f>
        <v/>
      </c>
      <c r="B4198">
        <f>Weighting!$C$22</f>
        <v>2.0264715439000001</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16</v>
      </c>
      <c r="I4198">
        <f t="shared" si="523"/>
        <v>0</v>
      </c>
      <c r="J4198">
        <f t="shared" si="524"/>
        <v>0</v>
      </c>
      <c r="K4198">
        <f>J4198*Weighting!$W$22</f>
        <v>0</v>
      </c>
      <c r="M4198" s="14"/>
    </row>
    <row r="4199" spans="1:25" x14ac:dyDescent="0.45">
      <c r="A4199" s="32" t="str">
        <f>IF(Weighting!$P$23&gt;0,B4199,"")</f>
        <v/>
      </c>
      <c r="B4199">
        <f>Weighting!$C$23</f>
        <v>2.1321463405999999</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16</v>
      </c>
      <c r="I4199">
        <f t="shared" si="523"/>
        <v>0</v>
      </c>
      <c r="J4199">
        <f t="shared" si="524"/>
        <v>0</v>
      </c>
      <c r="K4199">
        <f>J4199*Weighting!$W$23</f>
        <v>0</v>
      </c>
      <c r="M4199" s="14"/>
    </row>
    <row r="4200" spans="1:25" x14ac:dyDescent="0.45">
      <c r="A4200" s="32" t="str">
        <f>IF(Weighting!$P$24&gt;0,B4200,"")</f>
        <v/>
      </c>
      <c r="B4200">
        <f>Weighting!$C$24</f>
        <v>2.2378211372999997</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16</v>
      </c>
      <c r="I4200">
        <f t="shared" si="523"/>
        <v>0</v>
      </c>
      <c r="J4200">
        <f t="shared" si="524"/>
        <v>0</v>
      </c>
      <c r="K4200">
        <f>J4200*Weighting!$W$24</f>
        <v>0</v>
      </c>
      <c r="M4200" s="14"/>
    </row>
    <row r="4201" spans="1:25" x14ac:dyDescent="0.45">
      <c r="A4201" s="32" t="str">
        <f>IF(Weighting!$P$25&gt;0,B4201,"")</f>
        <v/>
      </c>
      <c r="B4201">
        <f>Weighting!$C$25</f>
        <v>2.3434959339999994</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16</v>
      </c>
      <c r="I4201">
        <f t="shared" si="523"/>
        <v>0</v>
      </c>
      <c r="J4201">
        <f t="shared" si="524"/>
        <v>0</v>
      </c>
      <c r="K4201">
        <f>J4201*Weighting!$W$25</f>
        <v>0</v>
      </c>
      <c r="M4201" s="14"/>
    </row>
    <row r="4202" spans="1:25" x14ac:dyDescent="0.45">
      <c r="N4202" s="57"/>
      <c r="O4202"/>
      <c r="P4202"/>
      <c r="Q4202"/>
      <c r="R4202"/>
    </row>
    <row r="4203" spans="1:25" ht="23.15" x14ac:dyDescent="0.6">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19</v>
      </c>
      <c r="N4203" s="27">
        <f>IF('Input and Summary Results'!$J$16="minimum",'Bin Analysis'!X4204/(M4203-1),'Bin Analysis'!Y4203/('Bin Analysis'!M4203-1))</f>
        <v>0</v>
      </c>
      <c r="O4203" s="27">
        <f>IF(M4203=FALSE,NA(),(VLOOKUP(1,C4206:K4225,4,FALSE))/(M4203-1))</f>
        <v>0.55555555555555558</v>
      </c>
      <c r="P4203" s="27">
        <f>IF(M4203=FALSE,NA(),SUM(J4206:J4225)/Weighting!$S$5)</f>
        <v>0.7</v>
      </c>
      <c r="Q4203" s="27">
        <f>IF(M4203=FALSE,NA(),SUM(K4206:K4225)/Weighting!$S$6)</f>
        <v>0.65217391304347827</v>
      </c>
      <c r="R4203" s="27">
        <f>IF(M4203=FALSE,NA(),(VLOOKUP(1,G4206:K4225,3,FALSE))/(M4203-1))</f>
        <v>0.16666666666666666</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8</v>
      </c>
    </row>
    <row r="4204" spans="1:25" x14ac:dyDescent="0.45">
      <c r="A4204" s="14" t="s">
        <v>67</v>
      </c>
      <c r="B4204" t="s">
        <v>47</v>
      </c>
      <c r="C4204" t="s">
        <v>5</v>
      </c>
      <c r="D4204" t="s">
        <v>100</v>
      </c>
      <c r="E4204" t="s">
        <v>101</v>
      </c>
      <c r="F4204" t="s">
        <v>102</v>
      </c>
      <c r="G4204" t="s">
        <v>70</v>
      </c>
      <c r="H4204" t="s">
        <v>31</v>
      </c>
      <c r="I4204" t="s">
        <v>32</v>
      </c>
      <c r="J4204" t="s">
        <v>46</v>
      </c>
      <c r="K4204" s="14" t="s">
        <v>45</v>
      </c>
      <c r="M4204" s="14"/>
      <c r="X4204" s="2">
        <v>0</v>
      </c>
      <c r="Y4204" s="2">
        <v>10</v>
      </c>
    </row>
    <row r="4205" spans="1:25" x14ac:dyDescent="0.4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45">
      <c r="A4206" s="32">
        <f>IF(Weighting!$P$6&gt;0,B4206,"")</f>
        <v>0.3356747967</v>
      </c>
      <c r="B4206">
        <f>Weighting!$C$6</f>
        <v>0.3356747967</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3</v>
      </c>
      <c r="I4206">
        <f>H4206-H4205</f>
        <v>3</v>
      </c>
      <c r="J4206">
        <f>IF(I4206=0,0,1)</f>
        <v>1</v>
      </c>
      <c r="K4206">
        <f>J4206*Weighting!$W$6</f>
        <v>1</v>
      </c>
      <c r="M4206" s="14"/>
    </row>
    <row r="4207" spans="1:25" x14ac:dyDescent="0.45">
      <c r="A4207" s="32">
        <f>IF(Weighting!$P$7&gt;0,B4207,"")</f>
        <v>0.44134959340000002</v>
      </c>
      <c r="B4207">
        <f>Weighting!$C$7</f>
        <v>0.44134959340000002</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5</v>
      </c>
      <c r="I4207">
        <f t="shared" ref="I4207:I4225" si="526">H4207-H4206</f>
        <v>2</v>
      </c>
      <c r="J4207">
        <f>IF(I4207=0,0,1)</f>
        <v>1</v>
      </c>
      <c r="K4207">
        <f>J4207*Weighting!$W$7</f>
        <v>2</v>
      </c>
      <c r="M4207" s="14"/>
    </row>
    <row r="4208" spans="1:25" x14ac:dyDescent="0.45">
      <c r="A4208" s="32">
        <f>IF(Weighting!$P$8&gt;0,B4208,"")</f>
        <v>0.54702439010000004</v>
      </c>
      <c r="B4208">
        <f>Weighting!$C$8</f>
        <v>0.54702439010000004</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6</v>
      </c>
      <c r="I4208">
        <f t="shared" si="526"/>
        <v>1</v>
      </c>
      <c r="J4208">
        <f t="shared" ref="J4208:J4225" si="527">IF(I4208=0,0,1)</f>
        <v>1</v>
      </c>
      <c r="K4208">
        <f>J4208*Weighting!$W$8</f>
        <v>3</v>
      </c>
      <c r="M4208" s="14"/>
    </row>
    <row r="4209" spans="1:13" x14ac:dyDescent="0.45">
      <c r="A4209" s="32">
        <f>IF(Weighting!$P$9&gt;0,B4209,"")</f>
        <v>0.65269918680000005</v>
      </c>
      <c r="B4209" s="50">
        <f>Weighting!$C$9</f>
        <v>0.65269918680000005</v>
      </c>
      <c r="C4209">
        <f>Weighting!$F$9</f>
        <v>0</v>
      </c>
      <c r="D4209" t="b">
        <f>IF(C4209=1,'Data Transformation'!$G$3+0.5*'Data Transformation'!$W$25,IF(C4210=1,D4210-'Data Transformation'!$W$25,FALSE))</f>
        <v>0</v>
      </c>
      <c r="E4209" t="str">
        <f t="array" ref="E4209">IF(ISLOGICAL(D4209),"",FREQUENCY(IF('Data Transformation'!$B$425:$B$8425='Bin Analysis'!$B4203,'Data Transformation'!$G$425:$G$8425),D4209))</f>
        <v/>
      </c>
      <c r="F4209" t="str">
        <f t="shared" si="525"/>
        <v/>
      </c>
      <c r="G4209">
        <f>Weighting!$H$9</f>
        <v>0</v>
      </c>
      <c r="H4209">
        <f t="array" ref="H4209">FREQUENCY(IF('Data Transformation'!$B$4:$B$8425=B4203,'Data Transformation'!$G$4:$G$8425),'Bin Analysis'!$B4209)</f>
        <v>7</v>
      </c>
      <c r="I4209">
        <f t="shared" si="526"/>
        <v>1</v>
      </c>
      <c r="J4209">
        <f t="shared" si="527"/>
        <v>1</v>
      </c>
      <c r="K4209">
        <f>J4209*Weighting!$W$9</f>
        <v>3</v>
      </c>
      <c r="M4209" s="14"/>
    </row>
    <row r="4210" spans="1:13" x14ac:dyDescent="0.45">
      <c r="A4210" s="32">
        <f>IF(Weighting!$P$10&gt;0,B4210,"")</f>
        <v>0.75837398350000007</v>
      </c>
      <c r="B4210">
        <f>Weighting!$C$10</f>
        <v>0.75837398350000007</v>
      </c>
      <c r="C4210">
        <f>Weighting!$F$10</f>
        <v>0</v>
      </c>
      <c r="D4210" t="b">
        <f>IF(C4210=1,'Data Transformation'!$G$3+0.5*'Data Transformation'!$W$25,IF(C4211=1,D4211-'Data Transformation'!$W$25,FALSE))</f>
        <v>0</v>
      </c>
      <c r="E4210" t="str">
        <f t="array" ref="E4210">IF(ISLOGICAL(D4210),"",FREQUENCY(IF('Data Transformation'!$B$425:$B$8425='Bin Analysis'!$B4203,'Data Transformation'!$G$425:$G$8425),D4210))</f>
        <v/>
      </c>
      <c r="F4210" t="str">
        <f t="shared" si="525"/>
        <v/>
      </c>
      <c r="G4210">
        <f>Weighting!$H$10</f>
        <v>0</v>
      </c>
      <c r="H4210">
        <f t="array" ref="H4210">FREQUENCY(IF('Data Transformation'!$B$4:$B$8425=B4203,'Data Transformation'!$G$4:$G$8425),'Bin Analysis'!$B4210)</f>
        <v>7</v>
      </c>
      <c r="I4210">
        <f t="shared" si="526"/>
        <v>0</v>
      </c>
      <c r="J4210">
        <f t="shared" si="527"/>
        <v>0</v>
      </c>
      <c r="K4210">
        <f>J4210*Weighting!$W$10</f>
        <v>0</v>
      </c>
      <c r="M4210" s="14"/>
    </row>
    <row r="4211" spans="1:13" x14ac:dyDescent="0.45">
      <c r="A4211" s="32">
        <f>IF(Weighting!$P$11&gt;0,B4211,"")</f>
        <v>0.86404878020000009</v>
      </c>
      <c r="B4211">
        <f>Weighting!$C$11</f>
        <v>0.86404878020000009</v>
      </c>
      <c r="C4211">
        <f>Weighting!$F$11</f>
        <v>0</v>
      </c>
      <c r="D4211" t="b">
        <f>IF(C4211=1,'Data Transformation'!$G$3+0.5*'Data Transformation'!$W$25,IF(C4212=1,D4212-'Data Transformation'!$W$25,FALSE))</f>
        <v>0</v>
      </c>
      <c r="E4211" t="str">
        <f t="array" ref="E4211">IF(ISLOGICAL(D4211),"",FREQUENCY(IF('Data Transformation'!$B$425:$B$8425='Bin Analysis'!$B4203,'Data Transformation'!$G$425:$G$8425),D4211))</f>
        <v/>
      </c>
      <c r="F4211" t="str">
        <f t="shared" si="525"/>
        <v/>
      </c>
      <c r="G4211">
        <f>Weighting!$H$11</f>
        <v>0</v>
      </c>
      <c r="H4211">
        <f t="array" ref="H4211">FREQUENCY(IF('Data Transformation'!$B$4:$B$8425=B4203,'Data Transformation'!$G$4:$G$8425),'Bin Analysis'!$B4211)</f>
        <v>11</v>
      </c>
      <c r="I4211">
        <f t="shared" si="526"/>
        <v>4</v>
      </c>
      <c r="J4211">
        <f t="shared" si="527"/>
        <v>1</v>
      </c>
      <c r="K4211">
        <f>J4211*Weighting!$W$11</f>
        <v>3</v>
      </c>
      <c r="M4211" s="14"/>
    </row>
    <row r="4212" spans="1:13" x14ac:dyDescent="0.45">
      <c r="A4212" s="32">
        <f>IF(Weighting!$P$12&gt;0,B4212,"")</f>
        <v>0.96972357690000011</v>
      </c>
      <c r="B4212">
        <f>Weighting!$C$12</f>
        <v>0.96972357690000011</v>
      </c>
      <c r="C4212">
        <f>Weighting!$F$12</f>
        <v>0</v>
      </c>
      <c r="D4212">
        <f>IF(C4212=1,'Data Transformation'!$G$3+0.5*'Data Transformation'!$W$25,IF(C4213=1,D4213-'Data Transformation'!$W$25,FALSE))</f>
        <v>0.76999999999999991</v>
      </c>
      <c r="E4212">
        <f t="array" ref="E4212">IF(ISLOGICAL(D4212),"",FREQUENCY(IF('Data Transformation'!$B$425:$B$8425='Bin Analysis'!$B4203,'Data Transformation'!$G$425:$G$8425),D4212))</f>
        <v>8</v>
      </c>
      <c r="F4212" t="e">
        <f t="shared" si="525"/>
        <v>#VALUE!</v>
      </c>
      <c r="G4212">
        <f>Weighting!$H$12</f>
        <v>0</v>
      </c>
      <c r="H4212">
        <f t="array" ref="H4212">FREQUENCY(IF('Data Transformation'!$B$4:$B$8425=B4203,'Data Transformation'!$G$4:$G$8425),'Bin Analysis'!$B4212)</f>
        <v>12</v>
      </c>
      <c r="I4212">
        <f t="shared" si="526"/>
        <v>1</v>
      </c>
      <c r="J4212">
        <f t="shared" si="527"/>
        <v>1</v>
      </c>
      <c r="K4212">
        <f>J4212*Weighting!$W$12</f>
        <v>2</v>
      </c>
      <c r="M4212" s="14"/>
    </row>
    <row r="4213" spans="1:13" x14ac:dyDescent="0.45">
      <c r="A4213" s="32">
        <f>IF(Weighting!$P$13&gt;0,B4213,"")</f>
        <v>1.0753983736000001</v>
      </c>
      <c r="B4213">
        <f>Weighting!$C$13</f>
        <v>1.0753983736000001</v>
      </c>
      <c r="C4213">
        <f>Weighting!$F$13</f>
        <v>1</v>
      </c>
      <c r="D4213">
        <f>IF(C4213=1,'Data Transformation'!$G$3+0.5*'Data Transformation'!$W$25,IF(C4214=1,D4214-'Data Transformation'!$W$25,FALSE))</f>
        <v>1.17</v>
      </c>
      <c r="E4213">
        <f t="array" ref="E4213">IF(ISLOGICAL(D4213),"",FREQUENCY(IF('Data Transformation'!$B$425:$B$8425='Bin Analysis'!$B4203,'Data Transformation'!$G$425:$G$8425),D4213))</f>
        <v>18</v>
      </c>
      <c r="F4213">
        <f t="shared" si="525"/>
        <v>10</v>
      </c>
      <c r="G4213">
        <f>Weighting!$H$13</f>
        <v>0</v>
      </c>
      <c r="H4213">
        <f t="array" ref="H4213">FREQUENCY(IF('Data Transformation'!$B$4:$B$8425=B4203,'Data Transformation'!$G$4:$G$8425),'Bin Analysis'!$B4213)</f>
        <v>19</v>
      </c>
      <c r="I4213">
        <f t="shared" si="526"/>
        <v>7</v>
      </c>
      <c r="J4213">
        <f t="shared" si="527"/>
        <v>1</v>
      </c>
      <c r="K4213">
        <f>J4213*Weighting!$W$13</f>
        <v>1</v>
      </c>
      <c r="M4213" s="14"/>
    </row>
    <row r="4214" spans="1:13" x14ac:dyDescent="0.45">
      <c r="A4214" s="32">
        <f>IF(Weighting!$P$14&gt;0,B4214,"")</f>
        <v>1.1810731703000001</v>
      </c>
      <c r="B4214">
        <f>Weighting!$C$14</f>
        <v>1.1810731703000001</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19</v>
      </c>
      <c r="I4214">
        <f t="shared" si="526"/>
        <v>0</v>
      </c>
      <c r="J4214">
        <f t="shared" si="527"/>
        <v>0</v>
      </c>
      <c r="K4214">
        <f>J4214*Weighting!$W$14</f>
        <v>0</v>
      </c>
      <c r="M4214" s="14"/>
    </row>
    <row r="4215" spans="1:13" x14ac:dyDescent="0.45">
      <c r="A4215" s="32">
        <f>IF(Weighting!$P$15&gt;0,B4215,"")</f>
        <v>1.2867489670000001</v>
      </c>
      <c r="B4215">
        <f>Weighting!$C$15</f>
        <v>1.2867489670000001</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19</v>
      </c>
      <c r="I4215">
        <f t="shared" si="526"/>
        <v>0</v>
      </c>
      <c r="J4215">
        <f t="shared" si="527"/>
        <v>0</v>
      </c>
      <c r="K4215">
        <f>J4215*Weighting!$W$15</f>
        <v>0</v>
      </c>
      <c r="M4215" s="14"/>
    </row>
    <row r="4216" spans="1:13" x14ac:dyDescent="0.45">
      <c r="A4216" s="32" t="str">
        <f>IF(Weighting!$P$16&gt;0,B4216,"")</f>
        <v/>
      </c>
      <c r="B4216">
        <f>Weighting!$C$16</f>
        <v>1.3924227637000002</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19</v>
      </c>
      <c r="I4216">
        <f t="shared" si="526"/>
        <v>0</v>
      </c>
      <c r="J4216">
        <f t="shared" si="527"/>
        <v>0</v>
      </c>
      <c r="K4216">
        <f>J4216*Weighting!$W$16</f>
        <v>0</v>
      </c>
      <c r="M4216" s="14"/>
    </row>
    <row r="4217" spans="1:13" x14ac:dyDescent="0.45">
      <c r="A4217" s="32" t="str">
        <f>IF(Weighting!$P$17&gt;0,B4217,"")</f>
        <v/>
      </c>
      <c r="B4217">
        <f>Weighting!$C$17</f>
        <v>1.4980975604000002</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19</v>
      </c>
      <c r="I4217">
        <f t="shared" si="526"/>
        <v>0</v>
      </c>
      <c r="J4217">
        <f t="shared" si="527"/>
        <v>0</v>
      </c>
      <c r="K4217">
        <f>J4217*Weighting!$W$17</f>
        <v>0</v>
      </c>
      <c r="M4217" s="14"/>
    </row>
    <row r="4218" spans="1:13" x14ac:dyDescent="0.45">
      <c r="A4218" s="32" t="str">
        <f>IF(Weighting!$P$18&gt;0,B4218,"")</f>
        <v/>
      </c>
      <c r="B4218">
        <f>Weighting!$C$18</f>
        <v>1.6037723571000002</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19</v>
      </c>
      <c r="I4218">
        <f t="shared" si="526"/>
        <v>0</v>
      </c>
      <c r="J4218">
        <f t="shared" si="527"/>
        <v>0</v>
      </c>
      <c r="K4218">
        <f>J4218*Weighting!$W$18</f>
        <v>0</v>
      </c>
      <c r="M4218" s="14"/>
    </row>
    <row r="4219" spans="1:13" x14ac:dyDescent="0.45">
      <c r="A4219" s="32" t="str">
        <f>IF(Weighting!$P$19&gt;0,B4219,"")</f>
        <v/>
      </c>
      <c r="B4219">
        <f>Weighting!$C$19</f>
        <v>1.7094471538000002</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19</v>
      </c>
      <c r="I4219">
        <f t="shared" si="526"/>
        <v>0</v>
      </c>
      <c r="J4219">
        <f t="shared" si="527"/>
        <v>0</v>
      </c>
      <c r="K4219">
        <f>J4219*Weighting!$W$19</f>
        <v>0</v>
      </c>
      <c r="M4219" s="14"/>
    </row>
    <row r="4220" spans="1:13" x14ac:dyDescent="0.45">
      <c r="A4220" s="32" t="str">
        <f>IF(Weighting!$P$20&gt;0,B4220,"")</f>
        <v/>
      </c>
      <c r="B4220">
        <f>Weighting!$C$20</f>
        <v>1.8151219505000002</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19</v>
      </c>
      <c r="I4220">
        <f t="shared" si="526"/>
        <v>0</v>
      </c>
      <c r="J4220">
        <f t="shared" si="527"/>
        <v>0</v>
      </c>
      <c r="K4220">
        <f>J4220*Weighting!$W$20</f>
        <v>0</v>
      </c>
      <c r="M4220" s="14"/>
    </row>
    <row r="4221" spans="1:13" x14ac:dyDescent="0.45">
      <c r="A4221" s="32" t="str">
        <f>IF(Weighting!$P$21&gt;0,B4221,"")</f>
        <v/>
      </c>
      <c r="B4221">
        <f>Weighting!$C$21</f>
        <v>1.9207967472000003</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19</v>
      </c>
      <c r="I4221">
        <f t="shared" si="526"/>
        <v>0</v>
      </c>
      <c r="J4221">
        <f t="shared" si="527"/>
        <v>0</v>
      </c>
      <c r="K4221">
        <f>J4221*Weighting!$W$21</f>
        <v>0</v>
      </c>
      <c r="M4221" s="14"/>
    </row>
    <row r="4222" spans="1:13" x14ac:dyDescent="0.45">
      <c r="A4222" s="32" t="str">
        <f>IF(Weighting!$P$22&gt;0,B4222,"")</f>
        <v/>
      </c>
      <c r="B4222">
        <f>Weighting!$C$22</f>
        <v>2.0264715439000001</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19</v>
      </c>
      <c r="I4222">
        <f t="shared" si="526"/>
        <v>0</v>
      </c>
      <c r="J4222">
        <f t="shared" si="527"/>
        <v>0</v>
      </c>
      <c r="K4222">
        <f>J4222*Weighting!$W$22</f>
        <v>0</v>
      </c>
      <c r="M4222" s="14"/>
    </row>
    <row r="4223" spans="1:13" x14ac:dyDescent="0.45">
      <c r="A4223" s="32" t="str">
        <f>IF(Weighting!$P$23&gt;0,B4223,"")</f>
        <v/>
      </c>
      <c r="B4223">
        <f>Weighting!$C$23</f>
        <v>2.1321463405999999</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19</v>
      </c>
      <c r="I4223">
        <f t="shared" si="526"/>
        <v>0</v>
      </c>
      <c r="J4223">
        <f t="shared" si="527"/>
        <v>0</v>
      </c>
      <c r="K4223">
        <f>J4223*Weighting!$W$23</f>
        <v>0</v>
      </c>
      <c r="M4223" s="14"/>
    </row>
    <row r="4224" spans="1:13" x14ac:dyDescent="0.45">
      <c r="A4224" s="32" t="str">
        <f>IF(Weighting!$P$24&gt;0,B4224,"")</f>
        <v/>
      </c>
      <c r="B4224">
        <f>Weighting!$C$24</f>
        <v>2.2378211372999997</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19</v>
      </c>
      <c r="I4224">
        <f t="shared" si="526"/>
        <v>0</v>
      </c>
      <c r="J4224">
        <f t="shared" si="527"/>
        <v>0</v>
      </c>
      <c r="K4224">
        <f>J4224*Weighting!$W$24</f>
        <v>0</v>
      </c>
      <c r="M4224" s="14"/>
    </row>
    <row r="4225" spans="1:25" x14ac:dyDescent="0.45">
      <c r="A4225" s="32" t="str">
        <f>IF(Weighting!$P$25&gt;0,B4225,"")</f>
        <v/>
      </c>
      <c r="B4225">
        <f>Weighting!$C$25</f>
        <v>2.3434959339999994</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19</v>
      </c>
      <c r="I4225">
        <f t="shared" si="526"/>
        <v>0</v>
      </c>
      <c r="J4225">
        <f t="shared" si="527"/>
        <v>0</v>
      </c>
      <c r="K4225">
        <f>J4225*Weighting!$W$25</f>
        <v>0</v>
      </c>
      <c r="M4225" s="14"/>
    </row>
    <row r="4226" spans="1:25" x14ac:dyDescent="0.45">
      <c r="O4226"/>
      <c r="P4226"/>
      <c r="Q4226"/>
      <c r="R4226"/>
    </row>
    <row r="4227" spans="1:25" ht="23.15" x14ac:dyDescent="0.6">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19</v>
      </c>
      <c r="N4227" s="27">
        <f>IF('Input and Summary Results'!$J$16="minimum",'Bin Analysis'!X4228/(M4227-1),'Bin Analysis'!Y4227/('Bin Analysis'!M4227-1))</f>
        <v>0</v>
      </c>
      <c r="O4227" s="27">
        <f>IF(M4227=FALSE,NA(),(VLOOKUP(1,C4230:K4249,4,FALSE))/(M4227-1))</f>
        <v>0.16666666666666666</v>
      </c>
      <c r="P4227" s="27">
        <f>IF(M4227=FALSE,NA(),SUM(J4230:J4249)/Weighting!$S$5)</f>
        <v>0.6</v>
      </c>
      <c r="Q4227" s="27">
        <f>IF(M4227=FALSE,NA(),SUM(K4230:K4249)/Weighting!$S$6)</f>
        <v>0.52173913043478259</v>
      </c>
      <c r="R4227" s="27">
        <f>IF(M4227=FALSE,NA(),(VLOOKUP(1,G4230:K4249,3,FALSE))/(M4227-1))</f>
        <v>0.66666666666666663</v>
      </c>
      <c r="S4227" s="22" t="str">
        <f>IF(M4227=FALSE,NA(),IF(SUM(J4230:J4249)=2,"yes","no"))</f>
        <v>no</v>
      </c>
      <c r="X4227" s="2" cm="2">
        <f t="array" ref="X4227:X4228">FREQUENCY(IF('Data Transformation'!$B$425:$B$6424='Bin Analysis'!L4227,'Data Transformation'!$G$425:$G$6424),'Data Transformation'!$U$11)</f>
        <v>18</v>
      </c>
      <c r="Y4227" s="2" cm="2">
        <f t="array" ref="Y4227:Y4228">FREQUENCY(IF('Data Transformation'!$B$425:$B$6424='Bin Analysis'!L4227,'Data Transformation'!$G$425:$G$6424),'Data Transformation'!$U$12)</f>
        <v>15</v>
      </c>
    </row>
    <row r="4228" spans="1:25" x14ac:dyDescent="0.45">
      <c r="A4228" s="14" t="s">
        <v>67</v>
      </c>
      <c r="B4228" t="s">
        <v>47</v>
      </c>
      <c r="C4228" t="s">
        <v>5</v>
      </c>
      <c r="D4228" t="s">
        <v>100</v>
      </c>
      <c r="E4228" t="s">
        <v>101</v>
      </c>
      <c r="F4228" t="s">
        <v>102</v>
      </c>
      <c r="G4228" t="s">
        <v>70</v>
      </c>
      <c r="H4228" t="s">
        <v>31</v>
      </c>
      <c r="I4228" t="s">
        <v>32</v>
      </c>
      <c r="J4228" t="s">
        <v>46</v>
      </c>
      <c r="K4228" s="14" t="s">
        <v>45</v>
      </c>
      <c r="M4228" s="14"/>
      <c r="X4228" s="2">
        <v>0</v>
      </c>
      <c r="Y4228" s="2">
        <v>3</v>
      </c>
    </row>
    <row r="4229" spans="1:25" x14ac:dyDescent="0.4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45">
      <c r="A4230" s="32">
        <f>IF(Weighting!$P$6&gt;0,B4230,"")</f>
        <v>0.3356747967</v>
      </c>
      <c r="B4230">
        <f>Weighting!$C$6</f>
        <v>0.3356747967</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12</v>
      </c>
      <c r="I4230">
        <f>H4230-H4229</f>
        <v>12</v>
      </c>
      <c r="J4230">
        <f>IF(I4230=0,0,1)</f>
        <v>1</v>
      </c>
      <c r="K4230">
        <f>J4230*Weighting!$W$6</f>
        <v>1</v>
      </c>
      <c r="M4230" s="14"/>
    </row>
    <row r="4231" spans="1:25" x14ac:dyDescent="0.45">
      <c r="A4231" s="32">
        <f>IF(Weighting!$P$7&gt;0,B4231,"")</f>
        <v>0.44134959340000002</v>
      </c>
      <c r="B4231">
        <f>Weighting!$C$7</f>
        <v>0.44134959340000002</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14</v>
      </c>
      <c r="I4231">
        <f t="shared" ref="I4231:I4249" si="529">H4231-H4230</f>
        <v>2</v>
      </c>
      <c r="J4231">
        <f>IF(I4231=0,0,1)</f>
        <v>1</v>
      </c>
      <c r="K4231">
        <f>J4231*Weighting!$W$7</f>
        <v>2</v>
      </c>
      <c r="M4231" s="14"/>
    </row>
    <row r="4232" spans="1:25" x14ac:dyDescent="0.45">
      <c r="A4232" s="32">
        <f>IF(Weighting!$P$8&gt;0,B4232,"")</f>
        <v>0.54702439010000004</v>
      </c>
      <c r="B4232">
        <f>Weighting!$C$8</f>
        <v>0.54702439010000004</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14</v>
      </c>
      <c r="I4232">
        <f t="shared" si="529"/>
        <v>0</v>
      </c>
      <c r="J4232">
        <f t="shared" ref="J4232:J4249" si="530">IF(I4232=0,0,1)</f>
        <v>0</v>
      </c>
      <c r="K4232">
        <f>J4232*Weighting!$W$8</f>
        <v>0</v>
      </c>
      <c r="M4232" s="14"/>
    </row>
    <row r="4233" spans="1:25" x14ac:dyDescent="0.45">
      <c r="A4233" s="32">
        <f>IF(Weighting!$P$9&gt;0,B4233,"")</f>
        <v>0.65269918680000005</v>
      </c>
      <c r="B4233" s="50">
        <f>Weighting!$C$9</f>
        <v>0.65269918680000005</v>
      </c>
      <c r="C4233">
        <f>Weighting!$F$9</f>
        <v>0</v>
      </c>
      <c r="D4233" t="b">
        <f>IF(C4233=1,'Data Transformation'!$G$3+0.5*'Data Transformation'!$W$25,IF(C4234=1,D4234-'Data Transformation'!$W$25,FALSE))</f>
        <v>0</v>
      </c>
      <c r="E4233" t="str">
        <f t="array" ref="E4233">IF(ISLOGICAL(D4233),"",FREQUENCY(IF('Data Transformation'!$B$425:$B$8425='Bin Analysis'!$B4227,'Data Transformation'!$G$425:$G$8425),D4233))</f>
        <v/>
      </c>
      <c r="F4233" t="str">
        <f t="shared" si="528"/>
        <v/>
      </c>
      <c r="G4233">
        <f>Weighting!$H$9</f>
        <v>0</v>
      </c>
      <c r="H4233">
        <f t="array" ref="H4233">FREQUENCY(IF('Data Transformation'!$B$4:$B$8425=B4227,'Data Transformation'!$G$4:$G$8425),'Bin Analysis'!$B4233)</f>
        <v>15</v>
      </c>
      <c r="I4233">
        <f t="shared" si="529"/>
        <v>1</v>
      </c>
      <c r="J4233">
        <f t="shared" si="530"/>
        <v>1</v>
      </c>
      <c r="K4233">
        <f>J4233*Weighting!$W$9</f>
        <v>3</v>
      </c>
      <c r="M4233" s="14"/>
    </row>
    <row r="4234" spans="1:25" x14ac:dyDescent="0.45">
      <c r="A4234" s="32">
        <f>IF(Weighting!$P$10&gt;0,B4234,"")</f>
        <v>0.75837398350000007</v>
      </c>
      <c r="B4234">
        <f>Weighting!$C$10</f>
        <v>0.75837398350000007</v>
      </c>
      <c r="C4234">
        <f>Weighting!$F$10</f>
        <v>0</v>
      </c>
      <c r="D4234" t="b">
        <f>IF(C4234=1,'Data Transformation'!$G$3+0.5*'Data Transformation'!$W$25,IF(C4235=1,D4235-'Data Transformation'!$W$25,FALSE))</f>
        <v>0</v>
      </c>
      <c r="E4234" t="str">
        <f t="array" ref="E4234">IF(ISLOGICAL(D4234),"",FREQUENCY(IF('Data Transformation'!$B$425:$B$8425='Bin Analysis'!$B4227,'Data Transformation'!$G$425:$G$8425),D4234))</f>
        <v/>
      </c>
      <c r="F4234" t="str">
        <f t="shared" si="528"/>
        <v/>
      </c>
      <c r="G4234">
        <f>Weighting!$H$10</f>
        <v>0</v>
      </c>
      <c r="H4234">
        <f t="array" ref="H4234">FREQUENCY(IF('Data Transformation'!$B$4:$B$8425=B4227,'Data Transformation'!$G$4:$G$8425),'Bin Analysis'!$B4234)</f>
        <v>15</v>
      </c>
      <c r="I4234">
        <f t="shared" si="529"/>
        <v>0</v>
      </c>
      <c r="J4234">
        <f t="shared" si="530"/>
        <v>0</v>
      </c>
      <c r="K4234">
        <f>J4234*Weighting!$W$10</f>
        <v>0</v>
      </c>
      <c r="M4234" s="14"/>
    </row>
    <row r="4235" spans="1:25" x14ac:dyDescent="0.45">
      <c r="A4235" s="32">
        <f>IF(Weighting!$P$11&gt;0,B4235,"")</f>
        <v>0.86404878020000009</v>
      </c>
      <c r="B4235">
        <f>Weighting!$C$11</f>
        <v>0.86404878020000009</v>
      </c>
      <c r="C4235">
        <f>Weighting!$F$11</f>
        <v>0</v>
      </c>
      <c r="D4235" t="b">
        <f>IF(C4235=1,'Data Transformation'!$G$3+0.5*'Data Transformation'!$W$25,IF(C4236=1,D4236-'Data Transformation'!$W$25,FALSE))</f>
        <v>0</v>
      </c>
      <c r="E4235" t="str">
        <f t="array" ref="E4235">IF(ISLOGICAL(D4235),"",FREQUENCY(IF('Data Transformation'!$B$425:$B$8425='Bin Analysis'!$B4227,'Data Transformation'!$G$425:$G$8425),D4235))</f>
        <v/>
      </c>
      <c r="F4235" t="str">
        <f t="shared" si="528"/>
        <v/>
      </c>
      <c r="G4235">
        <f>Weighting!$H$11</f>
        <v>0</v>
      </c>
      <c r="H4235">
        <f t="array" ref="H4235">FREQUENCY(IF('Data Transformation'!$B$4:$B$8425=B4227,'Data Transformation'!$G$4:$G$8425),'Bin Analysis'!$B4235)</f>
        <v>17</v>
      </c>
      <c r="I4235">
        <f t="shared" si="529"/>
        <v>2</v>
      </c>
      <c r="J4235">
        <f t="shared" si="530"/>
        <v>1</v>
      </c>
      <c r="K4235">
        <f>J4235*Weighting!$W$11</f>
        <v>3</v>
      </c>
      <c r="M4235" s="14"/>
    </row>
    <row r="4236" spans="1:25" x14ac:dyDescent="0.45">
      <c r="A4236" s="32">
        <f>IF(Weighting!$P$12&gt;0,B4236,"")</f>
        <v>0.96972357690000011</v>
      </c>
      <c r="B4236">
        <f>Weighting!$C$12</f>
        <v>0.96972357690000011</v>
      </c>
      <c r="C4236">
        <f>Weighting!$F$12</f>
        <v>0</v>
      </c>
      <c r="D4236">
        <f>IF(C4236=1,'Data Transformation'!$G$3+0.5*'Data Transformation'!$W$25,IF(C4237=1,D4237-'Data Transformation'!$W$25,FALSE))</f>
        <v>0.76999999999999991</v>
      </c>
      <c r="E4236">
        <f t="array" ref="E4236">IF(ISLOGICAL(D4236),"",FREQUENCY(IF('Data Transformation'!$B$425:$B$8425='Bin Analysis'!$B4227,'Data Transformation'!$G$425:$G$8425),D4236))</f>
        <v>15</v>
      </c>
      <c r="F4236" t="e">
        <f t="shared" si="528"/>
        <v>#VALUE!</v>
      </c>
      <c r="G4236">
        <f>Weighting!$H$12</f>
        <v>0</v>
      </c>
      <c r="H4236">
        <f t="array" ref="H4236">FREQUENCY(IF('Data Transformation'!$B$4:$B$8425=B4227,'Data Transformation'!$G$4:$G$8425),'Bin Analysis'!$B4236)</f>
        <v>18</v>
      </c>
      <c r="I4236">
        <f t="shared" si="529"/>
        <v>1</v>
      </c>
      <c r="J4236">
        <f t="shared" si="530"/>
        <v>1</v>
      </c>
      <c r="K4236">
        <f>J4236*Weighting!$W$12</f>
        <v>2</v>
      </c>
      <c r="M4236" s="14"/>
    </row>
    <row r="4237" spans="1:25" x14ac:dyDescent="0.45">
      <c r="A4237" s="32">
        <f>IF(Weighting!$P$13&gt;0,B4237,"")</f>
        <v>1.0753983736000001</v>
      </c>
      <c r="B4237">
        <f>Weighting!$C$13</f>
        <v>1.0753983736000001</v>
      </c>
      <c r="C4237">
        <f>Weighting!$F$13</f>
        <v>1</v>
      </c>
      <c r="D4237">
        <f>IF(C4237=1,'Data Transformation'!$G$3+0.5*'Data Transformation'!$W$25,IF(C4238=1,D4238-'Data Transformation'!$W$25,FALSE))</f>
        <v>1.17</v>
      </c>
      <c r="E4237">
        <f t="array" ref="E4237">IF(ISLOGICAL(D4237),"",FREQUENCY(IF('Data Transformation'!$B$425:$B$8425='Bin Analysis'!$B4227,'Data Transformation'!$G$425:$G$8425),D4237))</f>
        <v>18</v>
      </c>
      <c r="F4237">
        <f t="shared" si="528"/>
        <v>3</v>
      </c>
      <c r="G4237">
        <f>Weighting!$H$13</f>
        <v>0</v>
      </c>
      <c r="H4237">
        <f t="array" ref="H4237">FREQUENCY(IF('Data Transformation'!$B$4:$B$8425=B4227,'Data Transformation'!$G$4:$G$8425),'Bin Analysis'!$B4237)</f>
        <v>19</v>
      </c>
      <c r="I4237">
        <f t="shared" si="529"/>
        <v>1</v>
      </c>
      <c r="J4237">
        <f t="shared" si="530"/>
        <v>1</v>
      </c>
      <c r="K4237">
        <f>J4237*Weighting!$W$13</f>
        <v>1</v>
      </c>
      <c r="M4237" s="14"/>
    </row>
    <row r="4238" spans="1:25" x14ac:dyDescent="0.45">
      <c r="A4238" s="32">
        <f>IF(Weighting!$P$14&gt;0,B4238,"")</f>
        <v>1.1810731703000001</v>
      </c>
      <c r="B4238">
        <f>Weighting!$C$14</f>
        <v>1.1810731703000001</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19</v>
      </c>
      <c r="I4238">
        <f t="shared" si="529"/>
        <v>0</v>
      </c>
      <c r="J4238">
        <f t="shared" si="530"/>
        <v>0</v>
      </c>
      <c r="K4238">
        <f>J4238*Weighting!$W$14</f>
        <v>0</v>
      </c>
      <c r="M4238" s="14"/>
    </row>
    <row r="4239" spans="1:25" x14ac:dyDescent="0.45">
      <c r="A4239" s="32">
        <f>IF(Weighting!$P$15&gt;0,B4239,"")</f>
        <v>1.2867489670000001</v>
      </c>
      <c r="B4239">
        <f>Weighting!$C$15</f>
        <v>1.2867489670000001</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19</v>
      </c>
      <c r="I4239">
        <f t="shared" si="529"/>
        <v>0</v>
      </c>
      <c r="J4239">
        <f t="shared" si="530"/>
        <v>0</v>
      </c>
      <c r="K4239">
        <f>J4239*Weighting!$W$15</f>
        <v>0</v>
      </c>
      <c r="M4239" s="14"/>
    </row>
    <row r="4240" spans="1:25" x14ac:dyDescent="0.45">
      <c r="A4240" s="32" t="str">
        <f>IF(Weighting!$P$16&gt;0,B4240,"")</f>
        <v/>
      </c>
      <c r="B4240">
        <f>Weighting!$C$16</f>
        <v>1.3924227637000002</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19</v>
      </c>
      <c r="I4240">
        <f t="shared" si="529"/>
        <v>0</v>
      </c>
      <c r="J4240">
        <f t="shared" si="530"/>
        <v>0</v>
      </c>
      <c r="K4240">
        <f>J4240*Weighting!$W$16</f>
        <v>0</v>
      </c>
      <c r="M4240" s="14"/>
    </row>
    <row r="4241" spans="1:25" x14ac:dyDescent="0.45">
      <c r="A4241" s="32" t="str">
        <f>IF(Weighting!$P$17&gt;0,B4241,"")</f>
        <v/>
      </c>
      <c r="B4241">
        <f>Weighting!$C$17</f>
        <v>1.4980975604000002</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19</v>
      </c>
      <c r="I4241">
        <f t="shared" si="529"/>
        <v>0</v>
      </c>
      <c r="J4241">
        <f t="shared" si="530"/>
        <v>0</v>
      </c>
      <c r="K4241">
        <f>J4241*Weighting!$W$17</f>
        <v>0</v>
      </c>
      <c r="M4241" s="14"/>
    </row>
    <row r="4242" spans="1:25" x14ac:dyDescent="0.45">
      <c r="A4242" s="32" t="str">
        <f>IF(Weighting!$P$18&gt;0,B4242,"")</f>
        <v/>
      </c>
      <c r="B4242">
        <f>Weighting!$C$18</f>
        <v>1.6037723571000002</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19</v>
      </c>
      <c r="I4242">
        <f t="shared" si="529"/>
        <v>0</v>
      </c>
      <c r="J4242">
        <f t="shared" si="530"/>
        <v>0</v>
      </c>
      <c r="K4242">
        <f>J4242*Weighting!$W$18</f>
        <v>0</v>
      </c>
      <c r="M4242" s="14"/>
    </row>
    <row r="4243" spans="1:25" x14ac:dyDescent="0.45">
      <c r="A4243" s="32" t="str">
        <f>IF(Weighting!$P$19&gt;0,B4243,"")</f>
        <v/>
      </c>
      <c r="B4243">
        <f>Weighting!$C$19</f>
        <v>1.7094471538000002</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19</v>
      </c>
      <c r="I4243">
        <f t="shared" si="529"/>
        <v>0</v>
      </c>
      <c r="J4243">
        <f t="shared" si="530"/>
        <v>0</v>
      </c>
      <c r="K4243">
        <f>J4243*Weighting!$W$19</f>
        <v>0</v>
      </c>
      <c r="M4243" s="14"/>
    </row>
    <row r="4244" spans="1:25" x14ac:dyDescent="0.45">
      <c r="A4244" s="32" t="str">
        <f>IF(Weighting!$P$20&gt;0,B4244,"")</f>
        <v/>
      </c>
      <c r="B4244">
        <f>Weighting!$C$20</f>
        <v>1.8151219505000002</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19</v>
      </c>
      <c r="I4244">
        <f t="shared" si="529"/>
        <v>0</v>
      </c>
      <c r="J4244">
        <f t="shared" si="530"/>
        <v>0</v>
      </c>
      <c r="K4244">
        <f>J4244*Weighting!$W$20</f>
        <v>0</v>
      </c>
      <c r="M4244" s="14"/>
    </row>
    <row r="4245" spans="1:25" x14ac:dyDescent="0.45">
      <c r="A4245" s="32" t="str">
        <f>IF(Weighting!$P$21&gt;0,B4245,"")</f>
        <v/>
      </c>
      <c r="B4245">
        <f>Weighting!$C$21</f>
        <v>1.9207967472000003</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19</v>
      </c>
      <c r="I4245">
        <f t="shared" si="529"/>
        <v>0</v>
      </c>
      <c r="J4245">
        <f t="shared" si="530"/>
        <v>0</v>
      </c>
      <c r="K4245">
        <f>J4245*Weighting!$W$21</f>
        <v>0</v>
      </c>
      <c r="M4245" s="14"/>
    </row>
    <row r="4246" spans="1:25" x14ac:dyDescent="0.45">
      <c r="A4246" s="32" t="str">
        <f>IF(Weighting!$P$22&gt;0,B4246,"")</f>
        <v/>
      </c>
      <c r="B4246">
        <f>Weighting!$C$22</f>
        <v>2.0264715439000001</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19</v>
      </c>
      <c r="I4246">
        <f t="shared" si="529"/>
        <v>0</v>
      </c>
      <c r="J4246">
        <f t="shared" si="530"/>
        <v>0</v>
      </c>
      <c r="K4246">
        <f>J4246*Weighting!$W$22</f>
        <v>0</v>
      </c>
      <c r="M4246" s="14"/>
    </row>
    <row r="4247" spans="1:25" x14ac:dyDescent="0.45">
      <c r="A4247" s="32" t="str">
        <f>IF(Weighting!$P$23&gt;0,B4247,"")</f>
        <v/>
      </c>
      <c r="B4247">
        <f>Weighting!$C$23</f>
        <v>2.1321463405999999</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19</v>
      </c>
      <c r="I4247">
        <f t="shared" si="529"/>
        <v>0</v>
      </c>
      <c r="J4247">
        <f t="shared" si="530"/>
        <v>0</v>
      </c>
      <c r="K4247">
        <f>J4247*Weighting!$W$23</f>
        <v>0</v>
      </c>
      <c r="M4247" s="14"/>
    </row>
    <row r="4248" spans="1:25" x14ac:dyDescent="0.45">
      <c r="A4248" s="32" t="str">
        <f>IF(Weighting!$P$24&gt;0,B4248,"")</f>
        <v/>
      </c>
      <c r="B4248">
        <f>Weighting!$C$24</f>
        <v>2.2378211372999997</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19</v>
      </c>
      <c r="I4248">
        <f t="shared" si="529"/>
        <v>0</v>
      </c>
      <c r="J4248">
        <f t="shared" si="530"/>
        <v>0</v>
      </c>
      <c r="K4248">
        <f>J4248*Weighting!$W$24</f>
        <v>0</v>
      </c>
      <c r="M4248" s="14"/>
    </row>
    <row r="4249" spans="1:25" x14ac:dyDescent="0.45">
      <c r="A4249" s="32" t="str">
        <f>IF(Weighting!$P$25&gt;0,B4249,"")</f>
        <v/>
      </c>
      <c r="B4249">
        <f>Weighting!$C$25</f>
        <v>2.3434959339999994</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19</v>
      </c>
      <c r="I4249">
        <f t="shared" si="529"/>
        <v>0</v>
      </c>
      <c r="J4249">
        <f t="shared" si="530"/>
        <v>0</v>
      </c>
      <c r="K4249">
        <f>J4249*Weighting!$W$25</f>
        <v>0</v>
      </c>
      <c r="M4249" s="14"/>
    </row>
    <row r="4250" spans="1:25" x14ac:dyDescent="0.45">
      <c r="O4250"/>
      <c r="P4250"/>
      <c r="Q4250"/>
      <c r="R4250"/>
    </row>
    <row r="4251" spans="1:25" ht="23.15" x14ac:dyDescent="0.6">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20</v>
      </c>
      <c r="N4251" s="27">
        <f>IF('Input and Summary Results'!$J$16="minimum",'Bin Analysis'!X4252/(M4251-1),'Bin Analysis'!Y4251/('Bin Analysis'!M4251-1))</f>
        <v>0</v>
      </c>
      <c r="O4251" s="27">
        <f>IF(M4251=FALSE,NA(),(VLOOKUP(1,C4254:K4273,4,FALSE))/(M4251-1))</f>
        <v>0.57894736842105265</v>
      </c>
      <c r="P4251" s="27">
        <f>IF(M4251=FALSE,NA(),SUM(J4254:J4273)/Weighting!$S$5)</f>
        <v>0.7</v>
      </c>
      <c r="Q4251" s="27">
        <f>IF(M4251=FALSE,NA(),SUM(K4254:K4273)/Weighting!$S$6)</f>
        <v>0.60869565217391308</v>
      </c>
      <c r="R4251" s="27">
        <f>IF(M4251=FALSE,NA(),(VLOOKUP(1,G4254:K4273,3,FALSE))/(M4251-1))</f>
        <v>0.10526315789473684</v>
      </c>
      <c r="S4251" s="22" t="str">
        <f>IF(M4251=FALSE,NA(),IF(SUM(J4254:J4273)=2,"yes","no"))</f>
        <v>no</v>
      </c>
      <c r="X4251" s="2" cm="2">
        <f t="array" ref="X4251:X4252">FREQUENCY(IF('Data Transformation'!$B$425:$B$6424='Bin Analysis'!L4251,'Data Transformation'!$G$425:$G$6424),'Data Transformation'!$U$11)</f>
        <v>19</v>
      </c>
      <c r="Y4251" s="2" cm="2">
        <f t="array" ref="Y4251:Y4252">FREQUENCY(IF('Data Transformation'!$B$425:$B$6424='Bin Analysis'!L4251,'Data Transformation'!$G$425:$G$6424),'Data Transformation'!$U$12)</f>
        <v>8</v>
      </c>
    </row>
    <row r="4252" spans="1:25" x14ac:dyDescent="0.45">
      <c r="A4252" s="14" t="s">
        <v>67</v>
      </c>
      <c r="B4252" t="s">
        <v>47</v>
      </c>
      <c r="C4252" t="s">
        <v>5</v>
      </c>
      <c r="D4252" t="s">
        <v>100</v>
      </c>
      <c r="E4252" t="s">
        <v>101</v>
      </c>
      <c r="F4252" t="s">
        <v>102</v>
      </c>
      <c r="G4252" t="s">
        <v>70</v>
      </c>
      <c r="H4252" t="s">
        <v>31</v>
      </c>
      <c r="I4252" t="s">
        <v>32</v>
      </c>
      <c r="J4252" t="s">
        <v>46</v>
      </c>
      <c r="K4252" s="14" t="s">
        <v>45</v>
      </c>
      <c r="M4252" s="14"/>
      <c r="X4252" s="2">
        <v>0</v>
      </c>
      <c r="Y4252" s="2">
        <v>11</v>
      </c>
    </row>
    <row r="4253" spans="1:25" x14ac:dyDescent="0.4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45">
      <c r="A4254" s="32">
        <f>IF(Weighting!$P$6&gt;0,B4254,"")</f>
        <v>0.3356747967</v>
      </c>
      <c r="B4254">
        <f>Weighting!$C$6</f>
        <v>0.3356747967</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2</v>
      </c>
      <c r="I4254">
        <f>H4254-H4253</f>
        <v>2</v>
      </c>
      <c r="J4254">
        <f>IF(I4254=0,0,1)</f>
        <v>1</v>
      </c>
      <c r="K4254">
        <f>J4254*Weighting!$W$6</f>
        <v>1</v>
      </c>
      <c r="M4254" s="14"/>
    </row>
    <row r="4255" spans="1:25" x14ac:dyDescent="0.45">
      <c r="A4255" s="32">
        <f>IF(Weighting!$P$7&gt;0,B4255,"")</f>
        <v>0.44134959340000002</v>
      </c>
      <c r="B4255">
        <f>Weighting!$C$7</f>
        <v>0.44134959340000002</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5</v>
      </c>
      <c r="I4255">
        <f t="shared" ref="I4255:I4273" si="532">H4255-H4254</f>
        <v>3</v>
      </c>
      <c r="J4255">
        <f>IF(I4255=0,0,1)</f>
        <v>1</v>
      </c>
      <c r="K4255">
        <f>J4255*Weighting!$W$7</f>
        <v>2</v>
      </c>
      <c r="M4255" s="14"/>
    </row>
    <row r="4256" spans="1:25" x14ac:dyDescent="0.45">
      <c r="A4256" s="32">
        <f>IF(Weighting!$P$8&gt;0,B4256,"")</f>
        <v>0.54702439010000004</v>
      </c>
      <c r="B4256">
        <f>Weighting!$C$8</f>
        <v>0.54702439010000004</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5</v>
      </c>
      <c r="I4256">
        <f t="shared" si="532"/>
        <v>0</v>
      </c>
      <c r="J4256">
        <f t="shared" ref="J4256:J4273" si="533">IF(I4256=0,0,1)</f>
        <v>0</v>
      </c>
      <c r="K4256">
        <f>J4256*Weighting!$W$8</f>
        <v>0</v>
      </c>
      <c r="M4256" s="14"/>
    </row>
    <row r="4257" spans="1:13" x14ac:dyDescent="0.45">
      <c r="A4257" s="32">
        <f>IF(Weighting!$P$9&gt;0,B4257,"")</f>
        <v>0.65269918680000005</v>
      </c>
      <c r="B4257" s="50">
        <f>Weighting!$C$9</f>
        <v>0.65269918680000005</v>
      </c>
      <c r="C4257">
        <f>Weighting!$F$9</f>
        <v>0</v>
      </c>
      <c r="D4257" t="b">
        <f>IF(C4257=1,'Data Transformation'!$G$3+0.5*'Data Transformation'!$W$25,IF(C4258=1,D4258-'Data Transformation'!$W$25,FALSE))</f>
        <v>0</v>
      </c>
      <c r="E4257" t="str">
        <f t="array" ref="E4257">IF(ISLOGICAL(D4257),"",FREQUENCY(IF('Data Transformation'!$B$425:$B$8425='Bin Analysis'!$B4251,'Data Transformation'!$G$425:$G$8425),D4257))</f>
        <v/>
      </c>
      <c r="F4257" t="str">
        <f t="shared" si="531"/>
        <v/>
      </c>
      <c r="G4257">
        <f>Weighting!$H$9</f>
        <v>0</v>
      </c>
      <c r="H4257">
        <f t="array" ref="H4257">FREQUENCY(IF('Data Transformation'!$B$4:$B$8425=B4251,'Data Transformation'!$G$4:$G$8425),'Bin Analysis'!$B4257)</f>
        <v>5</v>
      </c>
      <c r="I4257">
        <f t="shared" si="532"/>
        <v>0</v>
      </c>
      <c r="J4257">
        <f t="shared" si="533"/>
        <v>0</v>
      </c>
      <c r="K4257">
        <f>J4257*Weighting!$W$9</f>
        <v>0</v>
      </c>
      <c r="M4257" s="14"/>
    </row>
    <row r="4258" spans="1:13" x14ac:dyDescent="0.45">
      <c r="A4258" s="32">
        <f>IF(Weighting!$P$10&gt;0,B4258,"")</f>
        <v>0.75837398350000007</v>
      </c>
      <c r="B4258">
        <f>Weighting!$C$10</f>
        <v>0.75837398350000007</v>
      </c>
      <c r="C4258">
        <f>Weighting!$F$10</f>
        <v>0</v>
      </c>
      <c r="D4258" t="b">
        <f>IF(C4258=1,'Data Transformation'!$G$3+0.5*'Data Transformation'!$W$25,IF(C4259=1,D4259-'Data Transformation'!$W$25,FALSE))</f>
        <v>0</v>
      </c>
      <c r="E4258" t="str">
        <f t="array" ref="E4258">IF(ISLOGICAL(D4258),"",FREQUENCY(IF('Data Transformation'!$B$425:$B$8425='Bin Analysis'!$B4251,'Data Transformation'!$G$425:$G$8425),D4258))</f>
        <v/>
      </c>
      <c r="F4258" t="str">
        <f t="shared" si="531"/>
        <v/>
      </c>
      <c r="G4258">
        <f>Weighting!$H$10</f>
        <v>0</v>
      </c>
      <c r="H4258">
        <f t="array" ref="H4258">FREQUENCY(IF('Data Transformation'!$B$4:$B$8425=B4251,'Data Transformation'!$G$4:$G$8425),'Bin Analysis'!$B4258)</f>
        <v>8</v>
      </c>
      <c r="I4258">
        <f t="shared" si="532"/>
        <v>3</v>
      </c>
      <c r="J4258">
        <f t="shared" si="533"/>
        <v>1</v>
      </c>
      <c r="K4258">
        <f>J4258*Weighting!$W$10</f>
        <v>3</v>
      </c>
      <c r="M4258" s="14"/>
    </row>
    <row r="4259" spans="1:13" x14ac:dyDescent="0.45">
      <c r="A4259" s="32">
        <f>IF(Weighting!$P$11&gt;0,B4259,"")</f>
        <v>0.86404878020000009</v>
      </c>
      <c r="B4259">
        <f>Weighting!$C$11</f>
        <v>0.86404878020000009</v>
      </c>
      <c r="C4259">
        <f>Weighting!$F$11</f>
        <v>0</v>
      </c>
      <c r="D4259" t="b">
        <f>IF(C4259=1,'Data Transformation'!$G$3+0.5*'Data Transformation'!$W$25,IF(C4260=1,D4260-'Data Transformation'!$W$25,FALSE))</f>
        <v>0</v>
      </c>
      <c r="E4259" t="str">
        <f t="array" ref="E4259">IF(ISLOGICAL(D4259),"",FREQUENCY(IF('Data Transformation'!$B$425:$B$8425='Bin Analysis'!$B4251,'Data Transformation'!$G$425:$G$8425),D4259))</f>
        <v/>
      </c>
      <c r="F4259" t="str">
        <f t="shared" si="531"/>
        <v/>
      </c>
      <c r="G4259">
        <f>Weighting!$H$11</f>
        <v>0</v>
      </c>
      <c r="H4259">
        <f t="array" ref="H4259">FREQUENCY(IF('Data Transformation'!$B$4:$B$8425=B4251,'Data Transformation'!$G$4:$G$8425),'Bin Analysis'!$B4259)</f>
        <v>11</v>
      </c>
      <c r="I4259">
        <f t="shared" si="532"/>
        <v>3</v>
      </c>
      <c r="J4259">
        <f t="shared" si="533"/>
        <v>1</v>
      </c>
      <c r="K4259">
        <f>J4259*Weighting!$W$11</f>
        <v>3</v>
      </c>
      <c r="M4259" s="14"/>
    </row>
    <row r="4260" spans="1:13" x14ac:dyDescent="0.45">
      <c r="A4260" s="32">
        <f>IF(Weighting!$P$12&gt;0,B4260,"")</f>
        <v>0.96972357690000011</v>
      </c>
      <c r="B4260">
        <f>Weighting!$C$12</f>
        <v>0.96972357690000011</v>
      </c>
      <c r="C4260">
        <f>Weighting!$F$12</f>
        <v>0</v>
      </c>
      <c r="D4260">
        <f>IF(C4260=1,'Data Transformation'!$G$3+0.5*'Data Transformation'!$W$25,IF(C4261=1,D4261-'Data Transformation'!$W$25,FALSE))</f>
        <v>0.76999999999999991</v>
      </c>
      <c r="E4260">
        <f t="array" ref="E4260">IF(ISLOGICAL(D4260),"",FREQUENCY(IF('Data Transformation'!$B$425:$B$8425='Bin Analysis'!$B4251,'Data Transformation'!$G$425:$G$8425),D4260))</f>
        <v>8</v>
      </c>
      <c r="F4260" t="e">
        <f t="shared" si="531"/>
        <v>#VALUE!</v>
      </c>
      <c r="G4260">
        <f>Weighting!$H$12</f>
        <v>0</v>
      </c>
      <c r="H4260">
        <f t="array" ref="H4260">FREQUENCY(IF('Data Transformation'!$B$4:$B$8425=B4251,'Data Transformation'!$G$4:$G$8425),'Bin Analysis'!$B4260)</f>
        <v>14</v>
      </c>
      <c r="I4260">
        <f t="shared" si="532"/>
        <v>3</v>
      </c>
      <c r="J4260">
        <f t="shared" si="533"/>
        <v>1</v>
      </c>
      <c r="K4260">
        <f>J4260*Weighting!$W$12</f>
        <v>2</v>
      </c>
      <c r="M4260" s="14"/>
    </row>
    <row r="4261" spans="1:13" x14ac:dyDescent="0.45">
      <c r="A4261" s="32">
        <f>IF(Weighting!$P$13&gt;0,B4261,"")</f>
        <v>1.0753983736000001</v>
      </c>
      <c r="B4261">
        <f>Weighting!$C$13</f>
        <v>1.0753983736000001</v>
      </c>
      <c r="C4261">
        <f>Weighting!$F$13</f>
        <v>1</v>
      </c>
      <c r="D4261">
        <f>IF(C4261=1,'Data Transformation'!$G$3+0.5*'Data Transformation'!$W$25,IF(C4262=1,D4262-'Data Transformation'!$W$25,FALSE))</f>
        <v>1.17</v>
      </c>
      <c r="E4261">
        <f t="array" ref="E4261">IF(ISLOGICAL(D4261),"",FREQUENCY(IF('Data Transformation'!$B$425:$B$8425='Bin Analysis'!$B4251,'Data Transformation'!$G$425:$G$8425),D4261))</f>
        <v>19</v>
      </c>
      <c r="F4261">
        <f t="shared" si="531"/>
        <v>11</v>
      </c>
      <c r="G4261">
        <f>Weighting!$H$13</f>
        <v>0</v>
      </c>
      <c r="H4261">
        <f t="array" ref="H4261">FREQUENCY(IF('Data Transformation'!$B$4:$B$8425=B4251,'Data Transformation'!$G$4:$G$8425),'Bin Analysis'!$B4261)</f>
        <v>19</v>
      </c>
      <c r="I4261">
        <f t="shared" si="532"/>
        <v>5</v>
      </c>
      <c r="J4261">
        <f t="shared" si="533"/>
        <v>1</v>
      </c>
      <c r="K4261">
        <f>J4261*Weighting!$W$13</f>
        <v>1</v>
      </c>
      <c r="M4261" s="14"/>
    </row>
    <row r="4262" spans="1:13" x14ac:dyDescent="0.45">
      <c r="A4262" s="32">
        <f>IF(Weighting!$P$14&gt;0,B4262,"")</f>
        <v>1.1810731703000001</v>
      </c>
      <c r="B4262">
        <f>Weighting!$C$14</f>
        <v>1.1810731703000001</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20</v>
      </c>
      <c r="I4262">
        <f t="shared" si="532"/>
        <v>1</v>
      </c>
      <c r="J4262">
        <f t="shared" si="533"/>
        <v>1</v>
      </c>
      <c r="K4262">
        <f>J4262*Weighting!$W$14</f>
        <v>2</v>
      </c>
      <c r="M4262" s="14"/>
    </row>
    <row r="4263" spans="1:13" x14ac:dyDescent="0.45">
      <c r="A4263" s="32">
        <f>IF(Weighting!$P$15&gt;0,B4263,"")</f>
        <v>1.2867489670000001</v>
      </c>
      <c r="B4263">
        <f>Weighting!$C$15</f>
        <v>1.2867489670000001</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20</v>
      </c>
      <c r="I4263">
        <f t="shared" si="532"/>
        <v>0</v>
      </c>
      <c r="J4263">
        <f t="shared" si="533"/>
        <v>0</v>
      </c>
      <c r="K4263">
        <f>J4263*Weighting!$W$15</f>
        <v>0</v>
      </c>
      <c r="M4263" s="14"/>
    </row>
    <row r="4264" spans="1:13" x14ac:dyDescent="0.45">
      <c r="A4264" s="32" t="str">
        <f>IF(Weighting!$P$16&gt;0,B4264,"")</f>
        <v/>
      </c>
      <c r="B4264">
        <f>Weighting!$C$16</f>
        <v>1.3924227637000002</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20</v>
      </c>
      <c r="I4264">
        <f t="shared" si="532"/>
        <v>0</v>
      </c>
      <c r="J4264">
        <f t="shared" si="533"/>
        <v>0</v>
      </c>
      <c r="K4264">
        <f>J4264*Weighting!$W$16</f>
        <v>0</v>
      </c>
      <c r="M4264" s="14"/>
    </row>
    <row r="4265" spans="1:13" x14ac:dyDescent="0.45">
      <c r="A4265" s="32" t="str">
        <f>IF(Weighting!$P$17&gt;0,B4265,"")</f>
        <v/>
      </c>
      <c r="B4265">
        <f>Weighting!$C$17</f>
        <v>1.4980975604000002</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20</v>
      </c>
      <c r="I4265">
        <f t="shared" si="532"/>
        <v>0</v>
      </c>
      <c r="J4265">
        <f t="shared" si="533"/>
        <v>0</v>
      </c>
      <c r="K4265">
        <f>J4265*Weighting!$W$17</f>
        <v>0</v>
      </c>
      <c r="M4265" s="14"/>
    </row>
    <row r="4266" spans="1:13" x14ac:dyDescent="0.45">
      <c r="A4266" s="32" t="str">
        <f>IF(Weighting!$P$18&gt;0,B4266,"")</f>
        <v/>
      </c>
      <c r="B4266">
        <f>Weighting!$C$18</f>
        <v>1.6037723571000002</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20</v>
      </c>
      <c r="I4266">
        <f t="shared" si="532"/>
        <v>0</v>
      </c>
      <c r="J4266">
        <f t="shared" si="533"/>
        <v>0</v>
      </c>
      <c r="K4266">
        <f>J4266*Weighting!$W$18</f>
        <v>0</v>
      </c>
      <c r="M4266" s="14"/>
    </row>
    <row r="4267" spans="1:13" x14ac:dyDescent="0.45">
      <c r="A4267" s="32" t="str">
        <f>IF(Weighting!$P$19&gt;0,B4267,"")</f>
        <v/>
      </c>
      <c r="B4267">
        <f>Weighting!$C$19</f>
        <v>1.7094471538000002</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20</v>
      </c>
      <c r="I4267">
        <f t="shared" si="532"/>
        <v>0</v>
      </c>
      <c r="J4267">
        <f t="shared" si="533"/>
        <v>0</v>
      </c>
      <c r="K4267">
        <f>J4267*Weighting!$W$19</f>
        <v>0</v>
      </c>
      <c r="M4267" s="14"/>
    </row>
    <row r="4268" spans="1:13" x14ac:dyDescent="0.45">
      <c r="A4268" s="32" t="str">
        <f>IF(Weighting!$P$20&gt;0,B4268,"")</f>
        <v/>
      </c>
      <c r="B4268">
        <f>Weighting!$C$20</f>
        <v>1.8151219505000002</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20</v>
      </c>
      <c r="I4268">
        <f t="shared" si="532"/>
        <v>0</v>
      </c>
      <c r="J4268">
        <f t="shared" si="533"/>
        <v>0</v>
      </c>
      <c r="K4268">
        <f>J4268*Weighting!$W$20</f>
        <v>0</v>
      </c>
      <c r="M4268" s="14"/>
    </row>
    <row r="4269" spans="1:13" x14ac:dyDescent="0.45">
      <c r="A4269" s="32" t="str">
        <f>IF(Weighting!$P$21&gt;0,B4269,"")</f>
        <v/>
      </c>
      <c r="B4269">
        <f>Weighting!$C$21</f>
        <v>1.9207967472000003</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20</v>
      </c>
      <c r="I4269">
        <f t="shared" si="532"/>
        <v>0</v>
      </c>
      <c r="J4269">
        <f t="shared" si="533"/>
        <v>0</v>
      </c>
      <c r="K4269">
        <f>J4269*Weighting!$W$21</f>
        <v>0</v>
      </c>
      <c r="M4269" s="14"/>
    </row>
    <row r="4270" spans="1:13" x14ac:dyDescent="0.45">
      <c r="A4270" s="32" t="str">
        <f>IF(Weighting!$P$22&gt;0,B4270,"")</f>
        <v/>
      </c>
      <c r="B4270">
        <f>Weighting!$C$22</f>
        <v>2.0264715439000001</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20</v>
      </c>
      <c r="I4270">
        <f t="shared" si="532"/>
        <v>0</v>
      </c>
      <c r="J4270">
        <f t="shared" si="533"/>
        <v>0</v>
      </c>
      <c r="K4270">
        <f>J4270*Weighting!$W$22</f>
        <v>0</v>
      </c>
      <c r="M4270" s="14"/>
    </row>
    <row r="4271" spans="1:13" x14ac:dyDescent="0.45">
      <c r="A4271" s="32" t="str">
        <f>IF(Weighting!$P$23&gt;0,B4271,"")</f>
        <v/>
      </c>
      <c r="B4271">
        <f>Weighting!$C$23</f>
        <v>2.1321463405999999</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20</v>
      </c>
      <c r="I4271">
        <f t="shared" si="532"/>
        <v>0</v>
      </c>
      <c r="J4271">
        <f t="shared" si="533"/>
        <v>0</v>
      </c>
      <c r="K4271">
        <f>J4271*Weighting!$W$23</f>
        <v>0</v>
      </c>
      <c r="M4271" s="14"/>
    </row>
    <row r="4272" spans="1:13" x14ac:dyDescent="0.45">
      <c r="A4272" s="32" t="str">
        <f>IF(Weighting!$P$24&gt;0,B4272,"")</f>
        <v/>
      </c>
      <c r="B4272">
        <f>Weighting!$C$24</f>
        <v>2.2378211372999997</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20</v>
      </c>
      <c r="I4272">
        <f t="shared" si="532"/>
        <v>0</v>
      </c>
      <c r="J4272">
        <f t="shared" si="533"/>
        <v>0</v>
      </c>
      <c r="K4272">
        <f>J4272*Weighting!$W$24</f>
        <v>0</v>
      </c>
      <c r="M4272" s="14"/>
    </row>
    <row r="4273" spans="1:25" x14ac:dyDescent="0.45">
      <c r="A4273" s="32" t="str">
        <f>IF(Weighting!$P$25&gt;0,B4273,"")</f>
        <v/>
      </c>
      <c r="B4273">
        <f>Weighting!$C$25</f>
        <v>2.3434959339999994</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20</v>
      </c>
      <c r="I4273">
        <f t="shared" si="532"/>
        <v>0</v>
      </c>
      <c r="J4273">
        <f t="shared" si="533"/>
        <v>0</v>
      </c>
      <c r="K4273">
        <f>J4273*Weighting!$W$25</f>
        <v>0</v>
      </c>
      <c r="M4273" s="14"/>
    </row>
    <row r="4274" spans="1:25" x14ac:dyDescent="0.45">
      <c r="O4274"/>
      <c r="P4274"/>
      <c r="Q4274"/>
      <c r="R4274"/>
    </row>
    <row r="4275" spans="1:25" ht="23.15" x14ac:dyDescent="0.6">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13</v>
      </c>
      <c r="N4275" s="27">
        <f>IF('Input and Summary Results'!$J$16="minimum",'Bin Analysis'!X4276/(M4275-1),'Bin Analysis'!Y4275/('Bin Analysis'!M4275-1))</f>
        <v>0</v>
      </c>
      <c r="O4275" s="27">
        <f>IF(M4275=FALSE,NA(),(VLOOKUP(1,C4278:K4297,4,FALSE))/(M4275-1))</f>
        <v>0</v>
      </c>
      <c r="P4275" s="27">
        <f>IF(M4275=FALSE,NA(),SUM(J4278:J4297)/Weighting!$S$5)</f>
        <v>0.6</v>
      </c>
      <c r="Q4275" s="27">
        <f>IF(M4275=FALSE,NA(),SUM(K4278:K4297)/Weighting!$S$6)</f>
        <v>0.56521739130434778</v>
      </c>
      <c r="R4275" s="27">
        <f>IF(M4275=FALSE,NA(),(VLOOKUP(1,G4278:K4297,3,FALSE))/(M4275-1))</f>
        <v>0.66666666666666663</v>
      </c>
      <c r="S4275" s="22" t="str">
        <f>IF(M4275=FALSE,NA(),IF(SUM(J4278:J4297)=2,"yes","no"))</f>
        <v>no</v>
      </c>
      <c r="X4275" s="2" cm="2">
        <f t="array" ref="X4275:X4276">FREQUENCY(IF('Data Transformation'!$B$425:$B$6424='Bin Analysis'!L4275,'Data Transformation'!$G$425:$G$6424),'Data Transformation'!$U$11)</f>
        <v>12</v>
      </c>
      <c r="Y4275" s="2" cm="2">
        <f t="array" ref="Y4275:Y4276">FREQUENCY(IF('Data Transformation'!$B$425:$B$6424='Bin Analysis'!L4275,'Data Transformation'!$G$425:$G$6424),'Data Transformation'!$U$12)</f>
        <v>12</v>
      </c>
    </row>
    <row r="4276" spans="1:25" x14ac:dyDescent="0.45">
      <c r="A4276" s="14" t="s">
        <v>67</v>
      </c>
      <c r="B4276" t="s">
        <v>47</v>
      </c>
      <c r="C4276" t="s">
        <v>5</v>
      </c>
      <c r="D4276" t="s">
        <v>100</v>
      </c>
      <c r="E4276" t="s">
        <v>101</v>
      </c>
      <c r="F4276" t="s">
        <v>102</v>
      </c>
      <c r="G4276" t="s">
        <v>70</v>
      </c>
      <c r="H4276" t="s">
        <v>31</v>
      </c>
      <c r="I4276" t="s">
        <v>32</v>
      </c>
      <c r="J4276" t="s">
        <v>46</v>
      </c>
      <c r="K4276" s="14" t="s">
        <v>45</v>
      </c>
      <c r="M4276" s="14"/>
      <c r="X4276" s="2">
        <v>0</v>
      </c>
      <c r="Y4276" s="2">
        <v>0</v>
      </c>
    </row>
    <row r="4277" spans="1:25" x14ac:dyDescent="0.4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45">
      <c r="A4278" s="32">
        <f>IF(Weighting!$P$6&gt;0,B4278,"")</f>
        <v>0.3356747967</v>
      </c>
      <c r="B4278">
        <f>Weighting!$C$6</f>
        <v>0.3356747967</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8</v>
      </c>
      <c r="I4278">
        <f>H4278-H4277</f>
        <v>8</v>
      </c>
      <c r="J4278">
        <f>IF(I4278=0,0,1)</f>
        <v>1</v>
      </c>
      <c r="K4278">
        <f>J4278*Weighting!$W$6</f>
        <v>1</v>
      </c>
      <c r="M4278" s="14"/>
    </row>
    <row r="4279" spans="1:25" x14ac:dyDescent="0.45">
      <c r="A4279" s="32">
        <f>IF(Weighting!$P$7&gt;0,B4279,"")</f>
        <v>0.44134959340000002</v>
      </c>
      <c r="B4279">
        <f>Weighting!$C$7</f>
        <v>0.44134959340000002</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9</v>
      </c>
      <c r="I4279">
        <f t="shared" ref="I4279:I4297" si="535">H4279-H4278</f>
        <v>1</v>
      </c>
      <c r="J4279">
        <f>IF(I4279=0,0,1)</f>
        <v>1</v>
      </c>
      <c r="K4279">
        <f>J4279*Weighting!$W$7</f>
        <v>2</v>
      </c>
      <c r="M4279" s="14"/>
    </row>
    <row r="4280" spans="1:25" x14ac:dyDescent="0.45">
      <c r="A4280" s="32">
        <f>IF(Weighting!$P$8&gt;0,B4280,"")</f>
        <v>0.54702439010000004</v>
      </c>
      <c r="B4280">
        <f>Weighting!$C$8</f>
        <v>0.54702439010000004</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10</v>
      </c>
      <c r="I4280">
        <f t="shared" si="535"/>
        <v>1</v>
      </c>
      <c r="J4280">
        <f t="shared" ref="J4280:J4297" si="536">IF(I4280=0,0,1)</f>
        <v>1</v>
      </c>
      <c r="K4280">
        <f>J4280*Weighting!$W$8</f>
        <v>3</v>
      </c>
      <c r="M4280" s="14"/>
    </row>
    <row r="4281" spans="1:25" x14ac:dyDescent="0.45">
      <c r="A4281" s="32">
        <f>IF(Weighting!$P$9&gt;0,B4281,"")</f>
        <v>0.65269918680000005</v>
      </c>
      <c r="B4281" s="50">
        <f>Weighting!$C$9</f>
        <v>0.65269918680000005</v>
      </c>
      <c r="C4281">
        <f>Weighting!$F$9</f>
        <v>0</v>
      </c>
      <c r="D4281" t="b">
        <f>IF(C4281=1,'Data Transformation'!$G$3+0.5*'Data Transformation'!$W$25,IF(C4282=1,D4282-'Data Transformation'!$W$25,FALSE))</f>
        <v>0</v>
      </c>
      <c r="E4281" t="str">
        <f t="array" ref="E4281">IF(ISLOGICAL(D4281),"",FREQUENCY(IF('Data Transformation'!$B$425:$B$8425='Bin Analysis'!$B4275,'Data Transformation'!$G$425:$G$8425),D4281))</f>
        <v/>
      </c>
      <c r="F4281" t="str">
        <f t="shared" si="534"/>
        <v/>
      </c>
      <c r="G4281">
        <f>Weighting!$H$9</f>
        <v>0</v>
      </c>
      <c r="H4281">
        <f t="array" ref="H4281">FREQUENCY(IF('Data Transformation'!$B$4:$B$8425=B4275,'Data Transformation'!$G$4:$G$8425),'Bin Analysis'!$B4281)</f>
        <v>11</v>
      </c>
      <c r="I4281">
        <f t="shared" si="535"/>
        <v>1</v>
      </c>
      <c r="J4281">
        <f t="shared" si="536"/>
        <v>1</v>
      </c>
      <c r="K4281">
        <f>J4281*Weighting!$W$9</f>
        <v>3</v>
      </c>
      <c r="M4281" s="14"/>
    </row>
    <row r="4282" spans="1:25" x14ac:dyDescent="0.45">
      <c r="A4282" s="32">
        <f>IF(Weighting!$P$10&gt;0,B4282,"")</f>
        <v>0.75837398350000007</v>
      </c>
      <c r="B4282">
        <f>Weighting!$C$10</f>
        <v>0.75837398350000007</v>
      </c>
      <c r="C4282">
        <f>Weighting!$F$10</f>
        <v>0</v>
      </c>
      <c r="D4282" t="b">
        <f>IF(C4282=1,'Data Transformation'!$G$3+0.5*'Data Transformation'!$W$25,IF(C4283=1,D4283-'Data Transformation'!$W$25,FALSE))</f>
        <v>0</v>
      </c>
      <c r="E4282" t="str">
        <f t="array" ref="E4282">IF(ISLOGICAL(D4282),"",FREQUENCY(IF('Data Transformation'!$B$425:$B$8425='Bin Analysis'!$B4275,'Data Transformation'!$G$425:$G$8425),D4282))</f>
        <v/>
      </c>
      <c r="F4282" t="str">
        <f t="shared" si="534"/>
        <v/>
      </c>
      <c r="G4282">
        <f>Weighting!$H$10</f>
        <v>0</v>
      </c>
      <c r="H4282">
        <f t="array" ref="H4282">FREQUENCY(IF('Data Transformation'!$B$4:$B$8425=B4275,'Data Transformation'!$G$4:$G$8425),'Bin Analysis'!$B4282)</f>
        <v>12</v>
      </c>
      <c r="I4282">
        <f t="shared" si="535"/>
        <v>1</v>
      </c>
      <c r="J4282">
        <f t="shared" si="536"/>
        <v>1</v>
      </c>
      <c r="K4282">
        <f>J4282*Weighting!$W$10</f>
        <v>3</v>
      </c>
      <c r="M4282" s="14"/>
    </row>
    <row r="4283" spans="1:25" x14ac:dyDescent="0.45">
      <c r="A4283" s="32">
        <f>IF(Weighting!$P$11&gt;0,B4283,"")</f>
        <v>0.86404878020000009</v>
      </c>
      <c r="B4283">
        <f>Weighting!$C$11</f>
        <v>0.86404878020000009</v>
      </c>
      <c r="C4283">
        <f>Weighting!$F$11</f>
        <v>0</v>
      </c>
      <c r="D4283" t="b">
        <f>IF(C4283=1,'Data Transformation'!$G$3+0.5*'Data Transformation'!$W$25,IF(C4284=1,D4284-'Data Transformation'!$W$25,FALSE))</f>
        <v>0</v>
      </c>
      <c r="E4283" t="str">
        <f t="array" ref="E4283">IF(ISLOGICAL(D4283),"",FREQUENCY(IF('Data Transformation'!$B$425:$B$8425='Bin Analysis'!$B4275,'Data Transformation'!$G$425:$G$8425),D4283))</f>
        <v/>
      </c>
      <c r="F4283" t="str">
        <f t="shared" si="534"/>
        <v/>
      </c>
      <c r="G4283">
        <f>Weighting!$H$11</f>
        <v>0</v>
      </c>
      <c r="H4283">
        <f t="array" ref="H4283">FREQUENCY(IF('Data Transformation'!$B$4:$B$8425=B4275,'Data Transformation'!$G$4:$G$8425),'Bin Analysis'!$B4283)</f>
        <v>12</v>
      </c>
      <c r="I4283">
        <f t="shared" si="535"/>
        <v>0</v>
      </c>
      <c r="J4283">
        <f t="shared" si="536"/>
        <v>0</v>
      </c>
      <c r="K4283">
        <f>J4283*Weighting!$W$11</f>
        <v>0</v>
      </c>
      <c r="M4283" s="14"/>
    </row>
    <row r="4284" spans="1:25" x14ac:dyDescent="0.45">
      <c r="A4284" s="32">
        <f>IF(Weighting!$P$12&gt;0,B4284,"")</f>
        <v>0.96972357690000011</v>
      </c>
      <c r="B4284">
        <f>Weighting!$C$12</f>
        <v>0.96972357690000011</v>
      </c>
      <c r="C4284">
        <f>Weighting!$F$12</f>
        <v>0</v>
      </c>
      <c r="D4284">
        <f>IF(C4284=1,'Data Transformation'!$G$3+0.5*'Data Transformation'!$W$25,IF(C4285=1,D4285-'Data Transformation'!$W$25,FALSE))</f>
        <v>0.76999999999999991</v>
      </c>
      <c r="E4284">
        <f t="array" ref="E4284">IF(ISLOGICAL(D4284),"",FREQUENCY(IF('Data Transformation'!$B$425:$B$8425='Bin Analysis'!$B4275,'Data Transformation'!$G$425:$G$8425),D4284))</f>
        <v>12</v>
      </c>
      <c r="F4284" t="e">
        <f t="shared" si="534"/>
        <v>#VALUE!</v>
      </c>
      <c r="G4284">
        <f>Weighting!$H$12</f>
        <v>0</v>
      </c>
      <c r="H4284">
        <f t="array" ref="H4284">FREQUENCY(IF('Data Transformation'!$B$4:$B$8425=B4275,'Data Transformation'!$G$4:$G$8425),'Bin Analysis'!$B4284)</f>
        <v>12</v>
      </c>
      <c r="I4284">
        <f t="shared" si="535"/>
        <v>0</v>
      </c>
      <c r="J4284">
        <f t="shared" si="536"/>
        <v>0</v>
      </c>
      <c r="K4284">
        <f>J4284*Weighting!$W$12</f>
        <v>0</v>
      </c>
      <c r="M4284" s="14"/>
    </row>
    <row r="4285" spans="1:25" x14ac:dyDescent="0.45">
      <c r="A4285" s="32">
        <f>IF(Weighting!$P$13&gt;0,B4285,"")</f>
        <v>1.0753983736000001</v>
      </c>
      <c r="B4285">
        <f>Weighting!$C$13</f>
        <v>1.0753983736000001</v>
      </c>
      <c r="C4285">
        <f>Weighting!$F$13</f>
        <v>1</v>
      </c>
      <c r="D4285">
        <f>IF(C4285=1,'Data Transformation'!$G$3+0.5*'Data Transformation'!$W$25,IF(C4286=1,D4286-'Data Transformation'!$W$25,FALSE))</f>
        <v>1.17</v>
      </c>
      <c r="E4285">
        <f t="array" ref="E4285">IF(ISLOGICAL(D4285),"",FREQUENCY(IF('Data Transformation'!$B$425:$B$8425='Bin Analysis'!$B4275,'Data Transformation'!$G$425:$G$8425),D4285))</f>
        <v>12</v>
      </c>
      <c r="F4285">
        <f t="shared" si="534"/>
        <v>0</v>
      </c>
      <c r="G4285">
        <f>Weighting!$H$13</f>
        <v>0</v>
      </c>
      <c r="H4285">
        <f t="array" ref="H4285">FREQUENCY(IF('Data Transformation'!$B$4:$B$8425=B4275,'Data Transformation'!$G$4:$G$8425),'Bin Analysis'!$B4285)</f>
        <v>13</v>
      </c>
      <c r="I4285">
        <f t="shared" si="535"/>
        <v>1</v>
      </c>
      <c r="J4285">
        <f t="shared" si="536"/>
        <v>1</v>
      </c>
      <c r="K4285">
        <f>J4285*Weighting!$W$13</f>
        <v>1</v>
      </c>
      <c r="M4285" s="14"/>
    </row>
    <row r="4286" spans="1:25" x14ac:dyDescent="0.45">
      <c r="A4286" s="32">
        <f>IF(Weighting!$P$14&gt;0,B4286,"")</f>
        <v>1.1810731703000001</v>
      </c>
      <c r="B4286">
        <f>Weighting!$C$14</f>
        <v>1.1810731703000001</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13</v>
      </c>
      <c r="I4286">
        <f t="shared" si="535"/>
        <v>0</v>
      </c>
      <c r="J4286">
        <f t="shared" si="536"/>
        <v>0</v>
      </c>
      <c r="K4286">
        <f>J4286*Weighting!$W$14</f>
        <v>0</v>
      </c>
      <c r="M4286" s="14"/>
    </row>
    <row r="4287" spans="1:25" x14ac:dyDescent="0.45">
      <c r="A4287" s="32">
        <f>IF(Weighting!$P$15&gt;0,B4287,"")</f>
        <v>1.2867489670000001</v>
      </c>
      <c r="B4287">
        <f>Weighting!$C$15</f>
        <v>1.2867489670000001</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13</v>
      </c>
      <c r="I4287">
        <f t="shared" si="535"/>
        <v>0</v>
      </c>
      <c r="J4287">
        <f t="shared" si="536"/>
        <v>0</v>
      </c>
      <c r="K4287">
        <f>J4287*Weighting!$W$15</f>
        <v>0</v>
      </c>
      <c r="M4287" s="14"/>
    </row>
    <row r="4288" spans="1:25" x14ac:dyDescent="0.45">
      <c r="A4288" s="32" t="str">
        <f>IF(Weighting!$P$16&gt;0,B4288,"")</f>
        <v/>
      </c>
      <c r="B4288">
        <f>Weighting!$C$16</f>
        <v>1.3924227637000002</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13</v>
      </c>
      <c r="I4288">
        <f t="shared" si="535"/>
        <v>0</v>
      </c>
      <c r="J4288">
        <f t="shared" si="536"/>
        <v>0</v>
      </c>
      <c r="K4288">
        <f>J4288*Weighting!$W$16</f>
        <v>0</v>
      </c>
      <c r="M4288" s="14"/>
    </row>
    <row r="4289" spans="1:25" x14ac:dyDescent="0.45">
      <c r="A4289" s="32" t="str">
        <f>IF(Weighting!$P$17&gt;0,B4289,"")</f>
        <v/>
      </c>
      <c r="B4289">
        <f>Weighting!$C$17</f>
        <v>1.4980975604000002</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13</v>
      </c>
      <c r="I4289">
        <f t="shared" si="535"/>
        <v>0</v>
      </c>
      <c r="J4289">
        <f t="shared" si="536"/>
        <v>0</v>
      </c>
      <c r="K4289">
        <f>J4289*Weighting!$W$17</f>
        <v>0</v>
      </c>
      <c r="M4289" s="14"/>
    </row>
    <row r="4290" spans="1:25" x14ac:dyDescent="0.45">
      <c r="A4290" s="32" t="str">
        <f>IF(Weighting!$P$18&gt;0,B4290,"")</f>
        <v/>
      </c>
      <c r="B4290">
        <f>Weighting!$C$18</f>
        <v>1.6037723571000002</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13</v>
      </c>
      <c r="I4290">
        <f t="shared" si="535"/>
        <v>0</v>
      </c>
      <c r="J4290">
        <f t="shared" si="536"/>
        <v>0</v>
      </c>
      <c r="K4290">
        <f>J4290*Weighting!$W$18</f>
        <v>0</v>
      </c>
      <c r="M4290" s="14"/>
    </row>
    <row r="4291" spans="1:25" x14ac:dyDescent="0.45">
      <c r="A4291" s="32" t="str">
        <f>IF(Weighting!$P$19&gt;0,B4291,"")</f>
        <v/>
      </c>
      <c r="B4291">
        <f>Weighting!$C$19</f>
        <v>1.7094471538000002</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13</v>
      </c>
      <c r="I4291">
        <f t="shared" si="535"/>
        <v>0</v>
      </c>
      <c r="J4291">
        <f t="shared" si="536"/>
        <v>0</v>
      </c>
      <c r="K4291">
        <f>J4291*Weighting!$W$19</f>
        <v>0</v>
      </c>
      <c r="M4291" s="14"/>
    </row>
    <row r="4292" spans="1:25" x14ac:dyDescent="0.45">
      <c r="A4292" s="32" t="str">
        <f>IF(Weighting!$P$20&gt;0,B4292,"")</f>
        <v/>
      </c>
      <c r="B4292">
        <f>Weighting!$C$20</f>
        <v>1.8151219505000002</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13</v>
      </c>
      <c r="I4292">
        <f t="shared" si="535"/>
        <v>0</v>
      </c>
      <c r="J4292">
        <f t="shared" si="536"/>
        <v>0</v>
      </c>
      <c r="K4292">
        <f>J4292*Weighting!$W$20</f>
        <v>0</v>
      </c>
      <c r="M4292" s="14"/>
    </row>
    <row r="4293" spans="1:25" x14ac:dyDescent="0.45">
      <c r="A4293" s="32" t="str">
        <f>IF(Weighting!$P$21&gt;0,B4293,"")</f>
        <v/>
      </c>
      <c r="B4293">
        <f>Weighting!$C$21</f>
        <v>1.9207967472000003</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13</v>
      </c>
      <c r="I4293">
        <f t="shared" si="535"/>
        <v>0</v>
      </c>
      <c r="J4293">
        <f t="shared" si="536"/>
        <v>0</v>
      </c>
      <c r="K4293">
        <f>J4293*Weighting!$W$21</f>
        <v>0</v>
      </c>
      <c r="M4293" s="14"/>
    </row>
    <row r="4294" spans="1:25" x14ac:dyDescent="0.45">
      <c r="A4294" s="32" t="str">
        <f>IF(Weighting!$P$22&gt;0,B4294,"")</f>
        <v/>
      </c>
      <c r="B4294">
        <f>Weighting!$C$22</f>
        <v>2.0264715439000001</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13</v>
      </c>
      <c r="I4294">
        <f t="shared" si="535"/>
        <v>0</v>
      </c>
      <c r="J4294">
        <f t="shared" si="536"/>
        <v>0</v>
      </c>
      <c r="K4294">
        <f>J4294*Weighting!$W$22</f>
        <v>0</v>
      </c>
      <c r="M4294" s="14"/>
    </row>
    <row r="4295" spans="1:25" x14ac:dyDescent="0.45">
      <c r="A4295" s="32" t="str">
        <f>IF(Weighting!$P$23&gt;0,B4295,"")</f>
        <v/>
      </c>
      <c r="B4295">
        <f>Weighting!$C$23</f>
        <v>2.1321463405999999</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13</v>
      </c>
      <c r="I4295">
        <f t="shared" si="535"/>
        <v>0</v>
      </c>
      <c r="J4295">
        <f t="shared" si="536"/>
        <v>0</v>
      </c>
      <c r="K4295">
        <f>J4295*Weighting!$W$23</f>
        <v>0</v>
      </c>
      <c r="M4295" s="14"/>
    </row>
    <row r="4296" spans="1:25" x14ac:dyDescent="0.45">
      <c r="A4296" s="32" t="str">
        <f>IF(Weighting!$P$24&gt;0,B4296,"")</f>
        <v/>
      </c>
      <c r="B4296">
        <f>Weighting!$C$24</f>
        <v>2.2378211372999997</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13</v>
      </c>
      <c r="I4296">
        <f t="shared" si="535"/>
        <v>0</v>
      </c>
      <c r="J4296">
        <f t="shared" si="536"/>
        <v>0</v>
      </c>
      <c r="K4296">
        <f>J4296*Weighting!$W$24</f>
        <v>0</v>
      </c>
      <c r="M4296" s="14"/>
    </row>
    <row r="4297" spans="1:25" x14ac:dyDescent="0.45">
      <c r="A4297" s="32" t="str">
        <f>IF(Weighting!$P$25&gt;0,B4297,"")</f>
        <v/>
      </c>
      <c r="B4297">
        <f>Weighting!$C$25</f>
        <v>2.3434959339999994</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13</v>
      </c>
      <c r="I4297">
        <f t="shared" si="535"/>
        <v>0</v>
      </c>
      <c r="J4297">
        <f t="shared" si="536"/>
        <v>0</v>
      </c>
      <c r="K4297">
        <f>J4297*Weighting!$W$25</f>
        <v>0</v>
      </c>
      <c r="M4297" s="14"/>
    </row>
    <row r="4298" spans="1:25" x14ac:dyDescent="0.45">
      <c r="O4298"/>
      <c r="P4298"/>
      <c r="Q4298"/>
      <c r="R4298"/>
    </row>
    <row r="4299" spans="1:25" ht="23.15" x14ac:dyDescent="0.6">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18</v>
      </c>
      <c r="N4299" s="27">
        <f>IF('Input and Summary Results'!$J$16="minimum",'Bin Analysis'!X4300/(M4299-1),'Bin Analysis'!Y4299/('Bin Analysis'!M4299-1))</f>
        <v>0</v>
      </c>
      <c r="O4299" s="27">
        <f>IF(M4299=FALSE,NA(),(VLOOKUP(1,C4302:K4321,4,FALSE))/(M4299-1))</f>
        <v>0.88235294117647056</v>
      </c>
      <c r="P4299" s="27">
        <f>IF(M4299=FALSE,NA(),SUM(J4302:J4321)/Weighting!$S$5)</f>
        <v>0.5</v>
      </c>
      <c r="Q4299" s="27">
        <f>IF(M4299=FALSE,NA(),SUM(K4302:K4321)/Weighting!$S$6)</f>
        <v>0.43478260869565216</v>
      </c>
      <c r="R4299" s="27">
        <f>IF(M4299=FALSE,NA(),(VLOOKUP(1,G4302:K4321,3,FALSE))/(M4299-1))</f>
        <v>5.8823529411764705E-2</v>
      </c>
      <c r="S4299" s="22" t="str">
        <f>IF(M4299=FALSE,NA(),IF(SUM(J4302:J4321)=2,"yes","no"))</f>
        <v>no</v>
      </c>
      <c r="X4299" s="2" cm="2">
        <f t="array" ref="X4299:X4300">FREQUENCY(IF('Data Transformation'!$B$425:$B$6424='Bin Analysis'!L4299,'Data Transformation'!$G$425:$G$6424),'Data Transformation'!$U$11)</f>
        <v>17</v>
      </c>
      <c r="Y4299" s="2" cm="2">
        <f t="array" ref="Y4299:Y4300">FREQUENCY(IF('Data Transformation'!$B$425:$B$6424='Bin Analysis'!L4299,'Data Transformation'!$G$425:$G$6424),'Data Transformation'!$U$12)</f>
        <v>2</v>
      </c>
    </row>
    <row r="4300" spans="1:25" x14ac:dyDescent="0.45">
      <c r="A4300" s="14" t="s">
        <v>67</v>
      </c>
      <c r="B4300" t="s">
        <v>47</v>
      </c>
      <c r="C4300" t="s">
        <v>5</v>
      </c>
      <c r="D4300" t="s">
        <v>100</v>
      </c>
      <c r="E4300" t="s">
        <v>101</v>
      </c>
      <c r="F4300" t="s">
        <v>102</v>
      </c>
      <c r="G4300" t="s">
        <v>70</v>
      </c>
      <c r="H4300" t="s">
        <v>31</v>
      </c>
      <c r="I4300" t="s">
        <v>32</v>
      </c>
      <c r="J4300" t="s">
        <v>46</v>
      </c>
      <c r="K4300" s="14" t="s">
        <v>45</v>
      </c>
      <c r="M4300" s="14"/>
      <c r="X4300" s="2">
        <v>0</v>
      </c>
      <c r="Y4300" s="2">
        <v>15</v>
      </c>
    </row>
    <row r="4301" spans="1:25" x14ac:dyDescent="0.4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45">
      <c r="A4302" s="32">
        <f>IF(Weighting!$P$6&gt;0,B4302,"")</f>
        <v>0.3356747967</v>
      </c>
      <c r="B4302">
        <f>Weighting!$C$6</f>
        <v>0.3356747967</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1</v>
      </c>
      <c r="I4302">
        <f>H4302-H4301</f>
        <v>1</v>
      </c>
      <c r="J4302">
        <f>IF(I4302=0,0,1)</f>
        <v>1</v>
      </c>
      <c r="K4302">
        <f>J4302*Weighting!$W$6</f>
        <v>1</v>
      </c>
      <c r="M4302" s="14"/>
    </row>
    <row r="4303" spans="1:25" x14ac:dyDescent="0.45">
      <c r="A4303" s="32">
        <f>IF(Weighting!$P$7&gt;0,B4303,"")</f>
        <v>0.44134959340000002</v>
      </c>
      <c r="B4303">
        <f>Weighting!$C$7</f>
        <v>0.44134959340000002</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1</v>
      </c>
      <c r="I4303">
        <f t="shared" ref="I4303:I4321" si="538">H4303-H4302</f>
        <v>0</v>
      </c>
      <c r="J4303">
        <f>IF(I4303=0,0,1)</f>
        <v>0</v>
      </c>
      <c r="K4303">
        <f>J4303*Weighting!$W$7</f>
        <v>0</v>
      </c>
      <c r="M4303" s="14"/>
    </row>
    <row r="4304" spans="1:25" x14ac:dyDescent="0.45">
      <c r="A4304" s="32">
        <f>IF(Weighting!$P$8&gt;0,B4304,"")</f>
        <v>0.54702439010000004</v>
      </c>
      <c r="B4304">
        <f>Weighting!$C$8</f>
        <v>0.54702439010000004</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1</v>
      </c>
      <c r="I4304">
        <f t="shared" si="538"/>
        <v>0</v>
      </c>
      <c r="J4304">
        <f t="shared" ref="J4304:J4321" si="539">IF(I4304=0,0,1)</f>
        <v>0</v>
      </c>
      <c r="K4304">
        <f>J4304*Weighting!$W$8</f>
        <v>0</v>
      </c>
      <c r="M4304" s="14"/>
    </row>
    <row r="4305" spans="1:13" x14ac:dyDescent="0.45">
      <c r="A4305" s="32">
        <f>IF(Weighting!$P$9&gt;0,B4305,"")</f>
        <v>0.65269918680000005</v>
      </c>
      <c r="B4305" s="50">
        <f>Weighting!$C$9</f>
        <v>0.65269918680000005</v>
      </c>
      <c r="C4305">
        <f>Weighting!$F$9</f>
        <v>0</v>
      </c>
      <c r="D4305" t="b">
        <f>IF(C4305=1,'Data Transformation'!$G$3+0.5*'Data Transformation'!$W$25,IF(C4306=1,D4306-'Data Transformation'!$W$25,FALSE))</f>
        <v>0</v>
      </c>
      <c r="E4305" t="str">
        <f t="array" ref="E4305">IF(ISLOGICAL(D4305),"",FREQUENCY(IF('Data Transformation'!$B$425:$B$8425='Bin Analysis'!$B4299,'Data Transformation'!$G$425:$G$8425),D4305))</f>
        <v/>
      </c>
      <c r="F4305" t="str">
        <f t="shared" si="537"/>
        <v/>
      </c>
      <c r="G4305">
        <f>Weighting!$H$9</f>
        <v>0</v>
      </c>
      <c r="H4305">
        <f t="array" ref="H4305">FREQUENCY(IF('Data Transformation'!$B$4:$B$8425=B4299,'Data Transformation'!$G$4:$G$8425),'Bin Analysis'!$B4305)</f>
        <v>1</v>
      </c>
      <c r="I4305">
        <f t="shared" si="538"/>
        <v>0</v>
      </c>
      <c r="J4305">
        <f t="shared" si="539"/>
        <v>0</v>
      </c>
      <c r="K4305">
        <f>J4305*Weighting!$W$9</f>
        <v>0</v>
      </c>
      <c r="M4305" s="14"/>
    </row>
    <row r="4306" spans="1:13" x14ac:dyDescent="0.45">
      <c r="A4306" s="32">
        <f>IF(Weighting!$P$10&gt;0,B4306,"")</f>
        <v>0.75837398350000007</v>
      </c>
      <c r="B4306">
        <f>Weighting!$C$10</f>
        <v>0.75837398350000007</v>
      </c>
      <c r="C4306">
        <f>Weighting!$F$10</f>
        <v>0</v>
      </c>
      <c r="D4306" t="b">
        <f>IF(C4306=1,'Data Transformation'!$G$3+0.5*'Data Transformation'!$W$25,IF(C4307=1,D4307-'Data Transformation'!$W$25,FALSE))</f>
        <v>0</v>
      </c>
      <c r="E4306" t="str">
        <f t="array" ref="E4306">IF(ISLOGICAL(D4306),"",FREQUENCY(IF('Data Transformation'!$B$425:$B$8425='Bin Analysis'!$B4299,'Data Transformation'!$G$425:$G$8425),D4306))</f>
        <v/>
      </c>
      <c r="F4306" t="str">
        <f t="shared" si="537"/>
        <v/>
      </c>
      <c r="G4306">
        <f>Weighting!$H$10</f>
        <v>0</v>
      </c>
      <c r="H4306">
        <f t="array" ref="H4306">FREQUENCY(IF('Data Transformation'!$B$4:$B$8425=B4299,'Data Transformation'!$G$4:$G$8425),'Bin Analysis'!$B4306)</f>
        <v>2</v>
      </c>
      <c r="I4306">
        <f t="shared" si="538"/>
        <v>1</v>
      </c>
      <c r="J4306">
        <f t="shared" si="539"/>
        <v>1</v>
      </c>
      <c r="K4306">
        <f>J4306*Weighting!$W$10</f>
        <v>3</v>
      </c>
      <c r="M4306" s="14"/>
    </row>
    <row r="4307" spans="1:13" x14ac:dyDescent="0.45">
      <c r="A4307" s="32">
        <f>IF(Weighting!$P$11&gt;0,B4307,"")</f>
        <v>0.86404878020000009</v>
      </c>
      <c r="B4307">
        <f>Weighting!$C$11</f>
        <v>0.86404878020000009</v>
      </c>
      <c r="C4307">
        <f>Weighting!$F$11</f>
        <v>0</v>
      </c>
      <c r="D4307" t="b">
        <f>IF(C4307=1,'Data Transformation'!$G$3+0.5*'Data Transformation'!$W$25,IF(C4308=1,D4308-'Data Transformation'!$W$25,FALSE))</f>
        <v>0</v>
      </c>
      <c r="E4307" t="str">
        <f t="array" ref="E4307">IF(ISLOGICAL(D4307),"",FREQUENCY(IF('Data Transformation'!$B$425:$B$8425='Bin Analysis'!$B4299,'Data Transformation'!$G$425:$G$8425),D4307))</f>
        <v/>
      </c>
      <c r="F4307" t="str">
        <f t="shared" si="537"/>
        <v/>
      </c>
      <c r="G4307">
        <f>Weighting!$H$11</f>
        <v>0</v>
      </c>
      <c r="H4307">
        <f t="array" ref="H4307">FREQUENCY(IF('Data Transformation'!$B$4:$B$8425=B4299,'Data Transformation'!$G$4:$G$8425),'Bin Analysis'!$B4307)</f>
        <v>8</v>
      </c>
      <c r="I4307">
        <f t="shared" si="538"/>
        <v>6</v>
      </c>
      <c r="J4307">
        <f t="shared" si="539"/>
        <v>1</v>
      </c>
      <c r="K4307">
        <f>J4307*Weighting!$W$11</f>
        <v>3</v>
      </c>
      <c r="M4307" s="14"/>
    </row>
    <row r="4308" spans="1:13" x14ac:dyDescent="0.45">
      <c r="A4308" s="32">
        <f>IF(Weighting!$P$12&gt;0,B4308,"")</f>
        <v>0.96972357690000011</v>
      </c>
      <c r="B4308">
        <f>Weighting!$C$12</f>
        <v>0.96972357690000011</v>
      </c>
      <c r="C4308">
        <f>Weighting!$F$12</f>
        <v>0</v>
      </c>
      <c r="D4308">
        <f>IF(C4308=1,'Data Transformation'!$G$3+0.5*'Data Transformation'!$W$25,IF(C4309=1,D4309-'Data Transformation'!$W$25,FALSE))</f>
        <v>0.76999999999999991</v>
      </c>
      <c r="E4308">
        <f t="array" ref="E4308">IF(ISLOGICAL(D4308),"",FREQUENCY(IF('Data Transformation'!$B$425:$B$8425='Bin Analysis'!$B4299,'Data Transformation'!$G$425:$G$8425),D4308))</f>
        <v>2</v>
      </c>
      <c r="F4308" t="e">
        <f t="shared" si="537"/>
        <v>#VALUE!</v>
      </c>
      <c r="G4308">
        <f>Weighting!$H$12</f>
        <v>0</v>
      </c>
      <c r="H4308">
        <f t="array" ref="H4308">FREQUENCY(IF('Data Transformation'!$B$4:$B$8425=B4299,'Data Transformation'!$G$4:$G$8425),'Bin Analysis'!$B4308)</f>
        <v>12</v>
      </c>
      <c r="I4308">
        <f t="shared" si="538"/>
        <v>4</v>
      </c>
      <c r="J4308">
        <f t="shared" si="539"/>
        <v>1</v>
      </c>
      <c r="K4308">
        <f>J4308*Weighting!$W$12</f>
        <v>2</v>
      </c>
      <c r="M4308" s="14"/>
    </row>
    <row r="4309" spans="1:13" x14ac:dyDescent="0.45">
      <c r="A4309" s="32">
        <f>IF(Weighting!$P$13&gt;0,B4309,"")</f>
        <v>1.0753983736000001</v>
      </c>
      <c r="B4309">
        <f>Weighting!$C$13</f>
        <v>1.0753983736000001</v>
      </c>
      <c r="C4309">
        <f>Weighting!$F$13</f>
        <v>1</v>
      </c>
      <c r="D4309">
        <f>IF(C4309=1,'Data Transformation'!$G$3+0.5*'Data Transformation'!$W$25,IF(C4310=1,D4310-'Data Transformation'!$W$25,FALSE))</f>
        <v>1.17</v>
      </c>
      <c r="E4309">
        <f t="array" ref="E4309">IF(ISLOGICAL(D4309),"",FREQUENCY(IF('Data Transformation'!$B$425:$B$8425='Bin Analysis'!$B4299,'Data Transformation'!$G$425:$G$8425),D4309))</f>
        <v>17</v>
      </c>
      <c r="F4309">
        <f t="shared" si="537"/>
        <v>15</v>
      </c>
      <c r="G4309">
        <f>Weighting!$H$13</f>
        <v>0</v>
      </c>
      <c r="H4309">
        <f t="array" ref="H4309">FREQUENCY(IF('Data Transformation'!$B$4:$B$8425=B4299,'Data Transformation'!$G$4:$G$8425),'Bin Analysis'!$B4309)</f>
        <v>18</v>
      </c>
      <c r="I4309">
        <f t="shared" si="538"/>
        <v>6</v>
      </c>
      <c r="J4309">
        <f t="shared" si="539"/>
        <v>1</v>
      </c>
      <c r="K4309">
        <f>J4309*Weighting!$W$13</f>
        <v>1</v>
      </c>
      <c r="M4309" s="14"/>
    </row>
    <row r="4310" spans="1:13" x14ac:dyDescent="0.45">
      <c r="A4310" s="32">
        <f>IF(Weighting!$P$14&gt;0,B4310,"")</f>
        <v>1.1810731703000001</v>
      </c>
      <c r="B4310">
        <f>Weighting!$C$14</f>
        <v>1.1810731703000001</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18</v>
      </c>
      <c r="I4310">
        <f t="shared" si="538"/>
        <v>0</v>
      </c>
      <c r="J4310">
        <f t="shared" si="539"/>
        <v>0</v>
      </c>
      <c r="K4310">
        <f>J4310*Weighting!$W$14</f>
        <v>0</v>
      </c>
      <c r="M4310" s="14"/>
    </row>
    <row r="4311" spans="1:13" x14ac:dyDescent="0.45">
      <c r="A4311" s="32">
        <f>IF(Weighting!$P$15&gt;0,B4311,"")</f>
        <v>1.2867489670000001</v>
      </c>
      <c r="B4311">
        <f>Weighting!$C$15</f>
        <v>1.2867489670000001</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18</v>
      </c>
      <c r="I4311">
        <f t="shared" si="538"/>
        <v>0</v>
      </c>
      <c r="J4311">
        <f t="shared" si="539"/>
        <v>0</v>
      </c>
      <c r="K4311">
        <f>J4311*Weighting!$W$15</f>
        <v>0</v>
      </c>
      <c r="M4311" s="14"/>
    </row>
    <row r="4312" spans="1:13" x14ac:dyDescent="0.45">
      <c r="A4312" s="32" t="str">
        <f>IF(Weighting!$P$16&gt;0,B4312,"")</f>
        <v/>
      </c>
      <c r="B4312">
        <f>Weighting!$C$16</f>
        <v>1.3924227637000002</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18</v>
      </c>
      <c r="I4312">
        <f t="shared" si="538"/>
        <v>0</v>
      </c>
      <c r="J4312">
        <f t="shared" si="539"/>
        <v>0</v>
      </c>
      <c r="K4312">
        <f>J4312*Weighting!$W$16</f>
        <v>0</v>
      </c>
      <c r="M4312" s="14"/>
    </row>
    <row r="4313" spans="1:13" x14ac:dyDescent="0.45">
      <c r="A4313" s="32" t="str">
        <f>IF(Weighting!$P$17&gt;0,B4313,"")</f>
        <v/>
      </c>
      <c r="B4313">
        <f>Weighting!$C$17</f>
        <v>1.4980975604000002</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18</v>
      </c>
      <c r="I4313">
        <f t="shared" si="538"/>
        <v>0</v>
      </c>
      <c r="J4313">
        <f t="shared" si="539"/>
        <v>0</v>
      </c>
      <c r="K4313">
        <f>J4313*Weighting!$W$17</f>
        <v>0</v>
      </c>
      <c r="M4313" s="14"/>
    </row>
    <row r="4314" spans="1:13" x14ac:dyDescent="0.45">
      <c r="A4314" s="32" t="str">
        <f>IF(Weighting!$P$18&gt;0,B4314,"")</f>
        <v/>
      </c>
      <c r="B4314">
        <f>Weighting!$C$18</f>
        <v>1.6037723571000002</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18</v>
      </c>
      <c r="I4314">
        <f t="shared" si="538"/>
        <v>0</v>
      </c>
      <c r="J4314">
        <f t="shared" si="539"/>
        <v>0</v>
      </c>
      <c r="K4314">
        <f>J4314*Weighting!$W$18</f>
        <v>0</v>
      </c>
      <c r="M4314" s="14"/>
    </row>
    <row r="4315" spans="1:13" x14ac:dyDescent="0.45">
      <c r="A4315" s="32" t="str">
        <f>IF(Weighting!$P$19&gt;0,B4315,"")</f>
        <v/>
      </c>
      <c r="B4315">
        <f>Weighting!$C$19</f>
        <v>1.7094471538000002</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18</v>
      </c>
      <c r="I4315">
        <f t="shared" si="538"/>
        <v>0</v>
      </c>
      <c r="J4315">
        <f t="shared" si="539"/>
        <v>0</v>
      </c>
      <c r="K4315">
        <f>J4315*Weighting!$W$19</f>
        <v>0</v>
      </c>
      <c r="M4315" s="14"/>
    </row>
    <row r="4316" spans="1:13" x14ac:dyDescent="0.45">
      <c r="A4316" s="32" t="str">
        <f>IF(Weighting!$P$20&gt;0,B4316,"")</f>
        <v/>
      </c>
      <c r="B4316">
        <f>Weighting!$C$20</f>
        <v>1.8151219505000002</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18</v>
      </c>
      <c r="I4316">
        <f t="shared" si="538"/>
        <v>0</v>
      </c>
      <c r="J4316">
        <f t="shared" si="539"/>
        <v>0</v>
      </c>
      <c r="K4316">
        <f>J4316*Weighting!$W$20</f>
        <v>0</v>
      </c>
      <c r="M4316" s="14"/>
    </row>
    <row r="4317" spans="1:13" x14ac:dyDescent="0.45">
      <c r="A4317" s="32" t="str">
        <f>IF(Weighting!$P$21&gt;0,B4317,"")</f>
        <v/>
      </c>
      <c r="B4317">
        <f>Weighting!$C$21</f>
        <v>1.9207967472000003</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18</v>
      </c>
      <c r="I4317">
        <f t="shared" si="538"/>
        <v>0</v>
      </c>
      <c r="J4317">
        <f t="shared" si="539"/>
        <v>0</v>
      </c>
      <c r="K4317">
        <f>J4317*Weighting!$W$21</f>
        <v>0</v>
      </c>
      <c r="M4317" s="14"/>
    </row>
    <row r="4318" spans="1:13" x14ac:dyDescent="0.45">
      <c r="A4318" s="32" t="str">
        <f>IF(Weighting!$P$22&gt;0,B4318,"")</f>
        <v/>
      </c>
      <c r="B4318">
        <f>Weighting!$C$22</f>
        <v>2.0264715439000001</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18</v>
      </c>
      <c r="I4318">
        <f t="shared" si="538"/>
        <v>0</v>
      </c>
      <c r="J4318">
        <f t="shared" si="539"/>
        <v>0</v>
      </c>
      <c r="K4318">
        <f>J4318*Weighting!$W$22</f>
        <v>0</v>
      </c>
      <c r="M4318" s="14"/>
    </row>
    <row r="4319" spans="1:13" x14ac:dyDescent="0.45">
      <c r="A4319" s="32" t="str">
        <f>IF(Weighting!$P$23&gt;0,B4319,"")</f>
        <v/>
      </c>
      <c r="B4319">
        <f>Weighting!$C$23</f>
        <v>2.1321463405999999</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18</v>
      </c>
      <c r="I4319">
        <f t="shared" si="538"/>
        <v>0</v>
      </c>
      <c r="J4319">
        <f t="shared" si="539"/>
        <v>0</v>
      </c>
      <c r="K4319">
        <f>J4319*Weighting!$W$23</f>
        <v>0</v>
      </c>
      <c r="M4319" s="14"/>
    </row>
    <row r="4320" spans="1:13" x14ac:dyDescent="0.45">
      <c r="A4320" s="32" t="str">
        <f>IF(Weighting!$P$24&gt;0,B4320,"")</f>
        <v/>
      </c>
      <c r="B4320">
        <f>Weighting!$C$24</f>
        <v>2.2378211372999997</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18</v>
      </c>
      <c r="I4320">
        <f t="shared" si="538"/>
        <v>0</v>
      </c>
      <c r="J4320">
        <f t="shared" si="539"/>
        <v>0</v>
      </c>
      <c r="K4320">
        <f>J4320*Weighting!$W$24</f>
        <v>0</v>
      </c>
      <c r="M4320" s="14"/>
    </row>
    <row r="4321" spans="1:25" x14ac:dyDescent="0.45">
      <c r="A4321" s="32" t="str">
        <f>IF(Weighting!$P$25&gt;0,B4321,"")</f>
        <v/>
      </c>
      <c r="B4321">
        <f>Weighting!$C$25</f>
        <v>2.3434959339999994</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18</v>
      </c>
      <c r="I4321">
        <f t="shared" si="538"/>
        <v>0</v>
      </c>
      <c r="J4321">
        <f t="shared" si="539"/>
        <v>0</v>
      </c>
      <c r="K4321">
        <f>J4321*Weighting!$W$25</f>
        <v>0</v>
      </c>
      <c r="M4321" s="14"/>
    </row>
    <row r="4322" spans="1:25" x14ac:dyDescent="0.45">
      <c r="N4322" s="57"/>
      <c r="O4322"/>
      <c r="P4322"/>
      <c r="Q4322"/>
      <c r="R4322"/>
    </row>
    <row r="4323" spans="1:25" ht="23.15" x14ac:dyDescent="0.6">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17</v>
      </c>
      <c r="N4323" s="27">
        <f>IF('Input and Summary Results'!$J$16="minimum",'Bin Analysis'!X4324/(M4323-1),'Bin Analysis'!Y4323/('Bin Analysis'!M4323-1))</f>
        <v>0</v>
      </c>
      <c r="O4323" s="27">
        <f>IF(M4323=FALSE,NA(),(VLOOKUP(1,C4326:K4345,4,FALSE))/(M4323-1))</f>
        <v>0.9375</v>
      </c>
      <c r="P4323" s="27">
        <f>IF(M4323=FALSE,NA(),SUM(J4326:J4345)/Weighting!$S$5)</f>
        <v>0.5</v>
      </c>
      <c r="Q4323" s="27">
        <f>IF(M4323=FALSE,NA(),SUM(K4326:K4345)/Weighting!$S$6)</f>
        <v>0.47826086956521741</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16</v>
      </c>
      <c r="Y4323" s="2" cm="2">
        <f t="array" ref="Y4323:Y4324">FREQUENCY(IF('Data Transformation'!$B$425:$B$6424='Bin Analysis'!L4323,'Data Transformation'!$G$425:$G$6424),'Data Transformation'!$U$12)</f>
        <v>1</v>
      </c>
    </row>
    <row r="4324" spans="1:25" x14ac:dyDescent="0.45">
      <c r="A4324" s="14" t="s">
        <v>67</v>
      </c>
      <c r="B4324" t="s">
        <v>47</v>
      </c>
      <c r="C4324" t="s">
        <v>5</v>
      </c>
      <c r="D4324" t="s">
        <v>100</v>
      </c>
      <c r="E4324" t="s">
        <v>101</v>
      </c>
      <c r="F4324" t="s">
        <v>102</v>
      </c>
      <c r="G4324" t="s">
        <v>70</v>
      </c>
      <c r="H4324" t="s">
        <v>31</v>
      </c>
      <c r="I4324" t="s">
        <v>32</v>
      </c>
      <c r="J4324" t="s">
        <v>46</v>
      </c>
      <c r="K4324" s="14" t="s">
        <v>45</v>
      </c>
      <c r="M4324" s="14"/>
      <c r="X4324" s="2">
        <v>0</v>
      </c>
      <c r="Y4324" s="2">
        <v>15</v>
      </c>
    </row>
    <row r="4325" spans="1:25" x14ac:dyDescent="0.4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45">
      <c r="A4326" s="32">
        <f>IF(Weighting!$P$6&gt;0,B4326,"")</f>
        <v>0.3356747967</v>
      </c>
      <c r="B4326">
        <f>Weighting!$C$6</f>
        <v>0.3356747967</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45">
      <c r="A4327" s="32">
        <f>IF(Weighting!$P$7&gt;0,B4327,"")</f>
        <v>0.44134959340000002</v>
      </c>
      <c r="B4327">
        <f>Weighting!$C$7</f>
        <v>0.44134959340000002</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0</v>
      </c>
      <c r="I4327">
        <f t="shared" ref="I4327:I4345" si="541">H4327-H4326</f>
        <v>0</v>
      </c>
      <c r="J4327">
        <f>IF(I4327=0,0,1)</f>
        <v>0</v>
      </c>
      <c r="K4327">
        <f>J4327*Weighting!$W$7</f>
        <v>0</v>
      </c>
      <c r="M4327" s="14"/>
    </row>
    <row r="4328" spans="1:25" x14ac:dyDescent="0.45">
      <c r="A4328" s="32">
        <f>IF(Weighting!$P$8&gt;0,B4328,"")</f>
        <v>0.54702439010000004</v>
      </c>
      <c r="B4328">
        <f>Weighting!$C$8</f>
        <v>0.54702439010000004</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0</v>
      </c>
      <c r="I4328">
        <f t="shared" si="541"/>
        <v>0</v>
      </c>
      <c r="J4328">
        <f t="shared" ref="J4328:J4345" si="542">IF(I4328=0,0,1)</f>
        <v>0</v>
      </c>
      <c r="K4328">
        <f>J4328*Weighting!$W$8</f>
        <v>0</v>
      </c>
      <c r="M4328" s="14"/>
    </row>
    <row r="4329" spans="1:25" x14ac:dyDescent="0.45">
      <c r="A4329" s="32">
        <f>IF(Weighting!$P$9&gt;0,B4329,"")</f>
        <v>0.65269918680000005</v>
      </c>
      <c r="B4329" s="50">
        <f>Weighting!$C$9</f>
        <v>0.65269918680000005</v>
      </c>
      <c r="C4329">
        <f>Weighting!$F$9</f>
        <v>0</v>
      </c>
      <c r="D4329" t="b">
        <f>IF(C4329=1,'Data Transformation'!$G$3+0.5*'Data Transformation'!$W$25,IF(C4330=1,D4330-'Data Transformation'!$W$25,FALSE))</f>
        <v>0</v>
      </c>
      <c r="E4329" t="str">
        <f t="array" ref="E4329">IF(ISLOGICAL(D4329),"",FREQUENCY(IF('Data Transformation'!$B$425:$B$8425='Bin Analysis'!$B4323,'Data Transformation'!$G$425:$G$8425),D4329))</f>
        <v/>
      </c>
      <c r="F4329" t="str">
        <f t="shared" si="540"/>
        <v/>
      </c>
      <c r="G4329">
        <f>Weighting!$H$9</f>
        <v>0</v>
      </c>
      <c r="H4329">
        <f t="array" ref="H4329">FREQUENCY(IF('Data Transformation'!$B$4:$B$8425=B4323,'Data Transformation'!$G$4:$G$8425),'Bin Analysis'!$B4329)</f>
        <v>0</v>
      </c>
      <c r="I4329">
        <f t="shared" si="541"/>
        <v>0</v>
      </c>
      <c r="J4329">
        <f t="shared" si="542"/>
        <v>0</v>
      </c>
      <c r="K4329">
        <f>J4329*Weighting!$W$9</f>
        <v>0</v>
      </c>
      <c r="M4329" s="14"/>
    </row>
    <row r="4330" spans="1:25" x14ac:dyDescent="0.45">
      <c r="A4330" s="32">
        <f>IF(Weighting!$P$10&gt;0,B4330,"")</f>
        <v>0.75837398350000007</v>
      </c>
      <c r="B4330">
        <f>Weighting!$C$10</f>
        <v>0.75837398350000007</v>
      </c>
      <c r="C4330">
        <f>Weighting!$F$10</f>
        <v>0</v>
      </c>
      <c r="D4330" t="b">
        <f>IF(C4330=1,'Data Transformation'!$G$3+0.5*'Data Transformation'!$W$25,IF(C4331=1,D4331-'Data Transformation'!$W$25,FALSE))</f>
        <v>0</v>
      </c>
      <c r="E4330" t="str">
        <f t="array" ref="E4330">IF(ISLOGICAL(D4330),"",FREQUENCY(IF('Data Transformation'!$B$425:$B$8425='Bin Analysis'!$B4323,'Data Transformation'!$G$425:$G$8425),D4330))</f>
        <v/>
      </c>
      <c r="F4330" t="str">
        <f t="shared" si="540"/>
        <v/>
      </c>
      <c r="G4330">
        <f>Weighting!$H$10</f>
        <v>0</v>
      </c>
      <c r="H4330">
        <f t="array" ref="H4330">FREQUENCY(IF('Data Transformation'!$B$4:$B$8425=B4323,'Data Transformation'!$G$4:$G$8425),'Bin Analysis'!$B4330)</f>
        <v>1</v>
      </c>
      <c r="I4330">
        <f t="shared" si="541"/>
        <v>1</v>
      </c>
      <c r="J4330">
        <f t="shared" si="542"/>
        <v>1</v>
      </c>
      <c r="K4330">
        <f>J4330*Weighting!$W$10</f>
        <v>3</v>
      </c>
      <c r="M4330" s="14"/>
    </row>
    <row r="4331" spans="1:25" x14ac:dyDescent="0.45">
      <c r="A4331" s="32">
        <f>IF(Weighting!$P$11&gt;0,B4331,"")</f>
        <v>0.86404878020000009</v>
      </c>
      <c r="B4331">
        <f>Weighting!$C$11</f>
        <v>0.86404878020000009</v>
      </c>
      <c r="C4331">
        <f>Weighting!$F$11</f>
        <v>0</v>
      </c>
      <c r="D4331" t="b">
        <f>IF(C4331=1,'Data Transformation'!$G$3+0.5*'Data Transformation'!$W$25,IF(C4332=1,D4332-'Data Transformation'!$W$25,FALSE))</f>
        <v>0</v>
      </c>
      <c r="E4331" t="str">
        <f t="array" ref="E4331">IF(ISLOGICAL(D4331),"",FREQUENCY(IF('Data Transformation'!$B$425:$B$8425='Bin Analysis'!$B4323,'Data Transformation'!$G$425:$G$8425),D4331))</f>
        <v/>
      </c>
      <c r="F4331" t="str">
        <f t="shared" si="540"/>
        <v/>
      </c>
      <c r="G4331">
        <f>Weighting!$H$11</f>
        <v>0</v>
      </c>
      <c r="H4331">
        <f t="array" ref="H4331">FREQUENCY(IF('Data Transformation'!$B$4:$B$8425=B4323,'Data Transformation'!$G$4:$G$8425),'Bin Analysis'!$B4331)</f>
        <v>3</v>
      </c>
      <c r="I4331">
        <f t="shared" si="541"/>
        <v>2</v>
      </c>
      <c r="J4331">
        <f t="shared" si="542"/>
        <v>1</v>
      </c>
      <c r="K4331">
        <f>J4331*Weighting!$W$11</f>
        <v>3</v>
      </c>
      <c r="M4331" s="14"/>
    </row>
    <row r="4332" spans="1:25" x14ac:dyDescent="0.45">
      <c r="A4332" s="32">
        <f>IF(Weighting!$P$12&gt;0,B4332,"")</f>
        <v>0.96972357690000011</v>
      </c>
      <c r="B4332">
        <f>Weighting!$C$12</f>
        <v>0.96972357690000011</v>
      </c>
      <c r="C4332">
        <f>Weighting!$F$12</f>
        <v>0</v>
      </c>
      <c r="D4332">
        <f>IF(C4332=1,'Data Transformation'!$G$3+0.5*'Data Transformation'!$W$25,IF(C4333=1,D4333-'Data Transformation'!$W$25,FALSE))</f>
        <v>0.76999999999999991</v>
      </c>
      <c r="E4332">
        <f t="array" ref="E4332">IF(ISLOGICAL(D4332),"",FREQUENCY(IF('Data Transformation'!$B$425:$B$8425='Bin Analysis'!$B4323,'Data Transformation'!$G$425:$G$8425),D4332))</f>
        <v>1</v>
      </c>
      <c r="F4332" t="e">
        <f t="shared" si="540"/>
        <v>#VALUE!</v>
      </c>
      <c r="G4332">
        <f>Weighting!$H$12</f>
        <v>0</v>
      </c>
      <c r="H4332">
        <f t="array" ref="H4332">FREQUENCY(IF('Data Transformation'!$B$4:$B$8425=B4323,'Data Transformation'!$G$4:$G$8425),'Bin Analysis'!$B4332)</f>
        <v>8</v>
      </c>
      <c r="I4332">
        <f t="shared" si="541"/>
        <v>5</v>
      </c>
      <c r="J4332">
        <f t="shared" si="542"/>
        <v>1</v>
      </c>
      <c r="K4332">
        <f>J4332*Weighting!$W$12</f>
        <v>2</v>
      </c>
      <c r="M4332" s="14"/>
    </row>
    <row r="4333" spans="1:25" x14ac:dyDescent="0.45">
      <c r="A4333" s="32">
        <f>IF(Weighting!$P$13&gt;0,B4333,"")</f>
        <v>1.0753983736000001</v>
      </c>
      <c r="B4333">
        <f>Weighting!$C$13</f>
        <v>1.0753983736000001</v>
      </c>
      <c r="C4333">
        <f>Weighting!$F$13</f>
        <v>1</v>
      </c>
      <c r="D4333">
        <f>IF(C4333=1,'Data Transformation'!$G$3+0.5*'Data Transformation'!$W$25,IF(C4334=1,D4334-'Data Transformation'!$W$25,FALSE))</f>
        <v>1.17</v>
      </c>
      <c r="E4333">
        <f t="array" ref="E4333">IF(ISLOGICAL(D4333),"",FREQUENCY(IF('Data Transformation'!$B$425:$B$8425='Bin Analysis'!$B4323,'Data Transformation'!$G$425:$G$8425),D4333))</f>
        <v>16</v>
      </c>
      <c r="F4333">
        <f t="shared" si="540"/>
        <v>15</v>
      </c>
      <c r="G4333">
        <f>Weighting!$H$13</f>
        <v>0</v>
      </c>
      <c r="H4333">
        <f t="array" ref="H4333">FREQUENCY(IF('Data Transformation'!$B$4:$B$8425=B4323,'Data Transformation'!$G$4:$G$8425),'Bin Analysis'!$B4333)</f>
        <v>16</v>
      </c>
      <c r="I4333">
        <f t="shared" si="541"/>
        <v>8</v>
      </c>
      <c r="J4333">
        <f t="shared" si="542"/>
        <v>1</v>
      </c>
      <c r="K4333">
        <f>J4333*Weighting!$W$13</f>
        <v>1</v>
      </c>
      <c r="M4333" s="14"/>
    </row>
    <row r="4334" spans="1:25" x14ac:dyDescent="0.45">
      <c r="A4334" s="32">
        <f>IF(Weighting!$P$14&gt;0,B4334,"")</f>
        <v>1.1810731703000001</v>
      </c>
      <c r="B4334">
        <f>Weighting!$C$14</f>
        <v>1.1810731703000001</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17</v>
      </c>
      <c r="I4334">
        <f t="shared" si="541"/>
        <v>1</v>
      </c>
      <c r="J4334">
        <f t="shared" si="542"/>
        <v>1</v>
      </c>
      <c r="K4334">
        <f>J4334*Weighting!$W$14</f>
        <v>2</v>
      </c>
      <c r="M4334" s="14"/>
    </row>
    <row r="4335" spans="1:25" x14ac:dyDescent="0.45">
      <c r="A4335" s="32">
        <f>IF(Weighting!$P$15&gt;0,B4335,"")</f>
        <v>1.2867489670000001</v>
      </c>
      <c r="B4335">
        <f>Weighting!$C$15</f>
        <v>1.2867489670000001</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17</v>
      </c>
      <c r="I4335">
        <f t="shared" si="541"/>
        <v>0</v>
      </c>
      <c r="J4335">
        <f t="shared" si="542"/>
        <v>0</v>
      </c>
      <c r="K4335">
        <f>J4335*Weighting!$W$15</f>
        <v>0</v>
      </c>
      <c r="M4335" s="14"/>
    </row>
    <row r="4336" spans="1:25" x14ac:dyDescent="0.45">
      <c r="A4336" s="32" t="str">
        <f>IF(Weighting!$P$16&gt;0,B4336,"")</f>
        <v/>
      </c>
      <c r="B4336">
        <f>Weighting!$C$16</f>
        <v>1.3924227637000002</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17</v>
      </c>
      <c r="I4336">
        <f t="shared" si="541"/>
        <v>0</v>
      </c>
      <c r="J4336">
        <f t="shared" si="542"/>
        <v>0</v>
      </c>
      <c r="K4336">
        <f>J4336*Weighting!$W$16</f>
        <v>0</v>
      </c>
      <c r="M4336" s="14"/>
    </row>
    <row r="4337" spans="1:25" x14ac:dyDescent="0.45">
      <c r="A4337" s="32" t="str">
        <f>IF(Weighting!$P$17&gt;0,B4337,"")</f>
        <v/>
      </c>
      <c r="B4337">
        <f>Weighting!$C$17</f>
        <v>1.4980975604000002</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17</v>
      </c>
      <c r="I4337">
        <f t="shared" si="541"/>
        <v>0</v>
      </c>
      <c r="J4337">
        <f t="shared" si="542"/>
        <v>0</v>
      </c>
      <c r="K4337">
        <f>J4337*Weighting!$W$17</f>
        <v>0</v>
      </c>
      <c r="M4337" s="14"/>
    </row>
    <row r="4338" spans="1:25" x14ac:dyDescent="0.45">
      <c r="A4338" s="32" t="str">
        <f>IF(Weighting!$P$18&gt;0,B4338,"")</f>
        <v/>
      </c>
      <c r="B4338">
        <f>Weighting!$C$18</f>
        <v>1.6037723571000002</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17</v>
      </c>
      <c r="I4338">
        <f t="shared" si="541"/>
        <v>0</v>
      </c>
      <c r="J4338">
        <f t="shared" si="542"/>
        <v>0</v>
      </c>
      <c r="K4338">
        <f>J4338*Weighting!$W$18</f>
        <v>0</v>
      </c>
      <c r="M4338" s="14"/>
    </row>
    <row r="4339" spans="1:25" x14ac:dyDescent="0.45">
      <c r="A4339" s="32" t="str">
        <f>IF(Weighting!$P$19&gt;0,B4339,"")</f>
        <v/>
      </c>
      <c r="B4339">
        <f>Weighting!$C$19</f>
        <v>1.7094471538000002</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17</v>
      </c>
      <c r="I4339">
        <f t="shared" si="541"/>
        <v>0</v>
      </c>
      <c r="J4339">
        <f t="shared" si="542"/>
        <v>0</v>
      </c>
      <c r="K4339">
        <f>J4339*Weighting!$W$19</f>
        <v>0</v>
      </c>
      <c r="M4339" s="14"/>
    </row>
    <row r="4340" spans="1:25" x14ac:dyDescent="0.45">
      <c r="A4340" s="32" t="str">
        <f>IF(Weighting!$P$20&gt;0,B4340,"")</f>
        <v/>
      </c>
      <c r="B4340">
        <f>Weighting!$C$20</f>
        <v>1.8151219505000002</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17</v>
      </c>
      <c r="I4340">
        <f t="shared" si="541"/>
        <v>0</v>
      </c>
      <c r="J4340">
        <f t="shared" si="542"/>
        <v>0</v>
      </c>
      <c r="K4340">
        <f>J4340*Weighting!$W$20</f>
        <v>0</v>
      </c>
      <c r="M4340" s="14"/>
    </row>
    <row r="4341" spans="1:25" x14ac:dyDescent="0.45">
      <c r="A4341" s="32" t="str">
        <f>IF(Weighting!$P$21&gt;0,B4341,"")</f>
        <v/>
      </c>
      <c r="B4341">
        <f>Weighting!$C$21</f>
        <v>1.9207967472000003</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17</v>
      </c>
      <c r="I4341">
        <f t="shared" si="541"/>
        <v>0</v>
      </c>
      <c r="J4341">
        <f t="shared" si="542"/>
        <v>0</v>
      </c>
      <c r="K4341">
        <f>J4341*Weighting!$W$21</f>
        <v>0</v>
      </c>
      <c r="M4341" s="14"/>
    </row>
    <row r="4342" spans="1:25" x14ac:dyDescent="0.45">
      <c r="A4342" s="32" t="str">
        <f>IF(Weighting!$P$22&gt;0,B4342,"")</f>
        <v/>
      </c>
      <c r="B4342">
        <f>Weighting!$C$22</f>
        <v>2.0264715439000001</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17</v>
      </c>
      <c r="I4342">
        <f t="shared" si="541"/>
        <v>0</v>
      </c>
      <c r="J4342">
        <f t="shared" si="542"/>
        <v>0</v>
      </c>
      <c r="K4342">
        <f>J4342*Weighting!$W$22</f>
        <v>0</v>
      </c>
      <c r="M4342" s="14"/>
    </row>
    <row r="4343" spans="1:25" x14ac:dyDescent="0.45">
      <c r="A4343" s="32" t="str">
        <f>IF(Weighting!$P$23&gt;0,B4343,"")</f>
        <v/>
      </c>
      <c r="B4343">
        <f>Weighting!$C$23</f>
        <v>2.1321463405999999</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17</v>
      </c>
      <c r="I4343">
        <f t="shared" si="541"/>
        <v>0</v>
      </c>
      <c r="J4343">
        <f t="shared" si="542"/>
        <v>0</v>
      </c>
      <c r="K4343">
        <f>J4343*Weighting!$W$23</f>
        <v>0</v>
      </c>
      <c r="M4343" s="14"/>
    </row>
    <row r="4344" spans="1:25" x14ac:dyDescent="0.45">
      <c r="A4344" s="32" t="str">
        <f>IF(Weighting!$P$24&gt;0,B4344,"")</f>
        <v/>
      </c>
      <c r="B4344">
        <f>Weighting!$C$24</f>
        <v>2.2378211372999997</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17</v>
      </c>
      <c r="I4344">
        <f t="shared" si="541"/>
        <v>0</v>
      </c>
      <c r="J4344">
        <f t="shared" si="542"/>
        <v>0</v>
      </c>
      <c r="K4344">
        <f>J4344*Weighting!$W$24</f>
        <v>0</v>
      </c>
      <c r="M4344" s="14"/>
    </row>
    <row r="4345" spans="1:25" x14ac:dyDescent="0.45">
      <c r="A4345" s="32" t="str">
        <f>IF(Weighting!$P$25&gt;0,B4345,"")</f>
        <v/>
      </c>
      <c r="B4345">
        <f>Weighting!$C$25</f>
        <v>2.3434959339999994</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17</v>
      </c>
      <c r="I4345">
        <f t="shared" si="541"/>
        <v>0</v>
      </c>
      <c r="J4345">
        <f t="shared" si="542"/>
        <v>0</v>
      </c>
      <c r="K4345">
        <f>J4345*Weighting!$W$25</f>
        <v>0</v>
      </c>
      <c r="M4345" s="14"/>
    </row>
    <row r="4346" spans="1:25" x14ac:dyDescent="0.45">
      <c r="O4346"/>
      <c r="P4346"/>
      <c r="Q4346"/>
      <c r="R4346"/>
    </row>
    <row r="4347" spans="1:25" ht="23.15" x14ac:dyDescent="0.6">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15</v>
      </c>
      <c r="N4347" s="27">
        <f>IF('Input and Summary Results'!$J$16="minimum",'Bin Analysis'!X4348/(M4347-1),'Bin Analysis'!Y4347/('Bin Analysis'!M4347-1))</f>
        <v>0</v>
      </c>
      <c r="O4347" s="27">
        <f>IF(M4347=FALSE,NA(),(VLOOKUP(1,C4350:K4369,4,FALSE))/(M4347-1))</f>
        <v>7.1428571428571425E-2</v>
      </c>
      <c r="P4347" s="27">
        <f>IF(M4347=FALSE,NA(),SUM(J4350:J4369)/Weighting!$S$5)</f>
        <v>0.6</v>
      </c>
      <c r="Q4347" s="27">
        <f>IF(M4347=FALSE,NA(),SUM(K4350:K4369)/Weighting!$S$6)</f>
        <v>0.52173913043478259</v>
      </c>
      <c r="R4347" s="27">
        <f>IF(M4347=FALSE,NA(),(VLOOKUP(1,G4350:K4369,3,FALSE))/(M4347-1))</f>
        <v>0.5</v>
      </c>
      <c r="S4347" s="22" t="str">
        <f>IF(M4347=FALSE,NA(),IF(SUM(J4350:J4369)=2,"yes","no"))</f>
        <v>no</v>
      </c>
      <c r="X4347" s="2" cm="2">
        <f t="array" ref="X4347:X4348">FREQUENCY(IF('Data Transformation'!$B$425:$B$6424='Bin Analysis'!L4347,'Data Transformation'!$G$425:$G$6424),'Data Transformation'!$U$11)</f>
        <v>14</v>
      </c>
      <c r="Y4347" s="2" cm="2">
        <f t="array" ref="Y4347:Y4348">FREQUENCY(IF('Data Transformation'!$B$425:$B$6424='Bin Analysis'!L4347,'Data Transformation'!$G$425:$G$6424),'Data Transformation'!$U$12)</f>
        <v>13</v>
      </c>
    </row>
    <row r="4348" spans="1:25" x14ac:dyDescent="0.45">
      <c r="A4348" s="14" t="s">
        <v>67</v>
      </c>
      <c r="B4348" t="s">
        <v>47</v>
      </c>
      <c r="C4348" t="s">
        <v>5</v>
      </c>
      <c r="D4348" t="s">
        <v>100</v>
      </c>
      <c r="E4348" t="s">
        <v>101</v>
      </c>
      <c r="F4348" t="s">
        <v>102</v>
      </c>
      <c r="G4348" t="s">
        <v>70</v>
      </c>
      <c r="H4348" t="s">
        <v>31</v>
      </c>
      <c r="I4348" t="s">
        <v>32</v>
      </c>
      <c r="J4348" t="s">
        <v>46</v>
      </c>
      <c r="K4348" s="14" t="s">
        <v>45</v>
      </c>
      <c r="M4348" s="14"/>
      <c r="X4348" s="2">
        <v>0</v>
      </c>
      <c r="Y4348" s="2">
        <v>1</v>
      </c>
    </row>
    <row r="4349" spans="1:25" x14ac:dyDescent="0.4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45">
      <c r="A4350" s="32">
        <f>IF(Weighting!$P$6&gt;0,B4350,"")</f>
        <v>0.3356747967</v>
      </c>
      <c r="B4350">
        <f>Weighting!$C$6</f>
        <v>0.3356747967</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7</v>
      </c>
      <c r="I4350">
        <f>H4350-H4349</f>
        <v>7</v>
      </c>
      <c r="J4350">
        <f>IF(I4350=0,0,1)</f>
        <v>1</v>
      </c>
      <c r="K4350">
        <f>J4350*Weighting!$W$6</f>
        <v>1</v>
      </c>
      <c r="M4350" s="14"/>
    </row>
    <row r="4351" spans="1:25" x14ac:dyDescent="0.45">
      <c r="A4351" s="32">
        <f>IF(Weighting!$P$7&gt;0,B4351,"")</f>
        <v>0.44134959340000002</v>
      </c>
      <c r="B4351">
        <f>Weighting!$C$7</f>
        <v>0.44134959340000002</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9</v>
      </c>
      <c r="I4351">
        <f t="shared" ref="I4351:I4369" si="544">H4351-H4350</f>
        <v>2</v>
      </c>
      <c r="J4351">
        <f>IF(I4351=0,0,1)</f>
        <v>1</v>
      </c>
      <c r="K4351">
        <f>J4351*Weighting!$W$7</f>
        <v>2</v>
      </c>
      <c r="M4351" s="14"/>
    </row>
    <row r="4352" spans="1:25" x14ac:dyDescent="0.45">
      <c r="A4352" s="32">
        <f>IF(Weighting!$P$8&gt;0,B4352,"")</f>
        <v>0.54702439010000004</v>
      </c>
      <c r="B4352">
        <f>Weighting!$C$8</f>
        <v>0.54702439010000004</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11</v>
      </c>
      <c r="I4352">
        <f t="shared" si="544"/>
        <v>2</v>
      </c>
      <c r="J4352">
        <f t="shared" ref="J4352:J4369" si="545">IF(I4352=0,0,1)</f>
        <v>1</v>
      </c>
      <c r="K4352">
        <f>J4352*Weighting!$W$8</f>
        <v>3</v>
      </c>
      <c r="M4352" s="14"/>
    </row>
    <row r="4353" spans="1:13" x14ac:dyDescent="0.45">
      <c r="A4353" s="32">
        <f>IF(Weighting!$P$9&gt;0,B4353,"")</f>
        <v>0.65269918680000005</v>
      </c>
      <c r="B4353" s="50">
        <f>Weighting!$C$9</f>
        <v>0.65269918680000005</v>
      </c>
      <c r="C4353">
        <f>Weighting!$F$9</f>
        <v>0</v>
      </c>
      <c r="D4353" t="b">
        <f>IF(C4353=1,'Data Transformation'!$G$3+0.5*'Data Transformation'!$W$25,IF(C4354=1,D4354-'Data Transformation'!$W$25,FALSE))</f>
        <v>0</v>
      </c>
      <c r="E4353" t="str">
        <f t="array" ref="E4353">IF(ISLOGICAL(D4353),"",FREQUENCY(IF('Data Transformation'!$B$425:$B$8425='Bin Analysis'!$B4347,'Data Transformation'!$G$425:$G$8425),D4353))</f>
        <v/>
      </c>
      <c r="F4353" t="str">
        <f t="shared" si="543"/>
        <v/>
      </c>
      <c r="G4353">
        <f>Weighting!$H$9</f>
        <v>0</v>
      </c>
      <c r="H4353">
        <f t="array" ref="H4353">FREQUENCY(IF('Data Transformation'!$B$4:$B$8425=B4347,'Data Transformation'!$G$4:$G$8425),'Bin Analysis'!$B4353)</f>
        <v>11</v>
      </c>
      <c r="I4353">
        <f t="shared" si="544"/>
        <v>0</v>
      </c>
      <c r="J4353">
        <f t="shared" si="545"/>
        <v>0</v>
      </c>
      <c r="K4353">
        <f>J4353*Weighting!$W$9</f>
        <v>0</v>
      </c>
      <c r="M4353" s="14"/>
    </row>
    <row r="4354" spans="1:13" x14ac:dyDescent="0.45">
      <c r="A4354" s="32">
        <f>IF(Weighting!$P$10&gt;0,B4354,"")</f>
        <v>0.75837398350000007</v>
      </c>
      <c r="B4354">
        <f>Weighting!$C$10</f>
        <v>0.75837398350000007</v>
      </c>
      <c r="C4354">
        <f>Weighting!$F$10</f>
        <v>0</v>
      </c>
      <c r="D4354" t="b">
        <f>IF(C4354=1,'Data Transformation'!$G$3+0.5*'Data Transformation'!$W$25,IF(C4355=1,D4355-'Data Transformation'!$W$25,FALSE))</f>
        <v>0</v>
      </c>
      <c r="E4354" t="str">
        <f t="array" ref="E4354">IF(ISLOGICAL(D4354),"",FREQUENCY(IF('Data Transformation'!$B$425:$B$8425='Bin Analysis'!$B4347,'Data Transformation'!$G$425:$G$8425),D4354))</f>
        <v/>
      </c>
      <c r="F4354" t="str">
        <f t="shared" si="543"/>
        <v/>
      </c>
      <c r="G4354">
        <f>Weighting!$H$10</f>
        <v>0</v>
      </c>
      <c r="H4354">
        <f t="array" ref="H4354">FREQUENCY(IF('Data Transformation'!$B$4:$B$8425=B4347,'Data Transformation'!$G$4:$G$8425),'Bin Analysis'!$B4354)</f>
        <v>13</v>
      </c>
      <c r="I4354">
        <f t="shared" si="544"/>
        <v>2</v>
      </c>
      <c r="J4354">
        <f t="shared" si="545"/>
        <v>1</v>
      </c>
      <c r="K4354">
        <f>J4354*Weighting!$W$10</f>
        <v>3</v>
      </c>
      <c r="M4354" s="14"/>
    </row>
    <row r="4355" spans="1:13" x14ac:dyDescent="0.45">
      <c r="A4355" s="32">
        <f>IF(Weighting!$P$11&gt;0,B4355,"")</f>
        <v>0.86404878020000009</v>
      </c>
      <c r="B4355">
        <f>Weighting!$C$11</f>
        <v>0.86404878020000009</v>
      </c>
      <c r="C4355">
        <f>Weighting!$F$11</f>
        <v>0</v>
      </c>
      <c r="D4355" t="b">
        <f>IF(C4355=1,'Data Transformation'!$G$3+0.5*'Data Transformation'!$W$25,IF(C4356=1,D4356-'Data Transformation'!$W$25,FALSE))</f>
        <v>0</v>
      </c>
      <c r="E4355" t="str">
        <f t="array" ref="E4355">IF(ISLOGICAL(D4355),"",FREQUENCY(IF('Data Transformation'!$B$425:$B$8425='Bin Analysis'!$B4347,'Data Transformation'!$G$425:$G$8425),D4355))</f>
        <v/>
      </c>
      <c r="F4355" t="str">
        <f t="shared" si="543"/>
        <v/>
      </c>
      <c r="G4355">
        <f>Weighting!$H$11</f>
        <v>0</v>
      </c>
      <c r="H4355">
        <f t="array" ref="H4355">FREQUENCY(IF('Data Transformation'!$B$4:$B$8425=B4347,'Data Transformation'!$G$4:$G$8425),'Bin Analysis'!$B4355)</f>
        <v>13</v>
      </c>
      <c r="I4355">
        <f t="shared" si="544"/>
        <v>0</v>
      </c>
      <c r="J4355">
        <f t="shared" si="545"/>
        <v>0</v>
      </c>
      <c r="K4355">
        <f>J4355*Weighting!$W$11</f>
        <v>0</v>
      </c>
      <c r="M4355" s="14"/>
    </row>
    <row r="4356" spans="1:13" x14ac:dyDescent="0.45">
      <c r="A4356" s="32">
        <f>IF(Weighting!$P$12&gt;0,B4356,"")</f>
        <v>0.96972357690000011</v>
      </c>
      <c r="B4356">
        <f>Weighting!$C$12</f>
        <v>0.96972357690000011</v>
      </c>
      <c r="C4356">
        <f>Weighting!$F$12</f>
        <v>0</v>
      </c>
      <c r="D4356">
        <f>IF(C4356=1,'Data Transformation'!$G$3+0.5*'Data Transformation'!$W$25,IF(C4357=1,D4357-'Data Transformation'!$W$25,FALSE))</f>
        <v>0.76999999999999991</v>
      </c>
      <c r="E4356">
        <f t="array" ref="E4356">IF(ISLOGICAL(D4356),"",FREQUENCY(IF('Data Transformation'!$B$425:$B$8425='Bin Analysis'!$B4347,'Data Transformation'!$G$425:$G$8425),D4356))</f>
        <v>13</v>
      </c>
      <c r="F4356" t="e">
        <f t="shared" si="543"/>
        <v>#VALUE!</v>
      </c>
      <c r="G4356">
        <f>Weighting!$H$12</f>
        <v>0</v>
      </c>
      <c r="H4356">
        <f t="array" ref="H4356">FREQUENCY(IF('Data Transformation'!$B$4:$B$8425=B4347,'Data Transformation'!$G$4:$G$8425),'Bin Analysis'!$B4356)</f>
        <v>14</v>
      </c>
      <c r="I4356">
        <f t="shared" si="544"/>
        <v>1</v>
      </c>
      <c r="J4356">
        <f t="shared" si="545"/>
        <v>1</v>
      </c>
      <c r="K4356">
        <f>J4356*Weighting!$W$12</f>
        <v>2</v>
      </c>
      <c r="M4356" s="14"/>
    </row>
    <row r="4357" spans="1:13" x14ac:dyDescent="0.45">
      <c r="A4357" s="32">
        <f>IF(Weighting!$P$13&gt;0,B4357,"")</f>
        <v>1.0753983736000001</v>
      </c>
      <c r="B4357">
        <f>Weighting!$C$13</f>
        <v>1.0753983736000001</v>
      </c>
      <c r="C4357">
        <f>Weighting!$F$13</f>
        <v>1</v>
      </c>
      <c r="D4357">
        <f>IF(C4357=1,'Data Transformation'!$G$3+0.5*'Data Transformation'!$W$25,IF(C4358=1,D4358-'Data Transformation'!$W$25,FALSE))</f>
        <v>1.17</v>
      </c>
      <c r="E4357">
        <f t="array" ref="E4357">IF(ISLOGICAL(D4357),"",FREQUENCY(IF('Data Transformation'!$B$425:$B$8425='Bin Analysis'!$B4347,'Data Transformation'!$G$425:$G$8425),D4357))</f>
        <v>14</v>
      </c>
      <c r="F4357">
        <f t="shared" si="543"/>
        <v>1</v>
      </c>
      <c r="G4357">
        <f>Weighting!$H$13</f>
        <v>0</v>
      </c>
      <c r="H4357">
        <f t="array" ref="H4357">FREQUENCY(IF('Data Transformation'!$B$4:$B$8425=B4347,'Data Transformation'!$G$4:$G$8425),'Bin Analysis'!$B4357)</f>
        <v>15</v>
      </c>
      <c r="I4357">
        <f t="shared" si="544"/>
        <v>1</v>
      </c>
      <c r="J4357">
        <f t="shared" si="545"/>
        <v>1</v>
      </c>
      <c r="K4357">
        <f>J4357*Weighting!$W$13</f>
        <v>1</v>
      </c>
      <c r="M4357" s="14"/>
    </row>
    <row r="4358" spans="1:13" x14ac:dyDescent="0.45">
      <c r="A4358" s="32">
        <f>IF(Weighting!$P$14&gt;0,B4358,"")</f>
        <v>1.1810731703000001</v>
      </c>
      <c r="B4358">
        <f>Weighting!$C$14</f>
        <v>1.1810731703000001</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15</v>
      </c>
      <c r="I4358">
        <f t="shared" si="544"/>
        <v>0</v>
      </c>
      <c r="J4358">
        <f t="shared" si="545"/>
        <v>0</v>
      </c>
      <c r="K4358">
        <f>J4358*Weighting!$W$14</f>
        <v>0</v>
      </c>
      <c r="M4358" s="14"/>
    </row>
    <row r="4359" spans="1:13" x14ac:dyDescent="0.45">
      <c r="A4359" s="32">
        <f>IF(Weighting!$P$15&gt;0,B4359,"")</f>
        <v>1.2867489670000001</v>
      </c>
      <c r="B4359">
        <f>Weighting!$C$15</f>
        <v>1.2867489670000001</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15</v>
      </c>
      <c r="I4359">
        <f t="shared" si="544"/>
        <v>0</v>
      </c>
      <c r="J4359">
        <f t="shared" si="545"/>
        <v>0</v>
      </c>
      <c r="K4359">
        <f>J4359*Weighting!$W$15</f>
        <v>0</v>
      </c>
      <c r="M4359" s="14"/>
    </row>
    <row r="4360" spans="1:13" x14ac:dyDescent="0.45">
      <c r="A4360" s="32" t="str">
        <f>IF(Weighting!$P$16&gt;0,B4360,"")</f>
        <v/>
      </c>
      <c r="B4360">
        <f>Weighting!$C$16</f>
        <v>1.3924227637000002</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15</v>
      </c>
      <c r="I4360">
        <f t="shared" si="544"/>
        <v>0</v>
      </c>
      <c r="J4360">
        <f t="shared" si="545"/>
        <v>0</v>
      </c>
      <c r="K4360">
        <f>J4360*Weighting!$W$16</f>
        <v>0</v>
      </c>
      <c r="M4360" s="14"/>
    </row>
    <row r="4361" spans="1:13" x14ac:dyDescent="0.45">
      <c r="A4361" s="32" t="str">
        <f>IF(Weighting!$P$17&gt;0,B4361,"")</f>
        <v/>
      </c>
      <c r="B4361">
        <f>Weighting!$C$17</f>
        <v>1.4980975604000002</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15</v>
      </c>
      <c r="I4361">
        <f t="shared" si="544"/>
        <v>0</v>
      </c>
      <c r="J4361">
        <f t="shared" si="545"/>
        <v>0</v>
      </c>
      <c r="K4361">
        <f>J4361*Weighting!$W$17</f>
        <v>0</v>
      </c>
      <c r="M4361" s="14"/>
    </row>
    <row r="4362" spans="1:13" x14ac:dyDescent="0.45">
      <c r="A4362" s="32" t="str">
        <f>IF(Weighting!$P$18&gt;0,B4362,"")</f>
        <v/>
      </c>
      <c r="B4362">
        <f>Weighting!$C$18</f>
        <v>1.6037723571000002</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15</v>
      </c>
      <c r="I4362">
        <f t="shared" si="544"/>
        <v>0</v>
      </c>
      <c r="J4362">
        <f t="shared" si="545"/>
        <v>0</v>
      </c>
      <c r="K4362">
        <f>J4362*Weighting!$W$18</f>
        <v>0</v>
      </c>
      <c r="M4362" s="14"/>
    </row>
    <row r="4363" spans="1:13" x14ac:dyDescent="0.45">
      <c r="A4363" s="32" t="str">
        <f>IF(Weighting!$P$19&gt;0,B4363,"")</f>
        <v/>
      </c>
      <c r="B4363">
        <f>Weighting!$C$19</f>
        <v>1.7094471538000002</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15</v>
      </c>
      <c r="I4363">
        <f t="shared" si="544"/>
        <v>0</v>
      </c>
      <c r="J4363">
        <f t="shared" si="545"/>
        <v>0</v>
      </c>
      <c r="K4363">
        <f>J4363*Weighting!$W$19</f>
        <v>0</v>
      </c>
      <c r="M4363" s="14"/>
    </row>
    <row r="4364" spans="1:13" x14ac:dyDescent="0.45">
      <c r="A4364" s="32" t="str">
        <f>IF(Weighting!$P$20&gt;0,B4364,"")</f>
        <v/>
      </c>
      <c r="B4364">
        <f>Weighting!$C$20</f>
        <v>1.8151219505000002</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15</v>
      </c>
      <c r="I4364">
        <f t="shared" si="544"/>
        <v>0</v>
      </c>
      <c r="J4364">
        <f t="shared" si="545"/>
        <v>0</v>
      </c>
      <c r="K4364">
        <f>J4364*Weighting!$W$20</f>
        <v>0</v>
      </c>
      <c r="M4364" s="14"/>
    </row>
    <row r="4365" spans="1:13" x14ac:dyDescent="0.45">
      <c r="A4365" s="32" t="str">
        <f>IF(Weighting!$P$21&gt;0,B4365,"")</f>
        <v/>
      </c>
      <c r="B4365">
        <f>Weighting!$C$21</f>
        <v>1.9207967472000003</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15</v>
      </c>
      <c r="I4365">
        <f t="shared" si="544"/>
        <v>0</v>
      </c>
      <c r="J4365">
        <f t="shared" si="545"/>
        <v>0</v>
      </c>
      <c r="K4365">
        <f>J4365*Weighting!$W$21</f>
        <v>0</v>
      </c>
      <c r="M4365" s="14"/>
    </row>
    <row r="4366" spans="1:13" x14ac:dyDescent="0.45">
      <c r="A4366" s="32" t="str">
        <f>IF(Weighting!$P$22&gt;0,B4366,"")</f>
        <v/>
      </c>
      <c r="B4366">
        <f>Weighting!$C$22</f>
        <v>2.0264715439000001</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15</v>
      </c>
      <c r="I4366">
        <f t="shared" si="544"/>
        <v>0</v>
      </c>
      <c r="J4366">
        <f t="shared" si="545"/>
        <v>0</v>
      </c>
      <c r="K4366">
        <f>J4366*Weighting!$W$22</f>
        <v>0</v>
      </c>
      <c r="M4366" s="14"/>
    </row>
    <row r="4367" spans="1:13" x14ac:dyDescent="0.45">
      <c r="A4367" s="32" t="str">
        <f>IF(Weighting!$P$23&gt;0,B4367,"")</f>
        <v/>
      </c>
      <c r="B4367">
        <f>Weighting!$C$23</f>
        <v>2.1321463405999999</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15</v>
      </c>
      <c r="I4367">
        <f t="shared" si="544"/>
        <v>0</v>
      </c>
      <c r="J4367">
        <f t="shared" si="545"/>
        <v>0</v>
      </c>
      <c r="K4367">
        <f>J4367*Weighting!$W$23</f>
        <v>0</v>
      </c>
      <c r="M4367" s="14"/>
    </row>
    <row r="4368" spans="1:13" x14ac:dyDescent="0.45">
      <c r="A4368" s="32" t="str">
        <f>IF(Weighting!$P$24&gt;0,B4368,"")</f>
        <v/>
      </c>
      <c r="B4368">
        <f>Weighting!$C$24</f>
        <v>2.2378211372999997</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15</v>
      </c>
      <c r="I4368">
        <f t="shared" si="544"/>
        <v>0</v>
      </c>
      <c r="J4368">
        <f t="shared" si="545"/>
        <v>0</v>
      </c>
      <c r="K4368">
        <f>J4368*Weighting!$W$24</f>
        <v>0</v>
      </c>
      <c r="M4368" s="14"/>
    </row>
    <row r="4369" spans="1:25" x14ac:dyDescent="0.45">
      <c r="A4369" s="32" t="str">
        <f>IF(Weighting!$P$25&gt;0,B4369,"")</f>
        <v/>
      </c>
      <c r="B4369">
        <f>Weighting!$C$25</f>
        <v>2.3434959339999994</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15</v>
      </c>
      <c r="I4369">
        <f t="shared" si="544"/>
        <v>0</v>
      </c>
      <c r="J4369">
        <f t="shared" si="545"/>
        <v>0</v>
      </c>
      <c r="K4369">
        <f>J4369*Weighting!$W$25</f>
        <v>0</v>
      </c>
      <c r="M4369" s="14"/>
    </row>
    <row r="4370" spans="1:25" x14ac:dyDescent="0.45">
      <c r="O4370"/>
      <c r="P4370"/>
      <c r="Q4370"/>
      <c r="R4370"/>
    </row>
    <row r="4371" spans="1:25" ht="23.15" x14ac:dyDescent="0.6">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19</v>
      </c>
      <c r="N4371" s="27">
        <f>IF('Input and Summary Results'!$J$16="minimum",'Bin Analysis'!X4372/(M4371-1),'Bin Analysis'!Y4371/('Bin Analysis'!M4371-1))</f>
        <v>0</v>
      </c>
      <c r="O4371" s="27">
        <f>IF(M4371=FALSE,NA(),(VLOOKUP(1,C4374:K4393,4,FALSE))/(M4371-1))</f>
        <v>0.61111111111111116</v>
      </c>
      <c r="P4371" s="27">
        <f>IF(M4371=FALSE,NA(),SUM(J4374:J4393)/Weighting!$S$5)</f>
        <v>0.5</v>
      </c>
      <c r="Q4371" s="27">
        <f>IF(M4371=FALSE,NA(),SUM(K4374:K4393)/Weighting!$S$6)</f>
        <v>0.43478260869565216</v>
      </c>
      <c r="R4371" s="27">
        <f>IF(M4371=FALSE,NA(),(VLOOKUP(1,G4374:K4393,3,FALSE))/(M4371-1))</f>
        <v>0.16666666666666666</v>
      </c>
      <c r="S4371" s="22" t="str">
        <f>IF(M4371=FALSE,NA(),IF(SUM(J4374:J4393)=2,"yes","no"))</f>
        <v>no</v>
      </c>
      <c r="X4371" s="2" cm="2">
        <f t="array" ref="X4371:X4372">FREQUENCY(IF('Data Transformation'!$B$425:$B$6424='Bin Analysis'!L4371,'Data Transformation'!$G$425:$G$6424),'Data Transformation'!$U$11)</f>
        <v>18</v>
      </c>
      <c r="Y4371" s="2" cm="2">
        <f t="array" ref="Y4371:Y4372">FREQUENCY(IF('Data Transformation'!$B$425:$B$6424='Bin Analysis'!L4371,'Data Transformation'!$G$425:$G$6424),'Data Transformation'!$U$12)</f>
        <v>7</v>
      </c>
    </row>
    <row r="4372" spans="1:25" x14ac:dyDescent="0.45">
      <c r="A4372" s="14" t="s">
        <v>67</v>
      </c>
      <c r="B4372" t="s">
        <v>47</v>
      </c>
      <c r="C4372" t="s">
        <v>5</v>
      </c>
      <c r="D4372" t="s">
        <v>100</v>
      </c>
      <c r="E4372" t="s">
        <v>101</v>
      </c>
      <c r="F4372" t="s">
        <v>102</v>
      </c>
      <c r="G4372" t="s">
        <v>70</v>
      </c>
      <c r="H4372" t="s">
        <v>31</v>
      </c>
      <c r="I4372" t="s">
        <v>32</v>
      </c>
      <c r="J4372" t="s">
        <v>46</v>
      </c>
      <c r="K4372" s="14" t="s">
        <v>45</v>
      </c>
      <c r="M4372" s="14"/>
      <c r="X4372" s="2">
        <v>0</v>
      </c>
      <c r="Y4372" s="2">
        <v>11</v>
      </c>
    </row>
    <row r="4373" spans="1:25" x14ac:dyDescent="0.4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45">
      <c r="A4374" s="32">
        <f>IF(Weighting!$P$6&gt;0,B4374,"")</f>
        <v>0.3356747967</v>
      </c>
      <c r="B4374">
        <f>Weighting!$C$6</f>
        <v>0.3356747967</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3</v>
      </c>
      <c r="I4374">
        <f>H4374-H4373</f>
        <v>3</v>
      </c>
      <c r="J4374">
        <f>IF(I4374=0,0,1)</f>
        <v>1</v>
      </c>
      <c r="K4374">
        <f>J4374*Weighting!$W$6</f>
        <v>1</v>
      </c>
      <c r="M4374" s="14"/>
    </row>
    <row r="4375" spans="1:25" x14ac:dyDescent="0.45">
      <c r="A4375" s="32">
        <f>IF(Weighting!$P$7&gt;0,B4375,"")</f>
        <v>0.44134959340000002</v>
      </c>
      <c r="B4375">
        <f>Weighting!$C$7</f>
        <v>0.44134959340000002</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3</v>
      </c>
      <c r="I4375">
        <f t="shared" ref="I4375:I4393" si="547">H4375-H4374</f>
        <v>0</v>
      </c>
      <c r="J4375">
        <f>IF(I4375=0,0,1)</f>
        <v>0</v>
      </c>
      <c r="K4375">
        <f>J4375*Weighting!$W$7</f>
        <v>0</v>
      </c>
      <c r="M4375" s="14"/>
    </row>
    <row r="4376" spans="1:25" x14ac:dyDescent="0.45">
      <c r="A4376" s="32">
        <f>IF(Weighting!$P$8&gt;0,B4376,"")</f>
        <v>0.54702439010000004</v>
      </c>
      <c r="B4376">
        <f>Weighting!$C$8</f>
        <v>0.54702439010000004</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3</v>
      </c>
      <c r="I4376">
        <f t="shared" si="547"/>
        <v>0</v>
      </c>
      <c r="J4376">
        <f t="shared" ref="J4376:J4393" si="548">IF(I4376=0,0,1)</f>
        <v>0</v>
      </c>
      <c r="K4376">
        <f>J4376*Weighting!$W$8</f>
        <v>0</v>
      </c>
      <c r="M4376" s="14"/>
    </row>
    <row r="4377" spans="1:25" x14ac:dyDescent="0.45">
      <c r="A4377" s="32">
        <f>IF(Weighting!$P$9&gt;0,B4377,"")</f>
        <v>0.65269918680000005</v>
      </c>
      <c r="B4377" s="50">
        <f>Weighting!$C$9</f>
        <v>0.65269918680000005</v>
      </c>
      <c r="C4377">
        <f>Weighting!$F$9</f>
        <v>0</v>
      </c>
      <c r="D4377" t="b">
        <f>IF(C4377=1,'Data Transformation'!$G$3+0.5*'Data Transformation'!$W$25,IF(C4378=1,D4378-'Data Transformation'!$W$25,FALSE))</f>
        <v>0</v>
      </c>
      <c r="E4377" t="str">
        <f t="array" ref="E4377">IF(ISLOGICAL(D4377),"",FREQUENCY(IF('Data Transformation'!$B$425:$B$8425='Bin Analysis'!$B4371,'Data Transformation'!$G$425:$G$8425),D4377))</f>
        <v/>
      </c>
      <c r="F4377" t="str">
        <f t="shared" si="546"/>
        <v/>
      </c>
      <c r="G4377">
        <f>Weighting!$H$9</f>
        <v>0</v>
      </c>
      <c r="H4377">
        <f t="array" ref="H4377">FREQUENCY(IF('Data Transformation'!$B$4:$B$8425=B4371,'Data Transformation'!$G$4:$G$8425),'Bin Analysis'!$B4377)</f>
        <v>3</v>
      </c>
      <c r="I4377">
        <f t="shared" si="547"/>
        <v>0</v>
      </c>
      <c r="J4377">
        <f t="shared" si="548"/>
        <v>0</v>
      </c>
      <c r="K4377">
        <f>J4377*Weighting!$W$9</f>
        <v>0</v>
      </c>
      <c r="M4377" s="14"/>
    </row>
    <row r="4378" spans="1:25" x14ac:dyDescent="0.45">
      <c r="A4378" s="32">
        <f>IF(Weighting!$P$10&gt;0,B4378,"")</f>
        <v>0.75837398350000007</v>
      </c>
      <c r="B4378">
        <f>Weighting!$C$10</f>
        <v>0.75837398350000007</v>
      </c>
      <c r="C4378">
        <f>Weighting!$F$10</f>
        <v>0</v>
      </c>
      <c r="D4378" t="b">
        <f>IF(C4378=1,'Data Transformation'!$G$3+0.5*'Data Transformation'!$W$25,IF(C4379=1,D4379-'Data Transformation'!$W$25,FALSE))</f>
        <v>0</v>
      </c>
      <c r="E4378" t="str">
        <f t="array" ref="E4378">IF(ISLOGICAL(D4378),"",FREQUENCY(IF('Data Transformation'!$B$425:$B$8425='Bin Analysis'!$B4371,'Data Transformation'!$G$425:$G$8425),D4378))</f>
        <v/>
      </c>
      <c r="F4378" t="str">
        <f t="shared" si="546"/>
        <v/>
      </c>
      <c r="G4378">
        <f>Weighting!$H$10</f>
        <v>0</v>
      </c>
      <c r="H4378">
        <f t="array" ref="H4378">FREQUENCY(IF('Data Transformation'!$B$4:$B$8425=B4371,'Data Transformation'!$G$4:$G$8425),'Bin Analysis'!$B4378)</f>
        <v>7</v>
      </c>
      <c r="I4378">
        <f t="shared" si="547"/>
        <v>4</v>
      </c>
      <c r="J4378">
        <f t="shared" si="548"/>
        <v>1</v>
      </c>
      <c r="K4378">
        <f>J4378*Weighting!$W$10</f>
        <v>3</v>
      </c>
      <c r="M4378" s="14"/>
    </row>
    <row r="4379" spans="1:25" x14ac:dyDescent="0.45">
      <c r="A4379" s="32">
        <f>IF(Weighting!$P$11&gt;0,B4379,"")</f>
        <v>0.86404878020000009</v>
      </c>
      <c r="B4379">
        <f>Weighting!$C$11</f>
        <v>0.86404878020000009</v>
      </c>
      <c r="C4379">
        <f>Weighting!$F$11</f>
        <v>0</v>
      </c>
      <c r="D4379" t="b">
        <f>IF(C4379=1,'Data Transformation'!$G$3+0.5*'Data Transformation'!$W$25,IF(C4380=1,D4380-'Data Transformation'!$W$25,FALSE))</f>
        <v>0</v>
      </c>
      <c r="E4379" t="str">
        <f t="array" ref="E4379">IF(ISLOGICAL(D4379),"",FREQUENCY(IF('Data Transformation'!$B$425:$B$8425='Bin Analysis'!$B4371,'Data Transformation'!$G$425:$G$8425),D4379))</f>
        <v/>
      </c>
      <c r="F4379" t="str">
        <f t="shared" si="546"/>
        <v/>
      </c>
      <c r="G4379">
        <f>Weighting!$H$11</f>
        <v>0</v>
      </c>
      <c r="H4379">
        <f t="array" ref="H4379">FREQUENCY(IF('Data Transformation'!$B$4:$B$8425=B4371,'Data Transformation'!$G$4:$G$8425),'Bin Analysis'!$B4379)</f>
        <v>9</v>
      </c>
      <c r="I4379">
        <f t="shared" si="547"/>
        <v>2</v>
      </c>
      <c r="J4379">
        <f t="shared" si="548"/>
        <v>1</v>
      </c>
      <c r="K4379">
        <f>J4379*Weighting!$W$11</f>
        <v>3</v>
      </c>
      <c r="M4379" s="14"/>
    </row>
    <row r="4380" spans="1:25" x14ac:dyDescent="0.45">
      <c r="A4380" s="32">
        <f>IF(Weighting!$P$12&gt;0,B4380,"")</f>
        <v>0.96972357690000011</v>
      </c>
      <c r="B4380">
        <f>Weighting!$C$12</f>
        <v>0.96972357690000011</v>
      </c>
      <c r="C4380">
        <f>Weighting!$F$12</f>
        <v>0</v>
      </c>
      <c r="D4380">
        <f>IF(C4380=1,'Data Transformation'!$G$3+0.5*'Data Transformation'!$W$25,IF(C4381=1,D4381-'Data Transformation'!$W$25,FALSE))</f>
        <v>0.76999999999999991</v>
      </c>
      <c r="E4380">
        <f t="array" ref="E4380">IF(ISLOGICAL(D4380),"",FREQUENCY(IF('Data Transformation'!$B$425:$B$8425='Bin Analysis'!$B4371,'Data Transformation'!$G$425:$G$8425),D4380))</f>
        <v>7</v>
      </c>
      <c r="F4380" t="e">
        <f t="shared" si="546"/>
        <v>#VALUE!</v>
      </c>
      <c r="G4380">
        <f>Weighting!$H$12</f>
        <v>0</v>
      </c>
      <c r="H4380">
        <f t="array" ref="H4380">FREQUENCY(IF('Data Transformation'!$B$4:$B$8425=B4371,'Data Transformation'!$G$4:$G$8425),'Bin Analysis'!$B4380)</f>
        <v>14</v>
      </c>
      <c r="I4380">
        <f t="shared" si="547"/>
        <v>5</v>
      </c>
      <c r="J4380">
        <f t="shared" si="548"/>
        <v>1</v>
      </c>
      <c r="K4380">
        <f>J4380*Weighting!$W$12</f>
        <v>2</v>
      </c>
      <c r="M4380" s="14"/>
    </row>
    <row r="4381" spans="1:25" x14ac:dyDescent="0.45">
      <c r="A4381" s="32">
        <f>IF(Weighting!$P$13&gt;0,B4381,"")</f>
        <v>1.0753983736000001</v>
      </c>
      <c r="B4381">
        <f>Weighting!$C$13</f>
        <v>1.0753983736000001</v>
      </c>
      <c r="C4381">
        <f>Weighting!$F$13</f>
        <v>1</v>
      </c>
      <c r="D4381">
        <f>IF(C4381=1,'Data Transformation'!$G$3+0.5*'Data Transformation'!$W$25,IF(C4382=1,D4382-'Data Transformation'!$W$25,FALSE))</f>
        <v>1.17</v>
      </c>
      <c r="E4381">
        <f t="array" ref="E4381">IF(ISLOGICAL(D4381),"",FREQUENCY(IF('Data Transformation'!$B$425:$B$8425='Bin Analysis'!$B4371,'Data Transformation'!$G$425:$G$8425),D4381))</f>
        <v>18</v>
      </c>
      <c r="F4381">
        <f t="shared" si="546"/>
        <v>11</v>
      </c>
      <c r="G4381">
        <f>Weighting!$H$13</f>
        <v>0</v>
      </c>
      <c r="H4381">
        <f t="array" ref="H4381">FREQUENCY(IF('Data Transformation'!$B$4:$B$8425=B4371,'Data Transformation'!$G$4:$G$8425),'Bin Analysis'!$B4381)</f>
        <v>19</v>
      </c>
      <c r="I4381">
        <f t="shared" si="547"/>
        <v>5</v>
      </c>
      <c r="J4381">
        <f t="shared" si="548"/>
        <v>1</v>
      </c>
      <c r="K4381">
        <f>J4381*Weighting!$W$13</f>
        <v>1</v>
      </c>
      <c r="M4381" s="14"/>
    </row>
    <row r="4382" spans="1:25" x14ac:dyDescent="0.45">
      <c r="A4382" s="32">
        <f>IF(Weighting!$P$14&gt;0,B4382,"")</f>
        <v>1.1810731703000001</v>
      </c>
      <c r="B4382">
        <f>Weighting!$C$14</f>
        <v>1.1810731703000001</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19</v>
      </c>
      <c r="I4382">
        <f t="shared" si="547"/>
        <v>0</v>
      </c>
      <c r="J4382">
        <f t="shared" si="548"/>
        <v>0</v>
      </c>
      <c r="K4382">
        <f>J4382*Weighting!$W$14</f>
        <v>0</v>
      </c>
      <c r="M4382" s="14"/>
    </row>
    <row r="4383" spans="1:25" x14ac:dyDescent="0.45">
      <c r="A4383" s="32">
        <f>IF(Weighting!$P$15&gt;0,B4383,"")</f>
        <v>1.2867489670000001</v>
      </c>
      <c r="B4383">
        <f>Weighting!$C$15</f>
        <v>1.2867489670000001</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19</v>
      </c>
      <c r="I4383">
        <f t="shared" si="547"/>
        <v>0</v>
      </c>
      <c r="J4383">
        <f t="shared" si="548"/>
        <v>0</v>
      </c>
      <c r="K4383">
        <f>J4383*Weighting!$W$15</f>
        <v>0</v>
      </c>
      <c r="M4383" s="14"/>
    </row>
    <row r="4384" spans="1:25" x14ac:dyDescent="0.45">
      <c r="A4384" s="32" t="str">
        <f>IF(Weighting!$P$16&gt;0,B4384,"")</f>
        <v/>
      </c>
      <c r="B4384">
        <f>Weighting!$C$16</f>
        <v>1.3924227637000002</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19</v>
      </c>
      <c r="I4384">
        <f t="shared" si="547"/>
        <v>0</v>
      </c>
      <c r="J4384">
        <f t="shared" si="548"/>
        <v>0</v>
      </c>
      <c r="K4384">
        <f>J4384*Weighting!$W$16</f>
        <v>0</v>
      </c>
      <c r="M4384" s="14"/>
    </row>
    <row r="4385" spans="1:25" x14ac:dyDescent="0.45">
      <c r="A4385" s="32" t="str">
        <f>IF(Weighting!$P$17&gt;0,B4385,"")</f>
        <v/>
      </c>
      <c r="B4385">
        <f>Weighting!$C$17</f>
        <v>1.4980975604000002</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19</v>
      </c>
      <c r="I4385">
        <f t="shared" si="547"/>
        <v>0</v>
      </c>
      <c r="J4385">
        <f t="shared" si="548"/>
        <v>0</v>
      </c>
      <c r="K4385">
        <f>J4385*Weighting!$W$17</f>
        <v>0</v>
      </c>
      <c r="M4385" s="14"/>
    </row>
    <row r="4386" spans="1:25" x14ac:dyDescent="0.45">
      <c r="A4386" s="32" t="str">
        <f>IF(Weighting!$P$18&gt;0,B4386,"")</f>
        <v/>
      </c>
      <c r="B4386">
        <f>Weighting!$C$18</f>
        <v>1.6037723571000002</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19</v>
      </c>
      <c r="I4386">
        <f t="shared" si="547"/>
        <v>0</v>
      </c>
      <c r="J4386">
        <f t="shared" si="548"/>
        <v>0</v>
      </c>
      <c r="K4386">
        <f>J4386*Weighting!$W$18</f>
        <v>0</v>
      </c>
      <c r="M4386" s="14"/>
    </row>
    <row r="4387" spans="1:25" x14ac:dyDescent="0.45">
      <c r="A4387" s="32" t="str">
        <f>IF(Weighting!$P$19&gt;0,B4387,"")</f>
        <v/>
      </c>
      <c r="B4387">
        <f>Weighting!$C$19</f>
        <v>1.7094471538000002</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19</v>
      </c>
      <c r="I4387">
        <f t="shared" si="547"/>
        <v>0</v>
      </c>
      <c r="J4387">
        <f t="shared" si="548"/>
        <v>0</v>
      </c>
      <c r="K4387">
        <f>J4387*Weighting!$W$19</f>
        <v>0</v>
      </c>
      <c r="M4387" s="14"/>
    </row>
    <row r="4388" spans="1:25" x14ac:dyDescent="0.45">
      <c r="A4388" s="32" t="str">
        <f>IF(Weighting!$P$20&gt;0,B4388,"")</f>
        <v/>
      </c>
      <c r="B4388">
        <f>Weighting!$C$20</f>
        <v>1.8151219505000002</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19</v>
      </c>
      <c r="I4388">
        <f t="shared" si="547"/>
        <v>0</v>
      </c>
      <c r="J4388">
        <f t="shared" si="548"/>
        <v>0</v>
      </c>
      <c r="K4388">
        <f>J4388*Weighting!$W$20</f>
        <v>0</v>
      </c>
      <c r="M4388" s="14"/>
    </row>
    <row r="4389" spans="1:25" x14ac:dyDescent="0.45">
      <c r="A4389" s="32" t="str">
        <f>IF(Weighting!$P$21&gt;0,B4389,"")</f>
        <v/>
      </c>
      <c r="B4389">
        <f>Weighting!$C$21</f>
        <v>1.9207967472000003</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19</v>
      </c>
      <c r="I4389">
        <f t="shared" si="547"/>
        <v>0</v>
      </c>
      <c r="J4389">
        <f t="shared" si="548"/>
        <v>0</v>
      </c>
      <c r="K4389">
        <f>J4389*Weighting!$W$21</f>
        <v>0</v>
      </c>
      <c r="M4389" s="14"/>
    </row>
    <row r="4390" spans="1:25" x14ac:dyDescent="0.45">
      <c r="A4390" s="32" t="str">
        <f>IF(Weighting!$P$22&gt;0,B4390,"")</f>
        <v/>
      </c>
      <c r="B4390">
        <f>Weighting!$C$22</f>
        <v>2.0264715439000001</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19</v>
      </c>
      <c r="I4390">
        <f t="shared" si="547"/>
        <v>0</v>
      </c>
      <c r="J4390">
        <f t="shared" si="548"/>
        <v>0</v>
      </c>
      <c r="K4390">
        <f>J4390*Weighting!$W$22</f>
        <v>0</v>
      </c>
      <c r="M4390" s="14"/>
    </row>
    <row r="4391" spans="1:25" x14ac:dyDescent="0.45">
      <c r="A4391" s="32" t="str">
        <f>IF(Weighting!$P$23&gt;0,B4391,"")</f>
        <v/>
      </c>
      <c r="B4391">
        <f>Weighting!$C$23</f>
        <v>2.1321463405999999</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19</v>
      </c>
      <c r="I4391">
        <f t="shared" si="547"/>
        <v>0</v>
      </c>
      <c r="J4391">
        <f t="shared" si="548"/>
        <v>0</v>
      </c>
      <c r="K4391">
        <f>J4391*Weighting!$W$23</f>
        <v>0</v>
      </c>
      <c r="M4391" s="14"/>
    </row>
    <row r="4392" spans="1:25" x14ac:dyDescent="0.45">
      <c r="A4392" s="32" t="str">
        <f>IF(Weighting!$P$24&gt;0,B4392,"")</f>
        <v/>
      </c>
      <c r="B4392">
        <f>Weighting!$C$24</f>
        <v>2.2378211372999997</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19</v>
      </c>
      <c r="I4392">
        <f t="shared" si="547"/>
        <v>0</v>
      </c>
      <c r="J4392">
        <f t="shared" si="548"/>
        <v>0</v>
      </c>
      <c r="K4392">
        <f>J4392*Weighting!$W$24</f>
        <v>0</v>
      </c>
      <c r="M4392" s="14"/>
    </row>
    <row r="4393" spans="1:25" x14ac:dyDescent="0.45">
      <c r="A4393" s="32" t="str">
        <f>IF(Weighting!$P$25&gt;0,B4393,"")</f>
        <v/>
      </c>
      <c r="B4393">
        <f>Weighting!$C$25</f>
        <v>2.3434959339999994</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19</v>
      </c>
      <c r="I4393">
        <f t="shared" si="547"/>
        <v>0</v>
      </c>
      <c r="J4393">
        <f t="shared" si="548"/>
        <v>0</v>
      </c>
      <c r="K4393">
        <f>J4393*Weighting!$W$25</f>
        <v>0</v>
      </c>
      <c r="M4393" s="14"/>
    </row>
    <row r="4394" spans="1:25" x14ac:dyDescent="0.45">
      <c r="O4394"/>
      <c r="P4394"/>
      <c r="Q4394"/>
      <c r="R4394"/>
    </row>
    <row r="4395" spans="1:25" ht="23.15" x14ac:dyDescent="0.6">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20</v>
      </c>
      <c r="N4395" s="27">
        <f>IF('Input and Summary Results'!$J$16="minimum",'Bin Analysis'!X4396/(M4395-1),'Bin Analysis'!Y4395/('Bin Analysis'!M4395-1))</f>
        <v>0</v>
      </c>
      <c r="O4395" s="27">
        <f>IF(M4395=FALSE,NA(),(VLOOKUP(1,C4398:K4417,4,FALSE))/(M4395-1))</f>
        <v>0.15789473684210525</v>
      </c>
      <c r="P4395" s="27">
        <f>IF(M4395=FALSE,NA(),SUM(J4398:J4417)/Weighting!$S$5)</f>
        <v>0.4</v>
      </c>
      <c r="Q4395" s="27">
        <f>IF(M4395=FALSE,NA(),SUM(K4398:K4417)/Weighting!$S$6)</f>
        <v>0.30434782608695654</v>
      </c>
      <c r="R4395" s="27">
        <f>IF(M4395=FALSE,NA(),(VLOOKUP(1,G4398:K4417,3,FALSE))/(M4395-1))</f>
        <v>0.78947368421052633</v>
      </c>
      <c r="S4395" s="22" t="str">
        <f>IF(M4395=FALSE,NA(),IF(SUM(J4398:J4417)=2,"yes","no"))</f>
        <v>no</v>
      </c>
      <c r="X4395" s="2" cm="2">
        <f t="array" ref="X4395:X4396">FREQUENCY(IF('Data Transformation'!$B$425:$B$6424='Bin Analysis'!L4395,'Data Transformation'!$G$425:$G$6424),'Data Transformation'!$U$11)</f>
        <v>19</v>
      </c>
      <c r="Y4395" s="2" cm="2">
        <f t="array" ref="Y4395:Y4396">FREQUENCY(IF('Data Transformation'!$B$425:$B$6424='Bin Analysis'!L4395,'Data Transformation'!$G$425:$G$6424),'Data Transformation'!$U$12)</f>
        <v>16</v>
      </c>
    </row>
    <row r="4396" spans="1:25" x14ac:dyDescent="0.45">
      <c r="A4396" s="14" t="s">
        <v>67</v>
      </c>
      <c r="B4396" t="s">
        <v>47</v>
      </c>
      <c r="C4396" t="s">
        <v>5</v>
      </c>
      <c r="D4396" t="s">
        <v>100</v>
      </c>
      <c r="E4396" t="s">
        <v>101</v>
      </c>
      <c r="F4396" t="s">
        <v>102</v>
      </c>
      <c r="G4396" t="s">
        <v>70</v>
      </c>
      <c r="H4396" t="s">
        <v>31</v>
      </c>
      <c r="I4396" t="s">
        <v>32</v>
      </c>
      <c r="J4396" t="s">
        <v>46</v>
      </c>
      <c r="K4396" s="14" t="s">
        <v>45</v>
      </c>
      <c r="M4396" s="14"/>
      <c r="X4396" s="2">
        <v>0</v>
      </c>
      <c r="Y4396" s="2">
        <v>3</v>
      </c>
    </row>
    <row r="4397" spans="1:25" x14ac:dyDescent="0.4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45">
      <c r="A4398" s="32">
        <f>IF(Weighting!$P$6&gt;0,B4398,"")</f>
        <v>0.3356747967</v>
      </c>
      <c r="B4398">
        <f>Weighting!$C$6</f>
        <v>0.3356747967</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15</v>
      </c>
      <c r="I4398">
        <f>H4398-H4397</f>
        <v>15</v>
      </c>
      <c r="J4398">
        <f>IF(I4398=0,0,1)</f>
        <v>1</v>
      </c>
      <c r="K4398">
        <f>J4398*Weighting!$W$6</f>
        <v>1</v>
      </c>
      <c r="M4398" s="14"/>
    </row>
    <row r="4399" spans="1:25" x14ac:dyDescent="0.45">
      <c r="A4399" s="32">
        <f>IF(Weighting!$P$7&gt;0,B4399,"")</f>
        <v>0.44134959340000002</v>
      </c>
      <c r="B4399">
        <f>Weighting!$C$7</f>
        <v>0.44134959340000002</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15</v>
      </c>
      <c r="I4399">
        <f t="shared" ref="I4399:I4417" si="550">H4399-H4398</f>
        <v>0</v>
      </c>
      <c r="J4399">
        <f>IF(I4399=0,0,1)</f>
        <v>0</v>
      </c>
      <c r="K4399">
        <f>J4399*Weighting!$W$7</f>
        <v>0</v>
      </c>
      <c r="M4399" s="14"/>
    </row>
    <row r="4400" spans="1:25" x14ac:dyDescent="0.45">
      <c r="A4400" s="32">
        <f>IF(Weighting!$P$8&gt;0,B4400,"")</f>
        <v>0.54702439010000004</v>
      </c>
      <c r="B4400">
        <f>Weighting!$C$8</f>
        <v>0.54702439010000004</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15</v>
      </c>
      <c r="I4400">
        <f t="shared" si="550"/>
        <v>0</v>
      </c>
      <c r="J4400">
        <f t="shared" ref="J4400:J4417" si="551">IF(I4400=0,0,1)</f>
        <v>0</v>
      </c>
      <c r="K4400">
        <f>J4400*Weighting!$W$8</f>
        <v>0</v>
      </c>
      <c r="M4400" s="14"/>
    </row>
    <row r="4401" spans="1:13" x14ac:dyDescent="0.45">
      <c r="A4401" s="32">
        <f>IF(Weighting!$P$9&gt;0,B4401,"")</f>
        <v>0.65269918680000005</v>
      </c>
      <c r="B4401" s="50">
        <f>Weighting!$C$9</f>
        <v>0.65269918680000005</v>
      </c>
      <c r="C4401">
        <f>Weighting!$F$9</f>
        <v>0</v>
      </c>
      <c r="D4401" t="b">
        <f>IF(C4401=1,'Data Transformation'!$G$3+0.5*'Data Transformation'!$W$25,IF(C4402=1,D4402-'Data Transformation'!$W$25,FALSE))</f>
        <v>0</v>
      </c>
      <c r="E4401" t="str">
        <f t="array" ref="E4401">IF(ISLOGICAL(D4401),"",FREQUENCY(IF('Data Transformation'!$B$425:$B$8425='Bin Analysis'!$B4395,'Data Transformation'!$G$425:$G$8425),D4401))</f>
        <v/>
      </c>
      <c r="F4401" t="str">
        <f t="shared" si="549"/>
        <v/>
      </c>
      <c r="G4401">
        <f>Weighting!$H$9</f>
        <v>0</v>
      </c>
      <c r="H4401">
        <f t="array" ref="H4401">FREQUENCY(IF('Data Transformation'!$B$4:$B$8425=B4395,'Data Transformation'!$G$4:$G$8425),'Bin Analysis'!$B4401)</f>
        <v>16</v>
      </c>
      <c r="I4401">
        <f t="shared" si="550"/>
        <v>1</v>
      </c>
      <c r="J4401">
        <f t="shared" si="551"/>
        <v>1</v>
      </c>
      <c r="K4401">
        <f>J4401*Weighting!$W$9</f>
        <v>3</v>
      </c>
      <c r="M4401" s="14"/>
    </row>
    <row r="4402" spans="1:13" x14ac:dyDescent="0.45">
      <c r="A4402" s="32">
        <f>IF(Weighting!$P$10&gt;0,B4402,"")</f>
        <v>0.75837398350000007</v>
      </c>
      <c r="B4402">
        <f>Weighting!$C$10</f>
        <v>0.75837398350000007</v>
      </c>
      <c r="C4402">
        <f>Weighting!$F$10</f>
        <v>0</v>
      </c>
      <c r="D4402" t="b">
        <f>IF(C4402=1,'Data Transformation'!$G$3+0.5*'Data Transformation'!$W$25,IF(C4403=1,D4403-'Data Transformation'!$W$25,FALSE))</f>
        <v>0</v>
      </c>
      <c r="E4402" t="str">
        <f t="array" ref="E4402">IF(ISLOGICAL(D4402),"",FREQUENCY(IF('Data Transformation'!$B$425:$B$8425='Bin Analysis'!$B4395,'Data Transformation'!$G$425:$G$8425),D4402))</f>
        <v/>
      </c>
      <c r="F4402" t="str">
        <f t="shared" si="549"/>
        <v/>
      </c>
      <c r="G4402">
        <f>Weighting!$H$10</f>
        <v>0</v>
      </c>
      <c r="H4402">
        <f t="array" ref="H4402">FREQUENCY(IF('Data Transformation'!$B$4:$B$8425=B4395,'Data Transformation'!$G$4:$G$8425),'Bin Analysis'!$B4402)</f>
        <v>16</v>
      </c>
      <c r="I4402">
        <f t="shared" si="550"/>
        <v>0</v>
      </c>
      <c r="J4402">
        <f t="shared" si="551"/>
        <v>0</v>
      </c>
      <c r="K4402">
        <f>J4402*Weighting!$W$10</f>
        <v>0</v>
      </c>
      <c r="M4402" s="14"/>
    </row>
    <row r="4403" spans="1:13" x14ac:dyDescent="0.45">
      <c r="A4403" s="32">
        <f>IF(Weighting!$P$11&gt;0,B4403,"")</f>
        <v>0.86404878020000009</v>
      </c>
      <c r="B4403">
        <f>Weighting!$C$11</f>
        <v>0.86404878020000009</v>
      </c>
      <c r="C4403">
        <f>Weighting!$F$11</f>
        <v>0</v>
      </c>
      <c r="D4403" t="b">
        <f>IF(C4403=1,'Data Transformation'!$G$3+0.5*'Data Transformation'!$W$25,IF(C4404=1,D4404-'Data Transformation'!$W$25,FALSE))</f>
        <v>0</v>
      </c>
      <c r="E4403" t="str">
        <f t="array" ref="E4403">IF(ISLOGICAL(D4403),"",FREQUENCY(IF('Data Transformation'!$B$425:$B$8425='Bin Analysis'!$B4395,'Data Transformation'!$G$425:$G$8425),D4403))</f>
        <v/>
      </c>
      <c r="F4403" t="str">
        <f t="shared" si="549"/>
        <v/>
      </c>
      <c r="G4403">
        <f>Weighting!$H$11</f>
        <v>0</v>
      </c>
      <c r="H4403">
        <f t="array" ref="H4403">FREQUENCY(IF('Data Transformation'!$B$4:$B$8425=B4395,'Data Transformation'!$G$4:$G$8425),'Bin Analysis'!$B4403)</f>
        <v>16</v>
      </c>
      <c r="I4403">
        <f t="shared" si="550"/>
        <v>0</v>
      </c>
      <c r="J4403">
        <f t="shared" si="551"/>
        <v>0</v>
      </c>
      <c r="K4403">
        <f>J4403*Weighting!$W$11</f>
        <v>0</v>
      </c>
      <c r="M4403" s="14"/>
    </row>
    <row r="4404" spans="1:13" x14ac:dyDescent="0.45">
      <c r="A4404" s="32">
        <f>IF(Weighting!$P$12&gt;0,B4404,"")</f>
        <v>0.96972357690000011</v>
      </c>
      <c r="B4404">
        <f>Weighting!$C$12</f>
        <v>0.96972357690000011</v>
      </c>
      <c r="C4404">
        <f>Weighting!$F$12</f>
        <v>0</v>
      </c>
      <c r="D4404">
        <f>IF(C4404=1,'Data Transformation'!$G$3+0.5*'Data Transformation'!$W$25,IF(C4405=1,D4405-'Data Transformation'!$W$25,FALSE))</f>
        <v>0.76999999999999991</v>
      </c>
      <c r="E4404">
        <f t="array" ref="E4404">IF(ISLOGICAL(D4404),"",FREQUENCY(IF('Data Transformation'!$B$425:$B$8425='Bin Analysis'!$B4395,'Data Transformation'!$G$425:$G$8425),D4404))</f>
        <v>16</v>
      </c>
      <c r="F4404" t="e">
        <f t="shared" si="549"/>
        <v>#VALUE!</v>
      </c>
      <c r="G4404">
        <f>Weighting!$H$12</f>
        <v>0</v>
      </c>
      <c r="H4404">
        <f t="array" ref="H4404">FREQUENCY(IF('Data Transformation'!$B$4:$B$8425=B4395,'Data Transformation'!$G$4:$G$8425),'Bin Analysis'!$B4404)</f>
        <v>19</v>
      </c>
      <c r="I4404">
        <f t="shared" si="550"/>
        <v>3</v>
      </c>
      <c r="J4404">
        <f t="shared" si="551"/>
        <v>1</v>
      </c>
      <c r="K4404">
        <f>J4404*Weighting!$W$12</f>
        <v>2</v>
      </c>
      <c r="M4404" s="14"/>
    </row>
    <row r="4405" spans="1:13" x14ac:dyDescent="0.45">
      <c r="A4405" s="32">
        <f>IF(Weighting!$P$13&gt;0,B4405,"")</f>
        <v>1.0753983736000001</v>
      </c>
      <c r="B4405">
        <f>Weighting!$C$13</f>
        <v>1.0753983736000001</v>
      </c>
      <c r="C4405">
        <f>Weighting!$F$13</f>
        <v>1</v>
      </c>
      <c r="D4405">
        <f>IF(C4405=1,'Data Transformation'!$G$3+0.5*'Data Transformation'!$W$25,IF(C4406=1,D4406-'Data Transformation'!$W$25,FALSE))</f>
        <v>1.17</v>
      </c>
      <c r="E4405">
        <f t="array" ref="E4405">IF(ISLOGICAL(D4405),"",FREQUENCY(IF('Data Transformation'!$B$425:$B$8425='Bin Analysis'!$B4395,'Data Transformation'!$G$425:$G$8425),D4405))</f>
        <v>19</v>
      </c>
      <c r="F4405">
        <f t="shared" si="549"/>
        <v>3</v>
      </c>
      <c r="G4405">
        <f>Weighting!$H$13</f>
        <v>0</v>
      </c>
      <c r="H4405">
        <f t="array" ref="H4405">FREQUENCY(IF('Data Transformation'!$B$4:$B$8425=B4395,'Data Transformation'!$G$4:$G$8425),'Bin Analysis'!$B4405)</f>
        <v>20</v>
      </c>
      <c r="I4405">
        <f t="shared" si="550"/>
        <v>1</v>
      </c>
      <c r="J4405">
        <f t="shared" si="551"/>
        <v>1</v>
      </c>
      <c r="K4405">
        <f>J4405*Weighting!$W$13</f>
        <v>1</v>
      </c>
      <c r="M4405" s="14"/>
    </row>
    <row r="4406" spans="1:13" x14ac:dyDescent="0.45">
      <c r="A4406" s="32">
        <f>IF(Weighting!$P$14&gt;0,B4406,"")</f>
        <v>1.1810731703000001</v>
      </c>
      <c r="B4406">
        <f>Weighting!$C$14</f>
        <v>1.1810731703000001</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20</v>
      </c>
      <c r="I4406">
        <f t="shared" si="550"/>
        <v>0</v>
      </c>
      <c r="J4406">
        <f t="shared" si="551"/>
        <v>0</v>
      </c>
      <c r="K4406">
        <f>J4406*Weighting!$W$14</f>
        <v>0</v>
      </c>
      <c r="M4406" s="14"/>
    </row>
    <row r="4407" spans="1:13" x14ac:dyDescent="0.45">
      <c r="A4407" s="32">
        <f>IF(Weighting!$P$15&gt;0,B4407,"")</f>
        <v>1.2867489670000001</v>
      </c>
      <c r="B4407">
        <f>Weighting!$C$15</f>
        <v>1.2867489670000001</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20</v>
      </c>
      <c r="I4407">
        <f t="shared" si="550"/>
        <v>0</v>
      </c>
      <c r="J4407">
        <f t="shared" si="551"/>
        <v>0</v>
      </c>
      <c r="K4407">
        <f>J4407*Weighting!$W$15</f>
        <v>0</v>
      </c>
      <c r="M4407" s="14"/>
    </row>
    <row r="4408" spans="1:13" x14ac:dyDescent="0.45">
      <c r="A4408" s="32" t="str">
        <f>IF(Weighting!$P$16&gt;0,B4408,"")</f>
        <v/>
      </c>
      <c r="B4408">
        <f>Weighting!$C$16</f>
        <v>1.3924227637000002</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20</v>
      </c>
      <c r="I4408">
        <f t="shared" si="550"/>
        <v>0</v>
      </c>
      <c r="J4408">
        <f t="shared" si="551"/>
        <v>0</v>
      </c>
      <c r="K4408">
        <f>J4408*Weighting!$W$16</f>
        <v>0</v>
      </c>
      <c r="M4408" s="14"/>
    </row>
    <row r="4409" spans="1:13" x14ac:dyDescent="0.45">
      <c r="A4409" s="32" t="str">
        <f>IF(Weighting!$P$17&gt;0,B4409,"")</f>
        <v/>
      </c>
      <c r="B4409">
        <f>Weighting!$C$17</f>
        <v>1.4980975604000002</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20</v>
      </c>
      <c r="I4409">
        <f t="shared" si="550"/>
        <v>0</v>
      </c>
      <c r="J4409">
        <f t="shared" si="551"/>
        <v>0</v>
      </c>
      <c r="K4409">
        <f>J4409*Weighting!$W$17</f>
        <v>0</v>
      </c>
      <c r="M4409" s="14"/>
    </row>
    <row r="4410" spans="1:13" x14ac:dyDescent="0.45">
      <c r="A4410" s="32" t="str">
        <f>IF(Weighting!$P$18&gt;0,B4410,"")</f>
        <v/>
      </c>
      <c r="B4410">
        <f>Weighting!$C$18</f>
        <v>1.6037723571000002</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20</v>
      </c>
      <c r="I4410">
        <f t="shared" si="550"/>
        <v>0</v>
      </c>
      <c r="J4410">
        <f t="shared" si="551"/>
        <v>0</v>
      </c>
      <c r="K4410">
        <f>J4410*Weighting!$W$18</f>
        <v>0</v>
      </c>
      <c r="M4410" s="14"/>
    </row>
    <row r="4411" spans="1:13" x14ac:dyDescent="0.45">
      <c r="A4411" s="32" t="str">
        <f>IF(Weighting!$P$19&gt;0,B4411,"")</f>
        <v/>
      </c>
      <c r="B4411">
        <f>Weighting!$C$19</f>
        <v>1.7094471538000002</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20</v>
      </c>
      <c r="I4411">
        <f t="shared" si="550"/>
        <v>0</v>
      </c>
      <c r="J4411">
        <f t="shared" si="551"/>
        <v>0</v>
      </c>
      <c r="K4411">
        <f>J4411*Weighting!$W$19</f>
        <v>0</v>
      </c>
      <c r="M4411" s="14"/>
    </row>
    <row r="4412" spans="1:13" x14ac:dyDescent="0.45">
      <c r="A4412" s="32" t="str">
        <f>IF(Weighting!$P$20&gt;0,B4412,"")</f>
        <v/>
      </c>
      <c r="B4412">
        <f>Weighting!$C$20</f>
        <v>1.8151219505000002</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20</v>
      </c>
      <c r="I4412">
        <f t="shared" si="550"/>
        <v>0</v>
      </c>
      <c r="J4412">
        <f t="shared" si="551"/>
        <v>0</v>
      </c>
      <c r="K4412">
        <f>J4412*Weighting!$W$20</f>
        <v>0</v>
      </c>
      <c r="M4412" s="14"/>
    </row>
    <row r="4413" spans="1:13" x14ac:dyDescent="0.45">
      <c r="A4413" s="32" t="str">
        <f>IF(Weighting!$P$21&gt;0,B4413,"")</f>
        <v/>
      </c>
      <c r="B4413">
        <f>Weighting!$C$21</f>
        <v>1.9207967472000003</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20</v>
      </c>
      <c r="I4413">
        <f t="shared" si="550"/>
        <v>0</v>
      </c>
      <c r="J4413">
        <f t="shared" si="551"/>
        <v>0</v>
      </c>
      <c r="K4413">
        <f>J4413*Weighting!$W$21</f>
        <v>0</v>
      </c>
      <c r="M4413" s="14"/>
    </row>
    <row r="4414" spans="1:13" x14ac:dyDescent="0.45">
      <c r="A4414" s="32" t="str">
        <f>IF(Weighting!$P$22&gt;0,B4414,"")</f>
        <v/>
      </c>
      <c r="B4414">
        <f>Weighting!$C$22</f>
        <v>2.0264715439000001</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20</v>
      </c>
      <c r="I4414">
        <f t="shared" si="550"/>
        <v>0</v>
      </c>
      <c r="J4414">
        <f t="shared" si="551"/>
        <v>0</v>
      </c>
      <c r="K4414">
        <f>J4414*Weighting!$W$22</f>
        <v>0</v>
      </c>
      <c r="M4414" s="14"/>
    </row>
    <row r="4415" spans="1:13" x14ac:dyDescent="0.45">
      <c r="A4415" s="32" t="str">
        <f>IF(Weighting!$P$23&gt;0,B4415,"")</f>
        <v/>
      </c>
      <c r="B4415">
        <f>Weighting!$C$23</f>
        <v>2.1321463405999999</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20</v>
      </c>
      <c r="I4415">
        <f t="shared" si="550"/>
        <v>0</v>
      </c>
      <c r="J4415">
        <f t="shared" si="551"/>
        <v>0</v>
      </c>
      <c r="K4415">
        <f>J4415*Weighting!$W$23</f>
        <v>0</v>
      </c>
      <c r="M4415" s="14"/>
    </row>
    <row r="4416" spans="1:13" x14ac:dyDescent="0.45">
      <c r="A4416" s="32" t="str">
        <f>IF(Weighting!$P$24&gt;0,B4416,"")</f>
        <v/>
      </c>
      <c r="B4416">
        <f>Weighting!$C$24</f>
        <v>2.2378211372999997</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20</v>
      </c>
      <c r="I4416">
        <f t="shared" si="550"/>
        <v>0</v>
      </c>
      <c r="J4416">
        <f t="shared" si="551"/>
        <v>0</v>
      </c>
      <c r="K4416">
        <f>J4416*Weighting!$W$24</f>
        <v>0</v>
      </c>
      <c r="M4416" s="14"/>
    </row>
    <row r="4417" spans="1:25" x14ac:dyDescent="0.45">
      <c r="A4417" s="32" t="str">
        <f>IF(Weighting!$P$25&gt;0,B4417,"")</f>
        <v/>
      </c>
      <c r="B4417">
        <f>Weighting!$C$25</f>
        <v>2.3434959339999994</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20</v>
      </c>
      <c r="I4417">
        <f t="shared" si="550"/>
        <v>0</v>
      </c>
      <c r="J4417">
        <f t="shared" si="551"/>
        <v>0</v>
      </c>
      <c r="K4417">
        <f>J4417*Weighting!$W$25</f>
        <v>0</v>
      </c>
      <c r="M4417" s="14"/>
    </row>
    <row r="4418" spans="1:25" x14ac:dyDescent="0.45">
      <c r="O4418"/>
      <c r="P4418"/>
      <c r="Q4418"/>
      <c r="R4418"/>
    </row>
    <row r="4419" spans="1:25" ht="23.15" x14ac:dyDescent="0.6">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20</v>
      </c>
      <c r="N4419" s="27">
        <f>IF('Input and Summary Results'!$J$16="minimum",'Bin Analysis'!X4420/(M4419-1),'Bin Analysis'!Y4419/('Bin Analysis'!M4419-1))</f>
        <v>0</v>
      </c>
      <c r="O4419" s="27">
        <f>IF(M4419=FALSE,NA(),(VLOOKUP(1,C4422:K4441,4,FALSE))/(M4419-1))</f>
        <v>0.15789473684210525</v>
      </c>
      <c r="P4419" s="27">
        <f>IF(M4419=FALSE,NA(),SUM(J4422:J4441)/Weighting!$S$5)</f>
        <v>0.8</v>
      </c>
      <c r="Q4419" s="27">
        <f>IF(M4419=FALSE,NA(),SUM(K4422:K4441)/Weighting!$S$6)</f>
        <v>0.78260869565217395</v>
      </c>
      <c r="R4419" s="27">
        <f>IF(M4419=FALSE,NA(),(VLOOKUP(1,G4422:K4441,3,FALSE))/(M4419-1))</f>
        <v>0.47368421052631576</v>
      </c>
      <c r="S4419" s="22" t="str">
        <f>IF(M4419=FALSE,NA(),IF(SUM(J4422:J4441)=2,"yes","no"))</f>
        <v>no</v>
      </c>
      <c r="X4419" s="2" cm="2">
        <f t="array" ref="X4419:X4420">FREQUENCY(IF('Data Transformation'!$B$425:$B$6424='Bin Analysis'!L4419,'Data Transformation'!$G$425:$G$6424),'Data Transformation'!$U$11)</f>
        <v>19</v>
      </c>
      <c r="Y4419" s="2" cm="2">
        <f t="array" ref="Y4419:Y4420">FREQUENCY(IF('Data Transformation'!$B$425:$B$6424='Bin Analysis'!L4419,'Data Transformation'!$G$425:$G$6424),'Data Transformation'!$U$12)</f>
        <v>16</v>
      </c>
    </row>
    <row r="4420" spans="1:25" x14ac:dyDescent="0.45">
      <c r="A4420" s="14" t="s">
        <v>67</v>
      </c>
      <c r="B4420" t="s">
        <v>47</v>
      </c>
      <c r="C4420" t="s">
        <v>5</v>
      </c>
      <c r="D4420" t="s">
        <v>100</v>
      </c>
      <c r="E4420" t="s">
        <v>101</v>
      </c>
      <c r="F4420" t="s">
        <v>102</v>
      </c>
      <c r="G4420" t="s">
        <v>70</v>
      </c>
      <c r="H4420" t="s">
        <v>31</v>
      </c>
      <c r="I4420" t="s">
        <v>32</v>
      </c>
      <c r="J4420" t="s">
        <v>46</v>
      </c>
      <c r="K4420" s="14" t="s">
        <v>45</v>
      </c>
      <c r="M4420" s="14"/>
      <c r="X4420" s="2">
        <v>0</v>
      </c>
      <c r="Y4420" s="2">
        <v>3</v>
      </c>
    </row>
    <row r="4421" spans="1:25" x14ac:dyDescent="0.4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45">
      <c r="A4422" s="32">
        <f>IF(Weighting!$P$6&gt;0,B4422,"")</f>
        <v>0.3356747967</v>
      </c>
      <c r="B4422">
        <f>Weighting!$C$6</f>
        <v>0.3356747967</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9</v>
      </c>
      <c r="I4422">
        <f>H4422-H4421</f>
        <v>9</v>
      </c>
      <c r="J4422">
        <f>IF(I4422=0,0,1)</f>
        <v>1</v>
      </c>
      <c r="K4422">
        <f>J4422*Weighting!$W$6</f>
        <v>1</v>
      </c>
      <c r="M4422" s="14"/>
    </row>
    <row r="4423" spans="1:25" x14ac:dyDescent="0.45">
      <c r="A4423" s="32">
        <f>IF(Weighting!$P$7&gt;0,B4423,"")</f>
        <v>0.44134959340000002</v>
      </c>
      <c r="B4423">
        <f>Weighting!$C$7</f>
        <v>0.44134959340000002</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10</v>
      </c>
      <c r="I4423">
        <f t="shared" ref="I4423:I4441" si="553">H4423-H4422</f>
        <v>1</v>
      </c>
      <c r="J4423">
        <f>IF(I4423=0,0,1)</f>
        <v>1</v>
      </c>
      <c r="K4423">
        <f>J4423*Weighting!$W$7</f>
        <v>2</v>
      </c>
      <c r="M4423" s="14"/>
    </row>
    <row r="4424" spans="1:25" x14ac:dyDescent="0.45">
      <c r="A4424" s="32">
        <f>IF(Weighting!$P$8&gt;0,B4424,"")</f>
        <v>0.54702439010000004</v>
      </c>
      <c r="B4424">
        <f>Weighting!$C$8</f>
        <v>0.54702439010000004</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12</v>
      </c>
      <c r="I4424">
        <f t="shared" si="553"/>
        <v>2</v>
      </c>
      <c r="J4424">
        <f t="shared" ref="J4424:J4441" si="554">IF(I4424=0,0,1)</f>
        <v>1</v>
      </c>
      <c r="K4424">
        <f>J4424*Weighting!$W$8</f>
        <v>3</v>
      </c>
      <c r="M4424" s="14"/>
    </row>
    <row r="4425" spans="1:25" x14ac:dyDescent="0.45">
      <c r="A4425" s="32">
        <f>IF(Weighting!$P$9&gt;0,B4425,"")</f>
        <v>0.65269918680000005</v>
      </c>
      <c r="B4425" s="50">
        <f>Weighting!$C$9</f>
        <v>0.65269918680000005</v>
      </c>
      <c r="C4425">
        <f>Weighting!$F$9</f>
        <v>0</v>
      </c>
      <c r="D4425" t="b">
        <f>IF(C4425=1,'Data Transformation'!$G$3+0.5*'Data Transformation'!$W$25,IF(C4426=1,D4426-'Data Transformation'!$W$25,FALSE))</f>
        <v>0</v>
      </c>
      <c r="E4425" t="str">
        <f t="array" ref="E4425">IF(ISLOGICAL(D4425),"",FREQUENCY(IF('Data Transformation'!$B$425:$B$8425='Bin Analysis'!$B4419,'Data Transformation'!$G$425:$G$8425),D4425))</f>
        <v/>
      </c>
      <c r="F4425" t="str">
        <f t="shared" si="552"/>
        <v/>
      </c>
      <c r="G4425">
        <f>Weighting!$H$9</f>
        <v>0</v>
      </c>
      <c r="H4425">
        <f t="array" ref="H4425">FREQUENCY(IF('Data Transformation'!$B$4:$B$8425=B4419,'Data Transformation'!$G$4:$G$8425),'Bin Analysis'!$B4425)</f>
        <v>13</v>
      </c>
      <c r="I4425">
        <f t="shared" si="553"/>
        <v>1</v>
      </c>
      <c r="J4425">
        <f t="shared" si="554"/>
        <v>1</v>
      </c>
      <c r="K4425">
        <f>J4425*Weighting!$W$9</f>
        <v>3</v>
      </c>
      <c r="M4425" s="14"/>
    </row>
    <row r="4426" spans="1:25" x14ac:dyDescent="0.45">
      <c r="A4426" s="32">
        <f>IF(Weighting!$P$10&gt;0,B4426,"")</f>
        <v>0.75837398350000007</v>
      </c>
      <c r="B4426">
        <f>Weighting!$C$10</f>
        <v>0.75837398350000007</v>
      </c>
      <c r="C4426">
        <f>Weighting!$F$10</f>
        <v>0</v>
      </c>
      <c r="D4426" t="b">
        <f>IF(C4426=1,'Data Transformation'!$G$3+0.5*'Data Transformation'!$W$25,IF(C4427=1,D4427-'Data Transformation'!$W$25,FALSE))</f>
        <v>0</v>
      </c>
      <c r="E4426" t="str">
        <f t="array" ref="E4426">IF(ISLOGICAL(D4426),"",FREQUENCY(IF('Data Transformation'!$B$425:$B$8425='Bin Analysis'!$B4419,'Data Transformation'!$G$425:$G$8425),D4426))</f>
        <v/>
      </c>
      <c r="F4426" t="str">
        <f t="shared" si="552"/>
        <v/>
      </c>
      <c r="G4426">
        <f>Weighting!$H$10</f>
        <v>0</v>
      </c>
      <c r="H4426">
        <f t="array" ref="H4426">FREQUENCY(IF('Data Transformation'!$B$4:$B$8425=B4419,'Data Transformation'!$G$4:$G$8425),'Bin Analysis'!$B4426)</f>
        <v>16</v>
      </c>
      <c r="I4426">
        <f t="shared" si="553"/>
        <v>3</v>
      </c>
      <c r="J4426">
        <f t="shared" si="554"/>
        <v>1</v>
      </c>
      <c r="K4426">
        <f>J4426*Weighting!$W$10</f>
        <v>3</v>
      </c>
      <c r="M4426" s="14"/>
    </row>
    <row r="4427" spans="1:25" x14ac:dyDescent="0.45">
      <c r="A4427" s="32">
        <f>IF(Weighting!$P$11&gt;0,B4427,"")</f>
        <v>0.86404878020000009</v>
      </c>
      <c r="B4427">
        <f>Weighting!$C$11</f>
        <v>0.86404878020000009</v>
      </c>
      <c r="C4427">
        <f>Weighting!$F$11</f>
        <v>0</v>
      </c>
      <c r="D4427" t="b">
        <f>IF(C4427=1,'Data Transformation'!$G$3+0.5*'Data Transformation'!$W$25,IF(C4428=1,D4428-'Data Transformation'!$W$25,FALSE))</f>
        <v>0</v>
      </c>
      <c r="E4427" t="str">
        <f t="array" ref="E4427">IF(ISLOGICAL(D4427),"",FREQUENCY(IF('Data Transformation'!$B$425:$B$8425='Bin Analysis'!$B4419,'Data Transformation'!$G$425:$G$8425),D4427))</f>
        <v/>
      </c>
      <c r="F4427" t="str">
        <f t="shared" si="552"/>
        <v/>
      </c>
      <c r="G4427">
        <f>Weighting!$H$11</f>
        <v>0</v>
      </c>
      <c r="H4427">
        <f t="array" ref="H4427">FREQUENCY(IF('Data Transformation'!$B$4:$B$8425=B4419,'Data Transformation'!$G$4:$G$8425),'Bin Analysis'!$B4427)</f>
        <v>17</v>
      </c>
      <c r="I4427">
        <f t="shared" si="553"/>
        <v>1</v>
      </c>
      <c r="J4427">
        <f t="shared" si="554"/>
        <v>1</v>
      </c>
      <c r="K4427">
        <f>J4427*Weighting!$W$11</f>
        <v>3</v>
      </c>
      <c r="M4427" s="14"/>
    </row>
    <row r="4428" spans="1:25" x14ac:dyDescent="0.45">
      <c r="A4428" s="32">
        <f>IF(Weighting!$P$12&gt;0,B4428,"")</f>
        <v>0.96972357690000011</v>
      </c>
      <c r="B4428">
        <f>Weighting!$C$12</f>
        <v>0.96972357690000011</v>
      </c>
      <c r="C4428">
        <f>Weighting!$F$12</f>
        <v>0</v>
      </c>
      <c r="D4428">
        <f>IF(C4428=1,'Data Transformation'!$G$3+0.5*'Data Transformation'!$W$25,IF(C4429=1,D4429-'Data Transformation'!$W$25,FALSE))</f>
        <v>0.76999999999999991</v>
      </c>
      <c r="E4428">
        <f t="array" ref="E4428">IF(ISLOGICAL(D4428),"",FREQUENCY(IF('Data Transformation'!$B$425:$B$8425='Bin Analysis'!$B4419,'Data Transformation'!$G$425:$G$8425),D4428))</f>
        <v>16</v>
      </c>
      <c r="F4428" t="e">
        <f t="shared" si="552"/>
        <v>#VALUE!</v>
      </c>
      <c r="G4428">
        <f>Weighting!$H$12</f>
        <v>0</v>
      </c>
      <c r="H4428">
        <f t="array" ref="H4428">FREQUENCY(IF('Data Transformation'!$B$4:$B$8425=B4419,'Data Transformation'!$G$4:$G$8425),'Bin Analysis'!$B4428)</f>
        <v>18</v>
      </c>
      <c r="I4428">
        <f t="shared" si="553"/>
        <v>1</v>
      </c>
      <c r="J4428">
        <f t="shared" si="554"/>
        <v>1</v>
      </c>
      <c r="K4428">
        <f>J4428*Weighting!$W$12</f>
        <v>2</v>
      </c>
      <c r="M4428" s="14"/>
    </row>
    <row r="4429" spans="1:25" x14ac:dyDescent="0.45">
      <c r="A4429" s="32">
        <f>IF(Weighting!$P$13&gt;0,B4429,"")</f>
        <v>1.0753983736000001</v>
      </c>
      <c r="B4429">
        <f>Weighting!$C$13</f>
        <v>1.0753983736000001</v>
      </c>
      <c r="C4429">
        <f>Weighting!$F$13</f>
        <v>1</v>
      </c>
      <c r="D4429">
        <f>IF(C4429=1,'Data Transformation'!$G$3+0.5*'Data Transformation'!$W$25,IF(C4430=1,D4430-'Data Transformation'!$W$25,FALSE))</f>
        <v>1.17</v>
      </c>
      <c r="E4429">
        <f t="array" ref="E4429">IF(ISLOGICAL(D4429),"",FREQUENCY(IF('Data Transformation'!$B$425:$B$8425='Bin Analysis'!$B4419,'Data Transformation'!$G$425:$G$8425),D4429))</f>
        <v>19</v>
      </c>
      <c r="F4429">
        <f t="shared" si="552"/>
        <v>3</v>
      </c>
      <c r="G4429">
        <f>Weighting!$H$13</f>
        <v>0</v>
      </c>
      <c r="H4429">
        <f t="array" ref="H4429">FREQUENCY(IF('Data Transformation'!$B$4:$B$8425=B4419,'Data Transformation'!$G$4:$G$8425),'Bin Analysis'!$B4429)</f>
        <v>20</v>
      </c>
      <c r="I4429">
        <f t="shared" si="553"/>
        <v>2</v>
      </c>
      <c r="J4429">
        <f t="shared" si="554"/>
        <v>1</v>
      </c>
      <c r="K4429">
        <f>J4429*Weighting!$W$13</f>
        <v>1</v>
      </c>
      <c r="M4429" s="14"/>
    </row>
    <row r="4430" spans="1:25" x14ac:dyDescent="0.45">
      <c r="A4430" s="32">
        <f>IF(Weighting!$P$14&gt;0,B4430,"")</f>
        <v>1.1810731703000001</v>
      </c>
      <c r="B4430">
        <f>Weighting!$C$14</f>
        <v>1.1810731703000001</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20</v>
      </c>
      <c r="I4430">
        <f t="shared" si="553"/>
        <v>0</v>
      </c>
      <c r="J4430">
        <f t="shared" si="554"/>
        <v>0</v>
      </c>
      <c r="K4430">
        <f>J4430*Weighting!$W$14</f>
        <v>0</v>
      </c>
      <c r="M4430" s="14"/>
    </row>
    <row r="4431" spans="1:25" x14ac:dyDescent="0.45">
      <c r="A4431" s="32">
        <f>IF(Weighting!$P$15&gt;0,B4431,"")</f>
        <v>1.2867489670000001</v>
      </c>
      <c r="B4431">
        <f>Weighting!$C$15</f>
        <v>1.2867489670000001</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20</v>
      </c>
      <c r="I4431">
        <f t="shared" si="553"/>
        <v>0</v>
      </c>
      <c r="J4431">
        <f t="shared" si="554"/>
        <v>0</v>
      </c>
      <c r="K4431">
        <f>J4431*Weighting!$W$15</f>
        <v>0</v>
      </c>
      <c r="M4431" s="14"/>
    </row>
    <row r="4432" spans="1:25" x14ac:dyDescent="0.45">
      <c r="A4432" s="32" t="str">
        <f>IF(Weighting!$P$16&gt;0,B4432,"")</f>
        <v/>
      </c>
      <c r="B4432">
        <f>Weighting!$C$16</f>
        <v>1.3924227637000002</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20</v>
      </c>
      <c r="I4432">
        <f t="shared" si="553"/>
        <v>0</v>
      </c>
      <c r="J4432">
        <f t="shared" si="554"/>
        <v>0</v>
      </c>
      <c r="K4432">
        <f>J4432*Weighting!$W$16</f>
        <v>0</v>
      </c>
      <c r="M4432" s="14"/>
    </row>
    <row r="4433" spans="1:25" x14ac:dyDescent="0.45">
      <c r="A4433" s="32" t="str">
        <f>IF(Weighting!$P$17&gt;0,B4433,"")</f>
        <v/>
      </c>
      <c r="B4433">
        <f>Weighting!$C$17</f>
        <v>1.4980975604000002</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20</v>
      </c>
      <c r="I4433">
        <f t="shared" si="553"/>
        <v>0</v>
      </c>
      <c r="J4433">
        <f t="shared" si="554"/>
        <v>0</v>
      </c>
      <c r="K4433">
        <f>J4433*Weighting!$W$17</f>
        <v>0</v>
      </c>
      <c r="M4433" s="14"/>
    </row>
    <row r="4434" spans="1:25" x14ac:dyDescent="0.45">
      <c r="A4434" s="32" t="str">
        <f>IF(Weighting!$P$18&gt;0,B4434,"")</f>
        <v/>
      </c>
      <c r="B4434">
        <f>Weighting!$C$18</f>
        <v>1.6037723571000002</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20</v>
      </c>
      <c r="I4434">
        <f t="shared" si="553"/>
        <v>0</v>
      </c>
      <c r="J4434">
        <f t="shared" si="554"/>
        <v>0</v>
      </c>
      <c r="K4434">
        <f>J4434*Weighting!$W$18</f>
        <v>0</v>
      </c>
      <c r="M4434" s="14"/>
    </row>
    <row r="4435" spans="1:25" x14ac:dyDescent="0.45">
      <c r="A4435" s="32" t="str">
        <f>IF(Weighting!$P$19&gt;0,B4435,"")</f>
        <v/>
      </c>
      <c r="B4435">
        <f>Weighting!$C$19</f>
        <v>1.7094471538000002</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20</v>
      </c>
      <c r="I4435">
        <f t="shared" si="553"/>
        <v>0</v>
      </c>
      <c r="J4435">
        <f t="shared" si="554"/>
        <v>0</v>
      </c>
      <c r="K4435">
        <f>J4435*Weighting!$W$19</f>
        <v>0</v>
      </c>
      <c r="M4435" s="14"/>
    </row>
    <row r="4436" spans="1:25" x14ac:dyDescent="0.45">
      <c r="A4436" s="32" t="str">
        <f>IF(Weighting!$P$20&gt;0,B4436,"")</f>
        <v/>
      </c>
      <c r="B4436">
        <f>Weighting!$C$20</f>
        <v>1.8151219505000002</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20</v>
      </c>
      <c r="I4436">
        <f t="shared" si="553"/>
        <v>0</v>
      </c>
      <c r="J4436">
        <f t="shared" si="554"/>
        <v>0</v>
      </c>
      <c r="K4436">
        <f>J4436*Weighting!$W$20</f>
        <v>0</v>
      </c>
      <c r="M4436" s="14"/>
    </row>
    <row r="4437" spans="1:25" x14ac:dyDescent="0.45">
      <c r="A4437" s="32" t="str">
        <f>IF(Weighting!$P$21&gt;0,B4437,"")</f>
        <v/>
      </c>
      <c r="B4437">
        <f>Weighting!$C$21</f>
        <v>1.9207967472000003</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20</v>
      </c>
      <c r="I4437">
        <f t="shared" si="553"/>
        <v>0</v>
      </c>
      <c r="J4437">
        <f t="shared" si="554"/>
        <v>0</v>
      </c>
      <c r="K4437">
        <f>J4437*Weighting!$W$21</f>
        <v>0</v>
      </c>
      <c r="M4437" s="14"/>
    </row>
    <row r="4438" spans="1:25" x14ac:dyDescent="0.45">
      <c r="A4438" s="32" t="str">
        <f>IF(Weighting!$P$22&gt;0,B4438,"")</f>
        <v/>
      </c>
      <c r="B4438">
        <f>Weighting!$C$22</f>
        <v>2.0264715439000001</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20</v>
      </c>
      <c r="I4438">
        <f t="shared" si="553"/>
        <v>0</v>
      </c>
      <c r="J4438">
        <f t="shared" si="554"/>
        <v>0</v>
      </c>
      <c r="K4438">
        <f>J4438*Weighting!$W$22</f>
        <v>0</v>
      </c>
      <c r="M4438" s="14"/>
    </row>
    <row r="4439" spans="1:25" x14ac:dyDescent="0.45">
      <c r="A4439" s="32" t="str">
        <f>IF(Weighting!$P$23&gt;0,B4439,"")</f>
        <v/>
      </c>
      <c r="B4439">
        <f>Weighting!$C$23</f>
        <v>2.1321463405999999</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20</v>
      </c>
      <c r="I4439">
        <f t="shared" si="553"/>
        <v>0</v>
      </c>
      <c r="J4439">
        <f t="shared" si="554"/>
        <v>0</v>
      </c>
      <c r="K4439">
        <f>J4439*Weighting!$W$23</f>
        <v>0</v>
      </c>
      <c r="M4439" s="14"/>
    </row>
    <row r="4440" spans="1:25" x14ac:dyDescent="0.45">
      <c r="A4440" s="32" t="str">
        <f>IF(Weighting!$P$24&gt;0,B4440,"")</f>
        <v/>
      </c>
      <c r="B4440">
        <f>Weighting!$C$24</f>
        <v>2.2378211372999997</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20</v>
      </c>
      <c r="I4440">
        <f t="shared" si="553"/>
        <v>0</v>
      </c>
      <c r="J4440">
        <f t="shared" si="554"/>
        <v>0</v>
      </c>
      <c r="K4440">
        <f>J4440*Weighting!$W$24</f>
        <v>0</v>
      </c>
      <c r="M4440" s="14"/>
    </row>
    <row r="4441" spans="1:25" x14ac:dyDescent="0.45">
      <c r="A4441" s="32" t="str">
        <f>IF(Weighting!$P$25&gt;0,B4441,"")</f>
        <v/>
      </c>
      <c r="B4441">
        <f>Weighting!$C$25</f>
        <v>2.3434959339999994</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20</v>
      </c>
      <c r="I4441">
        <f t="shared" si="553"/>
        <v>0</v>
      </c>
      <c r="J4441">
        <f t="shared" si="554"/>
        <v>0</v>
      </c>
      <c r="K4441">
        <f>J4441*Weighting!$W$25</f>
        <v>0</v>
      </c>
      <c r="M4441" s="14"/>
    </row>
    <row r="4442" spans="1:25" x14ac:dyDescent="0.45">
      <c r="N4442" s="57"/>
      <c r="O4442"/>
      <c r="P4442"/>
      <c r="Q4442"/>
      <c r="R4442"/>
    </row>
    <row r="4443" spans="1:25" ht="23.15" x14ac:dyDescent="0.6">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18</v>
      </c>
      <c r="N4443" s="27">
        <f>IF('Input and Summary Results'!$J$16="minimum",'Bin Analysis'!X4444/(M4443-1),'Bin Analysis'!Y4443/('Bin Analysis'!M4443-1))</f>
        <v>0</v>
      </c>
      <c r="O4443" s="27">
        <f>IF(M4443=FALSE,NA(),(VLOOKUP(1,C4446:K4465,4,FALSE))/(M4443-1))</f>
        <v>0.6470588235294118</v>
      </c>
      <c r="P4443" s="27">
        <f>IF(M4443=FALSE,NA(),SUM(J4446:J4465)/Weighting!$S$5)</f>
        <v>0.6</v>
      </c>
      <c r="Q4443" s="27">
        <f>IF(M4443=FALSE,NA(),SUM(K4446:K4465)/Weighting!$S$6)</f>
        <v>0.52173913043478259</v>
      </c>
      <c r="R4443" s="27">
        <f>IF(M4443=FALSE,NA(),(VLOOKUP(1,G4446:K4465,3,FALSE))/(M4443-1))</f>
        <v>0.17647058823529413</v>
      </c>
      <c r="S4443" s="22" t="str">
        <f>IF(M4443=FALSE,NA(),IF(SUM(J4446:J4465)=2,"yes","no"))</f>
        <v>no</v>
      </c>
      <c r="X4443" s="2" cm="2">
        <f t="array" ref="X4443:X4444">FREQUENCY(IF('Data Transformation'!$B$425:$B$6424='Bin Analysis'!L4443,'Data Transformation'!$G$425:$G$6424),'Data Transformation'!$U$11)</f>
        <v>17</v>
      </c>
      <c r="Y4443" s="2" cm="2">
        <f t="array" ref="Y4443:Y4444">FREQUENCY(IF('Data Transformation'!$B$425:$B$6424='Bin Analysis'!L4443,'Data Transformation'!$G$425:$G$6424),'Data Transformation'!$U$12)</f>
        <v>6</v>
      </c>
    </row>
    <row r="4444" spans="1:25" x14ac:dyDescent="0.45">
      <c r="A4444" s="14" t="s">
        <v>67</v>
      </c>
      <c r="B4444" t="s">
        <v>47</v>
      </c>
      <c r="C4444" t="s">
        <v>5</v>
      </c>
      <c r="D4444" t="s">
        <v>100</v>
      </c>
      <c r="E4444" t="s">
        <v>101</v>
      </c>
      <c r="F4444" t="s">
        <v>102</v>
      </c>
      <c r="G4444" t="s">
        <v>70</v>
      </c>
      <c r="H4444" t="s">
        <v>31</v>
      </c>
      <c r="I4444" t="s">
        <v>32</v>
      </c>
      <c r="J4444" t="s">
        <v>46</v>
      </c>
      <c r="K4444" s="14" t="s">
        <v>45</v>
      </c>
      <c r="M4444" s="14"/>
      <c r="X4444" s="2">
        <v>0</v>
      </c>
      <c r="Y4444" s="2">
        <v>11</v>
      </c>
    </row>
    <row r="4445" spans="1:25" x14ac:dyDescent="0.4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45">
      <c r="A4446" s="32">
        <f>IF(Weighting!$P$6&gt;0,B4446,"")</f>
        <v>0.3356747967</v>
      </c>
      <c r="B4446">
        <f>Weighting!$C$6</f>
        <v>0.3356747967</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3</v>
      </c>
      <c r="I4446">
        <f>H4446-H4445</f>
        <v>3</v>
      </c>
      <c r="J4446">
        <f>IF(I4446=0,0,1)</f>
        <v>1</v>
      </c>
      <c r="K4446">
        <f>J4446*Weighting!$W$6</f>
        <v>1</v>
      </c>
      <c r="M4446" s="14"/>
    </row>
    <row r="4447" spans="1:25" x14ac:dyDescent="0.45">
      <c r="A4447" s="32">
        <f>IF(Weighting!$P$7&gt;0,B4447,"")</f>
        <v>0.44134959340000002</v>
      </c>
      <c r="B4447">
        <f>Weighting!$C$7</f>
        <v>0.44134959340000002</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4</v>
      </c>
      <c r="I4447">
        <f t="shared" ref="I4447:I4465" si="556">H4447-H4446</f>
        <v>1</v>
      </c>
      <c r="J4447">
        <f>IF(I4447=0,0,1)</f>
        <v>1</v>
      </c>
      <c r="K4447">
        <f>J4447*Weighting!$W$7</f>
        <v>2</v>
      </c>
      <c r="M4447" s="14"/>
    </row>
    <row r="4448" spans="1:25" x14ac:dyDescent="0.45">
      <c r="A4448" s="32">
        <f>IF(Weighting!$P$8&gt;0,B4448,"")</f>
        <v>0.54702439010000004</v>
      </c>
      <c r="B4448">
        <f>Weighting!$C$8</f>
        <v>0.54702439010000004</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4</v>
      </c>
      <c r="I4448">
        <f t="shared" si="556"/>
        <v>0</v>
      </c>
      <c r="J4448">
        <f t="shared" ref="J4448:J4465" si="557">IF(I4448=0,0,1)</f>
        <v>0</v>
      </c>
      <c r="K4448">
        <f>J4448*Weighting!$W$8</f>
        <v>0</v>
      </c>
      <c r="M4448" s="14"/>
    </row>
    <row r="4449" spans="1:13" x14ac:dyDescent="0.45">
      <c r="A4449" s="32">
        <f>IF(Weighting!$P$9&gt;0,B4449,"")</f>
        <v>0.65269918680000005</v>
      </c>
      <c r="B4449" s="50">
        <f>Weighting!$C$9</f>
        <v>0.65269918680000005</v>
      </c>
      <c r="C4449">
        <f>Weighting!$F$9</f>
        <v>0</v>
      </c>
      <c r="D4449" t="b">
        <f>IF(C4449=1,'Data Transformation'!$G$3+0.5*'Data Transformation'!$W$25,IF(C4450=1,D4450-'Data Transformation'!$W$25,FALSE))</f>
        <v>0</v>
      </c>
      <c r="E4449" t="str">
        <f t="array" ref="E4449">IF(ISLOGICAL(D4449),"",FREQUENCY(IF('Data Transformation'!$B$425:$B$8425='Bin Analysis'!$B4443,'Data Transformation'!$G$425:$G$8425),D4449))</f>
        <v/>
      </c>
      <c r="F4449" t="str">
        <f t="shared" si="555"/>
        <v/>
      </c>
      <c r="G4449">
        <f>Weighting!$H$9</f>
        <v>0</v>
      </c>
      <c r="H4449">
        <f t="array" ref="H4449">FREQUENCY(IF('Data Transformation'!$B$4:$B$8425=B4443,'Data Transformation'!$G$4:$G$8425),'Bin Analysis'!$B4449)</f>
        <v>5</v>
      </c>
      <c r="I4449">
        <f t="shared" si="556"/>
        <v>1</v>
      </c>
      <c r="J4449">
        <f t="shared" si="557"/>
        <v>1</v>
      </c>
      <c r="K4449">
        <f>J4449*Weighting!$W$9</f>
        <v>3</v>
      </c>
      <c r="M4449" s="14"/>
    </row>
    <row r="4450" spans="1:13" x14ac:dyDescent="0.45">
      <c r="A4450" s="32">
        <f>IF(Weighting!$P$10&gt;0,B4450,"")</f>
        <v>0.75837398350000007</v>
      </c>
      <c r="B4450">
        <f>Weighting!$C$10</f>
        <v>0.75837398350000007</v>
      </c>
      <c r="C4450">
        <f>Weighting!$F$10</f>
        <v>0</v>
      </c>
      <c r="D4450" t="b">
        <f>IF(C4450=1,'Data Transformation'!$G$3+0.5*'Data Transformation'!$W$25,IF(C4451=1,D4451-'Data Transformation'!$W$25,FALSE))</f>
        <v>0</v>
      </c>
      <c r="E4450" t="str">
        <f t="array" ref="E4450">IF(ISLOGICAL(D4450),"",FREQUENCY(IF('Data Transformation'!$B$425:$B$8425='Bin Analysis'!$B4443,'Data Transformation'!$G$425:$G$8425),D4450))</f>
        <v/>
      </c>
      <c r="F4450" t="str">
        <f t="shared" si="555"/>
        <v/>
      </c>
      <c r="G4450">
        <f>Weighting!$H$10</f>
        <v>0</v>
      </c>
      <c r="H4450">
        <f t="array" ref="H4450">FREQUENCY(IF('Data Transformation'!$B$4:$B$8425=B4443,'Data Transformation'!$G$4:$G$8425),'Bin Analysis'!$B4450)</f>
        <v>5</v>
      </c>
      <c r="I4450">
        <f t="shared" si="556"/>
        <v>0</v>
      </c>
      <c r="J4450">
        <f t="shared" si="557"/>
        <v>0</v>
      </c>
      <c r="K4450">
        <f>J4450*Weighting!$W$10</f>
        <v>0</v>
      </c>
      <c r="M4450" s="14"/>
    </row>
    <row r="4451" spans="1:13" x14ac:dyDescent="0.45">
      <c r="A4451" s="32">
        <f>IF(Weighting!$P$11&gt;0,B4451,"")</f>
        <v>0.86404878020000009</v>
      </c>
      <c r="B4451">
        <f>Weighting!$C$11</f>
        <v>0.86404878020000009</v>
      </c>
      <c r="C4451">
        <f>Weighting!$F$11</f>
        <v>0</v>
      </c>
      <c r="D4451" t="b">
        <f>IF(C4451=1,'Data Transformation'!$G$3+0.5*'Data Transformation'!$W$25,IF(C4452=1,D4452-'Data Transformation'!$W$25,FALSE))</f>
        <v>0</v>
      </c>
      <c r="E4451" t="str">
        <f t="array" ref="E4451">IF(ISLOGICAL(D4451),"",FREQUENCY(IF('Data Transformation'!$B$425:$B$8425='Bin Analysis'!$B4443,'Data Transformation'!$G$425:$G$8425),D4451))</f>
        <v/>
      </c>
      <c r="F4451" t="str">
        <f t="shared" si="555"/>
        <v/>
      </c>
      <c r="G4451">
        <f>Weighting!$H$11</f>
        <v>0</v>
      </c>
      <c r="H4451">
        <f t="array" ref="H4451">FREQUENCY(IF('Data Transformation'!$B$4:$B$8425=B4443,'Data Transformation'!$G$4:$G$8425),'Bin Analysis'!$B4451)</f>
        <v>7</v>
      </c>
      <c r="I4451">
        <f t="shared" si="556"/>
        <v>2</v>
      </c>
      <c r="J4451">
        <f t="shared" si="557"/>
        <v>1</v>
      </c>
      <c r="K4451">
        <f>J4451*Weighting!$W$11</f>
        <v>3</v>
      </c>
      <c r="M4451" s="14"/>
    </row>
    <row r="4452" spans="1:13" x14ac:dyDescent="0.45">
      <c r="A4452" s="32">
        <f>IF(Weighting!$P$12&gt;0,B4452,"")</f>
        <v>0.96972357690000011</v>
      </c>
      <c r="B4452">
        <f>Weighting!$C$12</f>
        <v>0.96972357690000011</v>
      </c>
      <c r="C4452">
        <f>Weighting!$F$12</f>
        <v>0</v>
      </c>
      <c r="D4452">
        <f>IF(C4452=1,'Data Transformation'!$G$3+0.5*'Data Transformation'!$W$25,IF(C4453=1,D4453-'Data Transformation'!$W$25,FALSE))</f>
        <v>0.76999999999999991</v>
      </c>
      <c r="E4452">
        <f t="array" ref="E4452">IF(ISLOGICAL(D4452),"",FREQUENCY(IF('Data Transformation'!$B$425:$B$8425='Bin Analysis'!$B4443,'Data Transformation'!$G$425:$G$8425),D4452))</f>
        <v>6</v>
      </c>
      <c r="F4452" t="e">
        <f t="shared" si="555"/>
        <v>#VALUE!</v>
      </c>
      <c r="G4452">
        <f>Weighting!$H$12</f>
        <v>0</v>
      </c>
      <c r="H4452">
        <f t="array" ref="H4452">FREQUENCY(IF('Data Transformation'!$B$4:$B$8425=B4443,'Data Transformation'!$G$4:$G$8425),'Bin Analysis'!$B4452)</f>
        <v>12</v>
      </c>
      <c r="I4452">
        <f t="shared" si="556"/>
        <v>5</v>
      </c>
      <c r="J4452">
        <f t="shared" si="557"/>
        <v>1</v>
      </c>
      <c r="K4452">
        <f>J4452*Weighting!$W$12</f>
        <v>2</v>
      </c>
      <c r="M4452" s="14"/>
    </row>
    <row r="4453" spans="1:13" x14ac:dyDescent="0.45">
      <c r="A4453" s="32">
        <f>IF(Weighting!$P$13&gt;0,B4453,"")</f>
        <v>1.0753983736000001</v>
      </c>
      <c r="B4453">
        <f>Weighting!$C$13</f>
        <v>1.0753983736000001</v>
      </c>
      <c r="C4453">
        <f>Weighting!$F$13</f>
        <v>1</v>
      </c>
      <c r="D4453">
        <f>IF(C4453=1,'Data Transformation'!$G$3+0.5*'Data Transformation'!$W$25,IF(C4454=1,D4454-'Data Transformation'!$W$25,FALSE))</f>
        <v>1.17</v>
      </c>
      <c r="E4453">
        <f t="array" ref="E4453">IF(ISLOGICAL(D4453),"",FREQUENCY(IF('Data Transformation'!$B$425:$B$8425='Bin Analysis'!$B4443,'Data Transformation'!$G$425:$G$8425),D4453))</f>
        <v>17</v>
      </c>
      <c r="F4453">
        <f t="shared" si="555"/>
        <v>11</v>
      </c>
      <c r="G4453">
        <f>Weighting!$H$13</f>
        <v>0</v>
      </c>
      <c r="H4453">
        <f t="array" ref="H4453">FREQUENCY(IF('Data Transformation'!$B$4:$B$8425=B4443,'Data Transformation'!$G$4:$G$8425),'Bin Analysis'!$B4453)</f>
        <v>18</v>
      </c>
      <c r="I4453">
        <f t="shared" si="556"/>
        <v>6</v>
      </c>
      <c r="J4453">
        <f t="shared" si="557"/>
        <v>1</v>
      </c>
      <c r="K4453">
        <f>J4453*Weighting!$W$13</f>
        <v>1</v>
      </c>
      <c r="M4453" s="14"/>
    </row>
    <row r="4454" spans="1:13" x14ac:dyDescent="0.45">
      <c r="A4454" s="32">
        <f>IF(Weighting!$P$14&gt;0,B4454,"")</f>
        <v>1.1810731703000001</v>
      </c>
      <c r="B4454">
        <f>Weighting!$C$14</f>
        <v>1.1810731703000001</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18</v>
      </c>
      <c r="I4454">
        <f t="shared" si="556"/>
        <v>0</v>
      </c>
      <c r="J4454">
        <f t="shared" si="557"/>
        <v>0</v>
      </c>
      <c r="K4454">
        <f>J4454*Weighting!$W$14</f>
        <v>0</v>
      </c>
      <c r="M4454" s="14"/>
    </row>
    <row r="4455" spans="1:13" x14ac:dyDescent="0.45">
      <c r="A4455" s="32">
        <f>IF(Weighting!$P$15&gt;0,B4455,"")</f>
        <v>1.2867489670000001</v>
      </c>
      <c r="B4455">
        <f>Weighting!$C$15</f>
        <v>1.2867489670000001</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18</v>
      </c>
      <c r="I4455">
        <f t="shared" si="556"/>
        <v>0</v>
      </c>
      <c r="J4455">
        <f t="shared" si="557"/>
        <v>0</v>
      </c>
      <c r="K4455">
        <f>J4455*Weighting!$W$15</f>
        <v>0</v>
      </c>
      <c r="M4455" s="14"/>
    </row>
    <row r="4456" spans="1:13" x14ac:dyDescent="0.45">
      <c r="A4456" s="32" t="str">
        <f>IF(Weighting!$P$16&gt;0,B4456,"")</f>
        <v/>
      </c>
      <c r="B4456">
        <f>Weighting!$C$16</f>
        <v>1.3924227637000002</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18</v>
      </c>
      <c r="I4456">
        <f t="shared" si="556"/>
        <v>0</v>
      </c>
      <c r="J4456">
        <f t="shared" si="557"/>
        <v>0</v>
      </c>
      <c r="K4456">
        <f>J4456*Weighting!$W$16</f>
        <v>0</v>
      </c>
      <c r="M4456" s="14"/>
    </row>
    <row r="4457" spans="1:13" x14ac:dyDescent="0.45">
      <c r="A4457" s="32" t="str">
        <f>IF(Weighting!$P$17&gt;0,B4457,"")</f>
        <v/>
      </c>
      <c r="B4457">
        <f>Weighting!$C$17</f>
        <v>1.4980975604000002</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18</v>
      </c>
      <c r="I4457">
        <f t="shared" si="556"/>
        <v>0</v>
      </c>
      <c r="J4457">
        <f t="shared" si="557"/>
        <v>0</v>
      </c>
      <c r="K4457">
        <f>J4457*Weighting!$W$17</f>
        <v>0</v>
      </c>
      <c r="M4457" s="14"/>
    </row>
    <row r="4458" spans="1:13" x14ac:dyDescent="0.45">
      <c r="A4458" s="32" t="str">
        <f>IF(Weighting!$P$18&gt;0,B4458,"")</f>
        <v/>
      </c>
      <c r="B4458">
        <f>Weighting!$C$18</f>
        <v>1.6037723571000002</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18</v>
      </c>
      <c r="I4458">
        <f t="shared" si="556"/>
        <v>0</v>
      </c>
      <c r="J4458">
        <f t="shared" si="557"/>
        <v>0</v>
      </c>
      <c r="K4458">
        <f>J4458*Weighting!$W$18</f>
        <v>0</v>
      </c>
      <c r="M4458" s="14"/>
    </row>
    <row r="4459" spans="1:13" x14ac:dyDescent="0.45">
      <c r="A4459" s="32" t="str">
        <f>IF(Weighting!$P$19&gt;0,B4459,"")</f>
        <v/>
      </c>
      <c r="B4459">
        <f>Weighting!$C$19</f>
        <v>1.7094471538000002</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18</v>
      </c>
      <c r="I4459">
        <f t="shared" si="556"/>
        <v>0</v>
      </c>
      <c r="J4459">
        <f t="shared" si="557"/>
        <v>0</v>
      </c>
      <c r="K4459">
        <f>J4459*Weighting!$W$19</f>
        <v>0</v>
      </c>
      <c r="M4459" s="14"/>
    </row>
    <row r="4460" spans="1:13" x14ac:dyDescent="0.45">
      <c r="A4460" s="32" t="str">
        <f>IF(Weighting!$P$20&gt;0,B4460,"")</f>
        <v/>
      </c>
      <c r="B4460">
        <f>Weighting!$C$20</f>
        <v>1.8151219505000002</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18</v>
      </c>
      <c r="I4460">
        <f t="shared" si="556"/>
        <v>0</v>
      </c>
      <c r="J4460">
        <f t="shared" si="557"/>
        <v>0</v>
      </c>
      <c r="K4460">
        <f>J4460*Weighting!$W$20</f>
        <v>0</v>
      </c>
      <c r="M4460" s="14"/>
    </row>
    <row r="4461" spans="1:13" x14ac:dyDescent="0.45">
      <c r="A4461" s="32" t="str">
        <f>IF(Weighting!$P$21&gt;0,B4461,"")</f>
        <v/>
      </c>
      <c r="B4461">
        <f>Weighting!$C$21</f>
        <v>1.9207967472000003</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18</v>
      </c>
      <c r="I4461">
        <f t="shared" si="556"/>
        <v>0</v>
      </c>
      <c r="J4461">
        <f t="shared" si="557"/>
        <v>0</v>
      </c>
      <c r="K4461">
        <f>J4461*Weighting!$W$21</f>
        <v>0</v>
      </c>
      <c r="M4461" s="14"/>
    </row>
    <row r="4462" spans="1:13" x14ac:dyDescent="0.45">
      <c r="A4462" s="32" t="str">
        <f>IF(Weighting!$P$22&gt;0,B4462,"")</f>
        <v/>
      </c>
      <c r="B4462">
        <f>Weighting!$C$22</f>
        <v>2.0264715439000001</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18</v>
      </c>
      <c r="I4462">
        <f t="shared" si="556"/>
        <v>0</v>
      </c>
      <c r="J4462">
        <f t="shared" si="557"/>
        <v>0</v>
      </c>
      <c r="K4462">
        <f>J4462*Weighting!$W$22</f>
        <v>0</v>
      </c>
      <c r="M4462" s="14"/>
    </row>
    <row r="4463" spans="1:13" x14ac:dyDescent="0.45">
      <c r="A4463" s="32" t="str">
        <f>IF(Weighting!$P$23&gt;0,B4463,"")</f>
        <v/>
      </c>
      <c r="B4463">
        <f>Weighting!$C$23</f>
        <v>2.1321463405999999</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18</v>
      </c>
      <c r="I4463">
        <f t="shared" si="556"/>
        <v>0</v>
      </c>
      <c r="J4463">
        <f t="shared" si="557"/>
        <v>0</v>
      </c>
      <c r="K4463">
        <f>J4463*Weighting!$W$23</f>
        <v>0</v>
      </c>
      <c r="M4463" s="14"/>
    </row>
    <row r="4464" spans="1:13" x14ac:dyDescent="0.45">
      <c r="A4464" s="32" t="str">
        <f>IF(Weighting!$P$24&gt;0,B4464,"")</f>
        <v/>
      </c>
      <c r="B4464">
        <f>Weighting!$C$24</f>
        <v>2.2378211372999997</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18</v>
      </c>
      <c r="I4464">
        <f t="shared" si="556"/>
        <v>0</v>
      </c>
      <c r="J4464">
        <f t="shared" si="557"/>
        <v>0</v>
      </c>
      <c r="K4464">
        <f>J4464*Weighting!$W$24</f>
        <v>0</v>
      </c>
      <c r="M4464" s="14"/>
    </row>
    <row r="4465" spans="1:25" x14ac:dyDescent="0.45">
      <c r="A4465" s="32" t="str">
        <f>IF(Weighting!$P$25&gt;0,B4465,"")</f>
        <v/>
      </c>
      <c r="B4465">
        <f>Weighting!$C$25</f>
        <v>2.3434959339999994</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18</v>
      </c>
      <c r="I4465">
        <f t="shared" si="556"/>
        <v>0</v>
      </c>
      <c r="J4465">
        <f t="shared" si="557"/>
        <v>0</v>
      </c>
      <c r="K4465">
        <f>J4465*Weighting!$W$25</f>
        <v>0</v>
      </c>
      <c r="M4465" s="14"/>
    </row>
    <row r="4466" spans="1:25" x14ac:dyDescent="0.45">
      <c r="O4466"/>
      <c r="P4466"/>
      <c r="Q4466"/>
      <c r="R4466"/>
    </row>
    <row r="4467" spans="1:25" ht="23.15" x14ac:dyDescent="0.6">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19</v>
      </c>
      <c r="N4467" s="27">
        <f>IF('Input and Summary Results'!$J$16="minimum",'Bin Analysis'!X4468/(M4467-1),'Bin Analysis'!Y4467/('Bin Analysis'!M4467-1))</f>
        <v>0</v>
      </c>
      <c r="O4467" s="27">
        <f>IF(M4467=FALSE,NA(),(VLOOKUP(1,C4470:K4489,4,FALSE))/(M4467-1))</f>
        <v>0.88888888888888884</v>
      </c>
      <c r="P4467" s="27">
        <f>IF(M4467=FALSE,NA(),SUM(J4470:J4489)/Weighting!$S$5)</f>
        <v>0.5</v>
      </c>
      <c r="Q4467" s="27">
        <f>IF(M4467=FALSE,NA(),SUM(K4470:K4489)/Weighting!$S$6)</f>
        <v>0.43478260869565216</v>
      </c>
      <c r="R4467" s="27">
        <f>IF(M4467=FALSE,NA(),(VLOOKUP(1,G4470:K4489,3,FALSE))/(M4467-1))</f>
        <v>5.5555555555555552E-2</v>
      </c>
      <c r="S4467" s="22" t="str">
        <f>IF(M4467=FALSE,NA(),IF(SUM(J4470:J4489)=2,"yes","no"))</f>
        <v>no</v>
      </c>
      <c r="X4467" s="2" cm="2">
        <f t="array" ref="X4467:X4468">FREQUENCY(IF('Data Transformation'!$B$425:$B$6424='Bin Analysis'!L4467,'Data Transformation'!$G$425:$G$6424),'Data Transformation'!$U$11)</f>
        <v>18</v>
      </c>
      <c r="Y4467" s="2" cm="2">
        <f t="array" ref="Y4467:Y4468">FREQUENCY(IF('Data Transformation'!$B$425:$B$6424='Bin Analysis'!L4467,'Data Transformation'!$G$425:$G$6424),'Data Transformation'!$U$12)</f>
        <v>2</v>
      </c>
    </row>
    <row r="4468" spans="1:25" x14ac:dyDescent="0.45">
      <c r="A4468" s="14" t="s">
        <v>67</v>
      </c>
      <c r="B4468" t="s">
        <v>47</v>
      </c>
      <c r="C4468" t="s">
        <v>5</v>
      </c>
      <c r="D4468" t="s">
        <v>100</v>
      </c>
      <c r="E4468" t="s">
        <v>101</v>
      </c>
      <c r="F4468" t="s">
        <v>102</v>
      </c>
      <c r="G4468" t="s">
        <v>70</v>
      </c>
      <c r="H4468" t="s">
        <v>31</v>
      </c>
      <c r="I4468" t="s">
        <v>32</v>
      </c>
      <c r="J4468" t="s">
        <v>46</v>
      </c>
      <c r="K4468" s="14" t="s">
        <v>45</v>
      </c>
      <c r="M4468" s="14"/>
      <c r="X4468" s="2">
        <v>0</v>
      </c>
      <c r="Y4468" s="2">
        <v>16</v>
      </c>
    </row>
    <row r="4469" spans="1:25" x14ac:dyDescent="0.4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45">
      <c r="A4470" s="32">
        <f>IF(Weighting!$P$6&gt;0,B4470,"")</f>
        <v>0.3356747967</v>
      </c>
      <c r="B4470">
        <f>Weighting!$C$6</f>
        <v>0.3356747967</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1</v>
      </c>
      <c r="I4470">
        <f>H4470-H4469</f>
        <v>1</v>
      </c>
      <c r="J4470">
        <f>IF(I4470=0,0,1)</f>
        <v>1</v>
      </c>
      <c r="K4470">
        <f>J4470*Weighting!$W$6</f>
        <v>1</v>
      </c>
      <c r="M4470" s="14"/>
    </row>
    <row r="4471" spans="1:25" x14ac:dyDescent="0.45">
      <c r="A4471" s="32">
        <f>IF(Weighting!$P$7&gt;0,B4471,"")</f>
        <v>0.44134959340000002</v>
      </c>
      <c r="B4471">
        <f>Weighting!$C$7</f>
        <v>0.44134959340000002</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1</v>
      </c>
      <c r="I4471">
        <f t="shared" ref="I4471:I4489" si="559">H4471-H4470</f>
        <v>0</v>
      </c>
      <c r="J4471">
        <f>IF(I4471=0,0,1)</f>
        <v>0</v>
      </c>
      <c r="K4471">
        <f>J4471*Weighting!$W$7</f>
        <v>0</v>
      </c>
      <c r="M4471" s="14"/>
    </row>
    <row r="4472" spans="1:25" x14ac:dyDescent="0.45">
      <c r="A4472" s="32">
        <f>IF(Weighting!$P$8&gt;0,B4472,"")</f>
        <v>0.54702439010000004</v>
      </c>
      <c r="B4472">
        <f>Weighting!$C$8</f>
        <v>0.54702439010000004</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1</v>
      </c>
      <c r="I4472">
        <f t="shared" si="559"/>
        <v>0</v>
      </c>
      <c r="J4472">
        <f t="shared" ref="J4472:J4489" si="560">IF(I4472=0,0,1)</f>
        <v>0</v>
      </c>
      <c r="K4472">
        <f>J4472*Weighting!$W$8</f>
        <v>0</v>
      </c>
      <c r="M4472" s="14"/>
    </row>
    <row r="4473" spans="1:25" x14ac:dyDescent="0.45">
      <c r="A4473" s="32">
        <f>IF(Weighting!$P$9&gt;0,B4473,"")</f>
        <v>0.65269918680000005</v>
      </c>
      <c r="B4473" s="50">
        <f>Weighting!$C$9</f>
        <v>0.65269918680000005</v>
      </c>
      <c r="C4473">
        <f>Weighting!$F$9</f>
        <v>0</v>
      </c>
      <c r="D4473" t="b">
        <f>IF(C4473=1,'Data Transformation'!$G$3+0.5*'Data Transformation'!$W$25,IF(C4474=1,D4474-'Data Transformation'!$W$25,FALSE))</f>
        <v>0</v>
      </c>
      <c r="E4473" t="str">
        <f t="array" ref="E4473">IF(ISLOGICAL(D4473),"",FREQUENCY(IF('Data Transformation'!$B$425:$B$8425='Bin Analysis'!$B4467,'Data Transformation'!$G$425:$G$8425),D4473))</f>
        <v/>
      </c>
      <c r="F4473" t="str">
        <f t="shared" si="558"/>
        <v/>
      </c>
      <c r="G4473">
        <f>Weighting!$H$9</f>
        <v>0</v>
      </c>
      <c r="H4473">
        <f t="array" ref="H4473">FREQUENCY(IF('Data Transformation'!$B$4:$B$8425=B4467,'Data Transformation'!$G$4:$G$8425),'Bin Analysis'!$B4473)</f>
        <v>1</v>
      </c>
      <c r="I4473">
        <f t="shared" si="559"/>
        <v>0</v>
      </c>
      <c r="J4473">
        <f t="shared" si="560"/>
        <v>0</v>
      </c>
      <c r="K4473">
        <f>J4473*Weighting!$W$9</f>
        <v>0</v>
      </c>
      <c r="M4473" s="14"/>
    </row>
    <row r="4474" spans="1:25" x14ac:dyDescent="0.45">
      <c r="A4474" s="32">
        <f>IF(Weighting!$P$10&gt;0,B4474,"")</f>
        <v>0.75837398350000007</v>
      </c>
      <c r="B4474">
        <f>Weighting!$C$10</f>
        <v>0.75837398350000007</v>
      </c>
      <c r="C4474">
        <f>Weighting!$F$10</f>
        <v>0</v>
      </c>
      <c r="D4474" t="b">
        <f>IF(C4474=1,'Data Transformation'!$G$3+0.5*'Data Transformation'!$W$25,IF(C4475=1,D4475-'Data Transformation'!$W$25,FALSE))</f>
        <v>0</v>
      </c>
      <c r="E4474" t="str">
        <f t="array" ref="E4474">IF(ISLOGICAL(D4474),"",FREQUENCY(IF('Data Transformation'!$B$425:$B$8425='Bin Analysis'!$B4467,'Data Transformation'!$G$425:$G$8425),D4474))</f>
        <v/>
      </c>
      <c r="F4474" t="str">
        <f t="shared" si="558"/>
        <v/>
      </c>
      <c r="G4474">
        <f>Weighting!$H$10</f>
        <v>0</v>
      </c>
      <c r="H4474">
        <f t="array" ref="H4474">FREQUENCY(IF('Data Transformation'!$B$4:$B$8425=B4467,'Data Transformation'!$G$4:$G$8425),'Bin Analysis'!$B4474)</f>
        <v>2</v>
      </c>
      <c r="I4474">
        <f t="shared" si="559"/>
        <v>1</v>
      </c>
      <c r="J4474">
        <f t="shared" si="560"/>
        <v>1</v>
      </c>
      <c r="K4474">
        <f>J4474*Weighting!$W$10</f>
        <v>3</v>
      </c>
      <c r="M4474" s="14"/>
    </row>
    <row r="4475" spans="1:25" x14ac:dyDescent="0.45">
      <c r="A4475" s="32">
        <f>IF(Weighting!$P$11&gt;0,B4475,"")</f>
        <v>0.86404878020000009</v>
      </c>
      <c r="B4475">
        <f>Weighting!$C$11</f>
        <v>0.86404878020000009</v>
      </c>
      <c r="C4475">
        <f>Weighting!$F$11</f>
        <v>0</v>
      </c>
      <c r="D4475" t="b">
        <f>IF(C4475=1,'Data Transformation'!$G$3+0.5*'Data Transformation'!$W$25,IF(C4476=1,D4476-'Data Transformation'!$W$25,FALSE))</f>
        <v>0</v>
      </c>
      <c r="E4475" t="str">
        <f t="array" ref="E4475">IF(ISLOGICAL(D4475),"",FREQUENCY(IF('Data Transformation'!$B$425:$B$8425='Bin Analysis'!$B4467,'Data Transformation'!$G$425:$G$8425),D4475))</f>
        <v/>
      </c>
      <c r="F4475" t="str">
        <f t="shared" si="558"/>
        <v/>
      </c>
      <c r="G4475">
        <f>Weighting!$H$11</f>
        <v>0</v>
      </c>
      <c r="H4475">
        <f t="array" ref="H4475">FREQUENCY(IF('Data Transformation'!$B$4:$B$8425=B4467,'Data Transformation'!$G$4:$G$8425),'Bin Analysis'!$B4475)</f>
        <v>5</v>
      </c>
      <c r="I4475">
        <f t="shared" si="559"/>
        <v>3</v>
      </c>
      <c r="J4475">
        <f t="shared" si="560"/>
        <v>1</v>
      </c>
      <c r="K4475">
        <f>J4475*Weighting!$W$11</f>
        <v>3</v>
      </c>
      <c r="M4475" s="14"/>
    </row>
    <row r="4476" spans="1:25" x14ac:dyDescent="0.45">
      <c r="A4476" s="32">
        <f>IF(Weighting!$P$12&gt;0,B4476,"")</f>
        <v>0.96972357690000011</v>
      </c>
      <c r="B4476">
        <f>Weighting!$C$12</f>
        <v>0.96972357690000011</v>
      </c>
      <c r="C4476">
        <f>Weighting!$F$12</f>
        <v>0</v>
      </c>
      <c r="D4476">
        <f>IF(C4476=1,'Data Transformation'!$G$3+0.5*'Data Transformation'!$W$25,IF(C4477=1,D4477-'Data Transformation'!$W$25,FALSE))</f>
        <v>0.76999999999999991</v>
      </c>
      <c r="E4476">
        <f t="array" ref="E4476">IF(ISLOGICAL(D4476),"",FREQUENCY(IF('Data Transformation'!$B$425:$B$8425='Bin Analysis'!$B4467,'Data Transformation'!$G$425:$G$8425),D4476))</f>
        <v>2</v>
      </c>
      <c r="F4476" t="e">
        <f t="shared" si="558"/>
        <v>#VALUE!</v>
      </c>
      <c r="G4476">
        <f>Weighting!$H$12</f>
        <v>0</v>
      </c>
      <c r="H4476">
        <f t="array" ref="H4476">FREQUENCY(IF('Data Transformation'!$B$4:$B$8425=B4467,'Data Transformation'!$G$4:$G$8425),'Bin Analysis'!$B4476)</f>
        <v>9</v>
      </c>
      <c r="I4476">
        <f t="shared" si="559"/>
        <v>4</v>
      </c>
      <c r="J4476">
        <f t="shared" si="560"/>
        <v>1</v>
      </c>
      <c r="K4476">
        <f>J4476*Weighting!$W$12</f>
        <v>2</v>
      </c>
      <c r="M4476" s="14"/>
    </row>
    <row r="4477" spans="1:25" x14ac:dyDescent="0.45">
      <c r="A4477" s="32">
        <f>IF(Weighting!$P$13&gt;0,B4477,"")</f>
        <v>1.0753983736000001</v>
      </c>
      <c r="B4477">
        <f>Weighting!$C$13</f>
        <v>1.0753983736000001</v>
      </c>
      <c r="C4477">
        <f>Weighting!$F$13</f>
        <v>1</v>
      </c>
      <c r="D4477">
        <f>IF(C4477=1,'Data Transformation'!$G$3+0.5*'Data Transformation'!$W$25,IF(C4478=1,D4478-'Data Transformation'!$W$25,FALSE))</f>
        <v>1.17</v>
      </c>
      <c r="E4477">
        <f t="array" ref="E4477">IF(ISLOGICAL(D4477),"",FREQUENCY(IF('Data Transformation'!$B$425:$B$8425='Bin Analysis'!$B4467,'Data Transformation'!$G$425:$G$8425),D4477))</f>
        <v>18</v>
      </c>
      <c r="F4477">
        <f t="shared" si="558"/>
        <v>16</v>
      </c>
      <c r="G4477">
        <f>Weighting!$H$13</f>
        <v>0</v>
      </c>
      <c r="H4477">
        <f t="array" ref="H4477">FREQUENCY(IF('Data Transformation'!$B$4:$B$8425=B4467,'Data Transformation'!$G$4:$G$8425),'Bin Analysis'!$B4477)</f>
        <v>19</v>
      </c>
      <c r="I4477">
        <f t="shared" si="559"/>
        <v>10</v>
      </c>
      <c r="J4477">
        <f t="shared" si="560"/>
        <v>1</v>
      </c>
      <c r="K4477">
        <f>J4477*Weighting!$W$13</f>
        <v>1</v>
      </c>
      <c r="M4477" s="14"/>
    </row>
    <row r="4478" spans="1:25" x14ac:dyDescent="0.45">
      <c r="A4478" s="32">
        <f>IF(Weighting!$P$14&gt;0,B4478,"")</f>
        <v>1.1810731703000001</v>
      </c>
      <c r="B4478">
        <f>Weighting!$C$14</f>
        <v>1.1810731703000001</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19</v>
      </c>
      <c r="I4478">
        <f t="shared" si="559"/>
        <v>0</v>
      </c>
      <c r="J4478">
        <f t="shared" si="560"/>
        <v>0</v>
      </c>
      <c r="K4478">
        <f>J4478*Weighting!$W$14</f>
        <v>0</v>
      </c>
      <c r="M4478" s="14"/>
    </row>
    <row r="4479" spans="1:25" x14ac:dyDescent="0.45">
      <c r="A4479" s="32">
        <f>IF(Weighting!$P$15&gt;0,B4479,"")</f>
        <v>1.2867489670000001</v>
      </c>
      <c r="B4479">
        <f>Weighting!$C$15</f>
        <v>1.2867489670000001</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19</v>
      </c>
      <c r="I4479">
        <f t="shared" si="559"/>
        <v>0</v>
      </c>
      <c r="J4479">
        <f t="shared" si="560"/>
        <v>0</v>
      </c>
      <c r="K4479">
        <f>J4479*Weighting!$W$15</f>
        <v>0</v>
      </c>
      <c r="M4479" s="14"/>
    </row>
    <row r="4480" spans="1:25" x14ac:dyDescent="0.45">
      <c r="A4480" s="32" t="str">
        <f>IF(Weighting!$P$16&gt;0,B4480,"")</f>
        <v/>
      </c>
      <c r="B4480">
        <f>Weighting!$C$16</f>
        <v>1.3924227637000002</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19</v>
      </c>
      <c r="I4480">
        <f t="shared" si="559"/>
        <v>0</v>
      </c>
      <c r="J4480">
        <f t="shared" si="560"/>
        <v>0</v>
      </c>
      <c r="K4480">
        <f>J4480*Weighting!$W$16</f>
        <v>0</v>
      </c>
      <c r="M4480" s="14"/>
    </row>
    <row r="4481" spans="1:25" x14ac:dyDescent="0.45">
      <c r="A4481" s="32" t="str">
        <f>IF(Weighting!$P$17&gt;0,B4481,"")</f>
        <v/>
      </c>
      <c r="B4481">
        <f>Weighting!$C$17</f>
        <v>1.4980975604000002</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19</v>
      </c>
      <c r="I4481">
        <f t="shared" si="559"/>
        <v>0</v>
      </c>
      <c r="J4481">
        <f t="shared" si="560"/>
        <v>0</v>
      </c>
      <c r="K4481">
        <f>J4481*Weighting!$W$17</f>
        <v>0</v>
      </c>
      <c r="M4481" s="14"/>
    </row>
    <row r="4482" spans="1:25" x14ac:dyDescent="0.45">
      <c r="A4482" s="32" t="str">
        <f>IF(Weighting!$P$18&gt;0,B4482,"")</f>
        <v/>
      </c>
      <c r="B4482">
        <f>Weighting!$C$18</f>
        <v>1.6037723571000002</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19</v>
      </c>
      <c r="I4482">
        <f t="shared" si="559"/>
        <v>0</v>
      </c>
      <c r="J4482">
        <f t="shared" si="560"/>
        <v>0</v>
      </c>
      <c r="K4482">
        <f>J4482*Weighting!$W$18</f>
        <v>0</v>
      </c>
      <c r="M4482" s="14"/>
    </row>
    <row r="4483" spans="1:25" x14ac:dyDescent="0.45">
      <c r="A4483" s="32" t="str">
        <f>IF(Weighting!$P$19&gt;0,B4483,"")</f>
        <v/>
      </c>
      <c r="B4483">
        <f>Weighting!$C$19</f>
        <v>1.7094471538000002</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19</v>
      </c>
      <c r="I4483">
        <f t="shared" si="559"/>
        <v>0</v>
      </c>
      <c r="J4483">
        <f t="shared" si="560"/>
        <v>0</v>
      </c>
      <c r="K4483">
        <f>J4483*Weighting!$W$19</f>
        <v>0</v>
      </c>
      <c r="M4483" s="14"/>
    </row>
    <row r="4484" spans="1:25" x14ac:dyDescent="0.45">
      <c r="A4484" s="32" t="str">
        <f>IF(Weighting!$P$20&gt;0,B4484,"")</f>
        <v/>
      </c>
      <c r="B4484">
        <f>Weighting!$C$20</f>
        <v>1.8151219505000002</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19</v>
      </c>
      <c r="I4484">
        <f t="shared" si="559"/>
        <v>0</v>
      </c>
      <c r="J4484">
        <f t="shared" si="560"/>
        <v>0</v>
      </c>
      <c r="K4484">
        <f>J4484*Weighting!$W$20</f>
        <v>0</v>
      </c>
      <c r="M4484" s="14"/>
    </row>
    <row r="4485" spans="1:25" x14ac:dyDescent="0.45">
      <c r="A4485" s="32" t="str">
        <f>IF(Weighting!$P$21&gt;0,B4485,"")</f>
        <v/>
      </c>
      <c r="B4485">
        <f>Weighting!$C$21</f>
        <v>1.9207967472000003</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19</v>
      </c>
      <c r="I4485">
        <f t="shared" si="559"/>
        <v>0</v>
      </c>
      <c r="J4485">
        <f t="shared" si="560"/>
        <v>0</v>
      </c>
      <c r="K4485">
        <f>J4485*Weighting!$W$21</f>
        <v>0</v>
      </c>
      <c r="M4485" s="14"/>
    </row>
    <row r="4486" spans="1:25" x14ac:dyDescent="0.45">
      <c r="A4486" s="32" t="str">
        <f>IF(Weighting!$P$22&gt;0,B4486,"")</f>
        <v/>
      </c>
      <c r="B4486">
        <f>Weighting!$C$22</f>
        <v>2.0264715439000001</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19</v>
      </c>
      <c r="I4486">
        <f t="shared" si="559"/>
        <v>0</v>
      </c>
      <c r="J4486">
        <f t="shared" si="560"/>
        <v>0</v>
      </c>
      <c r="K4486">
        <f>J4486*Weighting!$W$22</f>
        <v>0</v>
      </c>
      <c r="M4486" s="14"/>
    </row>
    <row r="4487" spans="1:25" x14ac:dyDescent="0.45">
      <c r="A4487" s="32" t="str">
        <f>IF(Weighting!$P$23&gt;0,B4487,"")</f>
        <v/>
      </c>
      <c r="B4487">
        <f>Weighting!$C$23</f>
        <v>2.1321463405999999</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19</v>
      </c>
      <c r="I4487">
        <f t="shared" si="559"/>
        <v>0</v>
      </c>
      <c r="J4487">
        <f t="shared" si="560"/>
        <v>0</v>
      </c>
      <c r="K4487">
        <f>J4487*Weighting!$W$23</f>
        <v>0</v>
      </c>
      <c r="M4487" s="14"/>
    </row>
    <row r="4488" spans="1:25" x14ac:dyDescent="0.45">
      <c r="A4488" s="32" t="str">
        <f>IF(Weighting!$P$24&gt;0,B4488,"")</f>
        <v/>
      </c>
      <c r="B4488">
        <f>Weighting!$C$24</f>
        <v>2.2378211372999997</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19</v>
      </c>
      <c r="I4488">
        <f t="shared" si="559"/>
        <v>0</v>
      </c>
      <c r="J4488">
        <f t="shared" si="560"/>
        <v>0</v>
      </c>
      <c r="K4488">
        <f>J4488*Weighting!$W$24</f>
        <v>0</v>
      </c>
      <c r="M4488" s="14"/>
    </row>
    <row r="4489" spans="1:25" x14ac:dyDescent="0.45">
      <c r="A4489" s="32" t="str">
        <f>IF(Weighting!$P$25&gt;0,B4489,"")</f>
        <v/>
      </c>
      <c r="B4489">
        <f>Weighting!$C$25</f>
        <v>2.3434959339999994</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19</v>
      </c>
      <c r="I4489">
        <f t="shared" si="559"/>
        <v>0</v>
      </c>
      <c r="J4489">
        <f t="shared" si="560"/>
        <v>0</v>
      </c>
      <c r="K4489">
        <f>J4489*Weighting!$W$25</f>
        <v>0</v>
      </c>
      <c r="M4489" s="14"/>
    </row>
    <row r="4490" spans="1:25" x14ac:dyDescent="0.45">
      <c r="O4490"/>
      <c r="P4490"/>
      <c r="Q4490"/>
      <c r="R4490"/>
    </row>
    <row r="4491" spans="1:25" ht="23.15" x14ac:dyDescent="0.6">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16</v>
      </c>
      <c r="N4491" s="27">
        <f>IF('Input and Summary Results'!$J$16="minimum",'Bin Analysis'!X4492/(M4491-1),'Bin Analysis'!Y4491/('Bin Analysis'!M4491-1))</f>
        <v>0</v>
      </c>
      <c r="O4491" s="27">
        <f>IF(M4491=FALSE,NA(),(VLOOKUP(1,C4494:K4513,4,FALSE))/(M4491-1))</f>
        <v>0.66666666666666663</v>
      </c>
      <c r="P4491" s="27">
        <f>IF(M4491=FALSE,NA(),SUM(J4494:J4513)/Weighting!$S$5)</f>
        <v>0.6</v>
      </c>
      <c r="Q4491" s="27">
        <f>IF(M4491=FALSE,NA(),SUM(K4494:K4513)/Weighting!$S$6)</f>
        <v>0.52173913043478259</v>
      </c>
      <c r="R4491" s="27">
        <f>IF(M4491=FALSE,NA(),(VLOOKUP(1,G4494:K4513,3,FALSE))/(M4491-1))</f>
        <v>0.13333333333333333</v>
      </c>
      <c r="S4491" s="22" t="str">
        <f>IF(M4491=FALSE,NA(),IF(SUM(J4494:J4513)=2,"yes","no"))</f>
        <v>no</v>
      </c>
      <c r="X4491" s="2" cm="2">
        <f t="array" ref="X4491:X4492">FREQUENCY(IF('Data Transformation'!$B$425:$B$6424='Bin Analysis'!L4491,'Data Transformation'!$G$425:$G$6424),'Data Transformation'!$U$11)</f>
        <v>15</v>
      </c>
      <c r="Y4491" s="2" cm="2">
        <f t="array" ref="Y4491:Y4492">FREQUENCY(IF('Data Transformation'!$B$425:$B$6424='Bin Analysis'!L4491,'Data Transformation'!$G$425:$G$6424),'Data Transformation'!$U$12)</f>
        <v>5</v>
      </c>
    </row>
    <row r="4492" spans="1:25" x14ac:dyDescent="0.45">
      <c r="A4492" s="14" t="s">
        <v>67</v>
      </c>
      <c r="B4492" t="s">
        <v>47</v>
      </c>
      <c r="C4492" t="s">
        <v>5</v>
      </c>
      <c r="D4492" t="s">
        <v>100</v>
      </c>
      <c r="E4492" t="s">
        <v>101</v>
      </c>
      <c r="F4492" t="s">
        <v>102</v>
      </c>
      <c r="G4492" t="s">
        <v>70</v>
      </c>
      <c r="H4492" t="s">
        <v>31</v>
      </c>
      <c r="I4492" t="s">
        <v>32</v>
      </c>
      <c r="J4492" t="s">
        <v>46</v>
      </c>
      <c r="K4492" s="14" t="s">
        <v>45</v>
      </c>
      <c r="M4492" s="14"/>
      <c r="X4492" s="2">
        <v>0</v>
      </c>
      <c r="Y4492" s="2">
        <v>10</v>
      </c>
    </row>
    <row r="4493" spans="1:25" x14ac:dyDescent="0.4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45">
      <c r="A4494" s="32">
        <f>IF(Weighting!$P$6&gt;0,B4494,"")</f>
        <v>0.3356747967</v>
      </c>
      <c r="B4494">
        <f>Weighting!$C$6</f>
        <v>0.3356747967</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2</v>
      </c>
      <c r="I4494">
        <f>H4494-H4493</f>
        <v>2</v>
      </c>
      <c r="J4494">
        <f>IF(I4494=0,0,1)</f>
        <v>1</v>
      </c>
      <c r="K4494">
        <f>J4494*Weighting!$W$6</f>
        <v>1</v>
      </c>
      <c r="M4494" s="14"/>
    </row>
    <row r="4495" spans="1:25" x14ac:dyDescent="0.45">
      <c r="A4495" s="32">
        <f>IF(Weighting!$P$7&gt;0,B4495,"")</f>
        <v>0.44134959340000002</v>
      </c>
      <c r="B4495">
        <f>Weighting!$C$7</f>
        <v>0.44134959340000002</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3</v>
      </c>
      <c r="I4495">
        <f t="shared" ref="I4495:I4513" si="562">H4495-H4494</f>
        <v>1</v>
      </c>
      <c r="J4495">
        <f>IF(I4495=0,0,1)</f>
        <v>1</v>
      </c>
      <c r="K4495">
        <f>J4495*Weighting!$W$7</f>
        <v>2</v>
      </c>
      <c r="M4495" s="14"/>
    </row>
    <row r="4496" spans="1:25" x14ac:dyDescent="0.45">
      <c r="A4496" s="32">
        <f>IF(Weighting!$P$8&gt;0,B4496,"")</f>
        <v>0.54702439010000004</v>
      </c>
      <c r="B4496">
        <f>Weighting!$C$8</f>
        <v>0.54702439010000004</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3</v>
      </c>
      <c r="I4496">
        <f t="shared" si="562"/>
        <v>0</v>
      </c>
      <c r="J4496">
        <f t="shared" ref="J4496:J4513" si="563">IF(I4496=0,0,1)</f>
        <v>0</v>
      </c>
      <c r="K4496">
        <f>J4496*Weighting!$W$8</f>
        <v>0</v>
      </c>
      <c r="M4496" s="14"/>
    </row>
    <row r="4497" spans="1:13" x14ac:dyDescent="0.45">
      <c r="A4497" s="32">
        <f>IF(Weighting!$P$9&gt;0,B4497,"")</f>
        <v>0.65269918680000005</v>
      </c>
      <c r="B4497" s="50">
        <f>Weighting!$C$9</f>
        <v>0.65269918680000005</v>
      </c>
      <c r="C4497">
        <f>Weighting!$F$9</f>
        <v>0</v>
      </c>
      <c r="D4497" t="b">
        <f>IF(C4497=1,'Data Transformation'!$G$3+0.5*'Data Transformation'!$W$25,IF(C4498=1,D4498-'Data Transformation'!$W$25,FALSE))</f>
        <v>0</v>
      </c>
      <c r="E4497" t="str">
        <f t="array" ref="E4497">IF(ISLOGICAL(D4497),"",FREQUENCY(IF('Data Transformation'!$B$425:$B$8425='Bin Analysis'!$B4491,'Data Transformation'!$G$425:$G$8425),D4497))</f>
        <v/>
      </c>
      <c r="F4497" t="str">
        <f t="shared" si="561"/>
        <v/>
      </c>
      <c r="G4497">
        <f>Weighting!$H$9</f>
        <v>0</v>
      </c>
      <c r="H4497">
        <f t="array" ref="H4497">FREQUENCY(IF('Data Transformation'!$B$4:$B$8425=B4491,'Data Transformation'!$G$4:$G$8425),'Bin Analysis'!$B4497)</f>
        <v>3</v>
      </c>
      <c r="I4497">
        <f t="shared" si="562"/>
        <v>0</v>
      </c>
      <c r="J4497">
        <f t="shared" si="563"/>
        <v>0</v>
      </c>
      <c r="K4497">
        <f>J4497*Weighting!$W$9</f>
        <v>0</v>
      </c>
      <c r="M4497" s="14"/>
    </row>
    <row r="4498" spans="1:13" x14ac:dyDescent="0.45">
      <c r="A4498" s="32">
        <f>IF(Weighting!$P$10&gt;0,B4498,"")</f>
        <v>0.75837398350000007</v>
      </c>
      <c r="B4498">
        <f>Weighting!$C$10</f>
        <v>0.75837398350000007</v>
      </c>
      <c r="C4498">
        <f>Weighting!$F$10</f>
        <v>0</v>
      </c>
      <c r="D4498" t="b">
        <f>IF(C4498=1,'Data Transformation'!$G$3+0.5*'Data Transformation'!$W$25,IF(C4499=1,D4499-'Data Transformation'!$W$25,FALSE))</f>
        <v>0</v>
      </c>
      <c r="E4498" t="str">
        <f t="array" ref="E4498">IF(ISLOGICAL(D4498),"",FREQUENCY(IF('Data Transformation'!$B$425:$B$8425='Bin Analysis'!$B4491,'Data Transformation'!$G$425:$G$8425),D4498))</f>
        <v/>
      </c>
      <c r="F4498" t="str">
        <f t="shared" si="561"/>
        <v/>
      </c>
      <c r="G4498">
        <f>Weighting!$H$10</f>
        <v>0</v>
      </c>
      <c r="H4498">
        <f t="array" ref="H4498">FREQUENCY(IF('Data Transformation'!$B$4:$B$8425=B4491,'Data Transformation'!$G$4:$G$8425),'Bin Analysis'!$B4498)</f>
        <v>5</v>
      </c>
      <c r="I4498">
        <f t="shared" si="562"/>
        <v>2</v>
      </c>
      <c r="J4498">
        <f t="shared" si="563"/>
        <v>1</v>
      </c>
      <c r="K4498">
        <f>J4498*Weighting!$W$10</f>
        <v>3</v>
      </c>
      <c r="M4498" s="14"/>
    </row>
    <row r="4499" spans="1:13" x14ac:dyDescent="0.45">
      <c r="A4499" s="32">
        <f>IF(Weighting!$P$11&gt;0,B4499,"")</f>
        <v>0.86404878020000009</v>
      </c>
      <c r="B4499">
        <f>Weighting!$C$11</f>
        <v>0.86404878020000009</v>
      </c>
      <c r="C4499">
        <f>Weighting!$F$11</f>
        <v>0</v>
      </c>
      <c r="D4499" t="b">
        <f>IF(C4499=1,'Data Transformation'!$G$3+0.5*'Data Transformation'!$W$25,IF(C4500=1,D4500-'Data Transformation'!$W$25,FALSE))</f>
        <v>0</v>
      </c>
      <c r="E4499" t="str">
        <f t="array" ref="E4499">IF(ISLOGICAL(D4499),"",FREQUENCY(IF('Data Transformation'!$B$425:$B$8425='Bin Analysis'!$B4491,'Data Transformation'!$G$425:$G$8425),D4499))</f>
        <v/>
      </c>
      <c r="F4499" t="str">
        <f t="shared" si="561"/>
        <v/>
      </c>
      <c r="G4499">
        <f>Weighting!$H$11</f>
        <v>0</v>
      </c>
      <c r="H4499">
        <f t="array" ref="H4499">FREQUENCY(IF('Data Transformation'!$B$4:$B$8425=B4491,'Data Transformation'!$G$4:$G$8425),'Bin Analysis'!$B4499)</f>
        <v>8</v>
      </c>
      <c r="I4499">
        <f t="shared" si="562"/>
        <v>3</v>
      </c>
      <c r="J4499">
        <f t="shared" si="563"/>
        <v>1</v>
      </c>
      <c r="K4499">
        <f>J4499*Weighting!$W$11</f>
        <v>3</v>
      </c>
      <c r="M4499" s="14"/>
    </row>
    <row r="4500" spans="1:13" x14ac:dyDescent="0.45">
      <c r="A4500" s="32">
        <f>IF(Weighting!$P$12&gt;0,B4500,"")</f>
        <v>0.96972357690000011</v>
      </c>
      <c r="B4500">
        <f>Weighting!$C$12</f>
        <v>0.96972357690000011</v>
      </c>
      <c r="C4500">
        <f>Weighting!$F$12</f>
        <v>0</v>
      </c>
      <c r="D4500">
        <f>IF(C4500=1,'Data Transformation'!$G$3+0.5*'Data Transformation'!$W$25,IF(C4501=1,D4501-'Data Transformation'!$W$25,FALSE))</f>
        <v>0.76999999999999991</v>
      </c>
      <c r="E4500">
        <f t="array" ref="E4500">IF(ISLOGICAL(D4500),"",FREQUENCY(IF('Data Transformation'!$B$425:$B$8425='Bin Analysis'!$B4491,'Data Transformation'!$G$425:$G$8425),D4500))</f>
        <v>5</v>
      </c>
      <c r="F4500" t="e">
        <f t="shared" si="561"/>
        <v>#VALUE!</v>
      </c>
      <c r="G4500">
        <f>Weighting!$H$12</f>
        <v>0</v>
      </c>
      <c r="H4500">
        <f t="array" ref="H4500">FREQUENCY(IF('Data Transformation'!$B$4:$B$8425=B4491,'Data Transformation'!$G$4:$G$8425),'Bin Analysis'!$B4500)</f>
        <v>10</v>
      </c>
      <c r="I4500">
        <f t="shared" si="562"/>
        <v>2</v>
      </c>
      <c r="J4500">
        <f t="shared" si="563"/>
        <v>1</v>
      </c>
      <c r="K4500">
        <f>J4500*Weighting!$W$12</f>
        <v>2</v>
      </c>
      <c r="M4500" s="14"/>
    </row>
    <row r="4501" spans="1:13" x14ac:dyDescent="0.45">
      <c r="A4501" s="32">
        <f>IF(Weighting!$P$13&gt;0,B4501,"")</f>
        <v>1.0753983736000001</v>
      </c>
      <c r="B4501">
        <f>Weighting!$C$13</f>
        <v>1.0753983736000001</v>
      </c>
      <c r="C4501">
        <f>Weighting!$F$13</f>
        <v>1</v>
      </c>
      <c r="D4501">
        <f>IF(C4501=1,'Data Transformation'!$G$3+0.5*'Data Transformation'!$W$25,IF(C4502=1,D4502-'Data Transformation'!$W$25,FALSE))</f>
        <v>1.17</v>
      </c>
      <c r="E4501">
        <f t="array" ref="E4501">IF(ISLOGICAL(D4501),"",FREQUENCY(IF('Data Transformation'!$B$425:$B$8425='Bin Analysis'!$B4491,'Data Transformation'!$G$425:$G$8425),D4501))</f>
        <v>15</v>
      </c>
      <c r="F4501">
        <f t="shared" si="561"/>
        <v>10</v>
      </c>
      <c r="G4501">
        <f>Weighting!$H$13</f>
        <v>0</v>
      </c>
      <c r="H4501">
        <f t="array" ref="H4501">FREQUENCY(IF('Data Transformation'!$B$4:$B$8425=B4491,'Data Transformation'!$G$4:$G$8425),'Bin Analysis'!$B4501)</f>
        <v>16</v>
      </c>
      <c r="I4501">
        <f t="shared" si="562"/>
        <v>6</v>
      </c>
      <c r="J4501">
        <f t="shared" si="563"/>
        <v>1</v>
      </c>
      <c r="K4501">
        <f>J4501*Weighting!$W$13</f>
        <v>1</v>
      </c>
      <c r="M4501" s="14"/>
    </row>
    <row r="4502" spans="1:13" x14ac:dyDescent="0.45">
      <c r="A4502" s="32">
        <f>IF(Weighting!$P$14&gt;0,B4502,"")</f>
        <v>1.1810731703000001</v>
      </c>
      <c r="B4502">
        <f>Weighting!$C$14</f>
        <v>1.1810731703000001</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16</v>
      </c>
      <c r="I4502">
        <f t="shared" si="562"/>
        <v>0</v>
      </c>
      <c r="J4502">
        <f t="shared" si="563"/>
        <v>0</v>
      </c>
      <c r="K4502">
        <f>J4502*Weighting!$W$14</f>
        <v>0</v>
      </c>
      <c r="M4502" s="14"/>
    </row>
    <row r="4503" spans="1:13" x14ac:dyDescent="0.45">
      <c r="A4503" s="32">
        <f>IF(Weighting!$P$15&gt;0,B4503,"")</f>
        <v>1.2867489670000001</v>
      </c>
      <c r="B4503">
        <f>Weighting!$C$15</f>
        <v>1.2867489670000001</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16</v>
      </c>
      <c r="I4503">
        <f t="shared" si="562"/>
        <v>0</v>
      </c>
      <c r="J4503">
        <f t="shared" si="563"/>
        <v>0</v>
      </c>
      <c r="K4503">
        <f>J4503*Weighting!$W$15</f>
        <v>0</v>
      </c>
      <c r="M4503" s="14"/>
    </row>
    <row r="4504" spans="1:13" x14ac:dyDescent="0.45">
      <c r="A4504" s="32" t="str">
        <f>IF(Weighting!$P$16&gt;0,B4504,"")</f>
        <v/>
      </c>
      <c r="B4504">
        <f>Weighting!$C$16</f>
        <v>1.3924227637000002</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16</v>
      </c>
      <c r="I4504">
        <f t="shared" si="562"/>
        <v>0</v>
      </c>
      <c r="J4504">
        <f t="shared" si="563"/>
        <v>0</v>
      </c>
      <c r="K4504">
        <f>J4504*Weighting!$W$16</f>
        <v>0</v>
      </c>
      <c r="M4504" s="14"/>
    </row>
    <row r="4505" spans="1:13" x14ac:dyDescent="0.45">
      <c r="A4505" s="32" t="str">
        <f>IF(Weighting!$P$17&gt;0,B4505,"")</f>
        <v/>
      </c>
      <c r="B4505">
        <f>Weighting!$C$17</f>
        <v>1.4980975604000002</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16</v>
      </c>
      <c r="I4505">
        <f t="shared" si="562"/>
        <v>0</v>
      </c>
      <c r="J4505">
        <f t="shared" si="563"/>
        <v>0</v>
      </c>
      <c r="K4505">
        <f>J4505*Weighting!$W$17</f>
        <v>0</v>
      </c>
      <c r="M4505" s="14"/>
    </row>
    <row r="4506" spans="1:13" x14ac:dyDescent="0.45">
      <c r="A4506" s="32" t="str">
        <f>IF(Weighting!$P$18&gt;0,B4506,"")</f>
        <v/>
      </c>
      <c r="B4506">
        <f>Weighting!$C$18</f>
        <v>1.6037723571000002</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16</v>
      </c>
      <c r="I4506">
        <f t="shared" si="562"/>
        <v>0</v>
      </c>
      <c r="J4506">
        <f t="shared" si="563"/>
        <v>0</v>
      </c>
      <c r="K4506">
        <f>J4506*Weighting!$W$18</f>
        <v>0</v>
      </c>
      <c r="M4506" s="14"/>
    </row>
    <row r="4507" spans="1:13" x14ac:dyDescent="0.45">
      <c r="A4507" s="32" t="str">
        <f>IF(Weighting!$P$19&gt;0,B4507,"")</f>
        <v/>
      </c>
      <c r="B4507">
        <f>Weighting!$C$19</f>
        <v>1.7094471538000002</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16</v>
      </c>
      <c r="I4507">
        <f t="shared" si="562"/>
        <v>0</v>
      </c>
      <c r="J4507">
        <f t="shared" si="563"/>
        <v>0</v>
      </c>
      <c r="K4507">
        <f>J4507*Weighting!$W$19</f>
        <v>0</v>
      </c>
      <c r="M4507" s="14"/>
    </row>
    <row r="4508" spans="1:13" x14ac:dyDescent="0.45">
      <c r="A4508" s="32" t="str">
        <f>IF(Weighting!$P$20&gt;0,B4508,"")</f>
        <v/>
      </c>
      <c r="B4508">
        <f>Weighting!$C$20</f>
        <v>1.8151219505000002</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16</v>
      </c>
      <c r="I4508">
        <f t="shared" si="562"/>
        <v>0</v>
      </c>
      <c r="J4508">
        <f t="shared" si="563"/>
        <v>0</v>
      </c>
      <c r="K4508">
        <f>J4508*Weighting!$W$20</f>
        <v>0</v>
      </c>
      <c r="M4508" s="14"/>
    </row>
    <row r="4509" spans="1:13" x14ac:dyDescent="0.45">
      <c r="A4509" s="32" t="str">
        <f>IF(Weighting!$P$21&gt;0,B4509,"")</f>
        <v/>
      </c>
      <c r="B4509">
        <f>Weighting!$C$21</f>
        <v>1.9207967472000003</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16</v>
      </c>
      <c r="I4509">
        <f t="shared" si="562"/>
        <v>0</v>
      </c>
      <c r="J4509">
        <f t="shared" si="563"/>
        <v>0</v>
      </c>
      <c r="K4509">
        <f>J4509*Weighting!$W$21</f>
        <v>0</v>
      </c>
      <c r="M4509" s="14"/>
    </row>
    <row r="4510" spans="1:13" x14ac:dyDescent="0.45">
      <c r="A4510" s="32" t="str">
        <f>IF(Weighting!$P$22&gt;0,B4510,"")</f>
        <v/>
      </c>
      <c r="B4510">
        <f>Weighting!$C$22</f>
        <v>2.0264715439000001</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16</v>
      </c>
      <c r="I4510">
        <f t="shared" si="562"/>
        <v>0</v>
      </c>
      <c r="J4510">
        <f t="shared" si="563"/>
        <v>0</v>
      </c>
      <c r="K4510">
        <f>J4510*Weighting!$W$22</f>
        <v>0</v>
      </c>
      <c r="M4510" s="14"/>
    </row>
    <row r="4511" spans="1:13" x14ac:dyDescent="0.45">
      <c r="A4511" s="32" t="str">
        <f>IF(Weighting!$P$23&gt;0,B4511,"")</f>
        <v/>
      </c>
      <c r="B4511">
        <f>Weighting!$C$23</f>
        <v>2.1321463405999999</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16</v>
      </c>
      <c r="I4511">
        <f t="shared" si="562"/>
        <v>0</v>
      </c>
      <c r="J4511">
        <f t="shared" si="563"/>
        <v>0</v>
      </c>
      <c r="K4511">
        <f>J4511*Weighting!$W$23</f>
        <v>0</v>
      </c>
      <c r="M4511" s="14"/>
    </row>
    <row r="4512" spans="1:13" x14ac:dyDescent="0.45">
      <c r="A4512" s="32" t="str">
        <f>IF(Weighting!$P$24&gt;0,B4512,"")</f>
        <v/>
      </c>
      <c r="B4512">
        <f>Weighting!$C$24</f>
        <v>2.2378211372999997</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16</v>
      </c>
      <c r="I4512">
        <f t="shared" si="562"/>
        <v>0</v>
      </c>
      <c r="J4512">
        <f t="shared" si="563"/>
        <v>0</v>
      </c>
      <c r="K4512">
        <f>J4512*Weighting!$W$24</f>
        <v>0</v>
      </c>
      <c r="M4512" s="14"/>
    </row>
    <row r="4513" spans="1:25" x14ac:dyDescent="0.45">
      <c r="A4513" s="32" t="str">
        <f>IF(Weighting!$P$25&gt;0,B4513,"")</f>
        <v/>
      </c>
      <c r="B4513">
        <f>Weighting!$C$25</f>
        <v>2.3434959339999994</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16</v>
      </c>
      <c r="I4513">
        <f t="shared" si="562"/>
        <v>0</v>
      </c>
      <c r="J4513">
        <f t="shared" si="563"/>
        <v>0</v>
      </c>
      <c r="K4513">
        <f>J4513*Weighting!$W$25</f>
        <v>0</v>
      </c>
      <c r="M4513" s="14"/>
    </row>
    <row r="4514" spans="1:25" x14ac:dyDescent="0.45">
      <c r="O4514"/>
      <c r="P4514"/>
      <c r="Q4514"/>
      <c r="R4514"/>
    </row>
    <row r="4515" spans="1:25" ht="23.15" x14ac:dyDescent="0.6">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19</v>
      </c>
      <c r="N4515" s="27">
        <f>IF('Input and Summary Results'!$J$16="minimum",'Bin Analysis'!X4516/(M4515-1),'Bin Analysis'!Y4515/('Bin Analysis'!M4515-1))</f>
        <v>0</v>
      </c>
      <c r="O4515" s="27">
        <f>IF(M4515=FALSE,NA(),(VLOOKUP(1,C4518:K4537,4,FALSE))/(M4515-1))</f>
        <v>0.88888888888888884</v>
      </c>
      <c r="P4515" s="27">
        <f>IF(M4515=FALSE,NA(),SUM(J4518:J4537)/Weighting!$S$5)</f>
        <v>0.5</v>
      </c>
      <c r="Q4515" s="27">
        <f>IF(M4515=FALSE,NA(),SUM(K4518:K4537)/Weighting!$S$6)</f>
        <v>0.43478260869565216</v>
      </c>
      <c r="R4515" s="27">
        <f>IF(M4515=FALSE,NA(),(VLOOKUP(1,G4518:K4537,3,FALSE))/(M4515-1))</f>
        <v>5.5555555555555552E-2</v>
      </c>
      <c r="S4515" s="22" t="str">
        <f>IF(M4515=FALSE,NA(),IF(SUM(J4518:J4537)=2,"yes","no"))</f>
        <v>no</v>
      </c>
      <c r="X4515" s="2" cm="2">
        <f t="array" ref="X4515:X4516">FREQUENCY(IF('Data Transformation'!$B$425:$B$6424='Bin Analysis'!L4515,'Data Transformation'!$G$425:$G$6424),'Data Transformation'!$U$11)</f>
        <v>18</v>
      </c>
      <c r="Y4515" s="2" cm="2">
        <f t="array" ref="Y4515:Y4516">FREQUENCY(IF('Data Transformation'!$B$425:$B$6424='Bin Analysis'!L4515,'Data Transformation'!$G$425:$G$6424),'Data Transformation'!$U$12)</f>
        <v>2</v>
      </c>
    </row>
    <row r="4516" spans="1:25" x14ac:dyDescent="0.45">
      <c r="A4516" s="14" t="s">
        <v>67</v>
      </c>
      <c r="B4516" t="s">
        <v>47</v>
      </c>
      <c r="C4516" t="s">
        <v>5</v>
      </c>
      <c r="D4516" t="s">
        <v>100</v>
      </c>
      <c r="E4516" t="s">
        <v>101</v>
      </c>
      <c r="F4516" t="s">
        <v>102</v>
      </c>
      <c r="G4516" t="s">
        <v>70</v>
      </c>
      <c r="H4516" t="s">
        <v>31</v>
      </c>
      <c r="I4516" t="s">
        <v>32</v>
      </c>
      <c r="J4516" t="s">
        <v>46</v>
      </c>
      <c r="K4516" s="14" t="s">
        <v>45</v>
      </c>
      <c r="M4516" s="14"/>
      <c r="X4516" s="2">
        <v>0</v>
      </c>
      <c r="Y4516" s="2">
        <v>16</v>
      </c>
    </row>
    <row r="4517" spans="1:25" x14ac:dyDescent="0.4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45">
      <c r="A4518" s="32">
        <f>IF(Weighting!$P$6&gt;0,B4518,"")</f>
        <v>0.3356747967</v>
      </c>
      <c r="B4518">
        <f>Weighting!$C$6</f>
        <v>0.3356747967</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1</v>
      </c>
      <c r="I4518">
        <f>H4518-H4517</f>
        <v>1</v>
      </c>
      <c r="J4518">
        <f>IF(I4518=0,0,1)</f>
        <v>1</v>
      </c>
      <c r="K4518">
        <f>J4518*Weighting!$W$6</f>
        <v>1</v>
      </c>
      <c r="M4518" s="14"/>
    </row>
    <row r="4519" spans="1:25" x14ac:dyDescent="0.45">
      <c r="A4519" s="32">
        <f>IF(Weighting!$P$7&gt;0,B4519,"")</f>
        <v>0.44134959340000002</v>
      </c>
      <c r="B4519">
        <f>Weighting!$C$7</f>
        <v>0.44134959340000002</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1</v>
      </c>
      <c r="I4519">
        <f t="shared" ref="I4519:I4537" si="565">H4519-H4518</f>
        <v>0</v>
      </c>
      <c r="J4519">
        <f>IF(I4519=0,0,1)</f>
        <v>0</v>
      </c>
      <c r="K4519">
        <f>J4519*Weighting!$W$7</f>
        <v>0</v>
      </c>
      <c r="M4519" s="14"/>
    </row>
    <row r="4520" spans="1:25" x14ac:dyDescent="0.45">
      <c r="A4520" s="32">
        <f>IF(Weighting!$P$8&gt;0,B4520,"")</f>
        <v>0.54702439010000004</v>
      </c>
      <c r="B4520">
        <f>Weighting!$C$8</f>
        <v>0.54702439010000004</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2</v>
      </c>
      <c r="I4520">
        <f t="shared" si="565"/>
        <v>1</v>
      </c>
      <c r="J4520">
        <f t="shared" ref="J4520:J4537" si="566">IF(I4520=0,0,1)</f>
        <v>1</v>
      </c>
      <c r="K4520">
        <f>J4520*Weighting!$W$8</f>
        <v>3</v>
      </c>
      <c r="M4520" s="14"/>
    </row>
    <row r="4521" spans="1:25" x14ac:dyDescent="0.45">
      <c r="A4521" s="32">
        <f>IF(Weighting!$P$9&gt;0,B4521,"")</f>
        <v>0.65269918680000005</v>
      </c>
      <c r="B4521" s="50">
        <f>Weighting!$C$9</f>
        <v>0.65269918680000005</v>
      </c>
      <c r="C4521">
        <f>Weighting!$F$9</f>
        <v>0</v>
      </c>
      <c r="D4521" t="b">
        <f>IF(C4521=1,'Data Transformation'!$G$3+0.5*'Data Transformation'!$W$25,IF(C4522=1,D4522-'Data Transformation'!$W$25,FALSE))</f>
        <v>0</v>
      </c>
      <c r="E4521" t="str">
        <f t="array" ref="E4521">IF(ISLOGICAL(D4521),"",FREQUENCY(IF('Data Transformation'!$B$425:$B$8425='Bin Analysis'!$B4515,'Data Transformation'!$G$425:$G$8425),D4521))</f>
        <v/>
      </c>
      <c r="F4521" t="str">
        <f t="shared" si="564"/>
        <v/>
      </c>
      <c r="G4521">
        <f>Weighting!$H$9</f>
        <v>0</v>
      </c>
      <c r="H4521">
        <f t="array" ref="H4521">FREQUENCY(IF('Data Transformation'!$B$4:$B$8425=B4515,'Data Transformation'!$G$4:$G$8425),'Bin Analysis'!$B4521)</f>
        <v>2</v>
      </c>
      <c r="I4521">
        <f t="shared" si="565"/>
        <v>0</v>
      </c>
      <c r="J4521">
        <f t="shared" si="566"/>
        <v>0</v>
      </c>
      <c r="K4521">
        <f>J4521*Weighting!$W$9</f>
        <v>0</v>
      </c>
      <c r="M4521" s="14"/>
    </row>
    <row r="4522" spans="1:25" x14ac:dyDescent="0.45">
      <c r="A4522" s="32">
        <f>IF(Weighting!$P$10&gt;0,B4522,"")</f>
        <v>0.75837398350000007</v>
      </c>
      <c r="B4522">
        <f>Weighting!$C$10</f>
        <v>0.75837398350000007</v>
      </c>
      <c r="C4522">
        <f>Weighting!$F$10</f>
        <v>0</v>
      </c>
      <c r="D4522" t="b">
        <f>IF(C4522=1,'Data Transformation'!$G$3+0.5*'Data Transformation'!$W$25,IF(C4523=1,D4523-'Data Transformation'!$W$25,FALSE))</f>
        <v>0</v>
      </c>
      <c r="E4522" t="str">
        <f t="array" ref="E4522">IF(ISLOGICAL(D4522),"",FREQUENCY(IF('Data Transformation'!$B$425:$B$8425='Bin Analysis'!$B4515,'Data Transformation'!$G$425:$G$8425),D4522))</f>
        <v/>
      </c>
      <c r="F4522" t="str">
        <f t="shared" si="564"/>
        <v/>
      </c>
      <c r="G4522">
        <f>Weighting!$H$10</f>
        <v>0</v>
      </c>
      <c r="H4522">
        <f t="array" ref="H4522">FREQUENCY(IF('Data Transformation'!$B$4:$B$8425=B4515,'Data Transformation'!$G$4:$G$8425),'Bin Analysis'!$B4522)</f>
        <v>2</v>
      </c>
      <c r="I4522">
        <f t="shared" si="565"/>
        <v>0</v>
      </c>
      <c r="J4522">
        <f t="shared" si="566"/>
        <v>0</v>
      </c>
      <c r="K4522">
        <f>J4522*Weighting!$W$10</f>
        <v>0</v>
      </c>
      <c r="M4522" s="14"/>
    </row>
    <row r="4523" spans="1:25" x14ac:dyDescent="0.45">
      <c r="A4523" s="32">
        <f>IF(Weighting!$P$11&gt;0,B4523,"")</f>
        <v>0.86404878020000009</v>
      </c>
      <c r="B4523">
        <f>Weighting!$C$11</f>
        <v>0.86404878020000009</v>
      </c>
      <c r="C4523">
        <f>Weighting!$F$11</f>
        <v>0</v>
      </c>
      <c r="D4523" t="b">
        <f>IF(C4523=1,'Data Transformation'!$G$3+0.5*'Data Transformation'!$W$25,IF(C4524=1,D4524-'Data Transformation'!$W$25,FALSE))</f>
        <v>0</v>
      </c>
      <c r="E4523" t="str">
        <f t="array" ref="E4523">IF(ISLOGICAL(D4523),"",FREQUENCY(IF('Data Transformation'!$B$425:$B$8425='Bin Analysis'!$B4515,'Data Transformation'!$G$425:$G$8425),D4523))</f>
        <v/>
      </c>
      <c r="F4523" t="str">
        <f t="shared" si="564"/>
        <v/>
      </c>
      <c r="G4523">
        <f>Weighting!$H$11</f>
        <v>0</v>
      </c>
      <c r="H4523">
        <f t="array" ref="H4523">FREQUENCY(IF('Data Transformation'!$B$4:$B$8425=B4515,'Data Transformation'!$G$4:$G$8425),'Bin Analysis'!$B4523)</f>
        <v>3</v>
      </c>
      <c r="I4523">
        <f t="shared" si="565"/>
        <v>1</v>
      </c>
      <c r="J4523">
        <f t="shared" si="566"/>
        <v>1</v>
      </c>
      <c r="K4523">
        <f>J4523*Weighting!$W$11</f>
        <v>3</v>
      </c>
      <c r="M4523" s="14"/>
    </row>
    <row r="4524" spans="1:25" x14ac:dyDescent="0.45">
      <c r="A4524" s="32">
        <f>IF(Weighting!$P$12&gt;0,B4524,"")</f>
        <v>0.96972357690000011</v>
      </c>
      <c r="B4524">
        <f>Weighting!$C$12</f>
        <v>0.96972357690000011</v>
      </c>
      <c r="C4524">
        <f>Weighting!$F$12</f>
        <v>0</v>
      </c>
      <c r="D4524">
        <f>IF(C4524=1,'Data Transformation'!$G$3+0.5*'Data Transformation'!$W$25,IF(C4525=1,D4525-'Data Transformation'!$W$25,FALSE))</f>
        <v>0.76999999999999991</v>
      </c>
      <c r="E4524">
        <f t="array" ref="E4524">IF(ISLOGICAL(D4524),"",FREQUENCY(IF('Data Transformation'!$B$425:$B$8425='Bin Analysis'!$B4515,'Data Transformation'!$G$425:$G$8425),D4524))</f>
        <v>2</v>
      </c>
      <c r="F4524" t="e">
        <f t="shared" si="564"/>
        <v>#VALUE!</v>
      </c>
      <c r="G4524">
        <f>Weighting!$H$12</f>
        <v>0</v>
      </c>
      <c r="H4524">
        <f t="array" ref="H4524">FREQUENCY(IF('Data Transformation'!$B$4:$B$8425=B4515,'Data Transformation'!$G$4:$G$8425),'Bin Analysis'!$B4524)</f>
        <v>10</v>
      </c>
      <c r="I4524">
        <f t="shared" si="565"/>
        <v>7</v>
      </c>
      <c r="J4524">
        <f t="shared" si="566"/>
        <v>1</v>
      </c>
      <c r="K4524">
        <f>J4524*Weighting!$W$12</f>
        <v>2</v>
      </c>
      <c r="M4524" s="14"/>
    </row>
    <row r="4525" spans="1:25" x14ac:dyDescent="0.45">
      <c r="A4525" s="32">
        <f>IF(Weighting!$P$13&gt;0,B4525,"")</f>
        <v>1.0753983736000001</v>
      </c>
      <c r="B4525">
        <f>Weighting!$C$13</f>
        <v>1.0753983736000001</v>
      </c>
      <c r="C4525">
        <f>Weighting!$F$13</f>
        <v>1</v>
      </c>
      <c r="D4525">
        <f>IF(C4525=1,'Data Transformation'!$G$3+0.5*'Data Transformation'!$W$25,IF(C4526=1,D4526-'Data Transformation'!$W$25,FALSE))</f>
        <v>1.17</v>
      </c>
      <c r="E4525">
        <f t="array" ref="E4525">IF(ISLOGICAL(D4525),"",FREQUENCY(IF('Data Transformation'!$B$425:$B$8425='Bin Analysis'!$B4515,'Data Transformation'!$G$425:$G$8425),D4525))</f>
        <v>18</v>
      </c>
      <c r="F4525">
        <f t="shared" si="564"/>
        <v>16</v>
      </c>
      <c r="G4525">
        <f>Weighting!$H$13</f>
        <v>0</v>
      </c>
      <c r="H4525">
        <f t="array" ref="H4525">FREQUENCY(IF('Data Transformation'!$B$4:$B$8425=B4515,'Data Transformation'!$G$4:$G$8425),'Bin Analysis'!$B4525)</f>
        <v>19</v>
      </c>
      <c r="I4525">
        <f t="shared" si="565"/>
        <v>9</v>
      </c>
      <c r="J4525">
        <f t="shared" si="566"/>
        <v>1</v>
      </c>
      <c r="K4525">
        <f>J4525*Weighting!$W$13</f>
        <v>1</v>
      </c>
      <c r="M4525" s="14"/>
    </row>
    <row r="4526" spans="1:25" x14ac:dyDescent="0.45">
      <c r="A4526" s="32">
        <f>IF(Weighting!$P$14&gt;0,B4526,"")</f>
        <v>1.1810731703000001</v>
      </c>
      <c r="B4526">
        <f>Weighting!$C$14</f>
        <v>1.1810731703000001</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19</v>
      </c>
      <c r="I4526">
        <f t="shared" si="565"/>
        <v>0</v>
      </c>
      <c r="J4526">
        <f t="shared" si="566"/>
        <v>0</v>
      </c>
      <c r="K4526">
        <f>J4526*Weighting!$W$14</f>
        <v>0</v>
      </c>
      <c r="M4526" s="14"/>
    </row>
    <row r="4527" spans="1:25" x14ac:dyDescent="0.45">
      <c r="A4527" s="32">
        <f>IF(Weighting!$P$15&gt;0,B4527,"")</f>
        <v>1.2867489670000001</v>
      </c>
      <c r="B4527">
        <f>Weighting!$C$15</f>
        <v>1.2867489670000001</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19</v>
      </c>
      <c r="I4527">
        <f t="shared" si="565"/>
        <v>0</v>
      </c>
      <c r="J4527">
        <f t="shared" si="566"/>
        <v>0</v>
      </c>
      <c r="K4527">
        <f>J4527*Weighting!$W$15</f>
        <v>0</v>
      </c>
      <c r="M4527" s="14"/>
    </row>
    <row r="4528" spans="1:25" x14ac:dyDescent="0.45">
      <c r="A4528" s="32" t="str">
        <f>IF(Weighting!$P$16&gt;0,B4528,"")</f>
        <v/>
      </c>
      <c r="B4528">
        <f>Weighting!$C$16</f>
        <v>1.3924227637000002</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19</v>
      </c>
      <c r="I4528">
        <f t="shared" si="565"/>
        <v>0</v>
      </c>
      <c r="J4528">
        <f t="shared" si="566"/>
        <v>0</v>
      </c>
      <c r="K4528">
        <f>J4528*Weighting!$W$16</f>
        <v>0</v>
      </c>
      <c r="M4528" s="14"/>
    </row>
    <row r="4529" spans="1:25" x14ac:dyDescent="0.45">
      <c r="A4529" s="32" t="str">
        <f>IF(Weighting!$P$17&gt;0,B4529,"")</f>
        <v/>
      </c>
      <c r="B4529">
        <f>Weighting!$C$17</f>
        <v>1.4980975604000002</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19</v>
      </c>
      <c r="I4529">
        <f t="shared" si="565"/>
        <v>0</v>
      </c>
      <c r="J4529">
        <f t="shared" si="566"/>
        <v>0</v>
      </c>
      <c r="K4529">
        <f>J4529*Weighting!$W$17</f>
        <v>0</v>
      </c>
      <c r="M4529" s="14"/>
    </row>
    <row r="4530" spans="1:25" x14ac:dyDescent="0.45">
      <c r="A4530" s="32" t="str">
        <f>IF(Weighting!$P$18&gt;0,B4530,"")</f>
        <v/>
      </c>
      <c r="B4530">
        <f>Weighting!$C$18</f>
        <v>1.6037723571000002</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19</v>
      </c>
      <c r="I4530">
        <f t="shared" si="565"/>
        <v>0</v>
      </c>
      <c r="J4530">
        <f t="shared" si="566"/>
        <v>0</v>
      </c>
      <c r="K4530">
        <f>J4530*Weighting!$W$18</f>
        <v>0</v>
      </c>
      <c r="M4530" s="14"/>
    </row>
    <row r="4531" spans="1:25" x14ac:dyDescent="0.45">
      <c r="A4531" s="32" t="str">
        <f>IF(Weighting!$P$19&gt;0,B4531,"")</f>
        <v/>
      </c>
      <c r="B4531">
        <f>Weighting!$C$19</f>
        <v>1.7094471538000002</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19</v>
      </c>
      <c r="I4531">
        <f t="shared" si="565"/>
        <v>0</v>
      </c>
      <c r="J4531">
        <f t="shared" si="566"/>
        <v>0</v>
      </c>
      <c r="K4531">
        <f>J4531*Weighting!$W$19</f>
        <v>0</v>
      </c>
      <c r="M4531" s="14"/>
    </row>
    <row r="4532" spans="1:25" x14ac:dyDescent="0.45">
      <c r="A4532" s="32" t="str">
        <f>IF(Weighting!$P$20&gt;0,B4532,"")</f>
        <v/>
      </c>
      <c r="B4532">
        <f>Weighting!$C$20</f>
        <v>1.8151219505000002</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19</v>
      </c>
      <c r="I4532">
        <f t="shared" si="565"/>
        <v>0</v>
      </c>
      <c r="J4532">
        <f t="shared" si="566"/>
        <v>0</v>
      </c>
      <c r="K4532">
        <f>J4532*Weighting!$W$20</f>
        <v>0</v>
      </c>
      <c r="M4532" s="14"/>
    </row>
    <row r="4533" spans="1:25" x14ac:dyDescent="0.45">
      <c r="A4533" s="32" t="str">
        <f>IF(Weighting!$P$21&gt;0,B4533,"")</f>
        <v/>
      </c>
      <c r="B4533">
        <f>Weighting!$C$21</f>
        <v>1.9207967472000003</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19</v>
      </c>
      <c r="I4533">
        <f t="shared" si="565"/>
        <v>0</v>
      </c>
      <c r="J4533">
        <f t="shared" si="566"/>
        <v>0</v>
      </c>
      <c r="K4533">
        <f>J4533*Weighting!$W$21</f>
        <v>0</v>
      </c>
      <c r="M4533" s="14"/>
    </row>
    <row r="4534" spans="1:25" x14ac:dyDescent="0.45">
      <c r="A4534" s="32" t="str">
        <f>IF(Weighting!$P$22&gt;0,B4534,"")</f>
        <v/>
      </c>
      <c r="B4534">
        <f>Weighting!$C$22</f>
        <v>2.0264715439000001</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19</v>
      </c>
      <c r="I4534">
        <f t="shared" si="565"/>
        <v>0</v>
      </c>
      <c r="J4534">
        <f t="shared" si="566"/>
        <v>0</v>
      </c>
      <c r="K4534">
        <f>J4534*Weighting!$W$22</f>
        <v>0</v>
      </c>
      <c r="M4534" s="14"/>
    </row>
    <row r="4535" spans="1:25" x14ac:dyDescent="0.45">
      <c r="A4535" s="32" t="str">
        <f>IF(Weighting!$P$23&gt;0,B4535,"")</f>
        <v/>
      </c>
      <c r="B4535">
        <f>Weighting!$C$23</f>
        <v>2.1321463405999999</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19</v>
      </c>
      <c r="I4535">
        <f t="shared" si="565"/>
        <v>0</v>
      </c>
      <c r="J4535">
        <f t="shared" si="566"/>
        <v>0</v>
      </c>
      <c r="K4535">
        <f>J4535*Weighting!$W$23</f>
        <v>0</v>
      </c>
      <c r="M4535" s="14"/>
    </row>
    <row r="4536" spans="1:25" x14ac:dyDescent="0.45">
      <c r="A4536" s="32" t="str">
        <f>IF(Weighting!$P$24&gt;0,B4536,"")</f>
        <v/>
      </c>
      <c r="B4536">
        <f>Weighting!$C$24</f>
        <v>2.2378211372999997</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19</v>
      </c>
      <c r="I4536">
        <f t="shared" si="565"/>
        <v>0</v>
      </c>
      <c r="J4536">
        <f t="shared" si="566"/>
        <v>0</v>
      </c>
      <c r="K4536">
        <f>J4536*Weighting!$W$24</f>
        <v>0</v>
      </c>
      <c r="M4536" s="14"/>
    </row>
    <row r="4537" spans="1:25" x14ac:dyDescent="0.45">
      <c r="A4537" s="32" t="str">
        <f>IF(Weighting!$P$25&gt;0,B4537,"")</f>
        <v/>
      </c>
      <c r="B4537">
        <f>Weighting!$C$25</f>
        <v>2.3434959339999994</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19</v>
      </c>
      <c r="I4537">
        <f t="shared" si="565"/>
        <v>0</v>
      </c>
      <c r="J4537">
        <f t="shared" si="566"/>
        <v>0</v>
      </c>
      <c r="K4537">
        <f>J4537*Weighting!$W$25</f>
        <v>0</v>
      </c>
      <c r="M4537" s="14"/>
    </row>
    <row r="4538" spans="1:25" x14ac:dyDescent="0.45">
      <c r="O4538"/>
      <c r="P4538"/>
      <c r="Q4538"/>
      <c r="R4538"/>
    </row>
    <row r="4539" spans="1:25" ht="23.15" x14ac:dyDescent="0.6">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20</v>
      </c>
      <c r="N4539" s="27">
        <f>IF('Input and Summary Results'!$J$16="minimum",'Bin Analysis'!X4540/(M4539-1),'Bin Analysis'!Y4539/('Bin Analysis'!M4539-1))</f>
        <v>0</v>
      </c>
      <c r="O4539" s="27">
        <f>IF(M4539=FALSE,NA(),(VLOOKUP(1,C4542:K4561,4,FALSE))/(M4539-1))</f>
        <v>0</v>
      </c>
      <c r="P4539" s="27">
        <f>IF(M4539=FALSE,NA(),SUM(J4542:J4561)/Weighting!$S$5)</f>
        <v>0.2</v>
      </c>
      <c r="Q4539" s="27">
        <f>IF(M4539=FALSE,NA(),SUM(K4542:K4561)/Weighting!$S$6)</f>
        <v>8.6956521739130432E-2</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19</v>
      </c>
      <c r="Y4539" s="2" cm="2">
        <f t="array" ref="Y4539:Y4540">FREQUENCY(IF('Data Transformation'!$B$425:$B$6424='Bin Analysis'!L4539,'Data Transformation'!$G$425:$G$6424),'Data Transformation'!$U$12)</f>
        <v>19</v>
      </c>
    </row>
    <row r="4540" spans="1:25" x14ac:dyDescent="0.45">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4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45">
      <c r="A4542" s="32">
        <f>IF(Weighting!$P$6&gt;0,B4542,"")</f>
        <v>0.3356747967</v>
      </c>
      <c r="B4542">
        <f>Weighting!$C$6</f>
        <v>0.3356747967</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19</v>
      </c>
      <c r="I4542">
        <f>H4542-H4541</f>
        <v>19</v>
      </c>
      <c r="J4542">
        <f>IF(I4542=0,0,1)</f>
        <v>1</v>
      </c>
      <c r="K4542">
        <f>J4542*Weighting!$W$6</f>
        <v>1</v>
      </c>
      <c r="M4542" s="14"/>
    </row>
    <row r="4543" spans="1:25" x14ac:dyDescent="0.45">
      <c r="A4543" s="32">
        <f>IF(Weighting!$P$7&gt;0,B4543,"")</f>
        <v>0.44134959340000002</v>
      </c>
      <c r="B4543">
        <f>Weighting!$C$7</f>
        <v>0.44134959340000002</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19</v>
      </c>
      <c r="I4543">
        <f t="shared" ref="I4543:I4561" si="568">H4543-H4542</f>
        <v>0</v>
      </c>
      <c r="J4543">
        <f>IF(I4543=0,0,1)</f>
        <v>0</v>
      </c>
      <c r="K4543">
        <f>J4543*Weighting!$W$7</f>
        <v>0</v>
      </c>
      <c r="M4543" s="14"/>
    </row>
    <row r="4544" spans="1:25" x14ac:dyDescent="0.45">
      <c r="A4544" s="32">
        <f>IF(Weighting!$P$8&gt;0,B4544,"")</f>
        <v>0.54702439010000004</v>
      </c>
      <c r="B4544">
        <f>Weighting!$C$8</f>
        <v>0.54702439010000004</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19</v>
      </c>
      <c r="I4544">
        <f t="shared" si="568"/>
        <v>0</v>
      </c>
      <c r="J4544">
        <f t="shared" ref="J4544:J4561" si="569">IF(I4544=0,0,1)</f>
        <v>0</v>
      </c>
      <c r="K4544">
        <f>J4544*Weighting!$W$8</f>
        <v>0</v>
      </c>
      <c r="M4544" s="14"/>
    </row>
    <row r="4545" spans="1:13" x14ac:dyDescent="0.45">
      <c r="A4545" s="32">
        <f>IF(Weighting!$P$9&gt;0,B4545,"")</f>
        <v>0.65269918680000005</v>
      </c>
      <c r="B4545" s="50">
        <f>Weighting!$C$9</f>
        <v>0.65269918680000005</v>
      </c>
      <c r="C4545">
        <f>Weighting!$F$9</f>
        <v>0</v>
      </c>
      <c r="D4545" t="b">
        <f>IF(C4545=1,'Data Transformation'!$G$3+0.5*'Data Transformation'!$W$25,IF(C4546=1,D4546-'Data Transformation'!$W$25,FALSE))</f>
        <v>0</v>
      </c>
      <c r="E4545" t="str">
        <f t="array" ref="E4545">IF(ISLOGICAL(D4545),"",FREQUENCY(IF('Data Transformation'!$B$425:$B$8425='Bin Analysis'!$B4539,'Data Transformation'!$G$425:$G$8425),D4545))</f>
        <v/>
      </c>
      <c r="F4545" t="str">
        <f t="shared" si="567"/>
        <v/>
      </c>
      <c r="G4545">
        <f>Weighting!$H$9</f>
        <v>0</v>
      </c>
      <c r="H4545">
        <f t="array" ref="H4545">FREQUENCY(IF('Data Transformation'!$B$4:$B$8425=B4539,'Data Transformation'!$G$4:$G$8425),'Bin Analysis'!$B4545)</f>
        <v>19</v>
      </c>
      <c r="I4545">
        <f t="shared" si="568"/>
        <v>0</v>
      </c>
      <c r="J4545">
        <f t="shared" si="569"/>
        <v>0</v>
      </c>
      <c r="K4545">
        <f>J4545*Weighting!$W$9</f>
        <v>0</v>
      </c>
      <c r="M4545" s="14"/>
    </row>
    <row r="4546" spans="1:13" x14ac:dyDescent="0.45">
      <c r="A4546" s="32">
        <f>IF(Weighting!$P$10&gt;0,B4546,"")</f>
        <v>0.75837398350000007</v>
      </c>
      <c r="B4546">
        <f>Weighting!$C$10</f>
        <v>0.75837398350000007</v>
      </c>
      <c r="C4546">
        <f>Weighting!$F$10</f>
        <v>0</v>
      </c>
      <c r="D4546" t="b">
        <f>IF(C4546=1,'Data Transformation'!$G$3+0.5*'Data Transformation'!$W$25,IF(C4547=1,D4547-'Data Transformation'!$W$25,FALSE))</f>
        <v>0</v>
      </c>
      <c r="E4546" t="str">
        <f t="array" ref="E4546">IF(ISLOGICAL(D4546),"",FREQUENCY(IF('Data Transformation'!$B$425:$B$8425='Bin Analysis'!$B4539,'Data Transformation'!$G$425:$G$8425),D4546))</f>
        <v/>
      </c>
      <c r="F4546" t="str">
        <f t="shared" si="567"/>
        <v/>
      </c>
      <c r="G4546">
        <f>Weighting!$H$10</f>
        <v>0</v>
      </c>
      <c r="H4546">
        <f t="array" ref="H4546">FREQUENCY(IF('Data Transformation'!$B$4:$B$8425=B4539,'Data Transformation'!$G$4:$G$8425),'Bin Analysis'!$B4546)</f>
        <v>19</v>
      </c>
      <c r="I4546">
        <f t="shared" si="568"/>
        <v>0</v>
      </c>
      <c r="J4546">
        <f t="shared" si="569"/>
        <v>0</v>
      </c>
      <c r="K4546">
        <f>J4546*Weighting!$W$10</f>
        <v>0</v>
      </c>
      <c r="M4546" s="14"/>
    </row>
    <row r="4547" spans="1:13" x14ac:dyDescent="0.45">
      <c r="A4547" s="32">
        <f>IF(Weighting!$P$11&gt;0,B4547,"")</f>
        <v>0.86404878020000009</v>
      </c>
      <c r="B4547">
        <f>Weighting!$C$11</f>
        <v>0.86404878020000009</v>
      </c>
      <c r="C4547">
        <f>Weighting!$F$11</f>
        <v>0</v>
      </c>
      <c r="D4547" t="b">
        <f>IF(C4547=1,'Data Transformation'!$G$3+0.5*'Data Transformation'!$W$25,IF(C4548=1,D4548-'Data Transformation'!$W$25,FALSE))</f>
        <v>0</v>
      </c>
      <c r="E4547" t="str">
        <f t="array" ref="E4547">IF(ISLOGICAL(D4547),"",FREQUENCY(IF('Data Transformation'!$B$425:$B$8425='Bin Analysis'!$B4539,'Data Transformation'!$G$425:$G$8425),D4547))</f>
        <v/>
      </c>
      <c r="F4547" t="str">
        <f t="shared" si="567"/>
        <v/>
      </c>
      <c r="G4547">
        <f>Weighting!$H$11</f>
        <v>0</v>
      </c>
      <c r="H4547">
        <f t="array" ref="H4547">FREQUENCY(IF('Data Transformation'!$B$4:$B$8425=B4539,'Data Transformation'!$G$4:$G$8425),'Bin Analysis'!$B4547)</f>
        <v>19</v>
      </c>
      <c r="I4547">
        <f t="shared" si="568"/>
        <v>0</v>
      </c>
      <c r="J4547">
        <f t="shared" si="569"/>
        <v>0</v>
      </c>
      <c r="K4547">
        <f>J4547*Weighting!$W$11</f>
        <v>0</v>
      </c>
      <c r="M4547" s="14"/>
    </row>
    <row r="4548" spans="1:13" x14ac:dyDescent="0.45">
      <c r="A4548" s="32">
        <f>IF(Weighting!$P$12&gt;0,B4548,"")</f>
        <v>0.96972357690000011</v>
      </c>
      <c r="B4548">
        <f>Weighting!$C$12</f>
        <v>0.96972357690000011</v>
      </c>
      <c r="C4548">
        <f>Weighting!$F$12</f>
        <v>0</v>
      </c>
      <c r="D4548">
        <f>IF(C4548=1,'Data Transformation'!$G$3+0.5*'Data Transformation'!$W$25,IF(C4549=1,D4549-'Data Transformation'!$W$25,FALSE))</f>
        <v>0.76999999999999991</v>
      </c>
      <c r="E4548">
        <f t="array" ref="E4548">IF(ISLOGICAL(D4548),"",FREQUENCY(IF('Data Transformation'!$B$425:$B$8425='Bin Analysis'!$B4539,'Data Transformation'!$G$425:$G$8425),D4548))</f>
        <v>19</v>
      </c>
      <c r="F4548" t="e">
        <f t="shared" si="567"/>
        <v>#VALUE!</v>
      </c>
      <c r="G4548">
        <f>Weighting!$H$12</f>
        <v>0</v>
      </c>
      <c r="H4548">
        <f t="array" ref="H4548">FREQUENCY(IF('Data Transformation'!$B$4:$B$8425=B4539,'Data Transformation'!$G$4:$G$8425),'Bin Analysis'!$B4548)</f>
        <v>19</v>
      </c>
      <c r="I4548">
        <f t="shared" si="568"/>
        <v>0</v>
      </c>
      <c r="J4548">
        <f t="shared" si="569"/>
        <v>0</v>
      </c>
      <c r="K4548">
        <f>J4548*Weighting!$W$12</f>
        <v>0</v>
      </c>
      <c r="M4548" s="14"/>
    </row>
    <row r="4549" spans="1:13" x14ac:dyDescent="0.45">
      <c r="A4549" s="32">
        <f>IF(Weighting!$P$13&gt;0,B4549,"")</f>
        <v>1.0753983736000001</v>
      </c>
      <c r="B4549">
        <f>Weighting!$C$13</f>
        <v>1.0753983736000001</v>
      </c>
      <c r="C4549">
        <f>Weighting!$F$13</f>
        <v>1</v>
      </c>
      <c r="D4549">
        <f>IF(C4549=1,'Data Transformation'!$G$3+0.5*'Data Transformation'!$W$25,IF(C4550=1,D4550-'Data Transformation'!$W$25,FALSE))</f>
        <v>1.17</v>
      </c>
      <c r="E4549">
        <f t="array" ref="E4549">IF(ISLOGICAL(D4549),"",FREQUENCY(IF('Data Transformation'!$B$425:$B$8425='Bin Analysis'!$B4539,'Data Transformation'!$G$425:$G$8425),D4549))</f>
        <v>19</v>
      </c>
      <c r="F4549">
        <f t="shared" si="567"/>
        <v>0</v>
      </c>
      <c r="G4549">
        <f>Weighting!$H$13</f>
        <v>0</v>
      </c>
      <c r="H4549">
        <f t="array" ref="H4549">FREQUENCY(IF('Data Transformation'!$B$4:$B$8425=B4539,'Data Transformation'!$G$4:$G$8425),'Bin Analysis'!$B4549)</f>
        <v>20</v>
      </c>
      <c r="I4549">
        <f t="shared" si="568"/>
        <v>1</v>
      </c>
      <c r="J4549">
        <f t="shared" si="569"/>
        <v>1</v>
      </c>
      <c r="K4549">
        <f>J4549*Weighting!$W$13</f>
        <v>1</v>
      </c>
      <c r="M4549" s="14"/>
    </row>
    <row r="4550" spans="1:13" x14ac:dyDescent="0.45">
      <c r="A4550" s="32">
        <f>IF(Weighting!$P$14&gt;0,B4550,"")</f>
        <v>1.1810731703000001</v>
      </c>
      <c r="B4550">
        <f>Weighting!$C$14</f>
        <v>1.1810731703000001</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20</v>
      </c>
      <c r="I4550">
        <f t="shared" si="568"/>
        <v>0</v>
      </c>
      <c r="J4550">
        <f t="shared" si="569"/>
        <v>0</v>
      </c>
      <c r="K4550">
        <f>J4550*Weighting!$W$14</f>
        <v>0</v>
      </c>
      <c r="M4550" s="14"/>
    </row>
    <row r="4551" spans="1:13" x14ac:dyDescent="0.45">
      <c r="A4551" s="32">
        <f>IF(Weighting!$P$15&gt;0,B4551,"")</f>
        <v>1.2867489670000001</v>
      </c>
      <c r="B4551">
        <f>Weighting!$C$15</f>
        <v>1.2867489670000001</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20</v>
      </c>
      <c r="I4551">
        <f t="shared" si="568"/>
        <v>0</v>
      </c>
      <c r="J4551">
        <f t="shared" si="569"/>
        <v>0</v>
      </c>
      <c r="K4551">
        <f>J4551*Weighting!$W$15</f>
        <v>0</v>
      </c>
      <c r="M4551" s="14"/>
    </row>
    <row r="4552" spans="1:13" x14ac:dyDescent="0.45">
      <c r="A4552" s="32" t="str">
        <f>IF(Weighting!$P$16&gt;0,B4552,"")</f>
        <v/>
      </c>
      <c r="B4552">
        <f>Weighting!$C$16</f>
        <v>1.3924227637000002</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20</v>
      </c>
      <c r="I4552">
        <f t="shared" si="568"/>
        <v>0</v>
      </c>
      <c r="J4552">
        <f t="shared" si="569"/>
        <v>0</v>
      </c>
      <c r="K4552">
        <f>J4552*Weighting!$W$16</f>
        <v>0</v>
      </c>
      <c r="M4552" s="14"/>
    </row>
    <row r="4553" spans="1:13" x14ac:dyDescent="0.45">
      <c r="A4553" s="32" t="str">
        <f>IF(Weighting!$P$17&gt;0,B4553,"")</f>
        <v/>
      </c>
      <c r="B4553">
        <f>Weighting!$C$17</f>
        <v>1.4980975604000002</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20</v>
      </c>
      <c r="I4553">
        <f t="shared" si="568"/>
        <v>0</v>
      </c>
      <c r="J4553">
        <f t="shared" si="569"/>
        <v>0</v>
      </c>
      <c r="K4553">
        <f>J4553*Weighting!$W$17</f>
        <v>0</v>
      </c>
      <c r="M4553" s="14"/>
    </row>
    <row r="4554" spans="1:13" x14ac:dyDescent="0.45">
      <c r="A4554" s="32" t="str">
        <f>IF(Weighting!$P$18&gt;0,B4554,"")</f>
        <v/>
      </c>
      <c r="B4554">
        <f>Weighting!$C$18</f>
        <v>1.6037723571000002</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20</v>
      </c>
      <c r="I4554">
        <f t="shared" si="568"/>
        <v>0</v>
      </c>
      <c r="J4554">
        <f t="shared" si="569"/>
        <v>0</v>
      </c>
      <c r="K4554">
        <f>J4554*Weighting!$W$18</f>
        <v>0</v>
      </c>
      <c r="M4554" s="14"/>
    </row>
    <row r="4555" spans="1:13" x14ac:dyDescent="0.45">
      <c r="A4555" s="32" t="str">
        <f>IF(Weighting!$P$19&gt;0,B4555,"")</f>
        <v/>
      </c>
      <c r="B4555">
        <f>Weighting!$C$19</f>
        <v>1.7094471538000002</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20</v>
      </c>
      <c r="I4555">
        <f t="shared" si="568"/>
        <v>0</v>
      </c>
      <c r="J4555">
        <f t="shared" si="569"/>
        <v>0</v>
      </c>
      <c r="K4555">
        <f>J4555*Weighting!$W$19</f>
        <v>0</v>
      </c>
      <c r="M4555" s="14"/>
    </row>
    <row r="4556" spans="1:13" x14ac:dyDescent="0.45">
      <c r="A4556" s="32" t="str">
        <f>IF(Weighting!$P$20&gt;0,B4556,"")</f>
        <v/>
      </c>
      <c r="B4556">
        <f>Weighting!$C$20</f>
        <v>1.8151219505000002</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20</v>
      </c>
      <c r="I4556">
        <f t="shared" si="568"/>
        <v>0</v>
      </c>
      <c r="J4556">
        <f t="shared" si="569"/>
        <v>0</v>
      </c>
      <c r="K4556">
        <f>J4556*Weighting!$W$20</f>
        <v>0</v>
      </c>
      <c r="M4556" s="14"/>
    </row>
    <row r="4557" spans="1:13" x14ac:dyDescent="0.45">
      <c r="A4557" s="32" t="str">
        <f>IF(Weighting!$P$21&gt;0,B4557,"")</f>
        <v/>
      </c>
      <c r="B4557">
        <f>Weighting!$C$21</f>
        <v>1.9207967472000003</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20</v>
      </c>
      <c r="I4557">
        <f t="shared" si="568"/>
        <v>0</v>
      </c>
      <c r="J4557">
        <f t="shared" si="569"/>
        <v>0</v>
      </c>
      <c r="K4557">
        <f>J4557*Weighting!$W$21</f>
        <v>0</v>
      </c>
      <c r="M4557" s="14"/>
    </row>
    <row r="4558" spans="1:13" x14ac:dyDescent="0.45">
      <c r="A4558" s="32" t="str">
        <f>IF(Weighting!$P$22&gt;0,B4558,"")</f>
        <v/>
      </c>
      <c r="B4558">
        <f>Weighting!$C$22</f>
        <v>2.0264715439000001</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20</v>
      </c>
      <c r="I4558">
        <f t="shared" si="568"/>
        <v>0</v>
      </c>
      <c r="J4558">
        <f t="shared" si="569"/>
        <v>0</v>
      </c>
      <c r="K4558">
        <f>J4558*Weighting!$W$22</f>
        <v>0</v>
      </c>
      <c r="M4558" s="14"/>
    </row>
    <row r="4559" spans="1:13" x14ac:dyDescent="0.45">
      <c r="A4559" s="32" t="str">
        <f>IF(Weighting!$P$23&gt;0,B4559,"")</f>
        <v/>
      </c>
      <c r="B4559">
        <f>Weighting!$C$23</f>
        <v>2.1321463405999999</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20</v>
      </c>
      <c r="I4559">
        <f t="shared" si="568"/>
        <v>0</v>
      </c>
      <c r="J4559">
        <f t="shared" si="569"/>
        <v>0</v>
      </c>
      <c r="K4559">
        <f>J4559*Weighting!$W$23</f>
        <v>0</v>
      </c>
      <c r="M4559" s="14"/>
    </row>
    <row r="4560" spans="1:13" x14ac:dyDescent="0.45">
      <c r="A4560" s="32" t="str">
        <f>IF(Weighting!$P$24&gt;0,B4560,"")</f>
        <v/>
      </c>
      <c r="B4560">
        <f>Weighting!$C$24</f>
        <v>2.2378211372999997</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20</v>
      </c>
      <c r="I4560">
        <f t="shared" si="568"/>
        <v>0</v>
      </c>
      <c r="J4560">
        <f t="shared" si="569"/>
        <v>0</v>
      </c>
      <c r="K4560">
        <f>J4560*Weighting!$W$24</f>
        <v>0</v>
      </c>
      <c r="M4560" s="14"/>
    </row>
    <row r="4561" spans="1:25" x14ac:dyDescent="0.45">
      <c r="A4561" s="32" t="str">
        <f>IF(Weighting!$P$25&gt;0,B4561,"")</f>
        <v/>
      </c>
      <c r="B4561">
        <f>Weighting!$C$25</f>
        <v>2.3434959339999994</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20</v>
      </c>
      <c r="I4561">
        <f t="shared" si="568"/>
        <v>0</v>
      </c>
      <c r="J4561">
        <f t="shared" si="569"/>
        <v>0</v>
      </c>
      <c r="K4561">
        <f>J4561*Weighting!$W$25</f>
        <v>0</v>
      </c>
      <c r="M4561" s="14"/>
    </row>
    <row r="4562" spans="1:25" x14ac:dyDescent="0.45">
      <c r="A4562" s="32"/>
      <c r="M4562" s="14"/>
      <c r="N4562" s="57"/>
    </row>
    <row r="4563" spans="1:25" ht="23.15" x14ac:dyDescent="0.6">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15</v>
      </c>
      <c r="N4563" s="27">
        <f>IF('Input and Summary Results'!$J$16="minimum",'Bin Analysis'!X4564/(M4563-1),'Bin Analysis'!Y4563/('Bin Analysis'!M4563-1))</f>
        <v>7.1428571428571425E-2</v>
      </c>
      <c r="O4563" s="27">
        <f>IF(M4563=FALSE,NA(),(VLOOKUP(1,C4566:K4585,4,FALSE))/(M4563-1))</f>
        <v>0.9285714285714286</v>
      </c>
      <c r="P4563" s="27">
        <f>IF(M4563=FALSE,NA(),SUM(J4566:J4585)/Weighting!$S$5)</f>
        <v>0.5</v>
      </c>
      <c r="Q4563" s="27">
        <f>IF(M4563=FALSE,NA(),SUM(K4566:K4585)/Weighting!$S$6)</f>
        <v>0.47826086956521741</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13</v>
      </c>
      <c r="Y4563" s="2" cm="2">
        <f t="array" ref="Y4563:Y4564">FREQUENCY(IF('Data Transformation'!$B$425:$B$6424='Bin Analysis'!L4563,'Data Transformation'!$G$425:$G$6424),'Data Transformation'!$U$12)</f>
        <v>0</v>
      </c>
    </row>
    <row r="4564" spans="1:25" x14ac:dyDescent="0.45">
      <c r="A4564" s="14" t="s">
        <v>67</v>
      </c>
      <c r="B4564" t="s">
        <v>47</v>
      </c>
      <c r="C4564" t="s">
        <v>5</v>
      </c>
      <c r="D4564" t="s">
        <v>100</v>
      </c>
      <c r="E4564" t="s">
        <v>101</v>
      </c>
      <c r="F4564" t="s">
        <v>102</v>
      </c>
      <c r="G4564" t="s">
        <v>70</v>
      </c>
      <c r="H4564" t="s">
        <v>31</v>
      </c>
      <c r="I4564" t="s">
        <v>32</v>
      </c>
      <c r="J4564" t="s">
        <v>46</v>
      </c>
      <c r="K4564" s="14" t="s">
        <v>45</v>
      </c>
      <c r="M4564" s="14"/>
      <c r="X4564" s="2">
        <v>1</v>
      </c>
      <c r="Y4564" s="2">
        <v>14</v>
      </c>
    </row>
    <row r="4565" spans="1:25" x14ac:dyDescent="0.4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45">
      <c r="A4566" s="32">
        <f>IF(Weighting!$P$6&gt;0,B4566,"")</f>
        <v>0.3356747967</v>
      </c>
      <c r="B4566">
        <f>Weighting!$C$6</f>
        <v>0.3356747967</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45">
      <c r="A4567" s="32">
        <f>IF(Weighting!$P$7&gt;0,B4567,"")</f>
        <v>0.44134959340000002</v>
      </c>
      <c r="B4567">
        <f>Weighting!$C$7</f>
        <v>0.44134959340000002</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0</v>
      </c>
      <c r="I4567">
        <f t="shared" ref="I4567:I4585" si="571">H4567-H4566</f>
        <v>0</v>
      </c>
      <c r="J4567">
        <f>IF(I4567=0,0,1)</f>
        <v>0</v>
      </c>
      <c r="K4567">
        <f>J4567*Weighting!$W$7</f>
        <v>0</v>
      </c>
      <c r="M4567" s="14"/>
    </row>
    <row r="4568" spans="1:25" x14ac:dyDescent="0.45">
      <c r="A4568" s="32">
        <f>IF(Weighting!$P$8&gt;0,B4568,"")</f>
        <v>0.54702439010000004</v>
      </c>
      <c r="B4568">
        <f>Weighting!$C$8</f>
        <v>0.54702439010000004</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0</v>
      </c>
      <c r="I4568">
        <f t="shared" si="571"/>
        <v>0</v>
      </c>
      <c r="J4568">
        <f t="shared" ref="J4568:J4585" si="572">IF(I4568=0,0,1)</f>
        <v>0</v>
      </c>
      <c r="K4568">
        <f>J4568*Weighting!$W$8</f>
        <v>0</v>
      </c>
      <c r="M4568" s="14"/>
    </row>
    <row r="4569" spans="1:25" x14ac:dyDescent="0.45">
      <c r="A4569" s="32">
        <f>IF(Weighting!$P$9&gt;0,B4569,"")</f>
        <v>0.65269918680000005</v>
      </c>
      <c r="B4569" s="50">
        <f>Weighting!$C$9</f>
        <v>0.65269918680000005</v>
      </c>
      <c r="C4569">
        <f>Weighting!$F$9</f>
        <v>0</v>
      </c>
      <c r="D4569" t="b">
        <f>IF(C4569=1,'Data Transformation'!$G$3+0.5*'Data Transformation'!$W$25,IF(C4570=1,D4570-'Data Transformation'!$W$25,FALSE))</f>
        <v>0</v>
      </c>
      <c r="E4569" t="str">
        <f t="array" ref="E4569">IF(ISLOGICAL(D4569),"",FREQUENCY(IF('Data Transformation'!$B$425:$B$8425='Bin Analysis'!$B4563,'Data Transformation'!$G$425:$G$8425),D4569))</f>
        <v/>
      </c>
      <c r="F4569" t="str">
        <f t="shared" si="570"/>
        <v/>
      </c>
      <c r="G4569">
        <f>Weighting!$H$9</f>
        <v>0</v>
      </c>
      <c r="H4569">
        <f t="array" ref="H4569">FREQUENCY(IF('Data Transformation'!$B$4:$B$8425=B4563,'Data Transformation'!$G$4:$G$8425),'Bin Analysis'!$B4569)</f>
        <v>0</v>
      </c>
      <c r="I4569">
        <f t="shared" si="571"/>
        <v>0</v>
      </c>
      <c r="J4569">
        <f t="shared" si="572"/>
        <v>0</v>
      </c>
      <c r="K4569">
        <f>J4569*Weighting!$W$9</f>
        <v>0</v>
      </c>
      <c r="M4569" s="14"/>
    </row>
    <row r="4570" spans="1:25" x14ac:dyDescent="0.45">
      <c r="A4570" s="32">
        <f>IF(Weighting!$P$10&gt;0,B4570,"")</f>
        <v>0.75837398350000007</v>
      </c>
      <c r="B4570">
        <f>Weighting!$C$10</f>
        <v>0.75837398350000007</v>
      </c>
      <c r="C4570">
        <f>Weighting!$F$10</f>
        <v>0</v>
      </c>
      <c r="D4570" t="b">
        <f>IF(C4570=1,'Data Transformation'!$G$3+0.5*'Data Transformation'!$W$25,IF(C4571=1,D4571-'Data Transformation'!$W$25,FALSE))</f>
        <v>0</v>
      </c>
      <c r="E4570" t="str">
        <f t="array" ref="E4570">IF(ISLOGICAL(D4570),"",FREQUENCY(IF('Data Transformation'!$B$425:$B$8425='Bin Analysis'!$B4563,'Data Transformation'!$G$425:$G$8425),D4570))</f>
        <v/>
      </c>
      <c r="F4570" t="str">
        <f t="shared" si="570"/>
        <v/>
      </c>
      <c r="G4570">
        <f>Weighting!$H$10</f>
        <v>0</v>
      </c>
      <c r="H4570">
        <f t="array" ref="H4570">FREQUENCY(IF('Data Transformation'!$B$4:$B$8425=B4563,'Data Transformation'!$G$4:$G$8425),'Bin Analysis'!$B4570)</f>
        <v>0</v>
      </c>
      <c r="I4570">
        <f t="shared" si="571"/>
        <v>0</v>
      </c>
      <c r="J4570">
        <f t="shared" si="572"/>
        <v>0</v>
      </c>
      <c r="K4570">
        <f>J4570*Weighting!$W$10</f>
        <v>0</v>
      </c>
      <c r="M4570" s="14"/>
    </row>
    <row r="4571" spans="1:25" x14ac:dyDescent="0.45">
      <c r="A4571" s="32">
        <f>IF(Weighting!$P$11&gt;0,B4571,"")</f>
        <v>0.86404878020000009</v>
      </c>
      <c r="B4571">
        <f>Weighting!$C$11</f>
        <v>0.86404878020000009</v>
      </c>
      <c r="C4571">
        <f>Weighting!$F$11</f>
        <v>0</v>
      </c>
      <c r="D4571" t="b">
        <f>IF(C4571=1,'Data Transformation'!$G$3+0.5*'Data Transformation'!$W$25,IF(C4572=1,D4572-'Data Transformation'!$W$25,FALSE))</f>
        <v>0</v>
      </c>
      <c r="E4571" t="str">
        <f t="array" ref="E4571">IF(ISLOGICAL(D4571),"",FREQUENCY(IF('Data Transformation'!$B$425:$B$8425='Bin Analysis'!$B4563,'Data Transformation'!$G$425:$G$8425),D4571))</f>
        <v/>
      </c>
      <c r="F4571" t="str">
        <f t="shared" si="570"/>
        <v/>
      </c>
      <c r="G4571">
        <f>Weighting!$H$11</f>
        <v>0</v>
      </c>
      <c r="H4571">
        <f t="array" ref="H4571">FREQUENCY(IF('Data Transformation'!$B$4:$B$8425=B4563,'Data Transformation'!$G$4:$G$8425),'Bin Analysis'!$B4571)</f>
        <v>1</v>
      </c>
      <c r="I4571">
        <f t="shared" si="571"/>
        <v>1</v>
      </c>
      <c r="J4571">
        <f t="shared" si="572"/>
        <v>1</v>
      </c>
      <c r="K4571">
        <f>J4571*Weighting!$W$11</f>
        <v>3</v>
      </c>
      <c r="M4571" s="14"/>
    </row>
    <row r="4572" spans="1:25" x14ac:dyDescent="0.45">
      <c r="A4572" s="32">
        <f>IF(Weighting!$P$12&gt;0,B4572,"")</f>
        <v>0.96972357690000011</v>
      </c>
      <c r="B4572">
        <f>Weighting!$C$12</f>
        <v>0.96972357690000011</v>
      </c>
      <c r="C4572">
        <f>Weighting!$F$12</f>
        <v>0</v>
      </c>
      <c r="D4572">
        <f>IF(C4572=1,'Data Transformation'!$G$3+0.5*'Data Transformation'!$W$25,IF(C4573=1,D4573-'Data Transformation'!$W$25,FALSE))</f>
        <v>0.76999999999999991</v>
      </c>
      <c r="E4572">
        <f t="array" ref="E4572">IF(ISLOGICAL(D4572),"",FREQUENCY(IF('Data Transformation'!$B$425:$B$8425='Bin Analysis'!$B4563,'Data Transformation'!$G$425:$G$8425),D4572))</f>
        <v>0</v>
      </c>
      <c r="F4572" t="e">
        <f t="shared" si="570"/>
        <v>#VALUE!</v>
      </c>
      <c r="G4572">
        <f>Weighting!$H$12</f>
        <v>0</v>
      </c>
      <c r="H4572">
        <f t="array" ref="H4572">FREQUENCY(IF('Data Transformation'!$B$4:$B$8425=B4563,'Data Transformation'!$G$4:$G$8425),'Bin Analysis'!$B4572)</f>
        <v>7</v>
      </c>
      <c r="I4572">
        <f t="shared" si="571"/>
        <v>6</v>
      </c>
      <c r="J4572">
        <f t="shared" si="572"/>
        <v>1</v>
      </c>
      <c r="K4572">
        <f>J4572*Weighting!$W$12</f>
        <v>2</v>
      </c>
      <c r="M4572" s="14"/>
    </row>
    <row r="4573" spans="1:25" x14ac:dyDescent="0.45">
      <c r="A4573" s="32">
        <f>IF(Weighting!$P$13&gt;0,B4573,"")</f>
        <v>1.0753983736000001</v>
      </c>
      <c r="B4573">
        <f>Weighting!$C$13</f>
        <v>1.0753983736000001</v>
      </c>
      <c r="C4573">
        <f>Weighting!$F$13</f>
        <v>1</v>
      </c>
      <c r="D4573">
        <f>IF(C4573=1,'Data Transformation'!$G$3+0.5*'Data Transformation'!$W$25,IF(C4574=1,D4574-'Data Transformation'!$W$25,FALSE))</f>
        <v>1.17</v>
      </c>
      <c r="E4573">
        <f t="array" ref="E4573">IF(ISLOGICAL(D4573),"",FREQUENCY(IF('Data Transformation'!$B$425:$B$8425='Bin Analysis'!$B4563,'Data Transformation'!$G$425:$G$8425),D4573))</f>
        <v>13</v>
      </c>
      <c r="F4573">
        <f t="shared" si="570"/>
        <v>13</v>
      </c>
      <c r="G4573">
        <f>Weighting!$H$13</f>
        <v>0</v>
      </c>
      <c r="H4573">
        <f t="array" ref="H4573">FREQUENCY(IF('Data Transformation'!$B$4:$B$8425=B4563,'Data Transformation'!$G$4:$G$8425),'Bin Analysis'!$B4573)</f>
        <v>13</v>
      </c>
      <c r="I4573">
        <f t="shared" si="571"/>
        <v>6</v>
      </c>
      <c r="J4573">
        <f t="shared" si="572"/>
        <v>1</v>
      </c>
      <c r="K4573">
        <f>J4573*Weighting!$W$13</f>
        <v>1</v>
      </c>
      <c r="M4573" s="14"/>
    </row>
    <row r="4574" spans="1:25" x14ac:dyDescent="0.45">
      <c r="A4574" s="32">
        <f>IF(Weighting!$P$14&gt;0,B4574,"")</f>
        <v>1.1810731703000001</v>
      </c>
      <c r="B4574">
        <f>Weighting!$C$14</f>
        <v>1.1810731703000001</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14</v>
      </c>
      <c r="I4574">
        <f t="shared" si="571"/>
        <v>1</v>
      </c>
      <c r="J4574">
        <f t="shared" si="572"/>
        <v>1</v>
      </c>
      <c r="K4574">
        <f>J4574*Weighting!$W$14</f>
        <v>2</v>
      </c>
      <c r="M4574" s="14"/>
    </row>
    <row r="4575" spans="1:25" x14ac:dyDescent="0.45">
      <c r="A4575" s="32">
        <f>IF(Weighting!$P$15&gt;0,B4575,"")</f>
        <v>1.2867489670000001</v>
      </c>
      <c r="B4575">
        <f>Weighting!$C$15</f>
        <v>1.2867489670000001</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15</v>
      </c>
      <c r="I4575">
        <f t="shared" si="571"/>
        <v>1</v>
      </c>
      <c r="J4575">
        <f t="shared" si="572"/>
        <v>1</v>
      </c>
      <c r="K4575">
        <f>J4575*Weighting!$W$15</f>
        <v>3</v>
      </c>
      <c r="M4575" s="14"/>
    </row>
    <row r="4576" spans="1:25" x14ac:dyDescent="0.45">
      <c r="A4576" s="32" t="str">
        <f>IF(Weighting!$P$16&gt;0,B4576,"")</f>
        <v/>
      </c>
      <c r="B4576">
        <f>Weighting!$C$16</f>
        <v>1.3924227637000002</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15</v>
      </c>
      <c r="I4576">
        <f t="shared" si="571"/>
        <v>0</v>
      </c>
      <c r="J4576">
        <f t="shared" si="572"/>
        <v>0</v>
      </c>
      <c r="K4576">
        <f>J4576*Weighting!$W$16</f>
        <v>0</v>
      </c>
      <c r="M4576" s="14"/>
    </row>
    <row r="4577" spans="1:25" x14ac:dyDescent="0.45">
      <c r="A4577" s="32" t="str">
        <f>IF(Weighting!$P$17&gt;0,B4577,"")</f>
        <v/>
      </c>
      <c r="B4577">
        <f>Weighting!$C$17</f>
        <v>1.4980975604000002</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15</v>
      </c>
      <c r="I4577">
        <f t="shared" si="571"/>
        <v>0</v>
      </c>
      <c r="J4577">
        <f t="shared" si="572"/>
        <v>0</v>
      </c>
      <c r="K4577">
        <f>J4577*Weighting!$W$17</f>
        <v>0</v>
      </c>
      <c r="M4577" s="14"/>
    </row>
    <row r="4578" spans="1:25" x14ac:dyDescent="0.45">
      <c r="A4578" s="32" t="str">
        <f>IF(Weighting!$P$18&gt;0,B4578,"")</f>
        <v/>
      </c>
      <c r="B4578">
        <f>Weighting!$C$18</f>
        <v>1.6037723571000002</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15</v>
      </c>
      <c r="I4578">
        <f t="shared" si="571"/>
        <v>0</v>
      </c>
      <c r="J4578">
        <f t="shared" si="572"/>
        <v>0</v>
      </c>
      <c r="K4578">
        <f>J4578*Weighting!$W$18</f>
        <v>0</v>
      </c>
      <c r="M4578" s="14"/>
    </row>
    <row r="4579" spans="1:25" x14ac:dyDescent="0.45">
      <c r="A4579" s="32" t="str">
        <f>IF(Weighting!$P$19&gt;0,B4579,"")</f>
        <v/>
      </c>
      <c r="B4579">
        <f>Weighting!$C$19</f>
        <v>1.7094471538000002</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15</v>
      </c>
      <c r="I4579">
        <f t="shared" si="571"/>
        <v>0</v>
      </c>
      <c r="J4579">
        <f t="shared" si="572"/>
        <v>0</v>
      </c>
      <c r="K4579">
        <f>J4579*Weighting!$W$19</f>
        <v>0</v>
      </c>
      <c r="M4579" s="14"/>
    </row>
    <row r="4580" spans="1:25" x14ac:dyDescent="0.45">
      <c r="A4580" s="32" t="str">
        <f>IF(Weighting!$P$20&gt;0,B4580,"")</f>
        <v/>
      </c>
      <c r="B4580">
        <f>Weighting!$C$20</f>
        <v>1.8151219505000002</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15</v>
      </c>
      <c r="I4580">
        <f t="shared" si="571"/>
        <v>0</v>
      </c>
      <c r="J4580">
        <f t="shared" si="572"/>
        <v>0</v>
      </c>
      <c r="K4580">
        <f>J4580*Weighting!$W$20</f>
        <v>0</v>
      </c>
      <c r="M4580" s="14"/>
    </row>
    <row r="4581" spans="1:25" x14ac:dyDescent="0.45">
      <c r="A4581" s="32" t="str">
        <f>IF(Weighting!$P$21&gt;0,B4581,"")</f>
        <v/>
      </c>
      <c r="B4581">
        <f>Weighting!$C$21</f>
        <v>1.9207967472000003</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15</v>
      </c>
      <c r="I4581">
        <f t="shared" si="571"/>
        <v>0</v>
      </c>
      <c r="J4581">
        <f t="shared" si="572"/>
        <v>0</v>
      </c>
      <c r="K4581">
        <f>J4581*Weighting!$W$21</f>
        <v>0</v>
      </c>
      <c r="M4581" s="14"/>
    </row>
    <row r="4582" spans="1:25" x14ac:dyDescent="0.45">
      <c r="A4582" s="32" t="str">
        <f>IF(Weighting!$P$22&gt;0,B4582,"")</f>
        <v/>
      </c>
      <c r="B4582">
        <f>Weighting!$C$22</f>
        <v>2.0264715439000001</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15</v>
      </c>
      <c r="I4582">
        <f t="shared" si="571"/>
        <v>0</v>
      </c>
      <c r="J4582">
        <f t="shared" si="572"/>
        <v>0</v>
      </c>
      <c r="K4582">
        <f>J4582*Weighting!$W$22</f>
        <v>0</v>
      </c>
      <c r="M4582" s="14"/>
    </row>
    <row r="4583" spans="1:25" x14ac:dyDescent="0.45">
      <c r="A4583" s="32" t="str">
        <f>IF(Weighting!$P$23&gt;0,B4583,"")</f>
        <v/>
      </c>
      <c r="B4583">
        <f>Weighting!$C$23</f>
        <v>2.1321463405999999</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15</v>
      </c>
      <c r="I4583">
        <f t="shared" si="571"/>
        <v>0</v>
      </c>
      <c r="J4583">
        <f t="shared" si="572"/>
        <v>0</v>
      </c>
      <c r="K4583">
        <f>J4583*Weighting!$W$23</f>
        <v>0</v>
      </c>
      <c r="M4583" s="14"/>
    </row>
    <row r="4584" spans="1:25" x14ac:dyDescent="0.45">
      <c r="A4584" s="32" t="str">
        <f>IF(Weighting!$P$24&gt;0,B4584,"")</f>
        <v/>
      </c>
      <c r="B4584">
        <f>Weighting!$C$24</f>
        <v>2.2378211372999997</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15</v>
      </c>
      <c r="I4584">
        <f t="shared" si="571"/>
        <v>0</v>
      </c>
      <c r="J4584">
        <f t="shared" si="572"/>
        <v>0</v>
      </c>
      <c r="K4584">
        <f>J4584*Weighting!$W$24</f>
        <v>0</v>
      </c>
      <c r="M4584" s="14"/>
    </row>
    <row r="4585" spans="1:25" x14ac:dyDescent="0.45">
      <c r="A4585" s="32" t="str">
        <f>IF(Weighting!$P$25&gt;0,B4585,"")</f>
        <v/>
      </c>
      <c r="B4585">
        <f>Weighting!$C$25</f>
        <v>2.3434959339999994</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15</v>
      </c>
      <c r="I4585">
        <f t="shared" si="571"/>
        <v>0</v>
      </c>
      <c r="J4585">
        <f t="shared" si="572"/>
        <v>0</v>
      </c>
      <c r="K4585">
        <f>J4585*Weighting!$W$25</f>
        <v>0</v>
      </c>
      <c r="M4585" s="14"/>
    </row>
    <row r="4586" spans="1:25" x14ac:dyDescent="0.45">
      <c r="O4586"/>
      <c r="P4586"/>
      <c r="Q4586"/>
      <c r="R4586"/>
    </row>
    <row r="4587" spans="1:25" ht="23.15" x14ac:dyDescent="0.6">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19</v>
      </c>
      <c r="N4587" s="27">
        <f>IF('Input and Summary Results'!$J$16="minimum",'Bin Analysis'!X4588/(M4587-1),'Bin Analysis'!Y4587/('Bin Analysis'!M4587-1))</f>
        <v>0</v>
      </c>
      <c r="O4587" s="27">
        <f>IF(M4587=FALSE,NA(),(VLOOKUP(1,C4590:K4609,4,FALSE))/(M4587-1))</f>
        <v>0.94444444444444442</v>
      </c>
      <c r="P4587" s="27">
        <f>IF(M4587=FALSE,NA(),SUM(J4590:J4609)/Weighting!$S$5)</f>
        <v>0.5</v>
      </c>
      <c r="Q4587" s="27">
        <f>IF(M4587=FALSE,NA(),SUM(K4590:K4609)/Weighting!$S$6)</f>
        <v>0.39130434782608697</v>
      </c>
      <c r="R4587" s="27">
        <f>IF(M4587=FALSE,NA(),(VLOOKUP(1,G4590:K4609,3,FALSE))/(M4587-1))</f>
        <v>5.5555555555555552E-2</v>
      </c>
      <c r="S4587" s="22" t="str">
        <f>IF(M4587=FALSE,NA(),IF(SUM(J4590:J4609)=2,"yes","no"))</f>
        <v>no</v>
      </c>
      <c r="X4587" s="2" cm="2">
        <f t="array" ref="X4587:X4588">FREQUENCY(IF('Data Transformation'!$B$425:$B$6424='Bin Analysis'!L4587,'Data Transformation'!$G$425:$G$6424),'Data Transformation'!$U$11)</f>
        <v>18</v>
      </c>
      <c r="Y4587" s="2" cm="2">
        <f t="array" ref="Y4587:Y4588">FREQUENCY(IF('Data Transformation'!$B$425:$B$6424='Bin Analysis'!L4587,'Data Transformation'!$G$425:$G$6424),'Data Transformation'!$U$12)</f>
        <v>1</v>
      </c>
    </row>
    <row r="4588" spans="1:25" x14ac:dyDescent="0.45">
      <c r="A4588" s="14" t="s">
        <v>67</v>
      </c>
      <c r="B4588" t="s">
        <v>47</v>
      </c>
      <c r="C4588" t="s">
        <v>5</v>
      </c>
      <c r="D4588" t="s">
        <v>100</v>
      </c>
      <c r="E4588" t="s">
        <v>101</v>
      </c>
      <c r="F4588" t="s">
        <v>102</v>
      </c>
      <c r="G4588" t="s">
        <v>70</v>
      </c>
      <c r="H4588" t="s">
        <v>31</v>
      </c>
      <c r="I4588" t="s">
        <v>32</v>
      </c>
      <c r="J4588" t="s">
        <v>46</v>
      </c>
      <c r="K4588" s="14" t="s">
        <v>45</v>
      </c>
      <c r="M4588" s="14"/>
      <c r="X4588" s="2">
        <v>0</v>
      </c>
      <c r="Y4588" s="2">
        <v>17</v>
      </c>
    </row>
    <row r="4589" spans="1:25" x14ac:dyDescent="0.4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45">
      <c r="A4590" s="32">
        <f>IF(Weighting!$P$6&gt;0,B4590,"")</f>
        <v>0.3356747967</v>
      </c>
      <c r="B4590">
        <f>Weighting!$C$6</f>
        <v>0.3356747967</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45">
      <c r="A4591" s="32">
        <f>IF(Weighting!$P$7&gt;0,B4591,"")</f>
        <v>0.44134959340000002</v>
      </c>
      <c r="B4591">
        <f>Weighting!$C$7</f>
        <v>0.44134959340000002</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45">
      <c r="A4592" s="32">
        <f>IF(Weighting!$P$8&gt;0,B4592,"")</f>
        <v>0.54702439010000004</v>
      </c>
      <c r="B4592">
        <f>Weighting!$C$8</f>
        <v>0.54702439010000004</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1</v>
      </c>
      <c r="I4592">
        <f t="shared" si="574"/>
        <v>0</v>
      </c>
      <c r="J4592">
        <f t="shared" ref="J4592:J4609" si="575">IF(I4592=0,0,1)</f>
        <v>0</v>
      </c>
      <c r="K4592">
        <f>J4592*Weighting!$W$8</f>
        <v>0</v>
      </c>
      <c r="M4592" s="14"/>
    </row>
    <row r="4593" spans="1:13" x14ac:dyDescent="0.45">
      <c r="A4593" s="32">
        <f>IF(Weighting!$P$9&gt;0,B4593,"")</f>
        <v>0.65269918680000005</v>
      </c>
      <c r="B4593" s="50">
        <f>Weighting!$C$9</f>
        <v>0.65269918680000005</v>
      </c>
      <c r="C4593">
        <f>Weighting!$F$9</f>
        <v>0</v>
      </c>
      <c r="D4593" t="b">
        <f>IF(C4593=1,'Data Transformation'!$G$3+0.5*'Data Transformation'!$W$25,IF(C4594=1,D4594-'Data Transformation'!$W$25,FALSE))</f>
        <v>0</v>
      </c>
      <c r="E4593" t="str">
        <f t="array" ref="E4593">IF(ISLOGICAL(D4593),"",FREQUENCY(IF('Data Transformation'!$B$425:$B$8425='Bin Analysis'!$B4587,'Data Transformation'!$G$425:$G$8425),D4593))</f>
        <v/>
      </c>
      <c r="F4593" t="str">
        <f t="shared" si="573"/>
        <v/>
      </c>
      <c r="G4593">
        <f>Weighting!$H$9</f>
        <v>0</v>
      </c>
      <c r="H4593">
        <f t="array" ref="H4593">FREQUENCY(IF('Data Transformation'!$B$4:$B$8425=B4587,'Data Transformation'!$G$4:$G$8425),'Bin Analysis'!$B4593)</f>
        <v>1</v>
      </c>
      <c r="I4593">
        <f t="shared" si="574"/>
        <v>0</v>
      </c>
      <c r="J4593">
        <f t="shared" si="575"/>
        <v>0</v>
      </c>
      <c r="K4593">
        <f>J4593*Weighting!$W$9</f>
        <v>0</v>
      </c>
      <c r="M4593" s="14"/>
    </row>
    <row r="4594" spans="1:13" x14ac:dyDescent="0.45">
      <c r="A4594" s="32">
        <f>IF(Weighting!$P$10&gt;0,B4594,"")</f>
        <v>0.75837398350000007</v>
      </c>
      <c r="B4594">
        <f>Weighting!$C$10</f>
        <v>0.75837398350000007</v>
      </c>
      <c r="C4594">
        <f>Weighting!$F$10</f>
        <v>0</v>
      </c>
      <c r="D4594" t="b">
        <f>IF(C4594=1,'Data Transformation'!$G$3+0.5*'Data Transformation'!$W$25,IF(C4595=1,D4595-'Data Transformation'!$W$25,FALSE))</f>
        <v>0</v>
      </c>
      <c r="E4594" t="str">
        <f t="array" ref="E4594">IF(ISLOGICAL(D4594),"",FREQUENCY(IF('Data Transformation'!$B$425:$B$8425='Bin Analysis'!$B4587,'Data Transformation'!$G$425:$G$8425),D4594))</f>
        <v/>
      </c>
      <c r="F4594" t="str">
        <f t="shared" si="573"/>
        <v/>
      </c>
      <c r="G4594">
        <f>Weighting!$H$10</f>
        <v>0</v>
      </c>
      <c r="H4594">
        <f t="array" ref="H4594">FREQUENCY(IF('Data Transformation'!$B$4:$B$8425=B4587,'Data Transformation'!$G$4:$G$8425),'Bin Analysis'!$B4594)</f>
        <v>1</v>
      </c>
      <c r="I4594">
        <f t="shared" si="574"/>
        <v>0</v>
      </c>
      <c r="J4594">
        <f t="shared" si="575"/>
        <v>0</v>
      </c>
      <c r="K4594">
        <f>J4594*Weighting!$W$10</f>
        <v>0</v>
      </c>
      <c r="M4594" s="14"/>
    </row>
    <row r="4595" spans="1:13" x14ac:dyDescent="0.45">
      <c r="A4595" s="32">
        <f>IF(Weighting!$P$11&gt;0,B4595,"")</f>
        <v>0.86404878020000009</v>
      </c>
      <c r="B4595">
        <f>Weighting!$C$11</f>
        <v>0.86404878020000009</v>
      </c>
      <c r="C4595">
        <f>Weighting!$F$11</f>
        <v>0</v>
      </c>
      <c r="D4595" t="b">
        <f>IF(C4595=1,'Data Transformation'!$G$3+0.5*'Data Transformation'!$W$25,IF(C4596=1,D4596-'Data Transformation'!$W$25,FALSE))</f>
        <v>0</v>
      </c>
      <c r="E4595" t="str">
        <f t="array" ref="E4595">IF(ISLOGICAL(D4595),"",FREQUENCY(IF('Data Transformation'!$B$425:$B$8425='Bin Analysis'!$B4587,'Data Transformation'!$G$425:$G$8425),D4595))</f>
        <v/>
      </c>
      <c r="F4595" t="str">
        <f t="shared" si="573"/>
        <v/>
      </c>
      <c r="G4595">
        <f>Weighting!$H$11</f>
        <v>0</v>
      </c>
      <c r="H4595">
        <f t="array" ref="H4595">FREQUENCY(IF('Data Transformation'!$B$4:$B$8425=B4587,'Data Transformation'!$G$4:$G$8425),'Bin Analysis'!$B4595)</f>
        <v>3</v>
      </c>
      <c r="I4595">
        <f t="shared" si="574"/>
        <v>2</v>
      </c>
      <c r="J4595">
        <f t="shared" si="575"/>
        <v>1</v>
      </c>
      <c r="K4595">
        <f>J4595*Weighting!$W$11</f>
        <v>3</v>
      </c>
      <c r="M4595" s="14"/>
    </row>
    <row r="4596" spans="1:13" x14ac:dyDescent="0.45">
      <c r="A4596" s="32">
        <f>IF(Weighting!$P$12&gt;0,B4596,"")</f>
        <v>0.96972357690000011</v>
      </c>
      <c r="B4596">
        <f>Weighting!$C$12</f>
        <v>0.96972357690000011</v>
      </c>
      <c r="C4596">
        <f>Weighting!$F$12</f>
        <v>0</v>
      </c>
      <c r="D4596">
        <f>IF(C4596=1,'Data Transformation'!$G$3+0.5*'Data Transformation'!$W$25,IF(C4597=1,D4597-'Data Transformation'!$W$25,FALSE))</f>
        <v>0.76999999999999991</v>
      </c>
      <c r="E4596">
        <f t="array" ref="E4596">IF(ISLOGICAL(D4596),"",FREQUENCY(IF('Data Transformation'!$B$425:$B$8425='Bin Analysis'!$B4587,'Data Transformation'!$G$425:$G$8425),D4596))</f>
        <v>1</v>
      </c>
      <c r="F4596" t="e">
        <f t="shared" si="573"/>
        <v>#VALUE!</v>
      </c>
      <c r="G4596">
        <f>Weighting!$H$12</f>
        <v>0</v>
      </c>
      <c r="H4596">
        <f t="array" ref="H4596">FREQUENCY(IF('Data Transformation'!$B$4:$B$8425=B4587,'Data Transformation'!$G$4:$G$8425),'Bin Analysis'!$B4596)</f>
        <v>10</v>
      </c>
      <c r="I4596">
        <f t="shared" si="574"/>
        <v>7</v>
      </c>
      <c r="J4596">
        <f t="shared" si="575"/>
        <v>1</v>
      </c>
      <c r="K4596">
        <f>J4596*Weighting!$W$12</f>
        <v>2</v>
      </c>
      <c r="M4596" s="14"/>
    </row>
    <row r="4597" spans="1:13" x14ac:dyDescent="0.45">
      <c r="A4597" s="32">
        <f>IF(Weighting!$P$13&gt;0,B4597,"")</f>
        <v>1.0753983736000001</v>
      </c>
      <c r="B4597">
        <f>Weighting!$C$13</f>
        <v>1.0753983736000001</v>
      </c>
      <c r="C4597">
        <f>Weighting!$F$13</f>
        <v>1</v>
      </c>
      <c r="D4597">
        <f>IF(C4597=1,'Data Transformation'!$G$3+0.5*'Data Transformation'!$W$25,IF(C4598=1,D4598-'Data Transformation'!$W$25,FALSE))</f>
        <v>1.17</v>
      </c>
      <c r="E4597">
        <f t="array" ref="E4597">IF(ISLOGICAL(D4597),"",FREQUENCY(IF('Data Transformation'!$B$425:$B$8425='Bin Analysis'!$B4587,'Data Transformation'!$G$425:$G$8425),D4597))</f>
        <v>18</v>
      </c>
      <c r="F4597">
        <f t="shared" si="573"/>
        <v>17</v>
      </c>
      <c r="G4597">
        <f>Weighting!$H$13</f>
        <v>0</v>
      </c>
      <c r="H4597">
        <f t="array" ref="H4597">FREQUENCY(IF('Data Transformation'!$B$4:$B$8425=B4587,'Data Transformation'!$G$4:$G$8425),'Bin Analysis'!$B4597)</f>
        <v>17</v>
      </c>
      <c r="I4597">
        <f t="shared" si="574"/>
        <v>7</v>
      </c>
      <c r="J4597">
        <f t="shared" si="575"/>
        <v>1</v>
      </c>
      <c r="K4597">
        <f>J4597*Weighting!$W$13</f>
        <v>1</v>
      </c>
      <c r="M4597" s="14"/>
    </row>
    <row r="4598" spans="1:13" x14ac:dyDescent="0.45">
      <c r="A4598" s="32">
        <f>IF(Weighting!$P$14&gt;0,B4598,"")</f>
        <v>1.1810731703000001</v>
      </c>
      <c r="B4598">
        <f>Weighting!$C$14</f>
        <v>1.1810731703000001</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19</v>
      </c>
      <c r="I4598">
        <f t="shared" si="574"/>
        <v>2</v>
      </c>
      <c r="J4598">
        <f t="shared" si="575"/>
        <v>1</v>
      </c>
      <c r="K4598">
        <f>J4598*Weighting!$W$14</f>
        <v>2</v>
      </c>
      <c r="M4598" s="14"/>
    </row>
    <row r="4599" spans="1:13" x14ac:dyDescent="0.45">
      <c r="A4599" s="32">
        <f>IF(Weighting!$P$15&gt;0,B4599,"")</f>
        <v>1.2867489670000001</v>
      </c>
      <c r="B4599">
        <f>Weighting!$C$15</f>
        <v>1.2867489670000001</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19</v>
      </c>
      <c r="I4599">
        <f t="shared" si="574"/>
        <v>0</v>
      </c>
      <c r="J4599">
        <f t="shared" si="575"/>
        <v>0</v>
      </c>
      <c r="K4599">
        <f>J4599*Weighting!$W$15</f>
        <v>0</v>
      </c>
      <c r="M4599" s="14"/>
    </row>
    <row r="4600" spans="1:13" x14ac:dyDescent="0.45">
      <c r="A4600" s="32" t="str">
        <f>IF(Weighting!$P$16&gt;0,B4600,"")</f>
        <v/>
      </c>
      <c r="B4600">
        <f>Weighting!$C$16</f>
        <v>1.3924227637000002</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19</v>
      </c>
      <c r="I4600">
        <f t="shared" si="574"/>
        <v>0</v>
      </c>
      <c r="J4600">
        <f t="shared" si="575"/>
        <v>0</v>
      </c>
      <c r="K4600">
        <f>J4600*Weighting!$W$16</f>
        <v>0</v>
      </c>
      <c r="M4600" s="14"/>
    </row>
    <row r="4601" spans="1:13" x14ac:dyDescent="0.45">
      <c r="A4601" s="32" t="str">
        <f>IF(Weighting!$P$17&gt;0,B4601,"")</f>
        <v/>
      </c>
      <c r="B4601">
        <f>Weighting!$C$17</f>
        <v>1.4980975604000002</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19</v>
      </c>
      <c r="I4601">
        <f t="shared" si="574"/>
        <v>0</v>
      </c>
      <c r="J4601">
        <f t="shared" si="575"/>
        <v>0</v>
      </c>
      <c r="K4601">
        <f>J4601*Weighting!$W$17</f>
        <v>0</v>
      </c>
      <c r="M4601" s="14"/>
    </row>
    <row r="4602" spans="1:13" x14ac:dyDescent="0.45">
      <c r="A4602" s="32" t="str">
        <f>IF(Weighting!$P$18&gt;0,B4602,"")</f>
        <v/>
      </c>
      <c r="B4602">
        <f>Weighting!$C$18</f>
        <v>1.6037723571000002</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19</v>
      </c>
      <c r="I4602">
        <f t="shared" si="574"/>
        <v>0</v>
      </c>
      <c r="J4602">
        <f t="shared" si="575"/>
        <v>0</v>
      </c>
      <c r="K4602">
        <f>J4602*Weighting!$W$18</f>
        <v>0</v>
      </c>
      <c r="M4602" s="14"/>
    </row>
    <row r="4603" spans="1:13" x14ac:dyDescent="0.45">
      <c r="A4603" s="32" t="str">
        <f>IF(Weighting!$P$19&gt;0,B4603,"")</f>
        <v/>
      </c>
      <c r="B4603">
        <f>Weighting!$C$19</f>
        <v>1.7094471538000002</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19</v>
      </c>
      <c r="I4603">
        <f t="shared" si="574"/>
        <v>0</v>
      </c>
      <c r="J4603">
        <f t="shared" si="575"/>
        <v>0</v>
      </c>
      <c r="K4603">
        <f>J4603*Weighting!$W$19</f>
        <v>0</v>
      </c>
      <c r="M4603" s="14"/>
    </row>
    <row r="4604" spans="1:13" x14ac:dyDescent="0.45">
      <c r="A4604" s="32" t="str">
        <f>IF(Weighting!$P$20&gt;0,B4604,"")</f>
        <v/>
      </c>
      <c r="B4604">
        <f>Weighting!$C$20</f>
        <v>1.8151219505000002</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19</v>
      </c>
      <c r="I4604">
        <f t="shared" si="574"/>
        <v>0</v>
      </c>
      <c r="J4604">
        <f t="shared" si="575"/>
        <v>0</v>
      </c>
      <c r="K4604">
        <f>J4604*Weighting!$W$20</f>
        <v>0</v>
      </c>
      <c r="M4604" s="14"/>
    </row>
    <row r="4605" spans="1:13" x14ac:dyDescent="0.45">
      <c r="A4605" s="32" t="str">
        <f>IF(Weighting!$P$21&gt;0,B4605,"")</f>
        <v/>
      </c>
      <c r="B4605">
        <f>Weighting!$C$21</f>
        <v>1.9207967472000003</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19</v>
      </c>
      <c r="I4605">
        <f t="shared" si="574"/>
        <v>0</v>
      </c>
      <c r="J4605">
        <f t="shared" si="575"/>
        <v>0</v>
      </c>
      <c r="K4605">
        <f>J4605*Weighting!$W$21</f>
        <v>0</v>
      </c>
      <c r="M4605" s="14"/>
    </row>
    <row r="4606" spans="1:13" x14ac:dyDescent="0.45">
      <c r="A4606" s="32" t="str">
        <f>IF(Weighting!$P$22&gt;0,B4606,"")</f>
        <v/>
      </c>
      <c r="B4606">
        <f>Weighting!$C$22</f>
        <v>2.0264715439000001</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19</v>
      </c>
      <c r="I4606">
        <f t="shared" si="574"/>
        <v>0</v>
      </c>
      <c r="J4606">
        <f t="shared" si="575"/>
        <v>0</v>
      </c>
      <c r="K4606">
        <f>J4606*Weighting!$W$22</f>
        <v>0</v>
      </c>
      <c r="M4606" s="14"/>
    </row>
    <row r="4607" spans="1:13" x14ac:dyDescent="0.45">
      <c r="A4607" s="32" t="str">
        <f>IF(Weighting!$P$23&gt;0,B4607,"")</f>
        <v/>
      </c>
      <c r="B4607">
        <f>Weighting!$C$23</f>
        <v>2.1321463405999999</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19</v>
      </c>
      <c r="I4607">
        <f t="shared" si="574"/>
        <v>0</v>
      </c>
      <c r="J4607">
        <f t="shared" si="575"/>
        <v>0</v>
      </c>
      <c r="K4607">
        <f>J4607*Weighting!$W$23</f>
        <v>0</v>
      </c>
      <c r="M4607" s="14"/>
    </row>
    <row r="4608" spans="1:13" x14ac:dyDescent="0.45">
      <c r="A4608" s="32" t="str">
        <f>IF(Weighting!$P$24&gt;0,B4608,"")</f>
        <v/>
      </c>
      <c r="B4608">
        <f>Weighting!$C$24</f>
        <v>2.2378211372999997</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19</v>
      </c>
      <c r="I4608">
        <f t="shared" si="574"/>
        <v>0</v>
      </c>
      <c r="J4608">
        <f t="shared" si="575"/>
        <v>0</v>
      </c>
      <c r="K4608">
        <f>J4608*Weighting!$W$24</f>
        <v>0</v>
      </c>
      <c r="M4608" s="14"/>
    </row>
    <row r="4609" spans="1:25" x14ac:dyDescent="0.45">
      <c r="A4609" s="32" t="str">
        <f>IF(Weighting!$P$25&gt;0,B4609,"")</f>
        <v/>
      </c>
      <c r="B4609">
        <f>Weighting!$C$25</f>
        <v>2.3434959339999994</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19</v>
      </c>
      <c r="I4609">
        <f t="shared" si="574"/>
        <v>0</v>
      </c>
      <c r="J4609">
        <f t="shared" si="575"/>
        <v>0</v>
      </c>
      <c r="K4609">
        <f>J4609*Weighting!$W$25</f>
        <v>0</v>
      </c>
      <c r="M4609" s="14"/>
    </row>
    <row r="4610" spans="1:25" x14ac:dyDescent="0.45">
      <c r="O4610"/>
      <c r="P4610"/>
      <c r="Q4610"/>
      <c r="R4610"/>
    </row>
    <row r="4611" spans="1:25" ht="23.15" x14ac:dyDescent="0.6">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20</v>
      </c>
      <c r="N4611" s="27">
        <f>IF('Input and Summary Results'!$J$16="minimum",'Bin Analysis'!X4612/(M4611-1),'Bin Analysis'!Y4611/('Bin Analysis'!M4611-1))</f>
        <v>0</v>
      </c>
      <c r="O4611" s="27">
        <f>IF(M4611=FALSE,NA(),(VLOOKUP(1,C4614:K4633,4,FALSE))/(M4611-1))</f>
        <v>0</v>
      </c>
      <c r="P4611" s="27">
        <f>IF(M4611=FALSE,NA(),SUM(J4614:J4633)/Weighting!$S$5)</f>
        <v>0.2</v>
      </c>
      <c r="Q4611" s="27">
        <f>IF(M4611=FALSE,NA(),SUM(K4614:K4633)/Weighting!$S$6)</f>
        <v>8.6956521739130432E-2</v>
      </c>
      <c r="R4611" s="27">
        <f>IF(M4611=FALSE,NA(),(VLOOKUP(1,G4614:K4633,3,FALSE))/(M4611-1))</f>
        <v>1</v>
      </c>
      <c r="S4611" s="22" t="str">
        <f>IF(M4611=FALSE,NA(),IF(SUM(J4614:J4633)=2,"yes","no"))</f>
        <v>yes</v>
      </c>
      <c r="X4611" s="2" cm="2">
        <f t="array" ref="X4611:X4612">FREQUENCY(IF('Data Transformation'!$B$425:$B$6424='Bin Analysis'!L4611,'Data Transformation'!$G$425:$G$6424),'Data Transformation'!$U$11)</f>
        <v>19</v>
      </c>
      <c r="Y4611" s="2" cm="2">
        <f t="array" ref="Y4611:Y4612">FREQUENCY(IF('Data Transformation'!$B$425:$B$6424='Bin Analysis'!L4611,'Data Transformation'!$G$425:$G$6424),'Data Transformation'!$U$12)</f>
        <v>19</v>
      </c>
    </row>
    <row r="4612" spans="1:25" x14ac:dyDescent="0.45">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4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45">
      <c r="A4614" s="32">
        <f>IF(Weighting!$P$6&gt;0,B4614,"")</f>
        <v>0.3356747967</v>
      </c>
      <c r="B4614">
        <f>Weighting!$C$6</f>
        <v>0.3356747967</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19</v>
      </c>
      <c r="I4614">
        <f>H4614-H4613</f>
        <v>19</v>
      </c>
      <c r="J4614">
        <f>IF(I4614=0,0,1)</f>
        <v>1</v>
      </c>
      <c r="K4614">
        <f>J4614*Weighting!$W$6</f>
        <v>1</v>
      </c>
      <c r="M4614" s="14"/>
    </row>
    <row r="4615" spans="1:25" x14ac:dyDescent="0.45">
      <c r="A4615" s="32">
        <f>IF(Weighting!$P$7&gt;0,B4615,"")</f>
        <v>0.44134959340000002</v>
      </c>
      <c r="B4615">
        <f>Weighting!$C$7</f>
        <v>0.44134959340000002</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19</v>
      </c>
      <c r="I4615">
        <f t="shared" ref="I4615:I4633" si="577">H4615-H4614</f>
        <v>0</v>
      </c>
      <c r="J4615">
        <f>IF(I4615=0,0,1)</f>
        <v>0</v>
      </c>
      <c r="K4615">
        <f>J4615*Weighting!$W$7</f>
        <v>0</v>
      </c>
      <c r="M4615" s="14"/>
    </row>
    <row r="4616" spans="1:25" x14ac:dyDescent="0.45">
      <c r="A4616" s="32">
        <f>IF(Weighting!$P$8&gt;0,B4616,"")</f>
        <v>0.54702439010000004</v>
      </c>
      <c r="B4616">
        <f>Weighting!$C$8</f>
        <v>0.54702439010000004</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19</v>
      </c>
      <c r="I4616">
        <f t="shared" si="577"/>
        <v>0</v>
      </c>
      <c r="J4616">
        <f t="shared" ref="J4616:J4633" si="578">IF(I4616=0,0,1)</f>
        <v>0</v>
      </c>
      <c r="K4616">
        <f>J4616*Weighting!$W$8</f>
        <v>0</v>
      </c>
      <c r="M4616" s="14"/>
    </row>
    <row r="4617" spans="1:25" x14ac:dyDescent="0.45">
      <c r="A4617" s="32">
        <f>IF(Weighting!$P$9&gt;0,B4617,"")</f>
        <v>0.65269918680000005</v>
      </c>
      <c r="B4617" s="50">
        <f>Weighting!$C$9</f>
        <v>0.65269918680000005</v>
      </c>
      <c r="C4617">
        <f>Weighting!$F$9</f>
        <v>0</v>
      </c>
      <c r="D4617" t="b">
        <f>IF(C4617=1,'Data Transformation'!$G$3+0.5*'Data Transformation'!$W$25,IF(C4618=1,D4618-'Data Transformation'!$W$25,FALSE))</f>
        <v>0</v>
      </c>
      <c r="E4617" t="str">
        <f t="array" ref="E4617">IF(ISLOGICAL(D4617),"",FREQUENCY(IF('Data Transformation'!$B$425:$B$8425='Bin Analysis'!$B4611,'Data Transformation'!$G$425:$G$8425),D4617))</f>
        <v/>
      </c>
      <c r="F4617" t="str">
        <f t="shared" si="576"/>
        <v/>
      </c>
      <c r="G4617">
        <f>Weighting!$H$9</f>
        <v>0</v>
      </c>
      <c r="H4617">
        <f t="array" ref="H4617">FREQUENCY(IF('Data Transformation'!$B$4:$B$8425=B4611,'Data Transformation'!$G$4:$G$8425),'Bin Analysis'!$B4617)</f>
        <v>19</v>
      </c>
      <c r="I4617">
        <f t="shared" si="577"/>
        <v>0</v>
      </c>
      <c r="J4617">
        <f t="shared" si="578"/>
        <v>0</v>
      </c>
      <c r="K4617">
        <f>J4617*Weighting!$W$9</f>
        <v>0</v>
      </c>
      <c r="M4617" s="14"/>
    </row>
    <row r="4618" spans="1:25" x14ac:dyDescent="0.45">
      <c r="A4618" s="32">
        <f>IF(Weighting!$P$10&gt;0,B4618,"")</f>
        <v>0.75837398350000007</v>
      </c>
      <c r="B4618">
        <f>Weighting!$C$10</f>
        <v>0.75837398350000007</v>
      </c>
      <c r="C4618">
        <f>Weighting!$F$10</f>
        <v>0</v>
      </c>
      <c r="D4618" t="b">
        <f>IF(C4618=1,'Data Transformation'!$G$3+0.5*'Data Transformation'!$W$25,IF(C4619=1,D4619-'Data Transformation'!$W$25,FALSE))</f>
        <v>0</v>
      </c>
      <c r="E4618" t="str">
        <f t="array" ref="E4618">IF(ISLOGICAL(D4618),"",FREQUENCY(IF('Data Transformation'!$B$425:$B$8425='Bin Analysis'!$B4611,'Data Transformation'!$G$425:$G$8425),D4618))</f>
        <v/>
      </c>
      <c r="F4618" t="str">
        <f t="shared" si="576"/>
        <v/>
      </c>
      <c r="G4618">
        <f>Weighting!$H$10</f>
        <v>0</v>
      </c>
      <c r="H4618">
        <f t="array" ref="H4618">FREQUENCY(IF('Data Transformation'!$B$4:$B$8425=B4611,'Data Transformation'!$G$4:$G$8425),'Bin Analysis'!$B4618)</f>
        <v>19</v>
      </c>
      <c r="I4618">
        <f t="shared" si="577"/>
        <v>0</v>
      </c>
      <c r="J4618">
        <f t="shared" si="578"/>
        <v>0</v>
      </c>
      <c r="K4618">
        <f>J4618*Weighting!$W$10</f>
        <v>0</v>
      </c>
      <c r="M4618" s="14"/>
    </row>
    <row r="4619" spans="1:25" x14ac:dyDescent="0.45">
      <c r="A4619" s="32">
        <f>IF(Weighting!$P$11&gt;0,B4619,"")</f>
        <v>0.86404878020000009</v>
      </c>
      <c r="B4619">
        <f>Weighting!$C$11</f>
        <v>0.86404878020000009</v>
      </c>
      <c r="C4619">
        <f>Weighting!$F$11</f>
        <v>0</v>
      </c>
      <c r="D4619" t="b">
        <f>IF(C4619=1,'Data Transformation'!$G$3+0.5*'Data Transformation'!$W$25,IF(C4620=1,D4620-'Data Transformation'!$W$25,FALSE))</f>
        <v>0</v>
      </c>
      <c r="E4619" t="str">
        <f t="array" ref="E4619">IF(ISLOGICAL(D4619),"",FREQUENCY(IF('Data Transformation'!$B$425:$B$8425='Bin Analysis'!$B4611,'Data Transformation'!$G$425:$G$8425),D4619))</f>
        <v/>
      </c>
      <c r="F4619" t="str">
        <f t="shared" si="576"/>
        <v/>
      </c>
      <c r="G4619">
        <f>Weighting!$H$11</f>
        <v>0</v>
      </c>
      <c r="H4619">
        <f t="array" ref="H4619">FREQUENCY(IF('Data Transformation'!$B$4:$B$8425=B4611,'Data Transformation'!$G$4:$G$8425),'Bin Analysis'!$B4619)</f>
        <v>19</v>
      </c>
      <c r="I4619">
        <f t="shared" si="577"/>
        <v>0</v>
      </c>
      <c r="J4619">
        <f t="shared" si="578"/>
        <v>0</v>
      </c>
      <c r="K4619">
        <f>J4619*Weighting!$W$11</f>
        <v>0</v>
      </c>
      <c r="M4619" s="14"/>
    </row>
    <row r="4620" spans="1:25" x14ac:dyDescent="0.45">
      <c r="A4620" s="32">
        <f>IF(Weighting!$P$12&gt;0,B4620,"")</f>
        <v>0.96972357690000011</v>
      </c>
      <c r="B4620">
        <f>Weighting!$C$12</f>
        <v>0.96972357690000011</v>
      </c>
      <c r="C4620">
        <f>Weighting!$F$12</f>
        <v>0</v>
      </c>
      <c r="D4620">
        <f>IF(C4620=1,'Data Transformation'!$G$3+0.5*'Data Transformation'!$W$25,IF(C4621=1,D4621-'Data Transformation'!$W$25,FALSE))</f>
        <v>0.76999999999999991</v>
      </c>
      <c r="E4620">
        <f t="array" ref="E4620">IF(ISLOGICAL(D4620),"",FREQUENCY(IF('Data Transformation'!$B$425:$B$8425='Bin Analysis'!$B4611,'Data Transformation'!$G$425:$G$8425),D4620))</f>
        <v>19</v>
      </c>
      <c r="F4620" t="e">
        <f t="shared" si="576"/>
        <v>#VALUE!</v>
      </c>
      <c r="G4620">
        <f>Weighting!$H$12</f>
        <v>0</v>
      </c>
      <c r="H4620">
        <f t="array" ref="H4620">FREQUENCY(IF('Data Transformation'!$B$4:$B$8425=B4611,'Data Transformation'!$G$4:$G$8425),'Bin Analysis'!$B4620)</f>
        <v>19</v>
      </c>
      <c r="I4620">
        <f t="shared" si="577"/>
        <v>0</v>
      </c>
      <c r="J4620">
        <f t="shared" si="578"/>
        <v>0</v>
      </c>
      <c r="K4620">
        <f>J4620*Weighting!$W$12</f>
        <v>0</v>
      </c>
      <c r="M4620" s="14"/>
    </row>
    <row r="4621" spans="1:25" x14ac:dyDescent="0.45">
      <c r="A4621" s="32">
        <f>IF(Weighting!$P$13&gt;0,B4621,"")</f>
        <v>1.0753983736000001</v>
      </c>
      <c r="B4621">
        <f>Weighting!$C$13</f>
        <v>1.0753983736000001</v>
      </c>
      <c r="C4621">
        <f>Weighting!$F$13</f>
        <v>1</v>
      </c>
      <c r="D4621">
        <f>IF(C4621=1,'Data Transformation'!$G$3+0.5*'Data Transformation'!$W$25,IF(C4622=1,D4622-'Data Transformation'!$W$25,FALSE))</f>
        <v>1.17</v>
      </c>
      <c r="E4621">
        <f t="array" ref="E4621">IF(ISLOGICAL(D4621),"",FREQUENCY(IF('Data Transformation'!$B$425:$B$8425='Bin Analysis'!$B4611,'Data Transformation'!$G$425:$G$8425),D4621))</f>
        <v>19</v>
      </c>
      <c r="F4621">
        <f t="shared" si="576"/>
        <v>0</v>
      </c>
      <c r="G4621">
        <f>Weighting!$H$13</f>
        <v>0</v>
      </c>
      <c r="H4621">
        <f t="array" ref="H4621">FREQUENCY(IF('Data Transformation'!$B$4:$B$8425=B4611,'Data Transformation'!$G$4:$G$8425),'Bin Analysis'!$B4621)</f>
        <v>20</v>
      </c>
      <c r="I4621">
        <f t="shared" si="577"/>
        <v>1</v>
      </c>
      <c r="J4621">
        <f t="shared" si="578"/>
        <v>1</v>
      </c>
      <c r="K4621">
        <f>J4621*Weighting!$W$13</f>
        <v>1</v>
      </c>
      <c r="M4621" s="14"/>
    </row>
    <row r="4622" spans="1:25" x14ac:dyDescent="0.45">
      <c r="A4622" s="32">
        <f>IF(Weighting!$P$14&gt;0,B4622,"")</f>
        <v>1.1810731703000001</v>
      </c>
      <c r="B4622">
        <f>Weighting!$C$14</f>
        <v>1.1810731703000001</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20</v>
      </c>
      <c r="I4622">
        <f t="shared" si="577"/>
        <v>0</v>
      </c>
      <c r="J4622">
        <f t="shared" si="578"/>
        <v>0</v>
      </c>
      <c r="K4622">
        <f>J4622*Weighting!$W$14</f>
        <v>0</v>
      </c>
      <c r="M4622" s="14"/>
    </row>
    <row r="4623" spans="1:25" x14ac:dyDescent="0.45">
      <c r="A4623" s="32">
        <f>IF(Weighting!$P$15&gt;0,B4623,"")</f>
        <v>1.2867489670000001</v>
      </c>
      <c r="B4623">
        <f>Weighting!$C$15</f>
        <v>1.2867489670000001</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20</v>
      </c>
      <c r="I4623">
        <f t="shared" si="577"/>
        <v>0</v>
      </c>
      <c r="J4623">
        <f t="shared" si="578"/>
        <v>0</v>
      </c>
      <c r="K4623">
        <f>J4623*Weighting!$W$15</f>
        <v>0</v>
      </c>
      <c r="M4623" s="14"/>
    </row>
    <row r="4624" spans="1:25" x14ac:dyDescent="0.45">
      <c r="A4624" s="32" t="str">
        <f>IF(Weighting!$P$16&gt;0,B4624,"")</f>
        <v/>
      </c>
      <c r="B4624">
        <f>Weighting!$C$16</f>
        <v>1.3924227637000002</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20</v>
      </c>
      <c r="I4624">
        <f t="shared" si="577"/>
        <v>0</v>
      </c>
      <c r="J4624">
        <f t="shared" si="578"/>
        <v>0</v>
      </c>
      <c r="K4624">
        <f>J4624*Weighting!$W$16</f>
        <v>0</v>
      </c>
      <c r="M4624" s="14"/>
    </row>
    <row r="4625" spans="1:25" x14ac:dyDescent="0.45">
      <c r="A4625" s="32" t="str">
        <f>IF(Weighting!$P$17&gt;0,B4625,"")</f>
        <v/>
      </c>
      <c r="B4625">
        <f>Weighting!$C$17</f>
        <v>1.4980975604000002</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20</v>
      </c>
      <c r="I4625">
        <f t="shared" si="577"/>
        <v>0</v>
      </c>
      <c r="J4625">
        <f t="shared" si="578"/>
        <v>0</v>
      </c>
      <c r="K4625">
        <f>J4625*Weighting!$W$17</f>
        <v>0</v>
      </c>
      <c r="M4625" s="14"/>
    </row>
    <row r="4626" spans="1:25" x14ac:dyDescent="0.45">
      <c r="A4626" s="32" t="str">
        <f>IF(Weighting!$P$18&gt;0,B4626,"")</f>
        <v/>
      </c>
      <c r="B4626">
        <f>Weighting!$C$18</f>
        <v>1.6037723571000002</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20</v>
      </c>
      <c r="I4626">
        <f t="shared" si="577"/>
        <v>0</v>
      </c>
      <c r="J4626">
        <f t="shared" si="578"/>
        <v>0</v>
      </c>
      <c r="K4626">
        <f>J4626*Weighting!$W$18</f>
        <v>0</v>
      </c>
      <c r="M4626" s="14"/>
    </row>
    <row r="4627" spans="1:25" x14ac:dyDescent="0.45">
      <c r="A4627" s="32" t="str">
        <f>IF(Weighting!$P$19&gt;0,B4627,"")</f>
        <v/>
      </c>
      <c r="B4627">
        <f>Weighting!$C$19</f>
        <v>1.7094471538000002</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20</v>
      </c>
      <c r="I4627">
        <f t="shared" si="577"/>
        <v>0</v>
      </c>
      <c r="J4627">
        <f t="shared" si="578"/>
        <v>0</v>
      </c>
      <c r="K4627">
        <f>J4627*Weighting!$W$19</f>
        <v>0</v>
      </c>
      <c r="M4627" s="14"/>
    </row>
    <row r="4628" spans="1:25" x14ac:dyDescent="0.45">
      <c r="A4628" s="32" t="str">
        <f>IF(Weighting!$P$20&gt;0,B4628,"")</f>
        <v/>
      </c>
      <c r="B4628">
        <f>Weighting!$C$20</f>
        <v>1.8151219505000002</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20</v>
      </c>
      <c r="I4628">
        <f t="shared" si="577"/>
        <v>0</v>
      </c>
      <c r="J4628">
        <f t="shared" si="578"/>
        <v>0</v>
      </c>
      <c r="K4628">
        <f>J4628*Weighting!$W$20</f>
        <v>0</v>
      </c>
      <c r="M4628" s="14"/>
    </row>
    <row r="4629" spans="1:25" x14ac:dyDescent="0.45">
      <c r="A4629" s="32" t="str">
        <f>IF(Weighting!$P$21&gt;0,B4629,"")</f>
        <v/>
      </c>
      <c r="B4629">
        <f>Weighting!$C$21</f>
        <v>1.9207967472000003</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20</v>
      </c>
      <c r="I4629">
        <f t="shared" si="577"/>
        <v>0</v>
      </c>
      <c r="J4629">
        <f t="shared" si="578"/>
        <v>0</v>
      </c>
      <c r="K4629">
        <f>J4629*Weighting!$W$21</f>
        <v>0</v>
      </c>
      <c r="M4629" s="14"/>
    </row>
    <row r="4630" spans="1:25" x14ac:dyDescent="0.45">
      <c r="A4630" s="32" t="str">
        <f>IF(Weighting!$P$22&gt;0,B4630,"")</f>
        <v/>
      </c>
      <c r="B4630">
        <f>Weighting!$C$22</f>
        <v>2.0264715439000001</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20</v>
      </c>
      <c r="I4630">
        <f t="shared" si="577"/>
        <v>0</v>
      </c>
      <c r="J4630">
        <f t="shared" si="578"/>
        <v>0</v>
      </c>
      <c r="K4630">
        <f>J4630*Weighting!$W$22</f>
        <v>0</v>
      </c>
      <c r="M4630" s="14"/>
    </row>
    <row r="4631" spans="1:25" x14ac:dyDescent="0.45">
      <c r="A4631" s="32" t="str">
        <f>IF(Weighting!$P$23&gt;0,B4631,"")</f>
        <v/>
      </c>
      <c r="B4631">
        <f>Weighting!$C$23</f>
        <v>2.1321463405999999</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20</v>
      </c>
      <c r="I4631">
        <f t="shared" si="577"/>
        <v>0</v>
      </c>
      <c r="J4631">
        <f t="shared" si="578"/>
        <v>0</v>
      </c>
      <c r="K4631">
        <f>J4631*Weighting!$W$23</f>
        <v>0</v>
      </c>
      <c r="M4631" s="14"/>
    </row>
    <row r="4632" spans="1:25" x14ac:dyDescent="0.45">
      <c r="A4632" s="32" t="str">
        <f>IF(Weighting!$P$24&gt;0,B4632,"")</f>
        <v/>
      </c>
      <c r="B4632">
        <f>Weighting!$C$24</f>
        <v>2.2378211372999997</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20</v>
      </c>
      <c r="I4632">
        <f t="shared" si="577"/>
        <v>0</v>
      </c>
      <c r="J4632">
        <f t="shared" si="578"/>
        <v>0</v>
      </c>
      <c r="K4632">
        <f>J4632*Weighting!$W$24</f>
        <v>0</v>
      </c>
      <c r="M4632" s="14"/>
    </row>
    <row r="4633" spans="1:25" x14ac:dyDescent="0.45">
      <c r="A4633" s="32" t="str">
        <f>IF(Weighting!$P$25&gt;0,B4633,"")</f>
        <v/>
      </c>
      <c r="B4633">
        <f>Weighting!$C$25</f>
        <v>2.3434959339999994</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20</v>
      </c>
      <c r="I4633">
        <f t="shared" si="577"/>
        <v>0</v>
      </c>
      <c r="J4633">
        <f t="shared" si="578"/>
        <v>0</v>
      </c>
      <c r="K4633">
        <f>J4633*Weighting!$W$25</f>
        <v>0</v>
      </c>
      <c r="M4633" s="14"/>
    </row>
    <row r="4634" spans="1:25" x14ac:dyDescent="0.45">
      <c r="O4634"/>
      <c r="P4634"/>
      <c r="Q4634"/>
      <c r="R4634"/>
    </row>
    <row r="4635" spans="1:25" ht="23.15" x14ac:dyDescent="0.6">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18</v>
      </c>
      <c r="N4635" s="27">
        <f>IF('Input and Summary Results'!$J$16="minimum",'Bin Analysis'!X4636/(M4635-1),'Bin Analysis'!Y4635/('Bin Analysis'!M4635-1))</f>
        <v>0</v>
      </c>
      <c r="O4635" s="27">
        <f>IF(M4635=FALSE,NA(),(VLOOKUP(1,C4638:K4657,4,FALSE))/(M4635-1))</f>
        <v>5.8823529411764705E-2</v>
      </c>
      <c r="P4635" s="27">
        <f>IF(M4635=FALSE,NA(),SUM(J4638:J4657)/Weighting!$S$5)</f>
        <v>0.5</v>
      </c>
      <c r="Q4635" s="27">
        <f>IF(M4635=FALSE,NA(),SUM(K4638:K4657)/Weighting!$S$6)</f>
        <v>0.43478260869565216</v>
      </c>
      <c r="R4635" s="27">
        <f>IF(M4635=FALSE,NA(),(VLOOKUP(1,G4638:K4657,3,FALSE))/(M4635-1))</f>
        <v>0.82352941176470584</v>
      </c>
      <c r="S4635" s="22" t="str">
        <f>IF(M4635=FALSE,NA(),IF(SUM(J4638:J4657)=2,"yes","no"))</f>
        <v>no</v>
      </c>
      <c r="X4635" s="2" cm="2">
        <f t="array" ref="X4635:X4636">FREQUENCY(IF('Data Transformation'!$B$425:$B$6424='Bin Analysis'!L4635,'Data Transformation'!$G$425:$G$6424),'Data Transformation'!$U$11)</f>
        <v>17</v>
      </c>
      <c r="Y4635" s="2" cm="2">
        <f t="array" ref="Y4635:Y4636">FREQUENCY(IF('Data Transformation'!$B$425:$B$6424='Bin Analysis'!L4635,'Data Transformation'!$G$425:$G$6424),'Data Transformation'!$U$12)</f>
        <v>16</v>
      </c>
    </row>
    <row r="4636" spans="1:25" x14ac:dyDescent="0.45">
      <c r="A4636" s="14" t="s">
        <v>67</v>
      </c>
      <c r="B4636" t="s">
        <v>47</v>
      </c>
      <c r="C4636" t="s">
        <v>5</v>
      </c>
      <c r="D4636" t="s">
        <v>100</v>
      </c>
      <c r="E4636" t="s">
        <v>101</v>
      </c>
      <c r="F4636" t="s">
        <v>102</v>
      </c>
      <c r="G4636" t="s">
        <v>70</v>
      </c>
      <c r="H4636" t="s">
        <v>31</v>
      </c>
      <c r="I4636" t="s">
        <v>32</v>
      </c>
      <c r="J4636" t="s">
        <v>46</v>
      </c>
      <c r="K4636" s="14" t="s">
        <v>45</v>
      </c>
      <c r="M4636" s="14"/>
      <c r="X4636" s="2">
        <v>0</v>
      </c>
      <c r="Y4636" s="2">
        <v>1</v>
      </c>
    </row>
    <row r="4637" spans="1:25" x14ac:dyDescent="0.4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45">
      <c r="A4638" s="32">
        <f>IF(Weighting!$P$6&gt;0,B4638,"")</f>
        <v>0.3356747967</v>
      </c>
      <c r="B4638">
        <f>Weighting!$C$6</f>
        <v>0.3356747967</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14</v>
      </c>
      <c r="I4638">
        <f>H4638-H4637</f>
        <v>14</v>
      </c>
      <c r="J4638">
        <f>IF(I4638=0,0,1)</f>
        <v>1</v>
      </c>
      <c r="K4638">
        <f>J4638*Weighting!$W$6</f>
        <v>1</v>
      </c>
      <c r="M4638" s="14"/>
    </row>
    <row r="4639" spans="1:25" x14ac:dyDescent="0.45">
      <c r="A4639" s="32">
        <f>IF(Weighting!$P$7&gt;0,B4639,"")</f>
        <v>0.44134959340000002</v>
      </c>
      <c r="B4639">
        <f>Weighting!$C$7</f>
        <v>0.44134959340000002</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15</v>
      </c>
      <c r="I4639">
        <f t="shared" ref="I4639:I4657" si="580">H4639-H4638</f>
        <v>1</v>
      </c>
      <c r="J4639">
        <f>IF(I4639=0,0,1)</f>
        <v>1</v>
      </c>
      <c r="K4639">
        <f>J4639*Weighting!$W$7</f>
        <v>2</v>
      </c>
      <c r="M4639" s="14"/>
    </row>
    <row r="4640" spans="1:25" x14ac:dyDescent="0.45">
      <c r="A4640" s="32">
        <f>IF(Weighting!$P$8&gt;0,B4640,"")</f>
        <v>0.54702439010000004</v>
      </c>
      <c r="B4640">
        <f>Weighting!$C$8</f>
        <v>0.54702439010000004</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16</v>
      </c>
      <c r="I4640">
        <f t="shared" si="580"/>
        <v>1</v>
      </c>
      <c r="J4640">
        <f t="shared" ref="J4640:J4657" si="581">IF(I4640=0,0,1)</f>
        <v>1</v>
      </c>
      <c r="K4640">
        <f>J4640*Weighting!$W$8</f>
        <v>3</v>
      </c>
      <c r="M4640" s="14"/>
    </row>
    <row r="4641" spans="1:13" x14ac:dyDescent="0.45">
      <c r="A4641" s="32">
        <f>IF(Weighting!$P$9&gt;0,B4641,"")</f>
        <v>0.65269918680000005</v>
      </c>
      <c r="B4641" s="50">
        <f>Weighting!$C$9</f>
        <v>0.65269918680000005</v>
      </c>
      <c r="C4641">
        <f>Weighting!$F$9</f>
        <v>0</v>
      </c>
      <c r="D4641" t="b">
        <f>IF(C4641=1,'Data Transformation'!$G$3+0.5*'Data Transformation'!$W$25,IF(C4642=1,D4642-'Data Transformation'!$W$25,FALSE))</f>
        <v>0</v>
      </c>
      <c r="E4641" t="str">
        <f t="array" ref="E4641">IF(ISLOGICAL(D4641),"",FREQUENCY(IF('Data Transformation'!$B$425:$B$8425='Bin Analysis'!$B4635,'Data Transformation'!$G$425:$G$8425),D4641))</f>
        <v/>
      </c>
      <c r="F4641" t="str">
        <f t="shared" si="579"/>
        <v/>
      </c>
      <c r="G4641">
        <f>Weighting!$H$9</f>
        <v>0</v>
      </c>
      <c r="H4641">
        <f t="array" ref="H4641">FREQUENCY(IF('Data Transformation'!$B$4:$B$8425=B4635,'Data Transformation'!$G$4:$G$8425),'Bin Analysis'!$B4641)</f>
        <v>16</v>
      </c>
      <c r="I4641">
        <f t="shared" si="580"/>
        <v>0</v>
      </c>
      <c r="J4641">
        <f t="shared" si="581"/>
        <v>0</v>
      </c>
      <c r="K4641">
        <f>J4641*Weighting!$W$9</f>
        <v>0</v>
      </c>
      <c r="M4641" s="14"/>
    </row>
    <row r="4642" spans="1:13" x14ac:dyDescent="0.45">
      <c r="A4642" s="32">
        <f>IF(Weighting!$P$10&gt;0,B4642,"")</f>
        <v>0.75837398350000007</v>
      </c>
      <c r="B4642">
        <f>Weighting!$C$10</f>
        <v>0.75837398350000007</v>
      </c>
      <c r="C4642">
        <f>Weighting!$F$10</f>
        <v>0</v>
      </c>
      <c r="D4642" t="b">
        <f>IF(C4642=1,'Data Transformation'!$G$3+0.5*'Data Transformation'!$W$25,IF(C4643=1,D4643-'Data Transformation'!$W$25,FALSE))</f>
        <v>0</v>
      </c>
      <c r="E4642" t="str">
        <f t="array" ref="E4642">IF(ISLOGICAL(D4642),"",FREQUENCY(IF('Data Transformation'!$B$425:$B$8425='Bin Analysis'!$B4635,'Data Transformation'!$G$425:$G$8425),D4642))</f>
        <v/>
      </c>
      <c r="F4642" t="str">
        <f t="shared" si="579"/>
        <v/>
      </c>
      <c r="G4642">
        <f>Weighting!$H$10</f>
        <v>0</v>
      </c>
      <c r="H4642">
        <f t="array" ref="H4642">FREQUENCY(IF('Data Transformation'!$B$4:$B$8425=B4635,'Data Transformation'!$G$4:$G$8425),'Bin Analysis'!$B4642)</f>
        <v>16</v>
      </c>
      <c r="I4642">
        <f t="shared" si="580"/>
        <v>0</v>
      </c>
      <c r="J4642">
        <f t="shared" si="581"/>
        <v>0</v>
      </c>
      <c r="K4642">
        <f>J4642*Weighting!$W$10</f>
        <v>0</v>
      </c>
      <c r="M4642" s="14"/>
    </row>
    <row r="4643" spans="1:13" x14ac:dyDescent="0.45">
      <c r="A4643" s="32">
        <f>IF(Weighting!$P$11&gt;0,B4643,"")</f>
        <v>0.86404878020000009</v>
      </c>
      <c r="B4643">
        <f>Weighting!$C$11</f>
        <v>0.86404878020000009</v>
      </c>
      <c r="C4643">
        <f>Weighting!$F$11</f>
        <v>0</v>
      </c>
      <c r="D4643" t="b">
        <f>IF(C4643=1,'Data Transformation'!$G$3+0.5*'Data Transformation'!$W$25,IF(C4644=1,D4644-'Data Transformation'!$W$25,FALSE))</f>
        <v>0</v>
      </c>
      <c r="E4643" t="str">
        <f t="array" ref="E4643">IF(ISLOGICAL(D4643),"",FREQUENCY(IF('Data Transformation'!$B$425:$B$8425='Bin Analysis'!$B4635,'Data Transformation'!$G$425:$G$8425),D4643))</f>
        <v/>
      </c>
      <c r="F4643" t="str">
        <f t="shared" si="579"/>
        <v/>
      </c>
      <c r="G4643">
        <f>Weighting!$H$11</f>
        <v>0</v>
      </c>
      <c r="H4643">
        <f t="array" ref="H4643">FREQUENCY(IF('Data Transformation'!$B$4:$B$8425=B4635,'Data Transformation'!$G$4:$G$8425),'Bin Analysis'!$B4643)</f>
        <v>17</v>
      </c>
      <c r="I4643">
        <f t="shared" si="580"/>
        <v>1</v>
      </c>
      <c r="J4643">
        <f t="shared" si="581"/>
        <v>1</v>
      </c>
      <c r="K4643">
        <f>J4643*Weighting!$W$11</f>
        <v>3</v>
      </c>
      <c r="M4643" s="14"/>
    </row>
    <row r="4644" spans="1:13" x14ac:dyDescent="0.45">
      <c r="A4644" s="32">
        <f>IF(Weighting!$P$12&gt;0,B4644,"")</f>
        <v>0.96972357690000011</v>
      </c>
      <c r="B4644">
        <f>Weighting!$C$12</f>
        <v>0.96972357690000011</v>
      </c>
      <c r="C4644">
        <f>Weighting!$F$12</f>
        <v>0</v>
      </c>
      <c r="D4644">
        <f>IF(C4644=1,'Data Transformation'!$G$3+0.5*'Data Transformation'!$W$25,IF(C4645=1,D4645-'Data Transformation'!$W$25,FALSE))</f>
        <v>0.76999999999999991</v>
      </c>
      <c r="E4644">
        <f t="array" ref="E4644">IF(ISLOGICAL(D4644),"",FREQUENCY(IF('Data Transformation'!$B$425:$B$8425='Bin Analysis'!$B4635,'Data Transformation'!$G$425:$G$8425),D4644))</f>
        <v>16</v>
      </c>
      <c r="F4644" t="e">
        <f t="shared" si="579"/>
        <v>#VALUE!</v>
      </c>
      <c r="G4644">
        <f>Weighting!$H$12</f>
        <v>0</v>
      </c>
      <c r="H4644">
        <f t="array" ref="H4644">FREQUENCY(IF('Data Transformation'!$B$4:$B$8425=B4635,'Data Transformation'!$G$4:$G$8425),'Bin Analysis'!$B4644)</f>
        <v>17</v>
      </c>
      <c r="I4644">
        <f t="shared" si="580"/>
        <v>0</v>
      </c>
      <c r="J4644">
        <f t="shared" si="581"/>
        <v>0</v>
      </c>
      <c r="K4644">
        <f>J4644*Weighting!$W$12</f>
        <v>0</v>
      </c>
      <c r="M4644" s="14"/>
    </row>
    <row r="4645" spans="1:13" x14ac:dyDescent="0.45">
      <c r="A4645" s="32">
        <f>IF(Weighting!$P$13&gt;0,B4645,"")</f>
        <v>1.0753983736000001</v>
      </c>
      <c r="B4645">
        <f>Weighting!$C$13</f>
        <v>1.0753983736000001</v>
      </c>
      <c r="C4645">
        <f>Weighting!$F$13</f>
        <v>1</v>
      </c>
      <c r="D4645">
        <f>IF(C4645=1,'Data Transformation'!$G$3+0.5*'Data Transformation'!$W$25,IF(C4646=1,D4646-'Data Transformation'!$W$25,FALSE))</f>
        <v>1.17</v>
      </c>
      <c r="E4645">
        <f t="array" ref="E4645">IF(ISLOGICAL(D4645),"",FREQUENCY(IF('Data Transformation'!$B$425:$B$8425='Bin Analysis'!$B4635,'Data Transformation'!$G$425:$G$8425),D4645))</f>
        <v>17</v>
      </c>
      <c r="F4645">
        <f t="shared" si="579"/>
        <v>1</v>
      </c>
      <c r="G4645">
        <f>Weighting!$H$13</f>
        <v>0</v>
      </c>
      <c r="H4645">
        <f t="array" ref="H4645">FREQUENCY(IF('Data Transformation'!$B$4:$B$8425=B4635,'Data Transformation'!$G$4:$G$8425),'Bin Analysis'!$B4645)</f>
        <v>18</v>
      </c>
      <c r="I4645">
        <f t="shared" si="580"/>
        <v>1</v>
      </c>
      <c r="J4645">
        <f t="shared" si="581"/>
        <v>1</v>
      </c>
      <c r="K4645">
        <f>J4645*Weighting!$W$13</f>
        <v>1</v>
      </c>
      <c r="M4645" s="14"/>
    </row>
    <row r="4646" spans="1:13" x14ac:dyDescent="0.45">
      <c r="A4646" s="32">
        <f>IF(Weighting!$P$14&gt;0,B4646,"")</f>
        <v>1.1810731703000001</v>
      </c>
      <c r="B4646">
        <f>Weighting!$C$14</f>
        <v>1.1810731703000001</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18</v>
      </c>
      <c r="I4646">
        <f t="shared" si="580"/>
        <v>0</v>
      </c>
      <c r="J4646">
        <f t="shared" si="581"/>
        <v>0</v>
      </c>
      <c r="K4646">
        <f>J4646*Weighting!$W$14</f>
        <v>0</v>
      </c>
      <c r="M4646" s="14"/>
    </row>
    <row r="4647" spans="1:13" x14ac:dyDescent="0.45">
      <c r="A4647" s="32">
        <f>IF(Weighting!$P$15&gt;0,B4647,"")</f>
        <v>1.2867489670000001</v>
      </c>
      <c r="B4647">
        <f>Weighting!$C$15</f>
        <v>1.2867489670000001</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18</v>
      </c>
      <c r="I4647">
        <f t="shared" si="580"/>
        <v>0</v>
      </c>
      <c r="J4647">
        <f t="shared" si="581"/>
        <v>0</v>
      </c>
      <c r="K4647">
        <f>J4647*Weighting!$W$15</f>
        <v>0</v>
      </c>
      <c r="M4647" s="14"/>
    </row>
    <row r="4648" spans="1:13" x14ac:dyDescent="0.45">
      <c r="A4648" s="32" t="str">
        <f>IF(Weighting!$P$16&gt;0,B4648,"")</f>
        <v/>
      </c>
      <c r="B4648">
        <f>Weighting!$C$16</f>
        <v>1.3924227637000002</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18</v>
      </c>
      <c r="I4648">
        <f t="shared" si="580"/>
        <v>0</v>
      </c>
      <c r="J4648">
        <f t="shared" si="581"/>
        <v>0</v>
      </c>
      <c r="K4648">
        <f>J4648*Weighting!$W$16</f>
        <v>0</v>
      </c>
      <c r="M4648" s="14"/>
    </row>
    <row r="4649" spans="1:13" x14ac:dyDescent="0.45">
      <c r="A4649" s="32" t="str">
        <f>IF(Weighting!$P$17&gt;0,B4649,"")</f>
        <v/>
      </c>
      <c r="B4649">
        <f>Weighting!$C$17</f>
        <v>1.4980975604000002</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18</v>
      </c>
      <c r="I4649">
        <f t="shared" si="580"/>
        <v>0</v>
      </c>
      <c r="J4649">
        <f t="shared" si="581"/>
        <v>0</v>
      </c>
      <c r="K4649">
        <f>J4649*Weighting!$W$17</f>
        <v>0</v>
      </c>
      <c r="M4649" s="14"/>
    </row>
    <row r="4650" spans="1:13" x14ac:dyDescent="0.45">
      <c r="A4650" s="32" t="str">
        <f>IF(Weighting!$P$18&gt;0,B4650,"")</f>
        <v/>
      </c>
      <c r="B4650">
        <f>Weighting!$C$18</f>
        <v>1.6037723571000002</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18</v>
      </c>
      <c r="I4650">
        <f t="shared" si="580"/>
        <v>0</v>
      </c>
      <c r="J4650">
        <f t="shared" si="581"/>
        <v>0</v>
      </c>
      <c r="K4650">
        <f>J4650*Weighting!$W$18</f>
        <v>0</v>
      </c>
      <c r="M4650" s="14"/>
    </row>
    <row r="4651" spans="1:13" x14ac:dyDescent="0.45">
      <c r="A4651" s="32" t="str">
        <f>IF(Weighting!$P$19&gt;0,B4651,"")</f>
        <v/>
      </c>
      <c r="B4651">
        <f>Weighting!$C$19</f>
        <v>1.7094471538000002</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18</v>
      </c>
      <c r="I4651">
        <f t="shared" si="580"/>
        <v>0</v>
      </c>
      <c r="J4651">
        <f t="shared" si="581"/>
        <v>0</v>
      </c>
      <c r="K4651">
        <f>J4651*Weighting!$W$19</f>
        <v>0</v>
      </c>
      <c r="M4651" s="14"/>
    </row>
    <row r="4652" spans="1:13" x14ac:dyDescent="0.45">
      <c r="A4652" s="32" t="str">
        <f>IF(Weighting!$P$20&gt;0,B4652,"")</f>
        <v/>
      </c>
      <c r="B4652">
        <f>Weighting!$C$20</f>
        <v>1.8151219505000002</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18</v>
      </c>
      <c r="I4652">
        <f t="shared" si="580"/>
        <v>0</v>
      </c>
      <c r="J4652">
        <f t="shared" si="581"/>
        <v>0</v>
      </c>
      <c r="K4652">
        <f>J4652*Weighting!$W$20</f>
        <v>0</v>
      </c>
      <c r="M4652" s="14"/>
    </row>
    <row r="4653" spans="1:13" x14ac:dyDescent="0.45">
      <c r="A4653" s="32" t="str">
        <f>IF(Weighting!$P$21&gt;0,B4653,"")</f>
        <v/>
      </c>
      <c r="B4653">
        <f>Weighting!$C$21</f>
        <v>1.9207967472000003</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18</v>
      </c>
      <c r="I4653">
        <f t="shared" si="580"/>
        <v>0</v>
      </c>
      <c r="J4653">
        <f t="shared" si="581"/>
        <v>0</v>
      </c>
      <c r="K4653">
        <f>J4653*Weighting!$W$21</f>
        <v>0</v>
      </c>
      <c r="M4653" s="14"/>
    </row>
    <row r="4654" spans="1:13" x14ac:dyDescent="0.45">
      <c r="A4654" s="32" t="str">
        <f>IF(Weighting!$P$22&gt;0,B4654,"")</f>
        <v/>
      </c>
      <c r="B4654">
        <f>Weighting!$C$22</f>
        <v>2.0264715439000001</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18</v>
      </c>
      <c r="I4654">
        <f t="shared" si="580"/>
        <v>0</v>
      </c>
      <c r="J4654">
        <f t="shared" si="581"/>
        <v>0</v>
      </c>
      <c r="K4654">
        <f>J4654*Weighting!$W$22</f>
        <v>0</v>
      </c>
      <c r="M4654" s="14"/>
    </row>
    <row r="4655" spans="1:13" x14ac:dyDescent="0.45">
      <c r="A4655" s="32" t="str">
        <f>IF(Weighting!$P$23&gt;0,B4655,"")</f>
        <v/>
      </c>
      <c r="B4655">
        <f>Weighting!$C$23</f>
        <v>2.1321463405999999</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18</v>
      </c>
      <c r="I4655">
        <f t="shared" si="580"/>
        <v>0</v>
      </c>
      <c r="J4655">
        <f t="shared" si="581"/>
        <v>0</v>
      </c>
      <c r="K4655">
        <f>J4655*Weighting!$W$23</f>
        <v>0</v>
      </c>
      <c r="M4655" s="14"/>
    </row>
    <row r="4656" spans="1:13" x14ac:dyDescent="0.45">
      <c r="A4656" s="32" t="str">
        <f>IF(Weighting!$P$24&gt;0,B4656,"")</f>
        <v/>
      </c>
      <c r="B4656">
        <f>Weighting!$C$24</f>
        <v>2.2378211372999997</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18</v>
      </c>
      <c r="I4656">
        <f t="shared" si="580"/>
        <v>0</v>
      </c>
      <c r="J4656">
        <f t="shared" si="581"/>
        <v>0</v>
      </c>
      <c r="K4656">
        <f>J4656*Weighting!$W$24</f>
        <v>0</v>
      </c>
      <c r="M4656" s="14"/>
    </row>
    <row r="4657" spans="1:25" x14ac:dyDescent="0.45">
      <c r="A4657" s="32" t="str">
        <f>IF(Weighting!$P$25&gt;0,B4657,"")</f>
        <v/>
      </c>
      <c r="B4657">
        <f>Weighting!$C$25</f>
        <v>2.3434959339999994</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18</v>
      </c>
      <c r="I4657">
        <f t="shared" si="580"/>
        <v>0</v>
      </c>
      <c r="J4657">
        <f t="shared" si="581"/>
        <v>0</v>
      </c>
      <c r="K4657">
        <f>J4657*Weighting!$W$25</f>
        <v>0</v>
      </c>
      <c r="M4657" s="14"/>
    </row>
    <row r="4658" spans="1:25" x14ac:dyDescent="0.45">
      <c r="O4658"/>
      <c r="P4658"/>
      <c r="Q4658"/>
      <c r="R4658"/>
    </row>
    <row r="4659" spans="1:25" ht="23.15" x14ac:dyDescent="0.6">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19</v>
      </c>
      <c r="N4659" s="27">
        <f>IF('Input and Summary Results'!$J$16="minimum",'Bin Analysis'!X4660/(M4659-1),'Bin Analysis'!Y4659/('Bin Analysis'!M4659-1))</f>
        <v>0</v>
      </c>
      <c r="O4659" s="27">
        <f>IF(M4659=FALSE,NA(),(VLOOKUP(1,C4662:K4681,4,FALSE))/(M4659-1))</f>
        <v>1</v>
      </c>
      <c r="P4659" s="27">
        <f>IF(M4659=FALSE,NA(),SUM(J4662:J4681)/Weighting!$S$5)</f>
        <v>0.4</v>
      </c>
      <c r="Q4659" s="27">
        <f>IF(M4659=FALSE,NA(),SUM(K4662:K4681)/Weighting!$S$6)</f>
        <v>0.34782608695652173</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18</v>
      </c>
      <c r="Y4659" s="2" cm="2">
        <f t="array" ref="Y4659:Y4660">FREQUENCY(IF('Data Transformation'!$B$425:$B$6424='Bin Analysis'!L4659,'Data Transformation'!$G$425:$G$6424),'Data Transformation'!$U$12)</f>
        <v>0</v>
      </c>
    </row>
    <row r="4660" spans="1:25" x14ac:dyDescent="0.45">
      <c r="A4660" s="14" t="s">
        <v>67</v>
      </c>
      <c r="B4660" t="s">
        <v>47</v>
      </c>
      <c r="C4660" t="s">
        <v>5</v>
      </c>
      <c r="D4660" t="s">
        <v>100</v>
      </c>
      <c r="E4660" t="s">
        <v>101</v>
      </c>
      <c r="F4660" t="s">
        <v>102</v>
      </c>
      <c r="G4660" t="s">
        <v>70</v>
      </c>
      <c r="H4660" t="s">
        <v>31</v>
      </c>
      <c r="I4660" t="s">
        <v>32</v>
      </c>
      <c r="J4660" t="s">
        <v>46</v>
      </c>
      <c r="K4660" s="14" t="s">
        <v>45</v>
      </c>
      <c r="M4660" s="14"/>
      <c r="X4660" s="2">
        <v>0</v>
      </c>
      <c r="Y4660" s="2">
        <v>18</v>
      </c>
    </row>
    <row r="4661" spans="1:25" x14ac:dyDescent="0.4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45">
      <c r="A4662" s="32">
        <f>IF(Weighting!$P$6&gt;0,B4662,"")</f>
        <v>0.3356747967</v>
      </c>
      <c r="B4662">
        <f>Weighting!$C$6</f>
        <v>0.3356747967</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45">
      <c r="A4663" s="32">
        <f>IF(Weighting!$P$7&gt;0,B4663,"")</f>
        <v>0.44134959340000002</v>
      </c>
      <c r="B4663">
        <f>Weighting!$C$7</f>
        <v>0.44134959340000002</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45">
      <c r="A4664" s="32">
        <f>IF(Weighting!$P$8&gt;0,B4664,"")</f>
        <v>0.54702439010000004</v>
      </c>
      <c r="B4664">
        <f>Weighting!$C$8</f>
        <v>0.54702439010000004</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45">
      <c r="A4665" s="32">
        <f>IF(Weighting!$P$9&gt;0,B4665,"")</f>
        <v>0.65269918680000005</v>
      </c>
      <c r="B4665" s="50">
        <f>Weighting!$C$9</f>
        <v>0.65269918680000005</v>
      </c>
      <c r="C4665">
        <f>Weighting!$F$9</f>
        <v>0</v>
      </c>
      <c r="D4665" t="b">
        <f>IF(C4665=1,'Data Transformation'!$G$3+0.5*'Data Transformation'!$W$25,IF(C4666=1,D4666-'Data Transformation'!$W$25,FALSE))</f>
        <v>0</v>
      </c>
      <c r="E4665" t="str">
        <f t="array" ref="E4665">IF(ISLOGICAL(D4665),"",FREQUENCY(IF('Data Transformation'!$B$425:$B$8425='Bin Analysis'!$B4659,'Data Transformation'!$G$425:$G$8425),D4665))</f>
        <v/>
      </c>
      <c r="F4665" t="str">
        <f t="shared" si="582"/>
        <v/>
      </c>
      <c r="G4665">
        <f>Weighting!$H$9</f>
        <v>0</v>
      </c>
      <c r="H4665">
        <f t="array" ref="H4665">FREQUENCY(IF('Data Transformation'!$B$4:$B$8425=B4659,'Data Transformation'!$G$4:$G$8425),'Bin Analysis'!$B4665)</f>
        <v>0</v>
      </c>
      <c r="I4665">
        <f t="shared" si="583"/>
        <v>0</v>
      </c>
      <c r="J4665">
        <f t="shared" si="584"/>
        <v>0</v>
      </c>
      <c r="K4665">
        <f>J4665*Weighting!$W$9</f>
        <v>0</v>
      </c>
      <c r="M4665" s="14"/>
    </row>
    <row r="4666" spans="1:25" x14ac:dyDescent="0.45">
      <c r="A4666" s="32">
        <f>IF(Weighting!$P$10&gt;0,B4666,"")</f>
        <v>0.75837398350000007</v>
      </c>
      <c r="B4666">
        <f>Weighting!$C$10</f>
        <v>0.75837398350000007</v>
      </c>
      <c r="C4666">
        <f>Weighting!$F$10</f>
        <v>0</v>
      </c>
      <c r="D4666" t="b">
        <f>IF(C4666=1,'Data Transformation'!$G$3+0.5*'Data Transformation'!$W$25,IF(C4667=1,D4667-'Data Transformation'!$W$25,FALSE))</f>
        <v>0</v>
      </c>
      <c r="E4666" t="str">
        <f t="array" ref="E4666">IF(ISLOGICAL(D4666),"",FREQUENCY(IF('Data Transformation'!$B$425:$B$8425='Bin Analysis'!$B4659,'Data Transformation'!$G$425:$G$8425),D4666))</f>
        <v/>
      </c>
      <c r="F4666" t="str">
        <f t="shared" si="582"/>
        <v/>
      </c>
      <c r="G4666">
        <f>Weighting!$H$10</f>
        <v>0</v>
      </c>
      <c r="H4666">
        <f t="array" ref="H4666">FREQUENCY(IF('Data Transformation'!$B$4:$B$8425=B4659,'Data Transformation'!$G$4:$G$8425),'Bin Analysis'!$B4666)</f>
        <v>0</v>
      </c>
      <c r="I4666">
        <f t="shared" si="583"/>
        <v>0</v>
      </c>
      <c r="J4666">
        <f t="shared" si="584"/>
        <v>0</v>
      </c>
      <c r="K4666">
        <f>J4666*Weighting!$W$10</f>
        <v>0</v>
      </c>
      <c r="M4666" s="14"/>
    </row>
    <row r="4667" spans="1:25" x14ac:dyDescent="0.45">
      <c r="A4667" s="32">
        <f>IF(Weighting!$P$11&gt;0,B4667,"")</f>
        <v>0.86404878020000009</v>
      </c>
      <c r="B4667">
        <f>Weighting!$C$11</f>
        <v>0.86404878020000009</v>
      </c>
      <c r="C4667">
        <f>Weighting!$F$11</f>
        <v>0</v>
      </c>
      <c r="D4667" t="b">
        <f>IF(C4667=1,'Data Transformation'!$G$3+0.5*'Data Transformation'!$W$25,IF(C4668=1,D4668-'Data Transformation'!$W$25,FALSE))</f>
        <v>0</v>
      </c>
      <c r="E4667" t="str">
        <f t="array" ref="E4667">IF(ISLOGICAL(D4667),"",FREQUENCY(IF('Data Transformation'!$B$425:$B$8425='Bin Analysis'!$B4659,'Data Transformation'!$G$425:$G$8425),D4667))</f>
        <v/>
      </c>
      <c r="F4667" t="str">
        <f t="shared" si="582"/>
        <v/>
      </c>
      <c r="G4667">
        <f>Weighting!$H$11</f>
        <v>0</v>
      </c>
      <c r="H4667">
        <f t="array" ref="H4667">FREQUENCY(IF('Data Transformation'!$B$4:$B$8425=B4659,'Data Transformation'!$G$4:$G$8425),'Bin Analysis'!$B4667)</f>
        <v>1</v>
      </c>
      <c r="I4667">
        <f t="shared" si="583"/>
        <v>1</v>
      </c>
      <c r="J4667">
        <f t="shared" si="584"/>
        <v>1</v>
      </c>
      <c r="K4667">
        <f>J4667*Weighting!$W$11</f>
        <v>3</v>
      </c>
      <c r="M4667" s="14"/>
    </row>
    <row r="4668" spans="1:25" x14ac:dyDescent="0.45">
      <c r="A4668" s="32">
        <f>IF(Weighting!$P$12&gt;0,B4668,"")</f>
        <v>0.96972357690000011</v>
      </c>
      <c r="B4668">
        <f>Weighting!$C$12</f>
        <v>0.96972357690000011</v>
      </c>
      <c r="C4668">
        <f>Weighting!$F$12</f>
        <v>0</v>
      </c>
      <c r="D4668">
        <f>IF(C4668=1,'Data Transformation'!$G$3+0.5*'Data Transformation'!$W$25,IF(C4669=1,D4669-'Data Transformation'!$W$25,FALSE))</f>
        <v>0.76999999999999991</v>
      </c>
      <c r="E4668">
        <f t="array" ref="E4668">IF(ISLOGICAL(D4668),"",FREQUENCY(IF('Data Transformation'!$B$425:$B$8425='Bin Analysis'!$B4659,'Data Transformation'!$G$425:$G$8425),D4668))</f>
        <v>0</v>
      </c>
      <c r="F4668" t="e">
        <f t="shared" si="582"/>
        <v>#VALUE!</v>
      </c>
      <c r="G4668">
        <f>Weighting!$H$12</f>
        <v>0</v>
      </c>
      <c r="H4668">
        <f t="array" ref="H4668">FREQUENCY(IF('Data Transformation'!$B$4:$B$8425=B4659,'Data Transformation'!$G$4:$G$8425),'Bin Analysis'!$B4668)</f>
        <v>6</v>
      </c>
      <c r="I4668">
        <f t="shared" si="583"/>
        <v>5</v>
      </c>
      <c r="J4668">
        <f t="shared" si="584"/>
        <v>1</v>
      </c>
      <c r="K4668">
        <f>J4668*Weighting!$W$12</f>
        <v>2</v>
      </c>
      <c r="M4668" s="14"/>
    </row>
    <row r="4669" spans="1:25" x14ac:dyDescent="0.45">
      <c r="A4669" s="32">
        <f>IF(Weighting!$P$13&gt;0,B4669,"")</f>
        <v>1.0753983736000001</v>
      </c>
      <c r="B4669">
        <f>Weighting!$C$13</f>
        <v>1.0753983736000001</v>
      </c>
      <c r="C4669">
        <f>Weighting!$F$13</f>
        <v>1</v>
      </c>
      <c r="D4669">
        <f>IF(C4669=1,'Data Transformation'!$G$3+0.5*'Data Transformation'!$W$25,IF(C4670=1,D4670-'Data Transformation'!$W$25,FALSE))</f>
        <v>1.17</v>
      </c>
      <c r="E4669">
        <f t="array" ref="E4669">IF(ISLOGICAL(D4669),"",FREQUENCY(IF('Data Transformation'!$B$425:$B$8425='Bin Analysis'!$B4659,'Data Transformation'!$G$425:$G$8425),D4669))</f>
        <v>18</v>
      </c>
      <c r="F4669">
        <f t="shared" si="582"/>
        <v>18</v>
      </c>
      <c r="G4669">
        <f>Weighting!$H$13</f>
        <v>0</v>
      </c>
      <c r="H4669">
        <f t="array" ref="H4669">FREQUENCY(IF('Data Transformation'!$B$4:$B$8425=B4659,'Data Transformation'!$G$4:$G$8425),'Bin Analysis'!$B4669)</f>
        <v>15</v>
      </c>
      <c r="I4669">
        <f t="shared" si="583"/>
        <v>9</v>
      </c>
      <c r="J4669">
        <f t="shared" si="584"/>
        <v>1</v>
      </c>
      <c r="K4669">
        <f>J4669*Weighting!$W$13</f>
        <v>1</v>
      </c>
      <c r="M4669" s="14"/>
    </row>
    <row r="4670" spans="1:25" x14ac:dyDescent="0.45">
      <c r="A4670" s="32">
        <f>IF(Weighting!$P$14&gt;0,B4670,"")</f>
        <v>1.1810731703000001</v>
      </c>
      <c r="B4670">
        <f>Weighting!$C$14</f>
        <v>1.1810731703000001</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19</v>
      </c>
      <c r="I4670">
        <f t="shared" si="583"/>
        <v>4</v>
      </c>
      <c r="J4670">
        <f t="shared" si="584"/>
        <v>1</v>
      </c>
      <c r="K4670">
        <f>J4670*Weighting!$W$14</f>
        <v>2</v>
      </c>
      <c r="M4670" s="14"/>
    </row>
    <row r="4671" spans="1:25" x14ac:dyDescent="0.45">
      <c r="A4671" s="32">
        <f>IF(Weighting!$P$15&gt;0,B4671,"")</f>
        <v>1.2867489670000001</v>
      </c>
      <c r="B4671">
        <f>Weighting!$C$15</f>
        <v>1.2867489670000001</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19</v>
      </c>
      <c r="I4671">
        <f t="shared" si="583"/>
        <v>0</v>
      </c>
      <c r="J4671">
        <f t="shared" si="584"/>
        <v>0</v>
      </c>
      <c r="K4671">
        <f>J4671*Weighting!$W$15</f>
        <v>0</v>
      </c>
      <c r="M4671" s="14"/>
    </row>
    <row r="4672" spans="1:25" x14ac:dyDescent="0.45">
      <c r="A4672" s="32" t="str">
        <f>IF(Weighting!$P$16&gt;0,B4672,"")</f>
        <v/>
      </c>
      <c r="B4672">
        <f>Weighting!$C$16</f>
        <v>1.3924227637000002</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19</v>
      </c>
      <c r="I4672">
        <f t="shared" si="583"/>
        <v>0</v>
      </c>
      <c r="J4672">
        <f t="shared" si="584"/>
        <v>0</v>
      </c>
      <c r="K4672">
        <f>J4672*Weighting!$W$16</f>
        <v>0</v>
      </c>
      <c r="M4672" s="14"/>
    </row>
    <row r="4673" spans="1:25" x14ac:dyDescent="0.45">
      <c r="A4673" s="32" t="str">
        <f>IF(Weighting!$P$17&gt;0,B4673,"")</f>
        <v/>
      </c>
      <c r="B4673">
        <f>Weighting!$C$17</f>
        <v>1.4980975604000002</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19</v>
      </c>
      <c r="I4673">
        <f t="shared" si="583"/>
        <v>0</v>
      </c>
      <c r="J4673">
        <f t="shared" si="584"/>
        <v>0</v>
      </c>
      <c r="K4673">
        <f>J4673*Weighting!$W$17</f>
        <v>0</v>
      </c>
      <c r="M4673" s="14"/>
    </row>
    <row r="4674" spans="1:25" x14ac:dyDescent="0.45">
      <c r="A4674" s="32" t="str">
        <f>IF(Weighting!$P$18&gt;0,B4674,"")</f>
        <v/>
      </c>
      <c r="B4674">
        <f>Weighting!$C$18</f>
        <v>1.6037723571000002</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19</v>
      </c>
      <c r="I4674">
        <f t="shared" si="583"/>
        <v>0</v>
      </c>
      <c r="J4674">
        <f t="shared" si="584"/>
        <v>0</v>
      </c>
      <c r="K4674">
        <f>J4674*Weighting!$W$18</f>
        <v>0</v>
      </c>
      <c r="M4674" s="14"/>
    </row>
    <row r="4675" spans="1:25" x14ac:dyDescent="0.45">
      <c r="A4675" s="32" t="str">
        <f>IF(Weighting!$P$19&gt;0,B4675,"")</f>
        <v/>
      </c>
      <c r="B4675">
        <f>Weighting!$C$19</f>
        <v>1.7094471538000002</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19</v>
      </c>
      <c r="I4675">
        <f t="shared" si="583"/>
        <v>0</v>
      </c>
      <c r="J4675">
        <f t="shared" si="584"/>
        <v>0</v>
      </c>
      <c r="K4675">
        <f>J4675*Weighting!$W$19</f>
        <v>0</v>
      </c>
      <c r="M4675" s="14"/>
    </row>
    <row r="4676" spans="1:25" x14ac:dyDescent="0.45">
      <c r="A4676" s="32" t="str">
        <f>IF(Weighting!$P$20&gt;0,B4676,"")</f>
        <v/>
      </c>
      <c r="B4676">
        <f>Weighting!$C$20</f>
        <v>1.8151219505000002</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19</v>
      </c>
      <c r="I4676">
        <f t="shared" si="583"/>
        <v>0</v>
      </c>
      <c r="J4676">
        <f t="shared" si="584"/>
        <v>0</v>
      </c>
      <c r="K4676">
        <f>J4676*Weighting!$W$20</f>
        <v>0</v>
      </c>
      <c r="M4676" s="14"/>
    </row>
    <row r="4677" spans="1:25" x14ac:dyDescent="0.45">
      <c r="A4677" s="32" t="str">
        <f>IF(Weighting!$P$21&gt;0,B4677,"")</f>
        <v/>
      </c>
      <c r="B4677">
        <f>Weighting!$C$21</f>
        <v>1.9207967472000003</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19</v>
      </c>
      <c r="I4677">
        <f t="shared" si="583"/>
        <v>0</v>
      </c>
      <c r="J4677">
        <f t="shared" si="584"/>
        <v>0</v>
      </c>
      <c r="K4677">
        <f>J4677*Weighting!$W$21</f>
        <v>0</v>
      </c>
      <c r="M4677" s="14"/>
    </row>
    <row r="4678" spans="1:25" x14ac:dyDescent="0.45">
      <c r="A4678" s="32" t="str">
        <f>IF(Weighting!$P$22&gt;0,B4678,"")</f>
        <v/>
      </c>
      <c r="B4678">
        <f>Weighting!$C$22</f>
        <v>2.0264715439000001</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19</v>
      </c>
      <c r="I4678">
        <f t="shared" si="583"/>
        <v>0</v>
      </c>
      <c r="J4678">
        <f t="shared" si="584"/>
        <v>0</v>
      </c>
      <c r="K4678">
        <f>J4678*Weighting!$W$22</f>
        <v>0</v>
      </c>
      <c r="M4678" s="14"/>
    </row>
    <row r="4679" spans="1:25" x14ac:dyDescent="0.45">
      <c r="A4679" s="32" t="str">
        <f>IF(Weighting!$P$23&gt;0,B4679,"")</f>
        <v/>
      </c>
      <c r="B4679">
        <f>Weighting!$C$23</f>
        <v>2.1321463405999999</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19</v>
      </c>
      <c r="I4679">
        <f t="shared" si="583"/>
        <v>0</v>
      </c>
      <c r="J4679">
        <f t="shared" si="584"/>
        <v>0</v>
      </c>
      <c r="K4679">
        <f>J4679*Weighting!$W$23</f>
        <v>0</v>
      </c>
      <c r="M4679" s="14"/>
    </row>
    <row r="4680" spans="1:25" x14ac:dyDescent="0.45">
      <c r="A4680" s="32" t="str">
        <f>IF(Weighting!$P$24&gt;0,B4680,"")</f>
        <v/>
      </c>
      <c r="B4680">
        <f>Weighting!$C$24</f>
        <v>2.2378211372999997</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19</v>
      </c>
      <c r="I4680">
        <f t="shared" si="583"/>
        <v>0</v>
      </c>
      <c r="J4680">
        <f t="shared" si="584"/>
        <v>0</v>
      </c>
      <c r="K4680">
        <f>J4680*Weighting!$W$24</f>
        <v>0</v>
      </c>
      <c r="M4680" s="14"/>
    </row>
    <row r="4681" spans="1:25" x14ac:dyDescent="0.45">
      <c r="A4681" s="32" t="str">
        <f>IF(Weighting!$P$25&gt;0,B4681,"")</f>
        <v/>
      </c>
      <c r="B4681">
        <f>Weighting!$C$25</f>
        <v>2.3434959339999994</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19</v>
      </c>
      <c r="I4681">
        <f t="shared" si="583"/>
        <v>0</v>
      </c>
      <c r="J4681">
        <f t="shared" si="584"/>
        <v>0</v>
      </c>
      <c r="K4681">
        <f>J4681*Weighting!$W$25</f>
        <v>0</v>
      </c>
      <c r="M4681" s="14"/>
    </row>
    <row r="4682" spans="1:25" x14ac:dyDescent="0.45">
      <c r="N4682" s="57"/>
      <c r="O4682"/>
      <c r="P4682"/>
      <c r="Q4682"/>
      <c r="R4682"/>
    </row>
    <row r="4683" spans="1:25" ht="23.15" x14ac:dyDescent="0.6">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0.94736842105263153</v>
      </c>
      <c r="P4683" s="27">
        <f>IF(M4683=FALSE,NA(),SUM(J4686:J4705)/Weighting!$S$5)</f>
        <v>0.5</v>
      </c>
      <c r="Q4683" s="27">
        <f>IF(M4683=FALSE,NA(),SUM(K4686:K4705)/Weighting!$S$6)</f>
        <v>0.39130434782608697</v>
      </c>
      <c r="R4683" s="27">
        <f>IF(M4683=FALSE,NA(),(VLOOKUP(1,G4686:K4705,3,FALSE))/(M4683-1))</f>
        <v>5.2631578947368418E-2</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1</v>
      </c>
    </row>
    <row r="4684" spans="1:25" x14ac:dyDescent="0.45">
      <c r="A4684" s="14" t="s">
        <v>67</v>
      </c>
      <c r="B4684" t="s">
        <v>47</v>
      </c>
      <c r="C4684" t="s">
        <v>5</v>
      </c>
      <c r="D4684" t="s">
        <v>100</v>
      </c>
      <c r="E4684" t="s">
        <v>101</v>
      </c>
      <c r="F4684" t="s">
        <v>102</v>
      </c>
      <c r="G4684" t="s">
        <v>70</v>
      </c>
      <c r="H4684" t="s">
        <v>31</v>
      </c>
      <c r="I4684" t="s">
        <v>32</v>
      </c>
      <c r="J4684" t="s">
        <v>46</v>
      </c>
      <c r="K4684" s="14" t="s">
        <v>45</v>
      </c>
      <c r="M4684" s="14"/>
      <c r="X4684" s="2">
        <v>0</v>
      </c>
      <c r="Y4684" s="2">
        <v>18</v>
      </c>
    </row>
    <row r="4685" spans="1:25" x14ac:dyDescent="0.4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45">
      <c r="A4686" s="32">
        <f>IF(Weighting!$P$6&gt;0,B4686,"")</f>
        <v>0.3356747967</v>
      </c>
      <c r="B4686">
        <f>Weighting!$C$6</f>
        <v>0.3356747967</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1</v>
      </c>
      <c r="I4686">
        <f>H4686-H4685</f>
        <v>1</v>
      </c>
      <c r="J4686">
        <f>IF(I4686=0,0,1)</f>
        <v>1</v>
      </c>
      <c r="K4686">
        <f>J4686*Weighting!$W$6</f>
        <v>1</v>
      </c>
      <c r="M4686" s="14"/>
    </row>
    <row r="4687" spans="1:25" x14ac:dyDescent="0.45">
      <c r="A4687" s="32">
        <f>IF(Weighting!$P$7&gt;0,B4687,"")</f>
        <v>0.44134959340000002</v>
      </c>
      <c r="B4687">
        <f>Weighting!$C$7</f>
        <v>0.44134959340000002</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1</v>
      </c>
      <c r="I4687">
        <f t="shared" ref="I4687:I4705" si="586">H4687-H4686</f>
        <v>0</v>
      </c>
      <c r="J4687">
        <f>IF(I4687=0,0,1)</f>
        <v>0</v>
      </c>
      <c r="K4687">
        <f>J4687*Weighting!$W$7</f>
        <v>0</v>
      </c>
      <c r="M4687" s="14"/>
    </row>
    <row r="4688" spans="1:25" x14ac:dyDescent="0.45">
      <c r="A4688" s="32">
        <f>IF(Weighting!$P$8&gt;0,B4688,"")</f>
        <v>0.54702439010000004</v>
      </c>
      <c r="B4688">
        <f>Weighting!$C$8</f>
        <v>0.54702439010000004</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1</v>
      </c>
      <c r="I4688">
        <f t="shared" si="586"/>
        <v>0</v>
      </c>
      <c r="J4688">
        <f t="shared" ref="J4688:J4705" si="587">IF(I4688=0,0,1)</f>
        <v>0</v>
      </c>
      <c r="K4688">
        <f>J4688*Weighting!$W$8</f>
        <v>0</v>
      </c>
      <c r="M4688" s="14"/>
    </row>
    <row r="4689" spans="1:13" x14ac:dyDescent="0.45">
      <c r="A4689" s="32">
        <f>IF(Weighting!$P$9&gt;0,B4689,"")</f>
        <v>0.65269918680000005</v>
      </c>
      <c r="B4689" s="50">
        <f>Weighting!$C$9</f>
        <v>0.65269918680000005</v>
      </c>
      <c r="C4689">
        <f>Weighting!$F$9</f>
        <v>0</v>
      </c>
      <c r="D4689" t="b">
        <f>IF(C4689=1,'Data Transformation'!$G$3+0.5*'Data Transformation'!$W$25,IF(C4690=1,D4690-'Data Transformation'!$W$25,FALSE))</f>
        <v>0</v>
      </c>
      <c r="E4689" t="str">
        <f t="array" ref="E4689">IF(ISLOGICAL(D4689),"",FREQUENCY(IF('Data Transformation'!$B$425:$B$8425='Bin Analysis'!$B4683,'Data Transformation'!$G$425:$G$8425),D4689))</f>
        <v/>
      </c>
      <c r="F4689" t="str">
        <f t="shared" si="585"/>
        <v/>
      </c>
      <c r="G4689">
        <f>Weighting!$H$9</f>
        <v>0</v>
      </c>
      <c r="H4689">
        <f t="array" ref="H4689">FREQUENCY(IF('Data Transformation'!$B$4:$B$8425=B4683,'Data Transformation'!$G$4:$G$8425),'Bin Analysis'!$B4689)</f>
        <v>1</v>
      </c>
      <c r="I4689">
        <f t="shared" si="586"/>
        <v>0</v>
      </c>
      <c r="J4689">
        <f t="shared" si="587"/>
        <v>0</v>
      </c>
      <c r="K4689">
        <f>J4689*Weighting!$W$9</f>
        <v>0</v>
      </c>
      <c r="M4689" s="14"/>
    </row>
    <row r="4690" spans="1:13" x14ac:dyDescent="0.45">
      <c r="A4690" s="32">
        <f>IF(Weighting!$P$10&gt;0,B4690,"")</f>
        <v>0.75837398350000007</v>
      </c>
      <c r="B4690">
        <f>Weighting!$C$10</f>
        <v>0.75837398350000007</v>
      </c>
      <c r="C4690">
        <f>Weighting!$F$10</f>
        <v>0</v>
      </c>
      <c r="D4690" t="b">
        <f>IF(C4690=1,'Data Transformation'!$G$3+0.5*'Data Transformation'!$W$25,IF(C4691=1,D4691-'Data Transformation'!$W$25,FALSE))</f>
        <v>0</v>
      </c>
      <c r="E4690" t="str">
        <f t="array" ref="E4690">IF(ISLOGICAL(D4690),"",FREQUENCY(IF('Data Transformation'!$B$425:$B$8425='Bin Analysis'!$B4683,'Data Transformation'!$G$425:$G$8425),D4690))</f>
        <v/>
      </c>
      <c r="F4690" t="str">
        <f t="shared" si="585"/>
        <v/>
      </c>
      <c r="G4690">
        <f>Weighting!$H$10</f>
        <v>0</v>
      </c>
      <c r="H4690">
        <f t="array" ref="H4690">FREQUENCY(IF('Data Transformation'!$B$4:$B$8425=B4683,'Data Transformation'!$G$4:$G$8425),'Bin Analysis'!$B4690)</f>
        <v>1</v>
      </c>
      <c r="I4690">
        <f t="shared" si="586"/>
        <v>0</v>
      </c>
      <c r="J4690">
        <f t="shared" si="587"/>
        <v>0</v>
      </c>
      <c r="K4690">
        <f>J4690*Weighting!$W$10</f>
        <v>0</v>
      </c>
      <c r="M4690" s="14"/>
    </row>
    <row r="4691" spans="1:13" x14ac:dyDescent="0.45">
      <c r="A4691" s="32">
        <f>IF(Weighting!$P$11&gt;0,B4691,"")</f>
        <v>0.86404878020000009</v>
      </c>
      <c r="B4691">
        <f>Weighting!$C$11</f>
        <v>0.86404878020000009</v>
      </c>
      <c r="C4691">
        <f>Weighting!$F$11</f>
        <v>0</v>
      </c>
      <c r="D4691" t="b">
        <f>IF(C4691=1,'Data Transformation'!$G$3+0.5*'Data Transformation'!$W$25,IF(C4692=1,D4692-'Data Transformation'!$W$25,FALSE))</f>
        <v>0</v>
      </c>
      <c r="E4691" t="str">
        <f t="array" ref="E4691">IF(ISLOGICAL(D4691),"",FREQUENCY(IF('Data Transformation'!$B$425:$B$8425='Bin Analysis'!$B4683,'Data Transformation'!$G$425:$G$8425),D4691))</f>
        <v/>
      </c>
      <c r="F4691" t="str">
        <f t="shared" si="585"/>
        <v/>
      </c>
      <c r="G4691">
        <f>Weighting!$H$11</f>
        <v>0</v>
      </c>
      <c r="H4691">
        <f t="array" ref="H4691">FREQUENCY(IF('Data Transformation'!$B$4:$B$8425=B4683,'Data Transformation'!$G$4:$G$8425),'Bin Analysis'!$B4691)</f>
        <v>2</v>
      </c>
      <c r="I4691">
        <f t="shared" si="586"/>
        <v>1</v>
      </c>
      <c r="J4691">
        <f t="shared" si="587"/>
        <v>1</v>
      </c>
      <c r="K4691">
        <f>J4691*Weighting!$W$11</f>
        <v>3</v>
      </c>
      <c r="M4691" s="14"/>
    </row>
    <row r="4692" spans="1:13" x14ac:dyDescent="0.45">
      <c r="A4692" s="32">
        <f>IF(Weighting!$P$12&gt;0,B4692,"")</f>
        <v>0.96972357690000011</v>
      </c>
      <c r="B4692">
        <f>Weighting!$C$12</f>
        <v>0.96972357690000011</v>
      </c>
      <c r="C4692">
        <f>Weighting!$F$12</f>
        <v>0</v>
      </c>
      <c r="D4692">
        <f>IF(C4692=1,'Data Transformation'!$G$3+0.5*'Data Transformation'!$W$25,IF(C4693=1,D4693-'Data Transformation'!$W$25,FALSE))</f>
        <v>0.76999999999999991</v>
      </c>
      <c r="E4692">
        <f t="array" ref="E4692">IF(ISLOGICAL(D4692),"",FREQUENCY(IF('Data Transformation'!$B$425:$B$8425='Bin Analysis'!$B4683,'Data Transformation'!$G$425:$G$8425),D4692))</f>
        <v>1</v>
      </c>
      <c r="F4692" t="e">
        <f t="shared" si="585"/>
        <v>#VALUE!</v>
      </c>
      <c r="G4692">
        <f>Weighting!$H$12</f>
        <v>0</v>
      </c>
      <c r="H4692">
        <f t="array" ref="H4692">FREQUENCY(IF('Data Transformation'!$B$4:$B$8425=B4683,'Data Transformation'!$G$4:$G$8425),'Bin Analysis'!$B4692)</f>
        <v>8</v>
      </c>
      <c r="I4692">
        <f t="shared" si="586"/>
        <v>6</v>
      </c>
      <c r="J4692">
        <f t="shared" si="587"/>
        <v>1</v>
      </c>
      <c r="K4692">
        <f>J4692*Weighting!$W$12</f>
        <v>2</v>
      </c>
      <c r="M4692" s="14"/>
    </row>
    <row r="4693" spans="1:13" x14ac:dyDescent="0.45">
      <c r="A4693" s="32">
        <f>IF(Weighting!$P$13&gt;0,B4693,"")</f>
        <v>1.0753983736000001</v>
      </c>
      <c r="B4693">
        <f>Weighting!$C$13</f>
        <v>1.0753983736000001</v>
      </c>
      <c r="C4693">
        <f>Weighting!$F$13</f>
        <v>1</v>
      </c>
      <c r="D4693">
        <f>IF(C4693=1,'Data Transformation'!$G$3+0.5*'Data Transformation'!$W$25,IF(C4694=1,D4694-'Data Transformation'!$W$25,FALSE))</f>
        <v>1.17</v>
      </c>
      <c r="E4693">
        <f t="array" ref="E4693">IF(ISLOGICAL(D4693),"",FREQUENCY(IF('Data Transformation'!$B$425:$B$8425='Bin Analysis'!$B4683,'Data Transformation'!$G$425:$G$8425),D4693))</f>
        <v>19</v>
      </c>
      <c r="F4693">
        <f t="shared" si="585"/>
        <v>18</v>
      </c>
      <c r="G4693">
        <f>Weighting!$H$13</f>
        <v>0</v>
      </c>
      <c r="H4693">
        <f t="array" ref="H4693">FREQUENCY(IF('Data Transformation'!$B$4:$B$8425=B4683,'Data Transformation'!$G$4:$G$8425),'Bin Analysis'!$B4693)</f>
        <v>19</v>
      </c>
      <c r="I4693">
        <f t="shared" si="586"/>
        <v>11</v>
      </c>
      <c r="J4693">
        <f t="shared" si="587"/>
        <v>1</v>
      </c>
      <c r="K4693">
        <f>J4693*Weighting!$W$13</f>
        <v>1</v>
      </c>
      <c r="M4693" s="14"/>
    </row>
    <row r="4694" spans="1:13" x14ac:dyDescent="0.45">
      <c r="A4694" s="32">
        <f>IF(Weighting!$P$14&gt;0,B4694,"")</f>
        <v>1.1810731703000001</v>
      </c>
      <c r="B4694">
        <f>Weighting!$C$14</f>
        <v>1.1810731703000001</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1</v>
      </c>
      <c r="J4694">
        <f t="shared" si="587"/>
        <v>1</v>
      </c>
      <c r="K4694">
        <f>J4694*Weighting!$W$14</f>
        <v>2</v>
      </c>
      <c r="M4694" s="14"/>
    </row>
    <row r="4695" spans="1:13" x14ac:dyDescent="0.45">
      <c r="A4695" s="32">
        <f>IF(Weighting!$P$15&gt;0,B4695,"")</f>
        <v>1.2867489670000001</v>
      </c>
      <c r="B4695">
        <f>Weighting!$C$15</f>
        <v>1.2867489670000001</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45">
      <c r="A4696" s="32" t="str">
        <f>IF(Weighting!$P$16&gt;0,B4696,"")</f>
        <v/>
      </c>
      <c r="B4696">
        <f>Weighting!$C$16</f>
        <v>1.3924227637000002</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45">
      <c r="A4697" s="32" t="str">
        <f>IF(Weighting!$P$17&gt;0,B4697,"")</f>
        <v/>
      </c>
      <c r="B4697">
        <f>Weighting!$C$17</f>
        <v>1.4980975604000002</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45">
      <c r="A4698" s="32" t="str">
        <f>IF(Weighting!$P$18&gt;0,B4698,"")</f>
        <v/>
      </c>
      <c r="B4698">
        <f>Weighting!$C$18</f>
        <v>1.6037723571000002</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45">
      <c r="A4699" s="32" t="str">
        <f>IF(Weighting!$P$19&gt;0,B4699,"")</f>
        <v/>
      </c>
      <c r="B4699">
        <f>Weighting!$C$19</f>
        <v>1.7094471538000002</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45">
      <c r="A4700" s="32" t="str">
        <f>IF(Weighting!$P$20&gt;0,B4700,"")</f>
        <v/>
      </c>
      <c r="B4700">
        <f>Weighting!$C$20</f>
        <v>1.8151219505000002</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45">
      <c r="A4701" s="32" t="str">
        <f>IF(Weighting!$P$21&gt;0,B4701,"")</f>
        <v/>
      </c>
      <c r="B4701">
        <f>Weighting!$C$21</f>
        <v>1.9207967472000003</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45">
      <c r="A4702" s="32" t="str">
        <f>IF(Weighting!$P$22&gt;0,B4702,"")</f>
        <v/>
      </c>
      <c r="B4702">
        <f>Weighting!$C$22</f>
        <v>2.0264715439000001</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45">
      <c r="A4703" s="32" t="str">
        <f>IF(Weighting!$P$23&gt;0,B4703,"")</f>
        <v/>
      </c>
      <c r="B4703">
        <f>Weighting!$C$23</f>
        <v>2.1321463405999999</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45">
      <c r="A4704" s="32" t="str">
        <f>IF(Weighting!$P$24&gt;0,B4704,"")</f>
        <v/>
      </c>
      <c r="B4704">
        <f>Weighting!$C$24</f>
        <v>2.2378211372999997</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45">
      <c r="A4705" s="32" t="str">
        <f>IF(Weighting!$P$25&gt;0,B4705,"")</f>
        <v/>
      </c>
      <c r="B4705">
        <f>Weighting!$C$25</f>
        <v>2.3434959339999994</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45">
      <c r="O4706"/>
      <c r="P4706"/>
      <c r="Q4706"/>
      <c r="R4706"/>
    </row>
    <row r="4707" spans="1:25" ht="23.15" x14ac:dyDescent="0.6">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19</v>
      </c>
      <c r="N4707" s="27">
        <f>IF('Input and Summary Results'!$J$16="minimum",'Bin Analysis'!X4708/(M4707-1),'Bin Analysis'!Y4707/('Bin Analysis'!M4707-1))</f>
        <v>0</v>
      </c>
      <c r="O4707" s="27">
        <f>IF(M4707=FALSE,NA(),(VLOOKUP(1,C4710:K4729,4,FALSE))/(M4707-1))</f>
        <v>0.83333333333333337</v>
      </c>
      <c r="P4707" s="27">
        <f>IF(M4707=FALSE,NA(),SUM(J4710:J4729)/Weighting!$S$5)</f>
        <v>0.4</v>
      </c>
      <c r="Q4707" s="27">
        <f>IF(M4707=FALSE,NA(),SUM(K4710:K4729)/Weighting!$S$6)</f>
        <v>0.39130434782608697</v>
      </c>
      <c r="R4707" s="27">
        <f>IF(M4707=FALSE,NA(),(VLOOKUP(1,G4710:K4729,3,FALSE))/(M4707-1))</f>
        <v>0</v>
      </c>
      <c r="S4707" s="22" t="str">
        <f>IF(M4707=FALSE,NA(),IF(SUM(J4710:J4729)=2,"yes","no"))</f>
        <v>no</v>
      </c>
      <c r="X4707" s="2" cm="2">
        <f t="array" ref="X4707:X4708">FREQUENCY(IF('Data Transformation'!$B$425:$B$6424='Bin Analysis'!L4707,'Data Transformation'!$G$425:$G$6424),'Data Transformation'!$U$11)</f>
        <v>18</v>
      </c>
      <c r="Y4707" s="2" cm="2">
        <f t="array" ref="Y4707:Y4708">FREQUENCY(IF('Data Transformation'!$B$425:$B$6424='Bin Analysis'!L4707,'Data Transformation'!$G$425:$G$6424),'Data Transformation'!$U$12)</f>
        <v>3</v>
      </c>
    </row>
    <row r="4708" spans="1:25" x14ac:dyDescent="0.45">
      <c r="A4708" s="14" t="s">
        <v>67</v>
      </c>
      <c r="B4708" t="s">
        <v>47</v>
      </c>
      <c r="C4708" t="s">
        <v>5</v>
      </c>
      <c r="D4708" t="s">
        <v>100</v>
      </c>
      <c r="E4708" t="s">
        <v>101</v>
      </c>
      <c r="F4708" t="s">
        <v>102</v>
      </c>
      <c r="G4708" t="s">
        <v>70</v>
      </c>
      <c r="H4708" t="s">
        <v>31</v>
      </c>
      <c r="I4708" t="s">
        <v>32</v>
      </c>
      <c r="J4708" t="s">
        <v>46</v>
      </c>
      <c r="K4708" s="14" t="s">
        <v>45</v>
      </c>
      <c r="M4708" s="14"/>
      <c r="X4708" s="2">
        <v>0</v>
      </c>
      <c r="Y4708" s="2">
        <v>15</v>
      </c>
    </row>
    <row r="4709" spans="1:25" x14ac:dyDescent="0.4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45">
      <c r="A4710" s="32">
        <f>IF(Weighting!$P$6&gt;0,B4710,"")</f>
        <v>0.3356747967</v>
      </c>
      <c r="B4710">
        <f>Weighting!$C$6</f>
        <v>0.3356747967</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0</v>
      </c>
      <c r="I4710">
        <f>H4710-H4709</f>
        <v>0</v>
      </c>
      <c r="J4710">
        <f>IF(I4710=0,0,1)</f>
        <v>0</v>
      </c>
      <c r="K4710">
        <f>J4710*Weighting!$W$6</f>
        <v>0</v>
      </c>
      <c r="M4710" s="14"/>
    </row>
    <row r="4711" spans="1:25" x14ac:dyDescent="0.45">
      <c r="A4711" s="32">
        <f>IF(Weighting!$P$7&gt;0,B4711,"")</f>
        <v>0.44134959340000002</v>
      </c>
      <c r="B4711">
        <f>Weighting!$C$7</f>
        <v>0.44134959340000002</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0</v>
      </c>
      <c r="I4711">
        <f t="shared" ref="I4711:I4729" si="589">H4711-H4710</f>
        <v>0</v>
      </c>
      <c r="J4711">
        <f>IF(I4711=0,0,1)</f>
        <v>0</v>
      </c>
      <c r="K4711">
        <f>J4711*Weighting!$W$7</f>
        <v>0</v>
      </c>
      <c r="M4711" s="14"/>
    </row>
    <row r="4712" spans="1:25" x14ac:dyDescent="0.45">
      <c r="A4712" s="32">
        <f>IF(Weighting!$P$8&gt;0,B4712,"")</f>
        <v>0.54702439010000004</v>
      </c>
      <c r="B4712">
        <f>Weighting!$C$8</f>
        <v>0.54702439010000004</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0</v>
      </c>
      <c r="I4712">
        <f t="shared" si="589"/>
        <v>0</v>
      </c>
      <c r="J4712">
        <f t="shared" ref="J4712:J4729" si="590">IF(I4712=0,0,1)</f>
        <v>0</v>
      </c>
      <c r="K4712">
        <f>J4712*Weighting!$W$8</f>
        <v>0</v>
      </c>
      <c r="M4712" s="14"/>
    </row>
    <row r="4713" spans="1:25" x14ac:dyDescent="0.45">
      <c r="A4713" s="32">
        <f>IF(Weighting!$P$9&gt;0,B4713,"")</f>
        <v>0.65269918680000005</v>
      </c>
      <c r="B4713" s="50">
        <f>Weighting!$C$9</f>
        <v>0.65269918680000005</v>
      </c>
      <c r="C4713">
        <f>Weighting!$F$9</f>
        <v>0</v>
      </c>
      <c r="D4713" t="b">
        <f>IF(C4713=1,'Data Transformation'!$G$3+0.5*'Data Transformation'!$W$25,IF(C4714=1,D4714-'Data Transformation'!$W$25,FALSE))</f>
        <v>0</v>
      </c>
      <c r="E4713" t="str">
        <f t="array" ref="E4713">IF(ISLOGICAL(D4713),"",FREQUENCY(IF('Data Transformation'!$B$425:$B$8425='Bin Analysis'!$B4707,'Data Transformation'!$G$425:$G$8425),D4713))</f>
        <v/>
      </c>
      <c r="F4713" t="str">
        <f t="shared" si="588"/>
        <v/>
      </c>
      <c r="G4713">
        <f>Weighting!$H$9</f>
        <v>0</v>
      </c>
      <c r="H4713">
        <f t="array" ref="H4713">FREQUENCY(IF('Data Transformation'!$B$4:$B$8425=B4707,'Data Transformation'!$G$4:$G$8425),'Bin Analysis'!$B4713)</f>
        <v>0</v>
      </c>
      <c r="I4713">
        <f t="shared" si="589"/>
        <v>0</v>
      </c>
      <c r="J4713">
        <f t="shared" si="590"/>
        <v>0</v>
      </c>
      <c r="K4713">
        <f>J4713*Weighting!$W$9</f>
        <v>0</v>
      </c>
      <c r="M4713" s="14"/>
    </row>
    <row r="4714" spans="1:25" x14ac:dyDescent="0.45">
      <c r="A4714" s="32">
        <f>IF(Weighting!$P$10&gt;0,B4714,"")</f>
        <v>0.75837398350000007</v>
      </c>
      <c r="B4714">
        <f>Weighting!$C$10</f>
        <v>0.75837398350000007</v>
      </c>
      <c r="C4714">
        <f>Weighting!$F$10</f>
        <v>0</v>
      </c>
      <c r="D4714" t="b">
        <f>IF(C4714=1,'Data Transformation'!$G$3+0.5*'Data Transformation'!$W$25,IF(C4715=1,D4715-'Data Transformation'!$W$25,FALSE))</f>
        <v>0</v>
      </c>
      <c r="E4714" t="str">
        <f t="array" ref="E4714">IF(ISLOGICAL(D4714),"",FREQUENCY(IF('Data Transformation'!$B$425:$B$8425='Bin Analysis'!$B4707,'Data Transformation'!$G$425:$G$8425),D4714))</f>
        <v/>
      </c>
      <c r="F4714" t="str">
        <f t="shared" si="588"/>
        <v/>
      </c>
      <c r="G4714">
        <f>Weighting!$H$10</f>
        <v>0</v>
      </c>
      <c r="H4714">
        <f t="array" ref="H4714">FREQUENCY(IF('Data Transformation'!$B$4:$B$8425=B4707,'Data Transformation'!$G$4:$G$8425),'Bin Analysis'!$B4714)</f>
        <v>3</v>
      </c>
      <c r="I4714">
        <f t="shared" si="589"/>
        <v>3</v>
      </c>
      <c r="J4714">
        <f t="shared" si="590"/>
        <v>1</v>
      </c>
      <c r="K4714">
        <f>J4714*Weighting!$W$10</f>
        <v>3</v>
      </c>
      <c r="M4714" s="14"/>
    </row>
    <row r="4715" spans="1:25" x14ac:dyDescent="0.45">
      <c r="A4715" s="32">
        <f>IF(Weighting!$P$11&gt;0,B4715,"")</f>
        <v>0.86404878020000009</v>
      </c>
      <c r="B4715">
        <f>Weighting!$C$11</f>
        <v>0.86404878020000009</v>
      </c>
      <c r="C4715">
        <f>Weighting!$F$11</f>
        <v>0</v>
      </c>
      <c r="D4715" t="b">
        <f>IF(C4715=1,'Data Transformation'!$G$3+0.5*'Data Transformation'!$W$25,IF(C4716=1,D4716-'Data Transformation'!$W$25,FALSE))</f>
        <v>0</v>
      </c>
      <c r="E4715" t="str">
        <f t="array" ref="E4715">IF(ISLOGICAL(D4715),"",FREQUENCY(IF('Data Transformation'!$B$425:$B$8425='Bin Analysis'!$B4707,'Data Transformation'!$G$425:$G$8425),D4715))</f>
        <v/>
      </c>
      <c r="F4715" t="str">
        <f t="shared" si="588"/>
        <v/>
      </c>
      <c r="G4715">
        <f>Weighting!$H$11</f>
        <v>0</v>
      </c>
      <c r="H4715">
        <f t="array" ref="H4715">FREQUENCY(IF('Data Transformation'!$B$4:$B$8425=B4707,'Data Transformation'!$G$4:$G$8425),'Bin Analysis'!$B4715)</f>
        <v>7</v>
      </c>
      <c r="I4715">
        <f t="shared" si="589"/>
        <v>4</v>
      </c>
      <c r="J4715">
        <f t="shared" si="590"/>
        <v>1</v>
      </c>
      <c r="K4715">
        <f>J4715*Weighting!$W$11</f>
        <v>3</v>
      </c>
      <c r="M4715" s="14"/>
    </row>
    <row r="4716" spans="1:25" x14ac:dyDescent="0.45">
      <c r="A4716" s="32">
        <f>IF(Weighting!$P$12&gt;0,B4716,"")</f>
        <v>0.96972357690000011</v>
      </c>
      <c r="B4716">
        <f>Weighting!$C$12</f>
        <v>0.96972357690000011</v>
      </c>
      <c r="C4716">
        <f>Weighting!$F$12</f>
        <v>0</v>
      </c>
      <c r="D4716">
        <f>IF(C4716=1,'Data Transformation'!$G$3+0.5*'Data Transformation'!$W$25,IF(C4717=1,D4717-'Data Transformation'!$W$25,FALSE))</f>
        <v>0.76999999999999991</v>
      </c>
      <c r="E4716">
        <f t="array" ref="E4716">IF(ISLOGICAL(D4716),"",FREQUENCY(IF('Data Transformation'!$B$425:$B$8425='Bin Analysis'!$B4707,'Data Transformation'!$G$425:$G$8425),D4716))</f>
        <v>3</v>
      </c>
      <c r="F4716" t="e">
        <f t="shared" si="588"/>
        <v>#VALUE!</v>
      </c>
      <c r="G4716">
        <f>Weighting!$H$12</f>
        <v>0</v>
      </c>
      <c r="H4716">
        <f t="array" ref="H4716">FREQUENCY(IF('Data Transformation'!$B$4:$B$8425=B4707,'Data Transformation'!$G$4:$G$8425),'Bin Analysis'!$B4716)</f>
        <v>14</v>
      </c>
      <c r="I4716">
        <f t="shared" si="589"/>
        <v>7</v>
      </c>
      <c r="J4716">
        <f t="shared" si="590"/>
        <v>1</v>
      </c>
      <c r="K4716">
        <f>J4716*Weighting!$W$12</f>
        <v>2</v>
      </c>
      <c r="M4716" s="14"/>
    </row>
    <row r="4717" spans="1:25" x14ac:dyDescent="0.45">
      <c r="A4717" s="32">
        <f>IF(Weighting!$P$13&gt;0,B4717,"")</f>
        <v>1.0753983736000001</v>
      </c>
      <c r="B4717">
        <f>Weighting!$C$13</f>
        <v>1.0753983736000001</v>
      </c>
      <c r="C4717">
        <f>Weighting!$F$13</f>
        <v>1</v>
      </c>
      <c r="D4717">
        <f>IF(C4717=1,'Data Transformation'!$G$3+0.5*'Data Transformation'!$W$25,IF(C4718=1,D4718-'Data Transformation'!$W$25,FALSE))</f>
        <v>1.17</v>
      </c>
      <c r="E4717">
        <f t="array" ref="E4717">IF(ISLOGICAL(D4717),"",FREQUENCY(IF('Data Transformation'!$B$425:$B$8425='Bin Analysis'!$B4707,'Data Transformation'!$G$425:$G$8425),D4717))</f>
        <v>18</v>
      </c>
      <c r="F4717">
        <f t="shared" si="588"/>
        <v>15</v>
      </c>
      <c r="G4717">
        <f>Weighting!$H$13</f>
        <v>0</v>
      </c>
      <c r="H4717">
        <f t="array" ref="H4717">FREQUENCY(IF('Data Transformation'!$B$4:$B$8425=B4707,'Data Transformation'!$G$4:$G$8425),'Bin Analysis'!$B4717)</f>
        <v>19</v>
      </c>
      <c r="I4717">
        <f t="shared" si="589"/>
        <v>5</v>
      </c>
      <c r="J4717">
        <f t="shared" si="590"/>
        <v>1</v>
      </c>
      <c r="K4717">
        <f>J4717*Weighting!$W$13</f>
        <v>1</v>
      </c>
      <c r="M4717" s="14"/>
    </row>
    <row r="4718" spans="1:25" x14ac:dyDescent="0.45">
      <c r="A4718" s="32">
        <f>IF(Weighting!$P$14&gt;0,B4718,"")</f>
        <v>1.1810731703000001</v>
      </c>
      <c r="B4718">
        <f>Weighting!$C$14</f>
        <v>1.1810731703000001</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19</v>
      </c>
      <c r="I4718">
        <f t="shared" si="589"/>
        <v>0</v>
      </c>
      <c r="J4718">
        <f t="shared" si="590"/>
        <v>0</v>
      </c>
      <c r="K4718">
        <f>J4718*Weighting!$W$14</f>
        <v>0</v>
      </c>
      <c r="M4718" s="14"/>
    </row>
    <row r="4719" spans="1:25" x14ac:dyDescent="0.45">
      <c r="A4719" s="32">
        <f>IF(Weighting!$P$15&gt;0,B4719,"")</f>
        <v>1.2867489670000001</v>
      </c>
      <c r="B4719">
        <f>Weighting!$C$15</f>
        <v>1.2867489670000001</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19</v>
      </c>
      <c r="I4719">
        <f t="shared" si="589"/>
        <v>0</v>
      </c>
      <c r="J4719">
        <f t="shared" si="590"/>
        <v>0</v>
      </c>
      <c r="K4719">
        <f>J4719*Weighting!$W$15</f>
        <v>0</v>
      </c>
      <c r="M4719" s="14"/>
    </row>
    <row r="4720" spans="1:25" x14ac:dyDescent="0.45">
      <c r="A4720" s="32" t="str">
        <f>IF(Weighting!$P$16&gt;0,B4720,"")</f>
        <v/>
      </c>
      <c r="B4720">
        <f>Weighting!$C$16</f>
        <v>1.3924227637000002</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19</v>
      </c>
      <c r="I4720">
        <f t="shared" si="589"/>
        <v>0</v>
      </c>
      <c r="J4720">
        <f t="shared" si="590"/>
        <v>0</v>
      </c>
      <c r="K4720">
        <f>J4720*Weighting!$W$16</f>
        <v>0</v>
      </c>
      <c r="M4720" s="14"/>
    </row>
    <row r="4721" spans="1:25" x14ac:dyDescent="0.45">
      <c r="A4721" s="32" t="str">
        <f>IF(Weighting!$P$17&gt;0,B4721,"")</f>
        <v/>
      </c>
      <c r="B4721">
        <f>Weighting!$C$17</f>
        <v>1.4980975604000002</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19</v>
      </c>
      <c r="I4721">
        <f t="shared" si="589"/>
        <v>0</v>
      </c>
      <c r="J4721">
        <f t="shared" si="590"/>
        <v>0</v>
      </c>
      <c r="K4721">
        <f>J4721*Weighting!$W$17</f>
        <v>0</v>
      </c>
      <c r="M4721" s="14"/>
    </row>
    <row r="4722" spans="1:25" x14ac:dyDescent="0.45">
      <c r="A4722" s="32" t="str">
        <f>IF(Weighting!$P$18&gt;0,B4722,"")</f>
        <v/>
      </c>
      <c r="B4722">
        <f>Weighting!$C$18</f>
        <v>1.6037723571000002</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19</v>
      </c>
      <c r="I4722">
        <f t="shared" si="589"/>
        <v>0</v>
      </c>
      <c r="J4722">
        <f t="shared" si="590"/>
        <v>0</v>
      </c>
      <c r="K4722">
        <f>J4722*Weighting!$W$18</f>
        <v>0</v>
      </c>
      <c r="M4722" s="14"/>
    </row>
    <row r="4723" spans="1:25" x14ac:dyDescent="0.45">
      <c r="A4723" s="32" t="str">
        <f>IF(Weighting!$P$19&gt;0,B4723,"")</f>
        <v/>
      </c>
      <c r="B4723">
        <f>Weighting!$C$19</f>
        <v>1.7094471538000002</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19</v>
      </c>
      <c r="I4723">
        <f t="shared" si="589"/>
        <v>0</v>
      </c>
      <c r="J4723">
        <f t="shared" si="590"/>
        <v>0</v>
      </c>
      <c r="K4723">
        <f>J4723*Weighting!$W$19</f>
        <v>0</v>
      </c>
      <c r="M4723" s="14"/>
    </row>
    <row r="4724" spans="1:25" x14ac:dyDescent="0.45">
      <c r="A4724" s="32" t="str">
        <f>IF(Weighting!$P$20&gt;0,B4724,"")</f>
        <v/>
      </c>
      <c r="B4724">
        <f>Weighting!$C$20</f>
        <v>1.8151219505000002</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19</v>
      </c>
      <c r="I4724">
        <f t="shared" si="589"/>
        <v>0</v>
      </c>
      <c r="J4724">
        <f t="shared" si="590"/>
        <v>0</v>
      </c>
      <c r="K4724">
        <f>J4724*Weighting!$W$20</f>
        <v>0</v>
      </c>
      <c r="M4724" s="14"/>
    </row>
    <row r="4725" spans="1:25" x14ac:dyDescent="0.45">
      <c r="A4725" s="32" t="str">
        <f>IF(Weighting!$P$21&gt;0,B4725,"")</f>
        <v/>
      </c>
      <c r="B4725">
        <f>Weighting!$C$21</f>
        <v>1.9207967472000003</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19</v>
      </c>
      <c r="I4725">
        <f t="shared" si="589"/>
        <v>0</v>
      </c>
      <c r="J4725">
        <f t="shared" si="590"/>
        <v>0</v>
      </c>
      <c r="K4725">
        <f>J4725*Weighting!$W$21</f>
        <v>0</v>
      </c>
      <c r="M4725" s="14"/>
    </row>
    <row r="4726" spans="1:25" x14ac:dyDescent="0.45">
      <c r="A4726" s="32" t="str">
        <f>IF(Weighting!$P$22&gt;0,B4726,"")</f>
        <v/>
      </c>
      <c r="B4726">
        <f>Weighting!$C$22</f>
        <v>2.0264715439000001</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19</v>
      </c>
      <c r="I4726">
        <f t="shared" si="589"/>
        <v>0</v>
      </c>
      <c r="J4726">
        <f t="shared" si="590"/>
        <v>0</v>
      </c>
      <c r="K4726">
        <f>J4726*Weighting!$W$22</f>
        <v>0</v>
      </c>
      <c r="M4726" s="14"/>
    </row>
    <row r="4727" spans="1:25" x14ac:dyDescent="0.45">
      <c r="A4727" s="32" t="str">
        <f>IF(Weighting!$P$23&gt;0,B4727,"")</f>
        <v/>
      </c>
      <c r="B4727">
        <f>Weighting!$C$23</f>
        <v>2.1321463405999999</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19</v>
      </c>
      <c r="I4727">
        <f t="shared" si="589"/>
        <v>0</v>
      </c>
      <c r="J4727">
        <f t="shared" si="590"/>
        <v>0</v>
      </c>
      <c r="K4727">
        <f>J4727*Weighting!$W$23</f>
        <v>0</v>
      </c>
      <c r="M4727" s="14"/>
    </row>
    <row r="4728" spans="1:25" x14ac:dyDescent="0.45">
      <c r="A4728" s="32" t="str">
        <f>IF(Weighting!$P$24&gt;0,B4728,"")</f>
        <v/>
      </c>
      <c r="B4728">
        <f>Weighting!$C$24</f>
        <v>2.2378211372999997</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19</v>
      </c>
      <c r="I4728">
        <f t="shared" si="589"/>
        <v>0</v>
      </c>
      <c r="J4728">
        <f t="shared" si="590"/>
        <v>0</v>
      </c>
      <c r="K4728">
        <f>J4728*Weighting!$W$24</f>
        <v>0</v>
      </c>
      <c r="M4728" s="14"/>
    </row>
    <row r="4729" spans="1:25" x14ac:dyDescent="0.45">
      <c r="A4729" s="32" t="str">
        <f>IF(Weighting!$P$25&gt;0,B4729,"")</f>
        <v/>
      </c>
      <c r="B4729">
        <f>Weighting!$C$25</f>
        <v>2.3434959339999994</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19</v>
      </c>
      <c r="I4729">
        <f t="shared" si="589"/>
        <v>0</v>
      </c>
      <c r="J4729">
        <f t="shared" si="590"/>
        <v>0</v>
      </c>
      <c r="K4729">
        <f>J4729*Weighting!$W$25</f>
        <v>0</v>
      </c>
      <c r="M4729" s="14"/>
    </row>
    <row r="4730" spans="1:25" x14ac:dyDescent="0.45">
      <c r="O4730"/>
      <c r="P4730"/>
      <c r="Q4730"/>
      <c r="R4730"/>
    </row>
    <row r="4731" spans="1:25" ht="23.15" x14ac:dyDescent="0.6">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18</v>
      </c>
      <c r="N4731" s="27">
        <f>IF('Input and Summary Results'!$J$16="minimum",'Bin Analysis'!X4732/(M4731-1),'Bin Analysis'!Y4731/('Bin Analysis'!M4731-1))</f>
        <v>0</v>
      </c>
      <c r="O4731" s="27">
        <f>IF(M4731=FALSE,NA(),(VLOOKUP(1,C4734:K4753,4,FALSE))/(M4731-1))</f>
        <v>0.88235294117647056</v>
      </c>
      <c r="P4731" s="27">
        <f>IF(M4731=FALSE,NA(),SUM(J4734:J4753)/Weighting!$S$5)</f>
        <v>0.5</v>
      </c>
      <c r="Q4731" s="27">
        <f>IF(M4731=FALSE,NA(),SUM(K4734:K4753)/Weighting!$S$6)</f>
        <v>0.34782608695652173</v>
      </c>
      <c r="R4731" s="27">
        <f>IF(M4731=FALSE,NA(),(VLOOKUP(1,G4734:K4753,3,FALSE))/(M4731-1))</f>
        <v>5.8823529411764705E-2</v>
      </c>
      <c r="S4731" s="22" t="str">
        <f>IF(M4731=FALSE,NA(),IF(SUM(J4734:J4753)=2,"yes","no"))</f>
        <v>no</v>
      </c>
      <c r="X4731" s="2" cm="2">
        <f t="array" ref="X4731:X4732">FREQUENCY(IF('Data Transformation'!$B$425:$B$6424='Bin Analysis'!L4731,'Data Transformation'!$G$425:$G$6424),'Data Transformation'!$U$11)</f>
        <v>17</v>
      </c>
      <c r="Y4731" s="2" cm="2">
        <f t="array" ref="Y4731:Y4732">FREQUENCY(IF('Data Transformation'!$B$425:$B$6424='Bin Analysis'!L4731,'Data Transformation'!$G$425:$G$6424),'Data Transformation'!$U$12)</f>
        <v>2</v>
      </c>
    </row>
    <row r="4732" spans="1:25" x14ac:dyDescent="0.45">
      <c r="A4732" s="14" t="s">
        <v>67</v>
      </c>
      <c r="B4732" t="s">
        <v>47</v>
      </c>
      <c r="C4732" t="s">
        <v>5</v>
      </c>
      <c r="D4732" t="s">
        <v>100</v>
      </c>
      <c r="E4732" t="s">
        <v>101</v>
      </c>
      <c r="F4732" t="s">
        <v>102</v>
      </c>
      <c r="G4732" t="s">
        <v>70</v>
      </c>
      <c r="H4732" t="s">
        <v>31</v>
      </c>
      <c r="I4732" t="s">
        <v>32</v>
      </c>
      <c r="J4732" t="s">
        <v>46</v>
      </c>
      <c r="K4732" s="14" t="s">
        <v>45</v>
      </c>
      <c r="M4732" s="14"/>
      <c r="X4732" s="2">
        <v>0</v>
      </c>
      <c r="Y4732" s="2">
        <v>15</v>
      </c>
    </row>
    <row r="4733" spans="1:25" x14ac:dyDescent="0.4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45">
      <c r="A4734" s="32">
        <f>IF(Weighting!$P$6&gt;0,B4734,"")</f>
        <v>0.3356747967</v>
      </c>
      <c r="B4734">
        <f>Weighting!$C$6</f>
        <v>0.3356747967</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1</v>
      </c>
      <c r="I4734">
        <f>H4734-H4733</f>
        <v>1</v>
      </c>
      <c r="J4734">
        <f>IF(I4734=0,0,1)</f>
        <v>1</v>
      </c>
      <c r="K4734">
        <f>J4734*Weighting!$W$6</f>
        <v>1</v>
      </c>
      <c r="M4734" s="14"/>
    </row>
    <row r="4735" spans="1:25" x14ac:dyDescent="0.45">
      <c r="A4735" s="32">
        <f>IF(Weighting!$P$7&gt;0,B4735,"")</f>
        <v>0.44134959340000002</v>
      </c>
      <c r="B4735">
        <f>Weighting!$C$7</f>
        <v>0.44134959340000002</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2</v>
      </c>
      <c r="I4735">
        <f t="shared" ref="I4735:I4753" si="592">H4735-H4734</f>
        <v>1</v>
      </c>
      <c r="J4735">
        <f>IF(I4735=0,0,1)</f>
        <v>1</v>
      </c>
      <c r="K4735">
        <f>J4735*Weighting!$W$7</f>
        <v>2</v>
      </c>
      <c r="M4735" s="14"/>
    </row>
    <row r="4736" spans="1:25" x14ac:dyDescent="0.45">
      <c r="A4736" s="32">
        <f>IF(Weighting!$P$8&gt;0,B4736,"")</f>
        <v>0.54702439010000004</v>
      </c>
      <c r="B4736">
        <f>Weighting!$C$8</f>
        <v>0.54702439010000004</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2</v>
      </c>
      <c r="I4736">
        <f t="shared" si="592"/>
        <v>0</v>
      </c>
      <c r="J4736">
        <f t="shared" ref="J4736:J4753" si="593">IF(I4736=0,0,1)</f>
        <v>0</v>
      </c>
      <c r="K4736">
        <f>J4736*Weighting!$W$8</f>
        <v>0</v>
      </c>
      <c r="M4736" s="14"/>
    </row>
    <row r="4737" spans="1:13" x14ac:dyDescent="0.45">
      <c r="A4737" s="32">
        <f>IF(Weighting!$P$9&gt;0,B4737,"")</f>
        <v>0.65269918680000005</v>
      </c>
      <c r="B4737" s="50">
        <f>Weighting!$C$9</f>
        <v>0.65269918680000005</v>
      </c>
      <c r="C4737">
        <f>Weighting!$F$9</f>
        <v>0</v>
      </c>
      <c r="D4737" t="b">
        <f>IF(C4737=1,'Data Transformation'!$G$3+0.5*'Data Transformation'!$W$25,IF(C4738=1,D4738-'Data Transformation'!$W$25,FALSE))</f>
        <v>0</v>
      </c>
      <c r="E4737" t="str">
        <f t="array" ref="E4737">IF(ISLOGICAL(D4737),"",FREQUENCY(IF('Data Transformation'!$B$425:$B$8425='Bin Analysis'!$B4731,'Data Transformation'!$G$425:$G$8425),D4737))</f>
        <v/>
      </c>
      <c r="F4737" t="str">
        <f t="shared" si="591"/>
        <v/>
      </c>
      <c r="G4737">
        <f>Weighting!$H$9</f>
        <v>0</v>
      </c>
      <c r="H4737">
        <f t="array" ref="H4737">FREQUENCY(IF('Data Transformation'!$B$4:$B$8425=B4731,'Data Transformation'!$G$4:$G$8425),'Bin Analysis'!$B4737)</f>
        <v>2</v>
      </c>
      <c r="I4737">
        <f t="shared" si="592"/>
        <v>0</v>
      </c>
      <c r="J4737">
        <f t="shared" si="593"/>
        <v>0</v>
      </c>
      <c r="K4737">
        <f>J4737*Weighting!$W$9</f>
        <v>0</v>
      </c>
      <c r="M4737" s="14"/>
    </row>
    <row r="4738" spans="1:13" x14ac:dyDescent="0.45">
      <c r="A4738" s="32">
        <f>IF(Weighting!$P$10&gt;0,B4738,"")</f>
        <v>0.75837398350000007</v>
      </c>
      <c r="B4738">
        <f>Weighting!$C$10</f>
        <v>0.75837398350000007</v>
      </c>
      <c r="C4738">
        <f>Weighting!$F$10</f>
        <v>0</v>
      </c>
      <c r="D4738" t="b">
        <f>IF(C4738=1,'Data Transformation'!$G$3+0.5*'Data Transformation'!$W$25,IF(C4739=1,D4739-'Data Transformation'!$W$25,FALSE))</f>
        <v>0</v>
      </c>
      <c r="E4738" t="str">
        <f t="array" ref="E4738">IF(ISLOGICAL(D4738),"",FREQUENCY(IF('Data Transformation'!$B$425:$B$8425='Bin Analysis'!$B4731,'Data Transformation'!$G$425:$G$8425),D4738))</f>
        <v/>
      </c>
      <c r="F4738" t="str">
        <f t="shared" si="591"/>
        <v/>
      </c>
      <c r="G4738">
        <f>Weighting!$H$10</f>
        <v>0</v>
      </c>
      <c r="H4738">
        <f t="array" ref="H4738">FREQUENCY(IF('Data Transformation'!$B$4:$B$8425=B4731,'Data Transformation'!$G$4:$G$8425),'Bin Analysis'!$B4738)</f>
        <v>2</v>
      </c>
      <c r="I4738">
        <f t="shared" si="592"/>
        <v>0</v>
      </c>
      <c r="J4738">
        <f t="shared" si="593"/>
        <v>0</v>
      </c>
      <c r="K4738">
        <f>J4738*Weighting!$W$10</f>
        <v>0</v>
      </c>
      <c r="M4738" s="14"/>
    </row>
    <row r="4739" spans="1:13" x14ac:dyDescent="0.45">
      <c r="A4739" s="32">
        <f>IF(Weighting!$P$11&gt;0,B4739,"")</f>
        <v>0.86404878020000009</v>
      </c>
      <c r="B4739">
        <f>Weighting!$C$11</f>
        <v>0.86404878020000009</v>
      </c>
      <c r="C4739">
        <f>Weighting!$F$11</f>
        <v>0</v>
      </c>
      <c r="D4739" t="b">
        <f>IF(C4739=1,'Data Transformation'!$G$3+0.5*'Data Transformation'!$W$25,IF(C4740=1,D4740-'Data Transformation'!$W$25,FALSE))</f>
        <v>0</v>
      </c>
      <c r="E4739" t="str">
        <f t="array" ref="E4739">IF(ISLOGICAL(D4739),"",FREQUENCY(IF('Data Transformation'!$B$425:$B$8425='Bin Analysis'!$B4731,'Data Transformation'!$G$425:$G$8425),D4739))</f>
        <v/>
      </c>
      <c r="F4739" t="str">
        <f t="shared" si="591"/>
        <v/>
      </c>
      <c r="G4739">
        <f>Weighting!$H$11</f>
        <v>0</v>
      </c>
      <c r="H4739">
        <f t="array" ref="H4739">FREQUENCY(IF('Data Transformation'!$B$4:$B$8425=B4731,'Data Transformation'!$G$4:$G$8425),'Bin Analysis'!$B4739)</f>
        <v>2</v>
      </c>
      <c r="I4739">
        <f t="shared" si="592"/>
        <v>0</v>
      </c>
      <c r="J4739">
        <f t="shared" si="593"/>
        <v>0</v>
      </c>
      <c r="K4739">
        <f>J4739*Weighting!$W$11</f>
        <v>0</v>
      </c>
      <c r="M4739" s="14"/>
    </row>
    <row r="4740" spans="1:13" x14ac:dyDescent="0.45">
      <c r="A4740" s="32">
        <f>IF(Weighting!$P$12&gt;0,B4740,"")</f>
        <v>0.96972357690000011</v>
      </c>
      <c r="B4740">
        <f>Weighting!$C$12</f>
        <v>0.96972357690000011</v>
      </c>
      <c r="C4740">
        <f>Weighting!$F$12</f>
        <v>0</v>
      </c>
      <c r="D4740">
        <f>IF(C4740=1,'Data Transformation'!$G$3+0.5*'Data Transformation'!$W$25,IF(C4741=1,D4741-'Data Transformation'!$W$25,FALSE))</f>
        <v>0.76999999999999991</v>
      </c>
      <c r="E4740">
        <f t="array" ref="E4740">IF(ISLOGICAL(D4740),"",FREQUENCY(IF('Data Transformation'!$B$425:$B$8425='Bin Analysis'!$B4731,'Data Transformation'!$G$425:$G$8425),D4740))</f>
        <v>2</v>
      </c>
      <c r="F4740" t="e">
        <f t="shared" si="591"/>
        <v>#VALUE!</v>
      </c>
      <c r="G4740">
        <f>Weighting!$H$12</f>
        <v>0</v>
      </c>
      <c r="H4740">
        <f t="array" ref="H4740">FREQUENCY(IF('Data Transformation'!$B$4:$B$8425=B4731,'Data Transformation'!$G$4:$G$8425),'Bin Analysis'!$B4740)</f>
        <v>9</v>
      </c>
      <c r="I4740">
        <f t="shared" si="592"/>
        <v>7</v>
      </c>
      <c r="J4740">
        <f t="shared" si="593"/>
        <v>1</v>
      </c>
      <c r="K4740">
        <f>J4740*Weighting!$W$12</f>
        <v>2</v>
      </c>
      <c r="M4740" s="14"/>
    </row>
    <row r="4741" spans="1:13" x14ac:dyDescent="0.45">
      <c r="A4741" s="32">
        <f>IF(Weighting!$P$13&gt;0,B4741,"")</f>
        <v>1.0753983736000001</v>
      </c>
      <c r="B4741">
        <f>Weighting!$C$13</f>
        <v>1.0753983736000001</v>
      </c>
      <c r="C4741">
        <f>Weighting!$F$13</f>
        <v>1</v>
      </c>
      <c r="D4741">
        <f>IF(C4741=1,'Data Transformation'!$G$3+0.5*'Data Transformation'!$W$25,IF(C4742=1,D4742-'Data Transformation'!$W$25,FALSE))</f>
        <v>1.17</v>
      </c>
      <c r="E4741">
        <f t="array" ref="E4741">IF(ISLOGICAL(D4741),"",FREQUENCY(IF('Data Transformation'!$B$425:$B$8425='Bin Analysis'!$B4731,'Data Transformation'!$G$425:$G$8425),D4741))</f>
        <v>17</v>
      </c>
      <c r="F4741">
        <f t="shared" si="591"/>
        <v>15</v>
      </c>
      <c r="G4741">
        <f>Weighting!$H$13</f>
        <v>0</v>
      </c>
      <c r="H4741">
        <f t="array" ref="H4741">FREQUENCY(IF('Data Transformation'!$B$4:$B$8425=B4731,'Data Transformation'!$G$4:$G$8425),'Bin Analysis'!$B4741)</f>
        <v>16</v>
      </c>
      <c r="I4741">
        <f t="shared" si="592"/>
        <v>7</v>
      </c>
      <c r="J4741">
        <f t="shared" si="593"/>
        <v>1</v>
      </c>
      <c r="K4741">
        <f>J4741*Weighting!$W$13</f>
        <v>1</v>
      </c>
      <c r="M4741" s="14"/>
    </row>
    <row r="4742" spans="1:13" x14ac:dyDescent="0.45">
      <c r="A4742" s="32">
        <f>IF(Weighting!$P$14&gt;0,B4742,"")</f>
        <v>1.1810731703000001</v>
      </c>
      <c r="B4742">
        <f>Weighting!$C$14</f>
        <v>1.1810731703000001</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18</v>
      </c>
      <c r="I4742">
        <f t="shared" si="592"/>
        <v>2</v>
      </c>
      <c r="J4742">
        <f t="shared" si="593"/>
        <v>1</v>
      </c>
      <c r="K4742">
        <f>J4742*Weighting!$W$14</f>
        <v>2</v>
      </c>
      <c r="M4742" s="14"/>
    </row>
    <row r="4743" spans="1:13" x14ac:dyDescent="0.45">
      <c r="A4743" s="32">
        <f>IF(Weighting!$P$15&gt;0,B4743,"")</f>
        <v>1.2867489670000001</v>
      </c>
      <c r="B4743">
        <f>Weighting!$C$15</f>
        <v>1.2867489670000001</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18</v>
      </c>
      <c r="I4743">
        <f t="shared" si="592"/>
        <v>0</v>
      </c>
      <c r="J4743">
        <f t="shared" si="593"/>
        <v>0</v>
      </c>
      <c r="K4743">
        <f>J4743*Weighting!$W$15</f>
        <v>0</v>
      </c>
      <c r="M4743" s="14"/>
    </row>
    <row r="4744" spans="1:13" x14ac:dyDescent="0.45">
      <c r="A4744" s="32" t="str">
        <f>IF(Weighting!$P$16&gt;0,B4744,"")</f>
        <v/>
      </c>
      <c r="B4744">
        <f>Weighting!$C$16</f>
        <v>1.3924227637000002</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18</v>
      </c>
      <c r="I4744">
        <f t="shared" si="592"/>
        <v>0</v>
      </c>
      <c r="J4744">
        <f t="shared" si="593"/>
        <v>0</v>
      </c>
      <c r="K4744">
        <f>J4744*Weighting!$W$16</f>
        <v>0</v>
      </c>
      <c r="M4744" s="14"/>
    </row>
    <row r="4745" spans="1:13" x14ac:dyDescent="0.45">
      <c r="A4745" s="32" t="str">
        <f>IF(Weighting!$P$17&gt;0,B4745,"")</f>
        <v/>
      </c>
      <c r="B4745">
        <f>Weighting!$C$17</f>
        <v>1.4980975604000002</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18</v>
      </c>
      <c r="I4745">
        <f t="shared" si="592"/>
        <v>0</v>
      </c>
      <c r="J4745">
        <f t="shared" si="593"/>
        <v>0</v>
      </c>
      <c r="K4745">
        <f>J4745*Weighting!$W$17</f>
        <v>0</v>
      </c>
      <c r="M4745" s="14"/>
    </row>
    <row r="4746" spans="1:13" x14ac:dyDescent="0.45">
      <c r="A4746" s="32" t="str">
        <f>IF(Weighting!$P$18&gt;0,B4746,"")</f>
        <v/>
      </c>
      <c r="B4746">
        <f>Weighting!$C$18</f>
        <v>1.6037723571000002</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18</v>
      </c>
      <c r="I4746">
        <f t="shared" si="592"/>
        <v>0</v>
      </c>
      <c r="J4746">
        <f t="shared" si="593"/>
        <v>0</v>
      </c>
      <c r="K4746">
        <f>J4746*Weighting!$W$18</f>
        <v>0</v>
      </c>
      <c r="M4746" s="14"/>
    </row>
    <row r="4747" spans="1:13" x14ac:dyDescent="0.45">
      <c r="A4747" s="32" t="str">
        <f>IF(Weighting!$P$19&gt;0,B4747,"")</f>
        <v/>
      </c>
      <c r="B4747">
        <f>Weighting!$C$19</f>
        <v>1.7094471538000002</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18</v>
      </c>
      <c r="I4747">
        <f t="shared" si="592"/>
        <v>0</v>
      </c>
      <c r="J4747">
        <f t="shared" si="593"/>
        <v>0</v>
      </c>
      <c r="K4747">
        <f>J4747*Weighting!$W$19</f>
        <v>0</v>
      </c>
      <c r="M4747" s="14"/>
    </row>
    <row r="4748" spans="1:13" x14ac:dyDescent="0.45">
      <c r="A4748" s="32" t="str">
        <f>IF(Weighting!$P$20&gt;0,B4748,"")</f>
        <v/>
      </c>
      <c r="B4748">
        <f>Weighting!$C$20</f>
        <v>1.8151219505000002</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18</v>
      </c>
      <c r="I4748">
        <f t="shared" si="592"/>
        <v>0</v>
      </c>
      <c r="J4748">
        <f t="shared" si="593"/>
        <v>0</v>
      </c>
      <c r="K4748">
        <f>J4748*Weighting!$W$20</f>
        <v>0</v>
      </c>
      <c r="M4748" s="14"/>
    </row>
    <row r="4749" spans="1:13" x14ac:dyDescent="0.45">
      <c r="A4749" s="32" t="str">
        <f>IF(Weighting!$P$21&gt;0,B4749,"")</f>
        <v/>
      </c>
      <c r="B4749">
        <f>Weighting!$C$21</f>
        <v>1.9207967472000003</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18</v>
      </c>
      <c r="I4749">
        <f t="shared" si="592"/>
        <v>0</v>
      </c>
      <c r="J4749">
        <f t="shared" si="593"/>
        <v>0</v>
      </c>
      <c r="K4749">
        <f>J4749*Weighting!$W$21</f>
        <v>0</v>
      </c>
      <c r="M4749" s="14"/>
    </row>
    <row r="4750" spans="1:13" x14ac:dyDescent="0.45">
      <c r="A4750" s="32" t="str">
        <f>IF(Weighting!$P$22&gt;0,B4750,"")</f>
        <v/>
      </c>
      <c r="B4750">
        <f>Weighting!$C$22</f>
        <v>2.0264715439000001</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18</v>
      </c>
      <c r="I4750">
        <f t="shared" si="592"/>
        <v>0</v>
      </c>
      <c r="J4750">
        <f t="shared" si="593"/>
        <v>0</v>
      </c>
      <c r="K4750">
        <f>J4750*Weighting!$W$22</f>
        <v>0</v>
      </c>
      <c r="M4750" s="14"/>
    </row>
    <row r="4751" spans="1:13" x14ac:dyDescent="0.45">
      <c r="A4751" s="32" t="str">
        <f>IF(Weighting!$P$23&gt;0,B4751,"")</f>
        <v/>
      </c>
      <c r="B4751">
        <f>Weighting!$C$23</f>
        <v>2.1321463405999999</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18</v>
      </c>
      <c r="I4751">
        <f t="shared" si="592"/>
        <v>0</v>
      </c>
      <c r="J4751">
        <f t="shared" si="593"/>
        <v>0</v>
      </c>
      <c r="K4751">
        <f>J4751*Weighting!$W$23</f>
        <v>0</v>
      </c>
      <c r="M4751" s="14"/>
    </row>
    <row r="4752" spans="1:13" x14ac:dyDescent="0.45">
      <c r="A4752" s="32" t="str">
        <f>IF(Weighting!$P$24&gt;0,B4752,"")</f>
        <v/>
      </c>
      <c r="B4752">
        <f>Weighting!$C$24</f>
        <v>2.2378211372999997</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18</v>
      </c>
      <c r="I4752">
        <f t="shared" si="592"/>
        <v>0</v>
      </c>
      <c r="J4752">
        <f t="shared" si="593"/>
        <v>0</v>
      </c>
      <c r="K4752">
        <f>J4752*Weighting!$W$24</f>
        <v>0</v>
      </c>
      <c r="M4752" s="14"/>
    </row>
    <row r="4753" spans="1:25" x14ac:dyDescent="0.45">
      <c r="A4753" s="32" t="str">
        <f>IF(Weighting!$P$25&gt;0,B4753,"")</f>
        <v/>
      </c>
      <c r="B4753">
        <f>Weighting!$C$25</f>
        <v>2.3434959339999994</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18</v>
      </c>
      <c r="I4753">
        <f t="shared" si="592"/>
        <v>0</v>
      </c>
      <c r="J4753">
        <f t="shared" si="593"/>
        <v>0</v>
      </c>
      <c r="K4753">
        <f>J4753*Weighting!$W$25</f>
        <v>0</v>
      </c>
      <c r="M4753" s="14"/>
    </row>
    <row r="4754" spans="1:25" x14ac:dyDescent="0.45">
      <c r="O4754"/>
      <c r="P4754"/>
      <c r="Q4754"/>
      <c r="R4754"/>
    </row>
    <row r="4755" spans="1:25" ht="23.15" x14ac:dyDescent="0.6">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17</v>
      </c>
      <c r="N4755" s="27">
        <f>IF('Input and Summary Results'!$J$16="minimum",'Bin Analysis'!X4756/(M4755-1),'Bin Analysis'!Y4755/('Bin Analysis'!M4755-1))</f>
        <v>0</v>
      </c>
      <c r="O4755" s="27">
        <f>IF(M4755=FALSE,NA(),(VLOOKUP(1,C4758:K4777,4,FALSE))/(M4755-1))</f>
        <v>0.875</v>
      </c>
      <c r="P4755" s="27">
        <f>IF(M4755=FALSE,NA(),SUM(J4758:J4777)/Weighting!$S$5)</f>
        <v>0.4</v>
      </c>
      <c r="Q4755" s="27">
        <f>IF(M4755=FALSE,NA(),SUM(K4758:K4777)/Weighting!$S$6)</f>
        <v>0.30434782608695654</v>
      </c>
      <c r="R4755" s="27">
        <f>IF(M4755=FALSE,NA(),(VLOOKUP(1,G4758:K4777,3,FALSE))/(M4755-1))</f>
        <v>0.125</v>
      </c>
      <c r="S4755" s="22" t="str">
        <f>IF(M4755=FALSE,NA(),IF(SUM(J4758:J4777)=2,"yes","no"))</f>
        <v>no</v>
      </c>
      <c r="X4755" s="2" cm="2">
        <f t="array" ref="X4755:X4756">FREQUENCY(IF('Data Transformation'!$B$425:$B$6424='Bin Analysis'!L4755,'Data Transformation'!$G$425:$G$6424),'Data Transformation'!$U$11)</f>
        <v>16</v>
      </c>
      <c r="Y4755" s="2" cm="2">
        <f t="array" ref="Y4755:Y4756">FREQUENCY(IF('Data Transformation'!$B$425:$B$6424='Bin Analysis'!L4755,'Data Transformation'!$G$425:$G$6424),'Data Transformation'!$U$12)</f>
        <v>2</v>
      </c>
    </row>
    <row r="4756" spans="1:25" x14ac:dyDescent="0.45">
      <c r="A4756" s="14" t="s">
        <v>67</v>
      </c>
      <c r="B4756" t="s">
        <v>47</v>
      </c>
      <c r="C4756" t="s">
        <v>5</v>
      </c>
      <c r="D4756" t="s">
        <v>100</v>
      </c>
      <c r="E4756" t="s">
        <v>101</v>
      </c>
      <c r="F4756" t="s">
        <v>102</v>
      </c>
      <c r="G4756" t="s">
        <v>70</v>
      </c>
      <c r="H4756" t="s">
        <v>31</v>
      </c>
      <c r="I4756" t="s">
        <v>32</v>
      </c>
      <c r="J4756" t="s">
        <v>46</v>
      </c>
      <c r="K4756" s="14" t="s">
        <v>45</v>
      </c>
      <c r="M4756" s="14"/>
      <c r="X4756" s="2">
        <v>0</v>
      </c>
      <c r="Y4756" s="2">
        <v>14</v>
      </c>
    </row>
    <row r="4757" spans="1:25" x14ac:dyDescent="0.4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45">
      <c r="A4758" s="32">
        <f>IF(Weighting!$P$6&gt;0,B4758,"")</f>
        <v>0.3356747967</v>
      </c>
      <c r="B4758">
        <f>Weighting!$C$6</f>
        <v>0.3356747967</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2</v>
      </c>
      <c r="I4758">
        <f>H4758-H4757</f>
        <v>2</v>
      </c>
      <c r="J4758">
        <f>IF(I4758=0,0,1)</f>
        <v>1</v>
      </c>
      <c r="K4758">
        <f>J4758*Weighting!$W$6</f>
        <v>1</v>
      </c>
      <c r="M4758" s="14"/>
    </row>
    <row r="4759" spans="1:25" x14ac:dyDescent="0.45">
      <c r="A4759" s="32">
        <f>IF(Weighting!$P$7&gt;0,B4759,"")</f>
        <v>0.44134959340000002</v>
      </c>
      <c r="B4759">
        <f>Weighting!$C$7</f>
        <v>0.44134959340000002</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2</v>
      </c>
      <c r="I4759">
        <f t="shared" ref="I4759:I4777" si="595">H4759-H4758</f>
        <v>0</v>
      </c>
      <c r="J4759">
        <f>IF(I4759=0,0,1)</f>
        <v>0</v>
      </c>
      <c r="K4759">
        <f>J4759*Weighting!$W$7</f>
        <v>0</v>
      </c>
      <c r="M4759" s="14"/>
    </row>
    <row r="4760" spans="1:25" x14ac:dyDescent="0.45">
      <c r="A4760" s="32">
        <f>IF(Weighting!$P$8&gt;0,B4760,"")</f>
        <v>0.54702439010000004</v>
      </c>
      <c r="B4760">
        <f>Weighting!$C$8</f>
        <v>0.54702439010000004</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2</v>
      </c>
      <c r="I4760">
        <f t="shared" si="595"/>
        <v>0</v>
      </c>
      <c r="J4760">
        <f t="shared" ref="J4760:J4777" si="596">IF(I4760=0,0,1)</f>
        <v>0</v>
      </c>
      <c r="K4760">
        <f>J4760*Weighting!$W$8</f>
        <v>0</v>
      </c>
      <c r="M4760" s="14"/>
    </row>
    <row r="4761" spans="1:25" x14ac:dyDescent="0.45">
      <c r="A4761" s="32">
        <f>IF(Weighting!$P$9&gt;0,B4761,"")</f>
        <v>0.65269918680000005</v>
      </c>
      <c r="B4761" s="50">
        <f>Weighting!$C$9</f>
        <v>0.65269918680000005</v>
      </c>
      <c r="C4761">
        <f>Weighting!$F$9</f>
        <v>0</v>
      </c>
      <c r="D4761" t="b">
        <f>IF(C4761=1,'Data Transformation'!$G$3+0.5*'Data Transformation'!$W$25,IF(C4762=1,D4762-'Data Transformation'!$W$25,FALSE))</f>
        <v>0</v>
      </c>
      <c r="E4761" t="str">
        <f t="array" ref="E4761">IF(ISLOGICAL(D4761),"",FREQUENCY(IF('Data Transformation'!$B$425:$B$8425='Bin Analysis'!$B4755,'Data Transformation'!$G$425:$G$8425),D4761))</f>
        <v/>
      </c>
      <c r="F4761" t="str">
        <f t="shared" si="594"/>
        <v/>
      </c>
      <c r="G4761">
        <f>Weighting!$H$9</f>
        <v>0</v>
      </c>
      <c r="H4761">
        <f t="array" ref="H4761">FREQUENCY(IF('Data Transformation'!$B$4:$B$8425=B4755,'Data Transformation'!$G$4:$G$8425),'Bin Analysis'!$B4761)</f>
        <v>2</v>
      </c>
      <c r="I4761">
        <f t="shared" si="595"/>
        <v>0</v>
      </c>
      <c r="J4761">
        <f t="shared" si="596"/>
        <v>0</v>
      </c>
      <c r="K4761">
        <f>J4761*Weighting!$W$9</f>
        <v>0</v>
      </c>
      <c r="M4761" s="14"/>
    </row>
    <row r="4762" spans="1:25" x14ac:dyDescent="0.45">
      <c r="A4762" s="32">
        <f>IF(Weighting!$P$10&gt;0,B4762,"")</f>
        <v>0.75837398350000007</v>
      </c>
      <c r="B4762">
        <f>Weighting!$C$10</f>
        <v>0.75837398350000007</v>
      </c>
      <c r="C4762">
        <f>Weighting!$F$10</f>
        <v>0</v>
      </c>
      <c r="D4762" t="b">
        <f>IF(C4762=1,'Data Transformation'!$G$3+0.5*'Data Transformation'!$W$25,IF(C4763=1,D4763-'Data Transformation'!$W$25,FALSE))</f>
        <v>0</v>
      </c>
      <c r="E4762" t="str">
        <f t="array" ref="E4762">IF(ISLOGICAL(D4762),"",FREQUENCY(IF('Data Transformation'!$B$425:$B$8425='Bin Analysis'!$B4755,'Data Transformation'!$G$425:$G$8425),D4762))</f>
        <v/>
      </c>
      <c r="F4762" t="str">
        <f t="shared" si="594"/>
        <v/>
      </c>
      <c r="G4762">
        <f>Weighting!$H$10</f>
        <v>0</v>
      </c>
      <c r="H4762">
        <f t="array" ref="H4762">FREQUENCY(IF('Data Transformation'!$B$4:$B$8425=B4755,'Data Transformation'!$G$4:$G$8425),'Bin Analysis'!$B4762)</f>
        <v>2</v>
      </c>
      <c r="I4762">
        <f t="shared" si="595"/>
        <v>0</v>
      </c>
      <c r="J4762">
        <f t="shared" si="596"/>
        <v>0</v>
      </c>
      <c r="K4762">
        <f>J4762*Weighting!$W$10</f>
        <v>0</v>
      </c>
      <c r="M4762" s="14"/>
    </row>
    <row r="4763" spans="1:25" x14ac:dyDescent="0.45">
      <c r="A4763" s="32">
        <f>IF(Weighting!$P$11&gt;0,B4763,"")</f>
        <v>0.86404878020000009</v>
      </c>
      <c r="B4763">
        <f>Weighting!$C$11</f>
        <v>0.86404878020000009</v>
      </c>
      <c r="C4763">
        <f>Weighting!$F$11</f>
        <v>0</v>
      </c>
      <c r="D4763" t="b">
        <f>IF(C4763=1,'Data Transformation'!$G$3+0.5*'Data Transformation'!$W$25,IF(C4764=1,D4764-'Data Transformation'!$W$25,FALSE))</f>
        <v>0</v>
      </c>
      <c r="E4763" t="str">
        <f t="array" ref="E4763">IF(ISLOGICAL(D4763),"",FREQUENCY(IF('Data Transformation'!$B$425:$B$8425='Bin Analysis'!$B4755,'Data Transformation'!$G$425:$G$8425),D4763))</f>
        <v/>
      </c>
      <c r="F4763" t="str">
        <f t="shared" si="594"/>
        <v/>
      </c>
      <c r="G4763">
        <f>Weighting!$H$11</f>
        <v>0</v>
      </c>
      <c r="H4763">
        <f t="array" ref="H4763">FREQUENCY(IF('Data Transformation'!$B$4:$B$8425=B4755,'Data Transformation'!$G$4:$G$8425),'Bin Analysis'!$B4763)</f>
        <v>7</v>
      </c>
      <c r="I4763">
        <f t="shared" si="595"/>
        <v>5</v>
      </c>
      <c r="J4763">
        <f t="shared" si="596"/>
        <v>1</v>
      </c>
      <c r="K4763">
        <f>J4763*Weighting!$W$11</f>
        <v>3</v>
      </c>
      <c r="M4763" s="14"/>
    </row>
    <row r="4764" spans="1:25" x14ac:dyDescent="0.45">
      <c r="A4764" s="32">
        <f>IF(Weighting!$P$12&gt;0,B4764,"")</f>
        <v>0.96972357690000011</v>
      </c>
      <c r="B4764">
        <f>Weighting!$C$12</f>
        <v>0.96972357690000011</v>
      </c>
      <c r="C4764">
        <f>Weighting!$F$12</f>
        <v>0</v>
      </c>
      <c r="D4764">
        <f>IF(C4764=1,'Data Transformation'!$G$3+0.5*'Data Transformation'!$W$25,IF(C4765=1,D4765-'Data Transformation'!$W$25,FALSE))</f>
        <v>0.76999999999999991</v>
      </c>
      <c r="E4764">
        <f t="array" ref="E4764">IF(ISLOGICAL(D4764),"",FREQUENCY(IF('Data Transformation'!$B$425:$B$8425='Bin Analysis'!$B4755,'Data Transformation'!$G$425:$G$8425),D4764))</f>
        <v>2</v>
      </c>
      <c r="F4764" t="e">
        <f t="shared" si="594"/>
        <v>#VALUE!</v>
      </c>
      <c r="G4764">
        <f>Weighting!$H$12</f>
        <v>0</v>
      </c>
      <c r="H4764">
        <f t="array" ref="H4764">FREQUENCY(IF('Data Transformation'!$B$4:$B$8425=B4755,'Data Transformation'!$G$4:$G$8425),'Bin Analysis'!$B4764)</f>
        <v>12</v>
      </c>
      <c r="I4764">
        <f t="shared" si="595"/>
        <v>5</v>
      </c>
      <c r="J4764">
        <f t="shared" si="596"/>
        <v>1</v>
      </c>
      <c r="K4764">
        <f>J4764*Weighting!$W$12</f>
        <v>2</v>
      </c>
      <c r="M4764" s="14"/>
    </row>
    <row r="4765" spans="1:25" x14ac:dyDescent="0.45">
      <c r="A4765" s="32">
        <f>IF(Weighting!$P$13&gt;0,B4765,"")</f>
        <v>1.0753983736000001</v>
      </c>
      <c r="B4765">
        <f>Weighting!$C$13</f>
        <v>1.0753983736000001</v>
      </c>
      <c r="C4765">
        <f>Weighting!$F$13</f>
        <v>1</v>
      </c>
      <c r="D4765">
        <f>IF(C4765=1,'Data Transformation'!$G$3+0.5*'Data Transformation'!$W$25,IF(C4766=1,D4766-'Data Transformation'!$W$25,FALSE))</f>
        <v>1.17</v>
      </c>
      <c r="E4765">
        <f t="array" ref="E4765">IF(ISLOGICAL(D4765),"",FREQUENCY(IF('Data Transformation'!$B$425:$B$8425='Bin Analysis'!$B4755,'Data Transformation'!$G$425:$G$8425),D4765))</f>
        <v>16</v>
      </c>
      <c r="F4765">
        <f t="shared" si="594"/>
        <v>14</v>
      </c>
      <c r="G4765">
        <f>Weighting!$H$13</f>
        <v>0</v>
      </c>
      <c r="H4765">
        <f t="array" ref="H4765">FREQUENCY(IF('Data Transformation'!$B$4:$B$8425=B4755,'Data Transformation'!$G$4:$G$8425),'Bin Analysis'!$B4765)</f>
        <v>17</v>
      </c>
      <c r="I4765">
        <f t="shared" si="595"/>
        <v>5</v>
      </c>
      <c r="J4765">
        <f t="shared" si="596"/>
        <v>1</v>
      </c>
      <c r="K4765">
        <f>J4765*Weighting!$W$13</f>
        <v>1</v>
      </c>
      <c r="M4765" s="14"/>
    </row>
    <row r="4766" spans="1:25" x14ac:dyDescent="0.45">
      <c r="A4766" s="32">
        <f>IF(Weighting!$P$14&gt;0,B4766,"")</f>
        <v>1.1810731703000001</v>
      </c>
      <c r="B4766">
        <f>Weighting!$C$14</f>
        <v>1.1810731703000001</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17</v>
      </c>
      <c r="I4766">
        <f t="shared" si="595"/>
        <v>0</v>
      </c>
      <c r="J4766">
        <f t="shared" si="596"/>
        <v>0</v>
      </c>
      <c r="K4766">
        <f>J4766*Weighting!$W$14</f>
        <v>0</v>
      </c>
      <c r="M4766" s="14"/>
    </row>
    <row r="4767" spans="1:25" x14ac:dyDescent="0.45">
      <c r="A4767" s="32">
        <f>IF(Weighting!$P$15&gt;0,B4767,"")</f>
        <v>1.2867489670000001</v>
      </c>
      <c r="B4767">
        <f>Weighting!$C$15</f>
        <v>1.2867489670000001</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17</v>
      </c>
      <c r="I4767">
        <f t="shared" si="595"/>
        <v>0</v>
      </c>
      <c r="J4767">
        <f t="shared" si="596"/>
        <v>0</v>
      </c>
      <c r="K4767">
        <f>J4767*Weighting!$W$15</f>
        <v>0</v>
      </c>
      <c r="M4767" s="14"/>
    </row>
    <row r="4768" spans="1:25" x14ac:dyDescent="0.45">
      <c r="A4768" s="32" t="str">
        <f>IF(Weighting!$P$16&gt;0,B4768,"")</f>
        <v/>
      </c>
      <c r="B4768">
        <f>Weighting!$C$16</f>
        <v>1.3924227637000002</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17</v>
      </c>
      <c r="I4768">
        <f t="shared" si="595"/>
        <v>0</v>
      </c>
      <c r="J4768">
        <f t="shared" si="596"/>
        <v>0</v>
      </c>
      <c r="K4768">
        <f>J4768*Weighting!$W$16</f>
        <v>0</v>
      </c>
      <c r="M4768" s="14"/>
    </row>
    <row r="4769" spans="1:25" x14ac:dyDescent="0.45">
      <c r="A4769" s="32" t="str">
        <f>IF(Weighting!$P$17&gt;0,B4769,"")</f>
        <v/>
      </c>
      <c r="B4769">
        <f>Weighting!$C$17</f>
        <v>1.4980975604000002</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17</v>
      </c>
      <c r="I4769">
        <f t="shared" si="595"/>
        <v>0</v>
      </c>
      <c r="J4769">
        <f t="shared" si="596"/>
        <v>0</v>
      </c>
      <c r="K4769">
        <f>J4769*Weighting!$W$17</f>
        <v>0</v>
      </c>
      <c r="M4769" s="14"/>
    </row>
    <row r="4770" spans="1:25" x14ac:dyDescent="0.45">
      <c r="A4770" s="32" t="str">
        <f>IF(Weighting!$P$18&gt;0,B4770,"")</f>
        <v/>
      </c>
      <c r="B4770">
        <f>Weighting!$C$18</f>
        <v>1.6037723571000002</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17</v>
      </c>
      <c r="I4770">
        <f t="shared" si="595"/>
        <v>0</v>
      </c>
      <c r="J4770">
        <f t="shared" si="596"/>
        <v>0</v>
      </c>
      <c r="K4770">
        <f>J4770*Weighting!$W$18</f>
        <v>0</v>
      </c>
      <c r="M4770" s="14"/>
    </row>
    <row r="4771" spans="1:25" x14ac:dyDescent="0.45">
      <c r="A4771" s="32" t="str">
        <f>IF(Weighting!$P$19&gt;0,B4771,"")</f>
        <v/>
      </c>
      <c r="B4771">
        <f>Weighting!$C$19</f>
        <v>1.7094471538000002</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17</v>
      </c>
      <c r="I4771">
        <f t="shared" si="595"/>
        <v>0</v>
      </c>
      <c r="J4771">
        <f t="shared" si="596"/>
        <v>0</v>
      </c>
      <c r="K4771">
        <f>J4771*Weighting!$W$19</f>
        <v>0</v>
      </c>
      <c r="M4771" s="14"/>
    </row>
    <row r="4772" spans="1:25" x14ac:dyDescent="0.45">
      <c r="A4772" s="32" t="str">
        <f>IF(Weighting!$P$20&gt;0,B4772,"")</f>
        <v/>
      </c>
      <c r="B4772">
        <f>Weighting!$C$20</f>
        <v>1.8151219505000002</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17</v>
      </c>
      <c r="I4772">
        <f t="shared" si="595"/>
        <v>0</v>
      </c>
      <c r="J4772">
        <f t="shared" si="596"/>
        <v>0</v>
      </c>
      <c r="K4772">
        <f>J4772*Weighting!$W$20</f>
        <v>0</v>
      </c>
      <c r="M4772" s="14"/>
    </row>
    <row r="4773" spans="1:25" x14ac:dyDescent="0.45">
      <c r="A4773" s="32" t="str">
        <f>IF(Weighting!$P$21&gt;0,B4773,"")</f>
        <v/>
      </c>
      <c r="B4773">
        <f>Weighting!$C$21</f>
        <v>1.9207967472000003</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17</v>
      </c>
      <c r="I4773">
        <f t="shared" si="595"/>
        <v>0</v>
      </c>
      <c r="J4773">
        <f t="shared" si="596"/>
        <v>0</v>
      </c>
      <c r="K4773">
        <f>J4773*Weighting!$W$21</f>
        <v>0</v>
      </c>
      <c r="M4773" s="14"/>
    </row>
    <row r="4774" spans="1:25" x14ac:dyDescent="0.45">
      <c r="A4774" s="32" t="str">
        <f>IF(Weighting!$P$22&gt;0,B4774,"")</f>
        <v/>
      </c>
      <c r="B4774">
        <f>Weighting!$C$22</f>
        <v>2.0264715439000001</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17</v>
      </c>
      <c r="I4774">
        <f t="shared" si="595"/>
        <v>0</v>
      </c>
      <c r="J4774">
        <f t="shared" si="596"/>
        <v>0</v>
      </c>
      <c r="K4774">
        <f>J4774*Weighting!$W$22</f>
        <v>0</v>
      </c>
      <c r="M4774" s="14"/>
    </row>
    <row r="4775" spans="1:25" x14ac:dyDescent="0.45">
      <c r="A4775" s="32" t="str">
        <f>IF(Weighting!$P$23&gt;0,B4775,"")</f>
        <v/>
      </c>
      <c r="B4775">
        <f>Weighting!$C$23</f>
        <v>2.1321463405999999</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17</v>
      </c>
      <c r="I4775">
        <f t="shared" si="595"/>
        <v>0</v>
      </c>
      <c r="J4775">
        <f t="shared" si="596"/>
        <v>0</v>
      </c>
      <c r="K4775">
        <f>J4775*Weighting!$W$23</f>
        <v>0</v>
      </c>
      <c r="M4775" s="14"/>
    </row>
    <row r="4776" spans="1:25" x14ac:dyDescent="0.45">
      <c r="A4776" s="32" t="str">
        <f>IF(Weighting!$P$24&gt;0,B4776,"")</f>
        <v/>
      </c>
      <c r="B4776">
        <f>Weighting!$C$24</f>
        <v>2.2378211372999997</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17</v>
      </c>
      <c r="I4776">
        <f t="shared" si="595"/>
        <v>0</v>
      </c>
      <c r="J4776">
        <f t="shared" si="596"/>
        <v>0</v>
      </c>
      <c r="K4776">
        <f>J4776*Weighting!$W$24</f>
        <v>0</v>
      </c>
      <c r="M4776" s="14"/>
    </row>
    <row r="4777" spans="1:25" x14ac:dyDescent="0.45">
      <c r="A4777" s="32" t="str">
        <f>IF(Weighting!$P$25&gt;0,B4777,"")</f>
        <v/>
      </c>
      <c r="B4777">
        <f>Weighting!$C$25</f>
        <v>2.3434959339999994</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17</v>
      </c>
      <c r="I4777">
        <f t="shared" si="595"/>
        <v>0</v>
      </c>
      <c r="J4777">
        <f t="shared" si="596"/>
        <v>0</v>
      </c>
      <c r="K4777">
        <f>J4777*Weighting!$W$25</f>
        <v>0</v>
      </c>
      <c r="M4777" s="14"/>
    </row>
    <row r="4778" spans="1:25" x14ac:dyDescent="0.45">
      <c r="O4778"/>
      <c r="P4778"/>
      <c r="Q4778"/>
      <c r="R4778"/>
    </row>
    <row r="4779" spans="1:25" ht="23.15" x14ac:dyDescent="0.6">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20</v>
      </c>
      <c r="N4779" s="27">
        <f>IF('Input and Summary Results'!$J$16="minimum",'Bin Analysis'!X4780/(M4779-1),'Bin Analysis'!Y4779/('Bin Analysis'!M4779-1))</f>
        <v>0</v>
      </c>
      <c r="O4779" s="27">
        <f>IF(M4779=FALSE,NA(),(VLOOKUP(1,C4782:K4801,4,FALSE))/(M4779-1))</f>
        <v>0.84210526315789469</v>
      </c>
      <c r="P4779" s="27">
        <f>IF(M4779=FALSE,NA(),SUM(J4782:J4801)/Weighting!$S$5)</f>
        <v>0.6</v>
      </c>
      <c r="Q4779" s="27">
        <f>IF(M4779=FALSE,NA(),SUM(K4782:K4801)/Weighting!$S$6)</f>
        <v>0.52173913043478259</v>
      </c>
      <c r="R4779" s="27">
        <f>IF(M4779=FALSE,NA(),(VLOOKUP(1,G4782:K4801,3,FALSE))/(M4779-1))</f>
        <v>0.10526315789473684</v>
      </c>
      <c r="S4779" s="22" t="str">
        <f>IF(M4779=FALSE,NA(),IF(SUM(J4782:J4801)=2,"yes","no"))</f>
        <v>no</v>
      </c>
      <c r="X4779" s="2" cm="2">
        <f t="array" ref="X4779:X4780">FREQUENCY(IF('Data Transformation'!$B$425:$B$6424='Bin Analysis'!L4779,'Data Transformation'!$G$425:$G$6424),'Data Transformation'!$U$11)</f>
        <v>19</v>
      </c>
      <c r="Y4779" s="2" cm="2">
        <f t="array" ref="Y4779:Y4780">FREQUENCY(IF('Data Transformation'!$B$425:$B$6424='Bin Analysis'!L4779,'Data Transformation'!$G$425:$G$6424),'Data Transformation'!$U$12)</f>
        <v>3</v>
      </c>
    </row>
    <row r="4780" spans="1:25" x14ac:dyDescent="0.45">
      <c r="A4780" s="14" t="s">
        <v>67</v>
      </c>
      <c r="B4780" t="s">
        <v>47</v>
      </c>
      <c r="C4780" t="s">
        <v>5</v>
      </c>
      <c r="D4780" t="s">
        <v>100</v>
      </c>
      <c r="E4780" t="s">
        <v>101</v>
      </c>
      <c r="F4780" t="s">
        <v>102</v>
      </c>
      <c r="G4780" t="s">
        <v>70</v>
      </c>
      <c r="H4780" t="s">
        <v>31</v>
      </c>
      <c r="I4780" t="s">
        <v>32</v>
      </c>
      <c r="J4780" t="s">
        <v>46</v>
      </c>
      <c r="K4780" s="14" t="s">
        <v>45</v>
      </c>
      <c r="M4780" s="14"/>
      <c r="X4780" s="2">
        <v>0</v>
      </c>
      <c r="Y4780" s="2">
        <v>16</v>
      </c>
    </row>
    <row r="4781" spans="1:25" x14ac:dyDescent="0.4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45">
      <c r="A4782" s="32">
        <f>IF(Weighting!$P$6&gt;0,B4782,"")</f>
        <v>0.3356747967</v>
      </c>
      <c r="B4782">
        <f>Weighting!$C$6</f>
        <v>0.3356747967</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2</v>
      </c>
      <c r="I4782">
        <f>H4782-H4781</f>
        <v>2</v>
      </c>
      <c r="J4782">
        <f>IF(I4782=0,0,1)</f>
        <v>1</v>
      </c>
      <c r="K4782">
        <f>J4782*Weighting!$W$6</f>
        <v>1</v>
      </c>
      <c r="M4782" s="14"/>
    </row>
    <row r="4783" spans="1:25" x14ac:dyDescent="0.45">
      <c r="A4783" s="32">
        <f>IF(Weighting!$P$7&gt;0,B4783,"")</f>
        <v>0.44134959340000002</v>
      </c>
      <c r="B4783">
        <f>Weighting!$C$7</f>
        <v>0.44134959340000002</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2</v>
      </c>
      <c r="I4783">
        <f t="shared" ref="I4783:I4801" si="598">H4783-H4782</f>
        <v>0</v>
      </c>
      <c r="J4783">
        <f>IF(I4783=0,0,1)</f>
        <v>0</v>
      </c>
      <c r="K4783">
        <f>J4783*Weighting!$W$7</f>
        <v>0</v>
      </c>
      <c r="M4783" s="14"/>
    </row>
    <row r="4784" spans="1:25" x14ac:dyDescent="0.45">
      <c r="A4784" s="32">
        <f>IF(Weighting!$P$8&gt;0,B4784,"")</f>
        <v>0.54702439010000004</v>
      </c>
      <c r="B4784">
        <f>Weighting!$C$8</f>
        <v>0.54702439010000004</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2</v>
      </c>
      <c r="I4784">
        <f t="shared" si="598"/>
        <v>0</v>
      </c>
      <c r="J4784">
        <f t="shared" ref="J4784:J4801" si="599">IF(I4784=0,0,1)</f>
        <v>0</v>
      </c>
      <c r="K4784">
        <f>J4784*Weighting!$W$8</f>
        <v>0</v>
      </c>
      <c r="M4784" s="14"/>
    </row>
    <row r="4785" spans="1:13" x14ac:dyDescent="0.45">
      <c r="A4785" s="32">
        <f>IF(Weighting!$P$9&gt;0,B4785,"")</f>
        <v>0.65269918680000005</v>
      </c>
      <c r="B4785" s="50">
        <f>Weighting!$C$9</f>
        <v>0.65269918680000005</v>
      </c>
      <c r="C4785">
        <f>Weighting!$F$9</f>
        <v>0</v>
      </c>
      <c r="D4785" t="b">
        <f>IF(C4785=1,'Data Transformation'!$G$3+0.5*'Data Transformation'!$W$25,IF(C4786=1,D4786-'Data Transformation'!$W$25,FALSE))</f>
        <v>0</v>
      </c>
      <c r="E4785" t="str">
        <f t="array" ref="E4785">IF(ISLOGICAL(D4785),"",FREQUENCY(IF('Data Transformation'!$B$425:$B$8425='Bin Analysis'!$B4779,'Data Transformation'!$G$425:$G$8425),D4785))</f>
        <v/>
      </c>
      <c r="F4785" t="str">
        <f t="shared" si="597"/>
        <v/>
      </c>
      <c r="G4785">
        <f>Weighting!$H$9</f>
        <v>0</v>
      </c>
      <c r="H4785">
        <f t="array" ref="H4785">FREQUENCY(IF('Data Transformation'!$B$4:$B$8425=B4779,'Data Transformation'!$G$4:$G$8425),'Bin Analysis'!$B4785)</f>
        <v>3</v>
      </c>
      <c r="I4785">
        <f t="shared" si="598"/>
        <v>1</v>
      </c>
      <c r="J4785">
        <f t="shared" si="599"/>
        <v>1</v>
      </c>
      <c r="K4785">
        <f>J4785*Weighting!$W$9</f>
        <v>3</v>
      </c>
      <c r="M4785" s="14"/>
    </row>
    <row r="4786" spans="1:13" x14ac:dyDescent="0.45">
      <c r="A4786" s="32">
        <f>IF(Weighting!$P$10&gt;0,B4786,"")</f>
        <v>0.75837398350000007</v>
      </c>
      <c r="B4786">
        <f>Weighting!$C$10</f>
        <v>0.75837398350000007</v>
      </c>
      <c r="C4786">
        <f>Weighting!$F$10</f>
        <v>0</v>
      </c>
      <c r="D4786" t="b">
        <f>IF(C4786=1,'Data Transformation'!$G$3+0.5*'Data Transformation'!$W$25,IF(C4787=1,D4787-'Data Transformation'!$W$25,FALSE))</f>
        <v>0</v>
      </c>
      <c r="E4786" t="str">
        <f t="array" ref="E4786">IF(ISLOGICAL(D4786),"",FREQUENCY(IF('Data Transformation'!$B$425:$B$8425='Bin Analysis'!$B4779,'Data Transformation'!$G$425:$G$8425),D4786))</f>
        <v/>
      </c>
      <c r="F4786" t="str">
        <f t="shared" si="597"/>
        <v/>
      </c>
      <c r="G4786">
        <f>Weighting!$H$10</f>
        <v>0</v>
      </c>
      <c r="H4786">
        <f t="array" ref="H4786">FREQUENCY(IF('Data Transformation'!$B$4:$B$8425=B4779,'Data Transformation'!$G$4:$G$8425),'Bin Analysis'!$B4786)</f>
        <v>3</v>
      </c>
      <c r="I4786">
        <f t="shared" si="598"/>
        <v>0</v>
      </c>
      <c r="J4786">
        <f t="shared" si="599"/>
        <v>0</v>
      </c>
      <c r="K4786">
        <f>J4786*Weighting!$W$10</f>
        <v>0</v>
      </c>
      <c r="M4786" s="14"/>
    </row>
    <row r="4787" spans="1:13" x14ac:dyDescent="0.45">
      <c r="A4787" s="32">
        <f>IF(Weighting!$P$11&gt;0,B4787,"")</f>
        <v>0.86404878020000009</v>
      </c>
      <c r="B4787">
        <f>Weighting!$C$11</f>
        <v>0.86404878020000009</v>
      </c>
      <c r="C4787">
        <f>Weighting!$F$11</f>
        <v>0</v>
      </c>
      <c r="D4787" t="b">
        <f>IF(C4787=1,'Data Transformation'!$G$3+0.5*'Data Transformation'!$W$25,IF(C4788=1,D4788-'Data Transformation'!$W$25,FALSE))</f>
        <v>0</v>
      </c>
      <c r="E4787" t="str">
        <f t="array" ref="E4787">IF(ISLOGICAL(D4787),"",FREQUENCY(IF('Data Transformation'!$B$425:$B$8425='Bin Analysis'!$B4779,'Data Transformation'!$G$425:$G$8425),D4787))</f>
        <v/>
      </c>
      <c r="F4787" t="str">
        <f t="shared" si="597"/>
        <v/>
      </c>
      <c r="G4787">
        <f>Weighting!$H$11</f>
        <v>0</v>
      </c>
      <c r="H4787">
        <f t="array" ref="H4787">FREQUENCY(IF('Data Transformation'!$B$4:$B$8425=B4779,'Data Transformation'!$G$4:$G$8425),'Bin Analysis'!$B4787)</f>
        <v>5</v>
      </c>
      <c r="I4787">
        <f t="shared" si="598"/>
        <v>2</v>
      </c>
      <c r="J4787">
        <f t="shared" si="599"/>
        <v>1</v>
      </c>
      <c r="K4787">
        <f>J4787*Weighting!$W$11</f>
        <v>3</v>
      </c>
      <c r="M4787" s="14"/>
    </row>
    <row r="4788" spans="1:13" x14ac:dyDescent="0.45">
      <c r="A4788" s="32">
        <f>IF(Weighting!$P$12&gt;0,B4788,"")</f>
        <v>0.96972357690000011</v>
      </c>
      <c r="B4788">
        <f>Weighting!$C$12</f>
        <v>0.96972357690000011</v>
      </c>
      <c r="C4788">
        <f>Weighting!$F$12</f>
        <v>0</v>
      </c>
      <c r="D4788">
        <f>IF(C4788=1,'Data Transformation'!$G$3+0.5*'Data Transformation'!$W$25,IF(C4789=1,D4789-'Data Transformation'!$W$25,FALSE))</f>
        <v>0.76999999999999991</v>
      </c>
      <c r="E4788">
        <f t="array" ref="E4788">IF(ISLOGICAL(D4788),"",FREQUENCY(IF('Data Transformation'!$B$425:$B$8425='Bin Analysis'!$B4779,'Data Transformation'!$G$425:$G$8425),D4788))</f>
        <v>3</v>
      </c>
      <c r="F4788" t="e">
        <f t="shared" si="597"/>
        <v>#VALUE!</v>
      </c>
      <c r="G4788">
        <f>Weighting!$H$12</f>
        <v>0</v>
      </c>
      <c r="H4788">
        <f t="array" ref="H4788">FREQUENCY(IF('Data Transformation'!$B$4:$B$8425=B4779,'Data Transformation'!$G$4:$G$8425),'Bin Analysis'!$B4788)</f>
        <v>11</v>
      </c>
      <c r="I4788">
        <f t="shared" si="598"/>
        <v>6</v>
      </c>
      <c r="J4788">
        <f t="shared" si="599"/>
        <v>1</v>
      </c>
      <c r="K4788">
        <f>J4788*Weighting!$W$12</f>
        <v>2</v>
      </c>
      <c r="M4788" s="14"/>
    </row>
    <row r="4789" spans="1:13" x14ac:dyDescent="0.45">
      <c r="A4789" s="32">
        <f>IF(Weighting!$P$13&gt;0,B4789,"")</f>
        <v>1.0753983736000001</v>
      </c>
      <c r="B4789">
        <f>Weighting!$C$13</f>
        <v>1.0753983736000001</v>
      </c>
      <c r="C4789">
        <f>Weighting!$F$13</f>
        <v>1</v>
      </c>
      <c r="D4789">
        <f>IF(C4789=1,'Data Transformation'!$G$3+0.5*'Data Transformation'!$W$25,IF(C4790=1,D4790-'Data Transformation'!$W$25,FALSE))</f>
        <v>1.17</v>
      </c>
      <c r="E4789">
        <f t="array" ref="E4789">IF(ISLOGICAL(D4789),"",FREQUENCY(IF('Data Transformation'!$B$425:$B$8425='Bin Analysis'!$B4779,'Data Transformation'!$G$425:$G$8425),D4789))</f>
        <v>19</v>
      </c>
      <c r="F4789">
        <f t="shared" si="597"/>
        <v>16</v>
      </c>
      <c r="G4789">
        <f>Weighting!$H$13</f>
        <v>0</v>
      </c>
      <c r="H4789">
        <f t="array" ref="H4789">FREQUENCY(IF('Data Transformation'!$B$4:$B$8425=B4779,'Data Transformation'!$G$4:$G$8425),'Bin Analysis'!$B4789)</f>
        <v>19</v>
      </c>
      <c r="I4789">
        <f t="shared" si="598"/>
        <v>8</v>
      </c>
      <c r="J4789">
        <f t="shared" si="599"/>
        <v>1</v>
      </c>
      <c r="K4789">
        <f>J4789*Weighting!$W$13</f>
        <v>1</v>
      </c>
      <c r="M4789" s="14"/>
    </row>
    <row r="4790" spans="1:13" x14ac:dyDescent="0.45">
      <c r="A4790" s="32">
        <f>IF(Weighting!$P$14&gt;0,B4790,"")</f>
        <v>1.1810731703000001</v>
      </c>
      <c r="B4790">
        <f>Weighting!$C$14</f>
        <v>1.1810731703000001</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20</v>
      </c>
      <c r="I4790">
        <f t="shared" si="598"/>
        <v>1</v>
      </c>
      <c r="J4790">
        <f t="shared" si="599"/>
        <v>1</v>
      </c>
      <c r="K4790">
        <f>J4790*Weighting!$W$14</f>
        <v>2</v>
      </c>
      <c r="M4790" s="14"/>
    </row>
    <row r="4791" spans="1:13" x14ac:dyDescent="0.45">
      <c r="A4791" s="32">
        <f>IF(Weighting!$P$15&gt;0,B4791,"")</f>
        <v>1.2867489670000001</v>
      </c>
      <c r="B4791">
        <f>Weighting!$C$15</f>
        <v>1.2867489670000001</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20</v>
      </c>
      <c r="I4791">
        <f t="shared" si="598"/>
        <v>0</v>
      </c>
      <c r="J4791">
        <f t="shared" si="599"/>
        <v>0</v>
      </c>
      <c r="K4791">
        <f>J4791*Weighting!$W$15</f>
        <v>0</v>
      </c>
      <c r="M4791" s="14"/>
    </row>
    <row r="4792" spans="1:13" x14ac:dyDescent="0.45">
      <c r="A4792" s="32" t="str">
        <f>IF(Weighting!$P$16&gt;0,B4792,"")</f>
        <v/>
      </c>
      <c r="B4792">
        <f>Weighting!$C$16</f>
        <v>1.3924227637000002</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20</v>
      </c>
      <c r="I4792">
        <f t="shared" si="598"/>
        <v>0</v>
      </c>
      <c r="J4792">
        <f t="shared" si="599"/>
        <v>0</v>
      </c>
      <c r="K4792">
        <f>J4792*Weighting!$W$16</f>
        <v>0</v>
      </c>
      <c r="M4792" s="14"/>
    </row>
    <row r="4793" spans="1:13" x14ac:dyDescent="0.45">
      <c r="A4793" s="32" t="str">
        <f>IF(Weighting!$P$17&gt;0,B4793,"")</f>
        <v/>
      </c>
      <c r="B4793">
        <f>Weighting!$C$17</f>
        <v>1.4980975604000002</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20</v>
      </c>
      <c r="I4793">
        <f t="shared" si="598"/>
        <v>0</v>
      </c>
      <c r="J4793">
        <f t="shared" si="599"/>
        <v>0</v>
      </c>
      <c r="K4793">
        <f>J4793*Weighting!$W$17</f>
        <v>0</v>
      </c>
      <c r="M4793" s="14"/>
    </row>
    <row r="4794" spans="1:13" x14ac:dyDescent="0.45">
      <c r="A4794" s="32" t="str">
        <f>IF(Weighting!$P$18&gt;0,B4794,"")</f>
        <v/>
      </c>
      <c r="B4794">
        <f>Weighting!$C$18</f>
        <v>1.6037723571000002</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20</v>
      </c>
      <c r="I4794">
        <f t="shared" si="598"/>
        <v>0</v>
      </c>
      <c r="J4794">
        <f t="shared" si="599"/>
        <v>0</v>
      </c>
      <c r="K4794">
        <f>J4794*Weighting!$W$18</f>
        <v>0</v>
      </c>
      <c r="M4794" s="14"/>
    </row>
    <row r="4795" spans="1:13" x14ac:dyDescent="0.45">
      <c r="A4795" s="32" t="str">
        <f>IF(Weighting!$P$19&gt;0,B4795,"")</f>
        <v/>
      </c>
      <c r="B4795">
        <f>Weighting!$C$19</f>
        <v>1.7094471538000002</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20</v>
      </c>
      <c r="I4795">
        <f t="shared" si="598"/>
        <v>0</v>
      </c>
      <c r="J4795">
        <f t="shared" si="599"/>
        <v>0</v>
      </c>
      <c r="K4795">
        <f>J4795*Weighting!$W$19</f>
        <v>0</v>
      </c>
      <c r="M4795" s="14"/>
    </row>
    <row r="4796" spans="1:13" x14ac:dyDescent="0.45">
      <c r="A4796" s="32" t="str">
        <f>IF(Weighting!$P$20&gt;0,B4796,"")</f>
        <v/>
      </c>
      <c r="B4796">
        <f>Weighting!$C$20</f>
        <v>1.8151219505000002</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20</v>
      </c>
      <c r="I4796">
        <f t="shared" si="598"/>
        <v>0</v>
      </c>
      <c r="J4796">
        <f t="shared" si="599"/>
        <v>0</v>
      </c>
      <c r="K4796">
        <f>J4796*Weighting!$W$20</f>
        <v>0</v>
      </c>
      <c r="M4796" s="14"/>
    </row>
    <row r="4797" spans="1:13" x14ac:dyDescent="0.45">
      <c r="A4797" s="32" t="str">
        <f>IF(Weighting!$P$21&gt;0,B4797,"")</f>
        <v/>
      </c>
      <c r="B4797">
        <f>Weighting!$C$21</f>
        <v>1.9207967472000003</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20</v>
      </c>
      <c r="I4797">
        <f t="shared" si="598"/>
        <v>0</v>
      </c>
      <c r="J4797">
        <f t="shared" si="599"/>
        <v>0</v>
      </c>
      <c r="K4797">
        <f>J4797*Weighting!$W$21</f>
        <v>0</v>
      </c>
      <c r="M4797" s="14"/>
    </row>
    <row r="4798" spans="1:13" x14ac:dyDescent="0.45">
      <c r="A4798" s="32" t="str">
        <f>IF(Weighting!$P$22&gt;0,B4798,"")</f>
        <v/>
      </c>
      <c r="B4798">
        <f>Weighting!$C$22</f>
        <v>2.0264715439000001</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20</v>
      </c>
      <c r="I4798">
        <f t="shared" si="598"/>
        <v>0</v>
      </c>
      <c r="J4798">
        <f t="shared" si="599"/>
        <v>0</v>
      </c>
      <c r="K4798">
        <f>J4798*Weighting!$W$22</f>
        <v>0</v>
      </c>
      <c r="M4798" s="14"/>
    </row>
    <row r="4799" spans="1:13" x14ac:dyDescent="0.45">
      <c r="A4799" s="32" t="str">
        <f>IF(Weighting!$P$23&gt;0,B4799,"")</f>
        <v/>
      </c>
      <c r="B4799">
        <f>Weighting!$C$23</f>
        <v>2.1321463405999999</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20</v>
      </c>
      <c r="I4799">
        <f t="shared" si="598"/>
        <v>0</v>
      </c>
      <c r="J4799">
        <f t="shared" si="599"/>
        <v>0</v>
      </c>
      <c r="K4799">
        <f>J4799*Weighting!$W$23</f>
        <v>0</v>
      </c>
      <c r="M4799" s="14"/>
    </row>
    <row r="4800" spans="1:13" x14ac:dyDescent="0.45">
      <c r="A4800" s="32" t="str">
        <f>IF(Weighting!$P$24&gt;0,B4800,"")</f>
        <v/>
      </c>
      <c r="B4800">
        <f>Weighting!$C$24</f>
        <v>2.2378211372999997</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20</v>
      </c>
      <c r="I4800">
        <f t="shared" si="598"/>
        <v>0</v>
      </c>
      <c r="J4800">
        <f t="shared" si="599"/>
        <v>0</v>
      </c>
      <c r="K4800">
        <f>J4800*Weighting!$W$24</f>
        <v>0</v>
      </c>
      <c r="M4800" s="14"/>
    </row>
    <row r="4801" spans="1:25" x14ac:dyDescent="0.45">
      <c r="A4801" s="32" t="str">
        <f>IF(Weighting!$P$25&gt;0,B4801,"")</f>
        <v/>
      </c>
      <c r="B4801">
        <f>Weighting!$C$25</f>
        <v>2.3434959339999994</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20</v>
      </c>
      <c r="I4801">
        <f t="shared" si="598"/>
        <v>0</v>
      </c>
      <c r="J4801">
        <f t="shared" si="599"/>
        <v>0</v>
      </c>
      <c r="K4801">
        <f>J4801*Weighting!$W$25</f>
        <v>0</v>
      </c>
      <c r="M4801" s="14"/>
    </row>
    <row r="4802" spans="1:25" x14ac:dyDescent="0.45">
      <c r="N4802" s="57"/>
      <c r="O4802"/>
      <c r="P4802"/>
      <c r="Q4802"/>
      <c r="R4802"/>
    </row>
    <row r="4803" spans="1:25" ht="23.15" x14ac:dyDescent="0.6">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18</v>
      </c>
      <c r="N4803" s="27">
        <f>IF('Input and Summary Results'!$J$16="minimum",'Bin Analysis'!X4804/(M4803-1),'Bin Analysis'!Y4803/('Bin Analysis'!M4803-1))</f>
        <v>0</v>
      </c>
      <c r="O4803" s="27">
        <f>IF(M4803=FALSE,NA(),(VLOOKUP(1,C4806:K4825,4,FALSE))/(M4803-1))</f>
        <v>0.94117647058823528</v>
      </c>
      <c r="P4803" s="27">
        <f>IF(M4803=FALSE,NA(),SUM(J4806:J4825)/Weighting!$S$5)</f>
        <v>0.4</v>
      </c>
      <c r="Q4803" s="27">
        <f>IF(M4803=FALSE,NA(),SUM(K4806:K4825)/Weighting!$S$6)</f>
        <v>0.30434782608695654</v>
      </c>
      <c r="R4803" s="27">
        <f>IF(M4803=FALSE,NA(),(VLOOKUP(1,G4806:K4825,3,FALSE))/(M4803-1))</f>
        <v>5.8823529411764705E-2</v>
      </c>
      <c r="S4803" s="22" t="str">
        <f>IF(M4803=FALSE,NA(),IF(SUM(J4806:J4825)=2,"yes","no"))</f>
        <v>no</v>
      </c>
      <c r="X4803" s="2" cm="2">
        <f t="array" ref="X4803:X4804">FREQUENCY(IF('Data Transformation'!$B$425:$B$6424='Bin Analysis'!L4803,'Data Transformation'!$G$425:$G$6424),'Data Transformation'!$U$11)</f>
        <v>17</v>
      </c>
      <c r="Y4803" s="2" cm="2">
        <f t="array" ref="Y4803:Y4804">FREQUENCY(IF('Data Transformation'!$B$425:$B$6424='Bin Analysis'!L4803,'Data Transformation'!$G$425:$G$6424),'Data Transformation'!$U$12)</f>
        <v>1</v>
      </c>
    </row>
    <row r="4804" spans="1:25" x14ac:dyDescent="0.45">
      <c r="A4804" s="14" t="s">
        <v>67</v>
      </c>
      <c r="B4804" t="s">
        <v>47</v>
      </c>
      <c r="C4804" t="s">
        <v>5</v>
      </c>
      <c r="D4804" t="s">
        <v>100</v>
      </c>
      <c r="E4804" t="s">
        <v>101</v>
      </c>
      <c r="F4804" t="s">
        <v>102</v>
      </c>
      <c r="G4804" t="s">
        <v>70</v>
      </c>
      <c r="H4804" t="s">
        <v>31</v>
      </c>
      <c r="I4804" t="s">
        <v>32</v>
      </c>
      <c r="J4804" t="s">
        <v>46</v>
      </c>
      <c r="K4804" s="14" t="s">
        <v>45</v>
      </c>
      <c r="M4804" s="14"/>
      <c r="X4804" s="2">
        <v>0</v>
      </c>
      <c r="Y4804" s="2">
        <v>16</v>
      </c>
    </row>
    <row r="4805" spans="1:25" x14ac:dyDescent="0.4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45">
      <c r="A4806" s="32">
        <f>IF(Weighting!$P$6&gt;0,B4806,"")</f>
        <v>0.3356747967</v>
      </c>
      <c r="B4806">
        <f>Weighting!$C$6</f>
        <v>0.3356747967</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45">
      <c r="A4807" s="32">
        <f>IF(Weighting!$P$7&gt;0,B4807,"")</f>
        <v>0.44134959340000002</v>
      </c>
      <c r="B4807">
        <f>Weighting!$C$7</f>
        <v>0.44134959340000002</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1</v>
      </c>
      <c r="I4807">
        <f t="shared" ref="I4807:I4825" si="601">H4807-H4806</f>
        <v>0</v>
      </c>
      <c r="J4807">
        <f>IF(I4807=0,0,1)</f>
        <v>0</v>
      </c>
      <c r="K4807">
        <f>J4807*Weighting!$W$7</f>
        <v>0</v>
      </c>
      <c r="M4807" s="14"/>
    </row>
    <row r="4808" spans="1:25" x14ac:dyDescent="0.45">
      <c r="A4808" s="32">
        <f>IF(Weighting!$P$8&gt;0,B4808,"")</f>
        <v>0.54702439010000004</v>
      </c>
      <c r="B4808">
        <f>Weighting!$C$8</f>
        <v>0.54702439010000004</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1</v>
      </c>
      <c r="I4808">
        <f t="shared" si="601"/>
        <v>0</v>
      </c>
      <c r="J4808">
        <f t="shared" ref="J4808:J4825" si="602">IF(I4808=0,0,1)</f>
        <v>0</v>
      </c>
      <c r="K4808">
        <f>J4808*Weighting!$W$8</f>
        <v>0</v>
      </c>
      <c r="M4808" s="14"/>
    </row>
    <row r="4809" spans="1:25" x14ac:dyDescent="0.45">
      <c r="A4809" s="32">
        <f>IF(Weighting!$P$9&gt;0,B4809,"")</f>
        <v>0.65269918680000005</v>
      </c>
      <c r="B4809" s="50">
        <f>Weighting!$C$9</f>
        <v>0.65269918680000005</v>
      </c>
      <c r="C4809">
        <f>Weighting!$F$9</f>
        <v>0</v>
      </c>
      <c r="D4809" t="b">
        <f>IF(C4809=1,'Data Transformation'!$G$3+0.5*'Data Transformation'!$W$25,IF(C4810=1,D4810-'Data Transformation'!$W$25,FALSE))</f>
        <v>0</v>
      </c>
      <c r="E4809" t="str">
        <f t="array" ref="E4809">IF(ISLOGICAL(D4809),"",FREQUENCY(IF('Data Transformation'!$B$425:$B$8425='Bin Analysis'!$B4803,'Data Transformation'!$G$425:$G$8425),D4809))</f>
        <v/>
      </c>
      <c r="F4809" t="str">
        <f t="shared" si="600"/>
        <v/>
      </c>
      <c r="G4809">
        <f>Weighting!$H$9</f>
        <v>0</v>
      </c>
      <c r="H4809">
        <f t="array" ref="H4809">FREQUENCY(IF('Data Transformation'!$B$4:$B$8425=B4803,'Data Transformation'!$G$4:$G$8425),'Bin Analysis'!$B4809)</f>
        <v>1</v>
      </c>
      <c r="I4809">
        <f t="shared" si="601"/>
        <v>0</v>
      </c>
      <c r="J4809">
        <f t="shared" si="602"/>
        <v>0</v>
      </c>
      <c r="K4809">
        <f>J4809*Weighting!$W$9</f>
        <v>0</v>
      </c>
      <c r="M4809" s="14"/>
    </row>
    <row r="4810" spans="1:25" x14ac:dyDescent="0.45">
      <c r="A4810" s="32">
        <f>IF(Weighting!$P$10&gt;0,B4810,"")</f>
        <v>0.75837398350000007</v>
      </c>
      <c r="B4810">
        <f>Weighting!$C$10</f>
        <v>0.75837398350000007</v>
      </c>
      <c r="C4810">
        <f>Weighting!$F$10</f>
        <v>0</v>
      </c>
      <c r="D4810" t="b">
        <f>IF(C4810=1,'Data Transformation'!$G$3+0.5*'Data Transformation'!$W$25,IF(C4811=1,D4811-'Data Transformation'!$W$25,FALSE))</f>
        <v>0</v>
      </c>
      <c r="E4810" t="str">
        <f t="array" ref="E4810">IF(ISLOGICAL(D4810),"",FREQUENCY(IF('Data Transformation'!$B$425:$B$8425='Bin Analysis'!$B4803,'Data Transformation'!$G$425:$G$8425),D4810))</f>
        <v/>
      </c>
      <c r="F4810" t="str">
        <f t="shared" si="600"/>
        <v/>
      </c>
      <c r="G4810">
        <f>Weighting!$H$10</f>
        <v>0</v>
      </c>
      <c r="H4810">
        <f t="array" ref="H4810">FREQUENCY(IF('Data Transformation'!$B$4:$B$8425=B4803,'Data Transformation'!$G$4:$G$8425),'Bin Analysis'!$B4810)</f>
        <v>1</v>
      </c>
      <c r="I4810">
        <f t="shared" si="601"/>
        <v>0</v>
      </c>
      <c r="J4810">
        <f t="shared" si="602"/>
        <v>0</v>
      </c>
      <c r="K4810">
        <f>J4810*Weighting!$W$10</f>
        <v>0</v>
      </c>
      <c r="M4810" s="14"/>
    </row>
    <row r="4811" spans="1:25" x14ac:dyDescent="0.45">
      <c r="A4811" s="32">
        <f>IF(Weighting!$P$11&gt;0,B4811,"")</f>
        <v>0.86404878020000009</v>
      </c>
      <c r="B4811">
        <f>Weighting!$C$11</f>
        <v>0.86404878020000009</v>
      </c>
      <c r="C4811">
        <f>Weighting!$F$11</f>
        <v>0</v>
      </c>
      <c r="D4811" t="b">
        <f>IF(C4811=1,'Data Transformation'!$G$3+0.5*'Data Transformation'!$W$25,IF(C4812=1,D4812-'Data Transformation'!$W$25,FALSE))</f>
        <v>0</v>
      </c>
      <c r="E4811" t="str">
        <f t="array" ref="E4811">IF(ISLOGICAL(D4811),"",FREQUENCY(IF('Data Transformation'!$B$425:$B$8425='Bin Analysis'!$B4803,'Data Transformation'!$G$425:$G$8425),D4811))</f>
        <v/>
      </c>
      <c r="F4811" t="str">
        <f t="shared" si="600"/>
        <v/>
      </c>
      <c r="G4811">
        <f>Weighting!$H$11</f>
        <v>0</v>
      </c>
      <c r="H4811">
        <f t="array" ref="H4811">FREQUENCY(IF('Data Transformation'!$B$4:$B$8425=B4803,'Data Transformation'!$G$4:$G$8425),'Bin Analysis'!$B4811)</f>
        <v>2</v>
      </c>
      <c r="I4811">
        <f t="shared" si="601"/>
        <v>1</v>
      </c>
      <c r="J4811">
        <f t="shared" si="602"/>
        <v>1</v>
      </c>
      <c r="K4811">
        <f>J4811*Weighting!$W$11</f>
        <v>3</v>
      </c>
      <c r="M4811" s="14"/>
    </row>
    <row r="4812" spans="1:25" x14ac:dyDescent="0.45">
      <c r="A4812" s="32">
        <f>IF(Weighting!$P$12&gt;0,B4812,"")</f>
        <v>0.96972357690000011</v>
      </c>
      <c r="B4812">
        <f>Weighting!$C$12</f>
        <v>0.96972357690000011</v>
      </c>
      <c r="C4812">
        <f>Weighting!$F$12</f>
        <v>0</v>
      </c>
      <c r="D4812">
        <f>IF(C4812=1,'Data Transformation'!$G$3+0.5*'Data Transformation'!$W$25,IF(C4813=1,D4813-'Data Transformation'!$W$25,FALSE))</f>
        <v>0.76999999999999991</v>
      </c>
      <c r="E4812">
        <f t="array" ref="E4812">IF(ISLOGICAL(D4812),"",FREQUENCY(IF('Data Transformation'!$B$425:$B$8425='Bin Analysis'!$B4803,'Data Transformation'!$G$425:$G$8425),D4812))</f>
        <v>1</v>
      </c>
      <c r="F4812" t="e">
        <f t="shared" si="600"/>
        <v>#VALUE!</v>
      </c>
      <c r="G4812">
        <f>Weighting!$H$12</f>
        <v>0</v>
      </c>
      <c r="H4812">
        <f t="array" ref="H4812">FREQUENCY(IF('Data Transformation'!$B$4:$B$8425=B4803,'Data Transformation'!$G$4:$G$8425),'Bin Analysis'!$B4812)</f>
        <v>7</v>
      </c>
      <c r="I4812">
        <f t="shared" si="601"/>
        <v>5</v>
      </c>
      <c r="J4812">
        <f t="shared" si="602"/>
        <v>1</v>
      </c>
      <c r="K4812">
        <f>J4812*Weighting!$W$12</f>
        <v>2</v>
      </c>
      <c r="M4812" s="14"/>
    </row>
    <row r="4813" spans="1:25" x14ac:dyDescent="0.45">
      <c r="A4813" s="32">
        <f>IF(Weighting!$P$13&gt;0,B4813,"")</f>
        <v>1.0753983736000001</v>
      </c>
      <c r="B4813">
        <f>Weighting!$C$13</f>
        <v>1.0753983736000001</v>
      </c>
      <c r="C4813">
        <f>Weighting!$F$13</f>
        <v>1</v>
      </c>
      <c r="D4813">
        <f>IF(C4813=1,'Data Transformation'!$G$3+0.5*'Data Transformation'!$W$25,IF(C4814=1,D4814-'Data Transformation'!$W$25,FALSE))</f>
        <v>1.17</v>
      </c>
      <c r="E4813">
        <f t="array" ref="E4813">IF(ISLOGICAL(D4813),"",FREQUENCY(IF('Data Transformation'!$B$425:$B$8425='Bin Analysis'!$B4803,'Data Transformation'!$G$425:$G$8425),D4813))</f>
        <v>17</v>
      </c>
      <c r="F4813">
        <f t="shared" si="600"/>
        <v>16</v>
      </c>
      <c r="G4813">
        <f>Weighting!$H$13</f>
        <v>0</v>
      </c>
      <c r="H4813">
        <f t="array" ref="H4813">FREQUENCY(IF('Data Transformation'!$B$4:$B$8425=B4803,'Data Transformation'!$G$4:$G$8425),'Bin Analysis'!$B4813)</f>
        <v>18</v>
      </c>
      <c r="I4813">
        <f t="shared" si="601"/>
        <v>11</v>
      </c>
      <c r="J4813">
        <f t="shared" si="602"/>
        <v>1</v>
      </c>
      <c r="K4813">
        <f>J4813*Weighting!$W$13</f>
        <v>1</v>
      </c>
      <c r="M4813" s="14"/>
    </row>
    <row r="4814" spans="1:25" x14ac:dyDescent="0.45">
      <c r="A4814" s="32">
        <f>IF(Weighting!$P$14&gt;0,B4814,"")</f>
        <v>1.1810731703000001</v>
      </c>
      <c r="B4814">
        <f>Weighting!$C$14</f>
        <v>1.1810731703000001</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18</v>
      </c>
      <c r="I4814">
        <f t="shared" si="601"/>
        <v>0</v>
      </c>
      <c r="J4814">
        <f t="shared" si="602"/>
        <v>0</v>
      </c>
      <c r="K4814">
        <f>J4814*Weighting!$W$14</f>
        <v>0</v>
      </c>
      <c r="M4814" s="14"/>
    </row>
    <row r="4815" spans="1:25" x14ac:dyDescent="0.45">
      <c r="A4815" s="32">
        <f>IF(Weighting!$P$15&gt;0,B4815,"")</f>
        <v>1.2867489670000001</v>
      </c>
      <c r="B4815">
        <f>Weighting!$C$15</f>
        <v>1.2867489670000001</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18</v>
      </c>
      <c r="I4815">
        <f t="shared" si="601"/>
        <v>0</v>
      </c>
      <c r="J4815">
        <f t="shared" si="602"/>
        <v>0</v>
      </c>
      <c r="K4815">
        <f>J4815*Weighting!$W$15</f>
        <v>0</v>
      </c>
      <c r="M4815" s="14"/>
    </row>
    <row r="4816" spans="1:25" x14ac:dyDescent="0.45">
      <c r="A4816" s="32" t="str">
        <f>IF(Weighting!$P$16&gt;0,B4816,"")</f>
        <v/>
      </c>
      <c r="B4816">
        <f>Weighting!$C$16</f>
        <v>1.3924227637000002</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18</v>
      </c>
      <c r="I4816">
        <f t="shared" si="601"/>
        <v>0</v>
      </c>
      <c r="J4816">
        <f t="shared" si="602"/>
        <v>0</v>
      </c>
      <c r="K4816">
        <f>J4816*Weighting!$W$16</f>
        <v>0</v>
      </c>
      <c r="M4816" s="14"/>
    </row>
    <row r="4817" spans="1:25" x14ac:dyDescent="0.45">
      <c r="A4817" s="32" t="str">
        <f>IF(Weighting!$P$17&gt;0,B4817,"")</f>
        <v/>
      </c>
      <c r="B4817">
        <f>Weighting!$C$17</f>
        <v>1.4980975604000002</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18</v>
      </c>
      <c r="I4817">
        <f t="shared" si="601"/>
        <v>0</v>
      </c>
      <c r="J4817">
        <f t="shared" si="602"/>
        <v>0</v>
      </c>
      <c r="K4817">
        <f>J4817*Weighting!$W$17</f>
        <v>0</v>
      </c>
      <c r="M4817" s="14"/>
    </row>
    <row r="4818" spans="1:25" x14ac:dyDescent="0.45">
      <c r="A4818" s="32" t="str">
        <f>IF(Weighting!$P$18&gt;0,B4818,"")</f>
        <v/>
      </c>
      <c r="B4818">
        <f>Weighting!$C$18</f>
        <v>1.6037723571000002</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18</v>
      </c>
      <c r="I4818">
        <f t="shared" si="601"/>
        <v>0</v>
      </c>
      <c r="J4818">
        <f t="shared" si="602"/>
        <v>0</v>
      </c>
      <c r="K4818">
        <f>J4818*Weighting!$W$18</f>
        <v>0</v>
      </c>
      <c r="M4818" s="14"/>
    </row>
    <row r="4819" spans="1:25" x14ac:dyDescent="0.45">
      <c r="A4819" s="32" t="str">
        <f>IF(Weighting!$P$19&gt;0,B4819,"")</f>
        <v/>
      </c>
      <c r="B4819">
        <f>Weighting!$C$19</f>
        <v>1.7094471538000002</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18</v>
      </c>
      <c r="I4819">
        <f t="shared" si="601"/>
        <v>0</v>
      </c>
      <c r="J4819">
        <f t="shared" si="602"/>
        <v>0</v>
      </c>
      <c r="K4819">
        <f>J4819*Weighting!$W$19</f>
        <v>0</v>
      </c>
      <c r="M4819" s="14"/>
    </row>
    <row r="4820" spans="1:25" x14ac:dyDescent="0.45">
      <c r="A4820" s="32" t="str">
        <f>IF(Weighting!$P$20&gt;0,B4820,"")</f>
        <v/>
      </c>
      <c r="B4820">
        <f>Weighting!$C$20</f>
        <v>1.8151219505000002</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18</v>
      </c>
      <c r="I4820">
        <f t="shared" si="601"/>
        <v>0</v>
      </c>
      <c r="J4820">
        <f t="shared" si="602"/>
        <v>0</v>
      </c>
      <c r="K4820">
        <f>J4820*Weighting!$W$20</f>
        <v>0</v>
      </c>
      <c r="M4820" s="14"/>
    </row>
    <row r="4821" spans="1:25" x14ac:dyDescent="0.45">
      <c r="A4821" s="32" t="str">
        <f>IF(Weighting!$P$21&gt;0,B4821,"")</f>
        <v/>
      </c>
      <c r="B4821">
        <f>Weighting!$C$21</f>
        <v>1.9207967472000003</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18</v>
      </c>
      <c r="I4821">
        <f t="shared" si="601"/>
        <v>0</v>
      </c>
      <c r="J4821">
        <f t="shared" si="602"/>
        <v>0</v>
      </c>
      <c r="K4821">
        <f>J4821*Weighting!$W$21</f>
        <v>0</v>
      </c>
      <c r="M4821" s="14"/>
    </row>
    <row r="4822" spans="1:25" x14ac:dyDescent="0.45">
      <c r="A4822" s="32" t="str">
        <f>IF(Weighting!$P$22&gt;0,B4822,"")</f>
        <v/>
      </c>
      <c r="B4822">
        <f>Weighting!$C$22</f>
        <v>2.0264715439000001</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18</v>
      </c>
      <c r="I4822">
        <f t="shared" si="601"/>
        <v>0</v>
      </c>
      <c r="J4822">
        <f t="shared" si="602"/>
        <v>0</v>
      </c>
      <c r="K4822">
        <f>J4822*Weighting!$W$22</f>
        <v>0</v>
      </c>
      <c r="M4822" s="14"/>
    </row>
    <row r="4823" spans="1:25" x14ac:dyDescent="0.45">
      <c r="A4823" s="32" t="str">
        <f>IF(Weighting!$P$23&gt;0,B4823,"")</f>
        <v/>
      </c>
      <c r="B4823">
        <f>Weighting!$C$23</f>
        <v>2.1321463405999999</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18</v>
      </c>
      <c r="I4823">
        <f t="shared" si="601"/>
        <v>0</v>
      </c>
      <c r="J4823">
        <f t="shared" si="602"/>
        <v>0</v>
      </c>
      <c r="K4823">
        <f>J4823*Weighting!$W$23</f>
        <v>0</v>
      </c>
      <c r="M4823" s="14"/>
    </row>
    <row r="4824" spans="1:25" x14ac:dyDescent="0.45">
      <c r="A4824" s="32" t="str">
        <f>IF(Weighting!$P$24&gt;0,B4824,"")</f>
        <v/>
      </c>
      <c r="B4824">
        <f>Weighting!$C$24</f>
        <v>2.2378211372999997</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18</v>
      </c>
      <c r="I4824">
        <f t="shared" si="601"/>
        <v>0</v>
      </c>
      <c r="J4824">
        <f t="shared" si="602"/>
        <v>0</v>
      </c>
      <c r="K4824">
        <f>J4824*Weighting!$W$24</f>
        <v>0</v>
      </c>
      <c r="M4824" s="14"/>
    </row>
    <row r="4825" spans="1:25" x14ac:dyDescent="0.45">
      <c r="A4825" s="32" t="str">
        <f>IF(Weighting!$P$25&gt;0,B4825,"")</f>
        <v/>
      </c>
      <c r="B4825">
        <f>Weighting!$C$25</f>
        <v>2.3434959339999994</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18</v>
      </c>
      <c r="I4825">
        <f t="shared" si="601"/>
        <v>0</v>
      </c>
      <c r="J4825">
        <f t="shared" si="602"/>
        <v>0</v>
      </c>
      <c r="K4825">
        <f>J4825*Weighting!$W$25</f>
        <v>0</v>
      </c>
      <c r="M4825" s="14"/>
    </row>
    <row r="4826" spans="1:25" x14ac:dyDescent="0.45">
      <c r="O4826"/>
      <c r="P4826"/>
      <c r="Q4826"/>
      <c r="R4826"/>
    </row>
    <row r="4827" spans="1:25" ht="23.15" x14ac:dyDescent="0.6">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20</v>
      </c>
      <c r="N4827" s="27">
        <f>IF('Input and Summary Results'!$J$16="minimum",'Bin Analysis'!X4828/(M4827-1),'Bin Analysis'!Y4827/('Bin Analysis'!M4827-1))</f>
        <v>0</v>
      </c>
      <c r="O4827" s="27">
        <f>IF(M4827=FALSE,NA(),(VLOOKUP(1,C4830:K4849,4,FALSE))/(M4827-1))</f>
        <v>0</v>
      </c>
      <c r="P4827" s="27">
        <f>IF(M4827=FALSE,NA(),SUM(J4830:J4849)/Weighting!$S$5)</f>
        <v>0.5</v>
      </c>
      <c r="Q4827" s="27">
        <f>IF(M4827=FALSE,NA(),SUM(K4830:K4849)/Weighting!$S$6)</f>
        <v>0.43478260869565216</v>
      </c>
      <c r="R4827" s="27">
        <f>IF(M4827=FALSE,NA(),(VLOOKUP(1,G4830:K4849,3,FALSE))/(M4827-1))</f>
        <v>0.68421052631578949</v>
      </c>
      <c r="S4827" s="22" t="str">
        <f>IF(M4827=FALSE,NA(),IF(SUM(J4830:J4849)=2,"yes","no"))</f>
        <v>no</v>
      </c>
      <c r="X4827" s="2" cm="2">
        <f t="array" ref="X4827:X4828">FREQUENCY(IF('Data Transformation'!$B$425:$B$6424='Bin Analysis'!L4827,'Data Transformation'!$G$425:$G$6424),'Data Transformation'!$U$11)</f>
        <v>19</v>
      </c>
      <c r="Y4827" s="2" cm="2">
        <f t="array" ref="Y4827:Y4828">FREQUENCY(IF('Data Transformation'!$B$425:$B$6424='Bin Analysis'!L4827,'Data Transformation'!$G$425:$G$6424),'Data Transformation'!$U$12)</f>
        <v>19</v>
      </c>
    </row>
    <row r="4828" spans="1:25" x14ac:dyDescent="0.45">
      <c r="A4828" s="14" t="s">
        <v>67</v>
      </c>
      <c r="B4828" t="s">
        <v>47</v>
      </c>
      <c r="C4828" t="s">
        <v>5</v>
      </c>
      <c r="D4828" t="s">
        <v>100</v>
      </c>
      <c r="E4828" t="s">
        <v>101</v>
      </c>
      <c r="F4828" t="s">
        <v>102</v>
      </c>
      <c r="G4828" t="s">
        <v>70</v>
      </c>
      <c r="H4828" t="s">
        <v>31</v>
      </c>
      <c r="I4828" t="s">
        <v>32</v>
      </c>
      <c r="J4828" t="s">
        <v>46</v>
      </c>
      <c r="K4828" s="14" t="s">
        <v>45</v>
      </c>
      <c r="M4828" s="14"/>
      <c r="X4828" s="2">
        <v>0</v>
      </c>
      <c r="Y4828" s="2">
        <v>0</v>
      </c>
    </row>
    <row r="4829" spans="1:25" x14ac:dyDescent="0.4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45">
      <c r="A4830" s="32">
        <f>IF(Weighting!$P$6&gt;0,B4830,"")</f>
        <v>0.3356747967</v>
      </c>
      <c r="B4830">
        <f>Weighting!$C$6</f>
        <v>0.3356747967</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13</v>
      </c>
      <c r="I4830">
        <f>H4830-H4829</f>
        <v>13</v>
      </c>
      <c r="J4830">
        <f>IF(I4830=0,0,1)</f>
        <v>1</v>
      </c>
      <c r="K4830">
        <f>J4830*Weighting!$W$6</f>
        <v>1</v>
      </c>
      <c r="M4830" s="14"/>
    </row>
    <row r="4831" spans="1:25" x14ac:dyDescent="0.45">
      <c r="A4831" s="32">
        <f>IF(Weighting!$P$7&gt;0,B4831,"")</f>
        <v>0.44134959340000002</v>
      </c>
      <c r="B4831">
        <f>Weighting!$C$7</f>
        <v>0.44134959340000002</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14</v>
      </c>
      <c r="I4831">
        <f t="shared" ref="I4831:I4849" si="604">H4831-H4830</f>
        <v>1</v>
      </c>
      <c r="J4831">
        <f>IF(I4831=0,0,1)</f>
        <v>1</v>
      </c>
      <c r="K4831">
        <f>J4831*Weighting!$W$7</f>
        <v>2</v>
      </c>
      <c r="M4831" s="14"/>
    </row>
    <row r="4832" spans="1:25" x14ac:dyDescent="0.45">
      <c r="A4832" s="32">
        <f>IF(Weighting!$P$8&gt;0,B4832,"")</f>
        <v>0.54702439010000004</v>
      </c>
      <c r="B4832">
        <f>Weighting!$C$8</f>
        <v>0.54702439010000004</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17</v>
      </c>
      <c r="I4832">
        <f t="shared" si="604"/>
        <v>3</v>
      </c>
      <c r="J4832">
        <f t="shared" ref="J4832:J4849" si="605">IF(I4832=0,0,1)</f>
        <v>1</v>
      </c>
      <c r="K4832">
        <f>J4832*Weighting!$W$8</f>
        <v>3</v>
      </c>
      <c r="M4832" s="14"/>
    </row>
    <row r="4833" spans="1:13" x14ac:dyDescent="0.45">
      <c r="A4833" s="32">
        <f>IF(Weighting!$P$9&gt;0,B4833,"")</f>
        <v>0.65269918680000005</v>
      </c>
      <c r="B4833" s="50">
        <f>Weighting!$C$9</f>
        <v>0.65269918680000005</v>
      </c>
      <c r="C4833">
        <f>Weighting!$F$9</f>
        <v>0</v>
      </c>
      <c r="D4833" t="b">
        <f>IF(C4833=1,'Data Transformation'!$G$3+0.5*'Data Transformation'!$W$25,IF(C4834=1,D4834-'Data Transformation'!$W$25,FALSE))</f>
        <v>0</v>
      </c>
      <c r="E4833" t="str">
        <f t="array" ref="E4833">IF(ISLOGICAL(D4833),"",FREQUENCY(IF('Data Transformation'!$B$425:$B$8425='Bin Analysis'!$B4827,'Data Transformation'!$G$425:$G$8425),D4833))</f>
        <v/>
      </c>
      <c r="F4833" t="str">
        <f t="shared" si="603"/>
        <v/>
      </c>
      <c r="G4833">
        <f>Weighting!$H$9</f>
        <v>0</v>
      </c>
      <c r="H4833">
        <f t="array" ref="H4833">FREQUENCY(IF('Data Transformation'!$B$4:$B$8425=B4827,'Data Transformation'!$G$4:$G$8425),'Bin Analysis'!$B4833)</f>
        <v>19</v>
      </c>
      <c r="I4833">
        <f t="shared" si="604"/>
        <v>2</v>
      </c>
      <c r="J4833">
        <f t="shared" si="605"/>
        <v>1</v>
      </c>
      <c r="K4833">
        <f>J4833*Weighting!$W$9</f>
        <v>3</v>
      </c>
      <c r="M4833" s="14"/>
    </row>
    <row r="4834" spans="1:13" x14ac:dyDescent="0.45">
      <c r="A4834" s="32">
        <f>IF(Weighting!$P$10&gt;0,B4834,"")</f>
        <v>0.75837398350000007</v>
      </c>
      <c r="B4834">
        <f>Weighting!$C$10</f>
        <v>0.75837398350000007</v>
      </c>
      <c r="C4834">
        <f>Weighting!$F$10</f>
        <v>0</v>
      </c>
      <c r="D4834" t="b">
        <f>IF(C4834=1,'Data Transformation'!$G$3+0.5*'Data Transformation'!$W$25,IF(C4835=1,D4835-'Data Transformation'!$W$25,FALSE))</f>
        <v>0</v>
      </c>
      <c r="E4834" t="str">
        <f t="array" ref="E4834">IF(ISLOGICAL(D4834),"",FREQUENCY(IF('Data Transformation'!$B$425:$B$8425='Bin Analysis'!$B4827,'Data Transformation'!$G$425:$G$8425),D4834))</f>
        <v/>
      </c>
      <c r="F4834" t="str">
        <f t="shared" si="603"/>
        <v/>
      </c>
      <c r="G4834">
        <f>Weighting!$H$10</f>
        <v>0</v>
      </c>
      <c r="H4834">
        <f t="array" ref="H4834">FREQUENCY(IF('Data Transformation'!$B$4:$B$8425=B4827,'Data Transformation'!$G$4:$G$8425),'Bin Analysis'!$B4834)</f>
        <v>19</v>
      </c>
      <c r="I4834">
        <f t="shared" si="604"/>
        <v>0</v>
      </c>
      <c r="J4834">
        <f t="shared" si="605"/>
        <v>0</v>
      </c>
      <c r="K4834">
        <f>J4834*Weighting!$W$10</f>
        <v>0</v>
      </c>
      <c r="M4834" s="14"/>
    </row>
    <row r="4835" spans="1:13" x14ac:dyDescent="0.45">
      <c r="A4835" s="32">
        <f>IF(Weighting!$P$11&gt;0,B4835,"")</f>
        <v>0.86404878020000009</v>
      </c>
      <c r="B4835">
        <f>Weighting!$C$11</f>
        <v>0.86404878020000009</v>
      </c>
      <c r="C4835">
        <f>Weighting!$F$11</f>
        <v>0</v>
      </c>
      <c r="D4835" t="b">
        <f>IF(C4835=1,'Data Transformation'!$G$3+0.5*'Data Transformation'!$W$25,IF(C4836=1,D4836-'Data Transformation'!$W$25,FALSE))</f>
        <v>0</v>
      </c>
      <c r="E4835" t="str">
        <f t="array" ref="E4835">IF(ISLOGICAL(D4835),"",FREQUENCY(IF('Data Transformation'!$B$425:$B$8425='Bin Analysis'!$B4827,'Data Transformation'!$G$425:$G$8425),D4835))</f>
        <v/>
      </c>
      <c r="F4835" t="str">
        <f t="shared" si="603"/>
        <v/>
      </c>
      <c r="G4835">
        <f>Weighting!$H$11</f>
        <v>0</v>
      </c>
      <c r="H4835">
        <f t="array" ref="H4835">FREQUENCY(IF('Data Transformation'!$B$4:$B$8425=B4827,'Data Transformation'!$G$4:$G$8425),'Bin Analysis'!$B4835)</f>
        <v>19</v>
      </c>
      <c r="I4835">
        <f t="shared" si="604"/>
        <v>0</v>
      </c>
      <c r="J4835">
        <f t="shared" si="605"/>
        <v>0</v>
      </c>
      <c r="K4835">
        <f>J4835*Weighting!$W$11</f>
        <v>0</v>
      </c>
      <c r="M4835" s="14"/>
    </row>
    <row r="4836" spans="1:13" x14ac:dyDescent="0.45">
      <c r="A4836" s="32">
        <f>IF(Weighting!$P$12&gt;0,B4836,"")</f>
        <v>0.96972357690000011</v>
      </c>
      <c r="B4836">
        <f>Weighting!$C$12</f>
        <v>0.96972357690000011</v>
      </c>
      <c r="C4836">
        <f>Weighting!$F$12</f>
        <v>0</v>
      </c>
      <c r="D4836">
        <f>IF(C4836=1,'Data Transformation'!$G$3+0.5*'Data Transformation'!$W$25,IF(C4837=1,D4837-'Data Transformation'!$W$25,FALSE))</f>
        <v>0.76999999999999991</v>
      </c>
      <c r="E4836">
        <f t="array" ref="E4836">IF(ISLOGICAL(D4836),"",FREQUENCY(IF('Data Transformation'!$B$425:$B$8425='Bin Analysis'!$B4827,'Data Transformation'!$G$425:$G$8425),D4836))</f>
        <v>19</v>
      </c>
      <c r="F4836" t="e">
        <f t="shared" si="603"/>
        <v>#VALUE!</v>
      </c>
      <c r="G4836">
        <f>Weighting!$H$12</f>
        <v>0</v>
      </c>
      <c r="H4836">
        <f t="array" ref="H4836">FREQUENCY(IF('Data Transformation'!$B$4:$B$8425=B4827,'Data Transformation'!$G$4:$G$8425),'Bin Analysis'!$B4836)</f>
        <v>19</v>
      </c>
      <c r="I4836">
        <f t="shared" si="604"/>
        <v>0</v>
      </c>
      <c r="J4836">
        <f t="shared" si="605"/>
        <v>0</v>
      </c>
      <c r="K4836">
        <f>J4836*Weighting!$W$12</f>
        <v>0</v>
      </c>
      <c r="M4836" s="14"/>
    </row>
    <row r="4837" spans="1:13" x14ac:dyDescent="0.45">
      <c r="A4837" s="32">
        <f>IF(Weighting!$P$13&gt;0,B4837,"")</f>
        <v>1.0753983736000001</v>
      </c>
      <c r="B4837">
        <f>Weighting!$C$13</f>
        <v>1.0753983736000001</v>
      </c>
      <c r="C4837">
        <f>Weighting!$F$13</f>
        <v>1</v>
      </c>
      <c r="D4837">
        <f>IF(C4837=1,'Data Transformation'!$G$3+0.5*'Data Transformation'!$W$25,IF(C4838=1,D4838-'Data Transformation'!$W$25,FALSE))</f>
        <v>1.17</v>
      </c>
      <c r="E4837">
        <f t="array" ref="E4837">IF(ISLOGICAL(D4837),"",FREQUENCY(IF('Data Transformation'!$B$425:$B$8425='Bin Analysis'!$B4827,'Data Transformation'!$G$425:$G$8425),D4837))</f>
        <v>19</v>
      </c>
      <c r="F4837">
        <f t="shared" si="603"/>
        <v>0</v>
      </c>
      <c r="G4837">
        <f>Weighting!$H$13</f>
        <v>0</v>
      </c>
      <c r="H4837">
        <f t="array" ref="H4837">FREQUENCY(IF('Data Transformation'!$B$4:$B$8425=B4827,'Data Transformation'!$G$4:$G$8425),'Bin Analysis'!$B4837)</f>
        <v>20</v>
      </c>
      <c r="I4837">
        <f t="shared" si="604"/>
        <v>1</v>
      </c>
      <c r="J4837">
        <f t="shared" si="605"/>
        <v>1</v>
      </c>
      <c r="K4837">
        <f>J4837*Weighting!$W$13</f>
        <v>1</v>
      </c>
      <c r="M4837" s="14"/>
    </row>
    <row r="4838" spans="1:13" x14ac:dyDescent="0.45">
      <c r="A4838" s="32">
        <f>IF(Weighting!$P$14&gt;0,B4838,"")</f>
        <v>1.1810731703000001</v>
      </c>
      <c r="B4838">
        <f>Weighting!$C$14</f>
        <v>1.1810731703000001</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20</v>
      </c>
      <c r="I4838">
        <f t="shared" si="604"/>
        <v>0</v>
      </c>
      <c r="J4838">
        <f t="shared" si="605"/>
        <v>0</v>
      </c>
      <c r="K4838">
        <f>J4838*Weighting!$W$14</f>
        <v>0</v>
      </c>
      <c r="M4838" s="14"/>
    </row>
    <row r="4839" spans="1:13" x14ac:dyDescent="0.45">
      <c r="A4839" s="32">
        <f>IF(Weighting!$P$15&gt;0,B4839,"")</f>
        <v>1.2867489670000001</v>
      </c>
      <c r="B4839">
        <f>Weighting!$C$15</f>
        <v>1.2867489670000001</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20</v>
      </c>
      <c r="I4839">
        <f t="shared" si="604"/>
        <v>0</v>
      </c>
      <c r="J4839">
        <f t="shared" si="605"/>
        <v>0</v>
      </c>
      <c r="K4839">
        <f>J4839*Weighting!$W$15</f>
        <v>0</v>
      </c>
      <c r="M4839" s="14"/>
    </row>
    <row r="4840" spans="1:13" x14ac:dyDescent="0.45">
      <c r="A4840" s="32" t="str">
        <f>IF(Weighting!$P$16&gt;0,B4840,"")</f>
        <v/>
      </c>
      <c r="B4840">
        <f>Weighting!$C$16</f>
        <v>1.3924227637000002</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20</v>
      </c>
      <c r="I4840">
        <f t="shared" si="604"/>
        <v>0</v>
      </c>
      <c r="J4840">
        <f t="shared" si="605"/>
        <v>0</v>
      </c>
      <c r="K4840">
        <f>J4840*Weighting!$W$16</f>
        <v>0</v>
      </c>
      <c r="M4840" s="14"/>
    </row>
    <row r="4841" spans="1:13" x14ac:dyDescent="0.45">
      <c r="A4841" s="32" t="str">
        <f>IF(Weighting!$P$17&gt;0,B4841,"")</f>
        <v/>
      </c>
      <c r="B4841">
        <f>Weighting!$C$17</f>
        <v>1.4980975604000002</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20</v>
      </c>
      <c r="I4841">
        <f t="shared" si="604"/>
        <v>0</v>
      </c>
      <c r="J4841">
        <f t="shared" si="605"/>
        <v>0</v>
      </c>
      <c r="K4841">
        <f>J4841*Weighting!$W$17</f>
        <v>0</v>
      </c>
      <c r="M4841" s="14"/>
    </row>
    <row r="4842" spans="1:13" x14ac:dyDescent="0.45">
      <c r="A4842" s="32" t="str">
        <f>IF(Weighting!$P$18&gt;0,B4842,"")</f>
        <v/>
      </c>
      <c r="B4842">
        <f>Weighting!$C$18</f>
        <v>1.6037723571000002</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20</v>
      </c>
      <c r="I4842">
        <f t="shared" si="604"/>
        <v>0</v>
      </c>
      <c r="J4842">
        <f t="shared" si="605"/>
        <v>0</v>
      </c>
      <c r="K4842">
        <f>J4842*Weighting!$W$18</f>
        <v>0</v>
      </c>
      <c r="M4842" s="14"/>
    </row>
    <row r="4843" spans="1:13" x14ac:dyDescent="0.45">
      <c r="A4843" s="32" t="str">
        <f>IF(Weighting!$P$19&gt;0,B4843,"")</f>
        <v/>
      </c>
      <c r="B4843">
        <f>Weighting!$C$19</f>
        <v>1.7094471538000002</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20</v>
      </c>
      <c r="I4843">
        <f t="shared" si="604"/>
        <v>0</v>
      </c>
      <c r="J4843">
        <f t="shared" si="605"/>
        <v>0</v>
      </c>
      <c r="K4843">
        <f>J4843*Weighting!$W$19</f>
        <v>0</v>
      </c>
      <c r="M4843" s="14"/>
    </row>
    <row r="4844" spans="1:13" x14ac:dyDescent="0.45">
      <c r="A4844" s="32" t="str">
        <f>IF(Weighting!$P$20&gt;0,B4844,"")</f>
        <v/>
      </c>
      <c r="B4844">
        <f>Weighting!$C$20</f>
        <v>1.8151219505000002</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20</v>
      </c>
      <c r="I4844">
        <f t="shared" si="604"/>
        <v>0</v>
      </c>
      <c r="J4844">
        <f t="shared" si="605"/>
        <v>0</v>
      </c>
      <c r="K4844">
        <f>J4844*Weighting!$W$20</f>
        <v>0</v>
      </c>
      <c r="M4844" s="14"/>
    </row>
    <row r="4845" spans="1:13" x14ac:dyDescent="0.45">
      <c r="A4845" s="32" t="str">
        <f>IF(Weighting!$P$21&gt;0,B4845,"")</f>
        <v/>
      </c>
      <c r="B4845">
        <f>Weighting!$C$21</f>
        <v>1.9207967472000003</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20</v>
      </c>
      <c r="I4845">
        <f t="shared" si="604"/>
        <v>0</v>
      </c>
      <c r="J4845">
        <f t="shared" si="605"/>
        <v>0</v>
      </c>
      <c r="K4845">
        <f>J4845*Weighting!$W$21</f>
        <v>0</v>
      </c>
      <c r="M4845" s="14"/>
    </row>
    <row r="4846" spans="1:13" x14ac:dyDescent="0.45">
      <c r="A4846" s="32" t="str">
        <f>IF(Weighting!$P$22&gt;0,B4846,"")</f>
        <v/>
      </c>
      <c r="B4846">
        <f>Weighting!$C$22</f>
        <v>2.0264715439000001</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20</v>
      </c>
      <c r="I4846">
        <f t="shared" si="604"/>
        <v>0</v>
      </c>
      <c r="J4846">
        <f t="shared" si="605"/>
        <v>0</v>
      </c>
      <c r="K4846">
        <f>J4846*Weighting!$W$22</f>
        <v>0</v>
      </c>
      <c r="M4846" s="14"/>
    </row>
    <row r="4847" spans="1:13" x14ac:dyDescent="0.45">
      <c r="A4847" s="32" t="str">
        <f>IF(Weighting!$P$23&gt;0,B4847,"")</f>
        <v/>
      </c>
      <c r="B4847">
        <f>Weighting!$C$23</f>
        <v>2.1321463405999999</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20</v>
      </c>
      <c r="I4847">
        <f t="shared" si="604"/>
        <v>0</v>
      </c>
      <c r="J4847">
        <f t="shared" si="605"/>
        <v>0</v>
      </c>
      <c r="K4847">
        <f>J4847*Weighting!$W$23</f>
        <v>0</v>
      </c>
      <c r="M4847" s="14"/>
    </row>
    <row r="4848" spans="1:13" x14ac:dyDescent="0.45">
      <c r="A4848" s="32" t="str">
        <f>IF(Weighting!$P$24&gt;0,B4848,"")</f>
        <v/>
      </c>
      <c r="B4848">
        <f>Weighting!$C$24</f>
        <v>2.2378211372999997</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20</v>
      </c>
      <c r="I4848">
        <f t="shared" si="604"/>
        <v>0</v>
      </c>
      <c r="J4848">
        <f t="shared" si="605"/>
        <v>0</v>
      </c>
      <c r="K4848">
        <f>J4848*Weighting!$W$24</f>
        <v>0</v>
      </c>
      <c r="M4848" s="14"/>
    </row>
    <row r="4849" spans="1:25" x14ac:dyDescent="0.45">
      <c r="A4849" s="32" t="str">
        <f>IF(Weighting!$P$25&gt;0,B4849,"")</f>
        <v/>
      </c>
      <c r="B4849">
        <f>Weighting!$C$25</f>
        <v>2.3434959339999994</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20</v>
      </c>
      <c r="I4849">
        <f t="shared" si="604"/>
        <v>0</v>
      </c>
      <c r="J4849">
        <f t="shared" si="605"/>
        <v>0</v>
      </c>
      <c r="K4849">
        <f>J4849*Weighting!$W$25</f>
        <v>0</v>
      </c>
      <c r="M4849" s="14"/>
    </row>
    <row r="4850" spans="1:25" x14ac:dyDescent="0.45">
      <c r="O4850"/>
      <c r="P4850"/>
      <c r="Q4850"/>
      <c r="R4850"/>
    </row>
    <row r="4851" spans="1:25" ht="23.15" x14ac:dyDescent="0.6">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17</v>
      </c>
      <c r="N4851" s="27">
        <f>IF('Input and Summary Results'!$J$16="minimum",'Bin Analysis'!X4852/(M4851-1),'Bin Analysis'!Y4851/('Bin Analysis'!M4851-1))</f>
        <v>0</v>
      </c>
      <c r="O4851" s="27">
        <f>IF(M4851=FALSE,NA(),(VLOOKUP(1,C4854:K4873,4,FALSE))/(M4851-1))</f>
        <v>0.8125</v>
      </c>
      <c r="P4851" s="27">
        <f>IF(M4851=FALSE,NA(),SUM(J4854:J4873)/Weighting!$S$5)</f>
        <v>0.5</v>
      </c>
      <c r="Q4851" s="27">
        <f>IF(M4851=FALSE,NA(),SUM(K4854:K4873)/Weighting!$S$6)</f>
        <v>0.47826086956521741</v>
      </c>
      <c r="R4851" s="27">
        <f>IF(M4851=FALSE,NA(),(VLOOKUP(1,G4854:K4873,3,FALSE))/(M4851-1))</f>
        <v>0</v>
      </c>
      <c r="S4851" s="22" t="str">
        <f>IF(M4851=FALSE,NA(),IF(SUM(J4854:J4873)=2,"yes","no"))</f>
        <v>no</v>
      </c>
      <c r="X4851" s="2" cm="2">
        <f t="array" ref="X4851:X4852">FREQUENCY(IF('Data Transformation'!$B$425:$B$6424='Bin Analysis'!L4851,'Data Transformation'!$G$425:$G$6424),'Data Transformation'!$U$11)</f>
        <v>16</v>
      </c>
      <c r="Y4851" s="2" cm="2">
        <f t="array" ref="Y4851:Y4852">FREQUENCY(IF('Data Transformation'!$B$425:$B$6424='Bin Analysis'!L4851,'Data Transformation'!$G$425:$G$6424),'Data Transformation'!$U$12)</f>
        <v>3</v>
      </c>
    </row>
    <row r="4852" spans="1:25" x14ac:dyDescent="0.45">
      <c r="A4852" s="14" t="s">
        <v>67</v>
      </c>
      <c r="B4852" t="s">
        <v>47</v>
      </c>
      <c r="C4852" t="s">
        <v>5</v>
      </c>
      <c r="D4852" t="s">
        <v>100</v>
      </c>
      <c r="E4852" t="s">
        <v>101</v>
      </c>
      <c r="F4852" t="s">
        <v>102</v>
      </c>
      <c r="G4852" t="s">
        <v>70</v>
      </c>
      <c r="H4852" t="s">
        <v>31</v>
      </c>
      <c r="I4852" t="s">
        <v>32</v>
      </c>
      <c r="J4852" t="s">
        <v>46</v>
      </c>
      <c r="K4852" s="14" t="s">
        <v>45</v>
      </c>
      <c r="M4852" s="14"/>
      <c r="X4852" s="2">
        <v>0</v>
      </c>
      <c r="Y4852" s="2">
        <v>13</v>
      </c>
    </row>
    <row r="4853" spans="1:25" x14ac:dyDescent="0.4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45">
      <c r="A4854" s="32">
        <f>IF(Weighting!$P$6&gt;0,B4854,"")</f>
        <v>0.3356747967</v>
      </c>
      <c r="B4854">
        <f>Weighting!$C$6</f>
        <v>0.3356747967</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0</v>
      </c>
      <c r="I4854">
        <f>H4854-H4853</f>
        <v>0</v>
      </c>
      <c r="J4854">
        <f>IF(I4854=0,0,1)</f>
        <v>0</v>
      </c>
      <c r="K4854">
        <f>J4854*Weighting!$W$6</f>
        <v>0</v>
      </c>
      <c r="M4854" s="14"/>
    </row>
    <row r="4855" spans="1:25" x14ac:dyDescent="0.45">
      <c r="A4855" s="32">
        <f>IF(Weighting!$P$7&gt;0,B4855,"")</f>
        <v>0.44134959340000002</v>
      </c>
      <c r="B4855">
        <f>Weighting!$C$7</f>
        <v>0.44134959340000002</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0</v>
      </c>
      <c r="I4855">
        <f t="shared" ref="I4855:I4873" si="607">H4855-H4854</f>
        <v>0</v>
      </c>
      <c r="J4855">
        <f>IF(I4855=0,0,1)</f>
        <v>0</v>
      </c>
      <c r="K4855">
        <f>J4855*Weighting!$W$7</f>
        <v>0</v>
      </c>
      <c r="M4855" s="14"/>
    </row>
    <row r="4856" spans="1:25" x14ac:dyDescent="0.45">
      <c r="A4856" s="32">
        <f>IF(Weighting!$P$8&gt;0,B4856,"")</f>
        <v>0.54702439010000004</v>
      </c>
      <c r="B4856">
        <f>Weighting!$C$8</f>
        <v>0.54702439010000004</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0</v>
      </c>
      <c r="I4856">
        <f t="shared" si="607"/>
        <v>0</v>
      </c>
      <c r="J4856">
        <f t="shared" ref="J4856:J4873" si="608">IF(I4856=0,0,1)</f>
        <v>0</v>
      </c>
      <c r="K4856">
        <f>J4856*Weighting!$W$8</f>
        <v>0</v>
      </c>
      <c r="M4856" s="14"/>
    </row>
    <row r="4857" spans="1:25" x14ac:dyDescent="0.45">
      <c r="A4857" s="32">
        <f>IF(Weighting!$P$9&gt;0,B4857,"")</f>
        <v>0.65269918680000005</v>
      </c>
      <c r="B4857" s="50">
        <f>Weighting!$C$9</f>
        <v>0.65269918680000005</v>
      </c>
      <c r="C4857">
        <f>Weighting!$F$9</f>
        <v>0</v>
      </c>
      <c r="D4857" t="b">
        <f>IF(C4857=1,'Data Transformation'!$G$3+0.5*'Data Transformation'!$W$25,IF(C4858=1,D4858-'Data Transformation'!$W$25,FALSE))</f>
        <v>0</v>
      </c>
      <c r="E4857" t="str">
        <f t="array" ref="E4857">IF(ISLOGICAL(D4857),"",FREQUENCY(IF('Data Transformation'!$B$425:$B$8425='Bin Analysis'!$B4851,'Data Transformation'!$G$425:$G$8425),D4857))</f>
        <v/>
      </c>
      <c r="F4857" t="str">
        <f t="shared" si="606"/>
        <v/>
      </c>
      <c r="G4857">
        <f>Weighting!$H$9</f>
        <v>0</v>
      </c>
      <c r="H4857">
        <f t="array" ref="H4857">FREQUENCY(IF('Data Transformation'!$B$4:$B$8425=B4851,'Data Transformation'!$G$4:$G$8425),'Bin Analysis'!$B4857)</f>
        <v>0</v>
      </c>
      <c r="I4857">
        <f t="shared" si="607"/>
        <v>0</v>
      </c>
      <c r="J4857">
        <f t="shared" si="608"/>
        <v>0</v>
      </c>
      <c r="K4857">
        <f>J4857*Weighting!$W$9</f>
        <v>0</v>
      </c>
      <c r="M4857" s="14"/>
    </row>
    <row r="4858" spans="1:25" x14ac:dyDescent="0.45">
      <c r="A4858" s="32">
        <f>IF(Weighting!$P$10&gt;0,B4858,"")</f>
        <v>0.75837398350000007</v>
      </c>
      <c r="B4858">
        <f>Weighting!$C$10</f>
        <v>0.75837398350000007</v>
      </c>
      <c r="C4858">
        <f>Weighting!$F$10</f>
        <v>0</v>
      </c>
      <c r="D4858" t="b">
        <f>IF(C4858=1,'Data Transformation'!$G$3+0.5*'Data Transformation'!$W$25,IF(C4859=1,D4859-'Data Transformation'!$W$25,FALSE))</f>
        <v>0</v>
      </c>
      <c r="E4858" t="str">
        <f t="array" ref="E4858">IF(ISLOGICAL(D4858),"",FREQUENCY(IF('Data Transformation'!$B$425:$B$8425='Bin Analysis'!$B4851,'Data Transformation'!$G$425:$G$8425),D4858))</f>
        <v/>
      </c>
      <c r="F4858" t="str">
        <f t="shared" si="606"/>
        <v/>
      </c>
      <c r="G4858">
        <f>Weighting!$H$10</f>
        <v>0</v>
      </c>
      <c r="H4858">
        <f t="array" ref="H4858">FREQUENCY(IF('Data Transformation'!$B$4:$B$8425=B4851,'Data Transformation'!$G$4:$G$8425),'Bin Analysis'!$B4858)</f>
        <v>2</v>
      </c>
      <c r="I4858">
        <f t="shared" si="607"/>
        <v>2</v>
      </c>
      <c r="J4858">
        <f t="shared" si="608"/>
        <v>1</v>
      </c>
      <c r="K4858">
        <f>J4858*Weighting!$W$10</f>
        <v>3</v>
      </c>
      <c r="M4858" s="14"/>
    </row>
    <row r="4859" spans="1:25" x14ac:dyDescent="0.45">
      <c r="A4859" s="32">
        <f>IF(Weighting!$P$11&gt;0,B4859,"")</f>
        <v>0.86404878020000009</v>
      </c>
      <c r="B4859">
        <f>Weighting!$C$11</f>
        <v>0.86404878020000009</v>
      </c>
      <c r="C4859">
        <f>Weighting!$F$11</f>
        <v>0</v>
      </c>
      <c r="D4859" t="b">
        <f>IF(C4859=1,'Data Transformation'!$G$3+0.5*'Data Transformation'!$W$25,IF(C4860=1,D4860-'Data Transformation'!$W$25,FALSE))</f>
        <v>0</v>
      </c>
      <c r="E4859" t="str">
        <f t="array" ref="E4859">IF(ISLOGICAL(D4859),"",FREQUENCY(IF('Data Transformation'!$B$425:$B$8425='Bin Analysis'!$B4851,'Data Transformation'!$G$425:$G$8425),D4859))</f>
        <v/>
      </c>
      <c r="F4859" t="str">
        <f t="shared" si="606"/>
        <v/>
      </c>
      <c r="G4859">
        <f>Weighting!$H$11</f>
        <v>0</v>
      </c>
      <c r="H4859">
        <f t="array" ref="H4859">FREQUENCY(IF('Data Transformation'!$B$4:$B$8425=B4851,'Data Transformation'!$G$4:$G$8425),'Bin Analysis'!$B4859)</f>
        <v>4</v>
      </c>
      <c r="I4859">
        <f t="shared" si="607"/>
        <v>2</v>
      </c>
      <c r="J4859">
        <f t="shared" si="608"/>
        <v>1</v>
      </c>
      <c r="K4859">
        <f>J4859*Weighting!$W$11</f>
        <v>3</v>
      </c>
      <c r="M4859" s="14"/>
    </row>
    <row r="4860" spans="1:25" x14ac:dyDescent="0.45">
      <c r="A4860" s="32">
        <f>IF(Weighting!$P$12&gt;0,B4860,"")</f>
        <v>0.96972357690000011</v>
      </c>
      <c r="B4860">
        <f>Weighting!$C$12</f>
        <v>0.96972357690000011</v>
      </c>
      <c r="C4860">
        <f>Weighting!$F$12</f>
        <v>0</v>
      </c>
      <c r="D4860">
        <f>IF(C4860=1,'Data Transformation'!$G$3+0.5*'Data Transformation'!$W$25,IF(C4861=1,D4861-'Data Transformation'!$W$25,FALSE))</f>
        <v>0.76999999999999991</v>
      </c>
      <c r="E4860">
        <f t="array" ref="E4860">IF(ISLOGICAL(D4860),"",FREQUENCY(IF('Data Transformation'!$B$425:$B$8425='Bin Analysis'!$B4851,'Data Transformation'!$G$425:$G$8425),D4860))</f>
        <v>3</v>
      </c>
      <c r="F4860" t="e">
        <f t="shared" si="606"/>
        <v>#VALUE!</v>
      </c>
      <c r="G4860">
        <f>Weighting!$H$12</f>
        <v>0</v>
      </c>
      <c r="H4860">
        <f t="array" ref="H4860">FREQUENCY(IF('Data Transformation'!$B$4:$B$8425=B4851,'Data Transformation'!$G$4:$G$8425),'Bin Analysis'!$B4860)</f>
        <v>10</v>
      </c>
      <c r="I4860">
        <f t="shared" si="607"/>
        <v>6</v>
      </c>
      <c r="J4860">
        <f t="shared" si="608"/>
        <v>1</v>
      </c>
      <c r="K4860">
        <f>J4860*Weighting!$W$12</f>
        <v>2</v>
      </c>
      <c r="M4860" s="14"/>
    </row>
    <row r="4861" spans="1:25" x14ac:dyDescent="0.45">
      <c r="A4861" s="32">
        <f>IF(Weighting!$P$13&gt;0,B4861,"")</f>
        <v>1.0753983736000001</v>
      </c>
      <c r="B4861">
        <f>Weighting!$C$13</f>
        <v>1.0753983736000001</v>
      </c>
      <c r="C4861">
        <f>Weighting!$F$13</f>
        <v>1</v>
      </c>
      <c r="D4861">
        <f>IF(C4861=1,'Data Transformation'!$G$3+0.5*'Data Transformation'!$W$25,IF(C4862=1,D4862-'Data Transformation'!$W$25,FALSE))</f>
        <v>1.17</v>
      </c>
      <c r="E4861">
        <f t="array" ref="E4861">IF(ISLOGICAL(D4861),"",FREQUENCY(IF('Data Transformation'!$B$425:$B$8425='Bin Analysis'!$B4851,'Data Transformation'!$G$425:$G$8425),D4861))</f>
        <v>16</v>
      </c>
      <c r="F4861">
        <f t="shared" si="606"/>
        <v>13</v>
      </c>
      <c r="G4861">
        <f>Weighting!$H$13</f>
        <v>0</v>
      </c>
      <c r="H4861">
        <f t="array" ref="H4861">FREQUENCY(IF('Data Transformation'!$B$4:$B$8425=B4851,'Data Transformation'!$G$4:$G$8425),'Bin Analysis'!$B4861)</f>
        <v>15</v>
      </c>
      <c r="I4861">
        <f t="shared" si="607"/>
        <v>5</v>
      </c>
      <c r="J4861">
        <f t="shared" si="608"/>
        <v>1</v>
      </c>
      <c r="K4861">
        <f>J4861*Weighting!$W$13</f>
        <v>1</v>
      </c>
      <c r="M4861" s="14"/>
    </row>
    <row r="4862" spans="1:25" x14ac:dyDescent="0.45">
      <c r="A4862" s="32">
        <f>IF(Weighting!$P$14&gt;0,B4862,"")</f>
        <v>1.1810731703000001</v>
      </c>
      <c r="B4862">
        <f>Weighting!$C$14</f>
        <v>1.1810731703000001</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17</v>
      </c>
      <c r="I4862">
        <f t="shared" si="607"/>
        <v>2</v>
      </c>
      <c r="J4862">
        <f t="shared" si="608"/>
        <v>1</v>
      </c>
      <c r="K4862">
        <f>J4862*Weighting!$W$14</f>
        <v>2</v>
      </c>
      <c r="M4862" s="14"/>
    </row>
    <row r="4863" spans="1:25" x14ac:dyDescent="0.45">
      <c r="A4863" s="32">
        <f>IF(Weighting!$P$15&gt;0,B4863,"")</f>
        <v>1.2867489670000001</v>
      </c>
      <c r="B4863">
        <f>Weighting!$C$15</f>
        <v>1.2867489670000001</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17</v>
      </c>
      <c r="I4863">
        <f t="shared" si="607"/>
        <v>0</v>
      </c>
      <c r="J4863">
        <f t="shared" si="608"/>
        <v>0</v>
      </c>
      <c r="K4863">
        <f>J4863*Weighting!$W$15</f>
        <v>0</v>
      </c>
      <c r="M4863" s="14"/>
    </row>
    <row r="4864" spans="1:25" x14ac:dyDescent="0.45">
      <c r="A4864" s="32" t="str">
        <f>IF(Weighting!$P$16&gt;0,B4864,"")</f>
        <v/>
      </c>
      <c r="B4864">
        <f>Weighting!$C$16</f>
        <v>1.3924227637000002</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17</v>
      </c>
      <c r="I4864">
        <f t="shared" si="607"/>
        <v>0</v>
      </c>
      <c r="J4864">
        <f t="shared" si="608"/>
        <v>0</v>
      </c>
      <c r="K4864">
        <f>J4864*Weighting!$W$16</f>
        <v>0</v>
      </c>
      <c r="M4864" s="14"/>
    </row>
    <row r="4865" spans="1:25" x14ac:dyDescent="0.45">
      <c r="A4865" s="32" t="str">
        <f>IF(Weighting!$P$17&gt;0,B4865,"")</f>
        <v/>
      </c>
      <c r="B4865">
        <f>Weighting!$C$17</f>
        <v>1.4980975604000002</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17</v>
      </c>
      <c r="I4865">
        <f t="shared" si="607"/>
        <v>0</v>
      </c>
      <c r="J4865">
        <f t="shared" si="608"/>
        <v>0</v>
      </c>
      <c r="K4865">
        <f>J4865*Weighting!$W$17</f>
        <v>0</v>
      </c>
      <c r="M4865" s="14"/>
    </row>
    <row r="4866" spans="1:25" x14ac:dyDescent="0.45">
      <c r="A4866" s="32" t="str">
        <f>IF(Weighting!$P$18&gt;0,B4866,"")</f>
        <v/>
      </c>
      <c r="B4866">
        <f>Weighting!$C$18</f>
        <v>1.6037723571000002</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17</v>
      </c>
      <c r="I4866">
        <f t="shared" si="607"/>
        <v>0</v>
      </c>
      <c r="J4866">
        <f t="shared" si="608"/>
        <v>0</v>
      </c>
      <c r="K4866">
        <f>J4866*Weighting!$W$18</f>
        <v>0</v>
      </c>
      <c r="M4866" s="14"/>
    </row>
    <row r="4867" spans="1:25" x14ac:dyDescent="0.45">
      <c r="A4867" s="32" t="str">
        <f>IF(Weighting!$P$19&gt;0,B4867,"")</f>
        <v/>
      </c>
      <c r="B4867">
        <f>Weighting!$C$19</f>
        <v>1.7094471538000002</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17</v>
      </c>
      <c r="I4867">
        <f t="shared" si="607"/>
        <v>0</v>
      </c>
      <c r="J4867">
        <f t="shared" si="608"/>
        <v>0</v>
      </c>
      <c r="K4867">
        <f>J4867*Weighting!$W$19</f>
        <v>0</v>
      </c>
      <c r="M4867" s="14"/>
    </row>
    <row r="4868" spans="1:25" x14ac:dyDescent="0.45">
      <c r="A4868" s="32" t="str">
        <f>IF(Weighting!$P$20&gt;0,B4868,"")</f>
        <v/>
      </c>
      <c r="B4868">
        <f>Weighting!$C$20</f>
        <v>1.8151219505000002</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17</v>
      </c>
      <c r="I4868">
        <f t="shared" si="607"/>
        <v>0</v>
      </c>
      <c r="J4868">
        <f t="shared" si="608"/>
        <v>0</v>
      </c>
      <c r="K4868">
        <f>J4868*Weighting!$W$20</f>
        <v>0</v>
      </c>
      <c r="M4868" s="14"/>
    </row>
    <row r="4869" spans="1:25" x14ac:dyDescent="0.45">
      <c r="A4869" s="32" t="str">
        <f>IF(Weighting!$P$21&gt;0,B4869,"")</f>
        <v/>
      </c>
      <c r="B4869">
        <f>Weighting!$C$21</f>
        <v>1.9207967472000003</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17</v>
      </c>
      <c r="I4869">
        <f t="shared" si="607"/>
        <v>0</v>
      </c>
      <c r="J4869">
        <f t="shared" si="608"/>
        <v>0</v>
      </c>
      <c r="K4869">
        <f>J4869*Weighting!$W$21</f>
        <v>0</v>
      </c>
      <c r="M4869" s="14"/>
    </row>
    <row r="4870" spans="1:25" x14ac:dyDescent="0.45">
      <c r="A4870" s="32" t="str">
        <f>IF(Weighting!$P$22&gt;0,B4870,"")</f>
        <v/>
      </c>
      <c r="B4870">
        <f>Weighting!$C$22</f>
        <v>2.0264715439000001</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17</v>
      </c>
      <c r="I4870">
        <f t="shared" si="607"/>
        <v>0</v>
      </c>
      <c r="J4870">
        <f t="shared" si="608"/>
        <v>0</v>
      </c>
      <c r="K4870">
        <f>J4870*Weighting!$W$22</f>
        <v>0</v>
      </c>
      <c r="M4870" s="14"/>
    </row>
    <row r="4871" spans="1:25" x14ac:dyDescent="0.45">
      <c r="A4871" s="32" t="str">
        <f>IF(Weighting!$P$23&gt;0,B4871,"")</f>
        <v/>
      </c>
      <c r="B4871">
        <f>Weighting!$C$23</f>
        <v>2.1321463405999999</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17</v>
      </c>
      <c r="I4871">
        <f t="shared" si="607"/>
        <v>0</v>
      </c>
      <c r="J4871">
        <f t="shared" si="608"/>
        <v>0</v>
      </c>
      <c r="K4871">
        <f>J4871*Weighting!$W$23</f>
        <v>0</v>
      </c>
      <c r="M4871" s="14"/>
    </row>
    <row r="4872" spans="1:25" x14ac:dyDescent="0.45">
      <c r="A4872" s="32" t="str">
        <f>IF(Weighting!$P$24&gt;0,B4872,"")</f>
        <v/>
      </c>
      <c r="B4872">
        <f>Weighting!$C$24</f>
        <v>2.2378211372999997</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17</v>
      </c>
      <c r="I4872">
        <f t="shared" si="607"/>
        <v>0</v>
      </c>
      <c r="J4872">
        <f t="shared" si="608"/>
        <v>0</v>
      </c>
      <c r="K4872">
        <f>J4872*Weighting!$W$24</f>
        <v>0</v>
      </c>
      <c r="M4872" s="14"/>
    </row>
    <row r="4873" spans="1:25" x14ac:dyDescent="0.45">
      <c r="A4873" s="32" t="str">
        <f>IF(Weighting!$P$25&gt;0,B4873,"")</f>
        <v/>
      </c>
      <c r="B4873">
        <f>Weighting!$C$25</f>
        <v>2.3434959339999994</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17</v>
      </c>
      <c r="I4873">
        <f t="shared" si="607"/>
        <v>0</v>
      </c>
      <c r="J4873">
        <f t="shared" si="608"/>
        <v>0</v>
      </c>
      <c r="K4873">
        <f>J4873*Weighting!$W$25</f>
        <v>0</v>
      </c>
      <c r="M4873" s="14"/>
    </row>
    <row r="4874" spans="1:25" x14ac:dyDescent="0.45">
      <c r="O4874"/>
      <c r="P4874"/>
      <c r="Q4874"/>
      <c r="R4874"/>
    </row>
    <row r="4875" spans="1:25" ht="23.15" x14ac:dyDescent="0.6">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18</v>
      </c>
      <c r="N4875" s="27">
        <f>IF('Input and Summary Results'!$J$16="minimum",'Bin Analysis'!X4876/(M4875-1),'Bin Analysis'!Y4875/('Bin Analysis'!M4875-1))</f>
        <v>0</v>
      </c>
      <c r="O4875" s="27">
        <f>IF(M4875=FALSE,NA(),(VLOOKUP(1,C4878:K4897,4,FALSE))/(M4875-1))</f>
        <v>0.82352941176470584</v>
      </c>
      <c r="P4875" s="27">
        <f>IF(M4875=FALSE,NA(),SUM(J4878:J4897)/Weighting!$S$5)</f>
        <v>0.6</v>
      </c>
      <c r="Q4875" s="27">
        <f>IF(M4875=FALSE,NA(),SUM(K4878:K4897)/Weighting!$S$6)</f>
        <v>0.52173913043478259</v>
      </c>
      <c r="R4875" s="27">
        <f>IF(M4875=FALSE,NA(),(VLOOKUP(1,G4878:K4897,3,FALSE))/(M4875-1))</f>
        <v>5.8823529411764705E-2</v>
      </c>
      <c r="S4875" s="22" t="str">
        <f>IF(M4875=FALSE,NA(),IF(SUM(J4878:J4897)=2,"yes","no"))</f>
        <v>no</v>
      </c>
      <c r="X4875" s="2" cm="2">
        <f t="array" ref="X4875:X4876">FREQUENCY(IF('Data Transformation'!$B$425:$B$6424='Bin Analysis'!L4875,'Data Transformation'!$G$425:$G$6424),'Data Transformation'!$U$11)</f>
        <v>17</v>
      </c>
      <c r="Y4875" s="2" cm="2">
        <f t="array" ref="Y4875:Y4876">FREQUENCY(IF('Data Transformation'!$B$425:$B$6424='Bin Analysis'!L4875,'Data Transformation'!$G$425:$G$6424),'Data Transformation'!$U$12)</f>
        <v>3</v>
      </c>
    </row>
    <row r="4876" spans="1:25" x14ac:dyDescent="0.45">
      <c r="A4876" s="14" t="s">
        <v>67</v>
      </c>
      <c r="B4876" t="s">
        <v>47</v>
      </c>
      <c r="C4876" t="s">
        <v>5</v>
      </c>
      <c r="D4876" t="s">
        <v>100</v>
      </c>
      <c r="E4876" t="s">
        <v>101</v>
      </c>
      <c r="F4876" t="s">
        <v>102</v>
      </c>
      <c r="G4876" t="s">
        <v>70</v>
      </c>
      <c r="H4876" t="s">
        <v>31</v>
      </c>
      <c r="I4876" t="s">
        <v>32</v>
      </c>
      <c r="J4876" t="s">
        <v>46</v>
      </c>
      <c r="K4876" s="14" t="s">
        <v>45</v>
      </c>
      <c r="M4876" s="14"/>
      <c r="X4876" s="2">
        <v>0</v>
      </c>
      <c r="Y4876" s="2">
        <v>14</v>
      </c>
    </row>
    <row r="4877" spans="1:25" x14ac:dyDescent="0.4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45">
      <c r="A4878" s="32">
        <f>IF(Weighting!$P$6&gt;0,B4878,"")</f>
        <v>0.3356747967</v>
      </c>
      <c r="B4878">
        <f>Weighting!$C$6</f>
        <v>0.3356747967</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1</v>
      </c>
      <c r="I4878">
        <f>H4878-H4877</f>
        <v>1</v>
      </c>
      <c r="J4878">
        <f>IF(I4878=0,0,1)</f>
        <v>1</v>
      </c>
      <c r="K4878">
        <f>J4878*Weighting!$W$6</f>
        <v>1</v>
      </c>
      <c r="M4878" s="14"/>
    </row>
    <row r="4879" spans="1:25" x14ac:dyDescent="0.45">
      <c r="A4879" s="32">
        <f>IF(Weighting!$P$7&gt;0,B4879,"")</f>
        <v>0.44134959340000002</v>
      </c>
      <c r="B4879">
        <f>Weighting!$C$7</f>
        <v>0.44134959340000002</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1</v>
      </c>
      <c r="I4879">
        <f t="shared" ref="I4879:I4897" si="610">H4879-H4878</f>
        <v>0</v>
      </c>
      <c r="J4879">
        <f>IF(I4879=0,0,1)</f>
        <v>0</v>
      </c>
      <c r="K4879">
        <f>J4879*Weighting!$W$7</f>
        <v>0</v>
      </c>
      <c r="M4879" s="14"/>
    </row>
    <row r="4880" spans="1:25" x14ac:dyDescent="0.45">
      <c r="A4880" s="32">
        <f>IF(Weighting!$P$8&gt;0,B4880,"")</f>
        <v>0.54702439010000004</v>
      </c>
      <c r="B4880">
        <f>Weighting!$C$8</f>
        <v>0.54702439010000004</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1</v>
      </c>
      <c r="I4880">
        <f t="shared" si="610"/>
        <v>0</v>
      </c>
      <c r="J4880">
        <f t="shared" ref="J4880:J4897" si="611">IF(I4880=0,0,1)</f>
        <v>0</v>
      </c>
      <c r="K4880">
        <f>J4880*Weighting!$W$8</f>
        <v>0</v>
      </c>
      <c r="M4880" s="14"/>
    </row>
    <row r="4881" spans="1:13" x14ac:dyDescent="0.45">
      <c r="A4881" s="32">
        <f>IF(Weighting!$P$9&gt;0,B4881,"")</f>
        <v>0.65269918680000005</v>
      </c>
      <c r="B4881" s="50">
        <f>Weighting!$C$9</f>
        <v>0.65269918680000005</v>
      </c>
      <c r="C4881">
        <f>Weighting!$F$9</f>
        <v>0</v>
      </c>
      <c r="D4881" t="b">
        <f>IF(C4881=1,'Data Transformation'!$G$3+0.5*'Data Transformation'!$W$25,IF(C4882=1,D4882-'Data Transformation'!$W$25,FALSE))</f>
        <v>0</v>
      </c>
      <c r="E4881" t="str">
        <f t="array" ref="E4881">IF(ISLOGICAL(D4881),"",FREQUENCY(IF('Data Transformation'!$B$425:$B$8425='Bin Analysis'!$B4875,'Data Transformation'!$G$425:$G$8425),D4881))</f>
        <v/>
      </c>
      <c r="F4881" t="str">
        <f t="shared" si="609"/>
        <v/>
      </c>
      <c r="G4881">
        <f>Weighting!$H$9</f>
        <v>0</v>
      </c>
      <c r="H4881">
        <f t="array" ref="H4881">FREQUENCY(IF('Data Transformation'!$B$4:$B$8425=B4875,'Data Transformation'!$G$4:$G$8425),'Bin Analysis'!$B4881)</f>
        <v>1</v>
      </c>
      <c r="I4881">
        <f t="shared" si="610"/>
        <v>0</v>
      </c>
      <c r="J4881">
        <f t="shared" si="611"/>
        <v>0</v>
      </c>
      <c r="K4881">
        <f>J4881*Weighting!$W$9</f>
        <v>0</v>
      </c>
      <c r="M4881" s="14"/>
    </row>
    <row r="4882" spans="1:13" x14ac:dyDescent="0.45">
      <c r="A4882" s="32">
        <f>IF(Weighting!$P$10&gt;0,B4882,"")</f>
        <v>0.75837398350000007</v>
      </c>
      <c r="B4882">
        <f>Weighting!$C$10</f>
        <v>0.75837398350000007</v>
      </c>
      <c r="C4882">
        <f>Weighting!$F$10</f>
        <v>0</v>
      </c>
      <c r="D4882" t="b">
        <f>IF(C4882=1,'Data Transformation'!$G$3+0.5*'Data Transformation'!$W$25,IF(C4883=1,D4883-'Data Transformation'!$W$25,FALSE))</f>
        <v>0</v>
      </c>
      <c r="E4882" t="str">
        <f t="array" ref="E4882">IF(ISLOGICAL(D4882),"",FREQUENCY(IF('Data Transformation'!$B$425:$B$8425='Bin Analysis'!$B4875,'Data Transformation'!$G$425:$G$8425),D4882))</f>
        <v/>
      </c>
      <c r="F4882" t="str">
        <f t="shared" si="609"/>
        <v/>
      </c>
      <c r="G4882">
        <f>Weighting!$H$10</f>
        <v>0</v>
      </c>
      <c r="H4882">
        <f t="array" ref="H4882">FREQUENCY(IF('Data Transformation'!$B$4:$B$8425=B4875,'Data Transformation'!$G$4:$G$8425),'Bin Analysis'!$B4882)</f>
        <v>2</v>
      </c>
      <c r="I4882">
        <f t="shared" si="610"/>
        <v>1</v>
      </c>
      <c r="J4882">
        <f t="shared" si="611"/>
        <v>1</v>
      </c>
      <c r="K4882">
        <f>J4882*Weighting!$W$10</f>
        <v>3</v>
      </c>
      <c r="M4882" s="14"/>
    </row>
    <row r="4883" spans="1:13" x14ac:dyDescent="0.45">
      <c r="A4883" s="32">
        <f>IF(Weighting!$P$11&gt;0,B4883,"")</f>
        <v>0.86404878020000009</v>
      </c>
      <c r="B4883">
        <f>Weighting!$C$11</f>
        <v>0.86404878020000009</v>
      </c>
      <c r="C4883">
        <f>Weighting!$F$11</f>
        <v>0</v>
      </c>
      <c r="D4883" t="b">
        <f>IF(C4883=1,'Data Transformation'!$G$3+0.5*'Data Transformation'!$W$25,IF(C4884=1,D4884-'Data Transformation'!$W$25,FALSE))</f>
        <v>0</v>
      </c>
      <c r="E4883" t="str">
        <f t="array" ref="E4883">IF(ISLOGICAL(D4883),"",FREQUENCY(IF('Data Transformation'!$B$425:$B$8425='Bin Analysis'!$B4875,'Data Transformation'!$G$425:$G$8425),D4883))</f>
        <v/>
      </c>
      <c r="F4883" t="str">
        <f t="shared" si="609"/>
        <v/>
      </c>
      <c r="G4883">
        <f>Weighting!$H$11</f>
        <v>0</v>
      </c>
      <c r="H4883">
        <f t="array" ref="H4883">FREQUENCY(IF('Data Transformation'!$B$4:$B$8425=B4875,'Data Transformation'!$G$4:$G$8425),'Bin Analysis'!$B4883)</f>
        <v>7</v>
      </c>
      <c r="I4883">
        <f t="shared" si="610"/>
        <v>5</v>
      </c>
      <c r="J4883">
        <f t="shared" si="611"/>
        <v>1</v>
      </c>
      <c r="K4883">
        <f>J4883*Weighting!$W$11</f>
        <v>3</v>
      </c>
      <c r="M4883" s="14"/>
    </row>
    <row r="4884" spans="1:13" x14ac:dyDescent="0.45">
      <c r="A4884" s="32">
        <f>IF(Weighting!$P$12&gt;0,B4884,"")</f>
        <v>0.96972357690000011</v>
      </c>
      <c r="B4884">
        <f>Weighting!$C$12</f>
        <v>0.96972357690000011</v>
      </c>
      <c r="C4884">
        <f>Weighting!$F$12</f>
        <v>0</v>
      </c>
      <c r="D4884">
        <f>IF(C4884=1,'Data Transformation'!$G$3+0.5*'Data Transformation'!$W$25,IF(C4885=1,D4885-'Data Transformation'!$W$25,FALSE))</f>
        <v>0.76999999999999991</v>
      </c>
      <c r="E4884">
        <f t="array" ref="E4884">IF(ISLOGICAL(D4884),"",FREQUENCY(IF('Data Transformation'!$B$425:$B$8425='Bin Analysis'!$B4875,'Data Transformation'!$G$425:$G$8425),D4884))</f>
        <v>3</v>
      </c>
      <c r="F4884" t="e">
        <f t="shared" si="609"/>
        <v>#VALUE!</v>
      </c>
      <c r="G4884">
        <f>Weighting!$H$12</f>
        <v>0</v>
      </c>
      <c r="H4884">
        <f t="array" ref="H4884">FREQUENCY(IF('Data Transformation'!$B$4:$B$8425=B4875,'Data Transformation'!$G$4:$G$8425),'Bin Analysis'!$B4884)</f>
        <v>12</v>
      </c>
      <c r="I4884">
        <f t="shared" si="610"/>
        <v>5</v>
      </c>
      <c r="J4884">
        <f t="shared" si="611"/>
        <v>1</v>
      </c>
      <c r="K4884">
        <f>J4884*Weighting!$W$12</f>
        <v>2</v>
      </c>
      <c r="M4884" s="14"/>
    </row>
    <row r="4885" spans="1:13" x14ac:dyDescent="0.45">
      <c r="A4885" s="32">
        <f>IF(Weighting!$P$13&gt;0,B4885,"")</f>
        <v>1.0753983736000001</v>
      </c>
      <c r="B4885">
        <f>Weighting!$C$13</f>
        <v>1.0753983736000001</v>
      </c>
      <c r="C4885">
        <f>Weighting!$F$13</f>
        <v>1</v>
      </c>
      <c r="D4885">
        <f>IF(C4885=1,'Data Transformation'!$G$3+0.5*'Data Transformation'!$W$25,IF(C4886=1,D4886-'Data Transformation'!$W$25,FALSE))</f>
        <v>1.17</v>
      </c>
      <c r="E4885">
        <f t="array" ref="E4885">IF(ISLOGICAL(D4885),"",FREQUENCY(IF('Data Transformation'!$B$425:$B$8425='Bin Analysis'!$B4875,'Data Transformation'!$G$425:$G$8425),D4885))</f>
        <v>17</v>
      </c>
      <c r="F4885">
        <f t="shared" si="609"/>
        <v>14</v>
      </c>
      <c r="G4885">
        <f>Weighting!$H$13</f>
        <v>0</v>
      </c>
      <c r="H4885">
        <f t="array" ref="H4885">FREQUENCY(IF('Data Transformation'!$B$4:$B$8425=B4875,'Data Transformation'!$G$4:$G$8425),'Bin Analysis'!$B4885)</f>
        <v>17</v>
      </c>
      <c r="I4885">
        <f t="shared" si="610"/>
        <v>5</v>
      </c>
      <c r="J4885">
        <f t="shared" si="611"/>
        <v>1</v>
      </c>
      <c r="K4885">
        <f>J4885*Weighting!$W$13</f>
        <v>1</v>
      </c>
      <c r="M4885" s="14"/>
    </row>
    <row r="4886" spans="1:13" x14ac:dyDescent="0.45">
      <c r="A4886" s="32">
        <f>IF(Weighting!$P$14&gt;0,B4886,"")</f>
        <v>1.1810731703000001</v>
      </c>
      <c r="B4886">
        <f>Weighting!$C$14</f>
        <v>1.1810731703000001</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18</v>
      </c>
      <c r="I4886">
        <f t="shared" si="610"/>
        <v>1</v>
      </c>
      <c r="J4886">
        <f t="shared" si="611"/>
        <v>1</v>
      </c>
      <c r="K4886">
        <f>J4886*Weighting!$W$14</f>
        <v>2</v>
      </c>
      <c r="M4886" s="14"/>
    </row>
    <row r="4887" spans="1:13" x14ac:dyDescent="0.45">
      <c r="A4887" s="32">
        <f>IF(Weighting!$P$15&gt;0,B4887,"")</f>
        <v>1.2867489670000001</v>
      </c>
      <c r="B4887">
        <f>Weighting!$C$15</f>
        <v>1.2867489670000001</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18</v>
      </c>
      <c r="I4887">
        <f t="shared" si="610"/>
        <v>0</v>
      </c>
      <c r="J4887">
        <f t="shared" si="611"/>
        <v>0</v>
      </c>
      <c r="K4887">
        <f>J4887*Weighting!$W$15</f>
        <v>0</v>
      </c>
      <c r="M4887" s="14"/>
    </row>
    <row r="4888" spans="1:13" x14ac:dyDescent="0.45">
      <c r="A4888" s="32" t="str">
        <f>IF(Weighting!$P$16&gt;0,B4888,"")</f>
        <v/>
      </c>
      <c r="B4888">
        <f>Weighting!$C$16</f>
        <v>1.3924227637000002</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18</v>
      </c>
      <c r="I4888">
        <f t="shared" si="610"/>
        <v>0</v>
      </c>
      <c r="J4888">
        <f t="shared" si="611"/>
        <v>0</v>
      </c>
      <c r="K4888">
        <f>J4888*Weighting!$W$16</f>
        <v>0</v>
      </c>
      <c r="M4888" s="14"/>
    </row>
    <row r="4889" spans="1:13" x14ac:dyDescent="0.45">
      <c r="A4889" s="32" t="str">
        <f>IF(Weighting!$P$17&gt;0,B4889,"")</f>
        <v/>
      </c>
      <c r="B4889">
        <f>Weighting!$C$17</f>
        <v>1.4980975604000002</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18</v>
      </c>
      <c r="I4889">
        <f t="shared" si="610"/>
        <v>0</v>
      </c>
      <c r="J4889">
        <f t="shared" si="611"/>
        <v>0</v>
      </c>
      <c r="K4889">
        <f>J4889*Weighting!$W$17</f>
        <v>0</v>
      </c>
      <c r="M4889" s="14"/>
    </row>
    <row r="4890" spans="1:13" x14ac:dyDescent="0.45">
      <c r="A4890" s="32" t="str">
        <f>IF(Weighting!$P$18&gt;0,B4890,"")</f>
        <v/>
      </c>
      <c r="B4890">
        <f>Weighting!$C$18</f>
        <v>1.6037723571000002</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18</v>
      </c>
      <c r="I4890">
        <f t="shared" si="610"/>
        <v>0</v>
      </c>
      <c r="J4890">
        <f t="shared" si="611"/>
        <v>0</v>
      </c>
      <c r="K4890">
        <f>J4890*Weighting!$W$18</f>
        <v>0</v>
      </c>
      <c r="M4890" s="14"/>
    </row>
    <row r="4891" spans="1:13" x14ac:dyDescent="0.45">
      <c r="A4891" s="32" t="str">
        <f>IF(Weighting!$P$19&gt;0,B4891,"")</f>
        <v/>
      </c>
      <c r="B4891">
        <f>Weighting!$C$19</f>
        <v>1.7094471538000002</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18</v>
      </c>
      <c r="I4891">
        <f t="shared" si="610"/>
        <v>0</v>
      </c>
      <c r="J4891">
        <f t="shared" si="611"/>
        <v>0</v>
      </c>
      <c r="K4891">
        <f>J4891*Weighting!$W$19</f>
        <v>0</v>
      </c>
      <c r="M4891" s="14"/>
    </row>
    <row r="4892" spans="1:13" x14ac:dyDescent="0.45">
      <c r="A4892" s="32" t="str">
        <f>IF(Weighting!$P$20&gt;0,B4892,"")</f>
        <v/>
      </c>
      <c r="B4892">
        <f>Weighting!$C$20</f>
        <v>1.8151219505000002</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18</v>
      </c>
      <c r="I4892">
        <f t="shared" si="610"/>
        <v>0</v>
      </c>
      <c r="J4892">
        <f t="shared" si="611"/>
        <v>0</v>
      </c>
      <c r="K4892">
        <f>J4892*Weighting!$W$20</f>
        <v>0</v>
      </c>
      <c r="M4892" s="14"/>
    </row>
    <row r="4893" spans="1:13" x14ac:dyDescent="0.45">
      <c r="A4893" s="32" t="str">
        <f>IF(Weighting!$P$21&gt;0,B4893,"")</f>
        <v/>
      </c>
      <c r="B4893">
        <f>Weighting!$C$21</f>
        <v>1.9207967472000003</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18</v>
      </c>
      <c r="I4893">
        <f t="shared" si="610"/>
        <v>0</v>
      </c>
      <c r="J4893">
        <f t="shared" si="611"/>
        <v>0</v>
      </c>
      <c r="K4893">
        <f>J4893*Weighting!$W$21</f>
        <v>0</v>
      </c>
      <c r="M4893" s="14"/>
    </row>
    <row r="4894" spans="1:13" x14ac:dyDescent="0.45">
      <c r="A4894" s="32" t="str">
        <f>IF(Weighting!$P$22&gt;0,B4894,"")</f>
        <v/>
      </c>
      <c r="B4894">
        <f>Weighting!$C$22</f>
        <v>2.0264715439000001</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18</v>
      </c>
      <c r="I4894">
        <f t="shared" si="610"/>
        <v>0</v>
      </c>
      <c r="J4894">
        <f t="shared" si="611"/>
        <v>0</v>
      </c>
      <c r="K4894">
        <f>J4894*Weighting!$W$22</f>
        <v>0</v>
      </c>
      <c r="M4894" s="14"/>
    </row>
    <row r="4895" spans="1:13" x14ac:dyDescent="0.45">
      <c r="A4895" s="32" t="str">
        <f>IF(Weighting!$P$23&gt;0,B4895,"")</f>
        <v/>
      </c>
      <c r="B4895">
        <f>Weighting!$C$23</f>
        <v>2.1321463405999999</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18</v>
      </c>
      <c r="I4895">
        <f t="shared" si="610"/>
        <v>0</v>
      </c>
      <c r="J4895">
        <f t="shared" si="611"/>
        <v>0</v>
      </c>
      <c r="K4895">
        <f>J4895*Weighting!$W$23</f>
        <v>0</v>
      </c>
      <c r="M4895" s="14"/>
    </row>
    <row r="4896" spans="1:13" x14ac:dyDescent="0.45">
      <c r="A4896" s="32" t="str">
        <f>IF(Weighting!$P$24&gt;0,B4896,"")</f>
        <v/>
      </c>
      <c r="B4896">
        <f>Weighting!$C$24</f>
        <v>2.2378211372999997</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18</v>
      </c>
      <c r="I4896">
        <f t="shared" si="610"/>
        <v>0</v>
      </c>
      <c r="J4896">
        <f t="shared" si="611"/>
        <v>0</v>
      </c>
      <c r="K4896">
        <f>J4896*Weighting!$W$24</f>
        <v>0</v>
      </c>
      <c r="M4896" s="14"/>
    </row>
    <row r="4897" spans="1:25" x14ac:dyDescent="0.45">
      <c r="A4897" s="32" t="str">
        <f>IF(Weighting!$P$25&gt;0,B4897,"")</f>
        <v/>
      </c>
      <c r="B4897">
        <f>Weighting!$C$25</f>
        <v>2.3434959339999994</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18</v>
      </c>
      <c r="I4897">
        <f t="shared" si="610"/>
        <v>0</v>
      </c>
      <c r="J4897">
        <f t="shared" si="611"/>
        <v>0</v>
      </c>
      <c r="K4897">
        <f>J4897*Weighting!$W$25</f>
        <v>0</v>
      </c>
      <c r="M4897" s="14"/>
    </row>
    <row r="4898" spans="1:25" x14ac:dyDescent="0.45">
      <c r="O4898"/>
      <c r="P4898"/>
      <c r="Q4898"/>
      <c r="R4898"/>
    </row>
    <row r="4899" spans="1:25" ht="23.15" x14ac:dyDescent="0.6">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20</v>
      </c>
      <c r="N4899" s="27">
        <f>IF('Input and Summary Results'!$J$16="minimum",'Bin Analysis'!X4900/(M4899-1),'Bin Analysis'!Y4899/('Bin Analysis'!M4899-1))</f>
        <v>0</v>
      </c>
      <c r="O4899" s="27">
        <f>IF(M4899=FALSE,NA(),(VLOOKUP(1,C4902:K4921,4,FALSE))/(M4899-1))</f>
        <v>5.2631578947368418E-2</v>
      </c>
      <c r="P4899" s="27">
        <f>IF(M4899=FALSE,NA(),SUM(J4902:J4921)/Weighting!$S$5)</f>
        <v>0.3</v>
      </c>
      <c r="Q4899" s="27">
        <f>IF(M4899=FALSE,NA(),SUM(K4902:K4921)/Weighting!$S$6)</f>
        <v>0.17391304347826086</v>
      </c>
      <c r="R4899" s="27">
        <f>IF(M4899=FALSE,NA(),(VLOOKUP(1,G4902:K4921,3,FALSE))/(M4899-1))</f>
        <v>0.94736842105263153</v>
      </c>
      <c r="S4899" s="22" t="str">
        <f>IF(M4899=FALSE,NA(),IF(SUM(J4902:J4921)=2,"yes","no"))</f>
        <v>no</v>
      </c>
      <c r="X4899" s="2" cm="2">
        <f t="array" ref="X4899:X4900">FREQUENCY(IF('Data Transformation'!$B$425:$B$6424='Bin Analysis'!L4899,'Data Transformation'!$G$425:$G$6424),'Data Transformation'!$U$11)</f>
        <v>19</v>
      </c>
      <c r="Y4899" s="2" cm="2">
        <f t="array" ref="Y4899:Y4900">FREQUENCY(IF('Data Transformation'!$B$425:$B$6424='Bin Analysis'!L4899,'Data Transformation'!$G$425:$G$6424),'Data Transformation'!$U$12)</f>
        <v>18</v>
      </c>
    </row>
    <row r="4900" spans="1:25" x14ac:dyDescent="0.45">
      <c r="A4900" s="14" t="s">
        <v>67</v>
      </c>
      <c r="B4900" t="s">
        <v>47</v>
      </c>
      <c r="C4900" t="s">
        <v>5</v>
      </c>
      <c r="D4900" t="s">
        <v>100</v>
      </c>
      <c r="E4900" t="s">
        <v>101</v>
      </c>
      <c r="F4900" t="s">
        <v>102</v>
      </c>
      <c r="G4900" t="s">
        <v>70</v>
      </c>
      <c r="H4900" t="s">
        <v>31</v>
      </c>
      <c r="I4900" t="s">
        <v>32</v>
      </c>
      <c r="J4900" t="s">
        <v>46</v>
      </c>
      <c r="K4900" s="14" t="s">
        <v>45</v>
      </c>
      <c r="M4900" s="14"/>
      <c r="X4900" s="2">
        <v>0</v>
      </c>
      <c r="Y4900" s="2">
        <v>1</v>
      </c>
    </row>
    <row r="4901" spans="1:25" x14ac:dyDescent="0.4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45">
      <c r="A4902" s="32">
        <f>IF(Weighting!$P$6&gt;0,B4902,"")</f>
        <v>0.3356747967</v>
      </c>
      <c r="B4902">
        <f>Weighting!$C$6</f>
        <v>0.3356747967</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18</v>
      </c>
      <c r="I4902">
        <f>H4902-H4901</f>
        <v>18</v>
      </c>
      <c r="J4902">
        <f>IF(I4902=0,0,1)</f>
        <v>1</v>
      </c>
      <c r="K4902">
        <f>J4902*Weighting!$W$6</f>
        <v>1</v>
      </c>
      <c r="M4902" s="14"/>
    </row>
    <row r="4903" spans="1:25" x14ac:dyDescent="0.45">
      <c r="A4903" s="32">
        <f>IF(Weighting!$P$7&gt;0,B4903,"")</f>
        <v>0.44134959340000002</v>
      </c>
      <c r="B4903">
        <f>Weighting!$C$7</f>
        <v>0.44134959340000002</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18</v>
      </c>
      <c r="I4903">
        <f t="shared" ref="I4903:I4921" si="613">H4903-H4902</f>
        <v>0</v>
      </c>
      <c r="J4903">
        <f>IF(I4903=0,0,1)</f>
        <v>0</v>
      </c>
      <c r="K4903">
        <f>J4903*Weighting!$W$7</f>
        <v>0</v>
      </c>
      <c r="M4903" s="14"/>
    </row>
    <row r="4904" spans="1:25" x14ac:dyDescent="0.45">
      <c r="A4904" s="32">
        <f>IF(Weighting!$P$8&gt;0,B4904,"")</f>
        <v>0.54702439010000004</v>
      </c>
      <c r="B4904">
        <f>Weighting!$C$8</f>
        <v>0.54702439010000004</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18</v>
      </c>
      <c r="I4904">
        <f t="shared" si="613"/>
        <v>0</v>
      </c>
      <c r="J4904">
        <f t="shared" ref="J4904:J4921" si="614">IF(I4904=0,0,1)</f>
        <v>0</v>
      </c>
      <c r="K4904">
        <f>J4904*Weighting!$W$8</f>
        <v>0</v>
      </c>
      <c r="M4904" s="14"/>
    </row>
    <row r="4905" spans="1:25" x14ac:dyDescent="0.45">
      <c r="A4905" s="32">
        <f>IF(Weighting!$P$9&gt;0,B4905,"")</f>
        <v>0.65269918680000005</v>
      </c>
      <c r="B4905" s="50">
        <f>Weighting!$C$9</f>
        <v>0.65269918680000005</v>
      </c>
      <c r="C4905">
        <f>Weighting!$F$9</f>
        <v>0</v>
      </c>
      <c r="D4905" t="b">
        <f>IF(C4905=1,'Data Transformation'!$G$3+0.5*'Data Transformation'!$W$25,IF(C4906=1,D4906-'Data Transformation'!$W$25,FALSE))</f>
        <v>0</v>
      </c>
      <c r="E4905" t="str">
        <f t="array" ref="E4905">IF(ISLOGICAL(D4905),"",FREQUENCY(IF('Data Transformation'!$B$425:$B$8425='Bin Analysis'!$B4899,'Data Transformation'!$G$425:$G$8425),D4905))</f>
        <v/>
      </c>
      <c r="F4905" t="str">
        <f t="shared" si="612"/>
        <v/>
      </c>
      <c r="G4905">
        <f>Weighting!$H$9</f>
        <v>0</v>
      </c>
      <c r="H4905">
        <f t="array" ref="H4905">FREQUENCY(IF('Data Transformation'!$B$4:$B$8425=B4899,'Data Transformation'!$G$4:$G$8425),'Bin Analysis'!$B4905)</f>
        <v>18</v>
      </c>
      <c r="I4905">
        <f t="shared" si="613"/>
        <v>0</v>
      </c>
      <c r="J4905">
        <f t="shared" si="614"/>
        <v>0</v>
      </c>
      <c r="K4905">
        <f>J4905*Weighting!$W$9</f>
        <v>0</v>
      </c>
      <c r="M4905" s="14"/>
    </row>
    <row r="4906" spans="1:25" x14ac:dyDescent="0.45">
      <c r="A4906" s="32">
        <f>IF(Weighting!$P$10&gt;0,B4906,"")</f>
        <v>0.75837398350000007</v>
      </c>
      <c r="B4906">
        <f>Weighting!$C$10</f>
        <v>0.75837398350000007</v>
      </c>
      <c r="C4906">
        <f>Weighting!$F$10</f>
        <v>0</v>
      </c>
      <c r="D4906" t="b">
        <f>IF(C4906=1,'Data Transformation'!$G$3+0.5*'Data Transformation'!$W$25,IF(C4907=1,D4907-'Data Transformation'!$W$25,FALSE))</f>
        <v>0</v>
      </c>
      <c r="E4906" t="str">
        <f t="array" ref="E4906">IF(ISLOGICAL(D4906),"",FREQUENCY(IF('Data Transformation'!$B$425:$B$8425='Bin Analysis'!$B4899,'Data Transformation'!$G$425:$G$8425),D4906))</f>
        <v/>
      </c>
      <c r="F4906" t="str">
        <f t="shared" si="612"/>
        <v/>
      </c>
      <c r="G4906">
        <f>Weighting!$H$10</f>
        <v>0</v>
      </c>
      <c r="H4906">
        <f t="array" ref="H4906">FREQUENCY(IF('Data Transformation'!$B$4:$B$8425=B4899,'Data Transformation'!$G$4:$G$8425),'Bin Analysis'!$B4906)</f>
        <v>18</v>
      </c>
      <c r="I4906">
        <f t="shared" si="613"/>
        <v>0</v>
      </c>
      <c r="J4906">
        <f t="shared" si="614"/>
        <v>0</v>
      </c>
      <c r="K4906">
        <f>J4906*Weighting!$W$10</f>
        <v>0</v>
      </c>
      <c r="M4906" s="14"/>
    </row>
    <row r="4907" spans="1:25" x14ac:dyDescent="0.45">
      <c r="A4907" s="32">
        <f>IF(Weighting!$P$11&gt;0,B4907,"")</f>
        <v>0.86404878020000009</v>
      </c>
      <c r="B4907">
        <f>Weighting!$C$11</f>
        <v>0.86404878020000009</v>
      </c>
      <c r="C4907">
        <f>Weighting!$F$11</f>
        <v>0</v>
      </c>
      <c r="D4907" t="b">
        <f>IF(C4907=1,'Data Transformation'!$G$3+0.5*'Data Transformation'!$W$25,IF(C4908=1,D4908-'Data Transformation'!$W$25,FALSE))</f>
        <v>0</v>
      </c>
      <c r="E4907" t="str">
        <f t="array" ref="E4907">IF(ISLOGICAL(D4907),"",FREQUENCY(IF('Data Transformation'!$B$425:$B$8425='Bin Analysis'!$B4899,'Data Transformation'!$G$425:$G$8425),D4907))</f>
        <v/>
      </c>
      <c r="F4907" t="str">
        <f t="shared" si="612"/>
        <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45">
      <c r="A4908" s="32">
        <f>IF(Weighting!$P$12&gt;0,B4908,"")</f>
        <v>0.96972357690000011</v>
      </c>
      <c r="B4908">
        <f>Weighting!$C$12</f>
        <v>0.96972357690000011</v>
      </c>
      <c r="C4908">
        <f>Weighting!$F$12</f>
        <v>0</v>
      </c>
      <c r="D4908">
        <f>IF(C4908=1,'Data Transformation'!$G$3+0.5*'Data Transformation'!$W$25,IF(C4909=1,D4909-'Data Transformation'!$W$25,FALSE))</f>
        <v>0.76999999999999991</v>
      </c>
      <c r="E4908">
        <f t="array" ref="E4908">IF(ISLOGICAL(D4908),"",FREQUENCY(IF('Data Transformation'!$B$425:$B$8425='Bin Analysis'!$B4899,'Data Transformation'!$G$425:$G$8425),D4908))</f>
        <v>18</v>
      </c>
      <c r="F4908" t="e">
        <f t="shared" si="612"/>
        <v>#VALUE!</v>
      </c>
      <c r="G4908">
        <f>Weighting!$H$12</f>
        <v>0</v>
      </c>
      <c r="H4908">
        <f t="array" ref="H4908">FREQUENCY(IF('Data Transformation'!$B$4:$B$8425=B4899,'Data Transformation'!$G$4:$G$8425),'Bin Analysis'!$B4908)</f>
        <v>19</v>
      </c>
      <c r="I4908">
        <f t="shared" si="613"/>
        <v>1</v>
      </c>
      <c r="J4908">
        <f t="shared" si="614"/>
        <v>1</v>
      </c>
      <c r="K4908">
        <f>J4908*Weighting!$W$12</f>
        <v>2</v>
      </c>
      <c r="M4908" s="14"/>
    </row>
    <row r="4909" spans="1:25" x14ac:dyDescent="0.45">
      <c r="A4909" s="32">
        <f>IF(Weighting!$P$13&gt;0,B4909,"")</f>
        <v>1.0753983736000001</v>
      </c>
      <c r="B4909">
        <f>Weighting!$C$13</f>
        <v>1.0753983736000001</v>
      </c>
      <c r="C4909">
        <f>Weighting!$F$13</f>
        <v>1</v>
      </c>
      <c r="D4909">
        <f>IF(C4909=1,'Data Transformation'!$G$3+0.5*'Data Transformation'!$W$25,IF(C4910=1,D4910-'Data Transformation'!$W$25,FALSE))</f>
        <v>1.17</v>
      </c>
      <c r="E4909">
        <f t="array" ref="E4909">IF(ISLOGICAL(D4909),"",FREQUENCY(IF('Data Transformation'!$B$425:$B$8425='Bin Analysis'!$B4899,'Data Transformation'!$G$425:$G$8425),D4909))</f>
        <v>19</v>
      </c>
      <c r="F4909">
        <f t="shared" si="612"/>
        <v>1</v>
      </c>
      <c r="G4909">
        <f>Weighting!$H$13</f>
        <v>0</v>
      </c>
      <c r="H4909">
        <f t="array" ref="H4909">FREQUENCY(IF('Data Transformation'!$B$4:$B$8425=B4899,'Data Transformation'!$G$4:$G$8425),'Bin Analysis'!$B4909)</f>
        <v>20</v>
      </c>
      <c r="I4909">
        <f t="shared" si="613"/>
        <v>1</v>
      </c>
      <c r="J4909">
        <f t="shared" si="614"/>
        <v>1</v>
      </c>
      <c r="K4909">
        <f>J4909*Weighting!$W$13</f>
        <v>1</v>
      </c>
      <c r="M4909" s="14"/>
    </row>
    <row r="4910" spans="1:25" x14ac:dyDescent="0.45">
      <c r="A4910" s="32">
        <f>IF(Weighting!$P$14&gt;0,B4910,"")</f>
        <v>1.1810731703000001</v>
      </c>
      <c r="B4910">
        <f>Weighting!$C$14</f>
        <v>1.1810731703000001</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20</v>
      </c>
      <c r="I4910">
        <f t="shared" si="613"/>
        <v>0</v>
      </c>
      <c r="J4910">
        <f t="shared" si="614"/>
        <v>0</v>
      </c>
      <c r="K4910">
        <f>J4910*Weighting!$W$14</f>
        <v>0</v>
      </c>
      <c r="M4910" s="14"/>
    </row>
    <row r="4911" spans="1:25" x14ac:dyDescent="0.45">
      <c r="A4911" s="32">
        <f>IF(Weighting!$P$15&gt;0,B4911,"")</f>
        <v>1.2867489670000001</v>
      </c>
      <c r="B4911">
        <f>Weighting!$C$15</f>
        <v>1.2867489670000001</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20</v>
      </c>
      <c r="I4911">
        <f t="shared" si="613"/>
        <v>0</v>
      </c>
      <c r="J4911">
        <f t="shared" si="614"/>
        <v>0</v>
      </c>
      <c r="K4911">
        <f>J4911*Weighting!$W$15</f>
        <v>0</v>
      </c>
      <c r="M4911" s="14"/>
    </row>
    <row r="4912" spans="1:25" x14ac:dyDescent="0.45">
      <c r="A4912" s="32" t="str">
        <f>IF(Weighting!$P$16&gt;0,B4912,"")</f>
        <v/>
      </c>
      <c r="B4912">
        <f>Weighting!$C$16</f>
        <v>1.3924227637000002</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20</v>
      </c>
      <c r="I4912">
        <f t="shared" si="613"/>
        <v>0</v>
      </c>
      <c r="J4912">
        <f t="shared" si="614"/>
        <v>0</v>
      </c>
      <c r="K4912">
        <f>J4912*Weighting!$W$16</f>
        <v>0</v>
      </c>
      <c r="M4912" s="14"/>
    </row>
    <row r="4913" spans="1:25" x14ac:dyDescent="0.45">
      <c r="A4913" s="32" t="str">
        <f>IF(Weighting!$P$17&gt;0,B4913,"")</f>
        <v/>
      </c>
      <c r="B4913">
        <f>Weighting!$C$17</f>
        <v>1.4980975604000002</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20</v>
      </c>
      <c r="I4913">
        <f t="shared" si="613"/>
        <v>0</v>
      </c>
      <c r="J4913">
        <f t="shared" si="614"/>
        <v>0</v>
      </c>
      <c r="K4913">
        <f>J4913*Weighting!$W$17</f>
        <v>0</v>
      </c>
      <c r="M4913" s="14"/>
    </row>
    <row r="4914" spans="1:25" x14ac:dyDescent="0.45">
      <c r="A4914" s="32" t="str">
        <f>IF(Weighting!$P$18&gt;0,B4914,"")</f>
        <v/>
      </c>
      <c r="B4914">
        <f>Weighting!$C$18</f>
        <v>1.6037723571000002</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20</v>
      </c>
      <c r="I4914">
        <f t="shared" si="613"/>
        <v>0</v>
      </c>
      <c r="J4914">
        <f t="shared" si="614"/>
        <v>0</v>
      </c>
      <c r="K4914">
        <f>J4914*Weighting!$W$18</f>
        <v>0</v>
      </c>
      <c r="M4914" s="14"/>
    </row>
    <row r="4915" spans="1:25" x14ac:dyDescent="0.45">
      <c r="A4915" s="32" t="str">
        <f>IF(Weighting!$P$19&gt;0,B4915,"")</f>
        <v/>
      </c>
      <c r="B4915">
        <f>Weighting!$C$19</f>
        <v>1.7094471538000002</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20</v>
      </c>
      <c r="I4915">
        <f t="shared" si="613"/>
        <v>0</v>
      </c>
      <c r="J4915">
        <f t="shared" si="614"/>
        <v>0</v>
      </c>
      <c r="K4915">
        <f>J4915*Weighting!$W$19</f>
        <v>0</v>
      </c>
      <c r="M4915" s="14"/>
    </row>
    <row r="4916" spans="1:25" x14ac:dyDescent="0.45">
      <c r="A4916" s="32" t="str">
        <f>IF(Weighting!$P$20&gt;0,B4916,"")</f>
        <v/>
      </c>
      <c r="B4916">
        <f>Weighting!$C$20</f>
        <v>1.8151219505000002</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20</v>
      </c>
      <c r="I4916">
        <f t="shared" si="613"/>
        <v>0</v>
      </c>
      <c r="J4916">
        <f t="shared" si="614"/>
        <v>0</v>
      </c>
      <c r="K4916">
        <f>J4916*Weighting!$W$20</f>
        <v>0</v>
      </c>
      <c r="M4916" s="14"/>
    </row>
    <row r="4917" spans="1:25" x14ac:dyDescent="0.45">
      <c r="A4917" s="32" t="str">
        <f>IF(Weighting!$P$21&gt;0,B4917,"")</f>
        <v/>
      </c>
      <c r="B4917">
        <f>Weighting!$C$21</f>
        <v>1.9207967472000003</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20</v>
      </c>
      <c r="I4917">
        <f t="shared" si="613"/>
        <v>0</v>
      </c>
      <c r="J4917">
        <f t="shared" si="614"/>
        <v>0</v>
      </c>
      <c r="K4917">
        <f>J4917*Weighting!$W$21</f>
        <v>0</v>
      </c>
      <c r="M4917" s="14"/>
    </row>
    <row r="4918" spans="1:25" x14ac:dyDescent="0.45">
      <c r="A4918" s="32" t="str">
        <f>IF(Weighting!$P$22&gt;0,B4918,"")</f>
        <v/>
      </c>
      <c r="B4918">
        <f>Weighting!$C$22</f>
        <v>2.0264715439000001</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20</v>
      </c>
      <c r="I4918">
        <f t="shared" si="613"/>
        <v>0</v>
      </c>
      <c r="J4918">
        <f t="shared" si="614"/>
        <v>0</v>
      </c>
      <c r="K4918">
        <f>J4918*Weighting!$W$22</f>
        <v>0</v>
      </c>
      <c r="M4918" s="14"/>
    </row>
    <row r="4919" spans="1:25" x14ac:dyDescent="0.45">
      <c r="A4919" s="32" t="str">
        <f>IF(Weighting!$P$23&gt;0,B4919,"")</f>
        <v/>
      </c>
      <c r="B4919">
        <f>Weighting!$C$23</f>
        <v>2.1321463405999999</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20</v>
      </c>
      <c r="I4919">
        <f t="shared" si="613"/>
        <v>0</v>
      </c>
      <c r="J4919">
        <f t="shared" si="614"/>
        <v>0</v>
      </c>
      <c r="K4919">
        <f>J4919*Weighting!$W$23</f>
        <v>0</v>
      </c>
      <c r="M4919" s="14"/>
    </row>
    <row r="4920" spans="1:25" x14ac:dyDescent="0.45">
      <c r="A4920" s="32" t="str">
        <f>IF(Weighting!$P$24&gt;0,B4920,"")</f>
        <v/>
      </c>
      <c r="B4920">
        <f>Weighting!$C$24</f>
        <v>2.2378211372999997</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20</v>
      </c>
      <c r="I4920">
        <f t="shared" si="613"/>
        <v>0</v>
      </c>
      <c r="J4920">
        <f t="shared" si="614"/>
        <v>0</v>
      </c>
      <c r="K4920">
        <f>J4920*Weighting!$W$24</f>
        <v>0</v>
      </c>
      <c r="M4920" s="14"/>
    </row>
    <row r="4921" spans="1:25" x14ac:dyDescent="0.45">
      <c r="A4921" s="32" t="str">
        <f>IF(Weighting!$P$25&gt;0,B4921,"")</f>
        <v/>
      </c>
      <c r="B4921">
        <f>Weighting!$C$25</f>
        <v>2.3434959339999994</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20</v>
      </c>
      <c r="I4921">
        <f t="shared" si="613"/>
        <v>0</v>
      </c>
      <c r="J4921">
        <f t="shared" si="614"/>
        <v>0</v>
      </c>
      <c r="K4921">
        <f>J4921*Weighting!$W$25</f>
        <v>0</v>
      </c>
      <c r="M4921" s="14"/>
    </row>
    <row r="4922" spans="1:25" x14ac:dyDescent="0.45">
      <c r="N4922" s="57"/>
      <c r="O4922"/>
      <c r="P4922"/>
      <c r="Q4922"/>
      <c r="R4922"/>
    </row>
    <row r="4923" spans="1:25" ht="23.15" x14ac:dyDescent="0.6">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18</v>
      </c>
      <c r="N4923" s="27">
        <f>IF('Input and Summary Results'!$J$16="minimum",'Bin Analysis'!X4924/(M4923-1),'Bin Analysis'!Y4923/('Bin Analysis'!M4923-1))</f>
        <v>0</v>
      </c>
      <c r="O4923" s="27">
        <f>IF(M4923=FALSE,NA(),(VLOOKUP(1,C4926:K4945,4,FALSE))/(M4923-1))</f>
        <v>0.11764705882352941</v>
      </c>
      <c r="P4923" s="27">
        <f>IF(M4923=FALSE,NA(),SUM(J4926:J4945)/Weighting!$S$5)</f>
        <v>0.5</v>
      </c>
      <c r="Q4923" s="27">
        <f>IF(M4923=FALSE,NA(),SUM(K4926:K4945)/Weighting!$S$6)</f>
        <v>0.39130434782608697</v>
      </c>
      <c r="R4923" s="27">
        <f>IF(M4923=FALSE,NA(),(VLOOKUP(1,G4926:K4945,3,FALSE))/(M4923-1))</f>
        <v>0.76470588235294112</v>
      </c>
      <c r="S4923" s="22" t="str">
        <f>IF(M4923=FALSE,NA(),IF(SUM(J4926:J4945)=2,"yes","no"))</f>
        <v>no</v>
      </c>
      <c r="X4923" s="2" cm="2">
        <f t="array" ref="X4923:X4924">FREQUENCY(IF('Data Transformation'!$B$425:$B$6424='Bin Analysis'!L4923,'Data Transformation'!$G$425:$G$6424),'Data Transformation'!$U$11)</f>
        <v>17</v>
      </c>
      <c r="Y4923" s="2" cm="2">
        <f t="array" ref="Y4923:Y4924">FREQUENCY(IF('Data Transformation'!$B$425:$B$6424='Bin Analysis'!L4923,'Data Transformation'!$G$425:$G$6424),'Data Transformation'!$U$12)</f>
        <v>15</v>
      </c>
    </row>
    <row r="4924" spans="1:25" x14ac:dyDescent="0.45">
      <c r="A4924" s="14" t="s">
        <v>67</v>
      </c>
      <c r="B4924" t="s">
        <v>47</v>
      </c>
      <c r="C4924" t="s">
        <v>5</v>
      </c>
      <c r="D4924" t="s">
        <v>100</v>
      </c>
      <c r="E4924" t="s">
        <v>101</v>
      </c>
      <c r="F4924" t="s">
        <v>102</v>
      </c>
      <c r="G4924" t="s">
        <v>70</v>
      </c>
      <c r="H4924" t="s">
        <v>31</v>
      </c>
      <c r="I4924" t="s">
        <v>32</v>
      </c>
      <c r="J4924" t="s">
        <v>46</v>
      </c>
      <c r="K4924" s="14" t="s">
        <v>45</v>
      </c>
      <c r="M4924" s="14"/>
      <c r="X4924" s="2">
        <v>0</v>
      </c>
      <c r="Y4924" s="2">
        <v>2</v>
      </c>
    </row>
    <row r="4925" spans="1:25" x14ac:dyDescent="0.4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45">
      <c r="A4926" s="32">
        <f>IF(Weighting!$P$6&gt;0,B4926,"")</f>
        <v>0.3356747967</v>
      </c>
      <c r="B4926">
        <f>Weighting!$C$6</f>
        <v>0.3356747967</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13</v>
      </c>
      <c r="I4926">
        <f>H4926-H4925</f>
        <v>13</v>
      </c>
      <c r="J4926">
        <f>IF(I4926=0,0,1)</f>
        <v>1</v>
      </c>
      <c r="K4926">
        <f>J4926*Weighting!$W$6</f>
        <v>1</v>
      </c>
      <c r="M4926" s="14"/>
    </row>
    <row r="4927" spans="1:25" x14ac:dyDescent="0.45">
      <c r="A4927" s="32">
        <f>IF(Weighting!$P$7&gt;0,B4927,"")</f>
        <v>0.44134959340000002</v>
      </c>
      <c r="B4927">
        <f>Weighting!$C$7</f>
        <v>0.44134959340000002</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14</v>
      </c>
      <c r="I4927">
        <f t="shared" ref="I4927:I4945" si="616">H4927-H4926</f>
        <v>1</v>
      </c>
      <c r="J4927">
        <f>IF(I4927=0,0,1)</f>
        <v>1</v>
      </c>
      <c r="K4927">
        <f>J4927*Weighting!$W$7</f>
        <v>2</v>
      </c>
      <c r="M4927" s="14"/>
    </row>
    <row r="4928" spans="1:25" x14ac:dyDescent="0.45">
      <c r="A4928" s="32">
        <f>IF(Weighting!$P$8&gt;0,B4928,"")</f>
        <v>0.54702439010000004</v>
      </c>
      <c r="B4928">
        <f>Weighting!$C$8</f>
        <v>0.54702439010000004</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15</v>
      </c>
      <c r="I4928">
        <f t="shared" si="616"/>
        <v>1</v>
      </c>
      <c r="J4928">
        <f t="shared" ref="J4928:J4945" si="617">IF(I4928=0,0,1)</f>
        <v>1</v>
      </c>
      <c r="K4928">
        <f>J4928*Weighting!$W$8</f>
        <v>3</v>
      </c>
      <c r="M4928" s="14"/>
    </row>
    <row r="4929" spans="1:13" x14ac:dyDescent="0.45">
      <c r="A4929" s="32">
        <f>IF(Weighting!$P$9&gt;0,B4929,"")</f>
        <v>0.65269918680000005</v>
      </c>
      <c r="B4929" s="50">
        <f>Weighting!$C$9</f>
        <v>0.65269918680000005</v>
      </c>
      <c r="C4929">
        <f>Weighting!$F$9</f>
        <v>0</v>
      </c>
      <c r="D4929" t="b">
        <f>IF(C4929=1,'Data Transformation'!$G$3+0.5*'Data Transformation'!$W$25,IF(C4930=1,D4930-'Data Transformation'!$W$25,FALSE))</f>
        <v>0</v>
      </c>
      <c r="E4929" t="str">
        <f t="array" ref="E4929">IF(ISLOGICAL(D4929),"",FREQUENCY(IF('Data Transformation'!$B$425:$B$8425='Bin Analysis'!$B4923,'Data Transformation'!$G$425:$G$8425),D4929))</f>
        <v/>
      </c>
      <c r="F4929" t="str">
        <f t="shared" si="615"/>
        <v/>
      </c>
      <c r="G4929">
        <f>Weighting!$H$9</f>
        <v>0</v>
      </c>
      <c r="H4929">
        <f t="array" ref="H4929">FREQUENCY(IF('Data Transformation'!$B$4:$B$8425=B4923,'Data Transformation'!$G$4:$G$8425),'Bin Analysis'!$B4929)</f>
        <v>15</v>
      </c>
      <c r="I4929">
        <f t="shared" si="616"/>
        <v>0</v>
      </c>
      <c r="J4929">
        <f t="shared" si="617"/>
        <v>0</v>
      </c>
      <c r="K4929">
        <f>J4929*Weighting!$W$9</f>
        <v>0</v>
      </c>
      <c r="M4929" s="14"/>
    </row>
    <row r="4930" spans="1:13" x14ac:dyDescent="0.45">
      <c r="A4930" s="32">
        <f>IF(Weighting!$P$10&gt;0,B4930,"")</f>
        <v>0.75837398350000007</v>
      </c>
      <c r="B4930">
        <f>Weighting!$C$10</f>
        <v>0.75837398350000007</v>
      </c>
      <c r="C4930">
        <f>Weighting!$F$10</f>
        <v>0</v>
      </c>
      <c r="D4930" t="b">
        <f>IF(C4930=1,'Data Transformation'!$G$3+0.5*'Data Transformation'!$W$25,IF(C4931=1,D4931-'Data Transformation'!$W$25,FALSE))</f>
        <v>0</v>
      </c>
      <c r="E4930" t="str">
        <f t="array" ref="E4930">IF(ISLOGICAL(D4930),"",FREQUENCY(IF('Data Transformation'!$B$425:$B$8425='Bin Analysis'!$B4923,'Data Transformation'!$G$425:$G$8425),D4930))</f>
        <v/>
      </c>
      <c r="F4930" t="str">
        <f t="shared" si="615"/>
        <v/>
      </c>
      <c r="G4930">
        <f>Weighting!$H$10</f>
        <v>0</v>
      </c>
      <c r="H4930">
        <f t="array" ref="H4930">FREQUENCY(IF('Data Transformation'!$B$4:$B$8425=B4923,'Data Transformation'!$G$4:$G$8425),'Bin Analysis'!$B4930)</f>
        <v>15</v>
      </c>
      <c r="I4930">
        <f t="shared" si="616"/>
        <v>0</v>
      </c>
      <c r="J4930">
        <f t="shared" si="617"/>
        <v>0</v>
      </c>
      <c r="K4930">
        <f>J4930*Weighting!$W$10</f>
        <v>0</v>
      </c>
      <c r="M4930" s="14"/>
    </row>
    <row r="4931" spans="1:13" x14ac:dyDescent="0.45">
      <c r="A4931" s="32">
        <f>IF(Weighting!$P$11&gt;0,B4931,"")</f>
        <v>0.86404878020000009</v>
      </c>
      <c r="B4931">
        <f>Weighting!$C$11</f>
        <v>0.86404878020000009</v>
      </c>
      <c r="C4931">
        <f>Weighting!$F$11</f>
        <v>0</v>
      </c>
      <c r="D4931" t="b">
        <f>IF(C4931=1,'Data Transformation'!$G$3+0.5*'Data Transformation'!$W$25,IF(C4932=1,D4932-'Data Transformation'!$W$25,FALSE))</f>
        <v>0</v>
      </c>
      <c r="E4931" t="str">
        <f t="array" ref="E4931">IF(ISLOGICAL(D4931),"",FREQUENCY(IF('Data Transformation'!$B$425:$B$8425='Bin Analysis'!$B4923,'Data Transformation'!$G$425:$G$8425),D4931))</f>
        <v/>
      </c>
      <c r="F4931" t="str">
        <f t="shared" si="615"/>
        <v/>
      </c>
      <c r="G4931">
        <f>Weighting!$H$11</f>
        <v>0</v>
      </c>
      <c r="H4931">
        <f t="array" ref="H4931">FREQUENCY(IF('Data Transformation'!$B$4:$B$8425=B4923,'Data Transformation'!$G$4:$G$8425),'Bin Analysis'!$B4931)</f>
        <v>15</v>
      </c>
      <c r="I4931">
        <f t="shared" si="616"/>
        <v>0</v>
      </c>
      <c r="J4931">
        <f t="shared" si="617"/>
        <v>0</v>
      </c>
      <c r="K4931">
        <f>J4931*Weighting!$W$11</f>
        <v>0</v>
      </c>
      <c r="M4931" s="14"/>
    </row>
    <row r="4932" spans="1:13" x14ac:dyDescent="0.45">
      <c r="A4932" s="32">
        <f>IF(Weighting!$P$12&gt;0,B4932,"")</f>
        <v>0.96972357690000011</v>
      </c>
      <c r="B4932">
        <f>Weighting!$C$12</f>
        <v>0.96972357690000011</v>
      </c>
      <c r="C4932">
        <f>Weighting!$F$12</f>
        <v>0</v>
      </c>
      <c r="D4932">
        <f>IF(C4932=1,'Data Transformation'!$G$3+0.5*'Data Transformation'!$W$25,IF(C4933=1,D4933-'Data Transformation'!$W$25,FALSE))</f>
        <v>0.76999999999999991</v>
      </c>
      <c r="E4932">
        <f t="array" ref="E4932">IF(ISLOGICAL(D4932),"",FREQUENCY(IF('Data Transformation'!$B$425:$B$8425='Bin Analysis'!$B4923,'Data Transformation'!$G$425:$G$8425),D4932))</f>
        <v>15</v>
      </c>
      <c r="F4932" t="e">
        <f t="shared" si="615"/>
        <v>#VALUE!</v>
      </c>
      <c r="G4932">
        <f>Weighting!$H$12</f>
        <v>0</v>
      </c>
      <c r="H4932">
        <f t="array" ref="H4932">FREQUENCY(IF('Data Transformation'!$B$4:$B$8425=B4923,'Data Transformation'!$G$4:$G$8425),'Bin Analysis'!$B4932)</f>
        <v>17</v>
      </c>
      <c r="I4932">
        <f t="shared" si="616"/>
        <v>2</v>
      </c>
      <c r="J4932">
        <f t="shared" si="617"/>
        <v>1</v>
      </c>
      <c r="K4932">
        <f>J4932*Weighting!$W$12</f>
        <v>2</v>
      </c>
      <c r="M4932" s="14"/>
    </row>
    <row r="4933" spans="1:13" x14ac:dyDescent="0.45">
      <c r="A4933" s="32">
        <f>IF(Weighting!$P$13&gt;0,B4933,"")</f>
        <v>1.0753983736000001</v>
      </c>
      <c r="B4933">
        <f>Weighting!$C$13</f>
        <v>1.0753983736000001</v>
      </c>
      <c r="C4933">
        <f>Weighting!$F$13</f>
        <v>1</v>
      </c>
      <c r="D4933">
        <f>IF(C4933=1,'Data Transformation'!$G$3+0.5*'Data Transformation'!$W$25,IF(C4934=1,D4934-'Data Transformation'!$W$25,FALSE))</f>
        <v>1.17</v>
      </c>
      <c r="E4933">
        <f t="array" ref="E4933">IF(ISLOGICAL(D4933),"",FREQUENCY(IF('Data Transformation'!$B$425:$B$8425='Bin Analysis'!$B4923,'Data Transformation'!$G$425:$G$8425),D4933))</f>
        <v>17</v>
      </c>
      <c r="F4933">
        <f t="shared" si="615"/>
        <v>2</v>
      </c>
      <c r="G4933">
        <f>Weighting!$H$13</f>
        <v>0</v>
      </c>
      <c r="H4933">
        <f t="array" ref="H4933">FREQUENCY(IF('Data Transformation'!$B$4:$B$8425=B4923,'Data Transformation'!$G$4:$G$8425),'Bin Analysis'!$B4933)</f>
        <v>18</v>
      </c>
      <c r="I4933">
        <f t="shared" si="616"/>
        <v>1</v>
      </c>
      <c r="J4933">
        <f t="shared" si="617"/>
        <v>1</v>
      </c>
      <c r="K4933">
        <f>J4933*Weighting!$W$13</f>
        <v>1</v>
      </c>
      <c r="M4933" s="14"/>
    </row>
    <row r="4934" spans="1:13" x14ac:dyDescent="0.45">
      <c r="A4934" s="32">
        <f>IF(Weighting!$P$14&gt;0,B4934,"")</f>
        <v>1.1810731703000001</v>
      </c>
      <c r="B4934">
        <f>Weighting!$C$14</f>
        <v>1.1810731703000001</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18</v>
      </c>
      <c r="I4934">
        <f t="shared" si="616"/>
        <v>0</v>
      </c>
      <c r="J4934">
        <f t="shared" si="617"/>
        <v>0</v>
      </c>
      <c r="K4934">
        <f>J4934*Weighting!$W$14</f>
        <v>0</v>
      </c>
      <c r="M4934" s="14"/>
    </row>
    <row r="4935" spans="1:13" x14ac:dyDescent="0.45">
      <c r="A4935" s="32">
        <f>IF(Weighting!$P$15&gt;0,B4935,"")</f>
        <v>1.2867489670000001</v>
      </c>
      <c r="B4935">
        <f>Weighting!$C$15</f>
        <v>1.2867489670000001</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18</v>
      </c>
      <c r="I4935">
        <f t="shared" si="616"/>
        <v>0</v>
      </c>
      <c r="J4935">
        <f t="shared" si="617"/>
        <v>0</v>
      </c>
      <c r="K4935">
        <f>J4935*Weighting!$W$15</f>
        <v>0</v>
      </c>
      <c r="M4935" s="14"/>
    </row>
    <row r="4936" spans="1:13" x14ac:dyDescent="0.45">
      <c r="A4936" s="32" t="str">
        <f>IF(Weighting!$P$16&gt;0,B4936,"")</f>
        <v/>
      </c>
      <c r="B4936">
        <f>Weighting!$C$16</f>
        <v>1.3924227637000002</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18</v>
      </c>
      <c r="I4936">
        <f t="shared" si="616"/>
        <v>0</v>
      </c>
      <c r="J4936">
        <f t="shared" si="617"/>
        <v>0</v>
      </c>
      <c r="K4936">
        <f>J4936*Weighting!$W$16</f>
        <v>0</v>
      </c>
      <c r="M4936" s="14"/>
    </row>
    <row r="4937" spans="1:13" x14ac:dyDescent="0.45">
      <c r="A4937" s="32" t="str">
        <f>IF(Weighting!$P$17&gt;0,B4937,"")</f>
        <v/>
      </c>
      <c r="B4937">
        <f>Weighting!$C$17</f>
        <v>1.4980975604000002</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18</v>
      </c>
      <c r="I4937">
        <f t="shared" si="616"/>
        <v>0</v>
      </c>
      <c r="J4937">
        <f t="shared" si="617"/>
        <v>0</v>
      </c>
      <c r="K4937">
        <f>J4937*Weighting!$W$17</f>
        <v>0</v>
      </c>
      <c r="M4937" s="14"/>
    </row>
    <row r="4938" spans="1:13" x14ac:dyDescent="0.45">
      <c r="A4938" s="32" t="str">
        <f>IF(Weighting!$P$18&gt;0,B4938,"")</f>
        <v/>
      </c>
      <c r="B4938">
        <f>Weighting!$C$18</f>
        <v>1.6037723571000002</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18</v>
      </c>
      <c r="I4938">
        <f t="shared" si="616"/>
        <v>0</v>
      </c>
      <c r="J4938">
        <f t="shared" si="617"/>
        <v>0</v>
      </c>
      <c r="K4938">
        <f>J4938*Weighting!$W$18</f>
        <v>0</v>
      </c>
      <c r="M4938" s="14"/>
    </row>
    <row r="4939" spans="1:13" x14ac:dyDescent="0.45">
      <c r="A4939" s="32" t="str">
        <f>IF(Weighting!$P$19&gt;0,B4939,"")</f>
        <v/>
      </c>
      <c r="B4939">
        <f>Weighting!$C$19</f>
        <v>1.7094471538000002</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18</v>
      </c>
      <c r="I4939">
        <f t="shared" si="616"/>
        <v>0</v>
      </c>
      <c r="J4939">
        <f t="shared" si="617"/>
        <v>0</v>
      </c>
      <c r="K4939">
        <f>J4939*Weighting!$W$19</f>
        <v>0</v>
      </c>
      <c r="M4939" s="14"/>
    </row>
    <row r="4940" spans="1:13" x14ac:dyDescent="0.45">
      <c r="A4940" s="32" t="str">
        <f>IF(Weighting!$P$20&gt;0,B4940,"")</f>
        <v/>
      </c>
      <c r="B4940">
        <f>Weighting!$C$20</f>
        <v>1.8151219505000002</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18</v>
      </c>
      <c r="I4940">
        <f t="shared" si="616"/>
        <v>0</v>
      </c>
      <c r="J4940">
        <f t="shared" si="617"/>
        <v>0</v>
      </c>
      <c r="K4940">
        <f>J4940*Weighting!$W$20</f>
        <v>0</v>
      </c>
      <c r="M4940" s="14"/>
    </row>
    <row r="4941" spans="1:13" x14ac:dyDescent="0.45">
      <c r="A4941" s="32" t="str">
        <f>IF(Weighting!$P$21&gt;0,B4941,"")</f>
        <v/>
      </c>
      <c r="B4941">
        <f>Weighting!$C$21</f>
        <v>1.9207967472000003</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18</v>
      </c>
      <c r="I4941">
        <f t="shared" si="616"/>
        <v>0</v>
      </c>
      <c r="J4941">
        <f t="shared" si="617"/>
        <v>0</v>
      </c>
      <c r="K4941">
        <f>J4941*Weighting!$W$21</f>
        <v>0</v>
      </c>
      <c r="M4941" s="14"/>
    </row>
    <row r="4942" spans="1:13" x14ac:dyDescent="0.45">
      <c r="A4942" s="32" t="str">
        <f>IF(Weighting!$P$22&gt;0,B4942,"")</f>
        <v/>
      </c>
      <c r="B4942">
        <f>Weighting!$C$22</f>
        <v>2.0264715439000001</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18</v>
      </c>
      <c r="I4942">
        <f t="shared" si="616"/>
        <v>0</v>
      </c>
      <c r="J4942">
        <f t="shared" si="617"/>
        <v>0</v>
      </c>
      <c r="K4942">
        <f>J4942*Weighting!$W$22</f>
        <v>0</v>
      </c>
      <c r="M4942" s="14"/>
    </row>
    <row r="4943" spans="1:13" x14ac:dyDescent="0.45">
      <c r="A4943" s="32" t="str">
        <f>IF(Weighting!$P$23&gt;0,B4943,"")</f>
        <v/>
      </c>
      <c r="B4943">
        <f>Weighting!$C$23</f>
        <v>2.1321463405999999</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18</v>
      </c>
      <c r="I4943">
        <f t="shared" si="616"/>
        <v>0</v>
      </c>
      <c r="J4943">
        <f t="shared" si="617"/>
        <v>0</v>
      </c>
      <c r="K4943">
        <f>J4943*Weighting!$W$23</f>
        <v>0</v>
      </c>
      <c r="M4943" s="14"/>
    </row>
    <row r="4944" spans="1:13" x14ac:dyDescent="0.45">
      <c r="A4944" s="32" t="str">
        <f>IF(Weighting!$P$24&gt;0,B4944,"")</f>
        <v/>
      </c>
      <c r="B4944">
        <f>Weighting!$C$24</f>
        <v>2.2378211372999997</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18</v>
      </c>
      <c r="I4944">
        <f t="shared" si="616"/>
        <v>0</v>
      </c>
      <c r="J4944">
        <f t="shared" si="617"/>
        <v>0</v>
      </c>
      <c r="K4944">
        <f>J4944*Weighting!$W$24</f>
        <v>0</v>
      </c>
      <c r="M4944" s="14"/>
    </row>
    <row r="4945" spans="1:25" x14ac:dyDescent="0.45">
      <c r="A4945" s="32" t="str">
        <f>IF(Weighting!$P$25&gt;0,B4945,"")</f>
        <v/>
      </c>
      <c r="B4945">
        <f>Weighting!$C$25</f>
        <v>2.3434959339999994</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18</v>
      </c>
      <c r="I4945">
        <f t="shared" si="616"/>
        <v>0</v>
      </c>
      <c r="J4945">
        <f t="shared" si="617"/>
        <v>0</v>
      </c>
      <c r="K4945">
        <f>J4945*Weighting!$W$25</f>
        <v>0</v>
      </c>
      <c r="M4945" s="14"/>
    </row>
    <row r="4946" spans="1:25" x14ac:dyDescent="0.45">
      <c r="O4946"/>
      <c r="P4946"/>
      <c r="Q4946"/>
      <c r="R4946"/>
    </row>
    <row r="4947" spans="1:25" ht="23.15" x14ac:dyDescent="0.6">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19</v>
      </c>
      <c r="N4947" s="27">
        <f>IF('Input and Summary Results'!$J$16="minimum",'Bin Analysis'!X4948/(M4947-1),'Bin Analysis'!Y4947/('Bin Analysis'!M4947-1))</f>
        <v>0</v>
      </c>
      <c r="O4947" s="27">
        <f>IF(M4947=FALSE,NA(),(VLOOKUP(1,C4950:K4969,4,FALSE))/(M4947-1))</f>
        <v>0.33333333333333331</v>
      </c>
      <c r="P4947" s="27">
        <f>IF(M4947=FALSE,NA(),SUM(J4950:J4969)/Weighting!$S$5)</f>
        <v>0.7</v>
      </c>
      <c r="Q4947" s="27">
        <f>IF(M4947=FALSE,NA(),SUM(K4950:K4969)/Weighting!$S$6)</f>
        <v>0.65217391304347827</v>
      </c>
      <c r="R4947" s="27">
        <f>IF(M4947=FALSE,NA(),(VLOOKUP(1,G4950:K4969,3,FALSE))/(M4947-1))</f>
        <v>0.33333333333333331</v>
      </c>
      <c r="S4947" s="22" t="str">
        <f>IF(M4947=FALSE,NA(),IF(SUM(J4950:J4969)=2,"yes","no"))</f>
        <v>no</v>
      </c>
      <c r="X4947" s="2" cm="2">
        <f t="array" ref="X4947:X4948">FREQUENCY(IF('Data Transformation'!$B$425:$B$6424='Bin Analysis'!L4947,'Data Transformation'!$G$425:$G$6424),'Data Transformation'!$U$11)</f>
        <v>18</v>
      </c>
      <c r="Y4947" s="2" cm="2">
        <f t="array" ref="Y4947:Y4948">FREQUENCY(IF('Data Transformation'!$B$425:$B$6424='Bin Analysis'!L4947,'Data Transformation'!$G$425:$G$6424),'Data Transformation'!$U$12)</f>
        <v>12</v>
      </c>
    </row>
    <row r="4948" spans="1:25" x14ac:dyDescent="0.45">
      <c r="A4948" s="14" t="s">
        <v>67</v>
      </c>
      <c r="B4948" t="s">
        <v>47</v>
      </c>
      <c r="C4948" t="s">
        <v>5</v>
      </c>
      <c r="D4948" t="s">
        <v>100</v>
      </c>
      <c r="E4948" t="s">
        <v>101</v>
      </c>
      <c r="F4948" t="s">
        <v>102</v>
      </c>
      <c r="G4948" t="s">
        <v>70</v>
      </c>
      <c r="H4948" t="s">
        <v>31</v>
      </c>
      <c r="I4948" t="s">
        <v>32</v>
      </c>
      <c r="J4948" t="s">
        <v>46</v>
      </c>
      <c r="K4948" s="14" t="s">
        <v>45</v>
      </c>
      <c r="M4948" s="14"/>
      <c r="X4948" s="2">
        <v>0</v>
      </c>
      <c r="Y4948" s="2">
        <v>6</v>
      </c>
    </row>
    <row r="4949" spans="1:25" x14ac:dyDescent="0.4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45">
      <c r="A4950" s="32">
        <f>IF(Weighting!$P$6&gt;0,B4950,"")</f>
        <v>0.3356747967</v>
      </c>
      <c r="B4950">
        <f>Weighting!$C$6</f>
        <v>0.3356747967</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6</v>
      </c>
      <c r="I4950">
        <f>H4950-H4949</f>
        <v>6</v>
      </c>
      <c r="J4950">
        <f>IF(I4950=0,0,1)</f>
        <v>1</v>
      </c>
      <c r="K4950">
        <f>J4950*Weighting!$W$6</f>
        <v>1</v>
      </c>
      <c r="M4950" s="14"/>
    </row>
    <row r="4951" spans="1:25" x14ac:dyDescent="0.45">
      <c r="A4951" s="32">
        <f>IF(Weighting!$P$7&gt;0,B4951,"")</f>
        <v>0.44134959340000002</v>
      </c>
      <c r="B4951">
        <f>Weighting!$C$7</f>
        <v>0.44134959340000002</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7</v>
      </c>
      <c r="I4951">
        <f t="shared" ref="I4951:I4969" si="619">H4951-H4950</f>
        <v>1</v>
      </c>
      <c r="J4951">
        <f>IF(I4951=0,0,1)</f>
        <v>1</v>
      </c>
      <c r="K4951">
        <f>J4951*Weighting!$W$7</f>
        <v>2</v>
      </c>
      <c r="M4951" s="14"/>
    </row>
    <row r="4952" spans="1:25" x14ac:dyDescent="0.45">
      <c r="A4952" s="32">
        <f>IF(Weighting!$P$8&gt;0,B4952,"")</f>
        <v>0.54702439010000004</v>
      </c>
      <c r="B4952">
        <f>Weighting!$C$8</f>
        <v>0.54702439010000004</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9</v>
      </c>
      <c r="I4952">
        <f t="shared" si="619"/>
        <v>2</v>
      </c>
      <c r="J4952">
        <f t="shared" ref="J4952:J4969" si="620">IF(I4952=0,0,1)</f>
        <v>1</v>
      </c>
      <c r="K4952">
        <f>J4952*Weighting!$W$8</f>
        <v>3</v>
      </c>
      <c r="M4952" s="14"/>
    </row>
    <row r="4953" spans="1:25" x14ac:dyDescent="0.45">
      <c r="A4953" s="32">
        <f>IF(Weighting!$P$9&gt;0,B4953,"")</f>
        <v>0.65269918680000005</v>
      </c>
      <c r="B4953" s="50">
        <f>Weighting!$C$9</f>
        <v>0.65269918680000005</v>
      </c>
      <c r="C4953">
        <f>Weighting!$F$9</f>
        <v>0</v>
      </c>
      <c r="D4953" t="b">
        <f>IF(C4953=1,'Data Transformation'!$G$3+0.5*'Data Transformation'!$W$25,IF(C4954=1,D4954-'Data Transformation'!$W$25,FALSE))</f>
        <v>0</v>
      </c>
      <c r="E4953" t="str">
        <f t="array" ref="E4953">IF(ISLOGICAL(D4953),"",FREQUENCY(IF('Data Transformation'!$B$425:$B$8425='Bin Analysis'!$B4947,'Data Transformation'!$G$425:$G$8425),D4953))</f>
        <v/>
      </c>
      <c r="F4953" t="str">
        <f t="shared" si="618"/>
        <v/>
      </c>
      <c r="G4953">
        <f>Weighting!$H$9</f>
        <v>0</v>
      </c>
      <c r="H4953">
        <f t="array" ref="H4953">FREQUENCY(IF('Data Transformation'!$B$4:$B$8425=B4947,'Data Transformation'!$G$4:$G$8425),'Bin Analysis'!$B4953)</f>
        <v>9</v>
      </c>
      <c r="I4953">
        <f t="shared" si="619"/>
        <v>0</v>
      </c>
      <c r="J4953">
        <f t="shared" si="620"/>
        <v>0</v>
      </c>
      <c r="K4953">
        <f>J4953*Weighting!$W$9</f>
        <v>0</v>
      </c>
      <c r="M4953" s="14"/>
    </row>
    <row r="4954" spans="1:25" x14ac:dyDescent="0.45">
      <c r="A4954" s="32">
        <f>IF(Weighting!$P$10&gt;0,B4954,"")</f>
        <v>0.75837398350000007</v>
      </c>
      <c r="B4954">
        <f>Weighting!$C$10</f>
        <v>0.75837398350000007</v>
      </c>
      <c r="C4954">
        <f>Weighting!$F$10</f>
        <v>0</v>
      </c>
      <c r="D4954" t="b">
        <f>IF(C4954=1,'Data Transformation'!$G$3+0.5*'Data Transformation'!$W$25,IF(C4955=1,D4955-'Data Transformation'!$W$25,FALSE))</f>
        <v>0</v>
      </c>
      <c r="E4954" t="str">
        <f t="array" ref="E4954">IF(ISLOGICAL(D4954),"",FREQUENCY(IF('Data Transformation'!$B$425:$B$8425='Bin Analysis'!$B4947,'Data Transformation'!$G$425:$G$8425),D4954))</f>
        <v/>
      </c>
      <c r="F4954" t="str">
        <f t="shared" si="618"/>
        <v/>
      </c>
      <c r="G4954">
        <f>Weighting!$H$10</f>
        <v>0</v>
      </c>
      <c r="H4954">
        <f t="array" ref="H4954">FREQUENCY(IF('Data Transformation'!$B$4:$B$8425=B4947,'Data Transformation'!$G$4:$G$8425),'Bin Analysis'!$B4954)</f>
        <v>12</v>
      </c>
      <c r="I4954">
        <f t="shared" si="619"/>
        <v>3</v>
      </c>
      <c r="J4954">
        <f t="shared" si="620"/>
        <v>1</v>
      </c>
      <c r="K4954">
        <f>J4954*Weighting!$W$10</f>
        <v>3</v>
      </c>
      <c r="M4954" s="14"/>
    </row>
    <row r="4955" spans="1:25" x14ac:dyDescent="0.45">
      <c r="A4955" s="32">
        <f>IF(Weighting!$P$11&gt;0,B4955,"")</f>
        <v>0.86404878020000009</v>
      </c>
      <c r="B4955">
        <f>Weighting!$C$11</f>
        <v>0.86404878020000009</v>
      </c>
      <c r="C4955">
        <f>Weighting!$F$11</f>
        <v>0</v>
      </c>
      <c r="D4955" t="b">
        <f>IF(C4955=1,'Data Transformation'!$G$3+0.5*'Data Transformation'!$W$25,IF(C4956=1,D4956-'Data Transformation'!$W$25,FALSE))</f>
        <v>0</v>
      </c>
      <c r="E4955" t="str">
        <f t="array" ref="E4955">IF(ISLOGICAL(D4955),"",FREQUENCY(IF('Data Transformation'!$B$425:$B$8425='Bin Analysis'!$B4947,'Data Transformation'!$G$425:$G$8425),D4955))</f>
        <v/>
      </c>
      <c r="F4955" t="str">
        <f t="shared" si="618"/>
        <v/>
      </c>
      <c r="G4955">
        <f>Weighting!$H$11</f>
        <v>0</v>
      </c>
      <c r="H4955">
        <f t="array" ref="H4955">FREQUENCY(IF('Data Transformation'!$B$4:$B$8425=B4947,'Data Transformation'!$G$4:$G$8425),'Bin Analysis'!$B4955)</f>
        <v>15</v>
      </c>
      <c r="I4955">
        <f t="shared" si="619"/>
        <v>3</v>
      </c>
      <c r="J4955">
        <f t="shared" si="620"/>
        <v>1</v>
      </c>
      <c r="K4955">
        <f>J4955*Weighting!$W$11</f>
        <v>3</v>
      </c>
      <c r="M4955" s="14"/>
    </row>
    <row r="4956" spans="1:25" x14ac:dyDescent="0.45">
      <c r="A4956" s="32">
        <f>IF(Weighting!$P$12&gt;0,B4956,"")</f>
        <v>0.96972357690000011</v>
      </c>
      <c r="B4956">
        <f>Weighting!$C$12</f>
        <v>0.96972357690000011</v>
      </c>
      <c r="C4956">
        <f>Weighting!$F$12</f>
        <v>0</v>
      </c>
      <c r="D4956">
        <f>IF(C4956=1,'Data Transformation'!$G$3+0.5*'Data Transformation'!$W$25,IF(C4957=1,D4957-'Data Transformation'!$W$25,FALSE))</f>
        <v>0.76999999999999991</v>
      </c>
      <c r="E4956">
        <f t="array" ref="E4956">IF(ISLOGICAL(D4956),"",FREQUENCY(IF('Data Transformation'!$B$425:$B$8425='Bin Analysis'!$B4947,'Data Transformation'!$G$425:$G$8425),D4956))</f>
        <v>12</v>
      </c>
      <c r="F4956" t="e">
        <f t="shared" si="618"/>
        <v>#VALUE!</v>
      </c>
      <c r="G4956">
        <f>Weighting!$H$12</f>
        <v>0</v>
      </c>
      <c r="H4956">
        <f t="array" ref="H4956">FREQUENCY(IF('Data Transformation'!$B$4:$B$8425=B4947,'Data Transformation'!$G$4:$G$8425),'Bin Analysis'!$B4956)</f>
        <v>17</v>
      </c>
      <c r="I4956">
        <f t="shared" si="619"/>
        <v>2</v>
      </c>
      <c r="J4956">
        <f t="shared" si="620"/>
        <v>1</v>
      </c>
      <c r="K4956">
        <f>J4956*Weighting!$W$12</f>
        <v>2</v>
      </c>
      <c r="M4956" s="14"/>
    </row>
    <row r="4957" spans="1:25" x14ac:dyDescent="0.45">
      <c r="A4957" s="32">
        <f>IF(Weighting!$P$13&gt;0,B4957,"")</f>
        <v>1.0753983736000001</v>
      </c>
      <c r="B4957">
        <f>Weighting!$C$13</f>
        <v>1.0753983736000001</v>
      </c>
      <c r="C4957">
        <f>Weighting!$F$13</f>
        <v>1</v>
      </c>
      <c r="D4957">
        <f>IF(C4957=1,'Data Transformation'!$G$3+0.5*'Data Transformation'!$W$25,IF(C4958=1,D4958-'Data Transformation'!$W$25,FALSE))</f>
        <v>1.17</v>
      </c>
      <c r="E4957">
        <f t="array" ref="E4957">IF(ISLOGICAL(D4957),"",FREQUENCY(IF('Data Transformation'!$B$425:$B$8425='Bin Analysis'!$B4947,'Data Transformation'!$G$425:$G$8425),D4957))</f>
        <v>18</v>
      </c>
      <c r="F4957">
        <f t="shared" si="618"/>
        <v>6</v>
      </c>
      <c r="G4957">
        <f>Weighting!$H$13</f>
        <v>0</v>
      </c>
      <c r="H4957">
        <f t="array" ref="H4957">FREQUENCY(IF('Data Transformation'!$B$4:$B$8425=B4947,'Data Transformation'!$G$4:$G$8425),'Bin Analysis'!$B4957)</f>
        <v>19</v>
      </c>
      <c r="I4957">
        <f t="shared" si="619"/>
        <v>2</v>
      </c>
      <c r="J4957">
        <f t="shared" si="620"/>
        <v>1</v>
      </c>
      <c r="K4957">
        <f>J4957*Weighting!$W$13</f>
        <v>1</v>
      </c>
      <c r="M4957" s="14"/>
    </row>
    <row r="4958" spans="1:25" x14ac:dyDescent="0.45">
      <c r="A4958" s="32">
        <f>IF(Weighting!$P$14&gt;0,B4958,"")</f>
        <v>1.1810731703000001</v>
      </c>
      <c r="B4958">
        <f>Weighting!$C$14</f>
        <v>1.1810731703000001</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19</v>
      </c>
      <c r="I4958">
        <f t="shared" si="619"/>
        <v>0</v>
      </c>
      <c r="J4958">
        <f t="shared" si="620"/>
        <v>0</v>
      </c>
      <c r="K4958">
        <f>J4958*Weighting!$W$14</f>
        <v>0</v>
      </c>
      <c r="M4958" s="14"/>
    </row>
    <row r="4959" spans="1:25" x14ac:dyDescent="0.45">
      <c r="A4959" s="32">
        <f>IF(Weighting!$P$15&gt;0,B4959,"")</f>
        <v>1.2867489670000001</v>
      </c>
      <c r="B4959">
        <f>Weighting!$C$15</f>
        <v>1.2867489670000001</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19</v>
      </c>
      <c r="I4959">
        <f t="shared" si="619"/>
        <v>0</v>
      </c>
      <c r="J4959">
        <f t="shared" si="620"/>
        <v>0</v>
      </c>
      <c r="K4959">
        <f>J4959*Weighting!$W$15</f>
        <v>0</v>
      </c>
      <c r="M4959" s="14"/>
    </row>
    <row r="4960" spans="1:25" x14ac:dyDescent="0.45">
      <c r="A4960" s="32" t="str">
        <f>IF(Weighting!$P$16&gt;0,B4960,"")</f>
        <v/>
      </c>
      <c r="B4960">
        <f>Weighting!$C$16</f>
        <v>1.3924227637000002</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19</v>
      </c>
      <c r="I4960">
        <f t="shared" si="619"/>
        <v>0</v>
      </c>
      <c r="J4960">
        <f t="shared" si="620"/>
        <v>0</v>
      </c>
      <c r="K4960">
        <f>J4960*Weighting!$W$16</f>
        <v>0</v>
      </c>
      <c r="M4960" s="14"/>
    </row>
    <row r="4961" spans="1:25" x14ac:dyDescent="0.45">
      <c r="A4961" s="32" t="str">
        <f>IF(Weighting!$P$17&gt;0,B4961,"")</f>
        <v/>
      </c>
      <c r="B4961">
        <f>Weighting!$C$17</f>
        <v>1.4980975604000002</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19</v>
      </c>
      <c r="I4961">
        <f t="shared" si="619"/>
        <v>0</v>
      </c>
      <c r="J4961">
        <f t="shared" si="620"/>
        <v>0</v>
      </c>
      <c r="K4961">
        <f>J4961*Weighting!$W$17</f>
        <v>0</v>
      </c>
      <c r="M4961" s="14"/>
    </row>
    <row r="4962" spans="1:25" x14ac:dyDescent="0.45">
      <c r="A4962" s="32" t="str">
        <f>IF(Weighting!$P$18&gt;0,B4962,"")</f>
        <v/>
      </c>
      <c r="B4962">
        <f>Weighting!$C$18</f>
        <v>1.6037723571000002</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19</v>
      </c>
      <c r="I4962">
        <f t="shared" si="619"/>
        <v>0</v>
      </c>
      <c r="J4962">
        <f t="shared" si="620"/>
        <v>0</v>
      </c>
      <c r="K4962">
        <f>J4962*Weighting!$W$18</f>
        <v>0</v>
      </c>
      <c r="M4962" s="14"/>
    </row>
    <row r="4963" spans="1:25" x14ac:dyDescent="0.45">
      <c r="A4963" s="32" t="str">
        <f>IF(Weighting!$P$19&gt;0,B4963,"")</f>
        <v/>
      </c>
      <c r="B4963">
        <f>Weighting!$C$19</f>
        <v>1.7094471538000002</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19</v>
      </c>
      <c r="I4963">
        <f t="shared" si="619"/>
        <v>0</v>
      </c>
      <c r="J4963">
        <f t="shared" si="620"/>
        <v>0</v>
      </c>
      <c r="K4963">
        <f>J4963*Weighting!$W$19</f>
        <v>0</v>
      </c>
      <c r="M4963" s="14"/>
    </row>
    <row r="4964" spans="1:25" x14ac:dyDescent="0.45">
      <c r="A4964" s="32" t="str">
        <f>IF(Weighting!$P$20&gt;0,B4964,"")</f>
        <v/>
      </c>
      <c r="B4964">
        <f>Weighting!$C$20</f>
        <v>1.8151219505000002</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19</v>
      </c>
      <c r="I4964">
        <f t="shared" si="619"/>
        <v>0</v>
      </c>
      <c r="J4964">
        <f t="shared" si="620"/>
        <v>0</v>
      </c>
      <c r="K4964">
        <f>J4964*Weighting!$W$20</f>
        <v>0</v>
      </c>
      <c r="M4964" s="14"/>
    </row>
    <row r="4965" spans="1:25" x14ac:dyDescent="0.45">
      <c r="A4965" s="32" t="str">
        <f>IF(Weighting!$P$21&gt;0,B4965,"")</f>
        <v/>
      </c>
      <c r="B4965">
        <f>Weighting!$C$21</f>
        <v>1.9207967472000003</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19</v>
      </c>
      <c r="I4965">
        <f t="shared" si="619"/>
        <v>0</v>
      </c>
      <c r="J4965">
        <f t="shared" si="620"/>
        <v>0</v>
      </c>
      <c r="K4965">
        <f>J4965*Weighting!$W$21</f>
        <v>0</v>
      </c>
      <c r="M4965" s="14"/>
    </row>
    <row r="4966" spans="1:25" x14ac:dyDescent="0.45">
      <c r="A4966" s="32" t="str">
        <f>IF(Weighting!$P$22&gt;0,B4966,"")</f>
        <v/>
      </c>
      <c r="B4966">
        <f>Weighting!$C$22</f>
        <v>2.0264715439000001</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19</v>
      </c>
      <c r="I4966">
        <f t="shared" si="619"/>
        <v>0</v>
      </c>
      <c r="J4966">
        <f t="shared" si="620"/>
        <v>0</v>
      </c>
      <c r="K4966">
        <f>J4966*Weighting!$W$22</f>
        <v>0</v>
      </c>
      <c r="M4966" s="14"/>
    </row>
    <row r="4967" spans="1:25" x14ac:dyDescent="0.45">
      <c r="A4967" s="32" t="str">
        <f>IF(Weighting!$P$23&gt;0,B4967,"")</f>
        <v/>
      </c>
      <c r="B4967">
        <f>Weighting!$C$23</f>
        <v>2.1321463405999999</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19</v>
      </c>
      <c r="I4967">
        <f t="shared" si="619"/>
        <v>0</v>
      </c>
      <c r="J4967">
        <f t="shared" si="620"/>
        <v>0</v>
      </c>
      <c r="K4967">
        <f>J4967*Weighting!$W$23</f>
        <v>0</v>
      </c>
      <c r="M4967" s="14"/>
    </row>
    <row r="4968" spans="1:25" x14ac:dyDescent="0.45">
      <c r="A4968" s="32" t="str">
        <f>IF(Weighting!$P$24&gt;0,B4968,"")</f>
        <v/>
      </c>
      <c r="B4968">
        <f>Weighting!$C$24</f>
        <v>2.2378211372999997</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19</v>
      </c>
      <c r="I4968">
        <f t="shared" si="619"/>
        <v>0</v>
      </c>
      <c r="J4968">
        <f t="shared" si="620"/>
        <v>0</v>
      </c>
      <c r="K4968">
        <f>J4968*Weighting!$W$24</f>
        <v>0</v>
      </c>
      <c r="M4968" s="14"/>
    </row>
    <row r="4969" spans="1:25" x14ac:dyDescent="0.45">
      <c r="A4969" s="32" t="str">
        <f>IF(Weighting!$P$25&gt;0,B4969,"")</f>
        <v/>
      </c>
      <c r="B4969">
        <f>Weighting!$C$25</f>
        <v>2.3434959339999994</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19</v>
      </c>
      <c r="I4969">
        <f t="shared" si="619"/>
        <v>0</v>
      </c>
      <c r="J4969">
        <f t="shared" si="620"/>
        <v>0</v>
      </c>
      <c r="K4969">
        <f>J4969*Weighting!$W$25</f>
        <v>0</v>
      </c>
      <c r="M4969" s="14"/>
    </row>
    <row r="4970" spans="1:25" x14ac:dyDescent="0.45">
      <c r="A4970" s="32"/>
      <c r="M4970" s="14"/>
    </row>
    <row r="4971" spans="1:25" ht="23.15" x14ac:dyDescent="0.6">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15</v>
      </c>
      <c r="N4971" s="27">
        <f>IF('Input and Summary Results'!$J$16="minimum",'Bin Analysis'!X4972/(M4971-1),'Bin Analysis'!Y4971/('Bin Analysis'!M4971-1))</f>
        <v>0</v>
      </c>
      <c r="O4971" s="27">
        <f>IF(M4971=FALSE,NA(),(VLOOKUP(1,C4974:K4993,4,FALSE))/(M4971-1))</f>
        <v>0.35714285714285715</v>
      </c>
      <c r="P4971" s="27">
        <f>IF(M4971=FALSE,NA(),SUM(J4974:J4993)/Weighting!$S$5)</f>
        <v>0.8</v>
      </c>
      <c r="Q4971" s="27">
        <f>IF(M4971=FALSE,NA(),SUM(K4974:K4993)/Weighting!$S$6)</f>
        <v>0.78260869565217395</v>
      </c>
      <c r="R4971" s="27">
        <f>IF(M4971=FALSE,NA(),(VLOOKUP(1,G4974:K4993,3,FALSE))/(M4971-1))</f>
        <v>0.14285714285714285</v>
      </c>
      <c r="S4971" s="22" t="str">
        <f>IF(M4971=FALSE,NA(),IF(SUM(J4974:J4993)=2,"yes","no"))</f>
        <v>no</v>
      </c>
      <c r="X4971" s="2" cm="2">
        <f t="array" ref="X4971:X4972">FREQUENCY(IF('Data Transformation'!$B$425:$B$6424='Bin Analysis'!L4971,'Data Transformation'!$G$425:$G$6424),'Data Transformation'!$U$11)</f>
        <v>14</v>
      </c>
      <c r="Y4971" s="2" cm="2">
        <f t="array" ref="Y4971:Y4972">FREQUENCY(IF('Data Transformation'!$B$425:$B$6424='Bin Analysis'!L4971,'Data Transformation'!$G$425:$G$6424),'Data Transformation'!$U$12)</f>
        <v>9</v>
      </c>
    </row>
    <row r="4972" spans="1:25" x14ac:dyDescent="0.45">
      <c r="A4972" s="14" t="s">
        <v>67</v>
      </c>
      <c r="B4972" t="s">
        <v>47</v>
      </c>
      <c r="C4972" t="s">
        <v>5</v>
      </c>
      <c r="D4972" t="s">
        <v>100</v>
      </c>
      <c r="E4972" t="s">
        <v>101</v>
      </c>
      <c r="F4972" t="s">
        <v>102</v>
      </c>
      <c r="G4972" t="s">
        <v>70</v>
      </c>
      <c r="H4972" t="s">
        <v>31</v>
      </c>
      <c r="I4972" t="s">
        <v>32</v>
      </c>
      <c r="J4972" t="s">
        <v>46</v>
      </c>
      <c r="K4972" s="14" t="s">
        <v>45</v>
      </c>
      <c r="M4972" s="14"/>
      <c r="X4972" s="2">
        <v>0</v>
      </c>
      <c r="Y4972" s="2">
        <v>5</v>
      </c>
    </row>
    <row r="4973" spans="1:25" x14ac:dyDescent="0.4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45">
      <c r="A4974" s="32">
        <f>IF(Weighting!$P$6&gt;0,B4974,"")</f>
        <v>0.3356747967</v>
      </c>
      <c r="B4974">
        <f>Weighting!$C$6</f>
        <v>0.3356747967</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2</v>
      </c>
      <c r="I4974">
        <f>H4974-H4973</f>
        <v>2</v>
      </c>
      <c r="J4974">
        <f>IF(I4974=0,0,1)</f>
        <v>1</v>
      </c>
      <c r="K4974">
        <f>J4974*Weighting!$W$6</f>
        <v>1</v>
      </c>
      <c r="M4974" s="14"/>
    </row>
    <row r="4975" spans="1:25" x14ac:dyDescent="0.45">
      <c r="A4975" s="32">
        <f>IF(Weighting!$P$7&gt;0,B4975,"")</f>
        <v>0.44134959340000002</v>
      </c>
      <c r="B4975">
        <f>Weighting!$C$7</f>
        <v>0.44134959340000002</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3</v>
      </c>
      <c r="I4975">
        <f t="shared" ref="I4975:I4993" si="622">H4975-H4974</f>
        <v>1</v>
      </c>
      <c r="J4975">
        <f>IF(I4975=0,0,1)</f>
        <v>1</v>
      </c>
      <c r="K4975">
        <f>J4975*Weighting!$W$7</f>
        <v>2</v>
      </c>
      <c r="M4975" s="14"/>
    </row>
    <row r="4976" spans="1:25" x14ac:dyDescent="0.45">
      <c r="A4976" s="32">
        <f>IF(Weighting!$P$8&gt;0,B4976,"")</f>
        <v>0.54702439010000004</v>
      </c>
      <c r="B4976">
        <f>Weighting!$C$8</f>
        <v>0.54702439010000004</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4</v>
      </c>
      <c r="I4976">
        <f t="shared" si="622"/>
        <v>1</v>
      </c>
      <c r="J4976">
        <f t="shared" ref="J4976:J4993" si="623">IF(I4976=0,0,1)</f>
        <v>1</v>
      </c>
      <c r="K4976">
        <f>J4976*Weighting!$W$8</f>
        <v>3</v>
      </c>
      <c r="M4976" s="14"/>
    </row>
    <row r="4977" spans="1:13" x14ac:dyDescent="0.45">
      <c r="A4977" s="32">
        <f>IF(Weighting!$P$9&gt;0,B4977,"")</f>
        <v>0.65269918680000005</v>
      </c>
      <c r="B4977" s="50">
        <f>Weighting!$C$9</f>
        <v>0.65269918680000005</v>
      </c>
      <c r="C4977">
        <f>Weighting!$F$9</f>
        <v>0</v>
      </c>
      <c r="D4977" t="b">
        <f>IF(C4977=1,'Data Transformation'!$G$3+0.5*'Data Transformation'!$W$25,IF(C4978=1,D4978-'Data Transformation'!$W$25,FALSE))</f>
        <v>0</v>
      </c>
      <c r="E4977" t="str">
        <f t="array" ref="E4977">IF(ISLOGICAL(D4977),"",FREQUENCY(IF('Data Transformation'!$B$425:$B$8425='Bin Analysis'!$B4971,'Data Transformation'!$G$425:$G$8425),D4977))</f>
        <v/>
      </c>
      <c r="F4977" t="str">
        <f t="shared" si="621"/>
        <v/>
      </c>
      <c r="G4977">
        <f>Weighting!$H$9</f>
        <v>0</v>
      </c>
      <c r="H4977">
        <f t="array" ref="H4977">FREQUENCY(IF('Data Transformation'!$B$4:$B$8425=B4971,'Data Transformation'!$G$4:$G$8425),'Bin Analysis'!$B4977)</f>
        <v>6</v>
      </c>
      <c r="I4977">
        <f t="shared" si="622"/>
        <v>2</v>
      </c>
      <c r="J4977">
        <f t="shared" si="623"/>
        <v>1</v>
      </c>
      <c r="K4977">
        <f>J4977*Weighting!$W$9</f>
        <v>3</v>
      </c>
      <c r="M4977" s="14"/>
    </row>
    <row r="4978" spans="1:13" x14ac:dyDescent="0.45">
      <c r="A4978" s="32">
        <f>IF(Weighting!$P$10&gt;0,B4978,"")</f>
        <v>0.75837398350000007</v>
      </c>
      <c r="B4978">
        <f>Weighting!$C$10</f>
        <v>0.75837398350000007</v>
      </c>
      <c r="C4978">
        <f>Weighting!$F$10</f>
        <v>0</v>
      </c>
      <c r="D4978" t="b">
        <f>IF(C4978=1,'Data Transformation'!$G$3+0.5*'Data Transformation'!$W$25,IF(C4979=1,D4979-'Data Transformation'!$W$25,FALSE))</f>
        <v>0</v>
      </c>
      <c r="E4978" t="str">
        <f t="array" ref="E4978">IF(ISLOGICAL(D4978),"",FREQUENCY(IF('Data Transformation'!$B$425:$B$8425='Bin Analysis'!$B4971,'Data Transformation'!$G$425:$G$8425),D4978))</f>
        <v/>
      </c>
      <c r="F4978" t="str">
        <f t="shared" si="621"/>
        <v/>
      </c>
      <c r="G4978">
        <f>Weighting!$H$10</f>
        <v>0</v>
      </c>
      <c r="H4978">
        <f t="array" ref="H4978">FREQUENCY(IF('Data Transformation'!$B$4:$B$8425=B4971,'Data Transformation'!$G$4:$G$8425),'Bin Analysis'!$B4978)</f>
        <v>9</v>
      </c>
      <c r="I4978">
        <f t="shared" si="622"/>
        <v>3</v>
      </c>
      <c r="J4978">
        <f t="shared" si="623"/>
        <v>1</v>
      </c>
      <c r="K4978">
        <f>J4978*Weighting!$W$10</f>
        <v>3</v>
      </c>
      <c r="M4978" s="14"/>
    </row>
    <row r="4979" spans="1:13" x14ac:dyDescent="0.45">
      <c r="A4979" s="32">
        <f>IF(Weighting!$P$11&gt;0,B4979,"")</f>
        <v>0.86404878020000009</v>
      </c>
      <c r="B4979">
        <f>Weighting!$C$11</f>
        <v>0.86404878020000009</v>
      </c>
      <c r="C4979">
        <f>Weighting!$F$11</f>
        <v>0</v>
      </c>
      <c r="D4979" t="b">
        <f>IF(C4979=1,'Data Transformation'!$G$3+0.5*'Data Transformation'!$W$25,IF(C4980=1,D4980-'Data Transformation'!$W$25,FALSE))</f>
        <v>0</v>
      </c>
      <c r="E4979" t="str">
        <f t="array" ref="E4979">IF(ISLOGICAL(D4979),"",FREQUENCY(IF('Data Transformation'!$B$425:$B$8425='Bin Analysis'!$B4971,'Data Transformation'!$G$425:$G$8425),D4979))</f>
        <v/>
      </c>
      <c r="F4979" t="str">
        <f t="shared" si="621"/>
        <v/>
      </c>
      <c r="G4979">
        <f>Weighting!$H$11</f>
        <v>0</v>
      </c>
      <c r="H4979">
        <f t="array" ref="H4979">FREQUENCY(IF('Data Transformation'!$B$4:$B$8425=B4971,'Data Transformation'!$G$4:$G$8425),'Bin Analysis'!$B4979)</f>
        <v>11</v>
      </c>
      <c r="I4979">
        <f t="shared" si="622"/>
        <v>2</v>
      </c>
      <c r="J4979">
        <f t="shared" si="623"/>
        <v>1</v>
      </c>
      <c r="K4979">
        <f>J4979*Weighting!$W$11</f>
        <v>3</v>
      </c>
      <c r="M4979" s="14"/>
    </row>
    <row r="4980" spans="1:13" x14ac:dyDescent="0.45">
      <c r="A4980" s="32">
        <f>IF(Weighting!$P$12&gt;0,B4980,"")</f>
        <v>0.96972357690000011</v>
      </c>
      <c r="B4980">
        <f>Weighting!$C$12</f>
        <v>0.96972357690000011</v>
      </c>
      <c r="C4980">
        <f>Weighting!$F$12</f>
        <v>0</v>
      </c>
      <c r="D4980">
        <f>IF(C4980=1,'Data Transformation'!$G$3+0.5*'Data Transformation'!$W$25,IF(C4981=1,D4981-'Data Transformation'!$W$25,FALSE))</f>
        <v>0.76999999999999991</v>
      </c>
      <c r="E4980">
        <f t="array" ref="E4980">IF(ISLOGICAL(D4980),"",FREQUENCY(IF('Data Transformation'!$B$425:$B$8425='Bin Analysis'!$B4971,'Data Transformation'!$G$425:$G$8425),D4980))</f>
        <v>9</v>
      </c>
      <c r="F4980" t="e">
        <f t="shared" si="621"/>
        <v>#VALUE!</v>
      </c>
      <c r="G4980">
        <f>Weighting!$H$12</f>
        <v>0</v>
      </c>
      <c r="H4980">
        <f t="array" ref="H4980">FREQUENCY(IF('Data Transformation'!$B$4:$B$8425=B4971,'Data Transformation'!$G$4:$G$8425),'Bin Analysis'!$B4980)</f>
        <v>14</v>
      </c>
      <c r="I4980">
        <f t="shared" si="622"/>
        <v>3</v>
      </c>
      <c r="J4980">
        <f t="shared" si="623"/>
        <v>1</v>
      </c>
      <c r="K4980">
        <f>J4980*Weighting!$W$12</f>
        <v>2</v>
      </c>
      <c r="M4980" s="14"/>
    </row>
    <row r="4981" spans="1:13" x14ac:dyDescent="0.45">
      <c r="A4981" s="32">
        <f>IF(Weighting!$P$13&gt;0,B4981,"")</f>
        <v>1.0753983736000001</v>
      </c>
      <c r="B4981">
        <f>Weighting!$C$13</f>
        <v>1.0753983736000001</v>
      </c>
      <c r="C4981">
        <f>Weighting!$F$13</f>
        <v>1</v>
      </c>
      <c r="D4981">
        <f>IF(C4981=1,'Data Transformation'!$G$3+0.5*'Data Transformation'!$W$25,IF(C4982=1,D4982-'Data Transformation'!$W$25,FALSE))</f>
        <v>1.17</v>
      </c>
      <c r="E4981">
        <f t="array" ref="E4981">IF(ISLOGICAL(D4981),"",FREQUENCY(IF('Data Transformation'!$B$425:$B$8425='Bin Analysis'!$B4971,'Data Transformation'!$G$425:$G$8425),D4981))</f>
        <v>14</v>
      </c>
      <c r="F4981">
        <f t="shared" si="621"/>
        <v>5</v>
      </c>
      <c r="G4981">
        <f>Weighting!$H$13</f>
        <v>0</v>
      </c>
      <c r="H4981">
        <f t="array" ref="H4981">FREQUENCY(IF('Data Transformation'!$B$4:$B$8425=B4971,'Data Transformation'!$G$4:$G$8425),'Bin Analysis'!$B4981)</f>
        <v>15</v>
      </c>
      <c r="I4981">
        <f t="shared" si="622"/>
        <v>1</v>
      </c>
      <c r="J4981">
        <f t="shared" si="623"/>
        <v>1</v>
      </c>
      <c r="K4981">
        <f>J4981*Weighting!$W$13</f>
        <v>1</v>
      </c>
      <c r="M4981" s="14"/>
    </row>
    <row r="4982" spans="1:13" x14ac:dyDescent="0.45">
      <c r="A4982" s="32">
        <f>IF(Weighting!$P$14&gt;0,B4982,"")</f>
        <v>1.1810731703000001</v>
      </c>
      <c r="B4982">
        <f>Weighting!$C$14</f>
        <v>1.1810731703000001</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15</v>
      </c>
      <c r="I4982">
        <f t="shared" si="622"/>
        <v>0</v>
      </c>
      <c r="J4982">
        <f t="shared" si="623"/>
        <v>0</v>
      </c>
      <c r="K4982">
        <f>J4982*Weighting!$W$14</f>
        <v>0</v>
      </c>
      <c r="M4982" s="14"/>
    </row>
    <row r="4983" spans="1:13" x14ac:dyDescent="0.45">
      <c r="A4983" s="32">
        <f>IF(Weighting!$P$15&gt;0,B4983,"")</f>
        <v>1.2867489670000001</v>
      </c>
      <c r="B4983">
        <f>Weighting!$C$15</f>
        <v>1.2867489670000001</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15</v>
      </c>
      <c r="I4983">
        <f t="shared" si="622"/>
        <v>0</v>
      </c>
      <c r="J4983">
        <f t="shared" si="623"/>
        <v>0</v>
      </c>
      <c r="K4983">
        <f>J4983*Weighting!$W$15</f>
        <v>0</v>
      </c>
      <c r="M4983" s="14"/>
    </row>
    <row r="4984" spans="1:13" x14ac:dyDescent="0.45">
      <c r="A4984" s="32" t="str">
        <f>IF(Weighting!$P$16&gt;0,B4984,"")</f>
        <v/>
      </c>
      <c r="B4984">
        <f>Weighting!$C$16</f>
        <v>1.3924227637000002</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15</v>
      </c>
      <c r="I4984">
        <f t="shared" si="622"/>
        <v>0</v>
      </c>
      <c r="J4984">
        <f t="shared" si="623"/>
        <v>0</v>
      </c>
      <c r="K4984">
        <f>J4984*Weighting!$W$16</f>
        <v>0</v>
      </c>
      <c r="M4984" s="14"/>
    </row>
    <row r="4985" spans="1:13" x14ac:dyDescent="0.45">
      <c r="A4985" s="32" t="str">
        <f>IF(Weighting!$P$17&gt;0,B4985,"")</f>
        <v/>
      </c>
      <c r="B4985">
        <f>Weighting!$C$17</f>
        <v>1.4980975604000002</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15</v>
      </c>
      <c r="I4985">
        <f t="shared" si="622"/>
        <v>0</v>
      </c>
      <c r="J4985">
        <f t="shared" si="623"/>
        <v>0</v>
      </c>
      <c r="K4985">
        <f>J4985*Weighting!$W$17</f>
        <v>0</v>
      </c>
      <c r="M4985" s="14"/>
    </row>
    <row r="4986" spans="1:13" x14ac:dyDescent="0.45">
      <c r="A4986" s="32" t="str">
        <f>IF(Weighting!$P$18&gt;0,B4986,"")</f>
        <v/>
      </c>
      <c r="B4986">
        <f>Weighting!$C$18</f>
        <v>1.6037723571000002</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15</v>
      </c>
      <c r="I4986">
        <f t="shared" si="622"/>
        <v>0</v>
      </c>
      <c r="J4986">
        <f t="shared" si="623"/>
        <v>0</v>
      </c>
      <c r="K4986">
        <f>J4986*Weighting!$W$18</f>
        <v>0</v>
      </c>
      <c r="M4986" s="14"/>
    </row>
    <row r="4987" spans="1:13" x14ac:dyDescent="0.45">
      <c r="A4987" s="32" t="str">
        <f>IF(Weighting!$P$19&gt;0,B4987,"")</f>
        <v/>
      </c>
      <c r="B4987">
        <f>Weighting!$C$19</f>
        <v>1.7094471538000002</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15</v>
      </c>
      <c r="I4987">
        <f t="shared" si="622"/>
        <v>0</v>
      </c>
      <c r="J4987">
        <f t="shared" si="623"/>
        <v>0</v>
      </c>
      <c r="K4987">
        <f>J4987*Weighting!$W$19</f>
        <v>0</v>
      </c>
      <c r="M4987" s="14"/>
    </row>
    <row r="4988" spans="1:13" x14ac:dyDescent="0.45">
      <c r="A4988" s="32" t="str">
        <f>IF(Weighting!$P$20&gt;0,B4988,"")</f>
        <v/>
      </c>
      <c r="B4988">
        <f>Weighting!$C$20</f>
        <v>1.8151219505000002</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15</v>
      </c>
      <c r="I4988">
        <f t="shared" si="622"/>
        <v>0</v>
      </c>
      <c r="J4988">
        <f t="shared" si="623"/>
        <v>0</v>
      </c>
      <c r="K4988">
        <f>J4988*Weighting!$W$20</f>
        <v>0</v>
      </c>
      <c r="M4988" s="14"/>
    </row>
    <row r="4989" spans="1:13" x14ac:dyDescent="0.45">
      <c r="A4989" s="32" t="str">
        <f>IF(Weighting!$P$21&gt;0,B4989,"")</f>
        <v/>
      </c>
      <c r="B4989">
        <f>Weighting!$C$21</f>
        <v>1.9207967472000003</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15</v>
      </c>
      <c r="I4989">
        <f t="shared" si="622"/>
        <v>0</v>
      </c>
      <c r="J4989">
        <f t="shared" si="623"/>
        <v>0</v>
      </c>
      <c r="K4989">
        <f>J4989*Weighting!$W$21</f>
        <v>0</v>
      </c>
      <c r="M4989" s="14"/>
    </row>
    <row r="4990" spans="1:13" x14ac:dyDescent="0.45">
      <c r="A4990" s="32" t="str">
        <f>IF(Weighting!$P$22&gt;0,B4990,"")</f>
        <v/>
      </c>
      <c r="B4990">
        <f>Weighting!$C$22</f>
        <v>2.0264715439000001</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15</v>
      </c>
      <c r="I4990">
        <f t="shared" si="622"/>
        <v>0</v>
      </c>
      <c r="J4990">
        <f t="shared" si="623"/>
        <v>0</v>
      </c>
      <c r="K4990">
        <f>J4990*Weighting!$W$22</f>
        <v>0</v>
      </c>
      <c r="M4990" s="14"/>
    </row>
    <row r="4991" spans="1:13" x14ac:dyDescent="0.45">
      <c r="A4991" s="32" t="str">
        <f>IF(Weighting!$P$23&gt;0,B4991,"")</f>
        <v/>
      </c>
      <c r="B4991">
        <f>Weighting!$C$23</f>
        <v>2.1321463405999999</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15</v>
      </c>
      <c r="I4991">
        <f t="shared" si="622"/>
        <v>0</v>
      </c>
      <c r="J4991">
        <f t="shared" si="623"/>
        <v>0</v>
      </c>
      <c r="K4991">
        <f>J4991*Weighting!$W$23</f>
        <v>0</v>
      </c>
      <c r="M4991" s="14"/>
    </row>
    <row r="4992" spans="1:13" x14ac:dyDescent="0.45">
      <c r="A4992" s="32" t="str">
        <f>IF(Weighting!$P$24&gt;0,B4992,"")</f>
        <v/>
      </c>
      <c r="B4992">
        <f>Weighting!$C$24</f>
        <v>2.2378211372999997</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15</v>
      </c>
      <c r="I4992">
        <f t="shared" si="622"/>
        <v>0</v>
      </c>
      <c r="J4992">
        <f t="shared" si="623"/>
        <v>0</v>
      </c>
      <c r="K4992">
        <f>J4992*Weighting!$W$24</f>
        <v>0</v>
      </c>
      <c r="M4992" s="14"/>
    </row>
    <row r="4993" spans="1:25" x14ac:dyDescent="0.45">
      <c r="A4993" s="32" t="str">
        <f>IF(Weighting!$P$25&gt;0,B4993,"")</f>
        <v/>
      </c>
      <c r="B4993">
        <f>Weighting!$C$25</f>
        <v>2.3434959339999994</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15</v>
      </c>
      <c r="I4993">
        <f t="shared" si="622"/>
        <v>0</v>
      </c>
      <c r="J4993">
        <f t="shared" si="623"/>
        <v>0</v>
      </c>
      <c r="K4993">
        <f>J4993*Weighting!$W$25</f>
        <v>0</v>
      </c>
      <c r="M4993" s="14"/>
    </row>
    <row r="4994" spans="1:25" x14ac:dyDescent="0.45">
      <c r="O4994"/>
      <c r="P4994"/>
      <c r="Q4994"/>
      <c r="R4994"/>
    </row>
    <row r="4995" spans="1:25" ht="23.15" x14ac:dyDescent="0.6">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18</v>
      </c>
      <c r="N4995" s="27">
        <f>IF('Input and Summary Results'!$J$16="minimum",'Bin Analysis'!X4996/(M4995-1),'Bin Analysis'!Y4995/('Bin Analysis'!M4995-1))</f>
        <v>0</v>
      </c>
      <c r="O4995" s="27">
        <f>IF(M4995=FALSE,NA(),(VLOOKUP(1,C4998:K5017,4,FALSE))/(M4995-1))</f>
        <v>0.88235294117647056</v>
      </c>
      <c r="P4995" s="27">
        <f>IF(M4995=FALSE,NA(),SUM(J4998:J5017)/Weighting!$S$5)</f>
        <v>0.6</v>
      </c>
      <c r="Q4995" s="27">
        <f>IF(M4995=FALSE,NA(),SUM(K4998:K5017)/Weighting!$S$6)</f>
        <v>0.52173913043478259</v>
      </c>
      <c r="R4995" s="27">
        <f>IF(M4995=FALSE,NA(),(VLOOKUP(1,G4998:K5017,3,FALSE))/(M4995-1))</f>
        <v>5.8823529411764705E-2</v>
      </c>
      <c r="S4995" s="22" t="str">
        <f>IF(M4995=FALSE,NA(),IF(SUM(J4998:J5017)=2,"yes","no"))</f>
        <v>no</v>
      </c>
      <c r="X4995" s="2" cm="2">
        <f t="array" ref="X4995:X4996">FREQUENCY(IF('Data Transformation'!$B$425:$B$6424='Bin Analysis'!L4995,'Data Transformation'!$G$425:$G$6424),'Data Transformation'!$U$11)</f>
        <v>17</v>
      </c>
      <c r="Y4995" s="2" cm="2">
        <f t="array" ref="Y4995:Y4996">FREQUENCY(IF('Data Transformation'!$B$425:$B$6424='Bin Analysis'!L4995,'Data Transformation'!$G$425:$G$6424),'Data Transformation'!$U$12)</f>
        <v>2</v>
      </c>
    </row>
    <row r="4996" spans="1:25" x14ac:dyDescent="0.45">
      <c r="A4996" s="14" t="s">
        <v>67</v>
      </c>
      <c r="B4996" t="s">
        <v>47</v>
      </c>
      <c r="C4996" t="s">
        <v>5</v>
      </c>
      <c r="D4996" t="s">
        <v>100</v>
      </c>
      <c r="E4996" t="s">
        <v>101</v>
      </c>
      <c r="F4996" t="s">
        <v>102</v>
      </c>
      <c r="G4996" t="s">
        <v>70</v>
      </c>
      <c r="H4996" t="s">
        <v>31</v>
      </c>
      <c r="I4996" t="s">
        <v>32</v>
      </c>
      <c r="J4996" t="s">
        <v>46</v>
      </c>
      <c r="K4996" s="14" t="s">
        <v>45</v>
      </c>
      <c r="M4996" s="14"/>
      <c r="X4996" s="2">
        <v>0</v>
      </c>
      <c r="Y4996" s="2">
        <v>15</v>
      </c>
    </row>
    <row r="4997" spans="1:25" x14ac:dyDescent="0.4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45">
      <c r="A4998" s="32">
        <f>IF(Weighting!$P$6&gt;0,B4998,"")</f>
        <v>0.3356747967</v>
      </c>
      <c r="B4998">
        <f>Weighting!$C$6</f>
        <v>0.3356747967</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1</v>
      </c>
      <c r="I4998">
        <f>H4998-H4997</f>
        <v>1</v>
      </c>
      <c r="J4998">
        <f>IF(I4998=0,0,1)</f>
        <v>1</v>
      </c>
      <c r="K4998">
        <f>J4998*Weighting!$W$6</f>
        <v>1</v>
      </c>
      <c r="M4998" s="14"/>
    </row>
    <row r="4999" spans="1:25" x14ac:dyDescent="0.45">
      <c r="A4999" s="32">
        <f>IF(Weighting!$P$7&gt;0,B4999,"")</f>
        <v>0.44134959340000002</v>
      </c>
      <c r="B4999">
        <f>Weighting!$C$7</f>
        <v>0.44134959340000002</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0</v>
      </c>
      <c r="J4999">
        <f>IF(I4999=0,0,1)</f>
        <v>0</v>
      </c>
      <c r="K4999">
        <f>J4999*Weighting!$W$7</f>
        <v>0</v>
      </c>
      <c r="M4999" s="14"/>
    </row>
    <row r="5000" spans="1:25" x14ac:dyDescent="0.45">
      <c r="A5000" s="32">
        <f>IF(Weighting!$P$8&gt;0,B5000,"")</f>
        <v>0.54702439010000004</v>
      </c>
      <c r="B5000">
        <f>Weighting!$C$8</f>
        <v>0.54702439010000004</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1</v>
      </c>
      <c r="I5000">
        <f t="shared" si="625"/>
        <v>0</v>
      </c>
      <c r="J5000">
        <f t="shared" ref="J5000:J5017" si="626">IF(I5000=0,0,1)</f>
        <v>0</v>
      </c>
      <c r="K5000">
        <f>J5000*Weighting!$W$8</f>
        <v>0</v>
      </c>
      <c r="M5000" s="14"/>
    </row>
    <row r="5001" spans="1:25" x14ac:dyDescent="0.45">
      <c r="A5001" s="32">
        <f>IF(Weighting!$P$9&gt;0,B5001,"")</f>
        <v>0.65269918680000005</v>
      </c>
      <c r="B5001" s="50">
        <f>Weighting!$C$9</f>
        <v>0.65269918680000005</v>
      </c>
      <c r="C5001">
        <f>Weighting!$F$9</f>
        <v>0</v>
      </c>
      <c r="D5001" t="b">
        <f>IF(C5001=1,'Data Transformation'!$G$3+0.5*'Data Transformation'!$W$25,IF(C5002=1,D5002-'Data Transformation'!$W$25,FALSE))</f>
        <v>0</v>
      </c>
      <c r="E5001" t="str">
        <f t="array" ref="E5001">IF(ISLOGICAL(D5001),"",FREQUENCY(IF('Data Transformation'!$B$425:$B$8425='Bin Analysis'!$B4995,'Data Transformation'!$G$425:$G$8425),D5001))</f>
        <v/>
      </c>
      <c r="F5001" t="str">
        <f t="shared" si="624"/>
        <v/>
      </c>
      <c r="G5001">
        <f>Weighting!$H$9</f>
        <v>0</v>
      </c>
      <c r="H5001">
        <f t="array" ref="H5001">FREQUENCY(IF('Data Transformation'!$B$4:$B$8425=B4995,'Data Transformation'!$G$4:$G$8425),'Bin Analysis'!$B5001)</f>
        <v>1</v>
      </c>
      <c r="I5001">
        <f t="shared" si="625"/>
        <v>0</v>
      </c>
      <c r="J5001">
        <f t="shared" si="626"/>
        <v>0</v>
      </c>
      <c r="K5001">
        <f>J5001*Weighting!$W$9</f>
        <v>0</v>
      </c>
      <c r="M5001" s="14"/>
    </row>
    <row r="5002" spans="1:25" x14ac:dyDescent="0.45">
      <c r="A5002" s="32">
        <f>IF(Weighting!$P$10&gt;0,B5002,"")</f>
        <v>0.75837398350000007</v>
      </c>
      <c r="B5002">
        <f>Weighting!$C$10</f>
        <v>0.75837398350000007</v>
      </c>
      <c r="C5002">
        <f>Weighting!$F$10</f>
        <v>0</v>
      </c>
      <c r="D5002" t="b">
        <f>IF(C5002=1,'Data Transformation'!$G$3+0.5*'Data Transformation'!$W$25,IF(C5003=1,D5003-'Data Transformation'!$W$25,FALSE))</f>
        <v>0</v>
      </c>
      <c r="E5002" t="str">
        <f t="array" ref="E5002">IF(ISLOGICAL(D5002),"",FREQUENCY(IF('Data Transformation'!$B$425:$B$8425='Bin Analysis'!$B4995,'Data Transformation'!$G$425:$G$8425),D5002))</f>
        <v/>
      </c>
      <c r="F5002" t="str">
        <f t="shared" si="624"/>
        <v/>
      </c>
      <c r="G5002">
        <f>Weighting!$H$10</f>
        <v>0</v>
      </c>
      <c r="H5002">
        <f t="array" ref="H5002">FREQUENCY(IF('Data Transformation'!$B$4:$B$8425=B4995,'Data Transformation'!$G$4:$G$8425),'Bin Analysis'!$B5002)</f>
        <v>2</v>
      </c>
      <c r="I5002">
        <f t="shared" si="625"/>
        <v>1</v>
      </c>
      <c r="J5002">
        <f t="shared" si="626"/>
        <v>1</v>
      </c>
      <c r="K5002">
        <f>J5002*Weighting!$W$10</f>
        <v>3</v>
      </c>
      <c r="M5002" s="14"/>
    </row>
    <row r="5003" spans="1:25" x14ac:dyDescent="0.45">
      <c r="A5003" s="32">
        <f>IF(Weighting!$P$11&gt;0,B5003,"")</f>
        <v>0.86404878020000009</v>
      </c>
      <c r="B5003">
        <f>Weighting!$C$11</f>
        <v>0.86404878020000009</v>
      </c>
      <c r="C5003">
        <f>Weighting!$F$11</f>
        <v>0</v>
      </c>
      <c r="D5003" t="b">
        <f>IF(C5003=1,'Data Transformation'!$G$3+0.5*'Data Transformation'!$W$25,IF(C5004=1,D5004-'Data Transformation'!$W$25,FALSE))</f>
        <v>0</v>
      </c>
      <c r="E5003" t="str">
        <f t="array" ref="E5003">IF(ISLOGICAL(D5003),"",FREQUENCY(IF('Data Transformation'!$B$425:$B$8425='Bin Analysis'!$B4995,'Data Transformation'!$G$425:$G$8425),D5003))</f>
        <v/>
      </c>
      <c r="F5003" t="str">
        <f t="shared" si="624"/>
        <v/>
      </c>
      <c r="G5003">
        <f>Weighting!$H$11</f>
        <v>0</v>
      </c>
      <c r="H5003">
        <f t="array" ref="H5003">FREQUENCY(IF('Data Transformation'!$B$4:$B$8425=B4995,'Data Transformation'!$G$4:$G$8425),'Bin Analysis'!$B5003)</f>
        <v>3</v>
      </c>
      <c r="I5003">
        <f t="shared" si="625"/>
        <v>1</v>
      </c>
      <c r="J5003">
        <f t="shared" si="626"/>
        <v>1</v>
      </c>
      <c r="K5003">
        <f>J5003*Weighting!$W$11</f>
        <v>3</v>
      </c>
      <c r="M5003" s="14"/>
    </row>
    <row r="5004" spans="1:25" x14ac:dyDescent="0.45">
      <c r="A5004" s="32">
        <f>IF(Weighting!$P$12&gt;0,B5004,"")</f>
        <v>0.96972357690000011</v>
      </c>
      <c r="B5004">
        <f>Weighting!$C$12</f>
        <v>0.96972357690000011</v>
      </c>
      <c r="C5004">
        <f>Weighting!$F$12</f>
        <v>0</v>
      </c>
      <c r="D5004">
        <f>IF(C5004=1,'Data Transformation'!$G$3+0.5*'Data Transformation'!$W$25,IF(C5005=1,D5005-'Data Transformation'!$W$25,FALSE))</f>
        <v>0.76999999999999991</v>
      </c>
      <c r="E5004">
        <f t="array" ref="E5004">IF(ISLOGICAL(D5004),"",FREQUENCY(IF('Data Transformation'!$B$425:$B$8425='Bin Analysis'!$B4995,'Data Transformation'!$G$425:$G$8425),D5004))</f>
        <v>2</v>
      </c>
      <c r="F5004" t="e">
        <f t="shared" si="624"/>
        <v>#VALUE!</v>
      </c>
      <c r="G5004">
        <f>Weighting!$H$12</f>
        <v>0</v>
      </c>
      <c r="H5004">
        <f t="array" ref="H5004">FREQUENCY(IF('Data Transformation'!$B$4:$B$8425=B4995,'Data Transformation'!$G$4:$G$8425),'Bin Analysis'!$B5004)</f>
        <v>11</v>
      </c>
      <c r="I5004">
        <f t="shared" si="625"/>
        <v>8</v>
      </c>
      <c r="J5004">
        <f t="shared" si="626"/>
        <v>1</v>
      </c>
      <c r="K5004">
        <f>J5004*Weighting!$W$12</f>
        <v>2</v>
      </c>
      <c r="M5004" s="14"/>
    </row>
    <row r="5005" spans="1:25" x14ac:dyDescent="0.45">
      <c r="A5005" s="32">
        <f>IF(Weighting!$P$13&gt;0,B5005,"")</f>
        <v>1.0753983736000001</v>
      </c>
      <c r="B5005">
        <f>Weighting!$C$13</f>
        <v>1.0753983736000001</v>
      </c>
      <c r="C5005">
        <f>Weighting!$F$13</f>
        <v>1</v>
      </c>
      <c r="D5005">
        <f>IF(C5005=1,'Data Transformation'!$G$3+0.5*'Data Transformation'!$W$25,IF(C5006=1,D5006-'Data Transformation'!$W$25,FALSE))</f>
        <v>1.17</v>
      </c>
      <c r="E5005">
        <f t="array" ref="E5005">IF(ISLOGICAL(D5005),"",FREQUENCY(IF('Data Transformation'!$B$425:$B$8425='Bin Analysis'!$B4995,'Data Transformation'!$G$425:$G$8425),D5005))</f>
        <v>17</v>
      </c>
      <c r="F5005">
        <f t="shared" si="624"/>
        <v>15</v>
      </c>
      <c r="G5005">
        <f>Weighting!$H$13</f>
        <v>0</v>
      </c>
      <c r="H5005">
        <f t="array" ref="H5005">FREQUENCY(IF('Data Transformation'!$B$4:$B$8425=B4995,'Data Transformation'!$G$4:$G$8425),'Bin Analysis'!$B5005)</f>
        <v>17</v>
      </c>
      <c r="I5005">
        <f t="shared" si="625"/>
        <v>6</v>
      </c>
      <c r="J5005">
        <f t="shared" si="626"/>
        <v>1</v>
      </c>
      <c r="K5005">
        <f>J5005*Weighting!$W$13</f>
        <v>1</v>
      </c>
      <c r="M5005" s="14"/>
    </row>
    <row r="5006" spans="1:25" x14ac:dyDescent="0.45">
      <c r="A5006" s="32">
        <f>IF(Weighting!$P$14&gt;0,B5006,"")</f>
        <v>1.1810731703000001</v>
      </c>
      <c r="B5006">
        <f>Weighting!$C$14</f>
        <v>1.1810731703000001</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18</v>
      </c>
      <c r="I5006">
        <f t="shared" si="625"/>
        <v>1</v>
      </c>
      <c r="J5006">
        <f t="shared" si="626"/>
        <v>1</v>
      </c>
      <c r="K5006">
        <f>J5006*Weighting!$W$14</f>
        <v>2</v>
      </c>
      <c r="M5006" s="14"/>
    </row>
    <row r="5007" spans="1:25" x14ac:dyDescent="0.45">
      <c r="A5007" s="32">
        <f>IF(Weighting!$P$15&gt;0,B5007,"")</f>
        <v>1.2867489670000001</v>
      </c>
      <c r="B5007">
        <f>Weighting!$C$15</f>
        <v>1.2867489670000001</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18</v>
      </c>
      <c r="I5007">
        <f t="shared" si="625"/>
        <v>0</v>
      </c>
      <c r="J5007">
        <f t="shared" si="626"/>
        <v>0</v>
      </c>
      <c r="K5007">
        <f>J5007*Weighting!$W$15</f>
        <v>0</v>
      </c>
      <c r="M5007" s="14"/>
    </row>
    <row r="5008" spans="1:25" x14ac:dyDescent="0.45">
      <c r="A5008" s="32" t="str">
        <f>IF(Weighting!$P$16&gt;0,B5008,"")</f>
        <v/>
      </c>
      <c r="B5008">
        <f>Weighting!$C$16</f>
        <v>1.3924227637000002</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18</v>
      </c>
      <c r="I5008">
        <f t="shared" si="625"/>
        <v>0</v>
      </c>
      <c r="J5008">
        <f t="shared" si="626"/>
        <v>0</v>
      </c>
      <c r="K5008">
        <f>J5008*Weighting!$W$16</f>
        <v>0</v>
      </c>
      <c r="M5008" s="14"/>
    </row>
    <row r="5009" spans="1:25" x14ac:dyDescent="0.45">
      <c r="A5009" s="32" t="str">
        <f>IF(Weighting!$P$17&gt;0,B5009,"")</f>
        <v/>
      </c>
      <c r="B5009">
        <f>Weighting!$C$17</f>
        <v>1.4980975604000002</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18</v>
      </c>
      <c r="I5009">
        <f t="shared" si="625"/>
        <v>0</v>
      </c>
      <c r="J5009">
        <f t="shared" si="626"/>
        <v>0</v>
      </c>
      <c r="K5009">
        <f>J5009*Weighting!$W$17</f>
        <v>0</v>
      </c>
      <c r="M5009" s="14"/>
    </row>
    <row r="5010" spans="1:25" x14ac:dyDescent="0.45">
      <c r="A5010" s="32" t="str">
        <f>IF(Weighting!$P$18&gt;0,B5010,"")</f>
        <v/>
      </c>
      <c r="B5010">
        <f>Weighting!$C$18</f>
        <v>1.6037723571000002</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18</v>
      </c>
      <c r="I5010">
        <f t="shared" si="625"/>
        <v>0</v>
      </c>
      <c r="J5010">
        <f t="shared" si="626"/>
        <v>0</v>
      </c>
      <c r="K5010">
        <f>J5010*Weighting!$W$18</f>
        <v>0</v>
      </c>
      <c r="M5010" s="14"/>
    </row>
    <row r="5011" spans="1:25" x14ac:dyDescent="0.45">
      <c r="A5011" s="32" t="str">
        <f>IF(Weighting!$P$19&gt;0,B5011,"")</f>
        <v/>
      </c>
      <c r="B5011">
        <f>Weighting!$C$19</f>
        <v>1.7094471538000002</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18</v>
      </c>
      <c r="I5011">
        <f t="shared" si="625"/>
        <v>0</v>
      </c>
      <c r="J5011">
        <f t="shared" si="626"/>
        <v>0</v>
      </c>
      <c r="K5011">
        <f>J5011*Weighting!$W$19</f>
        <v>0</v>
      </c>
      <c r="M5011" s="14"/>
    </row>
    <row r="5012" spans="1:25" x14ac:dyDescent="0.45">
      <c r="A5012" s="32" t="str">
        <f>IF(Weighting!$P$20&gt;0,B5012,"")</f>
        <v/>
      </c>
      <c r="B5012">
        <f>Weighting!$C$20</f>
        <v>1.8151219505000002</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18</v>
      </c>
      <c r="I5012">
        <f t="shared" si="625"/>
        <v>0</v>
      </c>
      <c r="J5012">
        <f t="shared" si="626"/>
        <v>0</v>
      </c>
      <c r="K5012">
        <f>J5012*Weighting!$W$20</f>
        <v>0</v>
      </c>
      <c r="M5012" s="14"/>
    </row>
    <row r="5013" spans="1:25" x14ac:dyDescent="0.45">
      <c r="A5013" s="32" t="str">
        <f>IF(Weighting!$P$21&gt;0,B5013,"")</f>
        <v/>
      </c>
      <c r="B5013">
        <f>Weighting!$C$21</f>
        <v>1.9207967472000003</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18</v>
      </c>
      <c r="I5013">
        <f t="shared" si="625"/>
        <v>0</v>
      </c>
      <c r="J5013">
        <f t="shared" si="626"/>
        <v>0</v>
      </c>
      <c r="K5013">
        <f>J5013*Weighting!$W$21</f>
        <v>0</v>
      </c>
      <c r="M5013" s="14"/>
    </row>
    <row r="5014" spans="1:25" x14ac:dyDescent="0.45">
      <c r="A5014" s="32" t="str">
        <f>IF(Weighting!$P$22&gt;0,B5014,"")</f>
        <v/>
      </c>
      <c r="B5014">
        <f>Weighting!$C$22</f>
        <v>2.0264715439000001</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18</v>
      </c>
      <c r="I5014">
        <f t="shared" si="625"/>
        <v>0</v>
      </c>
      <c r="J5014">
        <f t="shared" si="626"/>
        <v>0</v>
      </c>
      <c r="K5014">
        <f>J5014*Weighting!$W$22</f>
        <v>0</v>
      </c>
      <c r="M5014" s="14"/>
    </row>
    <row r="5015" spans="1:25" x14ac:dyDescent="0.45">
      <c r="A5015" s="32" t="str">
        <f>IF(Weighting!$P$23&gt;0,B5015,"")</f>
        <v/>
      </c>
      <c r="B5015">
        <f>Weighting!$C$23</f>
        <v>2.1321463405999999</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18</v>
      </c>
      <c r="I5015">
        <f t="shared" si="625"/>
        <v>0</v>
      </c>
      <c r="J5015">
        <f t="shared" si="626"/>
        <v>0</v>
      </c>
      <c r="K5015">
        <f>J5015*Weighting!$W$23</f>
        <v>0</v>
      </c>
      <c r="M5015" s="14"/>
    </row>
    <row r="5016" spans="1:25" x14ac:dyDescent="0.45">
      <c r="A5016" s="32" t="str">
        <f>IF(Weighting!$P$24&gt;0,B5016,"")</f>
        <v/>
      </c>
      <c r="B5016">
        <f>Weighting!$C$24</f>
        <v>2.2378211372999997</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18</v>
      </c>
      <c r="I5016">
        <f t="shared" si="625"/>
        <v>0</v>
      </c>
      <c r="J5016">
        <f t="shared" si="626"/>
        <v>0</v>
      </c>
      <c r="K5016">
        <f>J5016*Weighting!$W$24</f>
        <v>0</v>
      </c>
      <c r="M5016" s="14"/>
    </row>
    <row r="5017" spans="1:25" x14ac:dyDescent="0.45">
      <c r="A5017" s="32" t="str">
        <f>IF(Weighting!$P$25&gt;0,B5017,"")</f>
        <v/>
      </c>
      <c r="B5017">
        <f>Weighting!$C$25</f>
        <v>2.3434959339999994</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18</v>
      </c>
      <c r="I5017">
        <f t="shared" si="625"/>
        <v>0</v>
      </c>
      <c r="J5017">
        <f t="shared" si="626"/>
        <v>0</v>
      </c>
      <c r="K5017">
        <f>J5017*Weighting!$W$25</f>
        <v>0</v>
      </c>
      <c r="M5017" s="14"/>
    </row>
    <row r="5018" spans="1:25" x14ac:dyDescent="0.45">
      <c r="O5018"/>
      <c r="P5018"/>
      <c r="Q5018"/>
      <c r="R5018"/>
    </row>
    <row r="5019" spans="1:25" ht="23.15" x14ac:dyDescent="0.6">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19</v>
      </c>
      <c r="N5019" s="27">
        <f>IF('Input and Summary Results'!$J$16="minimum",'Bin Analysis'!X5020/(M5019-1),'Bin Analysis'!Y5019/('Bin Analysis'!M5019-1))</f>
        <v>0</v>
      </c>
      <c r="O5019" s="27">
        <f>IF(M5019=FALSE,NA(),(VLOOKUP(1,C5022:K5041,4,FALSE))/(M5019-1))</f>
        <v>0</v>
      </c>
      <c r="P5019" s="27">
        <f>IF(M5019=FALSE,NA(),SUM(J5022:J5041)/Weighting!$S$5)</f>
        <v>0.3</v>
      </c>
      <c r="Q5019" s="27">
        <f>IF(M5019=FALSE,NA(),SUM(K5022:K5041)/Weighting!$S$6)</f>
        <v>0.17391304347826086</v>
      </c>
      <c r="R5019" s="27">
        <f>IF(M5019=FALSE,NA(),(VLOOKUP(1,G5022:K5041,3,FALSE))/(M5019-1))</f>
        <v>0.94444444444444442</v>
      </c>
      <c r="S5019" s="22" t="str">
        <f>IF(M5019=FALSE,NA(),IF(SUM(J5022:J5041)=2,"yes","no"))</f>
        <v>no</v>
      </c>
      <c r="X5019" s="2" cm="2">
        <f t="array" ref="X5019:X5020">FREQUENCY(IF('Data Transformation'!$B$425:$B$6424='Bin Analysis'!L5019,'Data Transformation'!$G$425:$G$6424),'Data Transformation'!$U$11)</f>
        <v>18</v>
      </c>
      <c r="Y5019" s="2" cm="2">
        <f t="array" ref="Y5019:Y5020">FREQUENCY(IF('Data Transformation'!$B$425:$B$6424='Bin Analysis'!L5019,'Data Transformation'!$G$425:$G$6424),'Data Transformation'!$U$12)</f>
        <v>18</v>
      </c>
    </row>
    <row r="5020" spans="1:25" x14ac:dyDescent="0.45">
      <c r="A5020" s="14" t="s">
        <v>67</v>
      </c>
      <c r="B5020" t="s">
        <v>47</v>
      </c>
      <c r="C5020" t="s">
        <v>5</v>
      </c>
      <c r="D5020" t="s">
        <v>100</v>
      </c>
      <c r="E5020" t="s">
        <v>101</v>
      </c>
      <c r="F5020" t="s">
        <v>102</v>
      </c>
      <c r="G5020" t="s">
        <v>70</v>
      </c>
      <c r="H5020" t="s">
        <v>31</v>
      </c>
      <c r="I5020" t="s">
        <v>32</v>
      </c>
      <c r="J5020" t="s">
        <v>46</v>
      </c>
      <c r="K5020" s="14" t="s">
        <v>45</v>
      </c>
      <c r="M5020" s="14"/>
      <c r="X5020" s="2">
        <v>0</v>
      </c>
      <c r="Y5020" s="2">
        <v>0</v>
      </c>
    </row>
    <row r="5021" spans="1:25" x14ac:dyDescent="0.4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45">
      <c r="A5022" s="32">
        <f>IF(Weighting!$P$6&gt;0,B5022,"")</f>
        <v>0.3356747967</v>
      </c>
      <c r="B5022">
        <f>Weighting!$C$6</f>
        <v>0.3356747967</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17</v>
      </c>
      <c r="I5022">
        <f>H5022-H5021</f>
        <v>17</v>
      </c>
      <c r="J5022">
        <f>IF(I5022=0,0,1)</f>
        <v>1</v>
      </c>
      <c r="K5022">
        <f>J5022*Weighting!$W$6</f>
        <v>1</v>
      </c>
      <c r="M5022" s="14"/>
    </row>
    <row r="5023" spans="1:25" x14ac:dyDescent="0.45">
      <c r="A5023" s="32">
        <f>IF(Weighting!$P$7&gt;0,B5023,"")</f>
        <v>0.44134959340000002</v>
      </c>
      <c r="B5023">
        <f>Weighting!$C$7</f>
        <v>0.44134959340000002</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18</v>
      </c>
      <c r="I5023">
        <f t="shared" ref="I5023:I5041" si="628">H5023-H5022</f>
        <v>1</v>
      </c>
      <c r="J5023">
        <f>IF(I5023=0,0,1)</f>
        <v>1</v>
      </c>
      <c r="K5023">
        <f>J5023*Weighting!$W$7</f>
        <v>2</v>
      </c>
      <c r="M5023" s="14"/>
    </row>
    <row r="5024" spans="1:25" x14ac:dyDescent="0.45">
      <c r="A5024" s="32">
        <f>IF(Weighting!$P$8&gt;0,B5024,"")</f>
        <v>0.54702439010000004</v>
      </c>
      <c r="B5024">
        <f>Weighting!$C$8</f>
        <v>0.54702439010000004</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18</v>
      </c>
      <c r="I5024">
        <f t="shared" si="628"/>
        <v>0</v>
      </c>
      <c r="J5024">
        <f t="shared" ref="J5024:J5041" si="629">IF(I5024=0,0,1)</f>
        <v>0</v>
      </c>
      <c r="K5024">
        <f>J5024*Weighting!$W$8</f>
        <v>0</v>
      </c>
      <c r="M5024" s="14"/>
    </row>
    <row r="5025" spans="1:13" x14ac:dyDescent="0.45">
      <c r="A5025" s="32">
        <f>IF(Weighting!$P$9&gt;0,B5025,"")</f>
        <v>0.65269918680000005</v>
      </c>
      <c r="B5025" s="50">
        <f>Weighting!$C$9</f>
        <v>0.65269918680000005</v>
      </c>
      <c r="C5025">
        <f>Weighting!$F$9</f>
        <v>0</v>
      </c>
      <c r="D5025" t="b">
        <f>IF(C5025=1,'Data Transformation'!$G$3+0.5*'Data Transformation'!$W$25,IF(C5026=1,D5026-'Data Transformation'!$W$25,FALSE))</f>
        <v>0</v>
      </c>
      <c r="E5025" t="str">
        <f t="array" ref="E5025">IF(ISLOGICAL(D5025),"",FREQUENCY(IF('Data Transformation'!$B$425:$B$8425='Bin Analysis'!$B5019,'Data Transformation'!$G$425:$G$8425),D5025))</f>
        <v/>
      </c>
      <c r="F5025" t="str">
        <f t="shared" si="627"/>
        <v/>
      </c>
      <c r="G5025">
        <f>Weighting!$H$9</f>
        <v>0</v>
      </c>
      <c r="H5025">
        <f t="array" ref="H5025">FREQUENCY(IF('Data Transformation'!$B$4:$B$8425=B5019,'Data Transformation'!$G$4:$G$8425),'Bin Analysis'!$B5025)</f>
        <v>18</v>
      </c>
      <c r="I5025">
        <f t="shared" si="628"/>
        <v>0</v>
      </c>
      <c r="J5025">
        <f t="shared" si="629"/>
        <v>0</v>
      </c>
      <c r="K5025">
        <f>J5025*Weighting!$W$9</f>
        <v>0</v>
      </c>
      <c r="M5025" s="14"/>
    </row>
    <row r="5026" spans="1:13" x14ac:dyDescent="0.45">
      <c r="A5026" s="32">
        <f>IF(Weighting!$P$10&gt;0,B5026,"")</f>
        <v>0.75837398350000007</v>
      </c>
      <c r="B5026">
        <f>Weighting!$C$10</f>
        <v>0.75837398350000007</v>
      </c>
      <c r="C5026">
        <f>Weighting!$F$10</f>
        <v>0</v>
      </c>
      <c r="D5026" t="b">
        <f>IF(C5026=1,'Data Transformation'!$G$3+0.5*'Data Transformation'!$W$25,IF(C5027=1,D5027-'Data Transformation'!$W$25,FALSE))</f>
        <v>0</v>
      </c>
      <c r="E5026" t="str">
        <f t="array" ref="E5026">IF(ISLOGICAL(D5026),"",FREQUENCY(IF('Data Transformation'!$B$425:$B$8425='Bin Analysis'!$B5019,'Data Transformation'!$G$425:$G$8425),D5026))</f>
        <v/>
      </c>
      <c r="F5026" t="str">
        <f t="shared" si="627"/>
        <v/>
      </c>
      <c r="G5026">
        <f>Weighting!$H$10</f>
        <v>0</v>
      </c>
      <c r="H5026">
        <f t="array" ref="H5026">FREQUENCY(IF('Data Transformation'!$B$4:$B$8425=B5019,'Data Transformation'!$G$4:$G$8425),'Bin Analysis'!$B5026)</f>
        <v>18</v>
      </c>
      <c r="I5026">
        <f t="shared" si="628"/>
        <v>0</v>
      </c>
      <c r="J5026">
        <f t="shared" si="629"/>
        <v>0</v>
      </c>
      <c r="K5026">
        <f>J5026*Weighting!$W$10</f>
        <v>0</v>
      </c>
      <c r="M5026" s="14"/>
    </row>
    <row r="5027" spans="1:13" x14ac:dyDescent="0.45">
      <c r="A5027" s="32">
        <f>IF(Weighting!$P$11&gt;0,B5027,"")</f>
        <v>0.86404878020000009</v>
      </c>
      <c r="B5027">
        <f>Weighting!$C$11</f>
        <v>0.86404878020000009</v>
      </c>
      <c r="C5027">
        <f>Weighting!$F$11</f>
        <v>0</v>
      </c>
      <c r="D5027" t="b">
        <f>IF(C5027=1,'Data Transformation'!$G$3+0.5*'Data Transformation'!$W$25,IF(C5028=1,D5028-'Data Transformation'!$W$25,FALSE))</f>
        <v>0</v>
      </c>
      <c r="E5027" t="str">
        <f t="array" ref="E5027">IF(ISLOGICAL(D5027),"",FREQUENCY(IF('Data Transformation'!$B$425:$B$8425='Bin Analysis'!$B5019,'Data Transformation'!$G$425:$G$8425),D5027))</f>
        <v/>
      </c>
      <c r="F5027" t="str">
        <f t="shared" si="627"/>
        <v/>
      </c>
      <c r="G5027">
        <f>Weighting!$H$11</f>
        <v>0</v>
      </c>
      <c r="H5027">
        <f t="array" ref="H5027">FREQUENCY(IF('Data Transformation'!$B$4:$B$8425=B5019,'Data Transformation'!$G$4:$G$8425),'Bin Analysis'!$B5027)</f>
        <v>18</v>
      </c>
      <c r="I5027">
        <f t="shared" si="628"/>
        <v>0</v>
      </c>
      <c r="J5027">
        <f t="shared" si="629"/>
        <v>0</v>
      </c>
      <c r="K5027">
        <f>J5027*Weighting!$W$11</f>
        <v>0</v>
      </c>
      <c r="M5027" s="14"/>
    </row>
    <row r="5028" spans="1:13" x14ac:dyDescent="0.45">
      <c r="A5028" s="32">
        <f>IF(Weighting!$P$12&gt;0,B5028,"")</f>
        <v>0.96972357690000011</v>
      </c>
      <c r="B5028">
        <f>Weighting!$C$12</f>
        <v>0.96972357690000011</v>
      </c>
      <c r="C5028">
        <f>Weighting!$F$12</f>
        <v>0</v>
      </c>
      <c r="D5028">
        <f>IF(C5028=1,'Data Transformation'!$G$3+0.5*'Data Transformation'!$W$25,IF(C5029=1,D5029-'Data Transformation'!$W$25,FALSE))</f>
        <v>0.76999999999999991</v>
      </c>
      <c r="E5028">
        <f t="array" ref="E5028">IF(ISLOGICAL(D5028),"",FREQUENCY(IF('Data Transformation'!$B$425:$B$8425='Bin Analysis'!$B5019,'Data Transformation'!$G$425:$G$8425),D5028))</f>
        <v>18</v>
      </c>
      <c r="F5028" t="e">
        <f t="shared" si="627"/>
        <v>#VALUE!</v>
      </c>
      <c r="G5028">
        <f>Weighting!$H$12</f>
        <v>0</v>
      </c>
      <c r="H5028">
        <f t="array" ref="H5028">FREQUENCY(IF('Data Transformation'!$B$4:$B$8425=B5019,'Data Transformation'!$G$4:$G$8425),'Bin Analysis'!$B5028)</f>
        <v>18</v>
      </c>
      <c r="I5028">
        <f t="shared" si="628"/>
        <v>0</v>
      </c>
      <c r="J5028">
        <f t="shared" si="629"/>
        <v>0</v>
      </c>
      <c r="K5028">
        <f>J5028*Weighting!$W$12</f>
        <v>0</v>
      </c>
      <c r="M5028" s="14"/>
    </row>
    <row r="5029" spans="1:13" x14ac:dyDescent="0.45">
      <c r="A5029" s="32">
        <f>IF(Weighting!$P$13&gt;0,B5029,"")</f>
        <v>1.0753983736000001</v>
      </c>
      <c r="B5029">
        <f>Weighting!$C$13</f>
        <v>1.0753983736000001</v>
      </c>
      <c r="C5029">
        <f>Weighting!$F$13</f>
        <v>1</v>
      </c>
      <c r="D5029">
        <f>IF(C5029=1,'Data Transformation'!$G$3+0.5*'Data Transformation'!$W$25,IF(C5030=1,D5030-'Data Transformation'!$W$25,FALSE))</f>
        <v>1.17</v>
      </c>
      <c r="E5029">
        <f t="array" ref="E5029">IF(ISLOGICAL(D5029),"",FREQUENCY(IF('Data Transformation'!$B$425:$B$8425='Bin Analysis'!$B5019,'Data Transformation'!$G$425:$G$8425),D5029))</f>
        <v>18</v>
      </c>
      <c r="F5029">
        <f t="shared" si="627"/>
        <v>0</v>
      </c>
      <c r="G5029">
        <f>Weighting!$H$13</f>
        <v>0</v>
      </c>
      <c r="H5029">
        <f t="array" ref="H5029">FREQUENCY(IF('Data Transformation'!$B$4:$B$8425=B5019,'Data Transformation'!$G$4:$G$8425),'Bin Analysis'!$B5029)</f>
        <v>19</v>
      </c>
      <c r="I5029">
        <f t="shared" si="628"/>
        <v>1</v>
      </c>
      <c r="J5029">
        <f t="shared" si="629"/>
        <v>1</v>
      </c>
      <c r="K5029">
        <f>J5029*Weighting!$W$13</f>
        <v>1</v>
      </c>
      <c r="M5029" s="14"/>
    </row>
    <row r="5030" spans="1:13" x14ac:dyDescent="0.45">
      <c r="A5030" s="32">
        <f>IF(Weighting!$P$14&gt;0,B5030,"")</f>
        <v>1.1810731703000001</v>
      </c>
      <c r="B5030">
        <f>Weighting!$C$14</f>
        <v>1.1810731703000001</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19</v>
      </c>
      <c r="I5030">
        <f t="shared" si="628"/>
        <v>0</v>
      </c>
      <c r="J5030">
        <f t="shared" si="629"/>
        <v>0</v>
      </c>
      <c r="K5030">
        <f>J5030*Weighting!$W$14</f>
        <v>0</v>
      </c>
      <c r="M5030" s="14"/>
    </row>
    <row r="5031" spans="1:13" x14ac:dyDescent="0.45">
      <c r="A5031" s="32">
        <f>IF(Weighting!$P$15&gt;0,B5031,"")</f>
        <v>1.2867489670000001</v>
      </c>
      <c r="B5031">
        <f>Weighting!$C$15</f>
        <v>1.2867489670000001</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19</v>
      </c>
      <c r="I5031">
        <f t="shared" si="628"/>
        <v>0</v>
      </c>
      <c r="J5031">
        <f t="shared" si="629"/>
        <v>0</v>
      </c>
      <c r="K5031">
        <f>J5031*Weighting!$W$15</f>
        <v>0</v>
      </c>
      <c r="M5031" s="14"/>
    </row>
    <row r="5032" spans="1:13" x14ac:dyDescent="0.45">
      <c r="A5032" s="32" t="str">
        <f>IF(Weighting!$P$16&gt;0,B5032,"")</f>
        <v/>
      </c>
      <c r="B5032">
        <f>Weighting!$C$16</f>
        <v>1.3924227637000002</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19</v>
      </c>
      <c r="I5032">
        <f t="shared" si="628"/>
        <v>0</v>
      </c>
      <c r="J5032">
        <f t="shared" si="629"/>
        <v>0</v>
      </c>
      <c r="K5032">
        <f>J5032*Weighting!$W$16</f>
        <v>0</v>
      </c>
      <c r="M5032" s="14"/>
    </row>
    <row r="5033" spans="1:13" x14ac:dyDescent="0.45">
      <c r="A5033" s="32" t="str">
        <f>IF(Weighting!$P$17&gt;0,B5033,"")</f>
        <v/>
      </c>
      <c r="B5033">
        <f>Weighting!$C$17</f>
        <v>1.4980975604000002</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19</v>
      </c>
      <c r="I5033">
        <f t="shared" si="628"/>
        <v>0</v>
      </c>
      <c r="J5033">
        <f t="shared" si="629"/>
        <v>0</v>
      </c>
      <c r="K5033">
        <f>J5033*Weighting!$W$17</f>
        <v>0</v>
      </c>
      <c r="M5033" s="14"/>
    </row>
    <row r="5034" spans="1:13" x14ac:dyDescent="0.45">
      <c r="A5034" s="32" t="str">
        <f>IF(Weighting!$P$18&gt;0,B5034,"")</f>
        <v/>
      </c>
      <c r="B5034">
        <f>Weighting!$C$18</f>
        <v>1.6037723571000002</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19</v>
      </c>
      <c r="I5034">
        <f t="shared" si="628"/>
        <v>0</v>
      </c>
      <c r="J5034">
        <f t="shared" si="629"/>
        <v>0</v>
      </c>
      <c r="K5034">
        <f>J5034*Weighting!$W$18</f>
        <v>0</v>
      </c>
      <c r="M5034" s="14"/>
    </row>
    <row r="5035" spans="1:13" x14ac:dyDescent="0.45">
      <c r="A5035" s="32" t="str">
        <f>IF(Weighting!$P$19&gt;0,B5035,"")</f>
        <v/>
      </c>
      <c r="B5035">
        <f>Weighting!$C$19</f>
        <v>1.7094471538000002</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19</v>
      </c>
      <c r="I5035">
        <f t="shared" si="628"/>
        <v>0</v>
      </c>
      <c r="J5035">
        <f t="shared" si="629"/>
        <v>0</v>
      </c>
      <c r="K5035">
        <f>J5035*Weighting!$W$19</f>
        <v>0</v>
      </c>
      <c r="M5035" s="14"/>
    </row>
    <row r="5036" spans="1:13" x14ac:dyDescent="0.45">
      <c r="A5036" s="32" t="str">
        <f>IF(Weighting!$P$20&gt;0,B5036,"")</f>
        <v/>
      </c>
      <c r="B5036">
        <f>Weighting!$C$20</f>
        <v>1.8151219505000002</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19</v>
      </c>
      <c r="I5036">
        <f t="shared" si="628"/>
        <v>0</v>
      </c>
      <c r="J5036">
        <f t="shared" si="629"/>
        <v>0</v>
      </c>
      <c r="K5036">
        <f>J5036*Weighting!$W$20</f>
        <v>0</v>
      </c>
      <c r="M5036" s="14"/>
    </row>
    <row r="5037" spans="1:13" x14ac:dyDescent="0.45">
      <c r="A5037" s="32" t="str">
        <f>IF(Weighting!$P$21&gt;0,B5037,"")</f>
        <v/>
      </c>
      <c r="B5037">
        <f>Weighting!$C$21</f>
        <v>1.9207967472000003</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19</v>
      </c>
      <c r="I5037">
        <f t="shared" si="628"/>
        <v>0</v>
      </c>
      <c r="J5037">
        <f t="shared" si="629"/>
        <v>0</v>
      </c>
      <c r="K5037">
        <f>J5037*Weighting!$W$21</f>
        <v>0</v>
      </c>
      <c r="M5037" s="14"/>
    </row>
    <row r="5038" spans="1:13" x14ac:dyDescent="0.45">
      <c r="A5038" s="32" t="str">
        <f>IF(Weighting!$P$22&gt;0,B5038,"")</f>
        <v/>
      </c>
      <c r="B5038">
        <f>Weighting!$C$22</f>
        <v>2.0264715439000001</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19</v>
      </c>
      <c r="I5038">
        <f t="shared" si="628"/>
        <v>0</v>
      </c>
      <c r="J5038">
        <f t="shared" si="629"/>
        <v>0</v>
      </c>
      <c r="K5038">
        <f>J5038*Weighting!$W$22</f>
        <v>0</v>
      </c>
      <c r="M5038" s="14"/>
    </row>
    <row r="5039" spans="1:13" x14ac:dyDescent="0.45">
      <c r="A5039" s="32" t="str">
        <f>IF(Weighting!$P$23&gt;0,B5039,"")</f>
        <v/>
      </c>
      <c r="B5039">
        <f>Weighting!$C$23</f>
        <v>2.1321463405999999</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19</v>
      </c>
      <c r="I5039">
        <f t="shared" si="628"/>
        <v>0</v>
      </c>
      <c r="J5039">
        <f t="shared" si="629"/>
        <v>0</v>
      </c>
      <c r="K5039">
        <f>J5039*Weighting!$W$23</f>
        <v>0</v>
      </c>
      <c r="M5039" s="14"/>
    </row>
    <row r="5040" spans="1:13" x14ac:dyDescent="0.45">
      <c r="A5040" s="32" t="str">
        <f>IF(Weighting!$P$24&gt;0,B5040,"")</f>
        <v/>
      </c>
      <c r="B5040">
        <f>Weighting!$C$24</f>
        <v>2.2378211372999997</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19</v>
      </c>
      <c r="I5040">
        <f t="shared" si="628"/>
        <v>0</v>
      </c>
      <c r="J5040">
        <f t="shared" si="629"/>
        <v>0</v>
      </c>
      <c r="K5040">
        <f>J5040*Weighting!$W$24</f>
        <v>0</v>
      </c>
      <c r="M5040" s="14"/>
    </row>
    <row r="5041" spans="1:25" x14ac:dyDescent="0.45">
      <c r="A5041" s="32" t="str">
        <f>IF(Weighting!$P$25&gt;0,B5041,"")</f>
        <v/>
      </c>
      <c r="B5041">
        <f>Weighting!$C$25</f>
        <v>2.3434959339999994</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19</v>
      </c>
      <c r="I5041">
        <f t="shared" si="628"/>
        <v>0</v>
      </c>
      <c r="J5041">
        <f t="shared" si="629"/>
        <v>0</v>
      </c>
      <c r="K5041">
        <f>J5041*Weighting!$W$25</f>
        <v>0</v>
      </c>
      <c r="M5041" s="14"/>
    </row>
    <row r="5042" spans="1:25" x14ac:dyDescent="0.45">
      <c r="N5042" s="57"/>
      <c r="O5042"/>
      <c r="P5042"/>
      <c r="Q5042"/>
      <c r="R5042"/>
    </row>
    <row r="5043" spans="1:25" ht="23.15" x14ac:dyDescent="0.6">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19</v>
      </c>
      <c r="N5043" s="27">
        <f>IF('Input and Summary Results'!$J$16="minimum",'Bin Analysis'!X5044/(M5043-1),'Bin Analysis'!Y5043/('Bin Analysis'!M5043-1))</f>
        <v>0</v>
      </c>
      <c r="O5043" s="27">
        <f>IF(M5043=FALSE,NA(),(VLOOKUP(1,C5046:K5065,4,FALSE))/(M5043-1))</f>
        <v>0.66666666666666663</v>
      </c>
      <c r="P5043" s="27">
        <f>IF(M5043=FALSE,NA(),SUM(J5046:J5065)/Weighting!$S$5)</f>
        <v>0.5</v>
      </c>
      <c r="Q5043" s="27">
        <f>IF(M5043=FALSE,NA(),SUM(K5046:K5065)/Weighting!$S$6)</f>
        <v>0.43478260869565216</v>
      </c>
      <c r="R5043" s="27">
        <f>IF(M5043=FALSE,NA(),(VLOOKUP(1,G5046:K5065,3,FALSE))/(M5043-1))</f>
        <v>0.22222222222222221</v>
      </c>
      <c r="S5043" s="22" t="str">
        <f>IF(M5043=FALSE,NA(),IF(SUM(J5046:J5065)=2,"yes","no"))</f>
        <v>no</v>
      </c>
      <c r="X5043" s="2" cm="2">
        <f t="array" ref="X5043:X5044">FREQUENCY(IF('Data Transformation'!$B$425:$B$6424='Bin Analysis'!L5043,'Data Transformation'!$G$425:$G$6424),'Data Transformation'!$U$11)</f>
        <v>18</v>
      </c>
      <c r="Y5043" s="2" cm="2">
        <f t="array" ref="Y5043:Y5044">FREQUENCY(IF('Data Transformation'!$B$425:$B$6424='Bin Analysis'!L5043,'Data Transformation'!$G$425:$G$6424),'Data Transformation'!$U$12)</f>
        <v>6</v>
      </c>
    </row>
    <row r="5044" spans="1:25" x14ac:dyDescent="0.45">
      <c r="A5044" s="14" t="s">
        <v>67</v>
      </c>
      <c r="B5044" t="s">
        <v>47</v>
      </c>
      <c r="C5044" t="s">
        <v>5</v>
      </c>
      <c r="D5044" t="s">
        <v>100</v>
      </c>
      <c r="E5044" t="s">
        <v>101</v>
      </c>
      <c r="F5044" t="s">
        <v>102</v>
      </c>
      <c r="G5044" t="s">
        <v>70</v>
      </c>
      <c r="H5044" t="s">
        <v>31</v>
      </c>
      <c r="I5044" t="s">
        <v>32</v>
      </c>
      <c r="J5044" t="s">
        <v>46</v>
      </c>
      <c r="K5044" s="14" t="s">
        <v>45</v>
      </c>
      <c r="M5044" s="14"/>
      <c r="X5044" s="2">
        <v>0</v>
      </c>
      <c r="Y5044" s="2">
        <v>12</v>
      </c>
    </row>
    <row r="5045" spans="1:25" x14ac:dyDescent="0.4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45">
      <c r="A5046" s="32">
        <f>IF(Weighting!$P$6&gt;0,B5046,"")</f>
        <v>0.3356747967</v>
      </c>
      <c r="B5046">
        <f>Weighting!$C$6</f>
        <v>0.3356747967</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4</v>
      </c>
      <c r="I5046">
        <f>H5046-H5045</f>
        <v>4</v>
      </c>
      <c r="J5046">
        <f>IF(I5046=0,0,1)</f>
        <v>1</v>
      </c>
      <c r="K5046">
        <f>J5046*Weighting!$W$6</f>
        <v>1</v>
      </c>
      <c r="M5046" s="14"/>
    </row>
    <row r="5047" spans="1:25" x14ac:dyDescent="0.45">
      <c r="A5047" s="32">
        <f>IF(Weighting!$P$7&gt;0,B5047,"")</f>
        <v>0.44134959340000002</v>
      </c>
      <c r="B5047">
        <f>Weighting!$C$7</f>
        <v>0.44134959340000002</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4</v>
      </c>
      <c r="I5047">
        <f t="shared" ref="I5047:I5065" si="631">H5047-H5046</f>
        <v>0</v>
      </c>
      <c r="J5047">
        <f>IF(I5047=0,0,1)</f>
        <v>0</v>
      </c>
      <c r="K5047">
        <f>J5047*Weighting!$W$7</f>
        <v>0</v>
      </c>
      <c r="M5047" s="14"/>
    </row>
    <row r="5048" spans="1:25" x14ac:dyDescent="0.45">
      <c r="A5048" s="32">
        <f>IF(Weighting!$P$8&gt;0,B5048,"")</f>
        <v>0.54702439010000004</v>
      </c>
      <c r="B5048">
        <f>Weighting!$C$8</f>
        <v>0.54702439010000004</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4</v>
      </c>
      <c r="I5048">
        <f t="shared" si="631"/>
        <v>0</v>
      </c>
      <c r="J5048">
        <f t="shared" ref="J5048:J5065" si="632">IF(I5048=0,0,1)</f>
        <v>0</v>
      </c>
      <c r="K5048">
        <f>J5048*Weighting!$W$8</f>
        <v>0</v>
      </c>
      <c r="M5048" s="14"/>
    </row>
    <row r="5049" spans="1:25" x14ac:dyDescent="0.45">
      <c r="A5049" s="32">
        <f>IF(Weighting!$P$9&gt;0,B5049,"")</f>
        <v>0.65269918680000005</v>
      </c>
      <c r="B5049" s="50">
        <f>Weighting!$C$9</f>
        <v>0.65269918680000005</v>
      </c>
      <c r="C5049">
        <f>Weighting!$F$9</f>
        <v>0</v>
      </c>
      <c r="D5049" t="b">
        <f>IF(C5049=1,'Data Transformation'!$G$3+0.5*'Data Transformation'!$W$25,IF(C5050=1,D5050-'Data Transformation'!$W$25,FALSE))</f>
        <v>0</v>
      </c>
      <c r="E5049" t="str">
        <f t="array" ref="E5049">IF(ISLOGICAL(D5049),"",FREQUENCY(IF('Data Transformation'!$B$425:$B$8425='Bin Analysis'!$B5043,'Data Transformation'!$G$425:$G$8425),D5049))</f>
        <v/>
      </c>
      <c r="F5049" t="str">
        <f t="shared" si="630"/>
        <v/>
      </c>
      <c r="G5049">
        <f>Weighting!$H$9</f>
        <v>0</v>
      </c>
      <c r="H5049">
        <f t="array" ref="H5049">FREQUENCY(IF('Data Transformation'!$B$4:$B$8425=B5043,'Data Transformation'!$G$4:$G$8425),'Bin Analysis'!$B5049)</f>
        <v>4</v>
      </c>
      <c r="I5049">
        <f t="shared" si="631"/>
        <v>0</v>
      </c>
      <c r="J5049">
        <f t="shared" si="632"/>
        <v>0</v>
      </c>
      <c r="K5049">
        <f>J5049*Weighting!$W$9</f>
        <v>0</v>
      </c>
      <c r="M5049" s="14"/>
    </row>
    <row r="5050" spans="1:25" x14ac:dyDescent="0.45">
      <c r="A5050" s="32">
        <f>IF(Weighting!$P$10&gt;0,B5050,"")</f>
        <v>0.75837398350000007</v>
      </c>
      <c r="B5050">
        <f>Weighting!$C$10</f>
        <v>0.75837398350000007</v>
      </c>
      <c r="C5050">
        <f>Weighting!$F$10</f>
        <v>0</v>
      </c>
      <c r="D5050" t="b">
        <f>IF(C5050=1,'Data Transformation'!$G$3+0.5*'Data Transformation'!$W$25,IF(C5051=1,D5051-'Data Transformation'!$W$25,FALSE))</f>
        <v>0</v>
      </c>
      <c r="E5050" t="str">
        <f t="array" ref="E5050">IF(ISLOGICAL(D5050),"",FREQUENCY(IF('Data Transformation'!$B$425:$B$8425='Bin Analysis'!$B5043,'Data Transformation'!$G$425:$G$8425),D5050))</f>
        <v/>
      </c>
      <c r="F5050" t="str">
        <f t="shared" si="630"/>
        <v/>
      </c>
      <c r="G5050">
        <f>Weighting!$H$10</f>
        <v>0</v>
      </c>
      <c r="H5050">
        <f t="array" ref="H5050">FREQUENCY(IF('Data Transformation'!$B$4:$B$8425=B5043,'Data Transformation'!$G$4:$G$8425),'Bin Analysis'!$B5050)</f>
        <v>6</v>
      </c>
      <c r="I5050">
        <f t="shared" si="631"/>
        <v>2</v>
      </c>
      <c r="J5050">
        <f t="shared" si="632"/>
        <v>1</v>
      </c>
      <c r="K5050">
        <f>J5050*Weighting!$W$10</f>
        <v>3</v>
      </c>
      <c r="M5050" s="14"/>
    </row>
    <row r="5051" spans="1:25" x14ac:dyDescent="0.45">
      <c r="A5051" s="32">
        <f>IF(Weighting!$P$11&gt;0,B5051,"")</f>
        <v>0.86404878020000009</v>
      </c>
      <c r="B5051">
        <f>Weighting!$C$11</f>
        <v>0.86404878020000009</v>
      </c>
      <c r="C5051">
        <f>Weighting!$F$11</f>
        <v>0</v>
      </c>
      <c r="D5051" t="b">
        <f>IF(C5051=1,'Data Transformation'!$G$3+0.5*'Data Transformation'!$W$25,IF(C5052=1,D5052-'Data Transformation'!$W$25,FALSE))</f>
        <v>0</v>
      </c>
      <c r="E5051" t="str">
        <f t="array" ref="E5051">IF(ISLOGICAL(D5051),"",FREQUENCY(IF('Data Transformation'!$B$425:$B$8425='Bin Analysis'!$B5043,'Data Transformation'!$G$425:$G$8425),D5051))</f>
        <v/>
      </c>
      <c r="F5051" t="str">
        <f t="shared" si="630"/>
        <v/>
      </c>
      <c r="G5051">
        <f>Weighting!$H$11</f>
        <v>0</v>
      </c>
      <c r="H5051">
        <f t="array" ref="H5051">FREQUENCY(IF('Data Transformation'!$B$4:$B$8425=B5043,'Data Transformation'!$G$4:$G$8425),'Bin Analysis'!$B5051)</f>
        <v>7</v>
      </c>
      <c r="I5051">
        <f t="shared" si="631"/>
        <v>1</v>
      </c>
      <c r="J5051">
        <f t="shared" si="632"/>
        <v>1</v>
      </c>
      <c r="K5051">
        <f>J5051*Weighting!$W$11</f>
        <v>3</v>
      </c>
      <c r="M5051" s="14"/>
    </row>
    <row r="5052" spans="1:25" x14ac:dyDescent="0.45">
      <c r="A5052" s="32">
        <f>IF(Weighting!$P$12&gt;0,B5052,"")</f>
        <v>0.96972357690000011</v>
      </c>
      <c r="B5052">
        <f>Weighting!$C$12</f>
        <v>0.96972357690000011</v>
      </c>
      <c r="C5052">
        <f>Weighting!$F$12</f>
        <v>0</v>
      </c>
      <c r="D5052">
        <f>IF(C5052=1,'Data Transformation'!$G$3+0.5*'Data Transformation'!$W$25,IF(C5053=1,D5053-'Data Transformation'!$W$25,FALSE))</f>
        <v>0.76999999999999991</v>
      </c>
      <c r="E5052">
        <f t="array" ref="E5052">IF(ISLOGICAL(D5052),"",FREQUENCY(IF('Data Transformation'!$B$425:$B$8425='Bin Analysis'!$B5043,'Data Transformation'!$G$425:$G$8425),D5052))</f>
        <v>6</v>
      </c>
      <c r="F5052" t="e">
        <f t="shared" si="630"/>
        <v>#VALUE!</v>
      </c>
      <c r="G5052">
        <f>Weighting!$H$12</f>
        <v>0</v>
      </c>
      <c r="H5052">
        <f t="array" ref="H5052">FREQUENCY(IF('Data Transformation'!$B$4:$B$8425=B5043,'Data Transformation'!$G$4:$G$8425),'Bin Analysis'!$B5052)</f>
        <v>12</v>
      </c>
      <c r="I5052">
        <f t="shared" si="631"/>
        <v>5</v>
      </c>
      <c r="J5052">
        <f t="shared" si="632"/>
        <v>1</v>
      </c>
      <c r="K5052">
        <f>J5052*Weighting!$W$12</f>
        <v>2</v>
      </c>
      <c r="M5052" s="14"/>
    </row>
    <row r="5053" spans="1:25" x14ac:dyDescent="0.45">
      <c r="A5053" s="32">
        <f>IF(Weighting!$P$13&gt;0,B5053,"")</f>
        <v>1.0753983736000001</v>
      </c>
      <c r="B5053">
        <f>Weighting!$C$13</f>
        <v>1.0753983736000001</v>
      </c>
      <c r="C5053">
        <f>Weighting!$F$13</f>
        <v>1</v>
      </c>
      <c r="D5053">
        <f>IF(C5053=1,'Data Transformation'!$G$3+0.5*'Data Transformation'!$W$25,IF(C5054=1,D5054-'Data Transformation'!$W$25,FALSE))</f>
        <v>1.17</v>
      </c>
      <c r="E5053">
        <f t="array" ref="E5053">IF(ISLOGICAL(D5053),"",FREQUENCY(IF('Data Transformation'!$B$425:$B$8425='Bin Analysis'!$B5043,'Data Transformation'!$G$425:$G$8425),D5053))</f>
        <v>18</v>
      </c>
      <c r="F5053">
        <f t="shared" si="630"/>
        <v>12</v>
      </c>
      <c r="G5053">
        <f>Weighting!$H$13</f>
        <v>0</v>
      </c>
      <c r="H5053">
        <f t="array" ref="H5053">FREQUENCY(IF('Data Transformation'!$B$4:$B$8425=B5043,'Data Transformation'!$G$4:$G$8425),'Bin Analysis'!$B5053)</f>
        <v>19</v>
      </c>
      <c r="I5053">
        <f t="shared" si="631"/>
        <v>7</v>
      </c>
      <c r="J5053">
        <f t="shared" si="632"/>
        <v>1</v>
      </c>
      <c r="K5053">
        <f>J5053*Weighting!$W$13</f>
        <v>1</v>
      </c>
      <c r="M5053" s="14"/>
    </row>
    <row r="5054" spans="1:25" x14ac:dyDescent="0.45">
      <c r="A5054" s="32">
        <f>IF(Weighting!$P$14&gt;0,B5054,"")</f>
        <v>1.1810731703000001</v>
      </c>
      <c r="B5054">
        <f>Weighting!$C$14</f>
        <v>1.1810731703000001</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19</v>
      </c>
      <c r="I5054">
        <f t="shared" si="631"/>
        <v>0</v>
      </c>
      <c r="J5054">
        <f t="shared" si="632"/>
        <v>0</v>
      </c>
      <c r="K5054">
        <f>J5054*Weighting!$W$14</f>
        <v>0</v>
      </c>
      <c r="M5054" s="14"/>
    </row>
    <row r="5055" spans="1:25" x14ac:dyDescent="0.45">
      <c r="A5055" s="32">
        <f>IF(Weighting!$P$15&gt;0,B5055,"")</f>
        <v>1.2867489670000001</v>
      </c>
      <c r="B5055">
        <f>Weighting!$C$15</f>
        <v>1.2867489670000001</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19</v>
      </c>
      <c r="I5055">
        <f t="shared" si="631"/>
        <v>0</v>
      </c>
      <c r="J5055">
        <f t="shared" si="632"/>
        <v>0</v>
      </c>
      <c r="K5055">
        <f>J5055*Weighting!$W$15</f>
        <v>0</v>
      </c>
      <c r="M5055" s="14"/>
    </row>
    <row r="5056" spans="1:25" x14ac:dyDescent="0.45">
      <c r="A5056" s="32" t="str">
        <f>IF(Weighting!$P$16&gt;0,B5056,"")</f>
        <v/>
      </c>
      <c r="B5056">
        <f>Weighting!$C$16</f>
        <v>1.3924227637000002</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19</v>
      </c>
      <c r="I5056">
        <f t="shared" si="631"/>
        <v>0</v>
      </c>
      <c r="J5056">
        <f t="shared" si="632"/>
        <v>0</v>
      </c>
      <c r="K5056">
        <f>J5056*Weighting!$W$16</f>
        <v>0</v>
      </c>
      <c r="M5056" s="14"/>
    </row>
    <row r="5057" spans="1:25" x14ac:dyDescent="0.45">
      <c r="A5057" s="32" t="str">
        <f>IF(Weighting!$P$17&gt;0,B5057,"")</f>
        <v/>
      </c>
      <c r="B5057">
        <f>Weighting!$C$17</f>
        <v>1.4980975604000002</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19</v>
      </c>
      <c r="I5057">
        <f t="shared" si="631"/>
        <v>0</v>
      </c>
      <c r="J5057">
        <f t="shared" si="632"/>
        <v>0</v>
      </c>
      <c r="K5057">
        <f>J5057*Weighting!$W$17</f>
        <v>0</v>
      </c>
      <c r="M5057" s="14"/>
    </row>
    <row r="5058" spans="1:25" x14ac:dyDescent="0.45">
      <c r="A5058" s="32" t="str">
        <f>IF(Weighting!$P$18&gt;0,B5058,"")</f>
        <v/>
      </c>
      <c r="B5058">
        <f>Weighting!$C$18</f>
        <v>1.6037723571000002</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19</v>
      </c>
      <c r="I5058">
        <f t="shared" si="631"/>
        <v>0</v>
      </c>
      <c r="J5058">
        <f t="shared" si="632"/>
        <v>0</v>
      </c>
      <c r="K5058">
        <f>J5058*Weighting!$W$18</f>
        <v>0</v>
      </c>
      <c r="M5058" s="14"/>
    </row>
    <row r="5059" spans="1:25" x14ac:dyDescent="0.45">
      <c r="A5059" s="32" t="str">
        <f>IF(Weighting!$P$19&gt;0,B5059,"")</f>
        <v/>
      </c>
      <c r="B5059">
        <f>Weighting!$C$19</f>
        <v>1.7094471538000002</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19</v>
      </c>
      <c r="I5059">
        <f t="shared" si="631"/>
        <v>0</v>
      </c>
      <c r="J5059">
        <f t="shared" si="632"/>
        <v>0</v>
      </c>
      <c r="K5059">
        <f>J5059*Weighting!$W$19</f>
        <v>0</v>
      </c>
      <c r="M5059" s="14"/>
    </row>
    <row r="5060" spans="1:25" x14ac:dyDescent="0.45">
      <c r="A5060" s="32" t="str">
        <f>IF(Weighting!$P$20&gt;0,B5060,"")</f>
        <v/>
      </c>
      <c r="B5060">
        <f>Weighting!$C$20</f>
        <v>1.8151219505000002</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19</v>
      </c>
      <c r="I5060">
        <f t="shared" si="631"/>
        <v>0</v>
      </c>
      <c r="J5060">
        <f t="shared" si="632"/>
        <v>0</v>
      </c>
      <c r="K5060">
        <f>J5060*Weighting!$W$20</f>
        <v>0</v>
      </c>
      <c r="M5060" s="14"/>
    </row>
    <row r="5061" spans="1:25" x14ac:dyDescent="0.45">
      <c r="A5061" s="32" t="str">
        <f>IF(Weighting!$P$21&gt;0,B5061,"")</f>
        <v/>
      </c>
      <c r="B5061">
        <f>Weighting!$C$21</f>
        <v>1.9207967472000003</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19</v>
      </c>
      <c r="I5061">
        <f t="shared" si="631"/>
        <v>0</v>
      </c>
      <c r="J5061">
        <f t="shared" si="632"/>
        <v>0</v>
      </c>
      <c r="K5061">
        <f>J5061*Weighting!$W$21</f>
        <v>0</v>
      </c>
      <c r="M5061" s="14"/>
    </row>
    <row r="5062" spans="1:25" x14ac:dyDescent="0.45">
      <c r="A5062" s="32" t="str">
        <f>IF(Weighting!$P$22&gt;0,B5062,"")</f>
        <v/>
      </c>
      <c r="B5062">
        <f>Weighting!$C$22</f>
        <v>2.0264715439000001</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19</v>
      </c>
      <c r="I5062">
        <f t="shared" si="631"/>
        <v>0</v>
      </c>
      <c r="J5062">
        <f t="shared" si="632"/>
        <v>0</v>
      </c>
      <c r="K5062">
        <f>J5062*Weighting!$W$22</f>
        <v>0</v>
      </c>
      <c r="M5062" s="14"/>
    </row>
    <row r="5063" spans="1:25" x14ac:dyDescent="0.45">
      <c r="A5063" s="32" t="str">
        <f>IF(Weighting!$P$23&gt;0,B5063,"")</f>
        <v/>
      </c>
      <c r="B5063">
        <f>Weighting!$C$23</f>
        <v>2.1321463405999999</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19</v>
      </c>
      <c r="I5063">
        <f t="shared" si="631"/>
        <v>0</v>
      </c>
      <c r="J5063">
        <f t="shared" si="632"/>
        <v>0</v>
      </c>
      <c r="K5063">
        <f>J5063*Weighting!$W$23</f>
        <v>0</v>
      </c>
      <c r="M5063" s="14"/>
    </row>
    <row r="5064" spans="1:25" x14ac:dyDescent="0.45">
      <c r="A5064" s="32" t="str">
        <f>IF(Weighting!$P$24&gt;0,B5064,"")</f>
        <v/>
      </c>
      <c r="B5064">
        <f>Weighting!$C$24</f>
        <v>2.2378211372999997</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19</v>
      </c>
      <c r="I5064">
        <f t="shared" si="631"/>
        <v>0</v>
      </c>
      <c r="J5064">
        <f t="shared" si="632"/>
        <v>0</v>
      </c>
      <c r="K5064">
        <f>J5064*Weighting!$W$24</f>
        <v>0</v>
      </c>
      <c r="M5064" s="14"/>
    </row>
    <row r="5065" spans="1:25" x14ac:dyDescent="0.45">
      <c r="A5065" s="32" t="str">
        <f>IF(Weighting!$P$25&gt;0,B5065,"")</f>
        <v/>
      </c>
      <c r="B5065">
        <f>Weighting!$C$25</f>
        <v>2.3434959339999994</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19</v>
      </c>
      <c r="I5065">
        <f t="shared" si="631"/>
        <v>0</v>
      </c>
      <c r="J5065">
        <f t="shared" si="632"/>
        <v>0</v>
      </c>
      <c r="K5065">
        <f>J5065*Weighting!$W$25</f>
        <v>0</v>
      </c>
      <c r="M5065" s="14"/>
    </row>
    <row r="5066" spans="1:25" x14ac:dyDescent="0.45">
      <c r="O5066"/>
      <c r="P5066"/>
      <c r="Q5066"/>
      <c r="R5066"/>
    </row>
    <row r="5067" spans="1:25" ht="23.15" x14ac:dyDescent="0.6">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19</v>
      </c>
      <c r="N5067" s="27">
        <f>IF('Input and Summary Results'!$J$16="minimum",'Bin Analysis'!X5068/(M5067-1),'Bin Analysis'!Y5067/('Bin Analysis'!M5067-1))</f>
        <v>0</v>
      </c>
      <c r="O5067" s="27">
        <f>IF(M5067=FALSE,NA(),(VLOOKUP(1,C5070:K5089,4,FALSE))/(M5067-1))</f>
        <v>0.16666666666666666</v>
      </c>
      <c r="P5067" s="27">
        <f>IF(M5067=FALSE,NA(),SUM(J5070:J5089)/Weighting!$S$5)</f>
        <v>0.4</v>
      </c>
      <c r="Q5067" s="27">
        <f>IF(M5067=FALSE,NA(),SUM(K5070:K5089)/Weighting!$S$6)</f>
        <v>0.30434782608695654</v>
      </c>
      <c r="R5067" s="27">
        <f>IF(M5067=FALSE,NA(),(VLOOKUP(1,G5070:K5089,3,FALSE))/(M5067-1))</f>
        <v>0.77777777777777779</v>
      </c>
      <c r="S5067" s="22" t="str">
        <f>IF(M5067=FALSE,NA(),IF(SUM(J5070:J5089)=2,"yes","no"))</f>
        <v>no</v>
      </c>
      <c r="X5067" s="2" cm="2">
        <f t="array" ref="X5067:X5068">FREQUENCY(IF('Data Transformation'!$B$425:$B$6424='Bin Analysis'!L5067,'Data Transformation'!$G$425:$G$6424),'Data Transformation'!$U$11)</f>
        <v>18</v>
      </c>
      <c r="Y5067" s="2" cm="2">
        <f t="array" ref="Y5067:Y5068">FREQUENCY(IF('Data Transformation'!$B$425:$B$6424='Bin Analysis'!L5067,'Data Transformation'!$G$425:$G$6424),'Data Transformation'!$U$12)</f>
        <v>15</v>
      </c>
    </row>
    <row r="5068" spans="1:25" x14ac:dyDescent="0.45">
      <c r="A5068" s="14" t="s">
        <v>67</v>
      </c>
      <c r="B5068" t="s">
        <v>47</v>
      </c>
      <c r="C5068" t="s">
        <v>5</v>
      </c>
      <c r="D5068" t="s">
        <v>100</v>
      </c>
      <c r="E5068" t="s">
        <v>101</v>
      </c>
      <c r="F5068" t="s">
        <v>102</v>
      </c>
      <c r="G5068" t="s">
        <v>70</v>
      </c>
      <c r="H5068" t="s">
        <v>31</v>
      </c>
      <c r="I5068" t="s">
        <v>32</v>
      </c>
      <c r="J5068" t="s">
        <v>46</v>
      </c>
      <c r="K5068" s="14" t="s">
        <v>45</v>
      </c>
      <c r="M5068" s="14"/>
      <c r="X5068" s="2">
        <v>0</v>
      </c>
      <c r="Y5068" s="2">
        <v>3</v>
      </c>
    </row>
    <row r="5069" spans="1:25" x14ac:dyDescent="0.4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45">
      <c r="A5070" s="32">
        <f>IF(Weighting!$P$6&gt;0,B5070,"")</f>
        <v>0.3356747967</v>
      </c>
      <c r="B5070">
        <f>Weighting!$C$6</f>
        <v>0.3356747967</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14</v>
      </c>
      <c r="I5070">
        <f>H5070-H5069</f>
        <v>14</v>
      </c>
      <c r="J5070">
        <f>IF(I5070=0,0,1)</f>
        <v>1</v>
      </c>
      <c r="K5070">
        <f>J5070*Weighting!$W$6</f>
        <v>1</v>
      </c>
      <c r="M5070" s="14"/>
    </row>
    <row r="5071" spans="1:25" x14ac:dyDescent="0.45">
      <c r="A5071" s="32">
        <f>IF(Weighting!$P$7&gt;0,B5071,"")</f>
        <v>0.44134959340000002</v>
      </c>
      <c r="B5071">
        <f>Weighting!$C$7</f>
        <v>0.44134959340000002</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14</v>
      </c>
      <c r="I5071">
        <f t="shared" ref="I5071:I5089" si="634">H5071-H5070</f>
        <v>0</v>
      </c>
      <c r="J5071">
        <f>IF(I5071=0,0,1)</f>
        <v>0</v>
      </c>
      <c r="K5071">
        <f>J5071*Weighting!$W$7</f>
        <v>0</v>
      </c>
      <c r="M5071" s="14"/>
    </row>
    <row r="5072" spans="1:25" x14ac:dyDescent="0.45">
      <c r="A5072" s="32">
        <f>IF(Weighting!$P$8&gt;0,B5072,"")</f>
        <v>0.54702439010000004</v>
      </c>
      <c r="B5072">
        <f>Weighting!$C$8</f>
        <v>0.54702439010000004</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15</v>
      </c>
      <c r="I5072">
        <f t="shared" si="634"/>
        <v>1</v>
      </c>
      <c r="J5072">
        <f t="shared" ref="J5072:J5089" si="635">IF(I5072=0,0,1)</f>
        <v>1</v>
      </c>
      <c r="K5072">
        <f>J5072*Weighting!$W$8</f>
        <v>3</v>
      </c>
      <c r="M5072" s="14"/>
    </row>
    <row r="5073" spans="1:13" x14ac:dyDescent="0.45">
      <c r="A5073" s="32">
        <f>IF(Weighting!$P$9&gt;0,B5073,"")</f>
        <v>0.65269918680000005</v>
      </c>
      <c r="B5073" s="50">
        <f>Weighting!$C$9</f>
        <v>0.65269918680000005</v>
      </c>
      <c r="C5073">
        <f>Weighting!$F$9</f>
        <v>0</v>
      </c>
      <c r="D5073" t="b">
        <f>IF(C5073=1,'Data Transformation'!$G$3+0.5*'Data Transformation'!$W$25,IF(C5074=1,D5074-'Data Transformation'!$W$25,FALSE))</f>
        <v>0</v>
      </c>
      <c r="E5073" t="str">
        <f t="array" ref="E5073">IF(ISLOGICAL(D5073),"",FREQUENCY(IF('Data Transformation'!$B$425:$B$8425='Bin Analysis'!$B5067,'Data Transformation'!$G$425:$G$8425),D5073))</f>
        <v/>
      </c>
      <c r="F5073" t="str">
        <f t="shared" si="633"/>
        <v/>
      </c>
      <c r="G5073">
        <f>Weighting!$H$9</f>
        <v>0</v>
      </c>
      <c r="H5073">
        <f t="array" ref="H5073">FREQUENCY(IF('Data Transformation'!$B$4:$B$8425=B5067,'Data Transformation'!$G$4:$G$8425),'Bin Analysis'!$B5073)</f>
        <v>15</v>
      </c>
      <c r="I5073">
        <f t="shared" si="634"/>
        <v>0</v>
      </c>
      <c r="J5073">
        <f t="shared" si="635"/>
        <v>0</v>
      </c>
      <c r="K5073">
        <f>J5073*Weighting!$W$9</f>
        <v>0</v>
      </c>
      <c r="M5073" s="14"/>
    </row>
    <row r="5074" spans="1:13" x14ac:dyDescent="0.45">
      <c r="A5074" s="32">
        <f>IF(Weighting!$P$10&gt;0,B5074,"")</f>
        <v>0.75837398350000007</v>
      </c>
      <c r="B5074">
        <f>Weighting!$C$10</f>
        <v>0.75837398350000007</v>
      </c>
      <c r="C5074">
        <f>Weighting!$F$10</f>
        <v>0</v>
      </c>
      <c r="D5074" t="b">
        <f>IF(C5074=1,'Data Transformation'!$G$3+0.5*'Data Transformation'!$W$25,IF(C5075=1,D5075-'Data Transformation'!$W$25,FALSE))</f>
        <v>0</v>
      </c>
      <c r="E5074" t="str">
        <f t="array" ref="E5074">IF(ISLOGICAL(D5074),"",FREQUENCY(IF('Data Transformation'!$B$425:$B$8425='Bin Analysis'!$B5067,'Data Transformation'!$G$425:$G$8425),D5074))</f>
        <v/>
      </c>
      <c r="F5074" t="str">
        <f t="shared" si="633"/>
        <v/>
      </c>
      <c r="G5074">
        <f>Weighting!$H$10</f>
        <v>0</v>
      </c>
      <c r="H5074">
        <f t="array" ref="H5074">FREQUENCY(IF('Data Transformation'!$B$4:$B$8425=B5067,'Data Transformation'!$G$4:$G$8425),'Bin Analysis'!$B5074)</f>
        <v>15</v>
      </c>
      <c r="I5074">
        <f t="shared" si="634"/>
        <v>0</v>
      </c>
      <c r="J5074">
        <f t="shared" si="635"/>
        <v>0</v>
      </c>
      <c r="K5074">
        <f>J5074*Weighting!$W$10</f>
        <v>0</v>
      </c>
      <c r="M5074" s="14"/>
    </row>
    <row r="5075" spans="1:13" x14ac:dyDescent="0.45">
      <c r="A5075" s="32">
        <f>IF(Weighting!$P$11&gt;0,B5075,"")</f>
        <v>0.86404878020000009</v>
      </c>
      <c r="B5075">
        <f>Weighting!$C$11</f>
        <v>0.86404878020000009</v>
      </c>
      <c r="C5075">
        <f>Weighting!$F$11</f>
        <v>0</v>
      </c>
      <c r="D5075" t="b">
        <f>IF(C5075=1,'Data Transformation'!$G$3+0.5*'Data Transformation'!$W$25,IF(C5076=1,D5076-'Data Transformation'!$W$25,FALSE))</f>
        <v>0</v>
      </c>
      <c r="E5075" t="str">
        <f t="array" ref="E5075">IF(ISLOGICAL(D5075),"",FREQUENCY(IF('Data Transformation'!$B$425:$B$8425='Bin Analysis'!$B5067,'Data Transformation'!$G$425:$G$8425),D5075))</f>
        <v/>
      </c>
      <c r="F5075" t="str">
        <f t="shared" si="633"/>
        <v/>
      </c>
      <c r="G5075">
        <f>Weighting!$H$11</f>
        <v>0</v>
      </c>
      <c r="H5075">
        <f t="array" ref="H5075">FREQUENCY(IF('Data Transformation'!$B$4:$B$8425=B5067,'Data Transformation'!$G$4:$G$8425),'Bin Analysis'!$B5075)</f>
        <v>15</v>
      </c>
      <c r="I5075">
        <f t="shared" si="634"/>
        <v>0</v>
      </c>
      <c r="J5075">
        <f t="shared" si="635"/>
        <v>0</v>
      </c>
      <c r="K5075">
        <f>J5075*Weighting!$W$11</f>
        <v>0</v>
      </c>
      <c r="M5075" s="14"/>
    </row>
    <row r="5076" spans="1:13" x14ac:dyDescent="0.45">
      <c r="A5076" s="32">
        <f>IF(Weighting!$P$12&gt;0,B5076,"")</f>
        <v>0.96972357690000011</v>
      </c>
      <c r="B5076">
        <f>Weighting!$C$12</f>
        <v>0.96972357690000011</v>
      </c>
      <c r="C5076">
        <f>Weighting!$F$12</f>
        <v>0</v>
      </c>
      <c r="D5076">
        <f>IF(C5076=1,'Data Transformation'!$G$3+0.5*'Data Transformation'!$W$25,IF(C5077=1,D5077-'Data Transformation'!$W$25,FALSE))</f>
        <v>0.76999999999999991</v>
      </c>
      <c r="E5076">
        <f t="array" ref="E5076">IF(ISLOGICAL(D5076),"",FREQUENCY(IF('Data Transformation'!$B$425:$B$8425='Bin Analysis'!$B5067,'Data Transformation'!$G$425:$G$8425),D5076))</f>
        <v>15</v>
      </c>
      <c r="F5076" t="e">
        <f t="shared" si="633"/>
        <v>#VALUE!</v>
      </c>
      <c r="G5076">
        <f>Weighting!$H$12</f>
        <v>0</v>
      </c>
      <c r="H5076">
        <f t="array" ref="H5076">FREQUENCY(IF('Data Transformation'!$B$4:$B$8425=B5067,'Data Transformation'!$G$4:$G$8425),'Bin Analysis'!$B5076)</f>
        <v>17</v>
      </c>
      <c r="I5076">
        <f t="shared" si="634"/>
        <v>2</v>
      </c>
      <c r="J5076">
        <f t="shared" si="635"/>
        <v>1</v>
      </c>
      <c r="K5076">
        <f>J5076*Weighting!$W$12</f>
        <v>2</v>
      </c>
      <c r="M5076" s="14"/>
    </row>
    <row r="5077" spans="1:13" x14ac:dyDescent="0.45">
      <c r="A5077" s="32">
        <f>IF(Weighting!$P$13&gt;0,B5077,"")</f>
        <v>1.0753983736000001</v>
      </c>
      <c r="B5077">
        <f>Weighting!$C$13</f>
        <v>1.0753983736000001</v>
      </c>
      <c r="C5077">
        <f>Weighting!$F$13</f>
        <v>1</v>
      </c>
      <c r="D5077">
        <f>IF(C5077=1,'Data Transformation'!$G$3+0.5*'Data Transformation'!$W$25,IF(C5078=1,D5078-'Data Transformation'!$W$25,FALSE))</f>
        <v>1.17</v>
      </c>
      <c r="E5077">
        <f t="array" ref="E5077">IF(ISLOGICAL(D5077),"",FREQUENCY(IF('Data Transformation'!$B$425:$B$8425='Bin Analysis'!$B5067,'Data Transformation'!$G$425:$G$8425),D5077))</f>
        <v>18</v>
      </c>
      <c r="F5077">
        <f t="shared" si="633"/>
        <v>3</v>
      </c>
      <c r="G5077">
        <f>Weighting!$H$13</f>
        <v>0</v>
      </c>
      <c r="H5077">
        <f t="array" ref="H5077">FREQUENCY(IF('Data Transformation'!$B$4:$B$8425=B5067,'Data Transformation'!$G$4:$G$8425),'Bin Analysis'!$B5077)</f>
        <v>19</v>
      </c>
      <c r="I5077">
        <f t="shared" si="634"/>
        <v>2</v>
      </c>
      <c r="J5077">
        <f t="shared" si="635"/>
        <v>1</v>
      </c>
      <c r="K5077">
        <f>J5077*Weighting!$W$13</f>
        <v>1</v>
      </c>
      <c r="M5077" s="14"/>
    </row>
    <row r="5078" spans="1:13" x14ac:dyDescent="0.45">
      <c r="A5078" s="32">
        <f>IF(Weighting!$P$14&gt;0,B5078,"")</f>
        <v>1.1810731703000001</v>
      </c>
      <c r="B5078">
        <f>Weighting!$C$14</f>
        <v>1.1810731703000001</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19</v>
      </c>
      <c r="I5078">
        <f t="shared" si="634"/>
        <v>0</v>
      </c>
      <c r="J5078">
        <f t="shared" si="635"/>
        <v>0</v>
      </c>
      <c r="K5078">
        <f>J5078*Weighting!$W$14</f>
        <v>0</v>
      </c>
      <c r="M5078" s="14"/>
    </row>
    <row r="5079" spans="1:13" x14ac:dyDescent="0.45">
      <c r="A5079" s="32">
        <f>IF(Weighting!$P$15&gt;0,B5079,"")</f>
        <v>1.2867489670000001</v>
      </c>
      <c r="B5079">
        <f>Weighting!$C$15</f>
        <v>1.2867489670000001</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19</v>
      </c>
      <c r="I5079">
        <f t="shared" si="634"/>
        <v>0</v>
      </c>
      <c r="J5079">
        <f t="shared" si="635"/>
        <v>0</v>
      </c>
      <c r="K5079">
        <f>J5079*Weighting!$W$15</f>
        <v>0</v>
      </c>
      <c r="M5079" s="14"/>
    </row>
    <row r="5080" spans="1:13" x14ac:dyDescent="0.45">
      <c r="A5080" s="32" t="str">
        <f>IF(Weighting!$P$16&gt;0,B5080,"")</f>
        <v/>
      </c>
      <c r="B5080">
        <f>Weighting!$C$16</f>
        <v>1.3924227637000002</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19</v>
      </c>
      <c r="I5080">
        <f t="shared" si="634"/>
        <v>0</v>
      </c>
      <c r="J5080">
        <f t="shared" si="635"/>
        <v>0</v>
      </c>
      <c r="K5080">
        <f>J5080*Weighting!$W$16</f>
        <v>0</v>
      </c>
      <c r="M5080" s="14"/>
    </row>
    <row r="5081" spans="1:13" x14ac:dyDescent="0.45">
      <c r="A5081" s="32" t="str">
        <f>IF(Weighting!$P$17&gt;0,B5081,"")</f>
        <v/>
      </c>
      <c r="B5081">
        <f>Weighting!$C$17</f>
        <v>1.4980975604000002</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19</v>
      </c>
      <c r="I5081">
        <f t="shared" si="634"/>
        <v>0</v>
      </c>
      <c r="J5081">
        <f t="shared" si="635"/>
        <v>0</v>
      </c>
      <c r="K5081">
        <f>J5081*Weighting!$W$17</f>
        <v>0</v>
      </c>
      <c r="M5081" s="14"/>
    </row>
    <row r="5082" spans="1:13" x14ac:dyDescent="0.45">
      <c r="A5082" s="32" t="str">
        <f>IF(Weighting!$P$18&gt;0,B5082,"")</f>
        <v/>
      </c>
      <c r="B5082">
        <f>Weighting!$C$18</f>
        <v>1.6037723571000002</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19</v>
      </c>
      <c r="I5082">
        <f t="shared" si="634"/>
        <v>0</v>
      </c>
      <c r="J5082">
        <f t="shared" si="635"/>
        <v>0</v>
      </c>
      <c r="K5082">
        <f>J5082*Weighting!$W$18</f>
        <v>0</v>
      </c>
      <c r="M5082" s="14"/>
    </row>
    <row r="5083" spans="1:13" x14ac:dyDescent="0.45">
      <c r="A5083" s="32" t="str">
        <f>IF(Weighting!$P$19&gt;0,B5083,"")</f>
        <v/>
      </c>
      <c r="B5083">
        <f>Weighting!$C$19</f>
        <v>1.7094471538000002</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19</v>
      </c>
      <c r="I5083">
        <f t="shared" si="634"/>
        <v>0</v>
      </c>
      <c r="J5083">
        <f t="shared" si="635"/>
        <v>0</v>
      </c>
      <c r="K5083">
        <f>J5083*Weighting!$W$19</f>
        <v>0</v>
      </c>
      <c r="M5083" s="14"/>
    </row>
    <row r="5084" spans="1:13" x14ac:dyDescent="0.45">
      <c r="A5084" s="32" t="str">
        <f>IF(Weighting!$P$20&gt;0,B5084,"")</f>
        <v/>
      </c>
      <c r="B5084">
        <f>Weighting!$C$20</f>
        <v>1.8151219505000002</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19</v>
      </c>
      <c r="I5084">
        <f t="shared" si="634"/>
        <v>0</v>
      </c>
      <c r="J5084">
        <f t="shared" si="635"/>
        <v>0</v>
      </c>
      <c r="K5084">
        <f>J5084*Weighting!$W$20</f>
        <v>0</v>
      </c>
      <c r="M5084" s="14"/>
    </row>
    <row r="5085" spans="1:13" x14ac:dyDescent="0.45">
      <c r="A5085" s="32" t="str">
        <f>IF(Weighting!$P$21&gt;0,B5085,"")</f>
        <v/>
      </c>
      <c r="B5085">
        <f>Weighting!$C$21</f>
        <v>1.9207967472000003</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19</v>
      </c>
      <c r="I5085">
        <f t="shared" si="634"/>
        <v>0</v>
      </c>
      <c r="J5085">
        <f t="shared" si="635"/>
        <v>0</v>
      </c>
      <c r="K5085">
        <f>J5085*Weighting!$W$21</f>
        <v>0</v>
      </c>
      <c r="M5085" s="14"/>
    </row>
    <row r="5086" spans="1:13" x14ac:dyDescent="0.45">
      <c r="A5086" s="32" t="str">
        <f>IF(Weighting!$P$22&gt;0,B5086,"")</f>
        <v/>
      </c>
      <c r="B5086">
        <f>Weighting!$C$22</f>
        <v>2.0264715439000001</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19</v>
      </c>
      <c r="I5086">
        <f t="shared" si="634"/>
        <v>0</v>
      </c>
      <c r="J5086">
        <f t="shared" si="635"/>
        <v>0</v>
      </c>
      <c r="K5086">
        <f>J5086*Weighting!$W$22</f>
        <v>0</v>
      </c>
      <c r="M5086" s="14"/>
    </row>
    <row r="5087" spans="1:13" x14ac:dyDescent="0.45">
      <c r="A5087" s="32" t="str">
        <f>IF(Weighting!$P$23&gt;0,B5087,"")</f>
        <v/>
      </c>
      <c r="B5087">
        <f>Weighting!$C$23</f>
        <v>2.1321463405999999</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19</v>
      </c>
      <c r="I5087">
        <f t="shared" si="634"/>
        <v>0</v>
      </c>
      <c r="J5087">
        <f t="shared" si="635"/>
        <v>0</v>
      </c>
      <c r="K5087">
        <f>J5087*Weighting!$W$23</f>
        <v>0</v>
      </c>
      <c r="M5087" s="14"/>
    </row>
    <row r="5088" spans="1:13" x14ac:dyDescent="0.45">
      <c r="A5088" s="32" t="str">
        <f>IF(Weighting!$P$24&gt;0,B5088,"")</f>
        <v/>
      </c>
      <c r="B5088">
        <f>Weighting!$C$24</f>
        <v>2.2378211372999997</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19</v>
      </c>
      <c r="I5088">
        <f t="shared" si="634"/>
        <v>0</v>
      </c>
      <c r="J5088">
        <f t="shared" si="635"/>
        <v>0</v>
      </c>
      <c r="K5088">
        <f>J5088*Weighting!$W$24</f>
        <v>0</v>
      </c>
      <c r="M5088" s="14"/>
    </row>
    <row r="5089" spans="1:25" x14ac:dyDescent="0.45">
      <c r="A5089" s="32" t="str">
        <f>IF(Weighting!$P$25&gt;0,B5089,"")</f>
        <v/>
      </c>
      <c r="B5089">
        <f>Weighting!$C$25</f>
        <v>2.3434959339999994</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19</v>
      </c>
      <c r="I5089">
        <f t="shared" si="634"/>
        <v>0</v>
      </c>
      <c r="J5089">
        <f t="shared" si="635"/>
        <v>0</v>
      </c>
      <c r="K5089">
        <f>J5089*Weighting!$W$25</f>
        <v>0</v>
      </c>
      <c r="M5089" s="14"/>
    </row>
    <row r="5090" spans="1:25" x14ac:dyDescent="0.45">
      <c r="O5090"/>
      <c r="P5090"/>
      <c r="Q5090"/>
      <c r="R5090"/>
    </row>
    <row r="5091" spans="1:25" ht="23.15" x14ac:dyDescent="0.6">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18</v>
      </c>
      <c r="N5091" s="27">
        <f>IF('Input and Summary Results'!$J$16="minimum",'Bin Analysis'!X5092/(M5091-1),'Bin Analysis'!Y5091/('Bin Analysis'!M5091-1))</f>
        <v>0</v>
      </c>
      <c r="O5091" s="27">
        <f>IF(M5091=FALSE,NA(),(VLOOKUP(1,C5094:K5113,4,FALSE))/(M5091-1))</f>
        <v>0.17647058823529413</v>
      </c>
      <c r="P5091" s="27">
        <f>IF(M5091=FALSE,NA(),SUM(J5094:J5113)/Weighting!$S$5)</f>
        <v>0.5</v>
      </c>
      <c r="Q5091" s="27">
        <f>IF(M5091=FALSE,NA(),SUM(K5094:K5113)/Weighting!$S$6)</f>
        <v>0.43478260869565216</v>
      </c>
      <c r="R5091" s="27">
        <f>IF(M5091=FALSE,NA(),(VLOOKUP(1,G5094:K5113,3,FALSE))/(M5091-1))</f>
        <v>0.76470588235294112</v>
      </c>
      <c r="S5091" s="22" t="str">
        <f>IF(M5091=FALSE,NA(),IF(SUM(J5094:J5113)=2,"yes","no"))</f>
        <v>no</v>
      </c>
      <c r="X5091" s="2" cm="2">
        <f t="array" ref="X5091:X5092">FREQUENCY(IF('Data Transformation'!$B$425:$B$6424='Bin Analysis'!L5091,'Data Transformation'!$G$425:$G$6424),'Data Transformation'!$U$11)</f>
        <v>17</v>
      </c>
      <c r="Y5091" s="2" cm="2">
        <f t="array" ref="Y5091:Y5092">FREQUENCY(IF('Data Transformation'!$B$425:$B$6424='Bin Analysis'!L5091,'Data Transformation'!$G$425:$G$6424),'Data Transformation'!$U$12)</f>
        <v>14</v>
      </c>
    </row>
    <row r="5092" spans="1:25" x14ac:dyDescent="0.45">
      <c r="A5092" s="14" t="s">
        <v>67</v>
      </c>
      <c r="B5092" t="s">
        <v>47</v>
      </c>
      <c r="C5092" t="s">
        <v>5</v>
      </c>
      <c r="D5092" t="s">
        <v>100</v>
      </c>
      <c r="E5092" t="s">
        <v>101</v>
      </c>
      <c r="F5092" t="s">
        <v>102</v>
      </c>
      <c r="G5092" t="s">
        <v>70</v>
      </c>
      <c r="H5092" t="s">
        <v>31</v>
      </c>
      <c r="I5092" t="s">
        <v>32</v>
      </c>
      <c r="J5092" t="s">
        <v>46</v>
      </c>
      <c r="K5092" s="14" t="s">
        <v>45</v>
      </c>
      <c r="M5092" s="14"/>
      <c r="X5092" s="2">
        <v>0</v>
      </c>
      <c r="Y5092" s="2">
        <v>3</v>
      </c>
    </row>
    <row r="5093" spans="1:25" x14ac:dyDescent="0.4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45">
      <c r="A5094" s="32">
        <f>IF(Weighting!$P$6&gt;0,B5094,"")</f>
        <v>0.3356747967</v>
      </c>
      <c r="B5094">
        <f>Weighting!$C$6</f>
        <v>0.3356747967</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13</v>
      </c>
      <c r="I5094">
        <f>H5094-H5093</f>
        <v>13</v>
      </c>
      <c r="J5094">
        <f>IF(I5094=0,0,1)</f>
        <v>1</v>
      </c>
      <c r="K5094">
        <f>J5094*Weighting!$W$6</f>
        <v>1</v>
      </c>
      <c r="M5094" s="14"/>
    </row>
    <row r="5095" spans="1:25" x14ac:dyDescent="0.45">
      <c r="A5095" s="32">
        <f>IF(Weighting!$P$7&gt;0,B5095,"")</f>
        <v>0.44134959340000002</v>
      </c>
      <c r="B5095">
        <f>Weighting!$C$7</f>
        <v>0.44134959340000002</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13</v>
      </c>
      <c r="I5095">
        <f t="shared" ref="I5095:I5113" si="637">H5095-H5094</f>
        <v>0</v>
      </c>
      <c r="J5095">
        <f>IF(I5095=0,0,1)</f>
        <v>0</v>
      </c>
      <c r="K5095">
        <f>J5095*Weighting!$W$7</f>
        <v>0</v>
      </c>
      <c r="M5095" s="14"/>
    </row>
    <row r="5096" spans="1:25" x14ac:dyDescent="0.45">
      <c r="A5096" s="32">
        <f>IF(Weighting!$P$8&gt;0,B5096,"")</f>
        <v>0.54702439010000004</v>
      </c>
      <c r="B5096">
        <f>Weighting!$C$8</f>
        <v>0.54702439010000004</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13</v>
      </c>
      <c r="I5096">
        <f t="shared" si="637"/>
        <v>0</v>
      </c>
      <c r="J5096">
        <f t="shared" ref="J5096:J5113" si="638">IF(I5096=0,0,1)</f>
        <v>0</v>
      </c>
      <c r="K5096">
        <f>J5096*Weighting!$W$8</f>
        <v>0</v>
      </c>
      <c r="M5096" s="14"/>
    </row>
    <row r="5097" spans="1:25" x14ac:dyDescent="0.45">
      <c r="A5097" s="32">
        <f>IF(Weighting!$P$9&gt;0,B5097,"")</f>
        <v>0.65269918680000005</v>
      </c>
      <c r="B5097" s="50">
        <f>Weighting!$C$9</f>
        <v>0.65269918680000005</v>
      </c>
      <c r="C5097">
        <f>Weighting!$F$9</f>
        <v>0</v>
      </c>
      <c r="D5097" t="b">
        <f>IF(C5097=1,'Data Transformation'!$G$3+0.5*'Data Transformation'!$W$25,IF(C5098=1,D5098-'Data Transformation'!$W$25,FALSE))</f>
        <v>0</v>
      </c>
      <c r="E5097" t="str">
        <f t="array" ref="E5097">IF(ISLOGICAL(D5097),"",FREQUENCY(IF('Data Transformation'!$B$425:$B$8425='Bin Analysis'!$B5091,'Data Transformation'!$G$425:$G$8425),D5097))</f>
        <v/>
      </c>
      <c r="F5097" t="str">
        <f t="shared" si="636"/>
        <v/>
      </c>
      <c r="G5097">
        <f>Weighting!$H$9</f>
        <v>0</v>
      </c>
      <c r="H5097">
        <f t="array" ref="H5097">FREQUENCY(IF('Data Transformation'!$B$4:$B$8425=B5091,'Data Transformation'!$G$4:$G$8425),'Bin Analysis'!$B5097)</f>
        <v>13</v>
      </c>
      <c r="I5097">
        <f t="shared" si="637"/>
        <v>0</v>
      </c>
      <c r="J5097">
        <f t="shared" si="638"/>
        <v>0</v>
      </c>
      <c r="K5097">
        <f>J5097*Weighting!$W$9</f>
        <v>0</v>
      </c>
      <c r="M5097" s="14"/>
    </row>
    <row r="5098" spans="1:25" x14ac:dyDescent="0.45">
      <c r="A5098" s="32">
        <f>IF(Weighting!$P$10&gt;0,B5098,"")</f>
        <v>0.75837398350000007</v>
      </c>
      <c r="B5098">
        <f>Weighting!$C$10</f>
        <v>0.75837398350000007</v>
      </c>
      <c r="C5098">
        <f>Weighting!$F$10</f>
        <v>0</v>
      </c>
      <c r="D5098" t="b">
        <f>IF(C5098=1,'Data Transformation'!$G$3+0.5*'Data Transformation'!$W$25,IF(C5099=1,D5099-'Data Transformation'!$W$25,FALSE))</f>
        <v>0</v>
      </c>
      <c r="E5098" t="str">
        <f t="array" ref="E5098">IF(ISLOGICAL(D5098),"",FREQUENCY(IF('Data Transformation'!$B$425:$B$8425='Bin Analysis'!$B5091,'Data Transformation'!$G$425:$G$8425),D5098))</f>
        <v/>
      </c>
      <c r="F5098" t="str">
        <f t="shared" si="636"/>
        <v/>
      </c>
      <c r="G5098">
        <f>Weighting!$H$10</f>
        <v>0</v>
      </c>
      <c r="H5098">
        <f t="array" ref="H5098">FREQUENCY(IF('Data Transformation'!$B$4:$B$8425=B5091,'Data Transformation'!$G$4:$G$8425),'Bin Analysis'!$B5098)</f>
        <v>14</v>
      </c>
      <c r="I5098">
        <f t="shared" si="637"/>
        <v>1</v>
      </c>
      <c r="J5098">
        <f t="shared" si="638"/>
        <v>1</v>
      </c>
      <c r="K5098">
        <f>J5098*Weighting!$W$10</f>
        <v>3</v>
      </c>
      <c r="M5098" s="14"/>
    </row>
    <row r="5099" spans="1:25" x14ac:dyDescent="0.45">
      <c r="A5099" s="32">
        <f>IF(Weighting!$P$11&gt;0,B5099,"")</f>
        <v>0.86404878020000009</v>
      </c>
      <c r="B5099">
        <f>Weighting!$C$11</f>
        <v>0.86404878020000009</v>
      </c>
      <c r="C5099">
        <f>Weighting!$F$11</f>
        <v>0</v>
      </c>
      <c r="D5099" t="b">
        <f>IF(C5099=1,'Data Transformation'!$G$3+0.5*'Data Transformation'!$W$25,IF(C5100=1,D5100-'Data Transformation'!$W$25,FALSE))</f>
        <v>0</v>
      </c>
      <c r="E5099" t="str">
        <f t="array" ref="E5099">IF(ISLOGICAL(D5099),"",FREQUENCY(IF('Data Transformation'!$B$425:$B$8425='Bin Analysis'!$B5091,'Data Transformation'!$G$425:$G$8425),D5099))</f>
        <v/>
      </c>
      <c r="F5099" t="str">
        <f t="shared" si="636"/>
        <v/>
      </c>
      <c r="G5099">
        <f>Weighting!$H$11</f>
        <v>0</v>
      </c>
      <c r="H5099">
        <f t="array" ref="H5099">FREQUENCY(IF('Data Transformation'!$B$4:$B$8425=B5091,'Data Transformation'!$G$4:$G$8425),'Bin Analysis'!$B5099)</f>
        <v>15</v>
      </c>
      <c r="I5099">
        <f t="shared" si="637"/>
        <v>1</v>
      </c>
      <c r="J5099">
        <f t="shared" si="638"/>
        <v>1</v>
      </c>
      <c r="K5099">
        <f>J5099*Weighting!$W$11</f>
        <v>3</v>
      </c>
      <c r="M5099" s="14"/>
    </row>
    <row r="5100" spans="1:25" x14ac:dyDescent="0.45">
      <c r="A5100" s="32">
        <f>IF(Weighting!$P$12&gt;0,B5100,"")</f>
        <v>0.96972357690000011</v>
      </c>
      <c r="B5100">
        <f>Weighting!$C$12</f>
        <v>0.96972357690000011</v>
      </c>
      <c r="C5100">
        <f>Weighting!$F$12</f>
        <v>0</v>
      </c>
      <c r="D5100">
        <f>IF(C5100=1,'Data Transformation'!$G$3+0.5*'Data Transformation'!$W$25,IF(C5101=1,D5101-'Data Transformation'!$W$25,FALSE))</f>
        <v>0.76999999999999991</v>
      </c>
      <c r="E5100">
        <f t="array" ref="E5100">IF(ISLOGICAL(D5100),"",FREQUENCY(IF('Data Transformation'!$B$425:$B$8425='Bin Analysis'!$B5091,'Data Transformation'!$G$425:$G$8425),D5100))</f>
        <v>14</v>
      </c>
      <c r="F5100" t="e">
        <f t="shared" si="636"/>
        <v>#VALUE!</v>
      </c>
      <c r="G5100">
        <f>Weighting!$H$12</f>
        <v>0</v>
      </c>
      <c r="H5100">
        <f t="array" ref="H5100">FREQUENCY(IF('Data Transformation'!$B$4:$B$8425=B5091,'Data Transformation'!$G$4:$G$8425),'Bin Analysis'!$B5100)</f>
        <v>16</v>
      </c>
      <c r="I5100">
        <f t="shared" si="637"/>
        <v>1</v>
      </c>
      <c r="J5100">
        <f t="shared" si="638"/>
        <v>1</v>
      </c>
      <c r="K5100">
        <f>J5100*Weighting!$W$12</f>
        <v>2</v>
      </c>
      <c r="M5100" s="14"/>
    </row>
    <row r="5101" spans="1:25" x14ac:dyDescent="0.45">
      <c r="A5101" s="32">
        <f>IF(Weighting!$P$13&gt;0,B5101,"")</f>
        <v>1.0753983736000001</v>
      </c>
      <c r="B5101">
        <f>Weighting!$C$13</f>
        <v>1.0753983736000001</v>
      </c>
      <c r="C5101">
        <f>Weighting!$F$13</f>
        <v>1</v>
      </c>
      <c r="D5101">
        <f>IF(C5101=1,'Data Transformation'!$G$3+0.5*'Data Transformation'!$W$25,IF(C5102=1,D5102-'Data Transformation'!$W$25,FALSE))</f>
        <v>1.17</v>
      </c>
      <c r="E5101">
        <f t="array" ref="E5101">IF(ISLOGICAL(D5101),"",FREQUENCY(IF('Data Transformation'!$B$425:$B$8425='Bin Analysis'!$B5091,'Data Transformation'!$G$425:$G$8425),D5101))</f>
        <v>17</v>
      </c>
      <c r="F5101">
        <f t="shared" si="636"/>
        <v>3</v>
      </c>
      <c r="G5101">
        <f>Weighting!$H$13</f>
        <v>0</v>
      </c>
      <c r="H5101">
        <f t="array" ref="H5101">FREQUENCY(IF('Data Transformation'!$B$4:$B$8425=B5091,'Data Transformation'!$G$4:$G$8425),'Bin Analysis'!$B5101)</f>
        <v>18</v>
      </c>
      <c r="I5101">
        <f t="shared" si="637"/>
        <v>2</v>
      </c>
      <c r="J5101">
        <f t="shared" si="638"/>
        <v>1</v>
      </c>
      <c r="K5101">
        <f>J5101*Weighting!$W$13</f>
        <v>1</v>
      </c>
      <c r="M5101" s="14"/>
    </row>
    <row r="5102" spans="1:25" x14ac:dyDescent="0.45">
      <c r="A5102" s="32">
        <f>IF(Weighting!$P$14&gt;0,B5102,"")</f>
        <v>1.1810731703000001</v>
      </c>
      <c r="B5102">
        <f>Weighting!$C$14</f>
        <v>1.1810731703000001</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18</v>
      </c>
      <c r="I5102">
        <f t="shared" si="637"/>
        <v>0</v>
      </c>
      <c r="J5102">
        <f t="shared" si="638"/>
        <v>0</v>
      </c>
      <c r="K5102">
        <f>J5102*Weighting!$W$14</f>
        <v>0</v>
      </c>
      <c r="M5102" s="14"/>
    </row>
    <row r="5103" spans="1:25" x14ac:dyDescent="0.45">
      <c r="A5103" s="32">
        <f>IF(Weighting!$P$15&gt;0,B5103,"")</f>
        <v>1.2867489670000001</v>
      </c>
      <c r="B5103">
        <f>Weighting!$C$15</f>
        <v>1.2867489670000001</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18</v>
      </c>
      <c r="I5103">
        <f t="shared" si="637"/>
        <v>0</v>
      </c>
      <c r="J5103">
        <f t="shared" si="638"/>
        <v>0</v>
      </c>
      <c r="K5103">
        <f>J5103*Weighting!$W$15</f>
        <v>0</v>
      </c>
      <c r="M5103" s="14"/>
    </row>
    <row r="5104" spans="1:25" x14ac:dyDescent="0.45">
      <c r="A5104" s="32" t="str">
        <f>IF(Weighting!$P$16&gt;0,B5104,"")</f>
        <v/>
      </c>
      <c r="B5104">
        <f>Weighting!$C$16</f>
        <v>1.3924227637000002</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18</v>
      </c>
      <c r="I5104">
        <f t="shared" si="637"/>
        <v>0</v>
      </c>
      <c r="J5104">
        <f t="shared" si="638"/>
        <v>0</v>
      </c>
      <c r="K5104">
        <f>J5104*Weighting!$W$16</f>
        <v>0</v>
      </c>
      <c r="M5104" s="14"/>
    </row>
    <row r="5105" spans="1:25" x14ac:dyDescent="0.45">
      <c r="A5105" s="32" t="str">
        <f>IF(Weighting!$P$17&gt;0,B5105,"")</f>
        <v/>
      </c>
      <c r="B5105">
        <f>Weighting!$C$17</f>
        <v>1.4980975604000002</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18</v>
      </c>
      <c r="I5105">
        <f t="shared" si="637"/>
        <v>0</v>
      </c>
      <c r="J5105">
        <f t="shared" si="638"/>
        <v>0</v>
      </c>
      <c r="K5105">
        <f>J5105*Weighting!$W$17</f>
        <v>0</v>
      </c>
      <c r="M5105" s="14"/>
    </row>
    <row r="5106" spans="1:25" x14ac:dyDescent="0.45">
      <c r="A5106" s="32" t="str">
        <f>IF(Weighting!$P$18&gt;0,B5106,"")</f>
        <v/>
      </c>
      <c r="B5106">
        <f>Weighting!$C$18</f>
        <v>1.6037723571000002</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18</v>
      </c>
      <c r="I5106">
        <f t="shared" si="637"/>
        <v>0</v>
      </c>
      <c r="J5106">
        <f t="shared" si="638"/>
        <v>0</v>
      </c>
      <c r="K5106">
        <f>J5106*Weighting!$W$18</f>
        <v>0</v>
      </c>
      <c r="M5106" s="14"/>
    </row>
    <row r="5107" spans="1:25" x14ac:dyDescent="0.45">
      <c r="A5107" s="32" t="str">
        <f>IF(Weighting!$P$19&gt;0,B5107,"")</f>
        <v/>
      </c>
      <c r="B5107">
        <f>Weighting!$C$19</f>
        <v>1.7094471538000002</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18</v>
      </c>
      <c r="I5107">
        <f t="shared" si="637"/>
        <v>0</v>
      </c>
      <c r="J5107">
        <f t="shared" si="638"/>
        <v>0</v>
      </c>
      <c r="K5107">
        <f>J5107*Weighting!$W$19</f>
        <v>0</v>
      </c>
      <c r="M5107" s="14"/>
    </row>
    <row r="5108" spans="1:25" x14ac:dyDescent="0.45">
      <c r="A5108" s="32" t="str">
        <f>IF(Weighting!$P$20&gt;0,B5108,"")</f>
        <v/>
      </c>
      <c r="B5108">
        <f>Weighting!$C$20</f>
        <v>1.8151219505000002</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18</v>
      </c>
      <c r="I5108">
        <f t="shared" si="637"/>
        <v>0</v>
      </c>
      <c r="J5108">
        <f t="shared" si="638"/>
        <v>0</v>
      </c>
      <c r="K5108">
        <f>J5108*Weighting!$W$20</f>
        <v>0</v>
      </c>
      <c r="M5108" s="14"/>
    </row>
    <row r="5109" spans="1:25" x14ac:dyDescent="0.45">
      <c r="A5109" s="32" t="str">
        <f>IF(Weighting!$P$21&gt;0,B5109,"")</f>
        <v/>
      </c>
      <c r="B5109">
        <f>Weighting!$C$21</f>
        <v>1.9207967472000003</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18</v>
      </c>
      <c r="I5109">
        <f t="shared" si="637"/>
        <v>0</v>
      </c>
      <c r="J5109">
        <f t="shared" si="638"/>
        <v>0</v>
      </c>
      <c r="K5109">
        <f>J5109*Weighting!$W$21</f>
        <v>0</v>
      </c>
      <c r="M5109" s="14"/>
    </row>
    <row r="5110" spans="1:25" x14ac:dyDescent="0.45">
      <c r="A5110" s="32" t="str">
        <f>IF(Weighting!$P$22&gt;0,B5110,"")</f>
        <v/>
      </c>
      <c r="B5110">
        <f>Weighting!$C$22</f>
        <v>2.0264715439000001</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18</v>
      </c>
      <c r="I5110">
        <f t="shared" si="637"/>
        <v>0</v>
      </c>
      <c r="J5110">
        <f t="shared" si="638"/>
        <v>0</v>
      </c>
      <c r="K5110">
        <f>J5110*Weighting!$W$22</f>
        <v>0</v>
      </c>
      <c r="M5110" s="14"/>
    </row>
    <row r="5111" spans="1:25" x14ac:dyDescent="0.45">
      <c r="A5111" s="32" t="str">
        <f>IF(Weighting!$P$23&gt;0,B5111,"")</f>
        <v/>
      </c>
      <c r="B5111">
        <f>Weighting!$C$23</f>
        <v>2.1321463405999999</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18</v>
      </c>
      <c r="I5111">
        <f t="shared" si="637"/>
        <v>0</v>
      </c>
      <c r="J5111">
        <f t="shared" si="638"/>
        <v>0</v>
      </c>
      <c r="K5111">
        <f>J5111*Weighting!$W$23</f>
        <v>0</v>
      </c>
      <c r="M5111" s="14"/>
    </row>
    <row r="5112" spans="1:25" x14ac:dyDescent="0.45">
      <c r="A5112" s="32" t="str">
        <f>IF(Weighting!$P$24&gt;0,B5112,"")</f>
        <v/>
      </c>
      <c r="B5112">
        <f>Weighting!$C$24</f>
        <v>2.2378211372999997</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18</v>
      </c>
      <c r="I5112">
        <f t="shared" si="637"/>
        <v>0</v>
      </c>
      <c r="J5112">
        <f t="shared" si="638"/>
        <v>0</v>
      </c>
      <c r="K5112">
        <f>J5112*Weighting!$W$24</f>
        <v>0</v>
      </c>
      <c r="M5112" s="14"/>
    </row>
    <row r="5113" spans="1:25" x14ac:dyDescent="0.45">
      <c r="A5113" s="32" t="str">
        <f>IF(Weighting!$P$25&gt;0,B5113,"")</f>
        <v/>
      </c>
      <c r="B5113">
        <f>Weighting!$C$25</f>
        <v>2.3434959339999994</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18</v>
      </c>
      <c r="I5113">
        <f t="shared" si="637"/>
        <v>0</v>
      </c>
      <c r="J5113">
        <f t="shared" si="638"/>
        <v>0</v>
      </c>
      <c r="K5113">
        <f>J5113*Weighting!$W$25</f>
        <v>0</v>
      </c>
      <c r="M5113" s="14"/>
    </row>
    <row r="5114" spans="1:25" x14ac:dyDescent="0.45">
      <c r="O5114"/>
      <c r="P5114"/>
      <c r="Q5114"/>
      <c r="R5114"/>
    </row>
    <row r="5115" spans="1:25" ht="23.15" x14ac:dyDescent="0.6">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20</v>
      </c>
      <c r="N5115" s="27">
        <f>IF('Input and Summary Results'!$J$16="minimum",'Bin Analysis'!X5116/(M5115-1),'Bin Analysis'!Y5115/('Bin Analysis'!M5115-1))</f>
        <v>0</v>
      </c>
      <c r="O5115" s="27">
        <f>IF(M5115=FALSE,NA(),(VLOOKUP(1,C5118:K5137,4,FALSE))/(M5115-1))</f>
        <v>0.31578947368421051</v>
      </c>
      <c r="P5115" s="27">
        <f>IF(M5115=FALSE,NA(),SUM(J5118:J5137)/Weighting!$S$5)</f>
        <v>0.4</v>
      </c>
      <c r="Q5115" s="27">
        <f>IF(M5115=FALSE,NA(),SUM(K5118:K5137)/Weighting!$S$6)</f>
        <v>0.30434782608695654</v>
      </c>
      <c r="R5115" s="27">
        <f>IF(M5115=FALSE,NA(),(VLOOKUP(1,G5118:K5137,3,FALSE))/(M5115-1))</f>
        <v>0.68421052631578949</v>
      </c>
      <c r="S5115" s="22" t="str">
        <f>IF(M5115=FALSE,NA(),IF(SUM(J5118:J5137)=2,"yes","no"))</f>
        <v>no</v>
      </c>
      <c r="X5115" s="2" cm="2">
        <f t="array" ref="X5115:X5116">FREQUENCY(IF('Data Transformation'!$B$425:$B$6424='Bin Analysis'!L5115,'Data Transformation'!$G$425:$G$6424),'Data Transformation'!$U$11)</f>
        <v>19</v>
      </c>
      <c r="Y5115" s="2" cm="2">
        <f t="array" ref="Y5115:Y5116">FREQUENCY(IF('Data Transformation'!$B$425:$B$6424='Bin Analysis'!L5115,'Data Transformation'!$G$425:$G$6424),'Data Transformation'!$U$12)</f>
        <v>13</v>
      </c>
    </row>
    <row r="5116" spans="1:25" x14ac:dyDescent="0.45">
      <c r="A5116" s="14" t="s">
        <v>67</v>
      </c>
      <c r="B5116" t="s">
        <v>47</v>
      </c>
      <c r="C5116" t="s">
        <v>5</v>
      </c>
      <c r="D5116" t="s">
        <v>100</v>
      </c>
      <c r="E5116" t="s">
        <v>101</v>
      </c>
      <c r="F5116" t="s">
        <v>102</v>
      </c>
      <c r="G5116" t="s">
        <v>70</v>
      </c>
      <c r="H5116" t="s">
        <v>31</v>
      </c>
      <c r="I5116" t="s">
        <v>32</v>
      </c>
      <c r="J5116" t="s">
        <v>46</v>
      </c>
      <c r="K5116" s="14" t="s">
        <v>45</v>
      </c>
      <c r="M5116" s="14"/>
      <c r="X5116" s="2">
        <v>0</v>
      </c>
      <c r="Y5116" s="2">
        <v>6</v>
      </c>
    </row>
    <row r="5117" spans="1:25" x14ac:dyDescent="0.4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45">
      <c r="A5118" s="32">
        <f>IF(Weighting!$P$6&gt;0,B5118,"")</f>
        <v>0.3356747967</v>
      </c>
      <c r="B5118">
        <f>Weighting!$C$6</f>
        <v>0.3356747967</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13</v>
      </c>
      <c r="I5118">
        <f>H5118-H5117</f>
        <v>13</v>
      </c>
      <c r="J5118">
        <f>IF(I5118=0,0,1)</f>
        <v>1</v>
      </c>
      <c r="K5118">
        <f>J5118*Weighting!$W$6</f>
        <v>1</v>
      </c>
      <c r="M5118" s="14"/>
    </row>
    <row r="5119" spans="1:25" x14ac:dyDescent="0.45">
      <c r="A5119" s="32">
        <f>IF(Weighting!$P$7&gt;0,B5119,"")</f>
        <v>0.44134959340000002</v>
      </c>
      <c r="B5119">
        <f>Weighting!$C$7</f>
        <v>0.44134959340000002</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13</v>
      </c>
      <c r="I5119">
        <f t="shared" ref="I5119:I5137" si="640">H5119-H5118</f>
        <v>0</v>
      </c>
      <c r="J5119">
        <f>IF(I5119=0,0,1)</f>
        <v>0</v>
      </c>
      <c r="K5119">
        <f>J5119*Weighting!$W$7</f>
        <v>0</v>
      </c>
      <c r="M5119" s="14"/>
    </row>
    <row r="5120" spans="1:25" x14ac:dyDescent="0.45">
      <c r="A5120" s="32">
        <f>IF(Weighting!$P$8&gt;0,B5120,"")</f>
        <v>0.54702439010000004</v>
      </c>
      <c r="B5120">
        <f>Weighting!$C$8</f>
        <v>0.54702439010000004</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13</v>
      </c>
      <c r="I5120">
        <f t="shared" si="640"/>
        <v>0</v>
      </c>
      <c r="J5120">
        <f t="shared" ref="J5120:J5137" si="641">IF(I5120=0,0,1)</f>
        <v>0</v>
      </c>
      <c r="K5120">
        <f>J5120*Weighting!$W$8</f>
        <v>0</v>
      </c>
      <c r="M5120" s="14"/>
    </row>
    <row r="5121" spans="1:13" x14ac:dyDescent="0.45">
      <c r="A5121" s="32">
        <f>IF(Weighting!$P$9&gt;0,B5121,"")</f>
        <v>0.65269918680000005</v>
      </c>
      <c r="B5121" s="50">
        <f>Weighting!$C$9</f>
        <v>0.65269918680000005</v>
      </c>
      <c r="C5121">
        <f>Weighting!$F$9</f>
        <v>0</v>
      </c>
      <c r="D5121" t="b">
        <f>IF(C5121=1,'Data Transformation'!$G$3+0.5*'Data Transformation'!$W$25,IF(C5122=1,D5122-'Data Transformation'!$W$25,FALSE))</f>
        <v>0</v>
      </c>
      <c r="E5121" t="str">
        <f t="array" ref="E5121">IF(ISLOGICAL(D5121),"",FREQUENCY(IF('Data Transformation'!$B$425:$B$8425='Bin Analysis'!$B5115,'Data Transformation'!$G$425:$G$8425),D5121))</f>
        <v/>
      </c>
      <c r="F5121" t="str">
        <f t="shared" si="639"/>
        <v/>
      </c>
      <c r="G5121">
        <f>Weighting!$H$9</f>
        <v>0</v>
      </c>
      <c r="H5121">
        <f t="array" ref="H5121">FREQUENCY(IF('Data Transformation'!$B$4:$B$8425=B5115,'Data Transformation'!$G$4:$G$8425),'Bin Analysis'!$B5121)</f>
        <v>13</v>
      </c>
      <c r="I5121">
        <f t="shared" si="640"/>
        <v>0</v>
      </c>
      <c r="J5121">
        <f t="shared" si="641"/>
        <v>0</v>
      </c>
      <c r="K5121">
        <f>J5121*Weighting!$W$9</f>
        <v>0</v>
      </c>
      <c r="M5121" s="14"/>
    </row>
    <row r="5122" spans="1:13" x14ac:dyDescent="0.45">
      <c r="A5122" s="32">
        <f>IF(Weighting!$P$10&gt;0,B5122,"")</f>
        <v>0.75837398350000007</v>
      </c>
      <c r="B5122">
        <f>Weighting!$C$10</f>
        <v>0.75837398350000007</v>
      </c>
      <c r="C5122">
        <f>Weighting!$F$10</f>
        <v>0</v>
      </c>
      <c r="D5122" t="b">
        <f>IF(C5122=1,'Data Transformation'!$G$3+0.5*'Data Transformation'!$W$25,IF(C5123=1,D5123-'Data Transformation'!$W$25,FALSE))</f>
        <v>0</v>
      </c>
      <c r="E5122" t="str">
        <f t="array" ref="E5122">IF(ISLOGICAL(D5122),"",FREQUENCY(IF('Data Transformation'!$B$425:$B$8425='Bin Analysis'!$B5115,'Data Transformation'!$G$425:$G$8425),D5122))</f>
        <v/>
      </c>
      <c r="F5122" t="str">
        <f t="shared" si="639"/>
        <v/>
      </c>
      <c r="G5122">
        <f>Weighting!$H$10</f>
        <v>0</v>
      </c>
      <c r="H5122">
        <f t="array" ref="H5122">FREQUENCY(IF('Data Transformation'!$B$4:$B$8425=B5115,'Data Transformation'!$G$4:$G$8425),'Bin Analysis'!$B5122)</f>
        <v>13</v>
      </c>
      <c r="I5122">
        <f t="shared" si="640"/>
        <v>0</v>
      </c>
      <c r="J5122">
        <f t="shared" si="641"/>
        <v>0</v>
      </c>
      <c r="K5122">
        <f>J5122*Weighting!$W$10</f>
        <v>0</v>
      </c>
      <c r="M5122" s="14"/>
    </row>
    <row r="5123" spans="1:13" x14ac:dyDescent="0.45">
      <c r="A5123" s="32">
        <f>IF(Weighting!$P$11&gt;0,B5123,"")</f>
        <v>0.86404878020000009</v>
      </c>
      <c r="B5123">
        <f>Weighting!$C$11</f>
        <v>0.86404878020000009</v>
      </c>
      <c r="C5123">
        <f>Weighting!$F$11</f>
        <v>0</v>
      </c>
      <c r="D5123" t="b">
        <f>IF(C5123=1,'Data Transformation'!$G$3+0.5*'Data Transformation'!$W$25,IF(C5124=1,D5124-'Data Transformation'!$W$25,FALSE))</f>
        <v>0</v>
      </c>
      <c r="E5123" t="str">
        <f t="array" ref="E5123">IF(ISLOGICAL(D5123),"",FREQUENCY(IF('Data Transformation'!$B$425:$B$8425='Bin Analysis'!$B5115,'Data Transformation'!$G$425:$G$8425),D5123))</f>
        <v/>
      </c>
      <c r="F5123" t="str">
        <f t="shared" si="639"/>
        <v/>
      </c>
      <c r="G5123">
        <f>Weighting!$H$11</f>
        <v>0</v>
      </c>
      <c r="H5123">
        <f t="array" ref="H5123">FREQUENCY(IF('Data Transformation'!$B$4:$B$8425=B5115,'Data Transformation'!$G$4:$G$8425),'Bin Analysis'!$B5123)</f>
        <v>14</v>
      </c>
      <c r="I5123">
        <f t="shared" si="640"/>
        <v>1</v>
      </c>
      <c r="J5123">
        <f t="shared" si="641"/>
        <v>1</v>
      </c>
      <c r="K5123">
        <f>J5123*Weighting!$W$11</f>
        <v>3</v>
      </c>
      <c r="M5123" s="14"/>
    </row>
    <row r="5124" spans="1:13" x14ac:dyDescent="0.45">
      <c r="A5124" s="32">
        <f>IF(Weighting!$P$12&gt;0,B5124,"")</f>
        <v>0.96972357690000011</v>
      </c>
      <c r="B5124">
        <f>Weighting!$C$12</f>
        <v>0.96972357690000011</v>
      </c>
      <c r="C5124">
        <f>Weighting!$F$12</f>
        <v>0</v>
      </c>
      <c r="D5124">
        <f>IF(C5124=1,'Data Transformation'!$G$3+0.5*'Data Transformation'!$W$25,IF(C5125=1,D5125-'Data Transformation'!$W$25,FALSE))</f>
        <v>0.76999999999999991</v>
      </c>
      <c r="E5124">
        <f t="array" ref="E5124">IF(ISLOGICAL(D5124),"",FREQUENCY(IF('Data Transformation'!$B$425:$B$8425='Bin Analysis'!$B5115,'Data Transformation'!$G$425:$G$8425),D5124))</f>
        <v>13</v>
      </c>
      <c r="F5124" t="e">
        <f t="shared" si="639"/>
        <v>#VALUE!</v>
      </c>
      <c r="G5124">
        <f>Weighting!$H$12</f>
        <v>0</v>
      </c>
      <c r="H5124">
        <f t="array" ref="H5124">FREQUENCY(IF('Data Transformation'!$B$4:$B$8425=B5115,'Data Transformation'!$G$4:$G$8425),'Bin Analysis'!$B5124)</f>
        <v>19</v>
      </c>
      <c r="I5124">
        <f t="shared" si="640"/>
        <v>5</v>
      </c>
      <c r="J5124">
        <f t="shared" si="641"/>
        <v>1</v>
      </c>
      <c r="K5124">
        <f>J5124*Weighting!$W$12</f>
        <v>2</v>
      </c>
      <c r="M5124" s="14"/>
    </row>
    <row r="5125" spans="1:13" x14ac:dyDescent="0.45">
      <c r="A5125" s="32">
        <f>IF(Weighting!$P$13&gt;0,B5125,"")</f>
        <v>1.0753983736000001</v>
      </c>
      <c r="B5125">
        <f>Weighting!$C$13</f>
        <v>1.0753983736000001</v>
      </c>
      <c r="C5125">
        <f>Weighting!$F$13</f>
        <v>1</v>
      </c>
      <c r="D5125">
        <f>IF(C5125=1,'Data Transformation'!$G$3+0.5*'Data Transformation'!$W$25,IF(C5126=1,D5126-'Data Transformation'!$W$25,FALSE))</f>
        <v>1.17</v>
      </c>
      <c r="E5125">
        <f t="array" ref="E5125">IF(ISLOGICAL(D5125),"",FREQUENCY(IF('Data Transformation'!$B$425:$B$8425='Bin Analysis'!$B5115,'Data Transformation'!$G$425:$G$8425),D5125))</f>
        <v>19</v>
      </c>
      <c r="F5125">
        <f t="shared" si="639"/>
        <v>6</v>
      </c>
      <c r="G5125">
        <f>Weighting!$H$13</f>
        <v>0</v>
      </c>
      <c r="H5125">
        <f t="array" ref="H5125">FREQUENCY(IF('Data Transformation'!$B$4:$B$8425=B5115,'Data Transformation'!$G$4:$G$8425),'Bin Analysis'!$B5125)</f>
        <v>20</v>
      </c>
      <c r="I5125">
        <f t="shared" si="640"/>
        <v>1</v>
      </c>
      <c r="J5125">
        <f t="shared" si="641"/>
        <v>1</v>
      </c>
      <c r="K5125">
        <f>J5125*Weighting!$W$13</f>
        <v>1</v>
      </c>
      <c r="M5125" s="14"/>
    </row>
    <row r="5126" spans="1:13" x14ac:dyDescent="0.45">
      <c r="A5126" s="32">
        <f>IF(Weighting!$P$14&gt;0,B5126,"")</f>
        <v>1.1810731703000001</v>
      </c>
      <c r="B5126">
        <f>Weighting!$C$14</f>
        <v>1.1810731703000001</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20</v>
      </c>
      <c r="I5126">
        <f t="shared" si="640"/>
        <v>0</v>
      </c>
      <c r="J5126">
        <f t="shared" si="641"/>
        <v>0</v>
      </c>
      <c r="K5126">
        <f>J5126*Weighting!$W$14</f>
        <v>0</v>
      </c>
      <c r="M5126" s="14"/>
    </row>
    <row r="5127" spans="1:13" x14ac:dyDescent="0.45">
      <c r="A5127" s="32">
        <f>IF(Weighting!$P$15&gt;0,B5127,"")</f>
        <v>1.2867489670000001</v>
      </c>
      <c r="B5127">
        <f>Weighting!$C$15</f>
        <v>1.2867489670000001</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20</v>
      </c>
      <c r="I5127">
        <f t="shared" si="640"/>
        <v>0</v>
      </c>
      <c r="J5127">
        <f t="shared" si="641"/>
        <v>0</v>
      </c>
      <c r="K5127">
        <f>J5127*Weighting!$W$15</f>
        <v>0</v>
      </c>
      <c r="M5127" s="14"/>
    </row>
    <row r="5128" spans="1:13" x14ac:dyDescent="0.45">
      <c r="A5128" s="32" t="str">
        <f>IF(Weighting!$P$16&gt;0,B5128,"")</f>
        <v/>
      </c>
      <c r="B5128">
        <f>Weighting!$C$16</f>
        <v>1.3924227637000002</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20</v>
      </c>
      <c r="I5128">
        <f t="shared" si="640"/>
        <v>0</v>
      </c>
      <c r="J5128">
        <f t="shared" si="641"/>
        <v>0</v>
      </c>
      <c r="K5128">
        <f>J5128*Weighting!$W$16</f>
        <v>0</v>
      </c>
      <c r="M5128" s="14"/>
    </row>
    <row r="5129" spans="1:13" x14ac:dyDescent="0.45">
      <c r="A5129" s="32" t="str">
        <f>IF(Weighting!$P$17&gt;0,B5129,"")</f>
        <v/>
      </c>
      <c r="B5129">
        <f>Weighting!$C$17</f>
        <v>1.4980975604000002</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20</v>
      </c>
      <c r="I5129">
        <f t="shared" si="640"/>
        <v>0</v>
      </c>
      <c r="J5129">
        <f t="shared" si="641"/>
        <v>0</v>
      </c>
      <c r="K5129">
        <f>J5129*Weighting!$W$17</f>
        <v>0</v>
      </c>
      <c r="M5129" s="14"/>
    </row>
    <row r="5130" spans="1:13" x14ac:dyDescent="0.45">
      <c r="A5130" s="32" t="str">
        <f>IF(Weighting!$P$18&gt;0,B5130,"")</f>
        <v/>
      </c>
      <c r="B5130">
        <f>Weighting!$C$18</f>
        <v>1.6037723571000002</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20</v>
      </c>
      <c r="I5130">
        <f t="shared" si="640"/>
        <v>0</v>
      </c>
      <c r="J5130">
        <f t="shared" si="641"/>
        <v>0</v>
      </c>
      <c r="K5130">
        <f>J5130*Weighting!$W$18</f>
        <v>0</v>
      </c>
      <c r="M5130" s="14"/>
    </row>
    <row r="5131" spans="1:13" x14ac:dyDescent="0.45">
      <c r="A5131" s="32" t="str">
        <f>IF(Weighting!$P$19&gt;0,B5131,"")</f>
        <v/>
      </c>
      <c r="B5131">
        <f>Weighting!$C$19</f>
        <v>1.7094471538000002</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20</v>
      </c>
      <c r="I5131">
        <f t="shared" si="640"/>
        <v>0</v>
      </c>
      <c r="J5131">
        <f t="shared" si="641"/>
        <v>0</v>
      </c>
      <c r="K5131">
        <f>J5131*Weighting!$W$19</f>
        <v>0</v>
      </c>
      <c r="M5131" s="14"/>
    </row>
    <row r="5132" spans="1:13" x14ac:dyDescent="0.45">
      <c r="A5132" s="32" t="str">
        <f>IF(Weighting!$P$20&gt;0,B5132,"")</f>
        <v/>
      </c>
      <c r="B5132">
        <f>Weighting!$C$20</f>
        <v>1.8151219505000002</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20</v>
      </c>
      <c r="I5132">
        <f t="shared" si="640"/>
        <v>0</v>
      </c>
      <c r="J5132">
        <f t="shared" si="641"/>
        <v>0</v>
      </c>
      <c r="K5132">
        <f>J5132*Weighting!$W$20</f>
        <v>0</v>
      </c>
      <c r="M5132" s="14"/>
    </row>
    <row r="5133" spans="1:13" x14ac:dyDescent="0.45">
      <c r="A5133" s="32" t="str">
        <f>IF(Weighting!$P$21&gt;0,B5133,"")</f>
        <v/>
      </c>
      <c r="B5133">
        <f>Weighting!$C$21</f>
        <v>1.9207967472000003</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20</v>
      </c>
      <c r="I5133">
        <f t="shared" si="640"/>
        <v>0</v>
      </c>
      <c r="J5133">
        <f t="shared" si="641"/>
        <v>0</v>
      </c>
      <c r="K5133">
        <f>J5133*Weighting!$W$21</f>
        <v>0</v>
      </c>
      <c r="M5133" s="14"/>
    </row>
    <row r="5134" spans="1:13" x14ac:dyDescent="0.45">
      <c r="A5134" s="32" t="str">
        <f>IF(Weighting!$P$22&gt;0,B5134,"")</f>
        <v/>
      </c>
      <c r="B5134">
        <f>Weighting!$C$22</f>
        <v>2.0264715439000001</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20</v>
      </c>
      <c r="I5134">
        <f t="shared" si="640"/>
        <v>0</v>
      </c>
      <c r="J5134">
        <f t="shared" si="641"/>
        <v>0</v>
      </c>
      <c r="K5134">
        <f>J5134*Weighting!$W$22</f>
        <v>0</v>
      </c>
      <c r="M5134" s="14"/>
    </row>
    <row r="5135" spans="1:13" x14ac:dyDescent="0.45">
      <c r="A5135" s="32" t="str">
        <f>IF(Weighting!$P$23&gt;0,B5135,"")</f>
        <v/>
      </c>
      <c r="B5135">
        <f>Weighting!$C$23</f>
        <v>2.1321463405999999</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20</v>
      </c>
      <c r="I5135">
        <f t="shared" si="640"/>
        <v>0</v>
      </c>
      <c r="J5135">
        <f t="shared" si="641"/>
        <v>0</v>
      </c>
      <c r="K5135">
        <f>J5135*Weighting!$W$23</f>
        <v>0</v>
      </c>
      <c r="M5135" s="14"/>
    </row>
    <row r="5136" spans="1:13" x14ac:dyDescent="0.45">
      <c r="A5136" s="32" t="str">
        <f>IF(Weighting!$P$24&gt;0,B5136,"")</f>
        <v/>
      </c>
      <c r="B5136">
        <f>Weighting!$C$24</f>
        <v>2.2378211372999997</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20</v>
      </c>
      <c r="I5136">
        <f t="shared" si="640"/>
        <v>0</v>
      </c>
      <c r="J5136">
        <f t="shared" si="641"/>
        <v>0</v>
      </c>
      <c r="K5136">
        <f>J5136*Weighting!$W$24</f>
        <v>0</v>
      </c>
      <c r="M5136" s="14"/>
    </row>
    <row r="5137" spans="1:25" x14ac:dyDescent="0.45">
      <c r="A5137" s="32" t="str">
        <f>IF(Weighting!$P$25&gt;0,B5137,"")</f>
        <v/>
      </c>
      <c r="B5137">
        <f>Weighting!$C$25</f>
        <v>2.3434959339999994</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20</v>
      </c>
      <c r="I5137">
        <f t="shared" si="640"/>
        <v>0</v>
      </c>
      <c r="J5137">
        <f t="shared" si="641"/>
        <v>0</v>
      </c>
      <c r="K5137">
        <f>J5137*Weighting!$W$25</f>
        <v>0</v>
      </c>
      <c r="M5137" s="14"/>
    </row>
    <row r="5138" spans="1:25" x14ac:dyDescent="0.45">
      <c r="O5138"/>
      <c r="P5138"/>
      <c r="Q5138"/>
      <c r="R5138"/>
    </row>
    <row r="5139" spans="1:25" ht="23.15" x14ac:dyDescent="0.6">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19</v>
      </c>
      <c r="N5139" s="27">
        <f>IF('Input and Summary Results'!$J$16="minimum",'Bin Analysis'!X5140/(M5139-1),'Bin Analysis'!Y5139/('Bin Analysis'!M5139-1))</f>
        <v>0</v>
      </c>
      <c r="O5139" s="27">
        <f>IF(M5139=FALSE,NA(),(VLOOKUP(1,C5142:K5161,4,FALSE))/(M5139-1))</f>
        <v>0.3888888888888889</v>
      </c>
      <c r="P5139" s="27">
        <f>IF(M5139=FALSE,NA(),SUM(J5142:J5161)/Weighting!$S$5)</f>
        <v>0.8</v>
      </c>
      <c r="Q5139" s="27">
        <f>IF(M5139=FALSE,NA(),SUM(K5142:K5161)/Weighting!$S$6)</f>
        <v>0.78260869565217395</v>
      </c>
      <c r="R5139" s="27">
        <f>IF(M5139=FALSE,NA(),(VLOOKUP(1,G5142:K5161,3,FALSE))/(M5139-1))</f>
        <v>5.5555555555555552E-2</v>
      </c>
      <c r="S5139" s="22" t="str">
        <f>IF(M5139=FALSE,NA(),IF(SUM(J5142:J5161)=2,"yes","no"))</f>
        <v>no</v>
      </c>
      <c r="X5139" s="2" cm="2">
        <f t="array" ref="X5139:X5140">FREQUENCY(IF('Data Transformation'!$B$425:$B$6424='Bin Analysis'!L5139,'Data Transformation'!$G$425:$G$6424),'Data Transformation'!$U$11)</f>
        <v>18</v>
      </c>
      <c r="Y5139" s="2" cm="2">
        <f t="array" ref="Y5139:Y5140">FREQUENCY(IF('Data Transformation'!$B$425:$B$6424='Bin Analysis'!L5139,'Data Transformation'!$G$425:$G$6424),'Data Transformation'!$U$12)</f>
        <v>11</v>
      </c>
    </row>
    <row r="5140" spans="1:25" x14ac:dyDescent="0.45">
      <c r="A5140" s="14" t="s">
        <v>67</v>
      </c>
      <c r="B5140" t="s">
        <v>47</v>
      </c>
      <c r="C5140" t="s">
        <v>5</v>
      </c>
      <c r="D5140" t="s">
        <v>100</v>
      </c>
      <c r="E5140" t="s">
        <v>101</v>
      </c>
      <c r="F5140" t="s">
        <v>102</v>
      </c>
      <c r="G5140" t="s">
        <v>70</v>
      </c>
      <c r="H5140" t="s">
        <v>31</v>
      </c>
      <c r="I5140" t="s">
        <v>32</v>
      </c>
      <c r="J5140" t="s">
        <v>46</v>
      </c>
      <c r="K5140" s="14" t="s">
        <v>45</v>
      </c>
      <c r="M5140" s="14"/>
      <c r="X5140" s="2">
        <v>0</v>
      </c>
      <c r="Y5140" s="2">
        <v>7</v>
      </c>
    </row>
    <row r="5141" spans="1:25" x14ac:dyDescent="0.4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45">
      <c r="A5142" s="32">
        <f>IF(Weighting!$P$6&gt;0,B5142,"")</f>
        <v>0.3356747967</v>
      </c>
      <c r="B5142">
        <f>Weighting!$C$6</f>
        <v>0.3356747967</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1</v>
      </c>
      <c r="I5142">
        <f>H5142-H5141</f>
        <v>1</v>
      </c>
      <c r="J5142">
        <f>IF(I5142=0,0,1)</f>
        <v>1</v>
      </c>
      <c r="K5142">
        <f>J5142*Weighting!$W$6</f>
        <v>1</v>
      </c>
      <c r="M5142" s="14"/>
    </row>
    <row r="5143" spans="1:25" x14ac:dyDescent="0.45">
      <c r="A5143" s="32">
        <f>IF(Weighting!$P$7&gt;0,B5143,"")</f>
        <v>0.44134959340000002</v>
      </c>
      <c r="B5143">
        <f>Weighting!$C$7</f>
        <v>0.44134959340000002</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2</v>
      </c>
      <c r="I5143">
        <f t="shared" ref="I5143:I5161" si="643">H5143-H5142</f>
        <v>1</v>
      </c>
      <c r="J5143">
        <f>IF(I5143=0,0,1)</f>
        <v>1</v>
      </c>
      <c r="K5143">
        <f>J5143*Weighting!$W$7</f>
        <v>2</v>
      </c>
      <c r="M5143" s="14"/>
    </row>
    <row r="5144" spans="1:25" x14ac:dyDescent="0.45">
      <c r="A5144" s="32">
        <f>IF(Weighting!$P$8&gt;0,B5144,"")</f>
        <v>0.54702439010000004</v>
      </c>
      <c r="B5144">
        <f>Weighting!$C$8</f>
        <v>0.54702439010000004</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5</v>
      </c>
      <c r="I5144">
        <f t="shared" si="643"/>
        <v>3</v>
      </c>
      <c r="J5144">
        <f t="shared" ref="J5144:J5161" si="644">IF(I5144=0,0,1)</f>
        <v>1</v>
      </c>
      <c r="K5144">
        <f>J5144*Weighting!$W$8</f>
        <v>3</v>
      </c>
      <c r="M5144" s="14"/>
    </row>
    <row r="5145" spans="1:25" x14ac:dyDescent="0.45">
      <c r="A5145" s="32">
        <f>IF(Weighting!$P$9&gt;0,B5145,"")</f>
        <v>0.65269918680000005</v>
      </c>
      <c r="B5145" s="50">
        <f>Weighting!$C$9</f>
        <v>0.65269918680000005</v>
      </c>
      <c r="C5145">
        <f>Weighting!$F$9</f>
        <v>0</v>
      </c>
      <c r="D5145" t="b">
        <f>IF(C5145=1,'Data Transformation'!$G$3+0.5*'Data Transformation'!$W$25,IF(C5146=1,D5146-'Data Transformation'!$W$25,FALSE))</f>
        <v>0</v>
      </c>
      <c r="E5145" t="str">
        <f t="array" ref="E5145">IF(ISLOGICAL(D5145),"",FREQUENCY(IF('Data Transformation'!$B$425:$B$8425='Bin Analysis'!$B5139,'Data Transformation'!$G$425:$G$8425),D5145))</f>
        <v/>
      </c>
      <c r="F5145" t="str">
        <f t="shared" si="642"/>
        <v/>
      </c>
      <c r="G5145">
        <f>Weighting!$H$9</f>
        <v>0</v>
      </c>
      <c r="H5145">
        <f t="array" ref="H5145">FREQUENCY(IF('Data Transformation'!$B$4:$B$8425=B5139,'Data Transformation'!$G$4:$G$8425),'Bin Analysis'!$B5145)</f>
        <v>10</v>
      </c>
      <c r="I5145">
        <f t="shared" si="643"/>
        <v>5</v>
      </c>
      <c r="J5145">
        <f t="shared" si="644"/>
        <v>1</v>
      </c>
      <c r="K5145">
        <f>J5145*Weighting!$W$9</f>
        <v>3</v>
      </c>
      <c r="M5145" s="14"/>
    </row>
    <row r="5146" spans="1:25" x14ac:dyDescent="0.45">
      <c r="A5146" s="32">
        <f>IF(Weighting!$P$10&gt;0,B5146,"")</f>
        <v>0.75837398350000007</v>
      </c>
      <c r="B5146">
        <f>Weighting!$C$10</f>
        <v>0.75837398350000007</v>
      </c>
      <c r="C5146">
        <f>Weighting!$F$10</f>
        <v>0</v>
      </c>
      <c r="D5146" t="b">
        <f>IF(C5146=1,'Data Transformation'!$G$3+0.5*'Data Transformation'!$W$25,IF(C5147=1,D5147-'Data Transformation'!$W$25,FALSE))</f>
        <v>0</v>
      </c>
      <c r="E5146" t="str">
        <f t="array" ref="E5146">IF(ISLOGICAL(D5146),"",FREQUENCY(IF('Data Transformation'!$B$425:$B$8425='Bin Analysis'!$B5139,'Data Transformation'!$G$425:$G$8425),D5146))</f>
        <v/>
      </c>
      <c r="F5146" t="str">
        <f t="shared" si="642"/>
        <v/>
      </c>
      <c r="G5146">
        <f>Weighting!$H$10</f>
        <v>0</v>
      </c>
      <c r="H5146">
        <f t="array" ref="H5146">FREQUENCY(IF('Data Transformation'!$B$4:$B$8425=B5139,'Data Transformation'!$G$4:$G$8425),'Bin Analysis'!$B5146)</f>
        <v>11</v>
      </c>
      <c r="I5146">
        <f t="shared" si="643"/>
        <v>1</v>
      </c>
      <c r="J5146">
        <f t="shared" si="644"/>
        <v>1</v>
      </c>
      <c r="K5146">
        <f>J5146*Weighting!$W$10</f>
        <v>3</v>
      </c>
      <c r="M5146" s="14"/>
    </row>
    <row r="5147" spans="1:25" x14ac:dyDescent="0.45">
      <c r="A5147" s="32">
        <f>IF(Weighting!$P$11&gt;0,B5147,"")</f>
        <v>0.86404878020000009</v>
      </c>
      <c r="B5147">
        <f>Weighting!$C$11</f>
        <v>0.86404878020000009</v>
      </c>
      <c r="C5147">
        <f>Weighting!$F$11</f>
        <v>0</v>
      </c>
      <c r="D5147" t="b">
        <f>IF(C5147=1,'Data Transformation'!$G$3+0.5*'Data Transformation'!$W$25,IF(C5148=1,D5148-'Data Transformation'!$W$25,FALSE))</f>
        <v>0</v>
      </c>
      <c r="E5147" t="str">
        <f t="array" ref="E5147">IF(ISLOGICAL(D5147),"",FREQUENCY(IF('Data Transformation'!$B$425:$B$8425='Bin Analysis'!$B5139,'Data Transformation'!$G$425:$G$8425),D5147))</f>
        <v/>
      </c>
      <c r="F5147" t="str">
        <f t="shared" si="642"/>
        <v/>
      </c>
      <c r="G5147">
        <f>Weighting!$H$11</f>
        <v>0</v>
      </c>
      <c r="H5147">
        <f t="array" ref="H5147">FREQUENCY(IF('Data Transformation'!$B$4:$B$8425=B5139,'Data Transformation'!$G$4:$G$8425),'Bin Analysis'!$B5147)</f>
        <v>14</v>
      </c>
      <c r="I5147">
        <f t="shared" si="643"/>
        <v>3</v>
      </c>
      <c r="J5147">
        <f t="shared" si="644"/>
        <v>1</v>
      </c>
      <c r="K5147">
        <f>J5147*Weighting!$W$11</f>
        <v>3</v>
      </c>
      <c r="M5147" s="14"/>
    </row>
    <row r="5148" spans="1:25" x14ac:dyDescent="0.45">
      <c r="A5148" s="32">
        <f>IF(Weighting!$P$12&gt;0,B5148,"")</f>
        <v>0.96972357690000011</v>
      </c>
      <c r="B5148">
        <f>Weighting!$C$12</f>
        <v>0.96972357690000011</v>
      </c>
      <c r="C5148">
        <f>Weighting!$F$12</f>
        <v>0</v>
      </c>
      <c r="D5148">
        <f>IF(C5148=1,'Data Transformation'!$G$3+0.5*'Data Transformation'!$W$25,IF(C5149=1,D5149-'Data Transformation'!$W$25,FALSE))</f>
        <v>0.76999999999999991</v>
      </c>
      <c r="E5148">
        <f t="array" ref="E5148">IF(ISLOGICAL(D5148),"",FREQUENCY(IF('Data Transformation'!$B$425:$B$8425='Bin Analysis'!$B5139,'Data Transformation'!$G$425:$G$8425),D5148))</f>
        <v>11</v>
      </c>
      <c r="F5148" t="e">
        <f t="shared" si="642"/>
        <v>#VALUE!</v>
      </c>
      <c r="G5148">
        <f>Weighting!$H$12</f>
        <v>0</v>
      </c>
      <c r="H5148">
        <f t="array" ref="H5148">FREQUENCY(IF('Data Transformation'!$B$4:$B$8425=B5139,'Data Transformation'!$G$4:$G$8425),'Bin Analysis'!$B5148)</f>
        <v>18</v>
      </c>
      <c r="I5148">
        <f t="shared" si="643"/>
        <v>4</v>
      </c>
      <c r="J5148">
        <f t="shared" si="644"/>
        <v>1</v>
      </c>
      <c r="K5148">
        <f>J5148*Weighting!$W$12</f>
        <v>2</v>
      </c>
      <c r="M5148" s="14"/>
    </row>
    <row r="5149" spans="1:25" x14ac:dyDescent="0.45">
      <c r="A5149" s="32">
        <f>IF(Weighting!$P$13&gt;0,B5149,"")</f>
        <v>1.0753983736000001</v>
      </c>
      <c r="B5149">
        <f>Weighting!$C$13</f>
        <v>1.0753983736000001</v>
      </c>
      <c r="C5149">
        <f>Weighting!$F$13</f>
        <v>1</v>
      </c>
      <c r="D5149">
        <f>IF(C5149=1,'Data Transformation'!$G$3+0.5*'Data Transformation'!$W$25,IF(C5150=1,D5150-'Data Transformation'!$W$25,FALSE))</f>
        <v>1.17</v>
      </c>
      <c r="E5149">
        <f t="array" ref="E5149">IF(ISLOGICAL(D5149),"",FREQUENCY(IF('Data Transformation'!$B$425:$B$8425='Bin Analysis'!$B5139,'Data Transformation'!$G$425:$G$8425),D5149))</f>
        <v>18</v>
      </c>
      <c r="F5149">
        <f t="shared" si="642"/>
        <v>7</v>
      </c>
      <c r="G5149">
        <f>Weighting!$H$13</f>
        <v>0</v>
      </c>
      <c r="H5149">
        <f t="array" ref="H5149">FREQUENCY(IF('Data Transformation'!$B$4:$B$8425=B5139,'Data Transformation'!$G$4:$G$8425),'Bin Analysis'!$B5149)</f>
        <v>19</v>
      </c>
      <c r="I5149">
        <f t="shared" si="643"/>
        <v>1</v>
      </c>
      <c r="J5149">
        <f t="shared" si="644"/>
        <v>1</v>
      </c>
      <c r="K5149">
        <f>J5149*Weighting!$W$13</f>
        <v>1</v>
      </c>
      <c r="M5149" s="14"/>
    </row>
    <row r="5150" spans="1:25" x14ac:dyDescent="0.45">
      <c r="A5150" s="32">
        <f>IF(Weighting!$P$14&gt;0,B5150,"")</f>
        <v>1.1810731703000001</v>
      </c>
      <c r="B5150">
        <f>Weighting!$C$14</f>
        <v>1.1810731703000001</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19</v>
      </c>
      <c r="I5150">
        <f t="shared" si="643"/>
        <v>0</v>
      </c>
      <c r="J5150">
        <f t="shared" si="644"/>
        <v>0</v>
      </c>
      <c r="K5150">
        <f>J5150*Weighting!$W$14</f>
        <v>0</v>
      </c>
      <c r="M5150" s="14"/>
    </row>
    <row r="5151" spans="1:25" x14ac:dyDescent="0.45">
      <c r="A5151" s="32">
        <f>IF(Weighting!$P$15&gt;0,B5151,"")</f>
        <v>1.2867489670000001</v>
      </c>
      <c r="B5151">
        <f>Weighting!$C$15</f>
        <v>1.2867489670000001</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19</v>
      </c>
      <c r="I5151">
        <f t="shared" si="643"/>
        <v>0</v>
      </c>
      <c r="J5151">
        <f t="shared" si="644"/>
        <v>0</v>
      </c>
      <c r="K5151">
        <f>J5151*Weighting!$W$15</f>
        <v>0</v>
      </c>
      <c r="M5151" s="14"/>
    </row>
    <row r="5152" spans="1:25" x14ac:dyDescent="0.45">
      <c r="A5152" s="32" t="str">
        <f>IF(Weighting!$P$16&gt;0,B5152,"")</f>
        <v/>
      </c>
      <c r="B5152">
        <f>Weighting!$C$16</f>
        <v>1.3924227637000002</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19</v>
      </c>
      <c r="I5152">
        <f t="shared" si="643"/>
        <v>0</v>
      </c>
      <c r="J5152">
        <f t="shared" si="644"/>
        <v>0</v>
      </c>
      <c r="K5152">
        <f>J5152*Weighting!$W$16</f>
        <v>0</v>
      </c>
      <c r="M5152" s="14"/>
    </row>
    <row r="5153" spans="1:25" x14ac:dyDescent="0.45">
      <c r="A5153" s="32" t="str">
        <f>IF(Weighting!$P$17&gt;0,B5153,"")</f>
        <v/>
      </c>
      <c r="B5153">
        <f>Weighting!$C$17</f>
        <v>1.4980975604000002</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19</v>
      </c>
      <c r="I5153">
        <f t="shared" si="643"/>
        <v>0</v>
      </c>
      <c r="J5153">
        <f t="shared" si="644"/>
        <v>0</v>
      </c>
      <c r="K5153">
        <f>J5153*Weighting!$W$17</f>
        <v>0</v>
      </c>
      <c r="M5153" s="14"/>
    </row>
    <row r="5154" spans="1:25" x14ac:dyDescent="0.45">
      <c r="A5154" s="32" t="str">
        <f>IF(Weighting!$P$18&gt;0,B5154,"")</f>
        <v/>
      </c>
      <c r="B5154">
        <f>Weighting!$C$18</f>
        <v>1.6037723571000002</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19</v>
      </c>
      <c r="I5154">
        <f t="shared" si="643"/>
        <v>0</v>
      </c>
      <c r="J5154">
        <f t="shared" si="644"/>
        <v>0</v>
      </c>
      <c r="K5154">
        <f>J5154*Weighting!$W$18</f>
        <v>0</v>
      </c>
      <c r="M5154" s="14"/>
    </row>
    <row r="5155" spans="1:25" x14ac:dyDescent="0.45">
      <c r="A5155" s="32" t="str">
        <f>IF(Weighting!$P$19&gt;0,B5155,"")</f>
        <v/>
      </c>
      <c r="B5155">
        <f>Weighting!$C$19</f>
        <v>1.7094471538000002</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19</v>
      </c>
      <c r="I5155">
        <f t="shared" si="643"/>
        <v>0</v>
      </c>
      <c r="J5155">
        <f t="shared" si="644"/>
        <v>0</v>
      </c>
      <c r="K5155">
        <f>J5155*Weighting!$W$19</f>
        <v>0</v>
      </c>
      <c r="M5155" s="14"/>
    </row>
    <row r="5156" spans="1:25" x14ac:dyDescent="0.45">
      <c r="A5156" s="32" t="str">
        <f>IF(Weighting!$P$20&gt;0,B5156,"")</f>
        <v/>
      </c>
      <c r="B5156">
        <f>Weighting!$C$20</f>
        <v>1.8151219505000002</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19</v>
      </c>
      <c r="I5156">
        <f t="shared" si="643"/>
        <v>0</v>
      </c>
      <c r="J5156">
        <f t="shared" si="644"/>
        <v>0</v>
      </c>
      <c r="K5156">
        <f>J5156*Weighting!$W$20</f>
        <v>0</v>
      </c>
      <c r="M5156" s="14"/>
    </row>
    <row r="5157" spans="1:25" x14ac:dyDescent="0.45">
      <c r="A5157" s="32" t="str">
        <f>IF(Weighting!$P$21&gt;0,B5157,"")</f>
        <v/>
      </c>
      <c r="B5157">
        <f>Weighting!$C$21</f>
        <v>1.9207967472000003</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19</v>
      </c>
      <c r="I5157">
        <f t="shared" si="643"/>
        <v>0</v>
      </c>
      <c r="J5157">
        <f t="shared" si="644"/>
        <v>0</v>
      </c>
      <c r="K5157">
        <f>J5157*Weighting!$W$21</f>
        <v>0</v>
      </c>
      <c r="M5157" s="14"/>
    </row>
    <row r="5158" spans="1:25" x14ac:dyDescent="0.45">
      <c r="A5158" s="32" t="str">
        <f>IF(Weighting!$P$22&gt;0,B5158,"")</f>
        <v/>
      </c>
      <c r="B5158">
        <f>Weighting!$C$22</f>
        <v>2.0264715439000001</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19</v>
      </c>
      <c r="I5158">
        <f t="shared" si="643"/>
        <v>0</v>
      </c>
      <c r="J5158">
        <f t="shared" si="644"/>
        <v>0</v>
      </c>
      <c r="K5158">
        <f>J5158*Weighting!$W$22</f>
        <v>0</v>
      </c>
      <c r="M5158" s="14"/>
    </row>
    <row r="5159" spans="1:25" x14ac:dyDescent="0.45">
      <c r="A5159" s="32" t="str">
        <f>IF(Weighting!$P$23&gt;0,B5159,"")</f>
        <v/>
      </c>
      <c r="B5159">
        <f>Weighting!$C$23</f>
        <v>2.1321463405999999</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19</v>
      </c>
      <c r="I5159">
        <f t="shared" si="643"/>
        <v>0</v>
      </c>
      <c r="J5159">
        <f t="shared" si="644"/>
        <v>0</v>
      </c>
      <c r="K5159">
        <f>J5159*Weighting!$W$23</f>
        <v>0</v>
      </c>
      <c r="M5159" s="14"/>
    </row>
    <row r="5160" spans="1:25" x14ac:dyDescent="0.45">
      <c r="A5160" s="32" t="str">
        <f>IF(Weighting!$P$24&gt;0,B5160,"")</f>
        <v/>
      </c>
      <c r="B5160">
        <f>Weighting!$C$24</f>
        <v>2.2378211372999997</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19</v>
      </c>
      <c r="I5160">
        <f t="shared" si="643"/>
        <v>0</v>
      </c>
      <c r="J5160">
        <f t="shared" si="644"/>
        <v>0</v>
      </c>
      <c r="K5160">
        <f>J5160*Weighting!$W$24</f>
        <v>0</v>
      </c>
      <c r="M5160" s="14"/>
    </row>
    <row r="5161" spans="1:25" x14ac:dyDescent="0.45">
      <c r="A5161" s="32" t="str">
        <f>IF(Weighting!$P$25&gt;0,B5161,"")</f>
        <v/>
      </c>
      <c r="B5161">
        <f>Weighting!$C$25</f>
        <v>2.3434959339999994</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19</v>
      </c>
      <c r="I5161">
        <f t="shared" si="643"/>
        <v>0</v>
      </c>
      <c r="J5161">
        <f t="shared" si="644"/>
        <v>0</v>
      </c>
      <c r="K5161">
        <f>J5161*Weighting!$W$25</f>
        <v>0</v>
      </c>
      <c r="M5161" s="14"/>
    </row>
    <row r="5162" spans="1:25" x14ac:dyDescent="0.45">
      <c r="N5162" s="57"/>
      <c r="O5162"/>
      <c r="P5162"/>
      <c r="Q5162"/>
      <c r="R5162"/>
    </row>
    <row r="5163" spans="1:25" ht="23.15" x14ac:dyDescent="0.6">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18</v>
      </c>
      <c r="N5163" s="27">
        <f>IF('Input and Summary Results'!$J$16="minimum",'Bin Analysis'!X5164/(M5163-1),'Bin Analysis'!Y5163/('Bin Analysis'!M5163-1))</f>
        <v>0</v>
      </c>
      <c r="O5163" s="27">
        <f>IF(M5163=FALSE,NA(),(VLOOKUP(1,C5166:K5185,4,FALSE))/(M5163-1))</f>
        <v>0.76470588235294112</v>
      </c>
      <c r="P5163" s="27">
        <f>IF(M5163=FALSE,NA(),SUM(J5166:J5185)/Weighting!$S$5)</f>
        <v>0.5</v>
      </c>
      <c r="Q5163" s="27">
        <f>IF(M5163=FALSE,NA(),SUM(K5166:K5185)/Weighting!$S$6)</f>
        <v>0.43478260869565216</v>
      </c>
      <c r="R5163" s="27">
        <f>IF(M5163=FALSE,NA(),(VLOOKUP(1,G5166:K5185,3,FALSE))/(M5163-1))</f>
        <v>0.11764705882352941</v>
      </c>
      <c r="S5163" s="22" t="str">
        <f>IF(M5163=FALSE,NA(),IF(SUM(J5166:J5185)=2,"yes","no"))</f>
        <v>no</v>
      </c>
      <c r="X5163" s="2" cm="2">
        <f t="array" ref="X5163:X5164">FREQUENCY(IF('Data Transformation'!$B$425:$B$6424='Bin Analysis'!L5163,'Data Transformation'!$G$425:$G$6424),'Data Transformation'!$U$11)</f>
        <v>17</v>
      </c>
      <c r="Y5163" s="2" cm="2">
        <f t="array" ref="Y5163:Y5164">FREQUENCY(IF('Data Transformation'!$B$425:$B$6424='Bin Analysis'!L5163,'Data Transformation'!$G$425:$G$6424),'Data Transformation'!$U$12)</f>
        <v>4</v>
      </c>
    </row>
    <row r="5164" spans="1:25" x14ac:dyDescent="0.45">
      <c r="A5164" s="14" t="s">
        <v>67</v>
      </c>
      <c r="B5164" t="s">
        <v>47</v>
      </c>
      <c r="C5164" t="s">
        <v>5</v>
      </c>
      <c r="D5164" t="s">
        <v>100</v>
      </c>
      <c r="E5164" t="s">
        <v>101</v>
      </c>
      <c r="F5164" t="s">
        <v>102</v>
      </c>
      <c r="G5164" t="s">
        <v>70</v>
      </c>
      <c r="H5164" t="s">
        <v>31</v>
      </c>
      <c r="I5164" t="s">
        <v>32</v>
      </c>
      <c r="J5164" t="s">
        <v>46</v>
      </c>
      <c r="K5164" s="14" t="s">
        <v>45</v>
      </c>
      <c r="M5164" s="14"/>
      <c r="X5164" s="2">
        <v>0</v>
      </c>
      <c r="Y5164" s="2">
        <v>13</v>
      </c>
    </row>
    <row r="5165" spans="1:25" x14ac:dyDescent="0.4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45">
      <c r="A5166" s="32">
        <f>IF(Weighting!$P$6&gt;0,B5166,"")</f>
        <v>0.3356747967</v>
      </c>
      <c r="B5166">
        <f>Weighting!$C$6</f>
        <v>0.3356747967</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2</v>
      </c>
      <c r="I5166">
        <f>H5166-H5165</f>
        <v>2</v>
      </c>
      <c r="J5166">
        <f>IF(I5166=0,0,1)</f>
        <v>1</v>
      </c>
      <c r="K5166">
        <f>J5166*Weighting!$W$6</f>
        <v>1</v>
      </c>
      <c r="M5166" s="14"/>
    </row>
    <row r="5167" spans="1:25" x14ac:dyDescent="0.45">
      <c r="A5167" s="32">
        <f>IF(Weighting!$P$7&gt;0,B5167,"")</f>
        <v>0.44134959340000002</v>
      </c>
      <c r="B5167">
        <f>Weighting!$C$7</f>
        <v>0.44134959340000002</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2</v>
      </c>
      <c r="I5167">
        <f t="shared" ref="I5167:I5185" si="646">H5167-H5166</f>
        <v>0</v>
      </c>
      <c r="J5167">
        <f>IF(I5167=0,0,1)</f>
        <v>0</v>
      </c>
      <c r="K5167">
        <f>J5167*Weighting!$W$7</f>
        <v>0</v>
      </c>
      <c r="M5167" s="14"/>
    </row>
    <row r="5168" spans="1:25" x14ac:dyDescent="0.45">
      <c r="A5168" s="32">
        <f>IF(Weighting!$P$8&gt;0,B5168,"")</f>
        <v>0.54702439010000004</v>
      </c>
      <c r="B5168">
        <f>Weighting!$C$8</f>
        <v>0.54702439010000004</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3</v>
      </c>
      <c r="I5168">
        <f t="shared" si="646"/>
        <v>1</v>
      </c>
      <c r="J5168">
        <f t="shared" ref="J5168:J5185" si="647">IF(I5168=0,0,1)</f>
        <v>1</v>
      </c>
      <c r="K5168">
        <f>J5168*Weighting!$W$8</f>
        <v>3</v>
      </c>
      <c r="M5168" s="14"/>
    </row>
    <row r="5169" spans="1:13" x14ac:dyDescent="0.45">
      <c r="A5169" s="32">
        <f>IF(Weighting!$P$9&gt;0,B5169,"")</f>
        <v>0.65269918680000005</v>
      </c>
      <c r="B5169" s="50">
        <f>Weighting!$C$9</f>
        <v>0.65269918680000005</v>
      </c>
      <c r="C5169">
        <f>Weighting!$F$9</f>
        <v>0</v>
      </c>
      <c r="D5169" t="b">
        <f>IF(C5169=1,'Data Transformation'!$G$3+0.5*'Data Transformation'!$W$25,IF(C5170=1,D5170-'Data Transformation'!$W$25,FALSE))</f>
        <v>0</v>
      </c>
      <c r="E5169" t="str">
        <f t="array" ref="E5169">IF(ISLOGICAL(D5169),"",FREQUENCY(IF('Data Transformation'!$B$425:$B$8425='Bin Analysis'!$B5163,'Data Transformation'!$G$425:$G$8425),D5169))</f>
        <v/>
      </c>
      <c r="F5169" t="str">
        <f t="shared" si="645"/>
        <v/>
      </c>
      <c r="G5169">
        <f>Weighting!$H$9</f>
        <v>0</v>
      </c>
      <c r="H5169">
        <f t="array" ref="H5169">FREQUENCY(IF('Data Transformation'!$B$4:$B$8425=B5163,'Data Transformation'!$G$4:$G$8425),'Bin Analysis'!$B5169)</f>
        <v>3</v>
      </c>
      <c r="I5169">
        <f t="shared" si="646"/>
        <v>0</v>
      </c>
      <c r="J5169">
        <f t="shared" si="647"/>
        <v>0</v>
      </c>
      <c r="K5169">
        <f>J5169*Weighting!$W$9</f>
        <v>0</v>
      </c>
      <c r="M5169" s="14"/>
    </row>
    <row r="5170" spans="1:13" x14ac:dyDescent="0.45">
      <c r="A5170" s="32">
        <f>IF(Weighting!$P$10&gt;0,B5170,"")</f>
        <v>0.75837398350000007</v>
      </c>
      <c r="B5170">
        <f>Weighting!$C$10</f>
        <v>0.75837398350000007</v>
      </c>
      <c r="C5170">
        <f>Weighting!$F$10</f>
        <v>0</v>
      </c>
      <c r="D5170" t="b">
        <f>IF(C5170=1,'Data Transformation'!$G$3+0.5*'Data Transformation'!$W$25,IF(C5171=1,D5171-'Data Transformation'!$W$25,FALSE))</f>
        <v>0</v>
      </c>
      <c r="E5170" t="str">
        <f t="array" ref="E5170">IF(ISLOGICAL(D5170),"",FREQUENCY(IF('Data Transformation'!$B$425:$B$8425='Bin Analysis'!$B5163,'Data Transformation'!$G$425:$G$8425),D5170))</f>
        <v/>
      </c>
      <c r="F5170" t="str">
        <f t="shared" si="645"/>
        <v/>
      </c>
      <c r="G5170">
        <f>Weighting!$H$10</f>
        <v>0</v>
      </c>
      <c r="H5170">
        <f t="array" ref="H5170">FREQUENCY(IF('Data Transformation'!$B$4:$B$8425=B5163,'Data Transformation'!$G$4:$G$8425),'Bin Analysis'!$B5170)</f>
        <v>3</v>
      </c>
      <c r="I5170">
        <f t="shared" si="646"/>
        <v>0</v>
      </c>
      <c r="J5170">
        <f t="shared" si="647"/>
        <v>0</v>
      </c>
      <c r="K5170">
        <f>J5170*Weighting!$W$10</f>
        <v>0</v>
      </c>
      <c r="M5170" s="14"/>
    </row>
    <row r="5171" spans="1:13" x14ac:dyDescent="0.45">
      <c r="A5171" s="32">
        <f>IF(Weighting!$P$11&gt;0,B5171,"")</f>
        <v>0.86404878020000009</v>
      </c>
      <c r="B5171">
        <f>Weighting!$C$11</f>
        <v>0.86404878020000009</v>
      </c>
      <c r="C5171">
        <f>Weighting!$F$11</f>
        <v>0</v>
      </c>
      <c r="D5171" t="b">
        <f>IF(C5171=1,'Data Transformation'!$G$3+0.5*'Data Transformation'!$W$25,IF(C5172=1,D5172-'Data Transformation'!$W$25,FALSE))</f>
        <v>0</v>
      </c>
      <c r="E5171" t="str">
        <f t="array" ref="E5171">IF(ISLOGICAL(D5171),"",FREQUENCY(IF('Data Transformation'!$B$425:$B$8425='Bin Analysis'!$B5163,'Data Transformation'!$G$425:$G$8425),D5171))</f>
        <v/>
      </c>
      <c r="F5171" t="str">
        <f t="shared" si="645"/>
        <v/>
      </c>
      <c r="G5171">
        <f>Weighting!$H$11</f>
        <v>0</v>
      </c>
      <c r="H5171">
        <f t="array" ref="H5171">FREQUENCY(IF('Data Transformation'!$B$4:$B$8425=B5163,'Data Transformation'!$G$4:$G$8425),'Bin Analysis'!$B5171)</f>
        <v>6</v>
      </c>
      <c r="I5171">
        <f t="shared" si="646"/>
        <v>3</v>
      </c>
      <c r="J5171">
        <f t="shared" si="647"/>
        <v>1</v>
      </c>
      <c r="K5171">
        <f>J5171*Weighting!$W$11</f>
        <v>3</v>
      </c>
      <c r="M5171" s="14"/>
    </row>
    <row r="5172" spans="1:13" x14ac:dyDescent="0.45">
      <c r="A5172" s="32">
        <f>IF(Weighting!$P$12&gt;0,B5172,"")</f>
        <v>0.96972357690000011</v>
      </c>
      <c r="B5172">
        <f>Weighting!$C$12</f>
        <v>0.96972357690000011</v>
      </c>
      <c r="C5172">
        <f>Weighting!$F$12</f>
        <v>0</v>
      </c>
      <c r="D5172">
        <f>IF(C5172=1,'Data Transformation'!$G$3+0.5*'Data Transformation'!$W$25,IF(C5173=1,D5173-'Data Transformation'!$W$25,FALSE))</f>
        <v>0.76999999999999991</v>
      </c>
      <c r="E5172">
        <f t="array" ref="E5172">IF(ISLOGICAL(D5172),"",FREQUENCY(IF('Data Transformation'!$B$425:$B$8425='Bin Analysis'!$B5163,'Data Transformation'!$G$425:$G$8425),D5172))</f>
        <v>4</v>
      </c>
      <c r="F5172" t="e">
        <f t="shared" si="645"/>
        <v>#VALUE!</v>
      </c>
      <c r="G5172">
        <f>Weighting!$H$12</f>
        <v>0</v>
      </c>
      <c r="H5172">
        <f t="array" ref="H5172">FREQUENCY(IF('Data Transformation'!$B$4:$B$8425=B5163,'Data Transformation'!$G$4:$G$8425),'Bin Analysis'!$B5172)</f>
        <v>14</v>
      </c>
      <c r="I5172">
        <f t="shared" si="646"/>
        <v>8</v>
      </c>
      <c r="J5172">
        <f t="shared" si="647"/>
        <v>1</v>
      </c>
      <c r="K5172">
        <f>J5172*Weighting!$W$12</f>
        <v>2</v>
      </c>
      <c r="M5172" s="14"/>
    </row>
    <row r="5173" spans="1:13" x14ac:dyDescent="0.45">
      <c r="A5173" s="32">
        <f>IF(Weighting!$P$13&gt;0,B5173,"")</f>
        <v>1.0753983736000001</v>
      </c>
      <c r="B5173">
        <f>Weighting!$C$13</f>
        <v>1.0753983736000001</v>
      </c>
      <c r="C5173">
        <f>Weighting!$F$13</f>
        <v>1</v>
      </c>
      <c r="D5173">
        <f>IF(C5173=1,'Data Transformation'!$G$3+0.5*'Data Transformation'!$W$25,IF(C5174=1,D5174-'Data Transformation'!$W$25,FALSE))</f>
        <v>1.17</v>
      </c>
      <c r="E5173">
        <f t="array" ref="E5173">IF(ISLOGICAL(D5173),"",FREQUENCY(IF('Data Transformation'!$B$425:$B$8425='Bin Analysis'!$B5163,'Data Transformation'!$G$425:$G$8425),D5173))</f>
        <v>17</v>
      </c>
      <c r="F5173">
        <f t="shared" si="645"/>
        <v>13</v>
      </c>
      <c r="G5173">
        <f>Weighting!$H$13</f>
        <v>0</v>
      </c>
      <c r="H5173">
        <f t="array" ref="H5173">FREQUENCY(IF('Data Transformation'!$B$4:$B$8425=B5163,'Data Transformation'!$G$4:$G$8425),'Bin Analysis'!$B5173)</f>
        <v>18</v>
      </c>
      <c r="I5173">
        <f t="shared" si="646"/>
        <v>4</v>
      </c>
      <c r="J5173">
        <f t="shared" si="647"/>
        <v>1</v>
      </c>
      <c r="K5173">
        <f>J5173*Weighting!$W$13</f>
        <v>1</v>
      </c>
      <c r="M5173" s="14"/>
    </row>
    <row r="5174" spans="1:13" x14ac:dyDescent="0.45">
      <c r="A5174" s="32">
        <f>IF(Weighting!$P$14&gt;0,B5174,"")</f>
        <v>1.1810731703000001</v>
      </c>
      <c r="B5174">
        <f>Weighting!$C$14</f>
        <v>1.1810731703000001</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18</v>
      </c>
      <c r="I5174">
        <f t="shared" si="646"/>
        <v>0</v>
      </c>
      <c r="J5174">
        <f t="shared" si="647"/>
        <v>0</v>
      </c>
      <c r="K5174">
        <f>J5174*Weighting!$W$14</f>
        <v>0</v>
      </c>
      <c r="M5174" s="14"/>
    </row>
    <row r="5175" spans="1:13" x14ac:dyDescent="0.45">
      <c r="A5175" s="32">
        <f>IF(Weighting!$P$15&gt;0,B5175,"")</f>
        <v>1.2867489670000001</v>
      </c>
      <c r="B5175">
        <f>Weighting!$C$15</f>
        <v>1.2867489670000001</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18</v>
      </c>
      <c r="I5175">
        <f t="shared" si="646"/>
        <v>0</v>
      </c>
      <c r="J5175">
        <f t="shared" si="647"/>
        <v>0</v>
      </c>
      <c r="K5175">
        <f>J5175*Weighting!$W$15</f>
        <v>0</v>
      </c>
      <c r="M5175" s="14"/>
    </row>
    <row r="5176" spans="1:13" x14ac:dyDescent="0.45">
      <c r="A5176" s="32" t="str">
        <f>IF(Weighting!$P$16&gt;0,B5176,"")</f>
        <v/>
      </c>
      <c r="B5176">
        <f>Weighting!$C$16</f>
        <v>1.3924227637000002</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18</v>
      </c>
      <c r="I5176">
        <f t="shared" si="646"/>
        <v>0</v>
      </c>
      <c r="J5176">
        <f t="shared" si="647"/>
        <v>0</v>
      </c>
      <c r="K5176">
        <f>J5176*Weighting!$W$16</f>
        <v>0</v>
      </c>
      <c r="M5176" s="14"/>
    </row>
    <row r="5177" spans="1:13" x14ac:dyDescent="0.45">
      <c r="A5177" s="32" t="str">
        <f>IF(Weighting!$P$17&gt;0,B5177,"")</f>
        <v/>
      </c>
      <c r="B5177">
        <f>Weighting!$C$17</f>
        <v>1.4980975604000002</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18</v>
      </c>
      <c r="I5177">
        <f t="shared" si="646"/>
        <v>0</v>
      </c>
      <c r="J5177">
        <f t="shared" si="647"/>
        <v>0</v>
      </c>
      <c r="K5177">
        <f>J5177*Weighting!$W$17</f>
        <v>0</v>
      </c>
      <c r="M5177" s="14"/>
    </row>
    <row r="5178" spans="1:13" x14ac:dyDescent="0.45">
      <c r="A5178" s="32" t="str">
        <f>IF(Weighting!$P$18&gt;0,B5178,"")</f>
        <v/>
      </c>
      <c r="B5178">
        <f>Weighting!$C$18</f>
        <v>1.6037723571000002</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18</v>
      </c>
      <c r="I5178">
        <f t="shared" si="646"/>
        <v>0</v>
      </c>
      <c r="J5178">
        <f t="shared" si="647"/>
        <v>0</v>
      </c>
      <c r="K5178">
        <f>J5178*Weighting!$W$18</f>
        <v>0</v>
      </c>
      <c r="M5178" s="14"/>
    </row>
    <row r="5179" spans="1:13" x14ac:dyDescent="0.45">
      <c r="A5179" s="32" t="str">
        <f>IF(Weighting!$P$19&gt;0,B5179,"")</f>
        <v/>
      </c>
      <c r="B5179">
        <f>Weighting!$C$19</f>
        <v>1.7094471538000002</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18</v>
      </c>
      <c r="I5179">
        <f t="shared" si="646"/>
        <v>0</v>
      </c>
      <c r="J5179">
        <f t="shared" si="647"/>
        <v>0</v>
      </c>
      <c r="K5179">
        <f>J5179*Weighting!$W$19</f>
        <v>0</v>
      </c>
      <c r="M5179" s="14"/>
    </row>
    <row r="5180" spans="1:13" x14ac:dyDescent="0.45">
      <c r="A5180" s="32" t="str">
        <f>IF(Weighting!$P$20&gt;0,B5180,"")</f>
        <v/>
      </c>
      <c r="B5180">
        <f>Weighting!$C$20</f>
        <v>1.8151219505000002</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18</v>
      </c>
      <c r="I5180">
        <f t="shared" si="646"/>
        <v>0</v>
      </c>
      <c r="J5180">
        <f t="shared" si="647"/>
        <v>0</v>
      </c>
      <c r="K5180">
        <f>J5180*Weighting!$W$20</f>
        <v>0</v>
      </c>
      <c r="M5180" s="14"/>
    </row>
    <row r="5181" spans="1:13" x14ac:dyDescent="0.45">
      <c r="A5181" s="32" t="str">
        <f>IF(Weighting!$P$21&gt;0,B5181,"")</f>
        <v/>
      </c>
      <c r="B5181">
        <f>Weighting!$C$21</f>
        <v>1.9207967472000003</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18</v>
      </c>
      <c r="I5181">
        <f t="shared" si="646"/>
        <v>0</v>
      </c>
      <c r="J5181">
        <f t="shared" si="647"/>
        <v>0</v>
      </c>
      <c r="K5181">
        <f>J5181*Weighting!$W$21</f>
        <v>0</v>
      </c>
      <c r="M5181" s="14"/>
    </row>
    <row r="5182" spans="1:13" x14ac:dyDescent="0.45">
      <c r="A5182" s="32" t="str">
        <f>IF(Weighting!$P$22&gt;0,B5182,"")</f>
        <v/>
      </c>
      <c r="B5182">
        <f>Weighting!$C$22</f>
        <v>2.0264715439000001</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18</v>
      </c>
      <c r="I5182">
        <f t="shared" si="646"/>
        <v>0</v>
      </c>
      <c r="J5182">
        <f t="shared" si="647"/>
        <v>0</v>
      </c>
      <c r="K5182">
        <f>J5182*Weighting!$W$22</f>
        <v>0</v>
      </c>
      <c r="M5182" s="14"/>
    </row>
    <row r="5183" spans="1:13" x14ac:dyDescent="0.45">
      <c r="A5183" s="32" t="str">
        <f>IF(Weighting!$P$23&gt;0,B5183,"")</f>
        <v/>
      </c>
      <c r="B5183">
        <f>Weighting!$C$23</f>
        <v>2.1321463405999999</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18</v>
      </c>
      <c r="I5183">
        <f t="shared" si="646"/>
        <v>0</v>
      </c>
      <c r="J5183">
        <f t="shared" si="647"/>
        <v>0</v>
      </c>
      <c r="K5183">
        <f>J5183*Weighting!$W$23</f>
        <v>0</v>
      </c>
      <c r="M5183" s="14"/>
    </row>
    <row r="5184" spans="1:13" x14ac:dyDescent="0.45">
      <c r="A5184" s="32" t="str">
        <f>IF(Weighting!$P$24&gt;0,B5184,"")</f>
        <v/>
      </c>
      <c r="B5184">
        <f>Weighting!$C$24</f>
        <v>2.2378211372999997</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18</v>
      </c>
      <c r="I5184">
        <f t="shared" si="646"/>
        <v>0</v>
      </c>
      <c r="J5184">
        <f t="shared" si="647"/>
        <v>0</v>
      </c>
      <c r="K5184">
        <f>J5184*Weighting!$W$24</f>
        <v>0</v>
      </c>
      <c r="M5184" s="14"/>
    </row>
    <row r="5185" spans="1:25" x14ac:dyDescent="0.45">
      <c r="A5185" s="32" t="str">
        <f>IF(Weighting!$P$25&gt;0,B5185,"")</f>
        <v/>
      </c>
      <c r="B5185">
        <f>Weighting!$C$25</f>
        <v>2.3434959339999994</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18</v>
      </c>
      <c r="I5185">
        <f t="shared" si="646"/>
        <v>0</v>
      </c>
      <c r="J5185">
        <f t="shared" si="647"/>
        <v>0</v>
      </c>
      <c r="K5185">
        <f>J5185*Weighting!$W$25</f>
        <v>0</v>
      </c>
      <c r="M5185" s="14"/>
    </row>
    <row r="5186" spans="1:25" x14ac:dyDescent="0.45">
      <c r="O5186"/>
      <c r="P5186"/>
      <c r="Q5186"/>
      <c r="R5186"/>
    </row>
    <row r="5187" spans="1:25" ht="23.15" x14ac:dyDescent="0.6">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20</v>
      </c>
      <c r="N5187" s="27">
        <f>IF('Input and Summary Results'!$J$16="minimum",'Bin Analysis'!X5188/(M5187-1),'Bin Analysis'!Y5187/('Bin Analysis'!M5187-1))</f>
        <v>0</v>
      </c>
      <c r="O5187" s="27">
        <f>IF(M5187=FALSE,NA(),(VLOOKUP(1,C5190:K5209,4,FALSE))/(M5187-1))</f>
        <v>0.26315789473684209</v>
      </c>
      <c r="P5187" s="27">
        <f>IF(M5187=FALSE,NA(),SUM(J5190:J5209)/Weighting!$S$5)</f>
        <v>0.6</v>
      </c>
      <c r="Q5187" s="27">
        <f>IF(M5187=FALSE,NA(),SUM(K5190:K5209)/Weighting!$S$6)</f>
        <v>0.52173913043478259</v>
      </c>
      <c r="R5187" s="27">
        <f>IF(M5187=FALSE,NA(),(VLOOKUP(1,G5190:K5209,3,FALSE))/(M5187-1))</f>
        <v>0.57894736842105265</v>
      </c>
      <c r="S5187" s="22" t="str">
        <f>IF(M5187=FALSE,NA(),IF(SUM(J5190:J5209)=2,"yes","no"))</f>
        <v>no</v>
      </c>
      <c r="X5187" s="2" cm="2">
        <f t="array" ref="X5187:X5188">FREQUENCY(IF('Data Transformation'!$B$425:$B$6424='Bin Analysis'!L5187,'Data Transformation'!$G$425:$G$6424),'Data Transformation'!$U$11)</f>
        <v>19</v>
      </c>
      <c r="Y5187" s="2" cm="2">
        <f t="array" ref="Y5187:Y5188">FREQUENCY(IF('Data Transformation'!$B$425:$B$6424='Bin Analysis'!L5187,'Data Transformation'!$G$425:$G$6424),'Data Transformation'!$U$12)</f>
        <v>14</v>
      </c>
    </row>
    <row r="5188" spans="1:25" x14ac:dyDescent="0.45">
      <c r="A5188" s="14" t="s">
        <v>67</v>
      </c>
      <c r="B5188" t="s">
        <v>47</v>
      </c>
      <c r="C5188" t="s">
        <v>5</v>
      </c>
      <c r="D5188" t="s">
        <v>100</v>
      </c>
      <c r="E5188" t="s">
        <v>101</v>
      </c>
      <c r="F5188" t="s">
        <v>102</v>
      </c>
      <c r="G5188" t="s">
        <v>70</v>
      </c>
      <c r="H5188" t="s">
        <v>31</v>
      </c>
      <c r="I5188" t="s">
        <v>32</v>
      </c>
      <c r="J5188" t="s">
        <v>46</v>
      </c>
      <c r="K5188" s="14" t="s">
        <v>45</v>
      </c>
      <c r="M5188" s="14"/>
      <c r="X5188" s="2">
        <v>0</v>
      </c>
      <c r="Y5188" s="2">
        <v>5</v>
      </c>
    </row>
    <row r="5189" spans="1:25" x14ac:dyDescent="0.4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45">
      <c r="A5190" s="32">
        <f>IF(Weighting!$P$6&gt;0,B5190,"")</f>
        <v>0.3356747967</v>
      </c>
      <c r="B5190">
        <f>Weighting!$C$6</f>
        <v>0.3356747967</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11</v>
      </c>
      <c r="I5190">
        <f>H5190-H5189</f>
        <v>11</v>
      </c>
      <c r="J5190">
        <f>IF(I5190=0,0,1)</f>
        <v>1</v>
      </c>
      <c r="K5190">
        <f>J5190*Weighting!$W$6</f>
        <v>1</v>
      </c>
      <c r="M5190" s="14"/>
    </row>
    <row r="5191" spans="1:25" x14ac:dyDescent="0.45">
      <c r="A5191" s="32">
        <f>IF(Weighting!$P$7&gt;0,B5191,"")</f>
        <v>0.44134959340000002</v>
      </c>
      <c r="B5191">
        <f>Weighting!$C$7</f>
        <v>0.44134959340000002</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2</v>
      </c>
      <c r="J5191">
        <f>IF(I5191=0,0,1)</f>
        <v>1</v>
      </c>
      <c r="K5191">
        <f>J5191*Weighting!$W$7</f>
        <v>2</v>
      </c>
      <c r="M5191" s="14"/>
    </row>
    <row r="5192" spans="1:25" x14ac:dyDescent="0.45">
      <c r="A5192" s="32">
        <f>IF(Weighting!$P$8&gt;0,B5192,"")</f>
        <v>0.54702439010000004</v>
      </c>
      <c r="B5192">
        <f>Weighting!$C$8</f>
        <v>0.54702439010000004</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13</v>
      </c>
      <c r="I5192">
        <f t="shared" si="649"/>
        <v>0</v>
      </c>
      <c r="J5192">
        <f t="shared" ref="J5192:J5209" si="650">IF(I5192=0,0,1)</f>
        <v>0</v>
      </c>
      <c r="K5192">
        <f>J5192*Weighting!$W$8</f>
        <v>0</v>
      </c>
      <c r="M5192" s="14"/>
    </row>
    <row r="5193" spans="1:25" x14ac:dyDescent="0.45">
      <c r="A5193" s="32">
        <f>IF(Weighting!$P$9&gt;0,B5193,"")</f>
        <v>0.65269918680000005</v>
      </c>
      <c r="B5193" s="50">
        <f>Weighting!$C$9</f>
        <v>0.65269918680000005</v>
      </c>
      <c r="C5193">
        <f>Weighting!$F$9</f>
        <v>0</v>
      </c>
      <c r="D5193" t="b">
        <f>IF(C5193=1,'Data Transformation'!$G$3+0.5*'Data Transformation'!$W$25,IF(C5194=1,D5194-'Data Transformation'!$W$25,FALSE))</f>
        <v>0</v>
      </c>
      <c r="E5193" t="str">
        <f t="array" ref="E5193">IF(ISLOGICAL(D5193),"",FREQUENCY(IF('Data Transformation'!$B$425:$B$8425='Bin Analysis'!$B5187,'Data Transformation'!$G$425:$G$8425),D5193))</f>
        <v/>
      </c>
      <c r="F5193" t="str">
        <f t="shared" si="648"/>
        <v/>
      </c>
      <c r="G5193">
        <f>Weighting!$H$9</f>
        <v>0</v>
      </c>
      <c r="H5193">
        <f t="array" ref="H5193">FREQUENCY(IF('Data Transformation'!$B$4:$B$8425=B5187,'Data Transformation'!$G$4:$G$8425),'Bin Analysis'!$B5193)</f>
        <v>14</v>
      </c>
      <c r="I5193">
        <f t="shared" si="649"/>
        <v>1</v>
      </c>
      <c r="J5193">
        <f t="shared" si="650"/>
        <v>1</v>
      </c>
      <c r="K5193">
        <f>J5193*Weighting!$W$9</f>
        <v>3</v>
      </c>
      <c r="M5193" s="14"/>
    </row>
    <row r="5194" spans="1:25" x14ac:dyDescent="0.45">
      <c r="A5194" s="32">
        <f>IF(Weighting!$P$10&gt;0,B5194,"")</f>
        <v>0.75837398350000007</v>
      </c>
      <c r="B5194">
        <f>Weighting!$C$10</f>
        <v>0.75837398350000007</v>
      </c>
      <c r="C5194">
        <f>Weighting!$F$10</f>
        <v>0</v>
      </c>
      <c r="D5194" t="b">
        <f>IF(C5194=1,'Data Transformation'!$G$3+0.5*'Data Transformation'!$W$25,IF(C5195=1,D5195-'Data Transformation'!$W$25,FALSE))</f>
        <v>0</v>
      </c>
      <c r="E5194" t="str">
        <f t="array" ref="E5194">IF(ISLOGICAL(D5194),"",FREQUENCY(IF('Data Transformation'!$B$425:$B$8425='Bin Analysis'!$B5187,'Data Transformation'!$G$425:$G$8425),D5194))</f>
        <v/>
      </c>
      <c r="F5194" t="str">
        <f t="shared" si="648"/>
        <v/>
      </c>
      <c r="G5194">
        <f>Weighting!$H$10</f>
        <v>0</v>
      </c>
      <c r="H5194">
        <f t="array" ref="H5194">FREQUENCY(IF('Data Transformation'!$B$4:$B$8425=B5187,'Data Transformation'!$G$4:$G$8425),'Bin Analysis'!$B5194)</f>
        <v>14</v>
      </c>
      <c r="I5194">
        <f t="shared" si="649"/>
        <v>0</v>
      </c>
      <c r="J5194">
        <f t="shared" si="650"/>
        <v>0</v>
      </c>
      <c r="K5194">
        <f>J5194*Weighting!$W$10</f>
        <v>0</v>
      </c>
      <c r="M5194" s="14"/>
    </row>
    <row r="5195" spans="1:25" x14ac:dyDescent="0.45">
      <c r="A5195" s="32">
        <f>IF(Weighting!$P$11&gt;0,B5195,"")</f>
        <v>0.86404878020000009</v>
      </c>
      <c r="B5195">
        <f>Weighting!$C$11</f>
        <v>0.86404878020000009</v>
      </c>
      <c r="C5195">
        <f>Weighting!$F$11</f>
        <v>0</v>
      </c>
      <c r="D5195" t="b">
        <f>IF(C5195=1,'Data Transformation'!$G$3+0.5*'Data Transformation'!$W$25,IF(C5196=1,D5196-'Data Transformation'!$W$25,FALSE))</f>
        <v>0</v>
      </c>
      <c r="E5195" t="str">
        <f t="array" ref="E5195">IF(ISLOGICAL(D5195),"",FREQUENCY(IF('Data Transformation'!$B$425:$B$8425='Bin Analysis'!$B5187,'Data Transformation'!$G$425:$G$8425),D5195))</f>
        <v/>
      </c>
      <c r="F5195" t="str">
        <f t="shared" si="648"/>
        <v/>
      </c>
      <c r="G5195">
        <f>Weighting!$H$11</f>
        <v>0</v>
      </c>
      <c r="H5195">
        <f t="array" ref="H5195">FREQUENCY(IF('Data Transformation'!$B$4:$B$8425=B5187,'Data Transformation'!$G$4:$G$8425),'Bin Analysis'!$B5195)</f>
        <v>15</v>
      </c>
      <c r="I5195">
        <f t="shared" si="649"/>
        <v>1</v>
      </c>
      <c r="J5195">
        <f t="shared" si="650"/>
        <v>1</v>
      </c>
      <c r="K5195">
        <f>J5195*Weighting!$W$11</f>
        <v>3</v>
      </c>
      <c r="M5195" s="14"/>
    </row>
    <row r="5196" spans="1:25" x14ac:dyDescent="0.45">
      <c r="A5196" s="32">
        <f>IF(Weighting!$P$12&gt;0,B5196,"")</f>
        <v>0.96972357690000011</v>
      </c>
      <c r="B5196">
        <f>Weighting!$C$12</f>
        <v>0.96972357690000011</v>
      </c>
      <c r="C5196">
        <f>Weighting!$F$12</f>
        <v>0</v>
      </c>
      <c r="D5196">
        <f>IF(C5196=1,'Data Transformation'!$G$3+0.5*'Data Transformation'!$W$25,IF(C5197=1,D5197-'Data Transformation'!$W$25,FALSE))</f>
        <v>0.76999999999999991</v>
      </c>
      <c r="E5196">
        <f t="array" ref="E5196">IF(ISLOGICAL(D5196),"",FREQUENCY(IF('Data Transformation'!$B$425:$B$8425='Bin Analysis'!$B5187,'Data Transformation'!$G$425:$G$8425),D5196))</f>
        <v>14</v>
      </c>
      <c r="F5196" t="e">
        <f t="shared" si="648"/>
        <v>#VALUE!</v>
      </c>
      <c r="G5196">
        <f>Weighting!$H$12</f>
        <v>0</v>
      </c>
      <c r="H5196">
        <f t="array" ref="H5196">FREQUENCY(IF('Data Transformation'!$B$4:$B$8425=B5187,'Data Transformation'!$G$4:$G$8425),'Bin Analysis'!$B5196)</f>
        <v>18</v>
      </c>
      <c r="I5196">
        <f t="shared" si="649"/>
        <v>3</v>
      </c>
      <c r="J5196">
        <f t="shared" si="650"/>
        <v>1</v>
      </c>
      <c r="K5196">
        <f>J5196*Weighting!$W$12</f>
        <v>2</v>
      </c>
      <c r="M5196" s="14"/>
    </row>
    <row r="5197" spans="1:25" x14ac:dyDescent="0.45">
      <c r="A5197" s="32">
        <f>IF(Weighting!$P$13&gt;0,B5197,"")</f>
        <v>1.0753983736000001</v>
      </c>
      <c r="B5197">
        <f>Weighting!$C$13</f>
        <v>1.0753983736000001</v>
      </c>
      <c r="C5197">
        <f>Weighting!$F$13</f>
        <v>1</v>
      </c>
      <c r="D5197">
        <f>IF(C5197=1,'Data Transformation'!$G$3+0.5*'Data Transformation'!$W$25,IF(C5198=1,D5198-'Data Transformation'!$W$25,FALSE))</f>
        <v>1.17</v>
      </c>
      <c r="E5197">
        <f t="array" ref="E5197">IF(ISLOGICAL(D5197),"",FREQUENCY(IF('Data Transformation'!$B$425:$B$8425='Bin Analysis'!$B5187,'Data Transformation'!$G$425:$G$8425),D5197))</f>
        <v>19</v>
      </c>
      <c r="F5197">
        <f t="shared" si="648"/>
        <v>5</v>
      </c>
      <c r="G5197">
        <f>Weighting!$H$13</f>
        <v>0</v>
      </c>
      <c r="H5197">
        <f t="array" ref="H5197">FREQUENCY(IF('Data Transformation'!$B$4:$B$8425=B5187,'Data Transformation'!$G$4:$G$8425),'Bin Analysis'!$B5197)</f>
        <v>20</v>
      </c>
      <c r="I5197">
        <f t="shared" si="649"/>
        <v>2</v>
      </c>
      <c r="J5197">
        <f t="shared" si="650"/>
        <v>1</v>
      </c>
      <c r="K5197">
        <f>J5197*Weighting!$W$13</f>
        <v>1</v>
      </c>
      <c r="M5197" s="14"/>
    </row>
    <row r="5198" spans="1:25" x14ac:dyDescent="0.45">
      <c r="A5198" s="32">
        <f>IF(Weighting!$P$14&gt;0,B5198,"")</f>
        <v>1.1810731703000001</v>
      </c>
      <c r="B5198">
        <f>Weighting!$C$14</f>
        <v>1.1810731703000001</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20</v>
      </c>
      <c r="I5198">
        <f t="shared" si="649"/>
        <v>0</v>
      </c>
      <c r="J5198">
        <f t="shared" si="650"/>
        <v>0</v>
      </c>
      <c r="K5198">
        <f>J5198*Weighting!$W$14</f>
        <v>0</v>
      </c>
      <c r="M5198" s="14"/>
    </row>
    <row r="5199" spans="1:25" x14ac:dyDescent="0.45">
      <c r="A5199" s="32">
        <f>IF(Weighting!$P$15&gt;0,B5199,"")</f>
        <v>1.2867489670000001</v>
      </c>
      <c r="B5199">
        <f>Weighting!$C$15</f>
        <v>1.2867489670000001</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20</v>
      </c>
      <c r="I5199">
        <f t="shared" si="649"/>
        <v>0</v>
      </c>
      <c r="J5199">
        <f t="shared" si="650"/>
        <v>0</v>
      </c>
      <c r="K5199">
        <f>J5199*Weighting!$W$15</f>
        <v>0</v>
      </c>
      <c r="M5199" s="14"/>
    </row>
    <row r="5200" spans="1:25" x14ac:dyDescent="0.45">
      <c r="A5200" s="32" t="str">
        <f>IF(Weighting!$P$16&gt;0,B5200,"")</f>
        <v/>
      </c>
      <c r="B5200">
        <f>Weighting!$C$16</f>
        <v>1.3924227637000002</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20</v>
      </c>
      <c r="I5200">
        <f t="shared" si="649"/>
        <v>0</v>
      </c>
      <c r="J5200">
        <f t="shared" si="650"/>
        <v>0</v>
      </c>
      <c r="K5200">
        <f>J5200*Weighting!$W$16</f>
        <v>0</v>
      </c>
      <c r="M5200" s="14"/>
    </row>
    <row r="5201" spans="1:25" x14ac:dyDescent="0.45">
      <c r="A5201" s="32" t="str">
        <f>IF(Weighting!$P$17&gt;0,B5201,"")</f>
        <v/>
      </c>
      <c r="B5201">
        <f>Weighting!$C$17</f>
        <v>1.4980975604000002</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20</v>
      </c>
      <c r="I5201">
        <f t="shared" si="649"/>
        <v>0</v>
      </c>
      <c r="J5201">
        <f t="shared" si="650"/>
        <v>0</v>
      </c>
      <c r="K5201">
        <f>J5201*Weighting!$W$17</f>
        <v>0</v>
      </c>
      <c r="M5201" s="14"/>
    </row>
    <row r="5202" spans="1:25" x14ac:dyDescent="0.45">
      <c r="A5202" s="32" t="str">
        <f>IF(Weighting!$P$18&gt;0,B5202,"")</f>
        <v/>
      </c>
      <c r="B5202">
        <f>Weighting!$C$18</f>
        <v>1.6037723571000002</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20</v>
      </c>
      <c r="I5202">
        <f t="shared" si="649"/>
        <v>0</v>
      </c>
      <c r="J5202">
        <f t="shared" si="650"/>
        <v>0</v>
      </c>
      <c r="K5202">
        <f>J5202*Weighting!$W$18</f>
        <v>0</v>
      </c>
      <c r="M5202" s="14"/>
    </row>
    <row r="5203" spans="1:25" x14ac:dyDescent="0.45">
      <c r="A5203" s="32" t="str">
        <f>IF(Weighting!$P$19&gt;0,B5203,"")</f>
        <v/>
      </c>
      <c r="B5203">
        <f>Weighting!$C$19</f>
        <v>1.7094471538000002</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20</v>
      </c>
      <c r="I5203">
        <f t="shared" si="649"/>
        <v>0</v>
      </c>
      <c r="J5203">
        <f t="shared" si="650"/>
        <v>0</v>
      </c>
      <c r="K5203">
        <f>J5203*Weighting!$W$19</f>
        <v>0</v>
      </c>
      <c r="M5203" s="14"/>
    </row>
    <row r="5204" spans="1:25" x14ac:dyDescent="0.45">
      <c r="A5204" s="32" t="str">
        <f>IF(Weighting!$P$20&gt;0,B5204,"")</f>
        <v/>
      </c>
      <c r="B5204">
        <f>Weighting!$C$20</f>
        <v>1.8151219505000002</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20</v>
      </c>
      <c r="I5204">
        <f t="shared" si="649"/>
        <v>0</v>
      </c>
      <c r="J5204">
        <f t="shared" si="650"/>
        <v>0</v>
      </c>
      <c r="K5204">
        <f>J5204*Weighting!$W$20</f>
        <v>0</v>
      </c>
      <c r="M5204" s="14"/>
    </row>
    <row r="5205" spans="1:25" x14ac:dyDescent="0.45">
      <c r="A5205" s="32" t="str">
        <f>IF(Weighting!$P$21&gt;0,B5205,"")</f>
        <v/>
      </c>
      <c r="B5205">
        <f>Weighting!$C$21</f>
        <v>1.9207967472000003</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20</v>
      </c>
      <c r="I5205">
        <f t="shared" si="649"/>
        <v>0</v>
      </c>
      <c r="J5205">
        <f t="shared" si="650"/>
        <v>0</v>
      </c>
      <c r="K5205">
        <f>J5205*Weighting!$W$21</f>
        <v>0</v>
      </c>
      <c r="M5205" s="14"/>
    </row>
    <row r="5206" spans="1:25" x14ac:dyDescent="0.45">
      <c r="A5206" s="32" t="str">
        <f>IF(Weighting!$P$22&gt;0,B5206,"")</f>
        <v/>
      </c>
      <c r="B5206">
        <f>Weighting!$C$22</f>
        <v>2.0264715439000001</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20</v>
      </c>
      <c r="I5206">
        <f t="shared" si="649"/>
        <v>0</v>
      </c>
      <c r="J5206">
        <f t="shared" si="650"/>
        <v>0</v>
      </c>
      <c r="K5206">
        <f>J5206*Weighting!$W$22</f>
        <v>0</v>
      </c>
      <c r="M5206" s="14"/>
    </row>
    <row r="5207" spans="1:25" x14ac:dyDescent="0.45">
      <c r="A5207" s="32" t="str">
        <f>IF(Weighting!$P$23&gt;0,B5207,"")</f>
        <v/>
      </c>
      <c r="B5207">
        <f>Weighting!$C$23</f>
        <v>2.1321463405999999</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20</v>
      </c>
      <c r="I5207">
        <f t="shared" si="649"/>
        <v>0</v>
      </c>
      <c r="J5207">
        <f t="shared" si="650"/>
        <v>0</v>
      </c>
      <c r="K5207">
        <f>J5207*Weighting!$W$23</f>
        <v>0</v>
      </c>
      <c r="M5207" s="14"/>
    </row>
    <row r="5208" spans="1:25" x14ac:dyDescent="0.45">
      <c r="A5208" s="32" t="str">
        <f>IF(Weighting!$P$24&gt;0,B5208,"")</f>
        <v/>
      </c>
      <c r="B5208">
        <f>Weighting!$C$24</f>
        <v>2.2378211372999997</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20</v>
      </c>
      <c r="I5208">
        <f t="shared" si="649"/>
        <v>0</v>
      </c>
      <c r="J5208">
        <f t="shared" si="650"/>
        <v>0</v>
      </c>
      <c r="K5208">
        <f>J5208*Weighting!$W$24</f>
        <v>0</v>
      </c>
      <c r="M5208" s="14"/>
    </row>
    <row r="5209" spans="1:25" x14ac:dyDescent="0.45">
      <c r="A5209" s="32" t="str">
        <f>IF(Weighting!$P$25&gt;0,B5209,"")</f>
        <v/>
      </c>
      <c r="B5209">
        <f>Weighting!$C$25</f>
        <v>2.3434959339999994</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20</v>
      </c>
      <c r="I5209">
        <f t="shared" si="649"/>
        <v>0</v>
      </c>
      <c r="J5209">
        <f t="shared" si="650"/>
        <v>0</v>
      </c>
      <c r="K5209">
        <f>J5209*Weighting!$W$25</f>
        <v>0</v>
      </c>
      <c r="M5209" s="14"/>
    </row>
    <row r="5210" spans="1:25" x14ac:dyDescent="0.45">
      <c r="O5210"/>
      <c r="P5210"/>
      <c r="Q5210"/>
      <c r="R5210"/>
    </row>
    <row r="5211" spans="1:25" ht="23.15" x14ac:dyDescent="0.6">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v>
      </c>
      <c r="P5211" s="27">
        <f>IF(M5211=FALSE,NA(),SUM(J5214:J5233)/Weighting!$S$5)</f>
        <v>0.6</v>
      </c>
      <c r="Q5211" s="27">
        <f>IF(M5211=FALSE,NA(),SUM(K5214:K5233)/Weighting!$S$6)</f>
        <v>0.56521739130434778</v>
      </c>
      <c r="R5211" s="27">
        <f>IF(M5211=FALSE,NA(),(VLOOKUP(1,G5214:K5233,3,FALSE))/(M5211-1))</f>
        <v>0.52631578947368418</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19</v>
      </c>
    </row>
    <row r="5212" spans="1:25" x14ac:dyDescent="0.45">
      <c r="A5212" s="14" t="s">
        <v>67</v>
      </c>
      <c r="B5212" t="s">
        <v>47</v>
      </c>
      <c r="C5212" t="s">
        <v>5</v>
      </c>
      <c r="D5212" t="s">
        <v>100</v>
      </c>
      <c r="E5212" t="s">
        <v>101</v>
      </c>
      <c r="F5212" t="s">
        <v>102</v>
      </c>
      <c r="G5212" t="s">
        <v>70</v>
      </c>
      <c r="H5212" t="s">
        <v>31</v>
      </c>
      <c r="I5212" t="s">
        <v>32</v>
      </c>
      <c r="J5212" t="s">
        <v>46</v>
      </c>
      <c r="K5212" s="14" t="s">
        <v>45</v>
      </c>
      <c r="M5212" s="14"/>
      <c r="X5212" s="2">
        <v>0</v>
      </c>
      <c r="Y5212" s="2">
        <v>0</v>
      </c>
    </row>
    <row r="5213" spans="1:25" x14ac:dyDescent="0.4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45">
      <c r="A5214" s="32">
        <f>IF(Weighting!$P$6&gt;0,B5214,"")</f>
        <v>0.3356747967</v>
      </c>
      <c r="B5214">
        <f>Weighting!$C$6</f>
        <v>0.3356747967</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10</v>
      </c>
      <c r="I5214">
        <f>H5214-H5213</f>
        <v>10</v>
      </c>
      <c r="J5214">
        <f>IF(I5214=0,0,1)</f>
        <v>1</v>
      </c>
      <c r="K5214">
        <f>J5214*Weighting!$W$6</f>
        <v>1</v>
      </c>
      <c r="M5214" s="14"/>
    </row>
    <row r="5215" spans="1:25" x14ac:dyDescent="0.45">
      <c r="A5215" s="32">
        <f>IF(Weighting!$P$7&gt;0,B5215,"")</f>
        <v>0.44134959340000002</v>
      </c>
      <c r="B5215">
        <f>Weighting!$C$7</f>
        <v>0.44134959340000002</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11</v>
      </c>
      <c r="I5215">
        <f t="shared" ref="I5215:I5233" si="652">H5215-H5214</f>
        <v>1</v>
      </c>
      <c r="J5215">
        <f>IF(I5215=0,0,1)</f>
        <v>1</v>
      </c>
      <c r="K5215">
        <f>J5215*Weighting!$W$7</f>
        <v>2</v>
      </c>
      <c r="M5215" s="14"/>
    </row>
    <row r="5216" spans="1:25" x14ac:dyDescent="0.45">
      <c r="A5216" s="32">
        <f>IF(Weighting!$P$8&gt;0,B5216,"")</f>
        <v>0.54702439010000004</v>
      </c>
      <c r="B5216">
        <f>Weighting!$C$8</f>
        <v>0.54702439010000004</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15</v>
      </c>
      <c r="I5216">
        <f t="shared" si="652"/>
        <v>4</v>
      </c>
      <c r="J5216">
        <f t="shared" ref="J5216:J5233" si="653">IF(I5216=0,0,1)</f>
        <v>1</v>
      </c>
      <c r="K5216">
        <f>J5216*Weighting!$W$8</f>
        <v>3</v>
      </c>
      <c r="M5216" s="14"/>
    </row>
    <row r="5217" spans="1:13" x14ac:dyDescent="0.45">
      <c r="A5217" s="32">
        <f>IF(Weighting!$P$9&gt;0,B5217,"")</f>
        <v>0.65269918680000005</v>
      </c>
      <c r="B5217" s="50">
        <f>Weighting!$C$9</f>
        <v>0.65269918680000005</v>
      </c>
      <c r="C5217">
        <f>Weighting!$F$9</f>
        <v>0</v>
      </c>
      <c r="D5217" t="b">
        <f>IF(C5217=1,'Data Transformation'!$G$3+0.5*'Data Transformation'!$W$25,IF(C5218=1,D5218-'Data Transformation'!$W$25,FALSE))</f>
        <v>0</v>
      </c>
      <c r="E5217" t="str">
        <f t="array" ref="E5217">IF(ISLOGICAL(D5217),"",FREQUENCY(IF('Data Transformation'!$B$425:$B$8425='Bin Analysis'!$B5211,'Data Transformation'!$G$425:$G$8425),D5217))</f>
        <v/>
      </c>
      <c r="F5217" t="str">
        <f t="shared" si="651"/>
        <v/>
      </c>
      <c r="G5217">
        <f>Weighting!$H$9</f>
        <v>0</v>
      </c>
      <c r="H5217">
        <f t="array" ref="H5217">FREQUENCY(IF('Data Transformation'!$B$4:$B$8425=B5211,'Data Transformation'!$G$4:$G$8425),'Bin Analysis'!$B5217)</f>
        <v>16</v>
      </c>
      <c r="I5217">
        <f t="shared" si="652"/>
        <v>1</v>
      </c>
      <c r="J5217">
        <f t="shared" si="653"/>
        <v>1</v>
      </c>
      <c r="K5217">
        <f>J5217*Weighting!$W$9</f>
        <v>3</v>
      </c>
      <c r="M5217" s="14"/>
    </row>
    <row r="5218" spans="1:13" x14ac:dyDescent="0.45">
      <c r="A5218" s="32">
        <f>IF(Weighting!$P$10&gt;0,B5218,"")</f>
        <v>0.75837398350000007</v>
      </c>
      <c r="B5218">
        <f>Weighting!$C$10</f>
        <v>0.75837398350000007</v>
      </c>
      <c r="C5218">
        <f>Weighting!$F$10</f>
        <v>0</v>
      </c>
      <c r="D5218" t="b">
        <f>IF(C5218=1,'Data Transformation'!$G$3+0.5*'Data Transformation'!$W$25,IF(C5219=1,D5219-'Data Transformation'!$W$25,FALSE))</f>
        <v>0</v>
      </c>
      <c r="E5218" t="str">
        <f t="array" ref="E5218">IF(ISLOGICAL(D5218),"",FREQUENCY(IF('Data Transformation'!$B$425:$B$8425='Bin Analysis'!$B5211,'Data Transformation'!$G$425:$G$8425),D5218))</f>
        <v/>
      </c>
      <c r="F5218" t="str">
        <f t="shared" si="651"/>
        <v/>
      </c>
      <c r="G5218">
        <f>Weighting!$H$10</f>
        <v>0</v>
      </c>
      <c r="H5218">
        <f t="array" ref="H5218">FREQUENCY(IF('Data Transformation'!$B$4:$B$8425=B5211,'Data Transformation'!$G$4:$G$8425),'Bin Analysis'!$B5218)</f>
        <v>19</v>
      </c>
      <c r="I5218">
        <f t="shared" si="652"/>
        <v>3</v>
      </c>
      <c r="J5218">
        <f t="shared" si="653"/>
        <v>1</v>
      </c>
      <c r="K5218">
        <f>J5218*Weighting!$W$10</f>
        <v>3</v>
      </c>
      <c r="M5218" s="14"/>
    </row>
    <row r="5219" spans="1:13" x14ac:dyDescent="0.45">
      <c r="A5219" s="32">
        <f>IF(Weighting!$P$11&gt;0,B5219,"")</f>
        <v>0.86404878020000009</v>
      </c>
      <c r="B5219">
        <f>Weighting!$C$11</f>
        <v>0.86404878020000009</v>
      </c>
      <c r="C5219">
        <f>Weighting!$F$11</f>
        <v>0</v>
      </c>
      <c r="D5219" t="b">
        <f>IF(C5219=1,'Data Transformation'!$G$3+0.5*'Data Transformation'!$W$25,IF(C5220=1,D5220-'Data Transformation'!$W$25,FALSE))</f>
        <v>0</v>
      </c>
      <c r="E5219" t="str">
        <f t="array" ref="E5219">IF(ISLOGICAL(D5219),"",FREQUENCY(IF('Data Transformation'!$B$425:$B$8425='Bin Analysis'!$B5211,'Data Transformation'!$G$425:$G$8425),D5219))</f>
        <v/>
      </c>
      <c r="F5219" t="str">
        <f t="shared" si="651"/>
        <v/>
      </c>
      <c r="G5219">
        <f>Weighting!$H$11</f>
        <v>0</v>
      </c>
      <c r="H5219">
        <f t="array" ref="H5219">FREQUENCY(IF('Data Transformation'!$B$4:$B$8425=B5211,'Data Transformation'!$G$4:$G$8425),'Bin Analysis'!$B5219)</f>
        <v>19</v>
      </c>
      <c r="I5219">
        <f t="shared" si="652"/>
        <v>0</v>
      </c>
      <c r="J5219">
        <f t="shared" si="653"/>
        <v>0</v>
      </c>
      <c r="K5219">
        <f>J5219*Weighting!$W$11</f>
        <v>0</v>
      </c>
      <c r="M5219" s="14"/>
    </row>
    <row r="5220" spans="1:13" x14ac:dyDescent="0.45">
      <c r="A5220" s="32">
        <f>IF(Weighting!$P$12&gt;0,B5220,"")</f>
        <v>0.96972357690000011</v>
      </c>
      <c r="B5220">
        <f>Weighting!$C$12</f>
        <v>0.96972357690000011</v>
      </c>
      <c r="C5220">
        <f>Weighting!$F$12</f>
        <v>0</v>
      </c>
      <c r="D5220">
        <f>IF(C5220=1,'Data Transformation'!$G$3+0.5*'Data Transformation'!$W$25,IF(C5221=1,D5221-'Data Transformation'!$W$25,FALSE))</f>
        <v>0.76999999999999991</v>
      </c>
      <c r="E5220">
        <f t="array" ref="E5220">IF(ISLOGICAL(D5220),"",FREQUENCY(IF('Data Transformation'!$B$425:$B$8425='Bin Analysis'!$B5211,'Data Transformation'!$G$425:$G$8425),D5220))</f>
        <v>19</v>
      </c>
      <c r="F5220" t="e">
        <f t="shared" si="651"/>
        <v>#VALUE!</v>
      </c>
      <c r="G5220">
        <f>Weighting!$H$12</f>
        <v>0</v>
      </c>
      <c r="H5220">
        <f t="array" ref="H5220">FREQUENCY(IF('Data Transformation'!$B$4:$B$8425=B5211,'Data Transformation'!$G$4:$G$8425),'Bin Analysis'!$B5220)</f>
        <v>19</v>
      </c>
      <c r="I5220">
        <f t="shared" si="652"/>
        <v>0</v>
      </c>
      <c r="J5220">
        <f t="shared" si="653"/>
        <v>0</v>
      </c>
      <c r="K5220">
        <f>J5220*Weighting!$W$12</f>
        <v>0</v>
      </c>
      <c r="M5220" s="14"/>
    </row>
    <row r="5221" spans="1:13" x14ac:dyDescent="0.45">
      <c r="A5221" s="32">
        <f>IF(Weighting!$P$13&gt;0,B5221,"")</f>
        <v>1.0753983736000001</v>
      </c>
      <c r="B5221">
        <f>Weighting!$C$13</f>
        <v>1.0753983736000001</v>
      </c>
      <c r="C5221">
        <f>Weighting!$F$13</f>
        <v>1</v>
      </c>
      <c r="D5221">
        <f>IF(C5221=1,'Data Transformation'!$G$3+0.5*'Data Transformation'!$W$25,IF(C5222=1,D5222-'Data Transformation'!$W$25,FALSE))</f>
        <v>1.17</v>
      </c>
      <c r="E5221">
        <f t="array" ref="E5221">IF(ISLOGICAL(D5221),"",FREQUENCY(IF('Data Transformation'!$B$425:$B$8425='Bin Analysis'!$B5211,'Data Transformation'!$G$425:$G$8425),D5221))</f>
        <v>19</v>
      </c>
      <c r="F5221">
        <f t="shared" si="651"/>
        <v>0</v>
      </c>
      <c r="G5221">
        <f>Weighting!$H$13</f>
        <v>0</v>
      </c>
      <c r="H5221">
        <f t="array" ref="H5221">FREQUENCY(IF('Data Transformation'!$B$4:$B$8425=B5211,'Data Transformation'!$G$4:$G$8425),'Bin Analysis'!$B5221)</f>
        <v>20</v>
      </c>
      <c r="I5221">
        <f t="shared" si="652"/>
        <v>1</v>
      </c>
      <c r="J5221">
        <f t="shared" si="653"/>
        <v>1</v>
      </c>
      <c r="K5221">
        <f>J5221*Weighting!$W$13</f>
        <v>1</v>
      </c>
      <c r="M5221" s="14"/>
    </row>
    <row r="5222" spans="1:13" x14ac:dyDescent="0.45">
      <c r="A5222" s="32">
        <f>IF(Weighting!$P$14&gt;0,B5222,"")</f>
        <v>1.1810731703000001</v>
      </c>
      <c r="B5222">
        <f>Weighting!$C$14</f>
        <v>1.1810731703000001</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45">
      <c r="A5223" s="32">
        <f>IF(Weighting!$P$15&gt;0,B5223,"")</f>
        <v>1.2867489670000001</v>
      </c>
      <c r="B5223">
        <f>Weighting!$C$15</f>
        <v>1.2867489670000001</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45">
      <c r="A5224" s="32" t="str">
        <f>IF(Weighting!$P$16&gt;0,B5224,"")</f>
        <v/>
      </c>
      <c r="B5224">
        <f>Weighting!$C$16</f>
        <v>1.3924227637000002</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45">
      <c r="A5225" s="32" t="str">
        <f>IF(Weighting!$P$17&gt;0,B5225,"")</f>
        <v/>
      </c>
      <c r="B5225">
        <f>Weighting!$C$17</f>
        <v>1.4980975604000002</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45">
      <c r="A5226" s="32" t="str">
        <f>IF(Weighting!$P$18&gt;0,B5226,"")</f>
        <v/>
      </c>
      <c r="B5226">
        <f>Weighting!$C$18</f>
        <v>1.6037723571000002</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45">
      <c r="A5227" s="32" t="str">
        <f>IF(Weighting!$P$19&gt;0,B5227,"")</f>
        <v/>
      </c>
      <c r="B5227">
        <f>Weighting!$C$19</f>
        <v>1.7094471538000002</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45">
      <c r="A5228" s="32" t="str">
        <f>IF(Weighting!$P$20&gt;0,B5228,"")</f>
        <v/>
      </c>
      <c r="B5228">
        <f>Weighting!$C$20</f>
        <v>1.8151219505000002</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45">
      <c r="A5229" s="32" t="str">
        <f>IF(Weighting!$P$21&gt;0,B5229,"")</f>
        <v/>
      </c>
      <c r="B5229">
        <f>Weighting!$C$21</f>
        <v>1.9207967472000003</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45">
      <c r="A5230" s="32" t="str">
        <f>IF(Weighting!$P$22&gt;0,B5230,"")</f>
        <v/>
      </c>
      <c r="B5230">
        <f>Weighting!$C$22</f>
        <v>2.0264715439000001</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45">
      <c r="A5231" s="32" t="str">
        <f>IF(Weighting!$P$23&gt;0,B5231,"")</f>
        <v/>
      </c>
      <c r="B5231">
        <f>Weighting!$C$23</f>
        <v>2.1321463405999999</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45">
      <c r="A5232" s="32" t="str">
        <f>IF(Weighting!$P$24&gt;0,B5232,"")</f>
        <v/>
      </c>
      <c r="B5232">
        <f>Weighting!$C$24</f>
        <v>2.2378211372999997</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45">
      <c r="A5233" s="32" t="str">
        <f>IF(Weighting!$P$25&gt;0,B5233,"")</f>
        <v/>
      </c>
      <c r="B5233">
        <f>Weighting!$C$25</f>
        <v>2.3434959339999994</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45">
      <c r="O5234"/>
      <c r="P5234"/>
      <c r="Q5234"/>
      <c r="R5234"/>
    </row>
    <row r="5235" spans="1:25" ht="23.15" x14ac:dyDescent="0.6">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19</v>
      </c>
      <c r="N5235" s="27">
        <f>IF('Input and Summary Results'!$J$16="minimum",'Bin Analysis'!X5236/(M5235-1),'Bin Analysis'!Y5235/('Bin Analysis'!M5235-1))</f>
        <v>0</v>
      </c>
      <c r="O5235" s="27">
        <f>IF(M5235=FALSE,NA(),(VLOOKUP(1,C5238:K5257,4,FALSE))/(M5235-1))</f>
        <v>0.77777777777777779</v>
      </c>
      <c r="P5235" s="27">
        <f>IF(M5235=FALSE,NA(),SUM(J5238:J5257)/Weighting!$S$5)</f>
        <v>0.6</v>
      </c>
      <c r="Q5235" s="27">
        <f>IF(M5235=FALSE,NA(),SUM(K5238:K5257)/Weighting!$S$6)</f>
        <v>0.56521739130434778</v>
      </c>
      <c r="R5235" s="27">
        <f>IF(M5235=FALSE,NA(),(VLOOKUP(1,G5238:K5257,3,FALSE))/(M5235-1))</f>
        <v>5.5555555555555552E-2</v>
      </c>
      <c r="S5235" s="22" t="str">
        <f>IF(M5235=FALSE,NA(),IF(SUM(J5238:J5257)=2,"yes","no"))</f>
        <v>no</v>
      </c>
      <c r="X5235" s="2" cm="2">
        <f t="array" ref="X5235:X5236">FREQUENCY(IF('Data Transformation'!$B$425:$B$6424='Bin Analysis'!L5235,'Data Transformation'!$G$425:$G$6424),'Data Transformation'!$U$11)</f>
        <v>18</v>
      </c>
      <c r="Y5235" s="2" cm="2">
        <f t="array" ref="Y5235:Y5236">FREQUENCY(IF('Data Transformation'!$B$425:$B$6424='Bin Analysis'!L5235,'Data Transformation'!$G$425:$G$6424),'Data Transformation'!$U$12)</f>
        <v>4</v>
      </c>
    </row>
    <row r="5236" spans="1:25" x14ac:dyDescent="0.45">
      <c r="A5236" s="14" t="s">
        <v>67</v>
      </c>
      <c r="B5236" t="s">
        <v>47</v>
      </c>
      <c r="C5236" t="s">
        <v>5</v>
      </c>
      <c r="D5236" t="s">
        <v>100</v>
      </c>
      <c r="E5236" t="s">
        <v>101</v>
      </c>
      <c r="F5236" t="s">
        <v>102</v>
      </c>
      <c r="G5236" t="s">
        <v>70</v>
      </c>
      <c r="H5236" t="s">
        <v>31</v>
      </c>
      <c r="I5236" t="s">
        <v>32</v>
      </c>
      <c r="J5236" t="s">
        <v>46</v>
      </c>
      <c r="K5236" s="14" t="s">
        <v>45</v>
      </c>
      <c r="M5236" s="14"/>
      <c r="X5236" s="2">
        <v>0</v>
      </c>
      <c r="Y5236" s="2">
        <v>14</v>
      </c>
    </row>
    <row r="5237" spans="1:25" x14ac:dyDescent="0.4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45">
      <c r="A5238" s="32">
        <f>IF(Weighting!$P$6&gt;0,B5238,"")</f>
        <v>0.3356747967</v>
      </c>
      <c r="B5238">
        <f>Weighting!$C$6</f>
        <v>0.3356747967</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45">
      <c r="A5239" s="32">
        <f>IF(Weighting!$P$7&gt;0,B5239,"")</f>
        <v>0.44134959340000002</v>
      </c>
      <c r="B5239">
        <f>Weighting!$C$7</f>
        <v>0.44134959340000002</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1</v>
      </c>
      <c r="I5239">
        <f t="shared" ref="I5239:I5257" si="655">H5239-H5238</f>
        <v>0</v>
      </c>
      <c r="J5239">
        <f>IF(I5239=0,0,1)</f>
        <v>0</v>
      </c>
      <c r="K5239">
        <f>J5239*Weighting!$W$7</f>
        <v>0</v>
      </c>
      <c r="M5239" s="14"/>
    </row>
    <row r="5240" spans="1:25" x14ac:dyDescent="0.45">
      <c r="A5240" s="32">
        <f>IF(Weighting!$P$8&gt;0,B5240,"")</f>
        <v>0.54702439010000004</v>
      </c>
      <c r="B5240">
        <f>Weighting!$C$8</f>
        <v>0.54702439010000004</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1</v>
      </c>
      <c r="I5240">
        <f t="shared" si="655"/>
        <v>0</v>
      </c>
      <c r="J5240">
        <f t="shared" ref="J5240:J5257" si="656">IF(I5240=0,0,1)</f>
        <v>0</v>
      </c>
      <c r="K5240">
        <f>J5240*Weighting!$W$8</f>
        <v>0</v>
      </c>
      <c r="M5240" s="14"/>
    </row>
    <row r="5241" spans="1:25" x14ac:dyDescent="0.45">
      <c r="A5241" s="32">
        <f>IF(Weighting!$P$9&gt;0,B5241,"")</f>
        <v>0.65269918680000005</v>
      </c>
      <c r="B5241" s="50">
        <f>Weighting!$C$9</f>
        <v>0.65269918680000005</v>
      </c>
      <c r="C5241">
        <f>Weighting!$F$9</f>
        <v>0</v>
      </c>
      <c r="D5241" t="b">
        <f>IF(C5241=1,'Data Transformation'!$G$3+0.5*'Data Transformation'!$W$25,IF(C5242=1,D5242-'Data Transformation'!$W$25,FALSE))</f>
        <v>0</v>
      </c>
      <c r="E5241" t="str">
        <f t="array" ref="E5241">IF(ISLOGICAL(D5241),"",FREQUENCY(IF('Data Transformation'!$B$425:$B$8425='Bin Analysis'!$B5235,'Data Transformation'!$G$425:$G$8425),D5241))</f>
        <v/>
      </c>
      <c r="F5241" t="str">
        <f t="shared" si="654"/>
        <v/>
      </c>
      <c r="G5241">
        <f>Weighting!$H$9</f>
        <v>0</v>
      </c>
      <c r="H5241">
        <f t="array" ref="H5241">FREQUENCY(IF('Data Transformation'!$B$4:$B$8425=B5235,'Data Transformation'!$G$4:$G$8425),'Bin Analysis'!$B5241)</f>
        <v>2</v>
      </c>
      <c r="I5241">
        <f t="shared" si="655"/>
        <v>1</v>
      </c>
      <c r="J5241">
        <f t="shared" si="656"/>
        <v>1</v>
      </c>
      <c r="K5241">
        <f>J5241*Weighting!$W$9</f>
        <v>3</v>
      </c>
      <c r="M5241" s="14"/>
    </row>
    <row r="5242" spans="1:25" x14ac:dyDescent="0.45">
      <c r="A5242" s="32">
        <f>IF(Weighting!$P$10&gt;0,B5242,"")</f>
        <v>0.75837398350000007</v>
      </c>
      <c r="B5242">
        <f>Weighting!$C$10</f>
        <v>0.75837398350000007</v>
      </c>
      <c r="C5242">
        <f>Weighting!$F$10</f>
        <v>0</v>
      </c>
      <c r="D5242" t="b">
        <f>IF(C5242=1,'Data Transformation'!$G$3+0.5*'Data Transformation'!$W$25,IF(C5243=1,D5243-'Data Transformation'!$W$25,FALSE))</f>
        <v>0</v>
      </c>
      <c r="E5242" t="str">
        <f t="array" ref="E5242">IF(ISLOGICAL(D5242),"",FREQUENCY(IF('Data Transformation'!$B$425:$B$8425='Bin Analysis'!$B5235,'Data Transformation'!$G$425:$G$8425),D5242))</f>
        <v/>
      </c>
      <c r="F5242" t="str">
        <f t="shared" si="654"/>
        <v/>
      </c>
      <c r="G5242">
        <f>Weighting!$H$10</f>
        <v>0</v>
      </c>
      <c r="H5242">
        <f t="array" ref="H5242">FREQUENCY(IF('Data Transformation'!$B$4:$B$8425=B5235,'Data Transformation'!$G$4:$G$8425),'Bin Analysis'!$B5242)</f>
        <v>4</v>
      </c>
      <c r="I5242">
        <f t="shared" si="655"/>
        <v>2</v>
      </c>
      <c r="J5242">
        <f t="shared" si="656"/>
        <v>1</v>
      </c>
      <c r="K5242">
        <f>J5242*Weighting!$W$10</f>
        <v>3</v>
      </c>
      <c r="M5242" s="14"/>
    </row>
    <row r="5243" spans="1:25" x14ac:dyDescent="0.45">
      <c r="A5243" s="32">
        <f>IF(Weighting!$P$11&gt;0,B5243,"")</f>
        <v>0.86404878020000009</v>
      </c>
      <c r="B5243">
        <f>Weighting!$C$11</f>
        <v>0.86404878020000009</v>
      </c>
      <c r="C5243">
        <f>Weighting!$F$11</f>
        <v>0</v>
      </c>
      <c r="D5243" t="b">
        <f>IF(C5243=1,'Data Transformation'!$G$3+0.5*'Data Transformation'!$W$25,IF(C5244=1,D5244-'Data Transformation'!$W$25,FALSE))</f>
        <v>0</v>
      </c>
      <c r="E5243" t="str">
        <f t="array" ref="E5243">IF(ISLOGICAL(D5243),"",FREQUENCY(IF('Data Transformation'!$B$425:$B$8425='Bin Analysis'!$B5235,'Data Transformation'!$G$425:$G$8425),D5243))</f>
        <v/>
      </c>
      <c r="F5243" t="str">
        <f t="shared" si="654"/>
        <v/>
      </c>
      <c r="G5243">
        <f>Weighting!$H$11</f>
        <v>0</v>
      </c>
      <c r="H5243">
        <f t="array" ref="H5243">FREQUENCY(IF('Data Transformation'!$B$4:$B$8425=B5235,'Data Transformation'!$G$4:$G$8425),'Bin Analysis'!$B5243)</f>
        <v>5</v>
      </c>
      <c r="I5243">
        <f t="shared" si="655"/>
        <v>1</v>
      </c>
      <c r="J5243">
        <f t="shared" si="656"/>
        <v>1</v>
      </c>
      <c r="K5243">
        <f>J5243*Weighting!$W$11</f>
        <v>3</v>
      </c>
      <c r="M5243" s="14"/>
    </row>
    <row r="5244" spans="1:25" x14ac:dyDescent="0.45">
      <c r="A5244" s="32">
        <f>IF(Weighting!$P$12&gt;0,B5244,"")</f>
        <v>0.96972357690000011</v>
      </c>
      <c r="B5244">
        <f>Weighting!$C$12</f>
        <v>0.96972357690000011</v>
      </c>
      <c r="C5244">
        <f>Weighting!$F$12</f>
        <v>0</v>
      </c>
      <c r="D5244">
        <f>IF(C5244=1,'Data Transformation'!$G$3+0.5*'Data Transformation'!$W$25,IF(C5245=1,D5245-'Data Transformation'!$W$25,FALSE))</f>
        <v>0.76999999999999991</v>
      </c>
      <c r="E5244">
        <f t="array" ref="E5244">IF(ISLOGICAL(D5244),"",FREQUENCY(IF('Data Transformation'!$B$425:$B$8425='Bin Analysis'!$B5235,'Data Transformation'!$G$425:$G$8425),D5244))</f>
        <v>4</v>
      </c>
      <c r="F5244" t="e">
        <f t="shared" si="654"/>
        <v>#VALUE!</v>
      </c>
      <c r="G5244">
        <f>Weighting!$H$12</f>
        <v>0</v>
      </c>
      <c r="H5244">
        <f t="array" ref="H5244">FREQUENCY(IF('Data Transformation'!$B$4:$B$8425=B5235,'Data Transformation'!$G$4:$G$8425),'Bin Analysis'!$B5244)</f>
        <v>12</v>
      </c>
      <c r="I5244">
        <f t="shared" si="655"/>
        <v>7</v>
      </c>
      <c r="J5244">
        <f t="shared" si="656"/>
        <v>1</v>
      </c>
      <c r="K5244">
        <f>J5244*Weighting!$W$12</f>
        <v>2</v>
      </c>
      <c r="M5244" s="14"/>
    </row>
    <row r="5245" spans="1:25" x14ac:dyDescent="0.45">
      <c r="A5245" s="32">
        <f>IF(Weighting!$P$13&gt;0,B5245,"")</f>
        <v>1.0753983736000001</v>
      </c>
      <c r="B5245">
        <f>Weighting!$C$13</f>
        <v>1.0753983736000001</v>
      </c>
      <c r="C5245">
        <f>Weighting!$F$13</f>
        <v>1</v>
      </c>
      <c r="D5245">
        <f>IF(C5245=1,'Data Transformation'!$G$3+0.5*'Data Transformation'!$W$25,IF(C5246=1,D5246-'Data Transformation'!$W$25,FALSE))</f>
        <v>1.17</v>
      </c>
      <c r="E5245">
        <f t="array" ref="E5245">IF(ISLOGICAL(D5245),"",FREQUENCY(IF('Data Transformation'!$B$425:$B$8425='Bin Analysis'!$B5235,'Data Transformation'!$G$425:$G$8425),D5245))</f>
        <v>18</v>
      </c>
      <c r="F5245">
        <f t="shared" si="654"/>
        <v>14</v>
      </c>
      <c r="G5245">
        <f>Weighting!$H$13</f>
        <v>0</v>
      </c>
      <c r="H5245">
        <f t="array" ref="H5245">FREQUENCY(IF('Data Transformation'!$B$4:$B$8425=B5235,'Data Transformation'!$G$4:$G$8425),'Bin Analysis'!$B5245)</f>
        <v>19</v>
      </c>
      <c r="I5245">
        <f t="shared" si="655"/>
        <v>7</v>
      </c>
      <c r="J5245">
        <f t="shared" si="656"/>
        <v>1</v>
      </c>
      <c r="K5245">
        <f>J5245*Weighting!$W$13</f>
        <v>1</v>
      </c>
      <c r="M5245" s="14"/>
    </row>
    <row r="5246" spans="1:25" x14ac:dyDescent="0.45">
      <c r="A5246" s="32">
        <f>IF(Weighting!$P$14&gt;0,B5246,"")</f>
        <v>1.1810731703000001</v>
      </c>
      <c r="B5246">
        <f>Weighting!$C$14</f>
        <v>1.1810731703000001</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19</v>
      </c>
      <c r="I5246">
        <f t="shared" si="655"/>
        <v>0</v>
      </c>
      <c r="J5246">
        <f t="shared" si="656"/>
        <v>0</v>
      </c>
      <c r="K5246">
        <f>J5246*Weighting!$W$14</f>
        <v>0</v>
      </c>
      <c r="M5246" s="14"/>
    </row>
    <row r="5247" spans="1:25" x14ac:dyDescent="0.45">
      <c r="A5247" s="32">
        <f>IF(Weighting!$P$15&gt;0,B5247,"")</f>
        <v>1.2867489670000001</v>
      </c>
      <c r="B5247">
        <f>Weighting!$C$15</f>
        <v>1.2867489670000001</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19</v>
      </c>
      <c r="I5247">
        <f t="shared" si="655"/>
        <v>0</v>
      </c>
      <c r="J5247">
        <f t="shared" si="656"/>
        <v>0</v>
      </c>
      <c r="K5247">
        <f>J5247*Weighting!$W$15</f>
        <v>0</v>
      </c>
      <c r="M5247" s="14"/>
    </row>
    <row r="5248" spans="1:25" x14ac:dyDescent="0.45">
      <c r="A5248" s="32" t="str">
        <f>IF(Weighting!$P$16&gt;0,B5248,"")</f>
        <v/>
      </c>
      <c r="B5248">
        <f>Weighting!$C$16</f>
        <v>1.3924227637000002</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19</v>
      </c>
      <c r="I5248">
        <f t="shared" si="655"/>
        <v>0</v>
      </c>
      <c r="J5248">
        <f t="shared" si="656"/>
        <v>0</v>
      </c>
      <c r="K5248">
        <f>J5248*Weighting!$W$16</f>
        <v>0</v>
      </c>
      <c r="M5248" s="14"/>
    </row>
    <row r="5249" spans="1:25" x14ac:dyDescent="0.45">
      <c r="A5249" s="32" t="str">
        <f>IF(Weighting!$P$17&gt;0,B5249,"")</f>
        <v/>
      </c>
      <c r="B5249">
        <f>Weighting!$C$17</f>
        <v>1.4980975604000002</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19</v>
      </c>
      <c r="I5249">
        <f t="shared" si="655"/>
        <v>0</v>
      </c>
      <c r="J5249">
        <f t="shared" si="656"/>
        <v>0</v>
      </c>
      <c r="K5249">
        <f>J5249*Weighting!$W$17</f>
        <v>0</v>
      </c>
      <c r="M5249" s="14"/>
    </row>
    <row r="5250" spans="1:25" x14ac:dyDescent="0.45">
      <c r="A5250" s="32" t="str">
        <f>IF(Weighting!$P$18&gt;0,B5250,"")</f>
        <v/>
      </c>
      <c r="B5250">
        <f>Weighting!$C$18</f>
        <v>1.6037723571000002</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19</v>
      </c>
      <c r="I5250">
        <f t="shared" si="655"/>
        <v>0</v>
      </c>
      <c r="J5250">
        <f t="shared" si="656"/>
        <v>0</v>
      </c>
      <c r="K5250">
        <f>J5250*Weighting!$W$18</f>
        <v>0</v>
      </c>
      <c r="M5250" s="14"/>
    </row>
    <row r="5251" spans="1:25" x14ac:dyDescent="0.45">
      <c r="A5251" s="32" t="str">
        <f>IF(Weighting!$P$19&gt;0,B5251,"")</f>
        <v/>
      </c>
      <c r="B5251">
        <f>Weighting!$C$19</f>
        <v>1.7094471538000002</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19</v>
      </c>
      <c r="I5251">
        <f t="shared" si="655"/>
        <v>0</v>
      </c>
      <c r="J5251">
        <f t="shared" si="656"/>
        <v>0</v>
      </c>
      <c r="K5251">
        <f>J5251*Weighting!$W$19</f>
        <v>0</v>
      </c>
      <c r="M5251" s="14"/>
    </row>
    <row r="5252" spans="1:25" x14ac:dyDescent="0.45">
      <c r="A5252" s="32" t="str">
        <f>IF(Weighting!$P$20&gt;0,B5252,"")</f>
        <v/>
      </c>
      <c r="B5252">
        <f>Weighting!$C$20</f>
        <v>1.8151219505000002</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19</v>
      </c>
      <c r="I5252">
        <f t="shared" si="655"/>
        <v>0</v>
      </c>
      <c r="J5252">
        <f t="shared" si="656"/>
        <v>0</v>
      </c>
      <c r="K5252">
        <f>J5252*Weighting!$W$20</f>
        <v>0</v>
      </c>
      <c r="M5252" s="14"/>
    </row>
    <row r="5253" spans="1:25" x14ac:dyDescent="0.45">
      <c r="A5253" s="32" t="str">
        <f>IF(Weighting!$P$21&gt;0,B5253,"")</f>
        <v/>
      </c>
      <c r="B5253">
        <f>Weighting!$C$21</f>
        <v>1.9207967472000003</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19</v>
      </c>
      <c r="I5253">
        <f t="shared" si="655"/>
        <v>0</v>
      </c>
      <c r="J5253">
        <f t="shared" si="656"/>
        <v>0</v>
      </c>
      <c r="K5253">
        <f>J5253*Weighting!$W$21</f>
        <v>0</v>
      </c>
      <c r="M5253" s="14"/>
    </row>
    <row r="5254" spans="1:25" x14ac:dyDescent="0.45">
      <c r="A5254" s="32" t="str">
        <f>IF(Weighting!$P$22&gt;0,B5254,"")</f>
        <v/>
      </c>
      <c r="B5254">
        <f>Weighting!$C$22</f>
        <v>2.0264715439000001</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19</v>
      </c>
      <c r="I5254">
        <f t="shared" si="655"/>
        <v>0</v>
      </c>
      <c r="J5254">
        <f t="shared" si="656"/>
        <v>0</v>
      </c>
      <c r="K5254">
        <f>J5254*Weighting!$W$22</f>
        <v>0</v>
      </c>
      <c r="M5254" s="14"/>
    </row>
    <row r="5255" spans="1:25" x14ac:dyDescent="0.45">
      <c r="A5255" s="32" t="str">
        <f>IF(Weighting!$P$23&gt;0,B5255,"")</f>
        <v/>
      </c>
      <c r="B5255">
        <f>Weighting!$C$23</f>
        <v>2.1321463405999999</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19</v>
      </c>
      <c r="I5255">
        <f t="shared" si="655"/>
        <v>0</v>
      </c>
      <c r="J5255">
        <f t="shared" si="656"/>
        <v>0</v>
      </c>
      <c r="K5255">
        <f>J5255*Weighting!$W$23</f>
        <v>0</v>
      </c>
      <c r="M5255" s="14"/>
    </row>
    <row r="5256" spans="1:25" x14ac:dyDescent="0.45">
      <c r="A5256" s="32" t="str">
        <f>IF(Weighting!$P$24&gt;0,B5256,"")</f>
        <v/>
      </c>
      <c r="B5256">
        <f>Weighting!$C$24</f>
        <v>2.2378211372999997</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19</v>
      </c>
      <c r="I5256">
        <f t="shared" si="655"/>
        <v>0</v>
      </c>
      <c r="J5256">
        <f t="shared" si="656"/>
        <v>0</v>
      </c>
      <c r="K5256">
        <f>J5256*Weighting!$W$24</f>
        <v>0</v>
      </c>
      <c r="M5256" s="14"/>
    </row>
    <row r="5257" spans="1:25" x14ac:dyDescent="0.45">
      <c r="A5257" s="32" t="str">
        <f>IF(Weighting!$P$25&gt;0,B5257,"")</f>
        <v/>
      </c>
      <c r="B5257">
        <f>Weighting!$C$25</f>
        <v>2.3434959339999994</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19</v>
      </c>
      <c r="I5257">
        <f t="shared" si="655"/>
        <v>0</v>
      </c>
      <c r="J5257">
        <f t="shared" si="656"/>
        <v>0</v>
      </c>
      <c r="K5257">
        <f>J5257*Weighting!$W$25</f>
        <v>0</v>
      </c>
      <c r="M5257" s="14"/>
    </row>
    <row r="5258" spans="1:25" x14ac:dyDescent="0.45">
      <c r="O5258"/>
      <c r="P5258"/>
      <c r="Q5258"/>
      <c r="R5258"/>
    </row>
    <row r="5259" spans="1:25" ht="23.15" x14ac:dyDescent="0.6">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20</v>
      </c>
      <c r="N5259" s="27">
        <f>IF('Input and Summary Results'!$J$16="minimum",'Bin Analysis'!X5260/(M5259-1),'Bin Analysis'!Y5259/('Bin Analysis'!M5259-1))</f>
        <v>0</v>
      </c>
      <c r="O5259" s="27">
        <f>IF(M5259=FALSE,NA(),(VLOOKUP(1,C5262:K5281,4,FALSE))/(M5259-1))</f>
        <v>5.2631578947368418E-2</v>
      </c>
      <c r="P5259" s="27">
        <f>IF(M5259=FALSE,NA(),SUM(J5262:J5281)/Weighting!$S$5)</f>
        <v>0.5</v>
      </c>
      <c r="Q5259" s="27">
        <f>IF(M5259=FALSE,NA(),SUM(K5262:K5281)/Weighting!$S$6)</f>
        <v>0.39130434782608697</v>
      </c>
      <c r="R5259" s="27">
        <f>IF(M5259=FALSE,NA(),(VLOOKUP(1,G5262:K5281,3,FALSE))/(M5259-1))</f>
        <v>0.84210526315789469</v>
      </c>
      <c r="S5259" s="22" t="str">
        <f>IF(M5259=FALSE,NA(),IF(SUM(J5262:J5281)=2,"yes","no"))</f>
        <v>no</v>
      </c>
      <c r="X5259" s="2" cm="2">
        <f t="array" ref="X5259:X5260">FREQUENCY(IF('Data Transformation'!$B$425:$B$6424='Bin Analysis'!L5259,'Data Transformation'!$G$425:$G$6424),'Data Transformation'!$U$11)</f>
        <v>19</v>
      </c>
      <c r="Y5259" s="2" cm="2">
        <f t="array" ref="Y5259:Y5260">FREQUENCY(IF('Data Transformation'!$B$425:$B$6424='Bin Analysis'!L5259,'Data Transformation'!$G$425:$G$6424),'Data Transformation'!$U$12)</f>
        <v>18</v>
      </c>
    </row>
    <row r="5260" spans="1:25" x14ac:dyDescent="0.45">
      <c r="A5260" s="14" t="s">
        <v>67</v>
      </c>
      <c r="B5260" t="s">
        <v>47</v>
      </c>
      <c r="C5260" t="s">
        <v>5</v>
      </c>
      <c r="D5260" t="s">
        <v>100</v>
      </c>
      <c r="E5260" t="s">
        <v>101</v>
      </c>
      <c r="F5260" t="s">
        <v>102</v>
      </c>
      <c r="G5260" t="s">
        <v>70</v>
      </c>
      <c r="H5260" t="s">
        <v>31</v>
      </c>
      <c r="I5260" t="s">
        <v>32</v>
      </c>
      <c r="J5260" t="s">
        <v>46</v>
      </c>
      <c r="K5260" s="14" t="s">
        <v>45</v>
      </c>
      <c r="M5260" s="14"/>
      <c r="X5260" s="2">
        <v>0</v>
      </c>
      <c r="Y5260" s="2">
        <v>1</v>
      </c>
    </row>
    <row r="5261" spans="1:25" x14ac:dyDescent="0.4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45">
      <c r="A5262" s="32">
        <f>IF(Weighting!$P$6&gt;0,B5262,"")</f>
        <v>0.3356747967</v>
      </c>
      <c r="B5262">
        <f>Weighting!$C$6</f>
        <v>0.3356747967</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16</v>
      </c>
      <c r="I5262">
        <f>H5262-H5261</f>
        <v>16</v>
      </c>
      <c r="J5262">
        <f>IF(I5262=0,0,1)</f>
        <v>1</v>
      </c>
      <c r="K5262">
        <f>J5262*Weighting!$W$6</f>
        <v>1</v>
      </c>
      <c r="M5262" s="14"/>
    </row>
    <row r="5263" spans="1:25" x14ac:dyDescent="0.45">
      <c r="A5263" s="32">
        <f>IF(Weighting!$P$7&gt;0,B5263,"")</f>
        <v>0.44134959340000002</v>
      </c>
      <c r="B5263">
        <f>Weighting!$C$7</f>
        <v>0.44134959340000002</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17</v>
      </c>
      <c r="I5263">
        <f t="shared" ref="I5263:I5281" si="658">H5263-H5262</f>
        <v>1</v>
      </c>
      <c r="J5263">
        <f>IF(I5263=0,0,1)</f>
        <v>1</v>
      </c>
      <c r="K5263">
        <f>J5263*Weighting!$W$7</f>
        <v>2</v>
      </c>
      <c r="M5263" s="14"/>
    </row>
    <row r="5264" spans="1:25" x14ac:dyDescent="0.45">
      <c r="A5264" s="32">
        <f>IF(Weighting!$P$8&gt;0,B5264,"")</f>
        <v>0.54702439010000004</v>
      </c>
      <c r="B5264">
        <f>Weighting!$C$8</f>
        <v>0.54702439010000004</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18</v>
      </c>
      <c r="I5264">
        <f t="shared" si="658"/>
        <v>1</v>
      </c>
      <c r="J5264">
        <f t="shared" ref="J5264:J5281" si="659">IF(I5264=0,0,1)</f>
        <v>1</v>
      </c>
      <c r="K5264">
        <f>J5264*Weighting!$W$8</f>
        <v>3</v>
      </c>
      <c r="M5264" s="14"/>
    </row>
    <row r="5265" spans="1:13" x14ac:dyDescent="0.45">
      <c r="A5265" s="32">
        <f>IF(Weighting!$P$9&gt;0,B5265,"")</f>
        <v>0.65269918680000005</v>
      </c>
      <c r="B5265" s="50">
        <f>Weighting!$C$9</f>
        <v>0.65269918680000005</v>
      </c>
      <c r="C5265">
        <f>Weighting!$F$9</f>
        <v>0</v>
      </c>
      <c r="D5265" t="b">
        <f>IF(C5265=1,'Data Transformation'!$G$3+0.5*'Data Transformation'!$W$25,IF(C5266=1,D5266-'Data Transformation'!$W$25,FALSE))</f>
        <v>0</v>
      </c>
      <c r="E5265" t="str">
        <f t="array" ref="E5265">IF(ISLOGICAL(D5265),"",FREQUENCY(IF('Data Transformation'!$B$425:$B$8425='Bin Analysis'!$B5259,'Data Transformation'!$G$425:$G$8425),D5265))</f>
        <v/>
      </c>
      <c r="F5265" t="str">
        <f t="shared" si="657"/>
        <v/>
      </c>
      <c r="G5265">
        <f>Weighting!$H$9</f>
        <v>0</v>
      </c>
      <c r="H5265">
        <f t="array" ref="H5265">FREQUENCY(IF('Data Transformation'!$B$4:$B$8425=B5259,'Data Transformation'!$G$4:$G$8425),'Bin Analysis'!$B5265)</f>
        <v>18</v>
      </c>
      <c r="I5265">
        <f t="shared" si="658"/>
        <v>0</v>
      </c>
      <c r="J5265">
        <f t="shared" si="659"/>
        <v>0</v>
      </c>
      <c r="K5265">
        <f>J5265*Weighting!$W$9</f>
        <v>0</v>
      </c>
      <c r="M5265" s="14"/>
    </row>
    <row r="5266" spans="1:13" x14ac:dyDescent="0.45">
      <c r="A5266" s="32">
        <f>IF(Weighting!$P$10&gt;0,B5266,"")</f>
        <v>0.75837398350000007</v>
      </c>
      <c r="B5266">
        <f>Weighting!$C$10</f>
        <v>0.75837398350000007</v>
      </c>
      <c r="C5266">
        <f>Weighting!$F$10</f>
        <v>0</v>
      </c>
      <c r="D5266" t="b">
        <f>IF(C5266=1,'Data Transformation'!$G$3+0.5*'Data Transformation'!$W$25,IF(C5267=1,D5267-'Data Transformation'!$W$25,FALSE))</f>
        <v>0</v>
      </c>
      <c r="E5266" t="str">
        <f t="array" ref="E5266">IF(ISLOGICAL(D5266),"",FREQUENCY(IF('Data Transformation'!$B$425:$B$8425='Bin Analysis'!$B5259,'Data Transformation'!$G$425:$G$8425),D5266))</f>
        <v/>
      </c>
      <c r="F5266" t="str">
        <f t="shared" si="657"/>
        <v/>
      </c>
      <c r="G5266">
        <f>Weighting!$H$10</f>
        <v>0</v>
      </c>
      <c r="H5266">
        <f t="array" ref="H5266">FREQUENCY(IF('Data Transformation'!$B$4:$B$8425=B5259,'Data Transformation'!$G$4:$G$8425),'Bin Analysis'!$B5266)</f>
        <v>18</v>
      </c>
      <c r="I5266">
        <f t="shared" si="658"/>
        <v>0</v>
      </c>
      <c r="J5266">
        <f t="shared" si="659"/>
        <v>0</v>
      </c>
      <c r="K5266">
        <f>J5266*Weighting!$W$10</f>
        <v>0</v>
      </c>
      <c r="M5266" s="14"/>
    </row>
    <row r="5267" spans="1:13" x14ac:dyDescent="0.45">
      <c r="A5267" s="32">
        <f>IF(Weighting!$P$11&gt;0,B5267,"")</f>
        <v>0.86404878020000009</v>
      </c>
      <c r="B5267">
        <f>Weighting!$C$11</f>
        <v>0.86404878020000009</v>
      </c>
      <c r="C5267">
        <f>Weighting!$F$11</f>
        <v>0</v>
      </c>
      <c r="D5267" t="b">
        <f>IF(C5267=1,'Data Transformation'!$G$3+0.5*'Data Transformation'!$W$25,IF(C5268=1,D5268-'Data Transformation'!$W$25,FALSE))</f>
        <v>0</v>
      </c>
      <c r="E5267" t="str">
        <f t="array" ref="E5267">IF(ISLOGICAL(D5267),"",FREQUENCY(IF('Data Transformation'!$B$425:$B$8425='Bin Analysis'!$B5259,'Data Transformation'!$G$425:$G$8425),D5267))</f>
        <v/>
      </c>
      <c r="F5267" t="str">
        <f t="shared" si="657"/>
        <v/>
      </c>
      <c r="G5267">
        <f>Weighting!$H$11</f>
        <v>0</v>
      </c>
      <c r="H5267">
        <f t="array" ref="H5267">FREQUENCY(IF('Data Transformation'!$B$4:$B$8425=B5259,'Data Transformation'!$G$4:$G$8425),'Bin Analysis'!$B5267)</f>
        <v>18</v>
      </c>
      <c r="I5267">
        <f t="shared" si="658"/>
        <v>0</v>
      </c>
      <c r="J5267">
        <f t="shared" si="659"/>
        <v>0</v>
      </c>
      <c r="K5267">
        <f>J5267*Weighting!$W$11</f>
        <v>0</v>
      </c>
      <c r="M5267" s="14"/>
    </row>
    <row r="5268" spans="1:13" x14ac:dyDescent="0.45">
      <c r="A5268" s="32">
        <f>IF(Weighting!$P$12&gt;0,B5268,"")</f>
        <v>0.96972357690000011</v>
      </c>
      <c r="B5268">
        <f>Weighting!$C$12</f>
        <v>0.96972357690000011</v>
      </c>
      <c r="C5268">
        <f>Weighting!$F$12</f>
        <v>0</v>
      </c>
      <c r="D5268">
        <f>IF(C5268=1,'Data Transformation'!$G$3+0.5*'Data Transformation'!$W$25,IF(C5269=1,D5269-'Data Transformation'!$W$25,FALSE))</f>
        <v>0.76999999999999991</v>
      </c>
      <c r="E5268">
        <f t="array" ref="E5268">IF(ISLOGICAL(D5268),"",FREQUENCY(IF('Data Transformation'!$B$425:$B$8425='Bin Analysis'!$B5259,'Data Transformation'!$G$425:$G$8425),D5268))</f>
        <v>18</v>
      </c>
      <c r="F5268" t="e">
        <f t="shared" si="657"/>
        <v>#VALUE!</v>
      </c>
      <c r="G5268">
        <f>Weighting!$H$12</f>
        <v>0</v>
      </c>
      <c r="H5268">
        <f t="array" ref="H5268">FREQUENCY(IF('Data Transformation'!$B$4:$B$8425=B5259,'Data Transformation'!$G$4:$G$8425),'Bin Analysis'!$B5268)</f>
        <v>19</v>
      </c>
      <c r="I5268">
        <f t="shared" si="658"/>
        <v>1</v>
      </c>
      <c r="J5268">
        <f t="shared" si="659"/>
        <v>1</v>
      </c>
      <c r="K5268">
        <f>J5268*Weighting!$W$12</f>
        <v>2</v>
      </c>
      <c r="M5268" s="14"/>
    </row>
    <row r="5269" spans="1:13" x14ac:dyDescent="0.45">
      <c r="A5269" s="32">
        <f>IF(Weighting!$P$13&gt;0,B5269,"")</f>
        <v>1.0753983736000001</v>
      </c>
      <c r="B5269">
        <f>Weighting!$C$13</f>
        <v>1.0753983736000001</v>
      </c>
      <c r="C5269">
        <f>Weighting!$F$13</f>
        <v>1</v>
      </c>
      <c r="D5269">
        <f>IF(C5269=1,'Data Transformation'!$G$3+0.5*'Data Transformation'!$W$25,IF(C5270=1,D5270-'Data Transformation'!$W$25,FALSE))</f>
        <v>1.17</v>
      </c>
      <c r="E5269">
        <f t="array" ref="E5269">IF(ISLOGICAL(D5269),"",FREQUENCY(IF('Data Transformation'!$B$425:$B$8425='Bin Analysis'!$B5259,'Data Transformation'!$G$425:$G$8425),D5269))</f>
        <v>19</v>
      </c>
      <c r="F5269">
        <f t="shared" si="657"/>
        <v>1</v>
      </c>
      <c r="G5269">
        <f>Weighting!$H$13</f>
        <v>0</v>
      </c>
      <c r="H5269">
        <f t="array" ref="H5269">FREQUENCY(IF('Data Transformation'!$B$4:$B$8425=B5259,'Data Transformation'!$G$4:$G$8425),'Bin Analysis'!$B5269)</f>
        <v>20</v>
      </c>
      <c r="I5269">
        <f t="shared" si="658"/>
        <v>1</v>
      </c>
      <c r="J5269">
        <f t="shared" si="659"/>
        <v>1</v>
      </c>
      <c r="K5269">
        <f>J5269*Weighting!$W$13</f>
        <v>1</v>
      </c>
      <c r="M5269" s="14"/>
    </row>
    <row r="5270" spans="1:13" x14ac:dyDescent="0.45">
      <c r="A5270" s="32">
        <f>IF(Weighting!$P$14&gt;0,B5270,"")</f>
        <v>1.1810731703000001</v>
      </c>
      <c r="B5270">
        <f>Weighting!$C$14</f>
        <v>1.1810731703000001</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20</v>
      </c>
      <c r="I5270">
        <f t="shared" si="658"/>
        <v>0</v>
      </c>
      <c r="J5270">
        <f t="shared" si="659"/>
        <v>0</v>
      </c>
      <c r="K5270">
        <f>J5270*Weighting!$W$14</f>
        <v>0</v>
      </c>
      <c r="M5270" s="14"/>
    </row>
    <row r="5271" spans="1:13" x14ac:dyDescent="0.45">
      <c r="A5271" s="32">
        <f>IF(Weighting!$P$15&gt;0,B5271,"")</f>
        <v>1.2867489670000001</v>
      </c>
      <c r="B5271">
        <f>Weighting!$C$15</f>
        <v>1.2867489670000001</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20</v>
      </c>
      <c r="I5271">
        <f t="shared" si="658"/>
        <v>0</v>
      </c>
      <c r="J5271">
        <f t="shared" si="659"/>
        <v>0</v>
      </c>
      <c r="K5271">
        <f>J5271*Weighting!$W$15</f>
        <v>0</v>
      </c>
      <c r="M5271" s="14"/>
    </row>
    <row r="5272" spans="1:13" x14ac:dyDescent="0.45">
      <c r="A5272" s="32" t="str">
        <f>IF(Weighting!$P$16&gt;0,B5272,"")</f>
        <v/>
      </c>
      <c r="B5272">
        <f>Weighting!$C$16</f>
        <v>1.3924227637000002</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20</v>
      </c>
      <c r="I5272">
        <f t="shared" si="658"/>
        <v>0</v>
      </c>
      <c r="J5272">
        <f t="shared" si="659"/>
        <v>0</v>
      </c>
      <c r="K5272">
        <f>J5272*Weighting!$W$16</f>
        <v>0</v>
      </c>
      <c r="M5272" s="14"/>
    </row>
    <row r="5273" spans="1:13" x14ac:dyDescent="0.45">
      <c r="A5273" s="32" t="str">
        <f>IF(Weighting!$P$17&gt;0,B5273,"")</f>
        <v/>
      </c>
      <c r="B5273">
        <f>Weighting!$C$17</f>
        <v>1.4980975604000002</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20</v>
      </c>
      <c r="I5273">
        <f t="shared" si="658"/>
        <v>0</v>
      </c>
      <c r="J5273">
        <f t="shared" si="659"/>
        <v>0</v>
      </c>
      <c r="K5273">
        <f>J5273*Weighting!$W$17</f>
        <v>0</v>
      </c>
      <c r="M5273" s="14"/>
    </row>
    <row r="5274" spans="1:13" x14ac:dyDescent="0.45">
      <c r="A5274" s="32" t="str">
        <f>IF(Weighting!$P$18&gt;0,B5274,"")</f>
        <v/>
      </c>
      <c r="B5274">
        <f>Weighting!$C$18</f>
        <v>1.6037723571000002</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20</v>
      </c>
      <c r="I5274">
        <f t="shared" si="658"/>
        <v>0</v>
      </c>
      <c r="J5274">
        <f t="shared" si="659"/>
        <v>0</v>
      </c>
      <c r="K5274">
        <f>J5274*Weighting!$W$18</f>
        <v>0</v>
      </c>
      <c r="M5274" s="14"/>
    </row>
    <row r="5275" spans="1:13" x14ac:dyDescent="0.45">
      <c r="A5275" s="32" t="str">
        <f>IF(Weighting!$P$19&gt;0,B5275,"")</f>
        <v/>
      </c>
      <c r="B5275">
        <f>Weighting!$C$19</f>
        <v>1.7094471538000002</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20</v>
      </c>
      <c r="I5275">
        <f t="shared" si="658"/>
        <v>0</v>
      </c>
      <c r="J5275">
        <f t="shared" si="659"/>
        <v>0</v>
      </c>
      <c r="K5275">
        <f>J5275*Weighting!$W$19</f>
        <v>0</v>
      </c>
      <c r="M5275" s="14"/>
    </row>
    <row r="5276" spans="1:13" x14ac:dyDescent="0.45">
      <c r="A5276" s="32" t="str">
        <f>IF(Weighting!$P$20&gt;0,B5276,"")</f>
        <v/>
      </c>
      <c r="B5276">
        <f>Weighting!$C$20</f>
        <v>1.8151219505000002</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20</v>
      </c>
      <c r="I5276">
        <f t="shared" si="658"/>
        <v>0</v>
      </c>
      <c r="J5276">
        <f t="shared" si="659"/>
        <v>0</v>
      </c>
      <c r="K5276">
        <f>J5276*Weighting!$W$20</f>
        <v>0</v>
      </c>
      <c r="M5276" s="14"/>
    </row>
    <row r="5277" spans="1:13" x14ac:dyDescent="0.45">
      <c r="A5277" s="32" t="str">
        <f>IF(Weighting!$P$21&gt;0,B5277,"")</f>
        <v/>
      </c>
      <c r="B5277">
        <f>Weighting!$C$21</f>
        <v>1.9207967472000003</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20</v>
      </c>
      <c r="I5277">
        <f t="shared" si="658"/>
        <v>0</v>
      </c>
      <c r="J5277">
        <f t="shared" si="659"/>
        <v>0</v>
      </c>
      <c r="K5277">
        <f>J5277*Weighting!$W$21</f>
        <v>0</v>
      </c>
      <c r="M5277" s="14"/>
    </row>
    <row r="5278" spans="1:13" x14ac:dyDescent="0.45">
      <c r="A5278" s="32" t="str">
        <f>IF(Weighting!$P$22&gt;0,B5278,"")</f>
        <v/>
      </c>
      <c r="B5278">
        <f>Weighting!$C$22</f>
        <v>2.0264715439000001</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20</v>
      </c>
      <c r="I5278">
        <f t="shared" si="658"/>
        <v>0</v>
      </c>
      <c r="J5278">
        <f t="shared" si="659"/>
        <v>0</v>
      </c>
      <c r="K5278">
        <f>J5278*Weighting!$W$22</f>
        <v>0</v>
      </c>
      <c r="M5278" s="14"/>
    </row>
    <row r="5279" spans="1:13" x14ac:dyDescent="0.45">
      <c r="A5279" s="32" t="str">
        <f>IF(Weighting!$P$23&gt;0,B5279,"")</f>
        <v/>
      </c>
      <c r="B5279">
        <f>Weighting!$C$23</f>
        <v>2.1321463405999999</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20</v>
      </c>
      <c r="I5279">
        <f t="shared" si="658"/>
        <v>0</v>
      </c>
      <c r="J5279">
        <f t="shared" si="659"/>
        <v>0</v>
      </c>
      <c r="K5279">
        <f>J5279*Weighting!$W$23</f>
        <v>0</v>
      </c>
      <c r="M5279" s="14"/>
    </row>
    <row r="5280" spans="1:13" x14ac:dyDescent="0.45">
      <c r="A5280" s="32" t="str">
        <f>IF(Weighting!$P$24&gt;0,B5280,"")</f>
        <v/>
      </c>
      <c r="B5280">
        <f>Weighting!$C$24</f>
        <v>2.2378211372999997</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20</v>
      </c>
      <c r="I5280">
        <f t="shared" si="658"/>
        <v>0</v>
      </c>
      <c r="J5280">
        <f t="shared" si="659"/>
        <v>0</v>
      </c>
      <c r="K5280">
        <f>J5280*Weighting!$W$24</f>
        <v>0</v>
      </c>
      <c r="M5280" s="14"/>
    </row>
    <row r="5281" spans="1:25" x14ac:dyDescent="0.45">
      <c r="A5281" s="32" t="str">
        <f>IF(Weighting!$P$25&gt;0,B5281,"")</f>
        <v/>
      </c>
      <c r="B5281">
        <f>Weighting!$C$25</f>
        <v>2.3434959339999994</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20</v>
      </c>
      <c r="I5281">
        <f t="shared" si="658"/>
        <v>0</v>
      </c>
      <c r="J5281">
        <f t="shared" si="659"/>
        <v>0</v>
      </c>
      <c r="K5281">
        <f>J5281*Weighting!$W$25</f>
        <v>0</v>
      </c>
      <c r="M5281" s="14"/>
    </row>
    <row r="5282" spans="1:25" x14ac:dyDescent="0.45">
      <c r="N5282" s="57"/>
      <c r="O5282"/>
      <c r="P5282"/>
      <c r="Q5282"/>
      <c r="R5282"/>
    </row>
    <row r="5283" spans="1:25" ht="23.15" x14ac:dyDescent="0.6">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20</v>
      </c>
      <c r="N5283" s="27">
        <f>IF('Input and Summary Results'!$J$16="minimum",'Bin Analysis'!X5284/(M5283-1),'Bin Analysis'!Y5283/('Bin Analysis'!M5283-1))</f>
        <v>0</v>
      </c>
      <c r="O5283" s="27">
        <f>IF(M5283=FALSE,NA(),(VLOOKUP(1,C5286:K5305,4,FALSE))/(M5283-1))</f>
        <v>0.42105263157894735</v>
      </c>
      <c r="P5283" s="27">
        <f>IF(M5283=FALSE,NA(),SUM(J5286:J5305)/Weighting!$S$5)</f>
        <v>0.6</v>
      </c>
      <c r="Q5283" s="27">
        <f>IF(M5283=FALSE,NA(),SUM(K5286:K5305)/Weighting!$S$6)</f>
        <v>0.56521739130434778</v>
      </c>
      <c r="R5283" s="27">
        <f>IF(M5283=FALSE,NA(),(VLOOKUP(1,G5286:K5305,3,FALSE))/(M5283-1))</f>
        <v>0.42105263157894735</v>
      </c>
      <c r="S5283" s="22" t="str">
        <f>IF(M5283=FALSE,NA(),IF(SUM(J5286:J5305)=2,"yes","no"))</f>
        <v>no</v>
      </c>
      <c r="X5283" s="2" cm="2">
        <f t="array" ref="X5283:X5284">FREQUENCY(IF('Data Transformation'!$B$425:$B$6424='Bin Analysis'!L5283,'Data Transformation'!$G$425:$G$6424),'Data Transformation'!$U$11)</f>
        <v>19</v>
      </c>
      <c r="Y5283" s="2" cm="2">
        <f t="array" ref="Y5283:Y5284">FREQUENCY(IF('Data Transformation'!$B$425:$B$6424='Bin Analysis'!L5283,'Data Transformation'!$G$425:$G$6424),'Data Transformation'!$U$12)</f>
        <v>11</v>
      </c>
    </row>
    <row r="5284" spans="1:25" x14ac:dyDescent="0.45">
      <c r="A5284" s="14" t="s">
        <v>67</v>
      </c>
      <c r="B5284" t="s">
        <v>47</v>
      </c>
      <c r="C5284" t="s">
        <v>5</v>
      </c>
      <c r="D5284" t="s">
        <v>100</v>
      </c>
      <c r="E5284" t="s">
        <v>101</v>
      </c>
      <c r="F5284" t="s">
        <v>102</v>
      </c>
      <c r="G5284" t="s">
        <v>70</v>
      </c>
      <c r="H5284" t="s">
        <v>31</v>
      </c>
      <c r="I5284" t="s">
        <v>32</v>
      </c>
      <c r="J5284" t="s">
        <v>46</v>
      </c>
      <c r="K5284" s="14" t="s">
        <v>45</v>
      </c>
      <c r="M5284" s="14"/>
      <c r="X5284" s="2">
        <v>0</v>
      </c>
      <c r="Y5284" s="2">
        <v>8</v>
      </c>
    </row>
    <row r="5285" spans="1:25" x14ac:dyDescent="0.4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45">
      <c r="A5286" s="32">
        <f>IF(Weighting!$P$6&gt;0,B5286,"")</f>
        <v>0.3356747967</v>
      </c>
      <c r="B5286">
        <f>Weighting!$C$6</f>
        <v>0.3356747967</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8</v>
      </c>
      <c r="I5286">
        <f>H5286-H5285</f>
        <v>8</v>
      </c>
      <c r="J5286">
        <f>IF(I5286=0,0,1)</f>
        <v>1</v>
      </c>
      <c r="K5286">
        <f>J5286*Weighting!$W$6</f>
        <v>1</v>
      </c>
      <c r="M5286" s="14"/>
    </row>
    <row r="5287" spans="1:25" x14ac:dyDescent="0.45">
      <c r="A5287" s="32">
        <f>IF(Weighting!$P$7&gt;0,B5287,"")</f>
        <v>0.44134959340000002</v>
      </c>
      <c r="B5287">
        <f>Weighting!$C$7</f>
        <v>0.44134959340000002</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8</v>
      </c>
      <c r="I5287">
        <f t="shared" ref="I5287:I5305" si="661">H5287-H5286</f>
        <v>0</v>
      </c>
      <c r="J5287">
        <f>IF(I5287=0,0,1)</f>
        <v>0</v>
      </c>
      <c r="K5287">
        <f>J5287*Weighting!$W$7</f>
        <v>0</v>
      </c>
      <c r="M5287" s="14"/>
    </row>
    <row r="5288" spans="1:25" x14ac:dyDescent="0.45">
      <c r="A5288" s="32">
        <f>IF(Weighting!$P$8&gt;0,B5288,"")</f>
        <v>0.54702439010000004</v>
      </c>
      <c r="B5288">
        <f>Weighting!$C$8</f>
        <v>0.54702439010000004</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9</v>
      </c>
      <c r="I5288">
        <f t="shared" si="661"/>
        <v>1</v>
      </c>
      <c r="J5288">
        <f t="shared" ref="J5288:J5305" si="662">IF(I5288=0,0,1)</f>
        <v>1</v>
      </c>
      <c r="K5288">
        <f>J5288*Weighting!$W$8</f>
        <v>3</v>
      </c>
      <c r="M5288" s="14"/>
    </row>
    <row r="5289" spans="1:25" x14ac:dyDescent="0.45">
      <c r="A5289" s="32">
        <f>IF(Weighting!$P$9&gt;0,B5289,"")</f>
        <v>0.65269918680000005</v>
      </c>
      <c r="B5289" s="50">
        <f>Weighting!$C$9</f>
        <v>0.65269918680000005</v>
      </c>
      <c r="C5289">
        <f>Weighting!$F$9</f>
        <v>0</v>
      </c>
      <c r="D5289" t="b">
        <f>IF(C5289=1,'Data Transformation'!$G$3+0.5*'Data Transformation'!$W$25,IF(C5290=1,D5290-'Data Transformation'!$W$25,FALSE))</f>
        <v>0</v>
      </c>
      <c r="E5289" t="str">
        <f t="array" ref="E5289">IF(ISLOGICAL(D5289),"",FREQUENCY(IF('Data Transformation'!$B$425:$B$8425='Bin Analysis'!$B5283,'Data Transformation'!$G$425:$G$8425),D5289))</f>
        <v/>
      </c>
      <c r="F5289" t="str">
        <f t="shared" si="660"/>
        <v/>
      </c>
      <c r="G5289">
        <f>Weighting!$H$9</f>
        <v>0</v>
      </c>
      <c r="H5289">
        <f t="array" ref="H5289">FREQUENCY(IF('Data Transformation'!$B$4:$B$8425=B5283,'Data Transformation'!$G$4:$G$8425),'Bin Analysis'!$B5289)</f>
        <v>9</v>
      </c>
      <c r="I5289">
        <f t="shared" si="661"/>
        <v>0</v>
      </c>
      <c r="J5289">
        <f t="shared" si="662"/>
        <v>0</v>
      </c>
      <c r="K5289">
        <f>J5289*Weighting!$W$9</f>
        <v>0</v>
      </c>
      <c r="M5289" s="14"/>
    </row>
    <row r="5290" spans="1:25" x14ac:dyDescent="0.45">
      <c r="A5290" s="32">
        <f>IF(Weighting!$P$10&gt;0,B5290,"")</f>
        <v>0.75837398350000007</v>
      </c>
      <c r="B5290">
        <f>Weighting!$C$10</f>
        <v>0.75837398350000007</v>
      </c>
      <c r="C5290">
        <f>Weighting!$F$10</f>
        <v>0</v>
      </c>
      <c r="D5290" t="b">
        <f>IF(C5290=1,'Data Transformation'!$G$3+0.5*'Data Transformation'!$W$25,IF(C5291=1,D5291-'Data Transformation'!$W$25,FALSE))</f>
        <v>0</v>
      </c>
      <c r="E5290" t="str">
        <f t="array" ref="E5290">IF(ISLOGICAL(D5290),"",FREQUENCY(IF('Data Transformation'!$B$425:$B$8425='Bin Analysis'!$B5283,'Data Transformation'!$G$425:$G$8425),D5290))</f>
        <v/>
      </c>
      <c r="F5290" t="str">
        <f t="shared" si="660"/>
        <v/>
      </c>
      <c r="G5290">
        <f>Weighting!$H$10</f>
        <v>0</v>
      </c>
      <c r="H5290">
        <f t="array" ref="H5290">FREQUENCY(IF('Data Transformation'!$B$4:$B$8425=B5283,'Data Transformation'!$G$4:$G$8425),'Bin Analysis'!$B5290)</f>
        <v>11</v>
      </c>
      <c r="I5290">
        <f t="shared" si="661"/>
        <v>2</v>
      </c>
      <c r="J5290">
        <f t="shared" si="662"/>
        <v>1</v>
      </c>
      <c r="K5290">
        <f>J5290*Weighting!$W$10</f>
        <v>3</v>
      </c>
      <c r="M5290" s="14"/>
    </row>
    <row r="5291" spans="1:25" x14ac:dyDescent="0.45">
      <c r="A5291" s="32">
        <f>IF(Weighting!$P$11&gt;0,B5291,"")</f>
        <v>0.86404878020000009</v>
      </c>
      <c r="B5291">
        <f>Weighting!$C$11</f>
        <v>0.86404878020000009</v>
      </c>
      <c r="C5291">
        <f>Weighting!$F$11</f>
        <v>0</v>
      </c>
      <c r="D5291" t="b">
        <f>IF(C5291=1,'Data Transformation'!$G$3+0.5*'Data Transformation'!$W$25,IF(C5292=1,D5292-'Data Transformation'!$W$25,FALSE))</f>
        <v>0</v>
      </c>
      <c r="E5291" t="str">
        <f t="array" ref="E5291">IF(ISLOGICAL(D5291),"",FREQUENCY(IF('Data Transformation'!$B$425:$B$8425='Bin Analysis'!$B5283,'Data Transformation'!$G$425:$G$8425),D5291))</f>
        <v/>
      </c>
      <c r="F5291" t="str">
        <f t="shared" si="660"/>
        <v/>
      </c>
      <c r="G5291">
        <f>Weighting!$H$11</f>
        <v>0</v>
      </c>
      <c r="H5291">
        <f t="array" ref="H5291">FREQUENCY(IF('Data Transformation'!$B$4:$B$8425=B5283,'Data Transformation'!$G$4:$G$8425),'Bin Analysis'!$B5291)</f>
        <v>15</v>
      </c>
      <c r="I5291">
        <f t="shared" si="661"/>
        <v>4</v>
      </c>
      <c r="J5291">
        <f t="shared" si="662"/>
        <v>1</v>
      </c>
      <c r="K5291">
        <f>J5291*Weighting!$W$11</f>
        <v>3</v>
      </c>
      <c r="M5291" s="14"/>
    </row>
    <row r="5292" spans="1:25" x14ac:dyDescent="0.45">
      <c r="A5292" s="32">
        <f>IF(Weighting!$P$12&gt;0,B5292,"")</f>
        <v>0.96972357690000011</v>
      </c>
      <c r="B5292">
        <f>Weighting!$C$12</f>
        <v>0.96972357690000011</v>
      </c>
      <c r="C5292">
        <f>Weighting!$F$12</f>
        <v>0</v>
      </c>
      <c r="D5292">
        <f>IF(C5292=1,'Data Transformation'!$G$3+0.5*'Data Transformation'!$W$25,IF(C5293=1,D5293-'Data Transformation'!$W$25,FALSE))</f>
        <v>0.76999999999999991</v>
      </c>
      <c r="E5292">
        <f t="array" ref="E5292">IF(ISLOGICAL(D5292),"",FREQUENCY(IF('Data Transformation'!$B$425:$B$8425='Bin Analysis'!$B5283,'Data Transformation'!$G$425:$G$8425),D5292))</f>
        <v>11</v>
      </c>
      <c r="F5292" t="e">
        <f t="shared" si="660"/>
        <v>#VALUE!</v>
      </c>
      <c r="G5292">
        <f>Weighting!$H$12</f>
        <v>0</v>
      </c>
      <c r="H5292">
        <f t="array" ref="H5292">FREQUENCY(IF('Data Transformation'!$B$4:$B$8425=B5283,'Data Transformation'!$G$4:$G$8425),'Bin Analysis'!$B5292)</f>
        <v>16</v>
      </c>
      <c r="I5292">
        <f t="shared" si="661"/>
        <v>1</v>
      </c>
      <c r="J5292">
        <f t="shared" si="662"/>
        <v>1</v>
      </c>
      <c r="K5292">
        <f>J5292*Weighting!$W$12</f>
        <v>2</v>
      </c>
      <c r="M5292" s="14"/>
    </row>
    <row r="5293" spans="1:25" x14ac:dyDescent="0.45">
      <c r="A5293" s="32">
        <f>IF(Weighting!$P$13&gt;0,B5293,"")</f>
        <v>1.0753983736000001</v>
      </c>
      <c r="B5293">
        <f>Weighting!$C$13</f>
        <v>1.0753983736000001</v>
      </c>
      <c r="C5293">
        <f>Weighting!$F$13</f>
        <v>1</v>
      </c>
      <c r="D5293">
        <f>IF(C5293=1,'Data Transformation'!$G$3+0.5*'Data Transformation'!$W$25,IF(C5294=1,D5294-'Data Transformation'!$W$25,FALSE))</f>
        <v>1.17</v>
      </c>
      <c r="E5293">
        <f t="array" ref="E5293">IF(ISLOGICAL(D5293),"",FREQUENCY(IF('Data Transformation'!$B$425:$B$8425='Bin Analysis'!$B5283,'Data Transformation'!$G$425:$G$8425),D5293))</f>
        <v>19</v>
      </c>
      <c r="F5293">
        <f t="shared" si="660"/>
        <v>8</v>
      </c>
      <c r="G5293">
        <f>Weighting!$H$13</f>
        <v>0</v>
      </c>
      <c r="H5293">
        <f t="array" ref="H5293">FREQUENCY(IF('Data Transformation'!$B$4:$B$8425=B5283,'Data Transformation'!$G$4:$G$8425),'Bin Analysis'!$B5293)</f>
        <v>20</v>
      </c>
      <c r="I5293">
        <f t="shared" si="661"/>
        <v>4</v>
      </c>
      <c r="J5293">
        <f t="shared" si="662"/>
        <v>1</v>
      </c>
      <c r="K5293">
        <f>J5293*Weighting!$W$13</f>
        <v>1</v>
      </c>
      <c r="M5293" s="14"/>
    </row>
    <row r="5294" spans="1:25" x14ac:dyDescent="0.45">
      <c r="A5294" s="32">
        <f>IF(Weighting!$P$14&gt;0,B5294,"")</f>
        <v>1.1810731703000001</v>
      </c>
      <c r="B5294">
        <f>Weighting!$C$14</f>
        <v>1.1810731703000001</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20</v>
      </c>
      <c r="I5294">
        <f t="shared" si="661"/>
        <v>0</v>
      </c>
      <c r="J5294">
        <f t="shared" si="662"/>
        <v>0</v>
      </c>
      <c r="K5294">
        <f>J5294*Weighting!$W$14</f>
        <v>0</v>
      </c>
      <c r="M5294" s="14"/>
    </row>
    <row r="5295" spans="1:25" x14ac:dyDescent="0.45">
      <c r="A5295" s="32">
        <f>IF(Weighting!$P$15&gt;0,B5295,"")</f>
        <v>1.2867489670000001</v>
      </c>
      <c r="B5295">
        <f>Weighting!$C$15</f>
        <v>1.2867489670000001</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20</v>
      </c>
      <c r="I5295">
        <f t="shared" si="661"/>
        <v>0</v>
      </c>
      <c r="J5295">
        <f t="shared" si="662"/>
        <v>0</v>
      </c>
      <c r="K5295">
        <f>J5295*Weighting!$W$15</f>
        <v>0</v>
      </c>
      <c r="M5295" s="14"/>
    </row>
    <row r="5296" spans="1:25" x14ac:dyDescent="0.45">
      <c r="A5296" s="32" t="str">
        <f>IF(Weighting!$P$16&gt;0,B5296,"")</f>
        <v/>
      </c>
      <c r="B5296">
        <f>Weighting!$C$16</f>
        <v>1.3924227637000002</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20</v>
      </c>
      <c r="I5296">
        <f t="shared" si="661"/>
        <v>0</v>
      </c>
      <c r="J5296">
        <f t="shared" si="662"/>
        <v>0</v>
      </c>
      <c r="K5296">
        <f>J5296*Weighting!$W$16</f>
        <v>0</v>
      </c>
      <c r="M5296" s="14"/>
    </row>
    <row r="5297" spans="1:25" x14ac:dyDescent="0.45">
      <c r="A5297" s="32" t="str">
        <f>IF(Weighting!$P$17&gt;0,B5297,"")</f>
        <v/>
      </c>
      <c r="B5297">
        <f>Weighting!$C$17</f>
        <v>1.4980975604000002</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20</v>
      </c>
      <c r="I5297">
        <f t="shared" si="661"/>
        <v>0</v>
      </c>
      <c r="J5297">
        <f t="shared" si="662"/>
        <v>0</v>
      </c>
      <c r="K5297">
        <f>J5297*Weighting!$W$17</f>
        <v>0</v>
      </c>
      <c r="M5297" s="14"/>
    </row>
    <row r="5298" spans="1:25" x14ac:dyDescent="0.45">
      <c r="A5298" s="32" t="str">
        <f>IF(Weighting!$P$18&gt;0,B5298,"")</f>
        <v/>
      </c>
      <c r="B5298">
        <f>Weighting!$C$18</f>
        <v>1.6037723571000002</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20</v>
      </c>
      <c r="I5298">
        <f t="shared" si="661"/>
        <v>0</v>
      </c>
      <c r="J5298">
        <f t="shared" si="662"/>
        <v>0</v>
      </c>
      <c r="K5298">
        <f>J5298*Weighting!$W$18</f>
        <v>0</v>
      </c>
      <c r="M5298" s="14"/>
    </row>
    <row r="5299" spans="1:25" x14ac:dyDescent="0.45">
      <c r="A5299" s="32" t="str">
        <f>IF(Weighting!$P$19&gt;0,B5299,"")</f>
        <v/>
      </c>
      <c r="B5299">
        <f>Weighting!$C$19</f>
        <v>1.7094471538000002</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20</v>
      </c>
      <c r="I5299">
        <f t="shared" si="661"/>
        <v>0</v>
      </c>
      <c r="J5299">
        <f t="shared" si="662"/>
        <v>0</v>
      </c>
      <c r="K5299">
        <f>J5299*Weighting!$W$19</f>
        <v>0</v>
      </c>
      <c r="M5299" s="14"/>
    </row>
    <row r="5300" spans="1:25" x14ac:dyDescent="0.45">
      <c r="A5300" s="32" t="str">
        <f>IF(Weighting!$P$20&gt;0,B5300,"")</f>
        <v/>
      </c>
      <c r="B5300">
        <f>Weighting!$C$20</f>
        <v>1.8151219505000002</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20</v>
      </c>
      <c r="I5300">
        <f t="shared" si="661"/>
        <v>0</v>
      </c>
      <c r="J5300">
        <f t="shared" si="662"/>
        <v>0</v>
      </c>
      <c r="K5300">
        <f>J5300*Weighting!$W$20</f>
        <v>0</v>
      </c>
      <c r="M5300" s="14"/>
    </row>
    <row r="5301" spans="1:25" x14ac:dyDescent="0.45">
      <c r="A5301" s="32" t="str">
        <f>IF(Weighting!$P$21&gt;0,B5301,"")</f>
        <v/>
      </c>
      <c r="B5301">
        <f>Weighting!$C$21</f>
        <v>1.9207967472000003</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20</v>
      </c>
      <c r="I5301">
        <f t="shared" si="661"/>
        <v>0</v>
      </c>
      <c r="J5301">
        <f t="shared" si="662"/>
        <v>0</v>
      </c>
      <c r="K5301">
        <f>J5301*Weighting!$W$21</f>
        <v>0</v>
      </c>
      <c r="M5301" s="14"/>
    </row>
    <row r="5302" spans="1:25" x14ac:dyDescent="0.45">
      <c r="A5302" s="32" t="str">
        <f>IF(Weighting!$P$22&gt;0,B5302,"")</f>
        <v/>
      </c>
      <c r="B5302">
        <f>Weighting!$C$22</f>
        <v>2.0264715439000001</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20</v>
      </c>
      <c r="I5302">
        <f t="shared" si="661"/>
        <v>0</v>
      </c>
      <c r="J5302">
        <f t="shared" si="662"/>
        <v>0</v>
      </c>
      <c r="K5302">
        <f>J5302*Weighting!$W$22</f>
        <v>0</v>
      </c>
      <c r="M5302" s="14"/>
    </row>
    <row r="5303" spans="1:25" x14ac:dyDescent="0.45">
      <c r="A5303" s="32" t="str">
        <f>IF(Weighting!$P$23&gt;0,B5303,"")</f>
        <v/>
      </c>
      <c r="B5303">
        <f>Weighting!$C$23</f>
        <v>2.1321463405999999</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20</v>
      </c>
      <c r="I5303">
        <f t="shared" si="661"/>
        <v>0</v>
      </c>
      <c r="J5303">
        <f t="shared" si="662"/>
        <v>0</v>
      </c>
      <c r="K5303">
        <f>J5303*Weighting!$W$23</f>
        <v>0</v>
      </c>
      <c r="M5303" s="14"/>
    </row>
    <row r="5304" spans="1:25" x14ac:dyDescent="0.45">
      <c r="A5304" s="32" t="str">
        <f>IF(Weighting!$P$24&gt;0,B5304,"")</f>
        <v/>
      </c>
      <c r="B5304">
        <f>Weighting!$C$24</f>
        <v>2.2378211372999997</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20</v>
      </c>
      <c r="I5304">
        <f t="shared" si="661"/>
        <v>0</v>
      </c>
      <c r="J5304">
        <f t="shared" si="662"/>
        <v>0</v>
      </c>
      <c r="K5304">
        <f>J5304*Weighting!$W$24</f>
        <v>0</v>
      </c>
      <c r="M5304" s="14"/>
    </row>
    <row r="5305" spans="1:25" x14ac:dyDescent="0.45">
      <c r="A5305" s="32" t="str">
        <f>IF(Weighting!$P$25&gt;0,B5305,"")</f>
        <v/>
      </c>
      <c r="B5305">
        <f>Weighting!$C$25</f>
        <v>2.3434959339999994</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20</v>
      </c>
      <c r="I5305">
        <f t="shared" si="661"/>
        <v>0</v>
      </c>
      <c r="J5305">
        <f t="shared" si="662"/>
        <v>0</v>
      </c>
      <c r="K5305">
        <f>J5305*Weighting!$W$25</f>
        <v>0</v>
      </c>
      <c r="M5305" s="14"/>
    </row>
    <row r="5306" spans="1:25" x14ac:dyDescent="0.45">
      <c r="O5306"/>
      <c r="P5306"/>
      <c r="Q5306"/>
      <c r="R5306"/>
    </row>
    <row r="5307" spans="1:25" ht="23.15" x14ac:dyDescent="0.6">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18</v>
      </c>
      <c r="N5307" s="27">
        <f>IF('Input and Summary Results'!$J$16="minimum",'Bin Analysis'!X5308/(M5307-1),'Bin Analysis'!Y5307/('Bin Analysis'!M5307-1))</f>
        <v>0</v>
      </c>
      <c r="O5307" s="27">
        <f>IF(M5307=FALSE,NA(),(VLOOKUP(1,C5310:K5329,4,FALSE))/(M5307-1))</f>
        <v>1</v>
      </c>
      <c r="P5307" s="27">
        <f>IF(M5307=FALSE,NA(),SUM(J5310:J5329)/Weighting!$S$5)</f>
        <v>0.4</v>
      </c>
      <c r="Q5307" s="27">
        <f>IF(M5307=FALSE,NA(),SUM(K5310:K5329)/Weighting!$S$6)</f>
        <v>0.34782608695652173</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17</v>
      </c>
      <c r="Y5307" s="2" cm="2">
        <f t="array" ref="Y5307:Y5308">FREQUENCY(IF('Data Transformation'!$B$425:$B$6424='Bin Analysis'!L5307,'Data Transformation'!$G$425:$G$6424),'Data Transformation'!$U$12)</f>
        <v>0</v>
      </c>
    </row>
    <row r="5308" spans="1:25" x14ac:dyDescent="0.45">
      <c r="A5308" s="14" t="s">
        <v>67</v>
      </c>
      <c r="B5308" t="s">
        <v>47</v>
      </c>
      <c r="C5308" t="s">
        <v>5</v>
      </c>
      <c r="D5308" t="s">
        <v>100</v>
      </c>
      <c r="E5308" t="s">
        <v>101</v>
      </c>
      <c r="F5308" t="s">
        <v>102</v>
      </c>
      <c r="G5308" t="s">
        <v>70</v>
      </c>
      <c r="H5308" t="s">
        <v>31</v>
      </c>
      <c r="I5308" t="s">
        <v>32</v>
      </c>
      <c r="J5308" t="s">
        <v>46</v>
      </c>
      <c r="K5308" s="14" t="s">
        <v>45</v>
      </c>
      <c r="M5308" s="14"/>
      <c r="X5308" s="2">
        <v>0</v>
      </c>
      <c r="Y5308" s="2">
        <v>17</v>
      </c>
    </row>
    <row r="5309" spans="1:25" x14ac:dyDescent="0.4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45">
      <c r="A5310" s="32">
        <f>IF(Weighting!$P$6&gt;0,B5310,"")</f>
        <v>0.3356747967</v>
      </c>
      <c r="B5310">
        <f>Weighting!$C$6</f>
        <v>0.3356747967</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45">
      <c r="A5311" s="32">
        <f>IF(Weighting!$P$7&gt;0,B5311,"")</f>
        <v>0.44134959340000002</v>
      </c>
      <c r="B5311">
        <f>Weighting!$C$7</f>
        <v>0.44134959340000002</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0</v>
      </c>
      <c r="I5311">
        <f t="shared" ref="I5311:I5329" si="664">H5311-H5310</f>
        <v>0</v>
      </c>
      <c r="J5311">
        <f>IF(I5311=0,0,1)</f>
        <v>0</v>
      </c>
      <c r="K5311">
        <f>J5311*Weighting!$W$7</f>
        <v>0</v>
      </c>
      <c r="M5311" s="14"/>
    </row>
    <row r="5312" spans="1:25" x14ac:dyDescent="0.45">
      <c r="A5312" s="32">
        <f>IF(Weighting!$P$8&gt;0,B5312,"")</f>
        <v>0.54702439010000004</v>
      </c>
      <c r="B5312">
        <f>Weighting!$C$8</f>
        <v>0.54702439010000004</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0</v>
      </c>
      <c r="I5312">
        <f t="shared" si="664"/>
        <v>0</v>
      </c>
      <c r="J5312">
        <f t="shared" ref="J5312:J5329" si="665">IF(I5312=0,0,1)</f>
        <v>0</v>
      </c>
      <c r="K5312">
        <f>J5312*Weighting!$W$8</f>
        <v>0</v>
      </c>
      <c r="M5312" s="14"/>
    </row>
    <row r="5313" spans="1:13" x14ac:dyDescent="0.45">
      <c r="A5313" s="32">
        <f>IF(Weighting!$P$9&gt;0,B5313,"")</f>
        <v>0.65269918680000005</v>
      </c>
      <c r="B5313" s="50">
        <f>Weighting!$C$9</f>
        <v>0.65269918680000005</v>
      </c>
      <c r="C5313">
        <f>Weighting!$F$9</f>
        <v>0</v>
      </c>
      <c r="D5313" t="b">
        <f>IF(C5313=1,'Data Transformation'!$G$3+0.5*'Data Transformation'!$W$25,IF(C5314=1,D5314-'Data Transformation'!$W$25,FALSE))</f>
        <v>0</v>
      </c>
      <c r="E5313" t="str">
        <f t="array" ref="E5313">IF(ISLOGICAL(D5313),"",FREQUENCY(IF('Data Transformation'!$B$425:$B$8425='Bin Analysis'!$B5307,'Data Transformation'!$G$425:$G$8425),D5313))</f>
        <v/>
      </c>
      <c r="F5313" t="str">
        <f t="shared" si="663"/>
        <v/>
      </c>
      <c r="G5313">
        <f>Weighting!$H$9</f>
        <v>0</v>
      </c>
      <c r="H5313">
        <f t="array" ref="H5313">FREQUENCY(IF('Data Transformation'!$B$4:$B$8425=B5307,'Data Transformation'!$G$4:$G$8425),'Bin Analysis'!$B5313)</f>
        <v>0</v>
      </c>
      <c r="I5313">
        <f t="shared" si="664"/>
        <v>0</v>
      </c>
      <c r="J5313">
        <f t="shared" si="665"/>
        <v>0</v>
      </c>
      <c r="K5313">
        <f>J5313*Weighting!$W$9</f>
        <v>0</v>
      </c>
      <c r="M5313" s="14"/>
    </row>
    <row r="5314" spans="1:13" x14ac:dyDescent="0.45">
      <c r="A5314" s="32">
        <f>IF(Weighting!$P$10&gt;0,B5314,"")</f>
        <v>0.75837398350000007</v>
      </c>
      <c r="B5314">
        <f>Weighting!$C$10</f>
        <v>0.75837398350000007</v>
      </c>
      <c r="C5314">
        <f>Weighting!$F$10</f>
        <v>0</v>
      </c>
      <c r="D5314" t="b">
        <f>IF(C5314=1,'Data Transformation'!$G$3+0.5*'Data Transformation'!$W$25,IF(C5315=1,D5315-'Data Transformation'!$W$25,FALSE))</f>
        <v>0</v>
      </c>
      <c r="E5314" t="str">
        <f t="array" ref="E5314">IF(ISLOGICAL(D5314),"",FREQUENCY(IF('Data Transformation'!$B$425:$B$8425='Bin Analysis'!$B5307,'Data Transformation'!$G$425:$G$8425),D5314))</f>
        <v/>
      </c>
      <c r="F5314" t="str">
        <f t="shared" si="663"/>
        <v/>
      </c>
      <c r="G5314">
        <f>Weighting!$H$10</f>
        <v>0</v>
      </c>
      <c r="H5314">
        <f t="array" ref="H5314">FREQUENCY(IF('Data Transformation'!$B$4:$B$8425=B5307,'Data Transformation'!$G$4:$G$8425),'Bin Analysis'!$B5314)</f>
        <v>0</v>
      </c>
      <c r="I5314">
        <f t="shared" si="664"/>
        <v>0</v>
      </c>
      <c r="J5314">
        <f t="shared" si="665"/>
        <v>0</v>
      </c>
      <c r="K5314">
        <f>J5314*Weighting!$W$10</f>
        <v>0</v>
      </c>
      <c r="M5314" s="14"/>
    </row>
    <row r="5315" spans="1:13" x14ac:dyDescent="0.45">
      <c r="A5315" s="32">
        <f>IF(Weighting!$P$11&gt;0,B5315,"")</f>
        <v>0.86404878020000009</v>
      </c>
      <c r="B5315">
        <f>Weighting!$C$11</f>
        <v>0.86404878020000009</v>
      </c>
      <c r="C5315">
        <f>Weighting!$F$11</f>
        <v>0</v>
      </c>
      <c r="D5315" t="b">
        <f>IF(C5315=1,'Data Transformation'!$G$3+0.5*'Data Transformation'!$W$25,IF(C5316=1,D5316-'Data Transformation'!$W$25,FALSE))</f>
        <v>0</v>
      </c>
      <c r="E5315" t="str">
        <f t="array" ref="E5315">IF(ISLOGICAL(D5315),"",FREQUENCY(IF('Data Transformation'!$B$425:$B$8425='Bin Analysis'!$B5307,'Data Transformation'!$G$425:$G$8425),D5315))</f>
        <v/>
      </c>
      <c r="F5315" t="str">
        <f t="shared" si="663"/>
        <v/>
      </c>
      <c r="G5315">
        <f>Weighting!$H$11</f>
        <v>0</v>
      </c>
      <c r="H5315">
        <f t="array" ref="H5315">FREQUENCY(IF('Data Transformation'!$B$4:$B$8425=B5307,'Data Transformation'!$G$4:$G$8425),'Bin Analysis'!$B5315)</f>
        <v>2</v>
      </c>
      <c r="I5315">
        <f t="shared" si="664"/>
        <v>2</v>
      </c>
      <c r="J5315">
        <f t="shared" si="665"/>
        <v>1</v>
      </c>
      <c r="K5315">
        <f>J5315*Weighting!$W$11</f>
        <v>3</v>
      </c>
      <c r="M5315" s="14"/>
    </row>
    <row r="5316" spans="1:13" x14ac:dyDescent="0.45">
      <c r="A5316" s="32">
        <f>IF(Weighting!$P$12&gt;0,B5316,"")</f>
        <v>0.96972357690000011</v>
      </c>
      <c r="B5316">
        <f>Weighting!$C$12</f>
        <v>0.96972357690000011</v>
      </c>
      <c r="C5316">
        <f>Weighting!$F$12</f>
        <v>0</v>
      </c>
      <c r="D5316">
        <f>IF(C5316=1,'Data Transformation'!$G$3+0.5*'Data Transformation'!$W$25,IF(C5317=1,D5317-'Data Transformation'!$W$25,FALSE))</f>
        <v>0.76999999999999991</v>
      </c>
      <c r="E5316">
        <f t="array" ref="E5316">IF(ISLOGICAL(D5316),"",FREQUENCY(IF('Data Transformation'!$B$425:$B$8425='Bin Analysis'!$B5307,'Data Transformation'!$G$425:$G$8425),D5316))</f>
        <v>0</v>
      </c>
      <c r="F5316" t="e">
        <f t="shared" si="663"/>
        <v>#VALUE!</v>
      </c>
      <c r="G5316">
        <f>Weighting!$H$12</f>
        <v>0</v>
      </c>
      <c r="H5316">
        <f t="array" ref="H5316">FREQUENCY(IF('Data Transformation'!$B$4:$B$8425=B5307,'Data Transformation'!$G$4:$G$8425),'Bin Analysis'!$B5316)</f>
        <v>11</v>
      </c>
      <c r="I5316">
        <f t="shared" si="664"/>
        <v>9</v>
      </c>
      <c r="J5316">
        <f t="shared" si="665"/>
        <v>1</v>
      </c>
      <c r="K5316">
        <f>J5316*Weighting!$W$12</f>
        <v>2</v>
      </c>
      <c r="M5316" s="14"/>
    </row>
    <row r="5317" spans="1:13" x14ac:dyDescent="0.45">
      <c r="A5317" s="32">
        <f>IF(Weighting!$P$13&gt;0,B5317,"")</f>
        <v>1.0753983736000001</v>
      </c>
      <c r="B5317">
        <f>Weighting!$C$13</f>
        <v>1.0753983736000001</v>
      </c>
      <c r="C5317">
        <f>Weighting!$F$13</f>
        <v>1</v>
      </c>
      <c r="D5317">
        <f>IF(C5317=1,'Data Transformation'!$G$3+0.5*'Data Transformation'!$W$25,IF(C5318=1,D5318-'Data Transformation'!$W$25,FALSE))</f>
        <v>1.17</v>
      </c>
      <c r="E5317">
        <f t="array" ref="E5317">IF(ISLOGICAL(D5317),"",FREQUENCY(IF('Data Transformation'!$B$425:$B$8425='Bin Analysis'!$B5307,'Data Transformation'!$G$425:$G$8425),D5317))</f>
        <v>17</v>
      </c>
      <c r="F5317">
        <f t="shared" si="663"/>
        <v>17</v>
      </c>
      <c r="G5317">
        <f>Weighting!$H$13</f>
        <v>0</v>
      </c>
      <c r="H5317">
        <f t="array" ref="H5317">FREQUENCY(IF('Data Transformation'!$B$4:$B$8425=B5307,'Data Transformation'!$G$4:$G$8425),'Bin Analysis'!$B5317)</f>
        <v>17</v>
      </c>
      <c r="I5317">
        <f t="shared" si="664"/>
        <v>6</v>
      </c>
      <c r="J5317">
        <f t="shared" si="665"/>
        <v>1</v>
      </c>
      <c r="K5317">
        <f>J5317*Weighting!$W$13</f>
        <v>1</v>
      </c>
      <c r="M5317" s="14"/>
    </row>
    <row r="5318" spans="1:13" x14ac:dyDescent="0.45">
      <c r="A5318" s="32">
        <f>IF(Weighting!$P$14&gt;0,B5318,"")</f>
        <v>1.1810731703000001</v>
      </c>
      <c r="B5318">
        <f>Weighting!$C$14</f>
        <v>1.1810731703000001</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18</v>
      </c>
      <c r="I5318">
        <f t="shared" si="664"/>
        <v>1</v>
      </c>
      <c r="J5318">
        <f t="shared" si="665"/>
        <v>1</v>
      </c>
      <c r="K5318">
        <f>J5318*Weighting!$W$14</f>
        <v>2</v>
      </c>
      <c r="M5318" s="14"/>
    </row>
    <row r="5319" spans="1:13" x14ac:dyDescent="0.45">
      <c r="A5319" s="32">
        <f>IF(Weighting!$P$15&gt;0,B5319,"")</f>
        <v>1.2867489670000001</v>
      </c>
      <c r="B5319">
        <f>Weighting!$C$15</f>
        <v>1.2867489670000001</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18</v>
      </c>
      <c r="I5319">
        <f t="shared" si="664"/>
        <v>0</v>
      </c>
      <c r="J5319">
        <f t="shared" si="665"/>
        <v>0</v>
      </c>
      <c r="K5319">
        <f>J5319*Weighting!$W$15</f>
        <v>0</v>
      </c>
      <c r="M5319" s="14"/>
    </row>
    <row r="5320" spans="1:13" x14ac:dyDescent="0.45">
      <c r="A5320" s="32" t="str">
        <f>IF(Weighting!$P$16&gt;0,B5320,"")</f>
        <v/>
      </c>
      <c r="B5320">
        <f>Weighting!$C$16</f>
        <v>1.3924227637000002</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18</v>
      </c>
      <c r="I5320">
        <f t="shared" si="664"/>
        <v>0</v>
      </c>
      <c r="J5320">
        <f t="shared" si="665"/>
        <v>0</v>
      </c>
      <c r="K5320">
        <f>J5320*Weighting!$W$16</f>
        <v>0</v>
      </c>
      <c r="M5320" s="14"/>
    </row>
    <row r="5321" spans="1:13" x14ac:dyDescent="0.45">
      <c r="A5321" s="32" t="str">
        <f>IF(Weighting!$P$17&gt;0,B5321,"")</f>
        <v/>
      </c>
      <c r="B5321">
        <f>Weighting!$C$17</f>
        <v>1.4980975604000002</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18</v>
      </c>
      <c r="I5321">
        <f t="shared" si="664"/>
        <v>0</v>
      </c>
      <c r="J5321">
        <f t="shared" si="665"/>
        <v>0</v>
      </c>
      <c r="K5321">
        <f>J5321*Weighting!$W$17</f>
        <v>0</v>
      </c>
      <c r="M5321" s="14"/>
    </row>
    <row r="5322" spans="1:13" x14ac:dyDescent="0.45">
      <c r="A5322" s="32" t="str">
        <f>IF(Weighting!$P$18&gt;0,B5322,"")</f>
        <v/>
      </c>
      <c r="B5322">
        <f>Weighting!$C$18</f>
        <v>1.6037723571000002</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18</v>
      </c>
      <c r="I5322">
        <f t="shared" si="664"/>
        <v>0</v>
      </c>
      <c r="J5322">
        <f t="shared" si="665"/>
        <v>0</v>
      </c>
      <c r="K5322">
        <f>J5322*Weighting!$W$18</f>
        <v>0</v>
      </c>
      <c r="M5322" s="14"/>
    </row>
    <row r="5323" spans="1:13" x14ac:dyDescent="0.45">
      <c r="A5323" s="32" t="str">
        <f>IF(Weighting!$P$19&gt;0,B5323,"")</f>
        <v/>
      </c>
      <c r="B5323">
        <f>Weighting!$C$19</f>
        <v>1.7094471538000002</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18</v>
      </c>
      <c r="I5323">
        <f t="shared" si="664"/>
        <v>0</v>
      </c>
      <c r="J5323">
        <f t="shared" si="665"/>
        <v>0</v>
      </c>
      <c r="K5323">
        <f>J5323*Weighting!$W$19</f>
        <v>0</v>
      </c>
      <c r="M5323" s="14"/>
    </row>
    <row r="5324" spans="1:13" x14ac:dyDescent="0.45">
      <c r="A5324" s="32" t="str">
        <f>IF(Weighting!$P$20&gt;0,B5324,"")</f>
        <v/>
      </c>
      <c r="B5324">
        <f>Weighting!$C$20</f>
        <v>1.8151219505000002</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18</v>
      </c>
      <c r="I5324">
        <f t="shared" si="664"/>
        <v>0</v>
      </c>
      <c r="J5324">
        <f t="shared" si="665"/>
        <v>0</v>
      </c>
      <c r="K5324">
        <f>J5324*Weighting!$W$20</f>
        <v>0</v>
      </c>
      <c r="M5324" s="14"/>
    </row>
    <row r="5325" spans="1:13" x14ac:dyDescent="0.45">
      <c r="A5325" s="32" t="str">
        <f>IF(Weighting!$P$21&gt;0,B5325,"")</f>
        <v/>
      </c>
      <c r="B5325">
        <f>Weighting!$C$21</f>
        <v>1.9207967472000003</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18</v>
      </c>
      <c r="I5325">
        <f t="shared" si="664"/>
        <v>0</v>
      </c>
      <c r="J5325">
        <f t="shared" si="665"/>
        <v>0</v>
      </c>
      <c r="K5325">
        <f>J5325*Weighting!$W$21</f>
        <v>0</v>
      </c>
      <c r="M5325" s="14"/>
    </row>
    <row r="5326" spans="1:13" x14ac:dyDescent="0.45">
      <c r="A5326" s="32" t="str">
        <f>IF(Weighting!$P$22&gt;0,B5326,"")</f>
        <v/>
      </c>
      <c r="B5326">
        <f>Weighting!$C$22</f>
        <v>2.0264715439000001</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18</v>
      </c>
      <c r="I5326">
        <f t="shared" si="664"/>
        <v>0</v>
      </c>
      <c r="J5326">
        <f t="shared" si="665"/>
        <v>0</v>
      </c>
      <c r="K5326">
        <f>J5326*Weighting!$W$22</f>
        <v>0</v>
      </c>
      <c r="M5326" s="14"/>
    </row>
    <row r="5327" spans="1:13" x14ac:dyDescent="0.45">
      <c r="A5327" s="32" t="str">
        <f>IF(Weighting!$P$23&gt;0,B5327,"")</f>
        <v/>
      </c>
      <c r="B5327">
        <f>Weighting!$C$23</f>
        <v>2.1321463405999999</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18</v>
      </c>
      <c r="I5327">
        <f t="shared" si="664"/>
        <v>0</v>
      </c>
      <c r="J5327">
        <f t="shared" si="665"/>
        <v>0</v>
      </c>
      <c r="K5327">
        <f>J5327*Weighting!$W$23</f>
        <v>0</v>
      </c>
      <c r="M5327" s="14"/>
    </row>
    <row r="5328" spans="1:13" x14ac:dyDescent="0.45">
      <c r="A5328" s="32" t="str">
        <f>IF(Weighting!$P$24&gt;0,B5328,"")</f>
        <v/>
      </c>
      <c r="B5328">
        <f>Weighting!$C$24</f>
        <v>2.2378211372999997</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18</v>
      </c>
      <c r="I5328">
        <f t="shared" si="664"/>
        <v>0</v>
      </c>
      <c r="J5328">
        <f t="shared" si="665"/>
        <v>0</v>
      </c>
      <c r="K5328">
        <f>J5328*Weighting!$W$24</f>
        <v>0</v>
      </c>
      <c r="M5328" s="14"/>
    </row>
    <row r="5329" spans="1:25" x14ac:dyDescent="0.45">
      <c r="A5329" s="32" t="str">
        <f>IF(Weighting!$P$25&gt;0,B5329,"")</f>
        <v/>
      </c>
      <c r="B5329">
        <f>Weighting!$C$25</f>
        <v>2.3434959339999994</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18</v>
      </c>
      <c r="I5329">
        <f t="shared" si="664"/>
        <v>0</v>
      </c>
      <c r="J5329">
        <f t="shared" si="665"/>
        <v>0</v>
      </c>
      <c r="K5329">
        <f>J5329*Weighting!$W$25</f>
        <v>0</v>
      </c>
      <c r="M5329" s="14"/>
    </row>
    <row r="5330" spans="1:25" x14ac:dyDescent="0.45">
      <c r="O5330"/>
      <c r="P5330"/>
      <c r="Q5330"/>
      <c r="R5330"/>
    </row>
    <row r="5331" spans="1:25" ht="23.15" x14ac:dyDescent="0.6">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20</v>
      </c>
      <c r="N5331" s="27">
        <f>IF('Input and Summary Results'!$J$16="minimum",'Bin Analysis'!X5332/(M5331-1),'Bin Analysis'!Y5331/('Bin Analysis'!M5331-1))</f>
        <v>0</v>
      </c>
      <c r="O5331" s="27">
        <f>IF(M5331=FALSE,NA(),(VLOOKUP(1,C5334:K5353,4,FALSE))/(M5331-1))</f>
        <v>0.78947368421052633</v>
      </c>
      <c r="P5331" s="27">
        <f>IF(M5331=FALSE,NA(),SUM(J5334:J5353)/Weighting!$S$5)</f>
        <v>0.6</v>
      </c>
      <c r="Q5331" s="27">
        <f>IF(M5331=FALSE,NA(),SUM(K5334:K5353)/Weighting!$S$6)</f>
        <v>0.56521739130434778</v>
      </c>
      <c r="R5331" s="27">
        <f>IF(M5331=FALSE,NA(),(VLOOKUP(1,G5334:K5353,3,FALSE))/(M5331-1))</f>
        <v>5.2631578947368418E-2</v>
      </c>
      <c r="S5331" s="22" t="str">
        <f>IF(M5331=FALSE,NA(),IF(SUM(J5334:J5353)=2,"yes","no"))</f>
        <v>no</v>
      </c>
      <c r="X5331" s="2" cm="2">
        <f t="array" ref="X5331:X5332">FREQUENCY(IF('Data Transformation'!$B$425:$B$6424='Bin Analysis'!L5331,'Data Transformation'!$G$425:$G$6424),'Data Transformation'!$U$11)</f>
        <v>19</v>
      </c>
      <c r="Y5331" s="2" cm="2">
        <f t="array" ref="Y5331:Y5332">FREQUENCY(IF('Data Transformation'!$B$425:$B$6424='Bin Analysis'!L5331,'Data Transformation'!$G$425:$G$6424),'Data Transformation'!$U$12)</f>
        <v>4</v>
      </c>
    </row>
    <row r="5332" spans="1:25" x14ac:dyDescent="0.45">
      <c r="A5332" s="14" t="s">
        <v>67</v>
      </c>
      <c r="B5332" t="s">
        <v>47</v>
      </c>
      <c r="C5332" t="s">
        <v>5</v>
      </c>
      <c r="D5332" t="s">
        <v>100</v>
      </c>
      <c r="E5332" t="s">
        <v>101</v>
      </c>
      <c r="F5332" t="s">
        <v>102</v>
      </c>
      <c r="G5332" t="s">
        <v>70</v>
      </c>
      <c r="H5332" t="s">
        <v>31</v>
      </c>
      <c r="I5332" t="s">
        <v>32</v>
      </c>
      <c r="J5332" t="s">
        <v>46</v>
      </c>
      <c r="K5332" s="14" t="s">
        <v>45</v>
      </c>
      <c r="M5332" s="14"/>
      <c r="X5332" s="2">
        <v>0</v>
      </c>
      <c r="Y5332" s="2">
        <v>15</v>
      </c>
    </row>
    <row r="5333" spans="1:25" x14ac:dyDescent="0.4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45">
      <c r="A5334" s="32">
        <f>IF(Weighting!$P$6&gt;0,B5334,"")</f>
        <v>0.3356747967</v>
      </c>
      <c r="B5334">
        <f>Weighting!$C$6</f>
        <v>0.3356747967</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1</v>
      </c>
      <c r="I5334">
        <f>H5334-H5333</f>
        <v>1</v>
      </c>
      <c r="J5334">
        <f>IF(I5334=0,0,1)</f>
        <v>1</v>
      </c>
      <c r="K5334">
        <f>J5334*Weighting!$W$6</f>
        <v>1</v>
      </c>
      <c r="M5334" s="14"/>
    </row>
    <row r="5335" spans="1:25" x14ac:dyDescent="0.45">
      <c r="A5335" s="32">
        <f>IF(Weighting!$P$7&gt;0,B5335,"")</f>
        <v>0.44134959340000002</v>
      </c>
      <c r="B5335">
        <f>Weighting!$C$7</f>
        <v>0.44134959340000002</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1</v>
      </c>
      <c r="I5335">
        <f t="shared" ref="I5335:I5353" si="667">H5335-H5334</f>
        <v>0</v>
      </c>
      <c r="J5335">
        <f>IF(I5335=0,0,1)</f>
        <v>0</v>
      </c>
      <c r="K5335">
        <f>J5335*Weighting!$W$7</f>
        <v>0</v>
      </c>
      <c r="M5335" s="14"/>
    </row>
    <row r="5336" spans="1:25" x14ac:dyDescent="0.45">
      <c r="A5336" s="32">
        <f>IF(Weighting!$P$8&gt;0,B5336,"")</f>
        <v>0.54702439010000004</v>
      </c>
      <c r="B5336">
        <f>Weighting!$C$8</f>
        <v>0.54702439010000004</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3</v>
      </c>
      <c r="I5336">
        <f t="shared" si="667"/>
        <v>2</v>
      </c>
      <c r="J5336">
        <f t="shared" ref="J5336:J5353" si="668">IF(I5336=0,0,1)</f>
        <v>1</v>
      </c>
      <c r="K5336">
        <f>J5336*Weighting!$W$8</f>
        <v>3</v>
      </c>
      <c r="M5336" s="14"/>
    </row>
    <row r="5337" spans="1:25" x14ac:dyDescent="0.45">
      <c r="A5337" s="32">
        <f>IF(Weighting!$P$9&gt;0,B5337,"")</f>
        <v>0.65269918680000005</v>
      </c>
      <c r="B5337" s="50">
        <f>Weighting!$C$9</f>
        <v>0.65269918680000005</v>
      </c>
      <c r="C5337">
        <f>Weighting!$F$9</f>
        <v>0</v>
      </c>
      <c r="D5337" t="b">
        <f>IF(C5337=1,'Data Transformation'!$G$3+0.5*'Data Transformation'!$W$25,IF(C5338=1,D5338-'Data Transformation'!$W$25,FALSE))</f>
        <v>0</v>
      </c>
      <c r="E5337" t="str">
        <f t="array" ref="E5337">IF(ISLOGICAL(D5337),"",FREQUENCY(IF('Data Transformation'!$B$425:$B$8425='Bin Analysis'!$B5331,'Data Transformation'!$G$425:$G$8425),D5337))</f>
        <v/>
      </c>
      <c r="F5337" t="str">
        <f t="shared" si="666"/>
        <v/>
      </c>
      <c r="G5337">
        <f>Weighting!$H$9</f>
        <v>0</v>
      </c>
      <c r="H5337">
        <f t="array" ref="H5337">FREQUENCY(IF('Data Transformation'!$B$4:$B$8425=B5331,'Data Transformation'!$G$4:$G$8425),'Bin Analysis'!$B5337)</f>
        <v>3</v>
      </c>
      <c r="I5337">
        <f t="shared" si="667"/>
        <v>0</v>
      </c>
      <c r="J5337">
        <f t="shared" si="668"/>
        <v>0</v>
      </c>
      <c r="K5337">
        <f>J5337*Weighting!$W$9</f>
        <v>0</v>
      </c>
      <c r="M5337" s="14"/>
    </row>
    <row r="5338" spans="1:25" x14ac:dyDescent="0.45">
      <c r="A5338" s="32">
        <f>IF(Weighting!$P$10&gt;0,B5338,"")</f>
        <v>0.75837398350000007</v>
      </c>
      <c r="B5338">
        <f>Weighting!$C$10</f>
        <v>0.75837398350000007</v>
      </c>
      <c r="C5338">
        <f>Weighting!$F$10</f>
        <v>0</v>
      </c>
      <c r="D5338" t="b">
        <f>IF(C5338=1,'Data Transformation'!$G$3+0.5*'Data Transformation'!$W$25,IF(C5339=1,D5339-'Data Transformation'!$W$25,FALSE))</f>
        <v>0</v>
      </c>
      <c r="E5338" t="str">
        <f t="array" ref="E5338">IF(ISLOGICAL(D5338),"",FREQUENCY(IF('Data Transformation'!$B$425:$B$8425='Bin Analysis'!$B5331,'Data Transformation'!$G$425:$G$8425),D5338))</f>
        <v/>
      </c>
      <c r="F5338" t="str">
        <f t="shared" si="666"/>
        <v/>
      </c>
      <c r="G5338">
        <f>Weighting!$H$10</f>
        <v>0</v>
      </c>
      <c r="H5338">
        <f t="array" ref="H5338">FREQUENCY(IF('Data Transformation'!$B$4:$B$8425=B5331,'Data Transformation'!$G$4:$G$8425),'Bin Analysis'!$B5338)</f>
        <v>4</v>
      </c>
      <c r="I5338">
        <f t="shared" si="667"/>
        <v>1</v>
      </c>
      <c r="J5338">
        <f t="shared" si="668"/>
        <v>1</v>
      </c>
      <c r="K5338">
        <f>J5338*Weighting!$W$10</f>
        <v>3</v>
      </c>
      <c r="M5338" s="14"/>
    </row>
    <row r="5339" spans="1:25" x14ac:dyDescent="0.45">
      <c r="A5339" s="32">
        <f>IF(Weighting!$P$11&gt;0,B5339,"")</f>
        <v>0.86404878020000009</v>
      </c>
      <c r="B5339">
        <f>Weighting!$C$11</f>
        <v>0.86404878020000009</v>
      </c>
      <c r="C5339">
        <f>Weighting!$F$11</f>
        <v>0</v>
      </c>
      <c r="D5339" t="b">
        <f>IF(C5339=1,'Data Transformation'!$G$3+0.5*'Data Transformation'!$W$25,IF(C5340=1,D5340-'Data Transformation'!$W$25,FALSE))</f>
        <v>0</v>
      </c>
      <c r="E5339" t="str">
        <f t="array" ref="E5339">IF(ISLOGICAL(D5339),"",FREQUENCY(IF('Data Transformation'!$B$425:$B$8425='Bin Analysis'!$B5331,'Data Transformation'!$G$425:$G$8425),D5339))</f>
        <v/>
      </c>
      <c r="F5339" t="str">
        <f t="shared" si="666"/>
        <v/>
      </c>
      <c r="G5339">
        <f>Weighting!$H$11</f>
        <v>0</v>
      </c>
      <c r="H5339">
        <f t="array" ref="H5339">FREQUENCY(IF('Data Transformation'!$B$4:$B$8425=B5331,'Data Transformation'!$G$4:$G$8425),'Bin Analysis'!$B5339)</f>
        <v>5</v>
      </c>
      <c r="I5339">
        <f t="shared" si="667"/>
        <v>1</v>
      </c>
      <c r="J5339">
        <f t="shared" si="668"/>
        <v>1</v>
      </c>
      <c r="K5339">
        <f>J5339*Weighting!$W$11</f>
        <v>3</v>
      </c>
      <c r="M5339" s="14"/>
    </row>
    <row r="5340" spans="1:25" x14ac:dyDescent="0.45">
      <c r="A5340" s="32">
        <f>IF(Weighting!$P$12&gt;0,B5340,"")</f>
        <v>0.96972357690000011</v>
      </c>
      <c r="B5340">
        <f>Weighting!$C$12</f>
        <v>0.96972357690000011</v>
      </c>
      <c r="C5340">
        <f>Weighting!$F$12</f>
        <v>0</v>
      </c>
      <c r="D5340">
        <f>IF(C5340=1,'Data Transformation'!$G$3+0.5*'Data Transformation'!$W$25,IF(C5341=1,D5341-'Data Transformation'!$W$25,FALSE))</f>
        <v>0.76999999999999991</v>
      </c>
      <c r="E5340">
        <f t="array" ref="E5340">IF(ISLOGICAL(D5340),"",FREQUENCY(IF('Data Transformation'!$B$425:$B$8425='Bin Analysis'!$B5331,'Data Transformation'!$G$425:$G$8425),D5340))</f>
        <v>4</v>
      </c>
      <c r="F5340" t="e">
        <f t="shared" si="666"/>
        <v>#VALUE!</v>
      </c>
      <c r="G5340">
        <f>Weighting!$H$12</f>
        <v>0</v>
      </c>
      <c r="H5340">
        <f t="array" ref="H5340">FREQUENCY(IF('Data Transformation'!$B$4:$B$8425=B5331,'Data Transformation'!$G$4:$G$8425),'Bin Analysis'!$B5340)</f>
        <v>8</v>
      </c>
      <c r="I5340">
        <f t="shared" si="667"/>
        <v>3</v>
      </c>
      <c r="J5340">
        <f t="shared" si="668"/>
        <v>1</v>
      </c>
      <c r="K5340">
        <f>J5340*Weighting!$W$12</f>
        <v>2</v>
      </c>
      <c r="M5340" s="14"/>
    </row>
    <row r="5341" spans="1:25" x14ac:dyDescent="0.45">
      <c r="A5341" s="32">
        <f>IF(Weighting!$P$13&gt;0,B5341,"")</f>
        <v>1.0753983736000001</v>
      </c>
      <c r="B5341">
        <f>Weighting!$C$13</f>
        <v>1.0753983736000001</v>
      </c>
      <c r="C5341">
        <f>Weighting!$F$13</f>
        <v>1</v>
      </c>
      <c r="D5341">
        <f>IF(C5341=1,'Data Transformation'!$G$3+0.5*'Data Transformation'!$W$25,IF(C5342=1,D5342-'Data Transformation'!$W$25,FALSE))</f>
        <v>1.17</v>
      </c>
      <c r="E5341">
        <f t="array" ref="E5341">IF(ISLOGICAL(D5341),"",FREQUENCY(IF('Data Transformation'!$B$425:$B$8425='Bin Analysis'!$B5331,'Data Transformation'!$G$425:$G$8425),D5341))</f>
        <v>19</v>
      </c>
      <c r="F5341">
        <f t="shared" si="666"/>
        <v>15</v>
      </c>
      <c r="G5341">
        <f>Weighting!$H$13</f>
        <v>0</v>
      </c>
      <c r="H5341">
        <f t="array" ref="H5341">FREQUENCY(IF('Data Transformation'!$B$4:$B$8425=B5331,'Data Transformation'!$G$4:$G$8425),'Bin Analysis'!$B5341)</f>
        <v>20</v>
      </c>
      <c r="I5341">
        <f t="shared" si="667"/>
        <v>12</v>
      </c>
      <c r="J5341">
        <f t="shared" si="668"/>
        <v>1</v>
      </c>
      <c r="K5341">
        <f>J5341*Weighting!$W$13</f>
        <v>1</v>
      </c>
      <c r="M5341" s="14"/>
    </row>
    <row r="5342" spans="1:25" x14ac:dyDescent="0.45">
      <c r="A5342" s="32">
        <f>IF(Weighting!$P$14&gt;0,B5342,"")</f>
        <v>1.1810731703000001</v>
      </c>
      <c r="B5342">
        <f>Weighting!$C$14</f>
        <v>1.1810731703000001</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20</v>
      </c>
      <c r="I5342">
        <f t="shared" si="667"/>
        <v>0</v>
      </c>
      <c r="J5342">
        <f t="shared" si="668"/>
        <v>0</v>
      </c>
      <c r="K5342">
        <f>J5342*Weighting!$W$14</f>
        <v>0</v>
      </c>
      <c r="M5342" s="14"/>
    </row>
    <row r="5343" spans="1:25" x14ac:dyDescent="0.45">
      <c r="A5343" s="32">
        <f>IF(Weighting!$P$15&gt;0,B5343,"")</f>
        <v>1.2867489670000001</v>
      </c>
      <c r="B5343">
        <f>Weighting!$C$15</f>
        <v>1.2867489670000001</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20</v>
      </c>
      <c r="I5343">
        <f t="shared" si="667"/>
        <v>0</v>
      </c>
      <c r="J5343">
        <f t="shared" si="668"/>
        <v>0</v>
      </c>
      <c r="K5343">
        <f>J5343*Weighting!$W$15</f>
        <v>0</v>
      </c>
      <c r="M5343" s="14"/>
    </row>
    <row r="5344" spans="1:25" x14ac:dyDescent="0.45">
      <c r="A5344" s="32" t="str">
        <f>IF(Weighting!$P$16&gt;0,B5344,"")</f>
        <v/>
      </c>
      <c r="B5344">
        <f>Weighting!$C$16</f>
        <v>1.3924227637000002</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20</v>
      </c>
      <c r="I5344">
        <f t="shared" si="667"/>
        <v>0</v>
      </c>
      <c r="J5344">
        <f t="shared" si="668"/>
        <v>0</v>
      </c>
      <c r="K5344">
        <f>J5344*Weighting!$W$16</f>
        <v>0</v>
      </c>
      <c r="M5344" s="14"/>
    </row>
    <row r="5345" spans="1:25" x14ac:dyDescent="0.45">
      <c r="A5345" s="32" t="str">
        <f>IF(Weighting!$P$17&gt;0,B5345,"")</f>
        <v/>
      </c>
      <c r="B5345">
        <f>Weighting!$C$17</f>
        <v>1.4980975604000002</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20</v>
      </c>
      <c r="I5345">
        <f t="shared" si="667"/>
        <v>0</v>
      </c>
      <c r="J5345">
        <f t="shared" si="668"/>
        <v>0</v>
      </c>
      <c r="K5345">
        <f>J5345*Weighting!$W$17</f>
        <v>0</v>
      </c>
      <c r="M5345" s="14"/>
    </row>
    <row r="5346" spans="1:25" x14ac:dyDescent="0.45">
      <c r="A5346" s="32" t="str">
        <f>IF(Weighting!$P$18&gt;0,B5346,"")</f>
        <v/>
      </c>
      <c r="B5346">
        <f>Weighting!$C$18</f>
        <v>1.6037723571000002</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20</v>
      </c>
      <c r="I5346">
        <f t="shared" si="667"/>
        <v>0</v>
      </c>
      <c r="J5346">
        <f t="shared" si="668"/>
        <v>0</v>
      </c>
      <c r="K5346">
        <f>J5346*Weighting!$W$18</f>
        <v>0</v>
      </c>
      <c r="M5346" s="14"/>
    </row>
    <row r="5347" spans="1:25" x14ac:dyDescent="0.45">
      <c r="A5347" s="32" t="str">
        <f>IF(Weighting!$P$19&gt;0,B5347,"")</f>
        <v/>
      </c>
      <c r="B5347">
        <f>Weighting!$C$19</f>
        <v>1.7094471538000002</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20</v>
      </c>
      <c r="I5347">
        <f t="shared" si="667"/>
        <v>0</v>
      </c>
      <c r="J5347">
        <f t="shared" si="668"/>
        <v>0</v>
      </c>
      <c r="K5347">
        <f>J5347*Weighting!$W$19</f>
        <v>0</v>
      </c>
      <c r="M5347" s="14"/>
    </row>
    <row r="5348" spans="1:25" x14ac:dyDescent="0.45">
      <c r="A5348" s="32" t="str">
        <f>IF(Weighting!$P$20&gt;0,B5348,"")</f>
        <v/>
      </c>
      <c r="B5348">
        <f>Weighting!$C$20</f>
        <v>1.8151219505000002</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20</v>
      </c>
      <c r="I5348">
        <f t="shared" si="667"/>
        <v>0</v>
      </c>
      <c r="J5348">
        <f t="shared" si="668"/>
        <v>0</v>
      </c>
      <c r="K5348">
        <f>J5348*Weighting!$W$20</f>
        <v>0</v>
      </c>
      <c r="M5348" s="14"/>
    </row>
    <row r="5349" spans="1:25" x14ac:dyDescent="0.45">
      <c r="A5349" s="32" t="str">
        <f>IF(Weighting!$P$21&gt;0,B5349,"")</f>
        <v/>
      </c>
      <c r="B5349">
        <f>Weighting!$C$21</f>
        <v>1.9207967472000003</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20</v>
      </c>
      <c r="I5349">
        <f t="shared" si="667"/>
        <v>0</v>
      </c>
      <c r="J5349">
        <f t="shared" si="668"/>
        <v>0</v>
      </c>
      <c r="K5349">
        <f>J5349*Weighting!$W$21</f>
        <v>0</v>
      </c>
      <c r="M5349" s="14"/>
    </row>
    <row r="5350" spans="1:25" x14ac:dyDescent="0.45">
      <c r="A5350" s="32" t="str">
        <f>IF(Weighting!$P$22&gt;0,B5350,"")</f>
        <v/>
      </c>
      <c r="B5350">
        <f>Weighting!$C$22</f>
        <v>2.0264715439000001</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20</v>
      </c>
      <c r="I5350">
        <f t="shared" si="667"/>
        <v>0</v>
      </c>
      <c r="J5350">
        <f t="shared" si="668"/>
        <v>0</v>
      </c>
      <c r="K5350">
        <f>J5350*Weighting!$W$22</f>
        <v>0</v>
      </c>
      <c r="M5350" s="14"/>
    </row>
    <row r="5351" spans="1:25" x14ac:dyDescent="0.45">
      <c r="A5351" s="32" t="str">
        <f>IF(Weighting!$P$23&gt;0,B5351,"")</f>
        <v/>
      </c>
      <c r="B5351">
        <f>Weighting!$C$23</f>
        <v>2.1321463405999999</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20</v>
      </c>
      <c r="I5351">
        <f t="shared" si="667"/>
        <v>0</v>
      </c>
      <c r="J5351">
        <f t="shared" si="668"/>
        <v>0</v>
      </c>
      <c r="K5351">
        <f>J5351*Weighting!$W$23</f>
        <v>0</v>
      </c>
      <c r="M5351" s="14"/>
    </row>
    <row r="5352" spans="1:25" x14ac:dyDescent="0.45">
      <c r="A5352" s="32" t="str">
        <f>IF(Weighting!$P$24&gt;0,B5352,"")</f>
        <v/>
      </c>
      <c r="B5352">
        <f>Weighting!$C$24</f>
        <v>2.2378211372999997</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20</v>
      </c>
      <c r="I5352">
        <f t="shared" si="667"/>
        <v>0</v>
      </c>
      <c r="J5352">
        <f t="shared" si="668"/>
        <v>0</v>
      </c>
      <c r="K5352">
        <f>J5352*Weighting!$W$24</f>
        <v>0</v>
      </c>
      <c r="M5352" s="14"/>
    </row>
    <row r="5353" spans="1:25" x14ac:dyDescent="0.45">
      <c r="A5353" s="32" t="str">
        <f>IF(Weighting!$P$25&gt;0,B5353,"")</f>
        <v/>
      </c>
      <c r="B5353">
        <f>Weighting!$C$25</f>
        <v>2.3434959339999994</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20</v>
      </c>
      <c r="I5353">
        <f t="shared" si="667"/>
        <v>0</v>
      </c>
      <c r="J5353">
        <f t="shared" si="668"/>
        <v>0</v>
      </c>
      <c r="K5353">
        <f>J5353*Weighting!$W$25</f>
        <v>0</v>
      </c>
      <c r="M5353" s="14"/>
    </row>
    <row r="5354" spans="1:25" x14ac:dyDescent="0.45">
      <c r="O5354"/>
      <c r="P5354"/>
      <c r="Q5354"/>
      <c r="R5354"/>
    </row>
    <row r="5355" spans="1:25" ht="23.15" x14ac:dyDescent="0.6">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1</v>
      </c>
      <c r="P5355" s="27">
        <f>IF(M5355=FALSE,NA(),SUM(J5358:J5377)/Weighting!$S$5)</f>
        <v>0.3</v>
      </c>
      <c r="Q5355" s="27">
        <f>IF(M5355=FALSE,NA(),SUM(K5358:K5377)/Weighting!$S$6)</f>
        <v>0.21739130434782608</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0</v>
      </c>
    </row>
    <row r="5356" spans="1:25" x14ac:dyDescent="0.45">
      <c r="A5356" s="14" t="s">
        <v>67</v>
      </c>
      <c r="B5356" t="s">
        <v>47</v>
      </c>
      <c r="C5356" t="s">
        <v>5</v>
      </c>
      <c r="D5356" t="s">
        <v>100</v>
      </c>
      <c r="E5356" t="s">
        <v>101</v>
      </c>
      <c r="F5356" t="s">
        <v>102</v>
      </c>
      <c r="G5356" t="s">
        <v>70</v>
      </c>
      <c r="H5356" t="s">
        <v>31</v>
      </c>
      <c r="I5356" t="s">
        <v>32</v>
      </c>
      <c r="J5356" t="s">
        <v>46</v>
      </c>
      <c r="K5356" s="14" t="s">
        <v>45</v>
      </c>
      <c r="M5356" s="14"/>
      <c r="X5356" s="2">
        <v>0</v>
      </c>
      <c r="Y5356" s="2">
        <v>19</v>
      </c>
    </row>
    <row r="5357" spans="1:25" x14ac:dyDescent="0.4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45">
      <c r="A5358" s="32">
        <f>IF(Weighting!$P$6&gt;0,B5358,"")</f>
        <v>0.3356747967</v>
      </c>
      <c r="B5358">
        <f>Weighting!$C$6</f>
        <v>0.3356747967</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45">
      <c r="A5359" s="32">
        <f>IF(Weighting!$P$7&gt;0,B5359,"")</f>
        <v>0.44134959340000002</v>
      </c>
      <c r="B5359">
        <f>Weighting!$C$7</f>
        <v>0.44134959340000002</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45">
      <c r="A5360" s="32">
        <f>IF(Weighting!$P$8&gt;0,B5360,"")</f>
        <v>0.54702439010000004</v>
      </c>
      <c r="B5360">
        <f>Weighting!$C$8</f>
        <v>0.54702439010000004</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45">
      <c r="A5361" s="32">
        <f>IF(Weighting!$P$9&gt;0,B5361,"")</f>
        <v>0.65269918680000005</v>
      </c>
      <c r="B5361" s="50">
        <f>Weighting!$C$9</f>
        <v>0.65269918680000005</v>
      </c>
      <c r="C5361">
        <f>Weighting!$F$9</f>
        <v>0</v>
      </c>
      <c r="D5361" t="b">
        <f>IF(C5361=1,'Data Transformation'!$G$3+0.5*'Data Transformation'!$W$25,IF(C5362=1,D5362-'Data Transformation'!$W$25,FALSE))</f>
        <v>0</v>
      </c>
      <c r="E5361" t="str">
        <f t="array" ref="E5361">IF(ISLOGICAL(D5361),"",FREQUENCY(IF('Data Transformation'!$B$425:$B$8425='Bin Analysis'!$B5355,'Data Transformation'!$G$425:$G$8425),D5361))</f>
        <v/>
      </c>
      <c r="F5361" t="str">
        <f t="shared" si="669"/>
        <v/>
      </c>
      <c r="G5361">
        <f>Weighting!$H$9</f>
        <v>0</v>
      </c>
      <c r="H5361">
        <f t="array" ref="H5361">FREQUENCY(IF('Data Transformation'!$B$4:$B$8425=B5355,'Data Transformation'!$G$4:$G$8425),'Bin Analysis'!$B5361)</f>
        <v>0</v>
      </c>
      <c r="I5361">
        <f t="shared" si="670"/>
        <v>0</v>
      </c>
      <c r="J5361">
        <f t="shared" si="671"/>
        <v>0</v>
      </c>
      <c r="K5361">
        <f>J5361*Weighting!$W$9</f>
        <v>0</v>
      </c>
      <c r="M5361" s="14"/>
    </row>
    <row r="5362" spans="1:13" x14ac:dyDescent="0.45">
      <c r="A5362" s="32">
        <f>IF(Weighting!$P$10&gt;0,B5362,"")</f>
        <v>0.75837398350000007</v>
      </c>
      <c r="B5362">
        <f>Weighting!$C$10</f>
        <v>0.75837398350000007</v>
      </c>
      <c r="C5362">
        <f>Weighting!$F$10</f>
        <v>0</v>
      </c>
      <c r="D5362" t="b">
        <f>IF(C5362=1,'Data Transformation'!$G$3+0.5*'Data Transformation'!$W$25,IF(C5363=1,D5363-'Data Transformation'!$W$25,FALSE))</f>
        <v>0</v>
      </c>
      <c r="E5362" t="str">
        <f t="array" ref="E5362">IF(ISLOGICAL(D5362),"",FREQUENCY(IF('Data Transformation'!$B$425:$B$8425='Bin Analysis'!$B5355,'Data Transformation'!$G$425:$G$8425),D5362))</f>
        <v/>
      </c>
      <c r="F5362" t="str">
        <f t="shared" si="669"/>
        <v/>
      </c>
      <c r="G5362">
        <f>Weighting!$H$10</f>
        <v>0</v>
      </c>
      <c r="H5362">
        <f t="array" ref="H5362">FREQUENCY(IF('Data Transformation'!$B$4:$B$8425=B5355,'Data Transformation'!$G$4:$G$8425),'Bin Analysis'!$B5362)</f>
        <v>0</v>
      </c>
      <c r="I5362">
        <f t="shared" si="670"/>
        <v>0</v>
      </c>
      <c r="J5362">
        <f t="shared" si="671"/>
        <v>0</v>
      </c>
      <c r="K5362">
        <f>J5362*Weighting!$W$10</f>
        <v>0</v>
      </c>
      <c r="M5362" s="14"/>
    </row>
    <row r="5363" spans="1:13" x14ac:dyDescent="0.45">
      <c r="A5363" s="32">
        <f>IF(Weighting!$P$11&gt;0,B5363,"")</f>
        <v>0.86404878020000009</v>
      </c>
      <c r="B5363">
        <f>Weighting!$C$11</f>
        <v>0.86404878020000009</v>
      </c>
      <c r="C5363">
        <f>Weighting!$F$11</f>
        <v>0</v>
      </c>
      <c r="D5363" t="b">
        <f>IF(C5363=1,'Data Transformation'!$G$3+0.5*'Data Transformation'!$W$25,IF(C5364=1,D5364-'Data Transformation'!$W$25,FALSE))</f>
        <v>0</v>
      </c>
      <c r="E5363" t="str">
        <f t="array" ref="E5363">IF(ISLOGICAL(D5363),"",FREQUENCY(IF('Data Transformation'!$B$425:$B$8425='Bin Analysis'!$B5355,'Data Transformation'!$G$425:$G$8425),D5363))</f>
        <v/>
      </c>
      <c r="F5363" t="str">
        <f t="shared" si="669"/>
        <v/>
      </c>
      <c r="G5363">
        <f>Weighting!$H$11</f>
        <v>0</v>
      </c>
      <c r="H5363">
        <f t="array" ref="H5363">FREQUENCY(IF('Data Transformation'!$B$4:$B$8425=B5355,'Data Transformation'!$G$4:$G$8425),'Bin Analysis'!$B5363)</f>
        <v>0</v>
      </c>
      <c r="I5363">
        <f t="shared" si="670"/>
        <v>0</v>
      </c>
      <c r="J5363">
        <f t="shared" si="671"/>
        <v>0</v>
      </c>
      <c r="K5363">
        <f>J5363*Weighting!$W$11</f>
        <v>0</v>
      </c>
      <c r="M5363" s="14"/>
    </row>
    <row r="5364" spans="1:13" x14ac:dyDescent="0.45">
      <c r="A5364" s="32">
        <f>IF(Weighting!$P$12&gt;0,B5364,"")</f>
        <v>0.96972357690000011</v>
      </c>
      <c r="B5364">
        <f>Weighting!$C$12</f>
        <v>0.96972357690000011</v>
      </c>
      <c r="C5364">
        <f>Weighting!$F$12</f>
        <v>0</v>
      </c>
      <c r="D5364">
        <f>IF(C5364=1,'Data Transformation'!$G$3+0.5*'Data Transformation'!$W$25,IF(C5365=1,D5365-'Data Transformation'!$W$25,FALSE))</f>
        <v>0.76999999999999991</v>
      </c>
      <c r="E5364">
        <f t="array" ref="E5364">IF(ISLOGICAL(D5364),"",FREQUENCY(IF('Data Transformation'!$B$425:$B$8425='Bin Analysis'!$B5355,'Data Transformation'!$G$425:$G$8425),D5364))</f>
        <v>0</v>
      </c>
      <c r="F5364" t="e">
        <f t="shared" si="669"/>
        <v>#VALUE!</v>
      </c>
      <c r="G5364">
        <f>Weighting!$H$12</f>
        <v>0</v>
      </c>
      <c r="H5364">
        <f t="array" ref="H5364">FREQUENCY(IF('Data Transformation'!$B$4:$B$8425=B5355,'Data Transformation'!$G$4:$G$8425),'Bin Analysis'!$B5364)</f>
        <v>5</v>
      </c>
      <c r="I5364">
        <f t="shared" si="670"/>
        <v>5</v>
      </c>
      <c r="J5364">
        <f t="shared" si="671"/>
        <v>1</v>
      </c>
      <c r="K5364">
        <f>J5364*Weighting!$W$12</f>
        <v>2</v>
      </c>
      <c r="M5364" s="14"/>
    </row>
    <row r="5365" spans="1:13" x14ac:dyDescent="0.45">
      <c r="A5365" s="32">
        <f>IF(Weighting!$P$13&gt;0,B5365,"")</f>
        <v>1.0753983736000001</v>
      </c>
      <c r="B5365">
        <f>Weighting!$C$13</f>
        <v>1.0753983736000001</v>
      </c>
      <c r="C5365">
        <f>Weighting!$F$13</f>
        <v>1</v>
      </c>
      <c r="D5365">
        <f>IF(C5365=1,'Data Transformation'!$G$3+0.5*'Data Transformation'!$W$25,IF(C5366=1,D5366-'Data Transformation'!$W$25,FALSE))</f>
        <v>1.17</v>
      </c>
      <c r="E5365">
        <f t="array" ref="E5365">IF(ISLOGICAL(D5365),"",FREQUENCY(IF('Data Transformation'!$B$425:$B$8425='Bin Analysis'!$B5355,'Data Transformation'!$G$425:$G$8425),D5365))</f>
        <v>19</v>
      </c>
      <c r="F5365">
        <f t="shared" si="669"/>
        <v>19</v>
      </c>
      <c r="G5365">
        <f>Weighting!$H$13</f>
        <v>0</v>
      </c>
      <c r="H5365">
        <f t="array" ref="H5365">FREQUENCY(IF('Data Transformation'!$B$4:$B$8425=B5355,'Data Transformation'!$G$4:$G$8425),'Bin Analysis'!$B5365)</f>
        <v>19</v>
      </c>
      <c r="I5365">
        <f t="shared" si="670"/>
        <v>14</v>
      </c>
      <c r="J5365">
        <f t="shared" si="671"/>
        <v>1</v>
      </c>
      <c r="K5365">
        <f>J5365*Weighting!$W$13</f>
        <v>1</v>
      </c>
      <c r="M5365" s="14"/>
    </row>
    <row r="5366" spans="1:13" x14ac:dyDescent="0.45">
      <c r="A5366" s="32">
        <f>IF(Weighting!$P$14&gt;0,B5366,"")</f>
        <v>1.1810731703000001</v>
      </c>
      <c r="B5366">
        <f>Weighting!$C$14</f>
        <v>1.1810731703000001</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1</v>
      </c>
      <c r="J5366">
        <f t="shared" si="671"/>
        <v>1</v>
      </c>
      <c r="K5366">
        <f>J5366*Weighting!$W$14</f>
        <v>2</v>
      </c>
      <c r="M5366" s="14"/>
    </row>
    <row r="5367" spans="1:13" x14ac:dyDescent="0.45">
      <c r="A5367" s="32">
        <f>IF(Weighting!$P$15&gt;0,B5367,"")</f>
        <v>1.2867489670000001</v>
      </c>
      <c r="B5367">
        <f>Weighting!$C$15</f>
        <v>1.2867489670000001</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45">
      <c r="A5368" s="32" t="str">
        <f>IF(Weighting!$P$16&gt;0,B5368,"")</f>
        <v/>
      </c>
      <c r="B5368">
        <f>Weighting!$C$16</f>
        <v>1.3924227637000002</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45">
      <c r="A5369" s="32" t="str">
        <f>IF(Weighting!$P$17&gt;0,B5369,"")</f>
        <v/>
      </c>
      <c r="B5369">
        <f>Weighting!$C$17</f>
        <v>1.4980975604000002</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45">
      <c r="A5370" s="32" t="str">
        <f>IF(Weighting!$P$18&gt;0,B5370,"")</f>
        <v/>
      </c>
      <c r="B5370">
        <f>Weighting!$C$18</f>
        <v>1.6037723571000002</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45">
      <c r="A5371" s="32" t="str">
        <f>IF(Weighting!$P$19&gt;0,B5371,"")</f>
        <v/>
      </c>
      <c r="B5371">
        <f>Weighting!$C$19</f>
        <v>1.7094471538000002</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45">
      <c r="A5372" s="32" t="str">
        <f>IF(Weighting!$P$20&gt;0,B5372,"")</f>
        <v/>
      </c>
      <c r="B5372">
        <f>Weighting!$C$20</f>
        <v>1.8151219505000002</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45">
      <c r="A5373" s="32" t="str">
        <f>IF(Weighting!$P$21&gt;0,B5373,"")</f>
        <v/>
      </c>
      <c r="B5373">
        <f>Weighting!$C$21</f>
        <v>1.9207967472000003</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45">
      <c r="A5374" s="32" t="str">
        <f>IF(Weighting!$P$22&gt;0,B5374,"")</f>
        <v/>
      </c>
      <c r="B5374">
        <f>Weighting!$C$22</f>
        <v>2.0264715439000001</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45">
      <c r="A5375" s="32" t="str">
        <f>IF(Weighting!$P$23&gt;0,B5375,"")</f>
        <v/>
      </c>
      <c r="B5375">
        <f>Weighting!$C$23</f>
        <v>2.1321463405999999</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45">
      <c r="A5376" s="32" t="str">
        <f>IF(Weighting!$P$24&gt;0,B5376,"")</f>
        <v/>
      </c>
      <c r="B5376">
        <f>Weighting!$C$24</f>
        <v>2.2378211372999997</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45">
      <c r="A5377" s="32" t="str">
        <f>IF(Weighting!$P$25&gt;0,B5377,"")</f>
        <v/>
      </c>
      <c r="B5377">
        <f>Weighting!$C$25</f>
        <v>2.3434959339999994</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45">
      <c r="A5378" s="32"/>
      <c r="M5378" s="14"/>
    </row>
    <row r="5379" spans="1:25" ht="23.15" x14ac:dyDescent="0.6">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5.2631578947368418E-2</v>
      </c>
      <c r="P5379" s="27">
        <f>IF(M5379=FALSE,NA(),SUM(J5382:J5401)/Weighting!$S$5)</f>
        <v>0.3</v>
      </c>
      <c r="Q5379" s="27">
        <f>IF(M5379=FALSE,NA(),SUM(K5382:K5401)/Weighting!$S$6)</f>
        <v>0.17391304347826086</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18</v>
      </c>
    </row>
    <row r="5380" spans="1:25" x14ac:dyDescent="0.45">
      <c r="A5380" s="14" t="s">
        <v>67</v>
      </c>
      <c r="B5380" t="s">
        <v>47</v>
      </c>
      <c r="C5380" t="s">
        <v>5</v>
      </c>
      <c r="D5380" t="s">
        <v>100</v>
      </c>
      <c r="E5380" t="s">
        <v>101</v>
      </c>
      <c r="F5380" t="s">
        <v>102</v>
      </c>
      <c r="G5380" t="s">
        <v>70</v>
      </c>
      <c r="H5380" t="s">
        <v>31</v>
      </c>
      <c r="I5380" t="s">
        <v>32</v>
      </c>
      <c r="J5380" t="s">
        <v>46</v>
      </c>
      <c r="K5380" s="14" t="s">
        <v>45</v>
      </c>
      <c r="M5380" s="14"/>
      <c r="X5380" s="2">
        <v>0</v>
      </c>
      <c r="Y5380" s="2">
        <v>1</v>
      </c>
    </row>
    <row r="5381" spans="1:25" x14ac:dyDescent="0.4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45">
      <c r="A5382" s="32">
        <f>IF(Weighting!$P$6&gt;0,B5382,"")</f>
        <v>0.3356747967</v>
      </c>
      <c r="B5382">
        <f>Weighting!$C$6</f>
        <v>0.3356747967</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45">
      <c r="A5383" s="32">
        <f>IF(Weighting!$P$7&gt;0,B5383,"")</f>
        <v>0.44134959340000002</v>
      </c>
      <c r="B5383">
        <f>Weighting!$C$7</f>
        <v>0.44134959340000002</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45">
      <c r="A5384" s="32">
        <f>IF(Weighting!$P$8&gt;0,B5384,"")</f>
        <v>0.54702439010000004</v>
      </c>
      <c r="B5384">
        <f>Weighting!$C$8</f>
        <v>0.54702439010000004</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45">
      <c r="A5385" s="32">
        <f>IF(Weighting!$P$9&gt;0,B5385,"")</f>
        <v>0.65269918680000005</v>
      </c>
      <c r="B5385" s="50">
        <f>Weighting!$C$9</f>
        <v>0.65269918680000005</v>
      </c>
      <c r="C5385">
        <f>Weighting!$F$9</f>
        <v>0</v>
      </c>
      <c r="D5385" t="b">
        <f>IF(C5385=1,'Data Transformation'!$G$3+0.5*'Data Transformation'!$W$25,IF(C5386=1,D5386-'Data Transformation'!$W$25,FALSE))</f>
        <v>0</v>
      </c>
      <c r="E5385" t="str">
        <f t="array" ref="E5385">IF(ISLOGICAL(D5385),"",FREQUENCY(IF('Data Transformation'!$B$425:$B$8425='Bin Analysis'!$B5379,'Data Transformation'!$G$425:$G$8425),D5385))</f>
        <v/>
      </c>
      <c r="F5385" t="str">
        <f t="shared" si="672"/>
        <v/>
      </c>
      <c r="G5385">
        <f>Weighting!$H$9</f>
        <v>0</v>
      </c>
      <c r="H5385">
        <f t="array" ref="H5385">FREQUENCY(IF('Data Transformation'!$B$4:$B$8425=B5379,'Data Transformation'!$G$4:$G$8425),'Bin Analysis'!$B5385)</f>
        <v>18</v>
      </c>
      <c r="I5385">
        <f t="shared" si="673"/>
        <v>0</v>
      </c>
      <c r="J5385">
        <f t="shared" si="674"/>
        <v>0</v>
      </c>
      <c r="K5385">
        <f>J5385*Weighting!$W$9</f>
        <v>0</v>
      </c>
      <c r="M5385" s="14"/>
    </row>
    <row r="5386" spans="1:25" x14ac:dyDescent="0.45">
      <c r="A5386" s="32">
        <f>IF(Weighting!$P$10&gt;0,B5386,"")</f>
        <v>0.75837398350000007</v>
      </c>
      <c r="B5386">
        <f>Weighting!$C$10</f>
        <v>0.75837398350000007</v>
      </c>
      <c r="C5386">
        <f>Weighting!$F$10</f>
        <v>0</v>
      </c>
      <c r="D5386" t="b">
        <f>IF(C5386=1,'Data Transformation'!$G$3+0.5*'Data Transformation'!$W$25,IF(C5387=1,D5387-'Data Transformation'!$W$25,FALSE))</f>
        <v>0</v>
      </c>
      <c r="E5386" t="str">
        <f t="array" ref="E5386">IF(ISLOGICAL(D5386),"",FREQUENCY(IF('Data Transformation'!$B$425:$B$8425='Bin Analysis'!$B5379,'Data Transformation'!$G$425:$G$8425),D5386))</f>
        <v/>
      </c>
      <c r="F5386" t="str">
        <f t="shared" si="672"/>
        <v/>
      </c>
      <c r="G5386">
        <f>Weighting!$H$10</f>
        <v>0</v>
      </c>
      <c r="H5386">
        <f t="array" ref="H5386">FREQUENCY(IF('Data Transformation'!$B$4:$B$8425=B5379,'Data Transformation'!$G$4:$G$8425),'Bin Analysis'!$B5386)</f>
        <v>18</v>
      </c>
      <c r="I5386">
        <f t="shared" si="673"/>
        <v>0</v>
      </c>
      <c r="J5386">
        <f t="shared" si="674"/>
        <v>0</v>
      </c>
      <c r="K5386">
        <f>J5386*Weighting!$W$10</f>
        <v>0</v>
      </c>
      <c r="M5386" s="14"/>
    </row>
    <row r="5387" spans="1:25" x14ac:dyDescent="0.45">
      <c r="A5387" s="32">
        <f>IF(Weighting!$P$11&gt;0,B5387,"")</f>
        <v>0.86404878020000009</v>
      </c>
      <c r="B5387">
        <f>Weighting!$C$11</f>
        <v>0.86404878020000009</v>
      </c>
      <c r="C5387">
        <f>Weighting!$F$11</f>
        <v>0</v>
      </c>
      <c r="D5387" t="b">
        <f>IF(C5387=1,'Data Transformation'!$G$3+0.5*'Data Transformation'!$W$25,IF(C5388=1,D5388-'Data Transformation'!$W$25,FALSE))</f>
        <v>0</v>
      </c>
      <c r="E5387" t="str">
        <f t="array" ref="E5387">IF(ISLOGICAL(D5387),"",FREQUENCY(IF('Data Transformation'!$B$425:$B$8425='Bin Analysis'!$B5379,'Data Transformation'!$G$425:$G$8425),D5387))</f>
        <v/>
      </c>
      <c r="F5387" t="str">
        <f t="shared" si="672"/>
        <v/>
      </c>
      <c r="G5387">
        <f>Weighting!$H$11</f>
        <v>0</v>
      </c>
      <c r="H5387">
        <f t="array" ref="H5387">FREQUENCY(IF('Data Transformation'!$B$4:$B$8425=B5379,'Data Transformation'!$G$4:$G$8425),'Bin Analysis'!$B5387)</f>
        <v>18</v>
      </c>
      <c r="I5387">
        <f t="shared" si="673"/>
        <v>0</v>
      </c>
      <c r="J5387">
        <f t="shared" si="674"/>
        <v>0</v>
      </c>
      <c r="K5387">
        <f>J5387*Weighting!$W$11</f>
        <v>0</v>
      </c>
      <c r="M5387" s="14"/>
    </row>
    <row r="5388" spans="1:25" x14ac:dyDescent="0.45">
      <c r="A5388" s="32">
        <f>IF(Weighting!$P$12&gt;0,B5388,"")</f>
        <v>0.96972357690000011</v>
      </c>
      <c r="B5388">
        <f>Weighting!$C$12</f>
        <v>0.96972357690000011</v>
      </c>
      <c r="C5388">
        <f>Weighting!$F$12</f>
        <v>0</v>
      </c>
      <c r="D5388">
        <f>IF(C5388=1,'Data Transformation'!$G$3+0.5*'Data Transformation'!$W$25,IF(C5389=1,D5389-'Data Transformation'!$W$25,FALSE))</f>
        <v>0.76999999999999991</v>
      </c>
      <c r="E5388">
        <f t="array" ref="E5388">IF(ISLOGICAL(D5388),"",FREQUENCY(IF('Data Transformation'!$B$425:$B$8425='Bin Analysis'!$B5379,'Data Transformation'!$G$425:$G$8425),D5388))</f>
        <v>18</v>
      </c>
      <c r="F5388" t="e">
        <f t="shared" si="672"/>
        <v>#VALUE!</v>
      </c>
      <c r="G5388">
        <f>Weighting!$H$12</f>
        <v>0</v>
      </c>
      <c r="H5388">
        <f t="array" ref="H5388">FREQUENCY(IF('Data Transformation'!$B$4:$B$8425=B5379,'Data Transformation'!$G$4:$G$8425),'Bin Analysis'!$B5388)</f>
        <v>19</v>
      </c>
      <c r="I5388">
        <f t="shared" si="673"/>
        <v>1</v>
      </c>
      <c r="J5388">
        <f t="shared" si="674"/>
        <v>1</v>
      </c>
      <c r="K5388">
        <f>J5388*Weighting!$W$12</f>
        <v>2</v>
      </c>
      <c r="M5388" s="14"/>
    </row>
    <row r="5389" spans="1:25" x14ac:dyDescent="0.45">
      <c r="A5389" s="32">
        <f>IF(Weighting!$P$13&gt;0,B5389,"")</f>
        <v>1.0753983736000001</v>
      </c>
      <c r="B5389">
        <f>Weighting!$C$13</f>
        <v>1.0753983736000001</v>
      </c>
      <c r="C5389">
        <f>Weighting!$F$13</f>
        <v>1</v>
      </c>
      <c r="D5389">
        <f>IF(C5389=1,'Data Transformation'!$G$3+0.5*'Data Transformation'!$W$25,IF(C5390=1,D5390-'Data Transformation'!$W$25,FALSE))</f>
        <v>1.17</v>
      </c>
      <c r="E5389">
        <f t="array" ref="E5389">IF(ISLOGICAL(D5389),"",FREQUENCY(IF('Data Transformation'!$B$425:$B$8425='Bin Analysis'!$B5379,'Data Transformation'!$G$425:$G$8425),D5389))</f>
        <v>19</v>
      </c>
      <c r="F5389">
        <f t="shared" si="672"/>
        <v>1</v>
      </c>
      <c r="G5389">
        <f>Weighting!$H$13</f>
        <v>0</v>
      </c>
      <c r="H5389">
        <f t="array" ref="H5389">FREQUENCY(IF('Data Transformation'!$B$4:$B$8425=B5379,'Data Transformation'!$G$4:$G$8425),'Bin Analysis'!$B5389)</f>
        <v>20</v>
      </c>
      <c r="I5389">
        <f t="shared" si="673"/>
        <v>1</v>
      </c>
      <c r="J5389">
        <f t="shared" si="674"/>
        <v>1</v>
      </c>
      <c r="K5389">
        <f>J5389*Weighting!$W$13</f>
        <v>1</v>
      </c>
      <c r="M5389" s="14"/>
    </row>
    <row r="5390" spans="1:25" x14ac:dyDescent="0.45">
      <c r="A5390" s="32">
        <f>IF(Weighting!$P$14&gt;0,B5390,"")</f>
        <v>1.1810731703000001</v>
      </c>
      <c r="B5390">
        <f>Weighting!$C$14</f>
        <v>1.1810731703000001</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45">
      <c r="A5391" s="32">
        <f>IF(Weighting!$P$15&gt;0,B5391,"")</f>
        <v>1.2867489670000001</v>
      </c>
      <c r="B5391">
        <f>Weighting!$C$15</f>
        <v>1.2867489670000001</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45">
      <c r="A5392" s="32" t="str">
        <f>IF(Weighting!$P$16&gt;0,B5392,"")</f>
        <v/>
      </c>
      <c r="B5392">
        <f>Weighting!$C$16</f>
        <v>1.3924227637000002</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45">
      <c r="A5393" s="32" t="str">
        <f>IF(Weighting!$P$17&gt;0,B5393,"")</f>
        <v/>
      </c>
      <c r="B5393">
        <f>Weighting!$C$17</f>
        <v>1.4980975604000002</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45">
      <c r="A5394" s="32" t="str">
        <f>IF(Weighting!$P$18&gt;0,B5394,"")</f>
        <v/>
      </c>
      <c r="B5394">
        <f>Weighting!$C$18</f>
        <v>1.6037723571000002</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45">
      <c r="A5395" s="32" t="str">
        <f>IF(Weighting!$P$19&gt;0,B5395,"")</f>
        <v/>
      </c>
      <c r="B5395">
        <f>Weighting!$C$19</f>
        <v>1.7094471538000002</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45">
      <c r="A5396" s="32" t="str">
        <f>IF(Weighting!$P$20&gt;0,B5396,"")</f>
        <v/>
      </c>
      <c r="B5396">
        <f>Weighting!$C$20</f>
        <v>1.8151219505000002</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45">
      <c r="A5397" s="32" t="str">
        <f>IF(Weighting!$P$21&gt;0,B5397,"")</f>
        <v/>
      </c>
      <c r="B5397">
        <f>Weighting!$C$21</f>
        <v>1.9207967472000003</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45">
      <c r="A5398" s="32" t="str">
        <f>IF(Weighting!$P$22&gt;0,B5398,"")</f>
        <v/>
      </c>
      <c r="B5398">
        <f>Weighting!$C$22</f>
        <v>2.0264715439000001</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45">
      <c r="A5399" s="32" t="str">
        <f>IF(Weighting!$P$23&gt;0,B5399,"")</f>
        <v/>
      </c>
      <c r="B5399">
        <f>Weighting!$C$23</f>
        <v>2.1321463405999999</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45">
      <c r="A5400" s="32" t="str">
        <f>IF(Weighting!$P$24&gt;0,B5400,"")</f>
        <v/>
      </c>
      <c r="B5400">
        <f>Weighting!$C$24</f>
        <v>2.2378211372999997</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45">
      <c r="A5401" s="32" t="str">
        <f>IF(Weighting!$P$25&gt;0,B5401,"")</f>
        <v/>
      </c>
      <c r="B5401">
        <f>Weighting!$C$25</f>
        <v>2.3434959339999994</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45">
      <c r="N5402" s="57"/>
      <c r="O5402"/>
      <c r="P5402"/>
      <c r="Q5402"/>
      <c r="R5402"/>
    </row>
    <row r="5403" spans="1:25" ht="23.15" x14ac:dyDescent="0.6">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0.94736842105263153</v>
      </c>
      <c r="P5403" s="27">
        <f>IF(M5403=FALSE,NA(),SUM(J5406:J5425)/Weighting!$S$5)</f>
        <v>0.5</v>
      </c>
      <c r="Q5403" s="27">
        <f>IF(M5403=FALSE,NA(),SUM(K5406:K5425)/Weighting!$S$6)</f>
        <v>0.47826086956521741</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1</v>
      </c>
    </row>
    <row r="5404" spans="1:25" x14ac:dyDescent="0.45">
      <c r="A5404" s="14" t="s">
        <v>67</v>
      </c>
      <c r="B5404" t="s">
        <v>47</v>
      </c>
      <c r="C5404" t="s">
        <v>5</v>
      </c>
      <c r="D5404" t="s">
        <v>100</v>
      </c>
      <c r="E5404" t="s">
        <v>101</v>
      </c>
      <c r="F5404" t="s">
        <v>102</v>
      </c>
      <c r="G5404" t="s">
        <v>70</v>
      </c>
      <c r="H5404" t="s">
        <v>31</v>
      </c>
      <c r="I5404" t="s">
        <v>32</v>
      </c>
      <c r="J5404" t="s">
        <v>46</v>
      </c>
      <c r="K5404" s="14" t="s">
        <v>45</v>
      </c>
      <c r="M5404" s="14"/>
      <c r="X5404" s="2">
        <v>0</v>
      </c>
      <c r="Y5404" s="2">
        <v>18</v>
      </c>
    </row>
    <row r="5405" spans="1:25" x14ac:dyDescent="0.4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45">
      <c r="A5406" s="32">
        <f>IF(Weighting!$P$6&gt;0,B5406,"")</f>
        <v>0.3356747967</v>
      </c>
      <c r="B5406">
        <f>Weighting!$C$6</f>
        <v>0.3356747967</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45">
      <c r="A5407" s="32">
        <f>IF(Weighting!$P$7&gt;0,B5407,"")</f>
        <v>0.44134959340000002</v>
      </c>
      <c r="B5407">
        <f>Weighting!$C$7</f>
        <v>0.44134959340000002</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0</v>
      </c>
      <c r="I5407">
        <f t="shared" ref="I5407:I5425" si="676">H5407-H5406</f>
        <v>0</v>
      </c>
      <c r="J5407">
        <f>IF(I5407=0,0,1)</f>
        <v>0</v>
      </c>
      <c r="K5407">
        <f>J5407*Weighting!$W$7</f>
        <v>0</v>
      </c>
      <c r="M5407" s="14"/>
    </row>
    <row r="5408" spans="1:25" x14ac:dyDescent="0.45">
      <c r="A5408" s="32">
        <f>IF(Weighting!$P$8&gt;0,B5408,"")</f>
        <v>0.54702439010000004</v>
      </c>
      <c r="B5408">
        <f>Weighting!$C$8</f>
        <v>0.54702439010000004</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0</v>
      </c>
      <c r="I5408">
        <f t="shared" si="676"/>
        <v>0</v>
      </c>
      <c r="J5408">
        <f t="shared" ref="J5408:J5425" si="677">IF(I5408=0,0,1)</f>
        <v>0</v>
      </c>
      <c r="K5408">
        <f>J5408*Weighting!$W$8</f>
        <v>0</v>
      </c>
      <c r="M5408" s="14"/>
    </row>
    <row r="5409" spans="1:13" x14ac:dyDescent="0.45">
      <c r="A5409" s="32">
        <f>IF(Weighting!$P$9&gt;0,B5409,"")</f>
        <v>0.65269918680000005</v>
      </c>
      <c r="B5409" s="50">
        <f>Weighting!$C$9</f>
        <v>0.65269918680000005</v>
      </c>
      <c r="C5409">
        <f>Weighting!$F$9</f>
        <v>0</v>
      </c>
      <c r="D5409" t="b">
        <f>IF(C5409=1,'Data Transformation'!$G$3+0.5*'Data Transformation'!$W$25,IF(C5410=1,D5410-'Data Transformation'!$W$25,FALSE))</f>
        <v>0</v>
      </c>
      <c r="E5409" t="str">
        <f t="array" ref="E5409">IF(ISLOGICAL(D5409),"",FREQUENCY(IF('Data Transformation'!$B$425:$B$8425='Bin Analysis'!$B5403,'Data Transformation'!$G$425:$G$8425),D5409))</f>
        <v/>
      </c>
      <c r="F5409" t="str">
        <f t="shared" si="675"/>
        <v/>
      </c>
      <c r="G5409">
        <f>Weighting!$H$9</f>
        <v>0</v>
      </c>
      <c r="H5409">
        <f t="array" ref="H5409">FREQUENCY(IF('Data Transformation'!$B$4:$B$8425=B5403,'Data Transformation'!$G$4:$G$8425),'Bin Analysis'!$B5409)</f>
        <v>0</v>
      </c>
      <c r="I5409">
        <f t="shared" si="676"/>
        <v>0</v>
      </c>
      <c r="J5409">
        <f t="shared" si="677"/>
        <v>0</v>
      </c>
      <c r="K5409">
        <f>J5409*Weighting!$W$9</f>
        <v>0</v>
      </c>
      <c r="M5409" s="14"/>
    </row>
    <row r="5410" spans="1:13" x14ac:dyDescent="0.45">
      <c r="A5410" s="32">
        <f>IF(Weighting!$P$10&gt;0,B5410,"")</f>
        <v>0.75837398350000007</v>
      </c>
      <c r="B5410">
        <f>Weighting!$C$10</f>
        <v>0.75837398350000007</v>
      </c>
      <c r="C5410">
        <f>Weighting!$F$10</f>
        <v>0</v>
      </c>
      <c r="D5410" t="b">
        <f>IF(C5410=1,'Data Transformation'!$G$3+0.5*'Data Transformation'!$W$25,IF(C5411=1,D5411-'Data Transformation'!$W$25,FALSE))</f>
        <v>0</v>
      </c>
      <c r="E5410" t="str">
        <f t="array" ref="E5410">IF(ISLOGICAL(D5410),"",FREQUENCY(IF('Data Transformation'!$B$425:$B$8425='Bin Analysis'!$B5403,'Data Transformation'!$G$425:$G$8425),D5410))</f>
        <v/>
      </c>
      <c r="F5410" t="str">
        <f t="shared" si="675"/>
        <v/>
      </c>
      <c r="G5410">
        <f>Weighting!$H$10</f>
        <v>0</v>
      </c>
      <c r="H5410">
        <f t="array" ref="H5410">FREQUENCY(IF('Data Transformation'!$B$4:$B$8425=B5403,'Data Transformation'!$G$4:$G$8425),'Bin Analysis'!$B5410)</f>
        <v>1</v>
      </c>
      <c r="I5410">
        <f t="shared" si="676"/>
        <v>1</v>
      </c>
      <c r="J5410">
        <f t="shared" si="677"/>
        <v>1</v>
      </c>
      <c r="K5410">
        <f>J5410*Weighting!$W$10</f>
        <v>3</v>
      </c>
      <c r="M5410" s="14"/>
    </row>
    <row r="5411" spans="1:13" x14ac:dyDescent="0.45">
      <c r="A5411" s="32">
        <f>IF(Weighting!$P$11&gt;0,B5411,"")</f>
        <v>0.86404878020000009</v>
      </c>
      <c r="B5411">
        <f>Weighting!$C$11</f>
        <v>0.86404878020000009</v>
      </c>
      <c r="C5411">
        <f>Weighting!$F$11</f>
        <v>0</v>
      </c>
      <c r="D5411" t="b">
        <f>IF(C5411=1,'Data Transformation'!$G$3+0.5*'Data Transformation'!$W$25,IF(C5412=1,D5412-'Data Transformation'!$W$25,FALSE))</f>
        <v>0</v>
      </c>
      <c r="E5411" t="str">
        <f t="array" ref="E5411">IF(ISLOGICAL(D5411),"",FREQUENCY(IF('Data Transformation'!$B$425:$B$8425='Bin Analysis'!$B5403,'Data Transformation'!$G$425:$G$8425),D5411))</f>
        <v/>
      </c>
      <c r="F5411" t="str">
        <f t="shared" si="675"/>
        <v/>
      </c>
      <c r="G5411">
        <f>Weighting!$H$11</f>
        <v>0</v>
      </c>
      <c r="H5411">
        <f t="array" ref="H5411">FREQUENCY(IF('Data Transformation'!$B$4:$B$8425=B5403,'Data Transformation'!$G$4:$G$8425),'Bin Analysis'!$B5411)</f>
        <v>3</v>
      </c>
      <c r="I5411">
        <f t="shared" si="676"/>
        <v>2</v>
      </c>
      <c r="J5411">
        <f t="shared" si="677"/>
        <v>1</v>
      </c>
      <c r="K5411">
        <f>J5411*Weighting!$W$11</f>
        <v>3</v>
      </c>
      <c r="M5411" s="14"/>
    </row>
    <row r="5412" spans="1:13" x14ac:dyDescent="0.45">
      <c r="A5412" s="32">
        <f>IF(Weighting!$P$12&gt;0,B5412,"")</f>
        <v>0.96972357690000011</v>
      </c>
      <c r="B5412">
        <f>Weighting!$C$12</f>
        <v>0.96972357690000011</v>
      </c>
      <c r="C5412">
        <f>Weighting!$F$12</f>
        <v>0</v>
      </c>
      <c r="D5412">
        <f>IF(C5412=1,'Data Transformation'!$G$3+0.5*'Data Transformation'!$W$25,IF(C5413=1,D5413-'Data Transformation'!$W$25,FALSE))</f>
        <v>0.76999999999999991</v>
      </c>
      <c r="E5412">
        <f t="array" ref="E5412">IF(ISLOGICAL(D5412),"",FREQUENCY(IF('Data Transformation'!$B$425:$B$8425='Bin Analysis'!$B5403,'Data Transformation'!$G$425:$G$8425),D5412))</f>
        <v>1</v>
      </c>
      <c r="F5412" t="e">
        <f t="shared" si="675"/>
        <v>#VALUE!</v>
      </c>
      <c r="G5412">
        <f>Weighting!$H$12</f>
        <v>0</v>
      </c>
      <c r="H5412">
        <f t="array" ref="H5412">FREQUENCY(IF('Data Transformation'!$B$4:$B$8425=B5403,'Data Transformation'!$G$4:$G$8425),'Bin Analysis'!$B5412)</f>
        <v>6</v>
      </c>
      <c r="I5412">
        <f t="shared" si="676"/>
        <v>3</v>
      </c>
      <c r="J5412">
        <f t="shared" si="677"/>
        <v>1</v>
      </c>
      <c r="K5412">
        <f>J5412*Weighting!$W$12</f>
        <v>2</v>
      </c>
      <c r="M5412" s="14"/>
    </row>
    <row r="5413" spans="1:13" x14ac:dyDescent="0.45">
      <c r="A5413" s="32">
        <f>IF(Weighting!$P$13&gt;0,B5413,"")</f>
        <v>1.0753983736000001</v>
      </c>
      <c r="B5413">
        <f>Weighting!$C$13</f>
        <v>1.0753983736000001</v>
      </c>
      <c r="C5413">
        <f>Weighting!$F$13</f>
        <v>1</v>
      </c>
      <c r="D5413">
        <f>IF(C5413=1,'Data Transformation'!$G$3+0.5*'Data Transformation'!$W$25,IF(C5414=1,D5414-'Data Transformation'!$W$25,FALSE))</f>
        <v>1.17</v>
      </c>
      <c r="E5413">
        <f t="array" ref="E5413">IF(ISLOGICAL(D5413),"",FREQUENCY(IF('Data Transformation'!$B$425:$B$8425='Bin Analysis'!$B5403,'Data Transformation'!$G$425:$G$8425),D5413))</f>
        <v>19</v>
      </c>
      <c r="F5413">
        <f t="shared" si="675"/>
        <v>18</v>
      </c>
      <c r="G5413">
        <f>Weighting!$H$13</f>
        <v>0</v>
      </c>
      <c r="H5413">
        <f t="array" ref="H5413">FREQUENCY(IF('Data Transformation'!$B$4:$B$8425=B5403,'Data Transformation'!$G$4:$G$8425),'Bin Analysis'!$B5413)</f>
        <v>19</v>
      </c>
      <c r="I5413">
        <f t="shared" si="676"/>
        <v>13</v>
      </c>
      <c r="J5413">
        <f t="shared" si="677"/>
        <v>1</v>
      </c>
      <c r="K5413">
        <f>J5413*Weighting!$W$13</f>
        <v>1</v>
      </c>
      <c r="M5413" s="14"/>
    </row>
    <row r="5414" spans="1:13" x14ac:dyDescent="0.45">
      <c r="A5414" s="32">
        <f>IF(Weighting!$P$14&gt;0,B5414,"")</f>
        <v>1.1810731703000001</v>
      </c>
      <c r="B5414">
        <f>Weighting!$C$14</f>
        <v>1.1810731703000001</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1</v>
      </c>
      <c r="J5414">
        <f t="shared" si="677"/>
        <v>1</v>
      </c>
      <c r="K5414">
        <f>J5414*Weighting!$W$14</f>
        <v>2</v>
      </c>
      <c r="M5414" s="14"/>
    </row>
    <row r="5415" spans="1:13" x14ac:dyDescent="0.45">
      <c r="A5415" s="32">
        <f>IF(Weighting!$P$15&gt;0,B5415,"")</f>
        <v>1.2867489670000001</v>
      </c>
      <c r="B5415">
        <f>Weighting!$C$15</f>
        <v>1.2867489670000001</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45">
      <c r="A5416" s="32" t="str">
        <f>IF(Weighting!$P$16&gt;0,B5416,"")</f>
        <v/>
      </c>
      <c r="B5416">
        <f>Weighting!$C$16</f>
        <v>1.3924227637000002</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45">
      <c r="A5417" s="32" t="str">
        <f>IF(Weighting!$P$17&gt;0,B5417,"")</f>
        <v/>
      </c>
      <c r="B5417">
        <f>Weighting!$C$17</f>
        <v>1.4980975604000002</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45">
      <c r="A5418" s="32" t="str">
        <f>IF(Weighting!$P$18&gt;0,B5418,"")</f>
        <v/>
      </c>
      <c r="B5418">
        <f>Weighting!$C$18</f>
        <v>1.6037723571000002</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45">
      <c r="A5419" s="32" t="str">
        <f>IF(Weighting!$P$19&gt;0,B5419,"")</f>
        <v/>
      </c>
      <c r="B5419">
        <f>Weighting!$C$19</f>
        <v>1.7094471538000002</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45">
      <c r="A5420" s="32" t="str">
        <f>IF(Weighting!$P$20&gt;0,B5420,"")</f>
        <v/>
      </c>
      <c r="B5420">
        <f>Weighting!$C$20</f>
        <v>1.8151219505000002</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45">
      <c r="A5421" s="32" t="str">
        <f>IF(Weighting!$P$21&gt;0,B5421,"")</f>
        <v/>
      </c>
      <c r="B5421">
        <f>Weighting!$C$21</f>
        <v>1.9207967472000003</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45">
      <c r="A5422" s="32" t="str">
        <f>IF(Weighting!$P$22&gt;0,B5422,"")</f>
        <v/>
      </c>
      <c r="B5422">
        <f>Weighting!$C$22</f>
        <v>2.0264715439000001</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45">
      <c r="A5423" s="32" t="str">
        <f>IF(Weighting!$P$23&gt;0,B5423,"")</f>
        <v/>
      </c>
      <c r="B5423">
        <f>Weighting!$C$23</f>
        <v>2.1321463405999999</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45">
      <c r="A5424" s="32" t="str">
        <f>IF(Weighting!$P$24&gt;0,B5424,"")</f>
        <v/>
      </c>
      <c r="B5424">
        <f>Weighting!$C$24</f>
        <v>2.2378211372999997</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45">
      <c r="A5425" s="32" t="str">
        <f>IF(Weighting!$P$25&gt;0,B5425,"")</f>
        <v/>
      </c>
      <c r="B5425">
        <f>Weighting!$C$25</f>
        <v>2.3434959339999994</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45">
      <c r="O5426"/>
      <c r="P5426"/>
      <c r="Q5426"/>
      <c r="R5426"/>
    </row>
    <row r="5427" spans="1:25" ht="23.15" x14ac:dyDescent="0.6">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v>
      </c>
      <c r="Q5427" s="27">
        <f>IF(M5427=FALSE,NA(),SUM(K5430:K5449)/Weighting!$S$6)</f>
        <v>8.6956521739130432E-2</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45">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4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45">
      <c r="A5430" s="32">
        <f>IF(Weighting!$P$6&gt;0,B5430,"")</f>
        <v>0.3356747967</v>
      </c>
      <c r="B5430">
        <f>Weighting!$C$6</f>
        <v>0.3356747967</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45">
      <c r="A5431" s="32">
        <f>IF(Weighting!$P$7&gt;0,B5431,"")</f>
        <v>0.44134959340000002</v>
      </c>
      <c r="B5431">
        <f>Weighting!$C$7</f>
        <v>0.44134959340000002</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45">
      <c r="A5432" s="32">
        <f>IF(Weighting!$P$8&gt;0,B5432,"")</f>
        <v>0.54702439010000004</v>
      </c>
      <c r="B5432">
        <f>Weighting!$C$8</f>
        <v>0.54702439010000004</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45">
      <c r="A5433" s="32">
        <f>IF(Weighting!$P$9&gt;0,B5433,"")</f>
        <v>0.65269918680000005</v>
      </c>
      <c r="B5433" s="50">
        <f>Weighting!$C$9</f>
        <v>0.65269918680000005</v>
      </c>
      <c r="C5433">
        <f>Weighting!$F$9</f>
        <v>0</v>
      </c>
      <c r="D5433" t="b">
        <f>IF(C5433=1,'Data Transformation'!$G$3+0.5*'Data Transformation'!$W$25,IF(C5434=1,D5434-'Data Transformation'!$W$25,FALSE))</f>
        <v>0</v>
      </c>
      <c r="E5433" t="str">
        <f t="array" ref="E5433">IF(ISLOGICAL(D5433),"",FREQUENCY(IF('Data Transformation'!$B$425:$B$8425='Bin Analysis'!$B5427,'Data Transformation'!$G$425:$G$8425),D5433))</f>
        <v/>
      </c>
      <c r="F5433" t="str">
        <f t="shared" si="678"/>
        <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45">
      <c r="A5434" s="32">
        <f>IF(Weighting!$P$10&gt;0,B5434,"")</f>
        <v>0.75837398350000007</v>
      </c>
      <c r="B5434">
        <f>Weighting!$C$10</f>
        <v>0.75837398350000007</v>
      </c>
      <c r="C5434">
        <f>Weighting!$F$10</f>
        <v>0</v>
      </c>
      <c r="D5434" t="b">
        <f>IF(C5434=1,'Data Transformation'!$G$3+0.5*'Data Transformation'!$W$25,IF(C5435=1,D5435-'Data Transformation'!$W$25,FALSE))</f>
        <v>0</v>
      </c>
      <c r="E5434" t="str">
        <f t="array" ref="E5434">IF(ISLOGICAL(D5434),"",FREQUENCY(IF('Data Transformation'!$B$425:$B$8425='Bin Analysis'!$B5427,'Data Transformation'!$G$425:$G$8425),D5434))</f>
        <v/>
      </c>
      <c r="F5434" t="str">
        <f t="shared" si="678"/>
        <v/>
      </c>
      <c r="G5434">
        <f>Weighting!$H$10</f>
        <v>0</v>
      </c>
      <c r="H5434">
        <f t="array" ref="H5434">FREQUENCY(IF('Data Transformation'!$B$4:$B$8425=B5427,'Data Transformation'!$G$4:$G$8425),'Bin Analysis'!$B5434)</f>
        <v>19</v>
      </c>
      <c r="I5434">
        <f t="shared" si="679"/>
        <v>0</v>
      </c>
      <c r="J5434">
        <f t="shared" si="680"/>
        <v>0</v>
      </c>
      <c r="K5434">
        <f>J5434*Weighting!$W$10</f>
        <v>0</v>
      </c>
      <c r="M5434" s="14"/>
    </row>
    <row r="5435" spans="1:25" x14ac:dyDescent="0.45">
      <c r="A5435" s="32">
        <f>IF(Weighting!$P$11&gt;0,B5435,"")</f>
        <v>0.86404878020000009</v>
      </c>
      <c r="B5435">
        <f>Weighting!$C$11</f>
        <v>0.86404878020000009</v>
      </c>
      <c r="C5435">
        <f>Weighting!$F$11</f>
        <v>0</v>
      </c>
      <c r="D5435" t="b">
        <f>IF(C5435=1,'Data Transformation'!$G$3+0.5*'Data Transformation'!$W$25,IF(C5436=1,D5436-'Data Transformation'!$W$25,FALSE))</f>
        <v>0</v>
      </c>
      <c r="E5435" t="str">
        <f t="array" ref="E5435">IF(ISLOGICAL(D5435),"",FREQUENCY(IF('Data Transformation'!$B$425:$B$8425='Bin Analysis'!$B5427,'Data Transformation'!$G$425:$G$8425),D5435))</f>
        <v/>
      </c>
      <c r="F5435" t="str">
        <f t="shared" si="678"/>
        <v/>
      </c>
      <c r="G5435">
        <f>Weighting!$H$11</f>
        <v>0</v>
      </c>
      <c r="H5435">
        <f t="array" ref="H5435">FREQUENCY(IF('Data Transformation'!$B$4:$B$8425=B5427,'Data Transformation'!$G$4:$G$8425),'Bin Analysis'!$B5435)</f>
        <v>19</v>
      </c>
      <c r="I5435">
        <f t="shared" si="679"/>
        <v>0</v>
      </c>
      <c r="J5435">
        <f t="shared" si="680"/>
        <v>0</v>
      </c>
      <c r="K5435">
        <f>J5435*Weighting!$W$11</f>
        <v>0</v>
      </c>
      <c r="M5435" s="14"/>
    </row>
    <row r="5436" spans="1:25" x14ac:dyDescent="0.45">
      <c r="A5436" s="32">
        <f>IF(Weighting!$P$12&gt;0,B5436,"")</f>
        <v>0.96972357690000011</v>
      </c>
      <c r="B5436">
        <f>Weighting!$C$12</f>
        <v>0.96972357690000011</v>
      </c>
      <c r="C5436">
        <f>Weighting!$F$12</f>
        <v>0</v>
      </c>
      <c r="D5436">
        <f>IF(C5436=1,'Data Transformation'!$G$3+0.5*'Data Transformation'!$W$25,IF(C5437=1,D5437-'Data Transformation'!$W$25,FALSE))</f>
        <v>0.76999999999999991</v>
      </c>
      <c r="E5436">
        <f t="array" ref="E5436">IF(ISLOGICAL(D5436),"",FREQUENCY(IF('Data Transformation'!$B$425:$B$8425='Bin Analysis'!$B5427,'Data Transformation'!$G$425:$G$8425),D5436))</f>
        <v>19</v>
      </c>
      <c r="F5436" t="e">
        <f t="shared" si="678"/>
        <v>#VALUE!</v>
      </c>
      <c r="G5436">
        <f>Weighting!$H$12</f>
        <v>0</v>
      </c>
      <c r="H5436">
        <f t="array" ref="H5436">FREQUENCY(IF('Data Transformation'!$B$4:$B$8425=B5427,'Data Transformation'!$G$4:$G$8425),'Bin Analysis'!$B5436)</f>
        <v>19</v>
      </c>
      <c r="I5436">
        <f t="shared" si="679"/>
        <v>0</v>
      </c>
      <c r="J5436">
        <f t="shared" si="680"/>
        <v>0</v>
      </c>
      <c r="K5436">
        <f>J5436*Weighting!$W$12</f>
        <v>0</v>
      </c>
      <c r="M5436" s="14"/>
    </row>
    <row r="5437" spans="1:25" x14ac:dyDescent="0.45">
      <c r="A5437" s="32">
        <f>IF(Weighting!$P$13&gt;0,B5437,"")</f>
        <v>1.0753983736000001</v>
      </c>
      <c r="B5437">
        <f>Weighting!$C$13</f>
        <v>1.0753983736000001</v>
      </c>
      <c r="C5437">
        <f>Weighting!$F$13</f>
        <v>1</v>
      </c>
      <c r="D5437">
        <f>IF(C5437=1,'Data Transformation'!$G$3+0.5*'Data Transformation'!$W$25,IF(C5438=1,D5438-'Data Transformation'!$W$25,FALSE))</f>
        <v>1.17</v>
      </c>
      <c r="E5437">
        <f t="array" ref="E5437">IF(ISLOGICAL(D5437),"",FREQUENCY(IF('Data Transformation'!$B$425:$B$8425='Bin Analysis'!$B5427,'Data Transformation'!$G$425:$G$8425),D5437))</f>
        <v>19</v>
      </c>
      <c r="F5437">
        <f t="shared" si="678"/>
        <v>0</v>
      </c>
      <c r="G5437">
        <f>Weighting!$H$13</f>
        <v>0</v>
      </c>
      <c r="H5437">
        <f t="array" ref="H5437">FREQUENCY(IF('Data Transformation'!$B$4:$B$8425=B5427,'Data Transformation'!$G$4:$G$8425),'Bin Analysis'!$B5437)</f>
        <v>20</v>
      </c>
      <c r="I5437">
        <f t="shared" si="679"/>
        <v>1</v>
      </c>
      <c r="J5437">
        <f t="shared" si="680"/>
        <v>1</v>
      </c>
      <c r="K5437">
        <f>J5437*Weighting!$W$13</f>
        <v>1</v>
      </c>
      <c r="M5437" s="14"/>
    </row>
    <row r="5438" spans="1:25" x14ac:dyDescent="0.45">
      <c r="A5438" s="32">
        <f>IF(Weighting!$P$14&gt;0,B5438,"")</f>
        <v>1.1810731703000001</v>
      </c>
      <c r="B5438">
        <f>Weighting!$C$14</f>
        <v>1.1810731703000001</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45">
      <c r="A5439" s="32">
        <f>IF(Weighting!$P$15&gt;0,B5439,"")</f>
        <v>1.2867489670000001</v>
      </c>
      <c r="B5439">
        <f>Weighting!$C$15</f>
        <v>1.2867489670000001</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45">
      <c r="A5440" s="32" t="str">
        <f>IF(Weighting!$P$16&gt;0,B5440,"")</f>
        <v/>
      </c>
      <c r="B5440">
        <f>Weighting!$C$16</f>
        <v>1.3924227637000002</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45">
      <c r="A5441" s="32" t="str">
        <f>IF(Weighting!$P$17&gt;0,B5441,"")</f>
        <v/>
      </c>
      <c r="B5441">
        <f>Weighting!$C$17</f>
        <v>1.4980975604000002</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45">
      <c r="A5442" s="32" t="str">
        <f>IF(Weighting!$P$18&gt;0,B5442,"")</f>
        <v/>
      </c>
      <c r="B5442">
        <f>Weighting!$C$18</f>
        <v>1.6037723571000002</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45">
      <c r="A5443" s="32" t="str">
        <f>IF(Weighting!$P$19&gt;0,B5443,"")</f>
        <v/>
      </c>
      <c r="B5443">
        <f>Weighting!$C$19</f>
        <v>1.7094471538000002</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45">
      <c r="A5444" s="32" t="str">
        <f>IF(Weighting!$P$20&gt;0,B5444,"")</f>
        <v/>
      </c>
      <c r="B5444">
        <f>Weighting!$C$20</f>
        <v>1.8151219505000002</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45">
      <c r="A5445" s="32" t="str">
        <f>IF(Weighting!$P$21&gt;0,B5445,"")</f>
        <v/>
      </c>
      <c r="B5445">
        <f>Weighting!$C$21</f>
        <v>1.9207967472000003</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45">
      <c r="A5446" s="32" t="str">
        <f>IF(Weighting!$P$22&gt;0,B5446,"")</f>
        <v/>
      </c>
      <c r="B5446">
        <f>Weighting!$C$22</f>
        <v>2.0264715439000001</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45">
      <c r="A5447" s="32" t="str">
        <f>IF(Weighting!$P$23&gt;0,B5447,"")</f>
        <v/>
      </c>
      <c r="B5447">
        <f>Weighting!$C$23</f>
        <v>2.1321463405999999</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45">
      <c r="A5448" s="32" t="str">
        <f>IF(Weighting!$P$24&gt;0,B5448,"")</f>
        <v/>
      </c>
      <c r="B5448">
        <f>Weighting!$C$24</f>
        <v>2.2378211372999997</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45">
      <c r="A5449" s="32" t="str">
        <f>IF(Weighting!$P$25&gt;0,B5449,"")</f>
        <v/>
      </c>
      <c r="B5449">
        <f>Weighting!$C$25</f>
        <v>2.3434959339999994</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45">
      <c r="O5450"/>
      <c r="P5450"/>
      <c r="Q5450"/>
      <c r="R5450"/>
    </row>
    <row r="5451" spans="1:25" ht="23.15" x14ac:dyDescent="0.6">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20</v>
      </c>
      <c r="N5451" s="27">
        <f>IF('Input and Summary Results'!$J$16="minimum",'Bin Analysis'!X5452/(M5451-1),'Bin Analysis'!Y5451/('Bin Analysis'!M5451-1))</f>
        <v>0</v>
      </c>
      <c r="O5451" s="27">
        <f>IF(M5451=FALSE,NA(),(VLOOKUP(1,C5454:K5473,4,FALSE))/(M5451-1))</f>
        <v>0</v>
      </c>
      <c r="P5451" s="27">
        <f>IF(M5451=FALSE,NA(),SUM(J5454:J5473)/Weighting!$S$5)</f>
        <v>0.2</v>
      </c>
      <c r="Q5451" s="27">
        <f>IF(M5451=FALSE,NA(),SUM(K5454:K5473)/Weighting!$S$6)</f>
        <v>8.6956521739130432E-2</v>
      </c>
      <c r="R5451" s="27">
        <f>IF(M5451=FALSE,NA(),(VLOOKUP(1,G5454:K5473,3,FALSE))/(M5451-1))</f>
        <v>1</v>
      </c>
      <c r="S5451" s="22" t="str">
        <f>IF(M5451=FALSE,NA(),IF(SUM(J5454:J5473)=2,"yes","no"))</f>
        <v>yes</v>
      </c>
      <c r="X5451" s="2" cm="2">
        <f t="array" ref="X5451:X5452">FREQUENCY(IF('Data Transformation'!$B$425:$B$6424='Bin Analysis'!L5451,'Data Transformation'!$G$425:$G$6424),'Data Transformation'!$U$11)</f>
        <v>19</v>
      </c>
      <c r="Y5451" s="2" cm="2">
        <f t="array" ref="Y5451:Y5452">FREQUENCY(IF('Data Transformation'!$B$425:$B$6424='Bin Analysis'!L5451,'Data Transformation'!$G$425:$G$6424),'Data Transformation'!$U$12)</f>
        <v>19</v>
      </c>
    </row>
    <row r="5452" spans="1:25" x14ac:dyDescent="0.45">
      <c r="A5452" s="14" t="s">
        <v>67</v>
      </c>
      <c r="B5452" t="s">
        <v>47</v>
      </c>
      <c r="C5452" t="s">
        <v>5</v>
      </c>
      <c r="D5452" t="s">
        <v>100</v>
      </c>
      <c r="E5452" t="s">
        <v>101</v>
      </c>
      <c r="F5452" t="s">
        <v>102</v>
      </c>
      <c r="G5452" t="s">
        <v>70</v>
      </c>
      <c r="H5452" t="s">
        <v>31</v>
      </c>
      <c r="I5452" t="s">
        <v>32</v>
      </c>
      <c r="J5452" t="s">
        <v>46</v>
      </c>
      <c r="K5452" s="14" t="s">
        <v>45</v>
      </c>
      <c r="M5452" s="14"/>
      <c r="X5452" s="2">
        <v>0</v>
      </c>
      <c r="Y5452" s="2">
        <v>0</v>
      </c>
    </row>
    <row r="5453" spans="1:25" x14ac:dyDescent="0.4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45">
      <c r="A5454" s="32">
        <f>IF(Weighting!$P$6&gt;0,B5454,"")</f>
        <v>0.3356747967</v>
      </c>
      <c r="B5454">
        <f>Weighting!$C$6</f>
        <v>0.3356747967</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19</v>
      </c>
      <c r="I5454">
        <f>H5454-H5453</f>
        <v>19</v>
      </c>
      <c r="J5454">
        <f>IF(I5454=0,0,1)</f>
        <v>1</v>
      </c>
      <c r="K5454">
        <f>J5454*Weighting!$W$6</f>
        <v>1</v>
      </c>
      <c r="M5454" s="14"/>
    </row>
    <row r="5455" spans="1:25" x14ac:dyDescent="0.45">
      <c r="A5455" s="32">
        <f>IF(Weighting!$P$7&gt;0,B5455,"")</f>
        <v>0.44134959340000002</v>
      </c>
      <c r="B5455">
        <f>Weighting!$C$7</f>
        <v>0.44134959340000002</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19</v>
      </c>
      <c r="I5455">
        <f t="shared" ref="I5455:I5473" si="682">H5455-H5454</f>
        <v>0</v>
      </c>
      <c r="J5455">
        <f>IF(I5455=0,0,1)</f>
        <v>0</v>
      </c>
      <c r="K5455">
        <f>J5455*Weighting!$W$7</f>
        <v>0</v>
      </c>
      <c r="M5455" s="14"/>
    </row>
    <row r="5456" spans="1:25" x14ac:dyDescent="0.45">
      <c r="A5456" s="32">
        <f>IF(Weighting!$P$8&gt;0,B5456,"")</f>
        <v>0.54702439010000004</v>
      </c>
      <c r="B5456">
        <f>Weighting!$C$8</f>
        <v>0.54702439010000004</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19</v>
      </c>
      <c r="I5456">
        <f t="shared" si="682"/>
        <v>0</v>
      </c>
      <c r="J5456">
        <f t="shared" ref="J5456:J5473" si="683">IF(I5456=0,0,1)</f>
        <v>0</v>
      </c>
      <c r="K5456">
        <f>J5456*Weighting!$W$8</f>
        <v>0</v>
      </c>
      <c r="M5456" s="14"/>
    </row>
    <row r="5457" spans="1:13" x14ac:dyDescent="0.45">
      <c r="A5457" s="32">
        <f>IF(Weighting!$P$9&gt;0,B5457,"")</f>
        <v>0.65269918680000005</v>
      </c>
      <c r="B5457" s="50">
        <f>Weighting!$C$9</f>
        <v>0.65269918680000005</v>
      </c>
      <c r="C5457">
        <f>Weighting!$F$9</f>
        <v>0</v>
      </c>
      <c r="D5457" t="b">
        <f>IF(C5457=1,'Data Transformation'!$G$3+0.5*'Data Transformation'!$W$25,IF(C5458=1,D5458-'Data Transformation'!$W$25,FALSE))</f>
        <v>0</v>
      </c>
      <c r="E5457" t="str">
        <f t="array" ref="E5457">IF(ISLOGICAL(D5457),"",FREQUENCY(IF('Data Transformation'!$B$425:$B$8425='Bin Analysis'!$B5451,'Data Transformation'!$G$425:$G$8425),D5457))</f>
        <v/>
      </c>
      <c r="F5457" t="str">
        <f t="shared" si="681"/>
        <v/>
      </c>
      <c r="G5457">
        <f>Weighting!$H$9</f>
        <v>0</v>
      </c>
      <c r="H5457">
        <f t="array" ref="H5457">FREQUENCY(IF('Data Transformation'!$B$4:$B$8425=B5451,'Data Transformation'!$G$4:$G$8425),'Bin Analysis'!$B5457)</f>
        <v>19</v>
      </c>
      <c r="I5457">
        <f t="shared" si="682"/>
        <v>0</v>
      </c>
      <c r="J5457">
        <f t="shared" si="683"/>
        <v>0</v>
      </c>
      <c r="K5457">
        <f>J5457*Weighting!$W$9</f>
        <v>0</v>
      </c>
      <c r="M5457" s="14"/>
    </row>
    <row r="5458" spans="1:13" x14ac:dyDescent="0.45">
      <c r="A5458" s="32">
        <f>IF(Weighting!$P$10&gt;0,B5458,"")</f>
        <v>0.75837398350000007</v>
      </c>
      <c r="B5458">
        <f>Weighting!$C$10</f>
        <v>0.75837398350000007</v>
      </c>
      <c r="C5458">
        <f>Weighting!$F$10</f>
        <v>0</v>
      </c>
      <c r="D5458" t="b">
        <f>IF(C5458=1,'Data Transformation'!$G$3+0.5*'Data Transformation'!$W$25,IF(C5459=1,D5459-'Data Transformation'!$W$25,FALSE))</f>
        <v>0</v>
      </c>
      <c r="E5458" t="str">
        <f t="array" ref="E5458">IF(ISLOGICAL(D5458),"",FREQUENCY(IF('Data Transformation'!$B$425:$B$8425='Bin Analysis'!$B5451,'Data Transformation'!$G$425:$G$8425),D5458))</f>
        <v/>
      </c>
      <c r="F5458" t="str">
        <f t="shared" si="681"/>
        <v/>
      </c>
      <c r="G5458">
        <f>Weighting!$H$10</f>
        <v>0</v>
      </c>
      <c r="H5458">
        <f t="array" ref="H5458">FREQUENCY(IF('Data Transformation'!$B$4:$B$8425=B5451,'Data Transformation'!$G$4:$G$8425),'Bin Analysis'!$B5458)</f>
        <v>19</v>
      </c>
      <c r="I5458">
        <f t="shared" si="682"/>
        <v>0</v>
      </c>
      <c r="J5458">
        <f t="shared" si="683"/>
        <v>0</v>
      </c>
      <c r="K5458">
        <f>J5458*Weighting!$W$10</f>
        <v>0</v>
      </c>
      <c r="M5458" s="14"/>
    </row>
    <row r="5459" spans="1:13" x14ac:dyDescent="0.45">
      <c r="A5459" s="32">
        <f>IF(Weighting!$P$11&gt;0,B5459,"")</f>
        <v>0.86404878020000009</v>
      </c>
      <c r="B5459">
        <f>Weighting!$C$11</f>
        <v>0.86404878020000009</v>
      </c>
      <c r="C5459">
        <f>Weighting!$F$11</f>
        <v>0</v>
      </c>
      <c r="D5459" t="b">
        <f>IF(C5459=1,'Data Transformation'!$G$3+0.5*'Data Transformation'!$W$25,IF(C5460=1,D5460-'Data Transformation'!$W$25,FALSE))</f>
        <v>0</v>
      </c>
      <c r="E5459" t="str">
        <f t="array" ref="E5459">IF(ISLOGICAL(D5459),"",FREQUENCY(IF('Data Transformation'!$B$425:$B$8425='Bin Analysis'!$B5451,'Data Transformation'!$G$425:$G$8425),D5459))</f>
        <v/>
      </c>
      <c r="F5459" t="str">
        <f t="shared" si="681"/>
        <v/>
      </c>
      <c r="G5459">
        <f>Weighting!$H$11</f>
        <v>0</v>
      </c>
      <c r="H5459">
        <f t="array" ref="H5459">FREQUENCY(IF('Data Transformation'!$B$4:$B$8425=B5451,'Data Transformation'!$G$4:$G$8425),'Bin Analysis'!$B5459)</f>
        <v>19</v>
      </c>
      <c r="I5459">
        <f t="shared" si="682"/>
        <v>0</v>
      </c>
      <c r="J5459">
        <f t="shared" si="683"/>
        <v>0</v>
      </c>
      <c r="K5459">
        <f>J5459*Weighting!$W$11</f>
        <v>0</v>
      </c>
      <c r="M5459" s="14"/>
    </row>
    <row r="5460" spans="1:13" x14ac:dyDescent="0.45">
      <c r="A5460" s="32">
        <f>IF(Weighting!$P$12&gt;0,B5460,"")</f>
        <v>0.96972357690000011</v>
      </c>
      <c r="B5460">
        <f>Weighting!$C$12</f>
        <v>0.96972357690000011</v>
      </c>
      <c r="C5460">
        <f>Weighting!$F$12</f>
        <v>0</v>
      </c>
      <c r="D5460">
        <f>IF(C5460=1,'Data Transformation'!$G$3+0.5*'Data Transformation'!$W$25,IF(C5461=1,D5461-'Data Transformation'!$W$25,FALSE))</f>
        <v>0.76999999999999991</v>
      </c>
      <c r="E5460">
        <f t="array" ref="E5460">IF(ISLOGICAL(D5460),"",FREQUENCY(IF('Data Transformation'!$B$425:$B$8425='Bin Analysis'!$B5451,'Data Transformation'!$G$425:$G$8425),D5460))</f>
        <v>19</v>
      </c>
      <c r="F5460" t="e">
        <f t="shared" si="681"/>
        <v>#VALUE!</v>
      </c>
      <c r="G5460">
        <f>Weighting!$H$12</f>
        <v>0</v>
      </c>
      <c r="H5460">
        <f t="array" ref="H5460">FREQUENCY(IF('Data Transformation'!$B$4:$B$8425=B5451,'Data Transformation'!$G$4:$G$8425),'Bin Analysis'!$B5460)</f>
        <v>19</v>
      </c>
      <c r="I5460">
        <f t="shared" si="682"/>
        <v>0</v>
      </c>
      <c r="J5460">
        <f t="shared" si="683"/>
        <v>0</v>
      </c>
      <c r="K5460">
        <f>J5460*Weighting!$W$12</f>
        <v>0</v>
      </c>
      <c r="M5460" s="14"/>
    </row>
    <row r="5461" spans="1:13" x14ac:dyDescent="0.45">
      <c r="A5461" s="32">
        <f>IF(Weighting!$P$13&gt;0,B5461,"")</f>
        <v>1.0753983736000001</v>
      </c>
      <c r="B5461">
        <f>Weighting!$C$13</f>
        <v>1.0753983736000001</v>
      </c>
      <c r="C5461">
        <f>Weighting!$F$13</f>
        <v>1</v>
      </c>
      <c r="D5461">
        <f>IF(C5461=1,'Data Transformation'!$G$3+0.5*'Data Transformation'!$W$25,IF(C5462=1,D5462-'Data Transformation'!$W$25,FALSE))</f>
        <v>1.17</v>
      </c>
      <c r="E5461">
        <f t="array" ref="E5461">IF(ISLOGICAL(D5461),"",FREQUENCY(IF('Data Transformation'!$B$425:$B$8425='Bin Analysis'!$B5451,'Data Transformation'!$G$425:$G$8425),D5461))</f>
        <v>19</v>
      </c>
      <c r="F5461">
        <f t="shared" si="681"/>
        <v>0</v>
      </c>
      <c r="G5461">
        <f>Weighting!$H$13</f>
        <v>0</v>
      </c>
      <c r="H5461">
        <f t="array" ref="H5461">FREQUENCY(IF('Data Transformation'!$B$4:$B$8425=B5451,'Data Transformation'!$G$4:$G$8425),'Bin Analysis'!$B5461)</f>
        <v>20</v>
      </c>
      <c r="I5461">
        <f t="shared" si="682"/>
        <v>1</v>
      </c>
      <c r="J5461">
        <f t="shared" si="683"/>
        <v>1</v>
      </c>
      <c r="K5461">
        <f>J5461*Weighting!$W$13</f>
        <v>1</v>
      </c>
      <c r="M5461" s="14"/>
    </row>
    <row r="5462" spans="1:13" x14ac:dyDescent="0.45">
      <c r="A5462" s="32">
        <f>IF(Weighting!$P$14&gt;0,B5462,"")</f>
        <v>1.1810731703000001</v>
      </c>
      <c r="B5462">
        <f>Weighting!$C$14</f>
        <v>1.1810731703000001</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20</v>
      </c>
      <c r="I5462">
        <f t="shared" si="682"/>
        <v>0</v>
      </c>
      <c r="J5462">
        <f t="shared" si="683"/>
        <v>0</v>
      </c>
      <c r="K5462">
        <f>J5462*Weighting!$W$14</f>
        <v>0</v>
      </c>
      <c r="M5462" s="14"/>
    </row>
    <row r="5463" spans="1:13" x14ac:dyDescent="0.45">
      <c r="A5463" s="32">
        <f>IF(Weighting!$P$15&gt;0,B5463,"")</f>
        <v>1.2867489670000001</v>
      </c>
      <c r="B5463">
        <f>Weighting!$C$15</f>
        <v>1.2867489670000001</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20</v>
      </c>
      <c r="I5463">
        <f t="shared" si="682"/>
        <v>0</v>
      </c>
      <c r="J5463">
        <f t="shared" si="683"/>
        <v>0</v>
      </c>
      <c r="K5463">
        <f>J5463*Weighting!$W$15</f>
        <v>0</v>
      </c>
      <c r="M5463" s="14"/>
    </row>
    <row r="5464" spans="1:13" x14ac:dyDescent="0.45">
      <c r="A5464" s="32" t="str">
        <f>IF(Weighting!$P$16&gt;0,B5464,"")</f>
        <v/>
      </c>
      <c r="B5464">
        <f>Weighting!$C$16</f>
        <v>1.3924227637000002</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20</v>
      </c>
      <c r="I5464">
        <f t="shared" si="682"/>
        <v>0</v>
      </c>
      <c r="J5464">
        <f t="shared" si="683"/>
        <v>0</v>
      </c>
      <c r="K5464">
        <f>J5464*Weighting!$W$16</f>
        <v>0</v>
      </c>
      <c r="M5464" s="14"/>
    </row>
    <row r="5465" spans="1:13" x14ac:dyDescent="0.45">
      <c r="A5465" s="32" t="str">
        <f>IF(Weighting!$P$17&gt;0,B5465,"")</f>
        <v/>
      </c>
      <c r="B5465">
        <f>Weighting!$C$17</f>
        <v>1.4980975604000002</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20</v>
      </c>
      <c r="I5465">
        <f t="shared" si="682"/>
        <v>0</v>
      </c>
      <c r="J5465">
        <f t="shared" si="683"/>
        <v>0</v>
      </c>
      <c r="K5465">
        <f>J5465*Weighting!$W$17</f>
        <v>0</v>
      </c>
      <c r="M5465" s="14"/>
    </row>
    <row r="5466" spans="1:13" x14ac:dyDescent="0.45">
      <c r="A5466" s="32" t="str">
        <f>IF(Weighting!$P$18&gt;0,B5466,"")</f>
        <v/>
      </c>
      <c r="B5466">
        <f>Weighting!$C$18</f>
        <v>1.6037723571000002</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20</v>
      </c>
      <c r="I5466">
        <f t="shared" si="682"/>
        <v>0</v>
      </c>
      <c r="J5466">
        <f t="shared" si="683"/>
        <v>0</v>
      </c>
      <c r="K5466">
        <f>J5466*Weighting!$W$18</f>
        <v>0</v>
      </c>
      <c r="M5466" s="14"/>
    </row>
    <row r="5467" spans="1:13" x14ac:dyDescent="0.45">
      <c r="A5467" s="32" t="str">
        <f>IF(Weighting!$P$19&gt;0,B5467,"")</f>
        <v/>
      </c>
      <c r="B5467">
        <f>Weighting!$C$19</f>
        <v>1.7094471538000002</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20</v>
      </c>
      <c r="I5467">
        <f t="shared" si="682"/>
        <v>0</v>
      </c>
      <c r="J5467">
        <f t="shared" si="683"/>
        <v>0</v>
      </c>
      <c r="K5467">
        <f>J5467*Weighting!$W$19</f>
        <v>0</v>
      </c>
      <c r="M5467" s="14"/>
    </row>
    <row r="5468" spans="1:13" x14ac:dyDescent="0.45">
      <c r="A5468" s="32" t="str">
        <f>IF(Weighting!$P$20&gt;0,B5468,"")</f>
        <v/>
      </c>
      <c r="B5468">
        <f>Weighting!$C$20</f>
        <v>1.8151219505000002</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20</v>
      </c>
      <c r="I5468">
        <f t="shared" si="682"/>
        <v>0</v>
      </c>
      <c r="J5468">
        <f t="shared" si="683"/>
        <v>0</v>
      </c>
      <c r="K5468">
        <f>J5468*Weighting!$W$20</f>
        <v>0</v>
      </c>
      <c r="M5468" s="14"/>
    </row>
    <row r="5469" spans="1:13" x14ac:dyDescent="0.45">
      <c r="A5469" s="32" t="str">
        <f>IF(Weighting!$P$21&gt;0,B5469,"")</f>
        <v/>
      </c>
      <c r="B5469">
        <f>Weighting!$C$21</f>
        <v>1.9207967472000003</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20</v>
      </c>
      <c r="I5469">
        <f t="shared" si="682"/>
        <v>0</v>
      </c>
      <c r="J5469">
        <f t="shared" si="683"/>
        <v>0</v>
      </c>
      <c r="K5469">
        <f>J5469*Weighting!$W$21</f>
        <v>0</v>
      </c>
      <c r="M5469" s="14"/>
    </row>
    <row r="5470" spans="1:13" x14ac:dyDescent="0.45">
      <c r="A5470" s="32" t="str">
        <f>IF(Weighting!$P$22&gt;0,B5470,"")</f>
        <v/>
      </c>
      <c r="B5470">
        <f>Weighting!$C$22</f>
        <v>2.0264715439000001</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20</v>
      </c>
      <c r="I5470">
        <f t="shared" si="682"/>
        <v>0</v>
      </c>
      <c r="J5470">
        <f t="shared" si="683"/>
        <v>0</v>
      </c>
      <c r="K5470">
        <f>J5470*Weighting!$W$22</f>
        <v>0</v>
      </c>
      <c r="M5470" s="14"/>
    </row>
    <row r="5471" spans="1:13" x14ac:dyDescent="0.45">
      <c r="A5471" s="32" t="str">
        <f>IF(Weighting!$P$23&gt;0,B5471,"")</f>
        <v/>
      </c>
      <c r="B5471">
        <f>Weighting!$C$23</f>
        <v>2.1321463405999999</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20</v>
      </c>
      <c r="I5471">
        <f t="shared" si="682"/>
        <v>0</v>
      </c>
      <c r="J5471">
        <f t="shared" si="683"/>
        <v>0</v>
      </c>
      <c r="K5471">
        <f>J5471*Weighting!$W$23</f>
        <v>0</v>
      </c>
      <c r="M5471" s="14"/>
    </row>
    <row r="5472" spans="1:13" x14ac:dyDescent="0.45">
      <c r="A5472" s="32" t="str">
        <f>IF(Weighting!$P$24&gt;0,B5472,"")</f>
        <v/>
      </c>
      <c r="B5472">
        <f>Weighting!$C$24</f>
        <v>2.2378211372999997</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20</v>
      </c>
      <c r="I5472">
        <f t="shared" si="682"/>
        <v>0</v>
      </c>
      <c r="J5472">
        <f t="shared" si="683"/>
        <v>0</v>
      </c>
      <c r="K5472">
        <f>J5472*Weighting!$W$24</f>
        <v>0</v>
      </c>
      <c r="M5472" s="14"/>
    </row>
    <row r="5473" spans="1:25" x14ac:dyDescent="0.45">
      <c r="A5473" s="32" t="str">
        <f>IF(Weighting!$P$25&gt;0,B5473,"")</f>
        <v/>
      </c>
      <c r="B5473">
        <f>Weighting!$C$25</f>
        <v>2.3434959339999994</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20</v>
      </c>
      <c r="I5473">
        <f t="shared" si="682"/>
        <v>0</v>
      </c>
      <c r="J5473">
        <f t="shared" si="683"/>
        <v>0</v>
      </c>
      <c r="K5473">
        <f>J5473*Weighting!$W$25</f>
        <v>0</v>
      </c>
      <c r="M5473" s="14"/>
    </row>
    <row r="5474" spans="1:25" x14ac:dyDescent="0.45">
      <c r="O5474"/>
      <c r="P5474"/>
      <c r="Q5474"/>
      <c r="R5474"/>
    </row>
    <row r="5475" spans="1:25" ht="23.15" x14ac:dyDescent="0.6">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19</v>
      </c>
      <c r="N5475" s="27">
        <f>IF('Input and Summary Results'!$J$16="minimum",'Bin Analysis'!X5476/(M5475-1),'Bin Analysis'!Y5475/('Bin Analysis'!M5475-1))</f>
        <v>0</v>
      </c>
      <c r="O5475" s="27">
        <f>IF(M5475=FALSE,NA(),(VLOOKUP(1,C5478:K5497,4,FALSE))/(M5475-1))</f>
        <v>0.94444444444444442</v>
      </c>
      <c r="P5475" s="27">
        <f>IF(M5475=FALSE,NA(),SUM(J5478:J5497)/Weighting!$S$5)</f>
        <v>0.5</v>
      </c>
      <c r="Q5475" s="27">
        <f>IF(M5475=FALSE,NA(),SUM(K5478:K5497)/Weighting!$S$6)</f>
        <v>0.39130434782608697</v>
      </c>
      <c r="R5475" s="27">
        <f>IF(M5475=FALSE,NA(),(VLOOKUP(1,G5478:K5497,3,FALSE))/(M5475-1))</f>
        <v>5.5555555555555552E-2</v>
      </c>
      <c r="S5475" s="22" t="str">
        <f>IF(M5475=FALSE,NA(),IF(SUM(J5478:J5497)=2,"yes","no"))</f>
        <v>no</v>
      </c>
      <c r="X5475" s="2" cm="2">
        <f t="array" ref="X5475:X5476">FREQUENCY(IF('Data Transformation'!$B$425:$B$6424='Bin Analysis'!L5475,'Data Transformation'!$G$425:$G$6424),'Data Transformation'!$U$11)</f>
        <v>18</v>
      </c>
      <c r="Y5475" s="2" cm="2">
        <f t="array" ref="Y5475:Y5476">FREQUENCY(IF('Data Transformation'!$B$425:$B$6424='Bin Analysis'!L5475,'Data Transformation'!$G$425:$G$6424),'Data Transformation'!$U$12)</f>
        <v>1</v>
      </c>
    </row>
    <row r="5476" spans="1:25" x14ac:dyDescent="0.45">
      <c r="A5476" s="14" t="s">
        <v>67</v>
      </c>
      <c r="B5476" t="s">
        <v>47</v>
      </c>
      <c r="C5476" t="s">
        <v>5</v>
      </c>
      <c r="D5476" t="s">
        <v>100</v>
      </c>
      <c r="E5476" t="s">
        <v>101</v>
      </c>
      <c r="F5476" t="s">
        <v>102</v>
      </c>
      <c r="G5476" t="s">
        <v>70</v>
      </c>
      <c r="H5476" t="s">
        <v>31</v>
      </c>
      <c r="I5476" t="s">
        <v>32</v>
      </c>
      <c r="J5476" t="s">
        <v>46</v>
      </c>
      <c r="K5476" s="14" t="s">
        <v>45</v>
      </c>
      <c r="M5476" s="14"/>
      <c r="X5476" s="2">
        <v>0</v>
      </c>
      <c r="Y5476" s="2">
        <v>17</v>
      </c>
    </row>
    <row r="5477" spans="1:25" x14ac:dyDescent="0.4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45">
      <c r="A5478" s="32">
        <f>IF(Weighting!$P$6&gt;0,B5478,"")</f>
        <v>0.3356747967</v>
      </c>
      <c r="B5478">
        <f>Weighting!$C$6</f>
        <v>0.3356747967</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1</v>
      </c>
      <c r="I5478">
        <f>H5478-H5477</f>
        <v>1</v>
      </c>
      <c r="J5478">
        <f>IF(I5478=0,0,1)</f>
        <v>1</v>
      </c>
      <c r="K5478">
        <f>J5478*Weighting!$W$6</f>
        <v>1</v>
      </c>
      <c r="M5478" s="14"/>
    </row>
    <row r="5479" spans="1:25" x14ac:dyDescent="0.45">
      <c r="A5479" s="32">
        <f>IF(Weighting!$P$7&gt;0,B5479,"")</f>
        <v>0.44134959340000002</v>
      </c>
      <c r="B5479">
        <f>Weighting!$C$7</f>
        <v>0.44134959340000002</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1</v>
      </c>
      <c r="I5479">
        <f t="shared" ref="I5479:I5497" si="685">H5479-H5478</f>
        <v>0</v>
      </c>
      <c r="J5479">
        <f>IF(I5479=0,0,1)</f>
        <v>0</v>
      </c>
      <c r="K5479">
        <f>J5479*Weighting!$W$7</f>
        <v>0</v>
      </c>
      <c r="M5479" s="14"/>
    </row>
    <row r="5480" spans="1:25" x14ac:dyDescent="0.45">
      <c r="A5480" s="32">
        <f>IF(Weighting!$P$8&gt;0,B5480,"")</f>
        <v>0.54702439010000004</v>
      </c>
      <c r="B5480">
        <f>Weighting!$C$8</f>
        <v>0.54702439010000004</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1</v>
      </c>
      <c r="I5480">
        <f t="shared" si="685"/>
        <v>0</v>
      </c>
      <c r="J5480">
        <f t="shared" ref="J5480:J5497" si="686">IF(I5480=0,0,1)</f>
        <v>0</v>
      </c>
      <c r="K5480">
        <f>J5480*Weighting!$W$8</f>
        <v>0</v>
      </c>
      <c r="M5480" s="14"/>
    </row>
    <row r="5481" spans="1:25" x14ac:dyDescent="0.45">
      <c r="A5481" s="32">
        <f>IF(Weighting!$P$9&gt;0,B5481,"")</f>
        <v>0.65269918680000005</v>
      </c>
      <c r="B5481" s="50">
        <f>Weighting!$C$9</f>
        <v>0.65269918680000005</v>
      </c>
      <c r="C5481">
        <f>Weighting!$F$9</f>
        <v>0</v>
      </c>
      <c r="D5481" t="b">
        <f>IF(C5481=1,'Data Transformation'!$G$3+0.5*'Data Transformation'!$W$25,IF(C5482=1,D5482-'Data Transformation'!$W$25,FALSE))</f>
        <v>0</v>
      </c>
      <c r="E5481" t="str">
        <f t="array" ref="E5481">IF(ISLOGICAL(D5481),"",FREQUENCY(IF('Data Transformation'!$B$425:$B$8425='Bin Analysis'!$B5475,'Data Transformation'!$G$425:$G$8425),D5481))</f>
        <v/>
      </c>
      <c r="F5481" t="str">
        <f t="shared" si="684"/>
        <v/>
      </c>
      <c r="G5481">
        <f>Weighting!$H$9</f>
        <v>0</v>
      </c>
      <c r="H5481">
        <f t="array" ref="H5481">FREQUENCY(IF('Data Transformation'!$B$4:$B$8425=B5475,'Data Transformation'!$G$4:$G$8425),'Bin Analysis'!$B5481)</f>
        <v>1</v>
      </c>
      <c r="I5481">
        <f t="shared" si="685"/>
        <v>0</v>
      </c>
      <c r="J5481">
        <f t="shared" si="686"/>
        <v>0</v>
      </c>
      <c r="K5481">
        <f>J5481*Weighting!$W$9</f>
        <v>0</v>
      </c>
      <c r="M5481" s="14"/>
    </row>
    <row r="5482" spans="1:25" x14ac:dyDescent="0.45">
      <c r="A5482" s="32">
        <f>IF(Weighting!$P$10&gt;0,B5482,"")</f>
        <v>0.75837398350000007</v>
      </c>
      <c r="B5482">
        <f>Weighting!$C$10</f>
        <v>0.75837398350000007</v>
      </c>
      <c r="C5482">
        <f>Weighting!$F$10</f>
        <v>0</v>
      </c>
      <c r="D5482" t="b">
        <f>IF(C5482=1,'Data Transformation'!$G$3+0.5*'Data Transformation'!$W$25,IF(C5483=1,D5483-'Data Transformation'!$W$25,FALSE))</f>
        <v>0</v>
      </c>
      <c r="E5482" t="str">
        <f t="array" ref="E5482">IF(ISLOGICAL(D5482),"",FREQUENCY(IF('Data Transformation'!$B$425:$B$8425='Bin Analysis'!$B5475,'Data Transformation'!$G$425:$G$8425),D5482))</f>
        <v/>
      </c>
      <c r="F5482" t="str">
        <f t="shared" si="684"/>
        <v/>
      </c>
      <c r="G5482">
        <f>Weighting!$H$10</f>
        <v>0</v>
      </c>
      <c r="H5482">
        <f t="array" ref="H5482">FREQUENCY(IF('Data Transformation'!$B$4:$B$8425=B5475,'Data Transformation'!$G$4:$G$8425),'Bin Analysis'!$B5482)</f>
        <v>1</v>
      </c>
      <c r="I5482">
        <f t="shared" si="685"/>
        <v>0</v>
      </c>
      <c r="J5482">
        <f t="shared" si="686"/>
        <v>0</v>
      </c>
      <c r="K5482">
        <f>J5482*Weighting!$W$10</f>
        <v>0</v>
      </c>
      <c r="M5482" s="14"/>
    </row>
    <row r="5483" spans="1:25" x14ac:dyDescent="0.45">
      <c r="A5483" s="32">
        <f>IF(Weighting!$P$11&gt;0,B5483,"")</f>
        <v>0.86404878020000009</v>
      </c>
      <c r="B5483">
        <f>Weighting!$C$11</f>
        <v>0.86404878020000009</v>
      </c>
      <c r="C5483">
        <f>Weighting!$F$11</f>
        <v>0</v>
      </c>
      <c r="D5483" t="b">
        <f>IF(C5483=1,'Data Transformation'!$G$3+0.5*'Data Transformation'!$W$25,IF(C5484=1,D5484-'Data Transformation'!$W$25,FALSE))</f>
        <v>0</v>
      </c>
      <c r="E5483" t="str">
        <f t="array" ref="E5483">IF(ISLOGICAL(D5483),"",FREQUENCY(IF('Data Transformation'!$B$425:$B$8425='Bin Analysis'!$B5475,'Data Transformation'!$G$425:$G$8425),D5483))</f>
        <v/>
      </c>
      <c r="F5483" t="str">
        <f t="shared" si="684"/>
        <v/>
      </c>
      <c r="G5483">
        <f>Weighting!$H$11</f>
        <v>0</v>
      </c>
      <c r="H5483">
        <f t="array" ref="H5483">FREQUENCY(IF('Data Transformation'!$B$4:$B$8425=B5475,'Data Transformation'!$G$4:$G$8425),'Bin Analysis'!$B5483)</f>
        <v>2</v>
      </c>
      <c r="I5483">
        <f t="shared" si="685"/>
        <v>1</v>
      </c>
      <c r="J5483">
        <f t="shared" si="686"/>
        <v>1</v>
      </c>
      <c r="K5483">
        <f>J5483*Weighting!$W$11</f>
        <v>3</v>
      </c>
      <c r="M5483" s="14"/>
    </row>
    <row r="5484" spans="1:25" x14ac:dyDescent="0.45">
      <c r="A5484" s="32">
        <f>IF(Weighting!$P$12&gt;0,B5484,"")</f>
        <v>0.96972357690000011</v>
      </c>
      <c r="B5484">
        <f>Weighting!$C$12</f>
        <v>0.96972357690000011</v>
      </c>
      <c r="C5484">
        <f>Weighting!$F$12</f>
        <v>0</v>
      </c>
      <c r="D5484">
        <f>IF(C5484=1,'Data Transformation'!$G$3+0.5*'Data Transformation'!$W$25,IF(C5485=1,D5485-'Data Transformation'!$W$25,FALSE))</f>
        <v>0.76999999999999991</v>
      </c>
      <c r="E5484">
        <f t="array" ref="E5484">IF(ISLOGICAL(D5484),"",FREQUENCY(IF('Data Transformation'!$B$425:$B$8425='Bin Analysis'!$B5475,'Data Transformation'!$G$425:$G$8425),D5484))</f>
        <v>1</v>
      </c>
      <c r="F5484" t="e">
        <f t="shared" si="684"/>
        <v>#VALUE!</v>
      </c>
      <c r="G5484">
        <f>Weighting!$H$12</f>
        <v>0</v>
      </c>
      <c r="H5484">
        <f t="array" ref="H5484">FREQUENCY(IF('Data Transformation'!$B$4:$B$8425=B5475,'Data Transformation'!$G$4:$G$8425),'Bin Analysis'!$B5484)</f>
        <v>10</v>
      </c>
      <c r="I5484">
        <f t="shared" si="685"/>
        <v>8</v>
      </c>
      <c r="J5484">
        <f t="shared" si="686"/>
        <v>1</v>
      </c>
      <c r="K5484">
        <f>J5484*Weighting!$W$12</f>
        <v>2</v>
      </c>
      <c r="M5484" s="14"/>
    </row>
    <row r="5485" spans="1:25" x14ac:dyDescent="0.45">
      <c r="A5485" s="32">
        <f>IF(Weighting!$P$13&gt;0,B5485,"")</f>
        <v>1.0753983736000001</v>
      </c>
      <c r="B5485">
        <f>Weighting!$C$13</f>
        <v>1.0753983736000001</v>
      </c>
      <c r="C5485">
        <f>Weighting!$F$13</f>
        <v>1</v>
      </c>
      <c r="D5485">
        <f>IF(C5485=1,'Data Transformation'!$G$3+0.5*'Data Transformation'!$W$25,IF(C5486=1,D5486-'Data Transformation'!$W$25,FALSE))</f>
        <v>1.17</v>
      </c>
      <c r="E5485">
        <f t="array" ref="E5485">IF(ISLOGICAL(D5485),"",FREQUENCY(IF('Data Transformation'!$B$425:$B$8425='Bin Analysis'!$B5475,'Data Transformation'!$G$425:$G$8425),D5485))</f>
        <v>18</v>
      </c>
      <c r="F5485">
        <f t="shared" si="684"/>
        <v>17</v>
      </c>
      <c r="G5485">
        <f>Weighting!$H$13</f>
        <v>0</v>
      </c>
      <c r="H5485">
        <f t="array" ref="H5485">FREQUENCY(IF('Data Transformation'!$B$4:$B$8425=B5475,'Data Transformation'!$G$4:$G$8425),'Bin Analysis'!$B5485)</f>
        <v>18</v>
      </c>
      <c r="I5485">
        <f t="shared" si="685"/>
        <v>8</v>
      </c>
      <c r="J5485">
        <f t="shared" si="686"/>
        <v>1</v>
      </c>
      <c r="K5485">
        <f>J5485*Weighting!$W$13</f>
        <v>1</v>
      </c>
      <c r="M5485" s="14"/>
    </row>
    <row r="5486" spans="1:25" x14ac:dyDescent="0.45">
      <c r="A5486" s="32">
        <f>IF(Weighting!$P$14&gt;0,B5486,"")</f>
        <v>1.1810731703000001</v>
      </c>
      <c r="B5486">
        <f>Weighting!$C$14</f>
        <v>1.1810731703000001</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19</v>
      </c>
      <c r="I5486">
        <f t="shared" si="685"/>
        <v>1</v>
      </c>
      <c r="J5486">
        <f t="shared" si="686"/>
        <v>1</v>
      </c>
      <c r="K5486">
        <f>J5486*Weighting!$W$14</f>
        <v>2</v>
      </c>
      <c r="M5486" s="14"/>
    </row>
    <row r="5487" spans="1:25" x14ac:dyDescent="0.45">
      <c r="A5487" s="32">
        <f>IF(Weighting!$P$15&gt;0,B5487,"")</f>
        <v>1.2867489670000001</v>
      </c>
      <c r="B5487">
        <f>Weighting!$C$15</f>
        <v>1.2867489670000001</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19</v>
      </c>
      <c r="I5487">
        <f t="shared" si="685"/>
        <v>0</v>
      </c>
      <c r="J5487">
        <f t="shared" si="686"/>
        <v>0</v>
      </c>
      <c r="K5487">
        <f>J5487*Weighting!$W$15</f>
        <v>0</v>
      </c>
      <c r="M5487" s="14"/>
    </row>
    <row r="5488" spans="1:25" x14ac:dyDescent="0.45">
      <c r="A5488" s="32" t="str">
        <f>IF(Weighting!$P$16&gt;0,B5488,"")</f>
        <v/>
      </c>
      <c r="B5488">
        <f>Weighting!$C$16</f>
        <v>1.3924227637000002</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19</v>
      </c>
      <c r="I5488">
        <f t="shared" si="685"/>
        <v>0</v>
      </c>
      <c r="J5488">
        <f t="shared" si="686"/>
        <v>0</v>
      </c>
      <c r="K5488">
        <f>J5488*Weighting!$W$16</f>
        <v>0</v>
      </c>
      <c r="M5488" s="14"/>
    </row>
    <row r="5489" spans="1:25" x14ac:dyDescent="0.45">
      <c r="A5489" s="32" t="str">
        <f>IF(Weighting!$P$17&gt;0,B5489,"")</f>
        <v/>
      </c>
      <c r="B5489">
        <f>Weighting!$C$17</f>
        <v>1.4980975604000002</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19</v>
      </c>
      <c r="I5489">
        <f t="shared" si="685"/>
        <v>0</v>
      </c>
      <c r="J5489">
        <f t="shared" si="686"/>
        <v>0</v>
      </c>
      <c r="K5489">
        <f>J5489*Weighting!$W$17</f>
        <v>0</v>
      </c>
      <c r="M5489" s="14"/>
    </row>
    <row r="5490" spans="1:25" x14ac:dyDescent="0.45">
      <c r="A5490" s="32" t="str">
        <f>IF(Weighting!$P$18&gt;0,B5490,"")</f>
        <v/>
      </c>
      <c r="B5490">
        <f>Weighting!$C$18</f>
        <v>1.6037723571000002</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19</v>
      </c>
      <c r="I5490">
        <f t="shared" si="685"/>
        <v>0</v>
      </c>
      <c r="J5490">
        <f t="shared" si="686"/>
        <v>0</v>
      </c>
      <c r="K5490">
        <f>J5490*Weighting!$W$18</f>
        <v>0</v>
      </c>
      <c r="M5490" s="14"/>
    </row>
    <row r="5491" spans="1:25" x14ac:dyDescent="0.45">
      <c r="A5491" s="32" t="str">
        <f>IF(Weighting!$P$19&gt;0,B5491,"")</f>
        <v/>
      </c>
      <c r="B5491">
        <f>Weighting!$C$19</f>
        <v>1.7094471538000002</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19</v>
      </c>
      <c r="I5491">
        <f t="shared" si="685"/>
        <v>0</v>
      </c>
      <c r="J5491">
        <f t="shared" si="686"/>
        <v>0</v>
      </c>
      <c r="K5491">
        <f>J5491*Weighting!$W$19</f>
        <v>0</v>
      </c>
      <c r="M5491" s="14"/>
    </row>
    <row r="5492" spans="1:25" x14ac:dyDescent="0.45">
      <c r="A5492" s="32" t="str">
        <f>IF(Weighting!$P$20&gt;0,B5492,"")</f>
        <v/>
      </c>
      <c r="B5492">
        <f>Weighting!$C$20</f>
        <v>1.8151219505000002</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19</v>
      </c>
      <c r="I5492">
        <f t="shared" si="685"/>
        <v>0</v>
      </c>
      <c r="J5492">
        <f t="shared" si="686"/>
        <v>0</v>
      </c>
      <c r="K5492">
        <f>J5492*Weighting!$W$20</f>
        <v>0</v>
      </c>
      <c r="M5492" s="14"/>
    </row>
    <row r="5493" spans="1:25" x14ac:dyDescent="0.45">
      <c r="A5493" s="32" t="str">
        <f>IF(Weighting!$P$21&gt;0,B5493,"")</f>
        <v/>
      </c>
      <c r="B5493">
        <f>Weighting!$C$21</f>
        <v>1.9207967472000003</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19</v>
      </c>
      <c r="I5493">
        <f t="shared" si="685"/>
        <v>0</v>
      </c>
      <c r="J5493">
        <f t="shared" si="686"/>
        <v>0</v>
      </c>
      <c r="K5493">
        <f>J5493*Weighting!$W$21</f>
        <v>0</v>
      </c>
      <c r="M5493" s="14"/>
    </row>
    <row r="5494" spans="1:25" x14ac:dyDescent="0.45">
      <c r="A5494" s="32" t="str">
        <f>IF(Weighting!$P$22&gt;0,B5494,"")</f>
        <v/>
      </c>
      <c r="B5494">
        <f>Weighting!$C$22</f>
        <v>2.0264715439000001</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19</v>
      </c>
      <c r="I5494">
        <f t="shared" si="685"/>
        <v>0</v>
      </c>
      <c r="J5494">
        <f t="shared" si="686"/>
        <v>0</v>
      </c>
      <c r="K5494">
        <f>J5494*Weighting!$W$22</f>
        <v>0</v>
      </c>
      <c r="M5494" s="14"/>
    </row>
    <row r="5495" spans="1:25" x14ac:dyDescent="0.45">
      <c r="A5495" s="32" t="str">
        <f>IF(Weighting!$P$23&gt;0,B5495,"")</f>
        <v/>
      </c>
      <c r="B5495">
        <f>Weighting!$C$23</f>
        <v>2.1321463405999999</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19</v>
      </c>
      <c r="I5495">
        <f t="shared" si="685"/>
        <v>0</v>
      </c>
      <c r="J5495">
        <f t="shared" si="686"/>
        <v>0</v>
      </c>
      <c r="K5495">
        <f>J5495*Weighting!$W$23</f>
        <v>0</v>
      </c>
      <c r="M5495" s="14"/>
    </row>
    <row r="5496" spans="1:25" x14ac:dyDescent="0.45">
      <c r="A5496" s="32" t="str">
        <f>IF(Weighting!$P$24&gt;0,B5496,"")</f>
        <v/>
      </c>
      <c r="B5496">
        <f>Weighting!$C$24</f>
        <v>2.2378211372999997</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19</v>
      </c>
      <c r="I5496">
        <f t="shared" si="685"/>
        <v>0</v>
      </c>
      <c r="J5496">
        <f t="shared" si="686"/>
        <v>0</v>
      </c>
      <c r="K5496">
        <f>J5496*Weighting!$W$24</f>
        <v>0</v>
      </c>
      <c r="M5496" s="14"/>
    </row>
    <row r="5497" spans="1:25" x14ac:dyDescent="0.45">
      <c r="A5497" s="32" t="str">
        <f>IF(Weighting!$P$25&gt;0,B5497,"")</f>
        <v/>
      </c>
      <c r="B5497">
        <f>Weighting!$C$25</f>
        <v>2.3434959339999994</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19</v>
      </c>
      <c r="I5497">
        <f t="shared" si="685"/>
        <v>0</v>
      </c>
      <c r="J5497">
        <f t="shared" si="686"/>
        <v>0</v>
      </c>
      <c r="K5497">
        <f>J5497*Weighting!$W$25</f>
        <v>0</v>
      </c>
      <c r="M5497" s="14"/>
    </row>
    <row r="5498" spans="1:25" x14ac:dyDescent="0.45">
      <c r="O5498"/>
      <c r="P5498"/>
      <c r="Q5498"/>
      <c r="R5498"/>
    </row>
    <row r="5499" spans="1:25" ht="23.15" x14ac:dyDescent="0.6">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19</v>
      </c>
      <c r="N5499" s="27">
        <f>IF('Input and Summary Results'!$J$16="minimum",'Bin Analysis'!X5500/(M5499-1),'Bin Analysis'!Y5499/('Bin Analysis'!M5499-1))</f>
        <v>0</v>
      </c>
      <c r="O5499" s="27">
        <f>IF(M5499=FALSE,NA(),(VLOOKUP(1,C5502:K5521,4,FALSE))/(M5499-1))</f>
        <v>0.94444444444444442</v>
      </c>
      <c r="P5499" s="27">
        <f>IF(M5499=FALSE,NA(),SUM(J5502:J5521)/Weighting!$S$5)</f>
        <v>0.4</v>
      </c>
      <c r="Q5499" s="27">
        <f>IF(M5499=FALSE,NA(),SUM(K5502:K5521)/Weighting!$S$6)</f>
        <v>0.39130434782608697</v>
      </c>
      <c r="R5499" s="27">
        <f>IF(M5499=FALSE,NA(),(VLOOKUP(1,G5502:K5521,3,FALSE))/(M5499-1))</f>
        <v>0</v>
      </c>
      <c r="S5499" s="22" t="str">
        <f>IF(M5499=FALSE,NA(),IF(SUM(J5502:J5521)=2,"yes","no"))</f>
        <v>no</v>
      </c>
      <c r="X5499" s="2" cm="2">
        <f t="array" ref="X5499:X5500">FREQUENCY(IF('Data Transformation'!$B$425:$B$6424='Bin Analysis'!L5499,'Data Transformation'!$G$425:$G$6424),'Data Transformation'!$U$11)</f>
        <v>18</v>
      </c>
      <c r="Y5499" s="2" cm="2">
        <f t="array" ref="Y5499:Y5500">FREQUENCY(IF('Data Transformation'!$B$425:$B$6424='Bin Analysis'!L5499,'Data Transformation'!$G$425:$G$6424),'Data Transformation'!$U$12)</f>
        <v>1</v>
      </c>
    </row>
    <row r="5500" spans="1:25" x14ac:dyDescent="0.45">
      <c r="A5500" s="14" t="s">
        <v>67</v>
      </c>
      <c r="B5500" t="s">
        <v>47</v>
      </c>
      <c r="C5500" t="s">
        <v>5</v>
      </c>
      <c r="D5500" t="s">
        <v>100</v>
      </c>
      <c r="E5500" t="s">
        <v>101</v>
      </c>
      <c r="F5500" t="s">
        <v>102</v>
      </c>
      <c r="G5500" t="s">
        <v>70</v>
      </c>
      <c r="H5500" t="s">
        <v>31</v>
      </c>
      <c r="I5500" t="s">
        <v>32</v>
      </c>
      <c r="J5500" t="s">
        <v>46</v>
      </c>
      <c r="K5500" s="14" t="s">
        <v>45</v>
      </c>
      <c r="M5500" s="14"/>
      <c r="X5500" s="2">
        <v>0</v>
      </c>
      <c r="Y5500" s="2">
        <v>17</v>
      </c>
    </row>
    <row r="5501" spans="1:25" x14ac:dyDescent="0.4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45">
      <c r="A5502" s="32">
        <f>IF(Weighting!$P$6&gt;0,B5502,"")</f>
        <v>0.3356747967</v>
      </c>
      <c r="B5502">
        <f>Weighting!$C$6</f>
        <v>0.3356747967</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0</v>
      </c>
      <c r="I5502">
        <f>H5502-H5501</f>
        <v>0</v>
      </c>
      <c r="J5502">
        <f>IF(I5502=0,0,1)</f>
        <v>0</v>
      </c>
      <c r="K5502">
        <f>J5502*Weighting!$W$6</f>
        <v>0</v>
      </c>
      <c r="M5502" s="14"/>
    </row>
    <row r="5503" spans="1:25" x14ac:dyDescent="0.45">
      <c r="A5503" s="32">
        <f>IF(Weighting!$P$7&gt;0,B5503,"")</f>
        <v>0.44134959340000002</v>
      </c>
      <c r="B5503">
        <f>Weighting!$C$7</f>
        <v>0.44134959340000002</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0</v>
      </c>
      <c r="I5503">
        <f t="shared" ref="I5503:I5521" si="688">H5503-H5502</f>
        <v>0</v>
      </c>
      <c r="J5503">
        <f>IF(I5503=0,0,1)</f>
        <v>0</v>
      </c>
      <c r="K5503">
        <f>J5503*Weighting!$W$7</f>
        <v>0</v>
      </c>
      <c r="M5503" s="14"/>
    </row>
    <row r="5504" spans="1:25" x14ac:dyDescent="0.45">
      <c r="A5504" s="32">
        <f>IF(Weighting!$P$8&gt;0,B5504,"")</f>
        <v>0.54702439010000004</v>
      </c>
      <c r="B5504">
        <f>Weighting!$C$8</f>
        <v>0.54702439010000004</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0</v>
      </c>
      <c r="I5504">
        <f t="shared" si="688"/>
        <v>0</v>
      </c>
      <c r="J5504">
        <f t="shared" ref="J5504:J5521" si="689">IF(I5504=0,0,1)</f>
        <v>0</v>
      </c>
      <c r="K5504">
        <f>J5504*Weighting!$W$8</f>
        <v>0</v>
      </c>
      <c r="M5504" s="14"/>
    </row>
    <row r="5505" spans="1:13" x14ac:dyDescent="0.45">
      <c r="A5505" s="32">
        <f>IF(Weighting!$P$9&gt;0,B5505,"")</f>
        <v>0.65269918680000005</v>
      </c>
      <c r="B5505" s="50">
        <f>Weighting!$C$9</f>
        <v>0.65269918680000005</v>
      </c>
      <c r="C5505">
        <f>Weighting!$F$9</f>
        <v>0</v>
      </c>
      <c r="D5505" t="b">
        <f>IF(C5505=1,'Data Transformation'!$G$3+0.5*'Data Transformation'!$W$25,IF(C5506=1,D5506-'Data Transformation'!$W$25,FALSE))</f>
        <v>0</v>
      </c>
      <c r="E5505" t="str">
        <f t="array" ref="E5505">IF(ISLOGICAL(D5505),"",FREQUENCY(IF('Data Transformation'!$B$425:$B$8425='Bin Analysis'!$B5499,'Data Transformation'!$G$425:$G$8425),D5505))</f>
        <v/>
      </c>
      <c r="F5505" t="str">
        <f t="shared" si="687"/>
        <v/>
      </c>
      <c r="G5505">
        <f>Weighting!$H$9</f>
        <v>0</v>
      </c>
      <c r="H5505">
        <f t="array" ref="H5505">FREQUENCY(IF('Data Transformation'!$B$4:$B$8425=B5499,'Data Transformation'!$G$4:$G$8425),'Bin Analysis'!$B5505)</f>
        <v>1</v>
      </c>
      <c r="I5505">
        <f t="shared" si="688"/>
        <v>1</v>
      </c>
      <c r="J5505">
        <f t="shared" si="689"/>
        <v>1</v>
      </c>
      <c r="K5505">
        <f>J5505*Weighting!$W$9</f>
        <v>3</v>
      </c>
      <c r="M5505" s="14"/>
    </row>
    <row r="5506" spans="1:13" x14ac:dyDescent="0.45">
      <c r="A5506" s="32">
        <f>IF(Weighting!$P$10&gt;0,B5506,"")</f>
        <v>0.75837398350000007</v>
      </c>
      <c r="B5506">
        <f>Weighting!$C$10</f>
        <v>0.75837398350000007</v>
      </c>
      <c r="C5506">
        <f>Weighting!$F$10</f>
        <v>0</v>
      </c>
      <c r="D5506" t="b">
        <f>IF(C5506=1,'Data Transformation'!$G$3+0.5*'Data Transformation'!$W$25,IF(C5507=1,D5507-'Data Transformation'!$W$25,FALSE))</f>
        <v>0</v>
      </c>
      <c r="E5506" t="str">
        <f t="array" ref="E5506">IF(ISLOGICAL(D5506),"",FREQUENCY(IF('Data Transformation'!$B$425:$B$8425='Bin Analysis'!$B5499,'Data Transformation'!$G$425:$G$8425),D5506))</f>
        <v/>
      </c>
      <c r="F5506" t="str">
        <f t="shared" si="687"/>
        <v/>
      </c>
      <c r="G5506">
        <f>Weighting!$H$10</f>
        <v>0</v>
      </c>
      <c r="H5506">
        <f t="array" ref="H5506">FREQUENCY(IF('Data Transformation'!$B$4:$B$8425=B5499,'Data Transformation'!$G$4:$G$8425),'Bin Analysis'!$B5506)</f>
        <v>1</v>
      </c>
      <c r="I5506">
        <f t="shared" si="688"/>
        <v>0</v>
      </c>
      <c r="J5506">
        <f t="shared" si="689"/>
        <v>0</v>
      </c>
      <c r="K5506">
        <f>J5506*Weighting!$W$10</f>
        <v>0</v>
      </c>
      <c r="M5506" s="14"/>
    </row>
    <row r="5507" spans="1:13" x14ac:dyDescent="0.45">
      <c r="A5507" s="32">
        <f>IF(Weighting!$P$11&gt;0,B5507,"")</f>
        <v>0.86404878020000009</v>
      </c>
      <c r="B5507">
        <f>Weighting!$C$11</f>
        <v>0.86404878020000009</v>
      </c>
      <c r="C5507">
        <f>Weighting!$F$11</f>
        <v>0</v>
      </c>
      <c r="D5507" t="b">
        <f>IF(C5507=1,'Data Transformation'!$G$3+0.5*'Data Transformation'!$W$25,IF(C5508=1,D5508-'Data Transformation'!$W$25,FALSE))</f>
        <v>0</v>
      </c>
      <c r="E5507" t="str">
        <f t="array" ref="E5507">IF(ISLOGICAL(D5507),"",FREQUENCY(IF('Data Transformation'!$B$425:$B$8425='Bin Analysis'!$B5499,'Data Transformation'!$G$425:$G$8425),D5507))</f>
        <v/>
      </c>
      <c r="F5507" t="str">
        <f t="shared" si="687"/>
        <v/>
      </c>
      <c r="G5507">
        <f>Weighting!$H$11</f>
        <v>0</v>
      </c>
      <c r="H5507">
        <f t="array" ref="H5507">FREQUENCY(IF('Data Transformation'!$B$4:$B$8425=B5499,'Data Transformation'!$G$4:$G$8425),'Bin Analysis'!$B5507)</f>
        <v>2</v>
      </c>
      <c r="I5507">
        <f t="shared" si="688"/>
        <v>1</v>
      </c>
      <c r="J5507">
        <f t="shared" si="689"/>
        <v>1</v>
      </c>
      <c r="K5507">
        <f>J5507*Weighting!$W$11</f>
        <v>3</v>
      </c>
      <c r="M5507" s="14"/>
    </row>
    <row r="5508" spans="1:13" x14ac:dyDescent="0.45">
      <c r="A5508" s="32">
        <f>IF(Weighting!$P$12&gt;0,B5508,"")</f>
        <v>0.96972357690000011</v>
      </c>
      <c r="B5508">
        <f>Weighting!$C$12</f>
        <v>0.96972357690000011</v>
      </c>
      <c r="C5508">
        <f>Weighting!$F$12</f>
        <v>0</v>
      </c>
      <c r="D5508">
        <f>IF(C5508=1,'Data Transformation'!$G$3+0.5*'Data Transformation'!$W$25,IF(C5509=1,D5509-'Data Transformation'!$W$25,FALSE))</f>
        <v>0.76999999999999991</v>
      </c>
      <c r="E5508">
        <f t="array" ref="E5508">IF(ISLOGICAL(D5508),"",FREQUENCY(IF('Data Transformation'!$B$425:$B$8425='Bin Analysis'!$B5499,'Data Transformation'!$G$425:$G$8425),D5508))</f>
        <v>1</v>
      </c>
      <c r="F5508" t="e">
        <f t="shared" si="687"/>
        <v>#VALUE!</v>
      </c>
      <c r="G5508">
        <f>Weighting!$H$12</f>
        <v>0</v>
      </c>
      <c r="H5508">
        <f t="array" ref="H5508">FREQUENCY(IF('Data Transformation'!$B$4:$B$8425=B5499,'Data Transformation'!$G$4:$G$8425),'Bin Analysis'!$B5508)</f>
        <v>9</v>
      </c>
      <c r="I5508">
        <f t="shared" si="688"/>
        <v>7</v>
      </c>
      <c r="J5508">
        <f t="shared" si="689"/>
        <v>1</v>
      </c>
      <c r="K5508">
        <f>J5508*Weighting!$W$12</f>
        <v>2</v>
      </c>
      <c r="M5508" s="14"/>
    </row>
    <row r="5509" spans="1:13" x14ac:dyDescent="0.45">
      <c r="A5509" s="32">
        <f>IF(Weighting!$P$13&gt;0,B5509,"")</f>
        <v>1.0753983736000001</v>
      </c>
      <c r="B5509">
        <f>Weighting!$C$13</f>
        <v>1.0753983736000001</v>
      </c>
      <c r="C5509">
        <f>Weighting!$F$13</f>
        <v>1</v>
      </c>
      <c r="D5509">
        <f>IF(C5509=1,'Data Transformation'!$G$3+0.5*'Data Transformation'!$W$25,IF(C5510=1,D5510-'Data Transformation'!$W$25,FALSE))</f>
        <v>1.17</v>
      </c>
      <c r="E5509">
        <f t="array" ref="E5509">IF(ISLOGICAL(D5509),"",FREQUENCY(IF('Data Transformation'!$B$425:$B$8425='Bin Analysis'!$B5499,'Data Transformation'!$G$425:$G$8425),D5509))</f>
        <v>18</v>
      </c>
      <c r="F5509">
        <f t="shared" si="687"/>
        <v>17</v>
      </c>
      <c r="G5509">
        <f>Weighting!$H$13</f>
        <v>0</v>
      </c>
      <c r="H5509">
        <f t="array" ref="H5509">FREQUENCY(IF('Data Transformation'!$B$4:$B$8425=B5499,'Data Transformation'!$G$4:$G$8425),'Bin Analysis'!$B5509)</f>
        <v>19</v>
      </c>
      <c r="I5509">
        <f t="shared" si="688"/>
        <v>10</v>
      </c>
      <c r="J5509">
        <f t="shared" si="689"/>
        <v>1</v>
      </c>
      <c r="K5509">
        <f>J5509*Weighting!$W$13</f>
        <v>1</v>
      </c>
      <c r="M5509" s="14"/>
    </row>
    <row r="5510" spans="1:13" x14ac:dyDescent="0.45">
      <c r="A5510" s="32">
        <f>IF(Weighting!$P$14&gt;0,B5510,"")</f>
        <v>1.1810731703000001</v>
      </c>
      <c r="B5510">
        <f>Weighting!$C$14</f>
        <v>1.1810731703000001</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19</v>
      </c>
      <c r="I5510">
        <f t="shared" si="688"/>
        <v>0</v>
      </c>
      <c r="J5510">
        <f t="shared" si="689"/>
        <v>0</v>
      </c>
      <c r="K5510">
        <f>J5510*Weighting!$W$14</f>
        <v>0</v>
      </c>
      <c r="M5510" s="14"/>
    </row>
    <row r="5511" spans="1:13" x14ac:dyDescent="0.45">
      <c r="A5511" s="32">
        <f>IF(Weighting!$P$15&gt;0,B5511,"")</f>
        <v>1.2867489670000001</v>
      </c>
      <c r="B5511">
        <f>Weighting!$C$15</f>
        <v>1.2867489670000001</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19</v>
      </c>
      <c r="I5511">
        <f t="shared" si="688"/>
        <v>0</v>
      </c>
      <c r="J5511">
        <f t="shared" si="689"/>
        <v>0</v>
      </c>
      <c r="K5511">
        <f>J5511*Weighting!$W$15</f>
        <v>0</v>
      </c>
      <c r="M5511" s="14"/>
    </row>
    <row r="5512" spans="1:13" x14ac:dyDescent="0.45">
      <c r="A5512" s="32" t="str">
        <f>IF(Weighting!$P$16&gt;0,B5512,"")</f>
        <v/>
      </c>
      <c r="B5512">
        <f>Weighting!$C$16</f>
        <v>1.3924227637000002</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19</v>
      </c>
      <c r="I5512">
        <f t="shared" si="688"/>
        <v>0</v>
      </c>
      <c r="J5512">
        <f t="shared" si="689"/>
        <v>0</v>
      </c>
      <c r="K5512">
        <f>J5512*Weighting!$W$16</f>
        <v>0</v>
      </c>
      <c r="M5512" s="14"/>
    </row>
    <row r="5513" spans="1:13" x14ac:dyDescent="0.45">
      <c r="A5513" s="32" t="str">
        <f>IF(Weighting!$P$17&gt;0,B5513,"")</f>
        <v/>
      </c>
      <c r="B5513">
        <f>Weighting!$C$17</f>
        <v>1.4980975604000002</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19</v>
      </c>
      <c r="I5513">
        <f t="shared" si="688"/>
        <v>0</v>
      </c>
      <c r="J5513">
        <f t="shared" si="689"/>
        <v>0</v>
      </c>
      <c r="K5513">
        <f>J5513*Weighting!$W$17</f>
        <v>0</v>
      </c>
      <c r="M5513" s="14"/>
    </row>
    <row r="5514" spans="1:13" x14ac:dyDescent="0.45">
      <c r="A5514" s="32" t="str">
        <f>IF(Weighting!$P$18&gt;0,B5514,"")</f>
        <v/>
      </c>
      <c r="B5514">
        <f>Weighting!$C$18</f>
        <v>1.6037723571000002</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19</v>
      </c>
      <c r="I5514">
        <f t="shared" si="688"/>
        <v>0</v>
      </c>
      <c r="J5514">
        <f t="shared" si="689"/>
        <v>0</v>
      </c>
      <c r="K5514">
        <f>J5514*Weighting!$W$18</f>
        <v>0</v>
      </c>
      <c r="M5514" s="14"/>
    </row>
    <row r="5515" spans="1:13" x14ac:dyDescent="0.45">
      <c r="A5515" s="32" t="str">
        <f>IF(Weighting!$P$19&gt;0,B5515,"")</f>
        <v/>
      </c>
      <c r="B5515">
        <f>Weighting!$C$19</f>
        <v>1.7094471538000002</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19</v>
      </c>
      <c r="I5515">
        <f t="shared" si="688"/>
        <v>0</v>
      </c>
      <c r="J5515">
        <f t="shared" si="689"/>
        <v>0</v>
      </c>
      <c r="K5515">
        <f>J5515*Weighting!$W$19</f>
        <v>0</v>
      </c>
      <c r="M5515" s="14"/>
    </row>
    <row r="5516" spans="1:13" x14ac:dyDescent="0.45">
      <c r="A5516" s="32" t="str">
        <f>IF(Weighting!$P$20&gt;0,B5516,"")</f>
        <v/>
      </c>
      <c r="B5516">
        <f>Weighting!$C$20</f>
        <v>1.8151219505000002</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19</v>
      </c>
      <c r="I5516">
        <f t="shared" si="688"/>
        <v>0</v>
      </c>
      <c r="J5516">
        <f t="shared" si="689"/>
        <v>0</v>
      </c>
      <c r="K5516">
        <f>J5516*Weighting!$W$20</f>
        <v>0</v>
      </c>
      <c r="M5516" s="14"/>
    </row>
    <row r="5517" spans="1:13" x14ac:dyDescent="0.45">
      <c r="A5517" s="32" t="str">
        <f>IF(Weighting!$P$21&gt;0,B5517,"")</f>
        <v/>
      </c>
      <c r="B5517">
        <f>Weighting!$C$21</f>
        <v>1.9207967472000003</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19</v>
      </c>
      <c r="I5517">
        <f t="shared" si="688"/>
        <v>0</v>
      </c>
      <c r="J5517">
        <f t="shared" si="689"/>
        <v>0</v>
      </c>
      <c r="K5517">
        <f>J5517*Weighting!$W$21</f>
        <v>0</v>
      </c>
      <c r="M5517" s="14"/>
    </row>
    <row r="5518" spans="1:13" x14ac:dyDescent="0.45">
      <c r="A5518" s="32" t="str">
        <f>IF(Weighting!$P$22&gt;0,B5518,"")</f>
        <v/>
      </c>
      <c r="B5518">
        <f>Weighting!$C$22</f>
        <v>2.0264715439000001</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19</v>
      </c>
      <c r="I5518">
        <f t="shared" si="688"/>
        <v>0</v>
      </c>
      <c r="J5518">
        <f t="shared" si="689"/>
        <v>0</v>
      </c>
      <c r="K5518">
        <f>J5518*Weighting!$W$22</f>
        <v>0</v>
      </c>
      <c r="M5518" s="14"/>
    </row>
    <row r="5519" spans="1:13" x14ac:dyDescent="0.45">
      <c r="A5519" s="32" t="str">
        <f>IF(Weighting!$P$23&gt;0,B5519,"")</f>
        <v/>
      </c>
      <c r="B5519">
        <f>Weighting!$C$23</f>
        <v>2.1321463405999999</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19</v>
      </c>
      <c r="I5519">
        <f t="shared" si="688"/>
        <v>0</v>
      </c>
      <c r="J5519">
        <f t="shared" si="689"/>
        <v>0</v>
      </c>
      <c r="K5519">
        <f>J5519*Weighting!$W$23</f>
        <v>0</v>
      </c>
      <c r="M5519" s="14"/>
    </row>
    <row r="5520" spans="1:13" x14ac:dyDescent="0.45">
      <c r="A5520" s="32" t="str">
        <f>IF(Weighting!$P$24&gt;0,B5520,"")</f>
        <v/>
      </c>
      <c r="B5520">
        <f>Weighting!$C$24</f>
        <v>2.2378211372999997</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19</v>
      </c>
      <c r="I5520">
        <f t="shared" si="688"/>
        <v>0</v>
      </c>
      <c r="J5520">
        <f t="shared" si="689"/>
        <v>0</v>
      </c>
      <c r="K5520">
        <f>J5520*Weighting!$W$24</f>
        <v>0</v>
      </c>
      <c r="M5520" s="14"/>
    </row>
    <row r="5521" spans="1:25" x14ac:dyDescent="0.45">
      <c r="A5521" s="32" t="str">
        <f>IF(Weighting!$P$25&gt;0,B5521,"")</f>
        <v/>
      </c>
      <c r="B5521">
        <f>Weighting!$C$25</f>
        <v>2.3434959339999994</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19</v>
      </c>
      <c r="I5521">
        <f t="shared" si="688"/>
        <v>0</v>
      </c>
      <c r="J5521">
        <f t="shared" si="689"/>
        <v>0</v>
      </c>
      <c r="K5521">
        <f>J5521*Weighting!$W$25</f>
        <v>0</v>
      </c>
      <c r="M5521" s="14"/>
    </row>
    <row r="5522" spans="1:25" x14ac:dyDescent="0.45">
      <c r="N5522" s="57"/>
      <c r="O5522"/>
      <c r="P5522"/>
      <c r="Q5522"/>
      <c r="R5522"/>
    </row>
    <row r="5523" spans="1:25" ht="23.15" x14ac:dyDescent="0.6">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20</v>
      </c>
      <c r="N5523" s="27">
        <f>IF('Input and Summary Results'!$J$16="minimum",'Bin Analysis'!X5524/(M5523-1),'Bin Analysis'!Y5523/('Bin Analysis'!M5523-1))</f>
        <v>0</v>
      </c>
      <c r="O5523" s="27">
        <f>IF(M5523=FALSE,NA(),(VLOOKUP(1,C5526:K5545,4,FALSE))/(M5523-1))</f>
        <v>5.2631578947368418E-2</v>
      </c>
      <c r="P5523" s="27">
        <f>IF(M5523=FALSE,NA(),SUM(J5526:J5545)/Weighting!$S$5)</f>
        <v>0.5</v>
      </c>
      <c r="Q5523" s="27">
        <f>IF(M5523=FALSE,NA(),SUM(K5526:K5545)/Weighting!$S$6)</f>
        <v>0.43478260869565216</v>
      </c>
      <c r="R5523" s="27">
        <f>IF(M5523=FALSE,NA(),(VLOOKUP(1,G5526:K5545,3,FALSE))/(M5523-1))</f>
        <v>0.63157894736842102</v>
      </c>
      <c r="S5523" s="22" t="str">
        <f>IF(M5523=FALSE,NA(),IF(SUM(J5526:J5545)=2,"yes","no"))</f>
        <v>no</v>
      </c>
      <c r="X5523" s="2" cm="2">
        <f t="array" ref="X5523:X5524">FREQUENCY(IF('Data Transformation'!$B$425:$B$6424='Bin Analysis'!L5523,'Data Transformation'!$G$425:$G$6424),'Data Transformation'!$U$11)</f>
        <v>19</v>
      </c>
      <c r="Y5523" s="2" cm="2">
        <f t="array" ref="Y5523:Y5524">FREQUENCY(IF('Data Transformation'!$B$425:$B$6424='Bin Analysis'!L5523,'Data Transformation'!$G$425:$G$6424),'Data Transformation'!$U$12)</f>
        <v>18</v>
      </c>
    </row>
    <row r="5524" spans="1:25" x14ac:dyDescent="0.45">
      <c r="A5524" s="14" t="s">
        <v>67</v>
      </c>
      <c r="B5524" t="s">
        <v>47</v>
      </c>
      <c r="C5524" t="s">
        <v>5</v>
      </c>
      <c r="D5524" t="s">
        <v>100</v>
      </c>
      <c r="E5524" t="s">
        <v>101</v>
      </c>
      <c r="F5524" t="s">
        <v>102</v>
      </c>
      <c r="G5524" t="s">
        <v>70</v>
      </c>
      <c r="H5524" t="s">
        <v>31</v>
      </c>
      <c r="I5524" t="s">
        <v>32</v>
      </c>
      <c r="J5524" t="s">
        <v>46</v>
      </c>
      <c r="K5524" s="14" t="s">
        <v>45</v>
      </c>
      <c r="M5524" s="14"/>
      <c r="X5524" s="2">
        <v>0</v>
      </c>
      <c r="Y5524" s="2">
        <v>1</v>
      </c>
    </row>
    <row r="5525" spans="1:25" x14ac:dyDescent="0.4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45">
      <c r="A5526" s="32">
        <f>IF(Weighting!$P$6&gt;0,B5526,"")</f>
        <v>0.3356747967</v>
      </c>
      <c r="B5526">
        <f>Weighting!$C$6</f>
        <v>0.3356747967</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12</v>
      </c>
      <c r="I5526">
        <f>H5526-H5525</f>
        <v>12</v>
      </c>
      <c r="J5526">
        <f>IF(I5526=0,0,1)</f>
        <v>1</v>
      </c>
      <c r="K5526">
        <f>J5526*Weighting!$W$6</f>
        <v>1</v>
      </c>
      <c r="M5526" s="14"/>
    </row>
    <row r="5527" spans="1:25" x14ac:dyDescent="0.45">
      <c r="A5527" s="32">
        <f>IF(Weighting!$P$7&gt;0,B5527,"")</f>
        <v>0.44134959340000002</v>
      </c>
      <c r="B5527">
        <f>Weighting!$C$7</f>
        <v>0.44134959340000002</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15</v>
      </c>
      <c r="I5527">
        <f t="shared" ref="I5527:I5545" si="691">H5527-H5526</f>
        <v>3</v>
      </c>
      <c r="J5527">
        <f>IF(I5527=0,0,1)</f>
        <v>1</v>
      </c>
      <c r="K5527">
        <f>J5527*Weighting!$W$7</f>
        <v>2</v>
      </c>
      <c r="M5527" s="14"/>
    </row>
    <row r="5528" spans="1:25" x14ac:dyDescent="0.45">
      <c r="A5528" s="32">
        <f>IF(Weighting!$P$8&gt;0,B5528,"")</f>
        <v>0.54702439010000004</v>
      </c>
      <c r="B5528">
        <f>Weighting!$C$8</f>
        <v>0.54702439010000004</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15</v>
      </c>
      <c r="I5528">
        <f t="shared" si="691"/>
        <v>0</v>
      </c>
      <c r="J5528">
        <f t="shared" ref="J5528:J5545" si="692">IF(I5528=0,0,1)</f>
        <v>0</v>
      </c>
      <c r="K5528">
        <f>J5528*Weighting!$W$8</f>
        <v>0</v>
      </c>
      <c r="M5528" s="14"/>
    </row>
    <row r="5529" spans="1:25" x14ac:dyDescent="0.45">
      <c r="A5529" s="32">
        <f>IF(Weighting!$P$9&gt;0,B5529,"")</f>
        <v>0.65269918680000005</v>
      </c>
      <c r="B5529" s="50">
        <f>Weighting!$C$9</f>
        <v>0.65269918680000005</v>
      </c>
      <c r="C5529">
        <f>Weighting!$F$9</f>
        <v>0</v>
      </c>
      <c r="D5529" t="b">
        <f>IF(C5529=1,'Data Transformation'!$G$3+0.5*'Data Transformation'!$W$25,IF(C5530=1,D5530-'Data Transformation'!$W$25,FALSE))</f>
        <v>0</v>
      </c>
      <c r="E5529" t="str">
        <f t="array" ref="E5529">IF(ISLOGICAL(D5529),"",FREQUENCY(IF('Data Transformation'!$B$425:$B$8425='Bin Analysis'!$B5523,'Data Transformation'!$G$425:$G$8425),D5529))</f>
        <v/>
      </c>
      <c r="F5529" t="str">
        <f t="shared" si="690"/>
        <v/>
      </c>
      <c r="G5529">
        <f>Weighting!$H$9</f>
        <v>0</v>
      </c>
      <c r="H5529">
        <f t="array" ref="H5529">FREQUENCY(IF('Data Transformation'!$B$4:$B$8425=B5523,'Data Transformation'!$G$4:$G$8425),'Bin Analysis'!$B5529)</f>
        <v>16</v>
      </c>
      <c r="I5529">
        <f t="shared" si="691"/>
        <v>1</v>
      </c>
      <c r="J5529">
        <f t="shared" si="692"/>
        <v>1</v>
      </c>
      <c r="K5529">
        <f>J5529*Weighting!$W$9</f>
        <v>3</v>
      </c>
      <c r="M5529" s="14"/>
    </row>
    <row r="5530" spans="1:25" x14ac:dyDescent="0.45">
      <c r="A5530" s="32">
        <f>IF(Weighting!$P$10&gt;0,B5530,"")</f>
        <v>0.75837398350000007</v>
      </c>
      <c r="B5530">
        <f>Weighting!$C$10</f>
        <v>0.75837398350000007</v>
      </c>
      <c r="C5530">
        <f>Weighting!$F$10</f>
        <v>0</v>
      </c>
      <c r="D5530" t="b">
        <f>IF(C5530=1,'Data Transformation'!$G$3+0.5*'Data Transformation'!$W$25,IF(C5531=1,D5531-'Data Transformation'!$W$25,FALSE))</f>
        <v>0</v>
      </c>
      <c r="E5530" t="str">
        <f t="array" ref="E5530">IF(ISLOGICAL(D5530),"",FREQUENCY(IF('Data Transformation'!$B$425:$B$8425='Bin Analysis'!$B5523,'Data Transformation'!$G$425:$G$8425),D5530))</f>
        <v/>
      </c>
      <c r="F5530" t="str">
        <f t="shared" si="690"/>
        <v/>
      </c>
      <c r="G5530">
        <f>Weighting!$H$10</f>
        <v>0</v>
      </c>
      <c r="H5530">
        <f t="array" ref="H5530">FREQUENCY(IF('Data Transformation'!$B$4:$B$8425=B5523,'Data Transformation'!$G$4:$G$8425),'Bin Analysis'!$B5530)</f>
        <v>18</v>
      </c>
      <c r="I5530">
        <f t="shared" si="691"/>
        <v>2</v>
      </c>
      <c r="J5530">
        <f t="shared" si="692"/>
        <v>1</v>
      </c>
      <c r="K5530">
        <f>J5530*Weighting!$W$10</f>
        <v>3</v>
      </c>
      <c r="M5530" s="14"/>
    </row>
    <row r="5531" spans="1:25" x14ac:dyDescent="0.45">
      <c r="A5531" s="32">
        <f>IF(Weighting!$P$11&gt;0,B5531,"")</f>
        <v>0.86404878020000009</v>
      </c>
      <c r="B5531">
        <f>Weighting!$C$11</f>
        <v>0.86404878020000009</v>
      </c>
      <c r="C5531">
        <f>Weighting!$F$11</f>
        <v>0</v>
      </c>
      <c r="D5531" t="b">
        <f>IF(C5531=1,'Data Transformation'!$G$3+0.5*'Data Transformation'!$W$25,IF(C5532=1,D5532-'Data Transformation'!$W$25,FALSE))</f>
        <v>0</v>
      </c>
      <c r="E5531" t="str">
        <f t="array" ref="E5531">IF(ISLOGICAL(D5531),"",FREQUENCY(IF('Data Transformation'!$B$425:$B$8425='Bin Analysis'!$B5523,'Data Transformation'!$G$425:$G$8425),D5531))</f>
        <v/>
      </c>
      <c r="F5531" t="str">
        <f t="shared" si="690"/>
        <v/>
      </c>
      <c r="G5531">
        <f>Weighting!$H$11</f>
        <v>0</v>
      </c>
      <c r="H5531">
        <f t="array" ref="H5531">FREQUENCY(IF('Data Transformation'!$B$4:$B$8425=B5523,'Data Transformation'!$G$4:$G$8425),'Bin Analysis'!$B5531)</f>
        <v>18</v>
      </c>
      <c r="I5531">
        <f t="shared" si="691"/>
        <v>0</v>
      </c>
      <c r="J5531">
        <f t="shared" si="692"/>
        <v>0</v>
      </c>
      <c r="K5531">
        <f>J5531*Weighting!$W$11</f>
        <v>0</v>
      </c>
      <c r="M5531" s="14"/>
    </row>
    <row r="5532" spans="1:25" x14ac:dyDescent="0.45">
      <c r="A5532" s="32">
        <f>IF(Weighting!$P$12&gt;0,B5532,"")</f>
        <v>0.96972357690000011</v>
      </c>
      <c r="B5532">
        <f>Weighting!$C$12</f>
        <v>0.96972357690000011</v>
      </c>
      <c r="C5532">
        <f>Weighting!$F$12</f>
        <v>0</v>
      </c>
      <c r="D5532">
        <f>IF(C5532=1,'Data Transformation'!$G$3+0.5*'Data Transformation'!$W$25,IF(C5533=1,D5533-'Data Transformation'!$W$25,FALSE))</f>
        <v>0.76999999999999991</v>
      </c>
      <c r="E5532">
        <f t="array" ref="E5532">IF(ISLOGICAL(D5532),"",FREQUENCY(IF('Data Transformation'!$B$425:$B$8425='Bin Analysis'!$B5523,'Data Transformation'!$G$425:$G$8425),D5532))</f>
        <v>18</v>
      </c>
      <c r="F5532" t="e">
        <f t="shared" si="690"/>
        <v>#VALUE!</v>
      </c>
      <c r="G5532">
        <f>Weighting!$H$12</f>
        <v>0</v>
      </c>
      <c r="H5532">
        <f t="array" ref="H5532">FREQUENCY(IF('Data Transformation'!$B$4:$B$8425=B5523,'Data Transformation'!$G$4:$G$8425),'Bin Analysis'!$B5532)</f>
        <v>18</v>
      </c>
      <c r="I5532">
        <f t="shared" si="691"/>
        <v>0</v>
      </c>
      <c r="J5532">
        <f t="shared" si="692"/>
        <v>0</v>
      </c>
      <c r="K5532">
        <f>J5532*Weighting!$W$12</f>
        <v>0</v>
      </c>
      <c r="M5532" s="14"/>
    </row>
    <row r="5533" spans="1:25" x14ac:dyDescent="0.45">
      <c r="A5533" s="32">
        <f>IF(Weighting!$P$13&gt;0,B5533,"")</f>
        <v>1.0753983736000001</v>
      </c>
      <c r="B5533">
        <f>Weighting!$C$13</f>
        <v>1.0753983736000001</v>
      </c>
      <c r="C5533">
        <f>Weighting!$F$13</f>
        <v>1</v>
      </c>
      <c r="D5533">
        <f>IF(C5533=1,'Data Transformation'!$G$3+0.5*'Data Transformation'!$W$25,IF(C5534=1,D5534-'Data Transformation'!$W$25,FALSE))</f>
        <v>1.17</v>
      </c>
      <c r="E5533">
        <f t="array" ref="E5533">IF(ISLOGICAL(D5533),"",FREQUENCY(IF('Data Transformation'!$B$425:$B$8425='Bin Analysis'!$B5523,'Data Transformation'!$G$425:$G$8425),D5533))</f>
        <v>19</v>
      </c>
      <c r="F5533">
        <f t="shared" si="690"/>
        <v>1</v>
      </c>
      <c r="G5533">
        <f>Weighting!$H$13</f>
        <v>0</v>
      </c>
      <c r="H5533">
        <f t="array" ref="H5533">FREQUENCY(IF('Data Transformation'!$B$4:$B$8425=B5523,'Data Transformation'!$G$4:$G$8425),'Bin Analysis'!$B5533)</f>
        <v>20</v>
      </c>
      <c r="I5533">
        <f t="shared" si="691"/>
        <v>2</v>
      </c>
      <c r="J5533">
        <f t="shared" si="692"/>
        <v>1</v>
      </c>
      <c r="K5533">
        <f>J5533*Weighting!$W$13</f>
        <v>1</v>
      </c>
      <c r="M5533" s="14"/>
    </row>
    <row r="5534" spans="1:25" x14ac:dyDescent="0.45">
      <c r="A5534" s="32">
        <f>IF(Weighting!$P$14&gt;0,B5534,"")</f>
        <v>1.1810731703000001</v>
      </c>
      <c r="B5534">
        <f>Weighting!$C$14</f>
        <v>1.1810731703000001</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20</v>
      </c>
      <c r="I5534">
        <f t="shared" si="691"/>
        <v>0</v>
      </c>
      <c r="J5534">
        <f t="shared" si="692"/>
        <v>0</v>
      </c>
      <c r="K5534">
        <f>J5534*Weighting!$W$14</f>
        <v>0</v>
      </c>
      <c r="M5534" s="14"/>
    </row>
    <row r="5535" spans="1:25" x14ac:dyDescent="0.45">
      <c r="A5535" s="32">
        <f>IF(Weighting!$P$15&gt;0,B5535,"")</f>
        <v>1.2867489670000001</v>
      </c>
      <c r="B5535">
        <f>Weighting!$C$15</f>
        <v>1.2867489670000001</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20</v>
      </c>
      <c r="I5535">
        <f t="shared" si="691"/>
        <v>0</v>
      </c>
      <c r="J5535">
        <f t="shared" si="692"/>
        <v>0</v>
      </c>
      <c r="K5535">
        <f>J5535*Weighting!$W$15</f>
        <v>0</v>
      </c>
      <c r="M5535" s="14"/>
    </row>
    <row r="5536" spans="1:25" x14ac:dyDescent="0.45">
      <c r="A5536" s="32" t="str">
        <f>IF(Weighting!$P$16&gt;0,B5536,"")</f>
        <v/>
      </c>
      <c r="B5536">
        <f>Weighting!$C$16</f>
        <v>1.3924227637000002</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20</v>
      </c>
      <c r="I5536">
        <f t="shared" si="691"/>
        <v>0</v>
      </c>
      <c r="J5536">
        <f t="shared" si="692"/>
        <v>0</v>
      </c>
      <c r="K5536">
        <f>J5536*Weighting!$W$16</f>
        <v>0</v>
      </c>
      <c r="M5536" s="14"/>
    </row>
    <row r="5537" spans="1:25" x14ac:dyDescent="0.45">
      <c r="A5537" s="32" t="str">
        <f>IF(Weighting!$P$17&gt;0,B5537,"")</f>
        <v/>
      </c>
      <c r="B5537">
        <f>Weighting!$C$17</f>
        <v>1.4980975604000002</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20</v>
      </c>
      <c r="I5537">
        <f t="shared" si="691"/>
        <v>0</v>
      </c>
      <c r="J5537">
        <f t="shared" si="692"/>
        <v>0</v>
      </c>
      <c r="K5537">
        <f>J5537*Weighting!$W$17</f>
        <v>0</v>
      </c>
      <c r="M5537" s="14"/>
    </row>
    <row r="5538" spans="1:25" x14ac:dyDescent="0.45">
      <c r="A5538" s="32" t="str">
        <f>IF(Weighting!$P$18&gt;0,B5538,"")</f>
        <v/>
      </c>
      <c r="B5538">
        <f>Weighting!$C$18</f>
        <v>1.6037723571000002</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20</v>
      </c>
      <c r="I5538">
        <f t="shared" si="691"/>
        <v>0</v>
      </c>
      <c r="J5538">
        <f t="shared" si="692"/>
        <v>0</v>
      </c>
      <c r="K5538">
        <f>J5538*Weighting!$W$18</f>
        <v>0</v>
      </c>
      <c r="M5538" s="14"/>
    </row>
    <row r="5539" spans="1:25" x14ac:dyDescent="0.45">
      <c r="A5539" s="32" t="str">
        <f>IF(Weighting!$P$19&gt;0,B5539,"")</f>
        <v/>
      </c>
      <c r="B5539">
        <f>Weighting!$C$19</f>
        <v>1.7094471538000002</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20</v>
      </c>
      <c r="I5539">
        <f t="shared" si="691"/>
        <v>0</v>
      </c>
      <c r="J5539">
        <f t="shared" si="692"/>
        <v>0</v>
      </c>
      <c r="K5539">
        <f>J5539*Weighting!$W$19</f>
        <v>0</v>
      </c>
      <c r="M5539" s="14"/>
    </row>
    <row r="5540" spans="1:25" x14ac:dyDescent="0.45">
      <c r="A5540" s="32" t="str">
        <f>IF(Weighting!$P$20&gt;0,B5540,"")</f>
        <v/>
      </c>
      <c r="B5540">
        <f>Weighting!$C$20</f>
        <v>1.8151219505000002</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20</v>
      </c>
      <c r="I5540">
        <f t="shared" si="691"/>
        <v>0</v>
      </c>
      <c r="J5540">
        <f t="shared" si="692"/>
        <v>0</v>
      </c>
      <c r="K5540">
        <f>J5540*Weighting!$W$20</f>
        <v>0</v>
      </c>
      <c r="M5540" s="14"/>
    </row>
    <row r="5541" spans="1:25" x14ac:dyDescent="0.45">
      <c r="A5541" s="32" t="str">
        <f>IF(Weighting!$P$21&gt;0,B5541,"")</f>
        <v/>
      </c>
      <c r="B5541">
        <f>Weighting!$C$21</f>
        <v>1.9207967472000003</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20</v>
      </c>
      <c r="I5541">
        <f t="shared" si="691"/>
        <v>0</v>
      </c>
      <c r="J5541">
        <f t="shared" si="692"/>
        <v>0</v>
      </c>
      <c r="K5541">
        <f>J5541*Weighting!$W$21</f>
        <v>0</v>
      </c>
      <c r="M5541" s="14"/>
    </row>
    <row r="5542" spans="1:25" x14ac:dyDescent="0.45">
      <c r="A5542" s="32" t="str">
        <f>IF(Weighting!$P$22&gt;0,B5542,"")</f>
        <v/>
      </c>
      <c r="B5542">
        <f>Weighting!$C$22</f>
        <v>2.0264715439000001</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20</v>
      </c>
      <c r="I5542">
        <f t="shared" si="691"/>
        <v>0</v>
      </c>
      <c r="J5542">
        <f t="shared" si="692"/>
        <v>0</v>
      </c>
      <c r="K5542">
        <f>J5542*Weighting!$W$22</f>
        <v>0</v>
      </c>
      <c r="M5542" s="14"/>
    </row>
    <row r="5543" spans="1:25" x14ac:dyDescent="0.45">
      <c r="A5543" s="32" t="str">
        <f>IF(Weighting!$P$23&gt;0,B5543,"")</f>
        <v/>
      </c>
      <c r="B5543">
        <f>Weighting!$C$23</f>
        <v>2.1321463405999999</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20</v>
      </c>
      <c r="I5543">
        <f t="shared" si="691"/>
        <v>0</v>
      </c>
      <c r="J5543">
        <f t="shared" si="692"/>
        <v>0</v>
      </c>
      <c r="K5543">
        <f>J5543*Weighting!$W$23</f>
        <v>0</v>
      </c>
      <c r="M5543" s="14"/>
    </row>
    <row r="5544" spans="1:25" x14ac:dyDescent="0.45">
      <c r="A5544" s="32" t="str">
        <f>IF(Weighting!$P$24&gt;0,B5544,"")</f>
        <v/>
      </c>
      <c r="B5544">
        <f>Weighting!$C$24</f>
        <v>2.2378211372999997</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20</v>
      </c>
      <c r="I5544">
        <f t="shared" si="691"/>
        <v>0</v>
      </c>
      <c r="J5544">
        <f t="shared" si="692"/>
        <v>0</v>
      </c>
      <c r="K5544">
        <f>J5544*Weighting!$W$24</f>
        <v>0</v>
      </c>
      <c r="M5544" s="14"/>
    </row>
    <row r="5545" spans="1:25" x14ac:dyDescent="0.45">
      <c r="A5545" s="32" t="str">
        <f>IF(Weighting!$P$25&gt;0,B5545,"")</f>
        <v/>
      </c>
      <c r="B5545">
        <f>Weighting!$C$25</f>
        <v>2.3434959339999994</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20</v>
      </c>
      <c r="I5545">
        <f t="shared" si="691"/>
        <v>0</v>
      </c>
      <c r="J5545">
        <f t="shared" si="692"/>
        <v>0</v>
      </c>
      <c r="K5545">
        <f>J5545*Weighting!$W$25</f>
        <v>0</v>
      </c>
      <c r="M5545" s="14"/>
    </row>
    <row r="5546" spans="1:25" x14ac:dyDescent="0.45">
      <c r="O5546"/>
      <c r="P5546"/>
      <c r="Q5546"/>
      <c r="R5546"/>
    </row>
    <row r="5547" spans="1:25" ht="23.15" x14ac:dyDescent="0.6">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0.78947368421052633</v>
      </c>
      <c r="P5547" s="27">
        <f>IF(M5547=FALSE,NA(),SUM(J5550:J5569)/Weighting!$S$5)</f>
        <v>0.6</v>
      </c>
      <c r="Q5547" s="27">
        <f>IF(M5547=FALSE,NA(),SUM(K5550:K5569)/Weighting!$S$6)</f>
        <v>0.56521739130434778</v>
      </c>
      <c r="R5547" s="27">
        <f>IF(M5547=FALSE,NA(),(VLOOKUP(1,G5550:K5569,3,FALSE))/(M5547-1))</f>
        <v>0.10526315789473684</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4</v>
      </c>
    </row>
    <row r="5548" spans="1:25" x14ac:dyDescent="0.45">
      <c r="A5548" s="14" t="s">
        <v>67</v>
      </c>
      <c r="B5548" t="s">
        <v>47</v>
      </c>
      <c r="C5548" t="s">
        <v>5</v>
      </c>
      <c r="D5548" t="s">
        <v>100</v>
      </c>
      <c r="E5548" t="s">
        <v>101</v>
      </c>
      <c r="F5548" t="s">
        <v>102</v>
      </c>
      <c r="G5548" t="s">
        <v>70</v>
      </c>
      <c r="H5548" t="s">
        <v>31</v>
      </c>
      <c r="I5548" t="s">
        <v>32</v>
      </c>
      <c r="J5548" t="s">
        <v>46</v>
      </c>
      <c r="K5548" s="14" t="s">
        <v>45</v>
      </c>
      <c r="M5548" s="14"/>
      <c r="X5548" s="2">
        <v>0</v>
      </c>
      <c r="Y5548" s="2">
        <v>15</v>
      </c>
    </row>
    <row r="5549" spans="1:25" x14ac:dyDescent="0.4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45">
      <c r="A5550" s="32">
        <f>IF(Weighting!$P$6&gt;0,B5550,"")</f>
        <v>0.3356747967</v>
      </c>
      <c r="B5550">
        <f>Weighting!$C$6</f>
        <v>0.3356747967</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2</v>
      </c>
      <c r="I5550">
        <f>H5550-H5549</f>
        <v>2</v>
      </c>
      <c r="J5550">
        <f>IF(I5550=0,0,1)</f>
        <v>1</v>
      </c>
      <c r="K5550">
        <f>J5550*Weighting!$W$6</f>
        <v>1</v>
      </c>
      <c r="M5550" s="14"/>
    </row>
    <row r="5551" spans="1:25" x14ac:dyDescent="0.45">
      <c r="A5551" s="32">
        <f>IF(Weighting!$P$7&gt;0,B5551,"")</f>
        <v>0.44134959340000002</v>
      </c>
      <c r="B5551">
        <f>Weighting!$C$7</f>
        <v>0.44134959340000002</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2</v>
      </c>
      <c r="I5551">
        <f t="shared" ref="I5551:I5569" si="694">H5551-H5550</f>
        <v>0</v>
      </c>
      <c r="J5551">
        <f>IF(I5551=0,0,1)</f>
        <v>0</v>
      </c>
      <c r="K5551">
        <f>J5551*Weighting!$W$7</f>
        <v>0</v>
      </c>
      <c r="M5551" s="14"/>
    </row>
    <row r="5552" spans="1:25" x14ac:dyDescent="0.45">
      <c r="A5552" s="32">
        <f>IF(Weighting!$P$8&gt;0,B5552,"")</f>
        <v>0.54702439010000004</v>
      </c>
      <c r="B5552">
        <f>Weighting!$C$8</f>
        <v>0.54702439010000004</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3</v>
      </c>
      <c r="I5552">
        <f t="shared" si="694"/>
        <v>1</v>
      </c>
      <c r="J5552">
        <f t="shared" ref="J5552:J5569" si="695">IF(I5552=0,0,1)</f>
        <v>1</v>
      </c>
      <c r="K5552">
        <f>J5552*Weighting!$W$8</f>
        <v>3</v>
      </c>
      <c r="M5552" s="14"/>
    </row>
    <row r="5553" spans="1:13" x14ac:dyDescent="0.45">
      <c r="A5553" s="32">
        <f>IF(Weighting!$P$9&gt;0,B5553,"")</f>
        <v>0.65269918680000005</v>
      </c>
      <c r="B5553" s="50">
        <f>Weighting!$C$9</f>
        <v>0.65269918680000005</v>
      </c>
      <c r="C5553">
        <f>Weighting!$F$9</f>
        <v>0</v>
      </c>
      <c r="D5553" t="b">
        <f>IF(C5553=1,'Data Transformation'!$G$3+0.5*'Data Transformation'!$W$25,IF(C5554=1,D5554-'Data Transformation'!$W$25,FALSE))</f>
        <v>0</v>
      </c>
      <c r="E5553" t="str">
        <f t="array" ref="E5553">IF(ISLOGICAL(D5553),"",FREQUENCY(IF('Data Transformation'!$B$425:$B$8425='Bin Analysis'!$B5547,'Data Transformation'!$G$425:$G$8425),D5553))</f>
        <v/>
      </c>
      <c r="F5553" t="str">
        <f t="shared" si="693"/>
        <v/>
      </c>
      <c r="G5553">
        <f>Weighting!$H$9</f>
        <v>0</v>
      </c>
      <c r="H5553">
        <f t="array" ref="H5553">FREQUENCY(IF('Data Transformation'!$B$4:$B$8425=B5547,'Data Transformation'!$G$4:$G$8425),'Bin Analysis'!$B5553)</f>
        <v>4</v>
      </c>
      <c r="I5553">
        <f t="shared" si="694"/>
        <v>1</v>
      </c>
      <c r="J5553">
        <f t="shared" si="695"/>
        <v>1</v>
      </c>
      <c r="K5553">
        <f>J5553*Weighting!$W$9</f>
        <v>3</v>
      </c>
      <c r="M5553" s="14"/>
    </row>
    <row r="5554" spans="1:13" x14ac:dyDescent="0.45">
      <c r="A5554" s="32">
        <f>IF(Weighting!$P$10&gt;0,B5554,"")</f>
        <v>0.75837398350000007</v>
      </c>
      <c r="B5554">
        <f>Weighting!$C$10</f>
        <v>0.75837398350000007</v>
      </c>
      <c r="C5554">
        <f>Weighting!$F$10</f>
        <v>0</v>
      </c>
      <c r="D5554" t="b">
        <f>IF(C5554=1,'Data Transformation'!$G$3+0.5*'Data Transformation'!$W$25,IF(C5555=1,D5555-'Data Transformation'!$W$25,FALSE))</f>
        <v>0</v>
      </c>
      <c r="E5554" t="str">
        <f t="array" ref="E5554">IF(ISLOGICAL(D5554),"",FREQUENCY(IF('Data Transformation'!$B$425:$B$8425='Bin Analysis'!$B5547,'Data Transformation'!$G$425:$G$8425),D5554))</f>
        <v/>
      </c>
      <c r="F5554" t="str">
        <f t="shared" si="693"/>
        <v/>
      </c>
      <c r="G5554">
        <f>Weighting!$H$10</f>
        <v>0</v>
      </c>
      <c r="H5554">
        <f t="array" ref="H5554">FREQUENCY(IF('Data Transformation'!$B$4:$B$8425=B5547,'Data Transformation'!$G$4:$G$8425),'Bin Analysis'!$B5554)</f>
        <v>4</v>
      </c>
      <c r="I5554">
        <f t="shared" si="694"/>
        <v>0</v>
      </c>
      <c r="J5554">
        <f t="shared" si="695"/>
        <v>0</v>
      </c>
      <c r="K5554">
        <f>J5554*Weighting!$W$10</f>
        <v>0</v>
      </c>
      <c r="M5554" s="14"/>
    </row>
    <row r="5555" spans="1:13" x14ac:dyDescent="0.45">
      <c r="A5555" s="32">
        <f>IF(Weighting!$P$11&gt;0,B5555,"")</f>
        <v>0.86404878020000009</v>
      </c>
      <c r="B5555">
        <f>Weighting!$C$11</f>
        <v>0.86404878020000009</v>
      </c>
      <c r="C5555">
        <f>Weighting!$F$11</f>
        <v>0</v>
      </c>
      <c r="D5555" t="b">
        <f>IF(C5555=1,'Data Transformation'!$G$3+0.5*'Data Transformation'!$W$25,IF(C5556=1,D5556-'Data Transformation'!$W$25,FALSE))</f>
        <v>0</v>
      </c>
      <c r="E5555" t="str">
        <f t="array" ref="E5555">IF(ISLOGICAL(D5555),"",FREQUENCY(IF('Data Transformation'!$B$425:$B$8425='Bin Analysis'!$B5547,'Data Transformation'!$G$425:$G$8425),D5555))</f>
        <v/>
      </c>
      <c r="F5555" t="str">
        <f t="shared" si="693"/>
        <v/>
      </c>
      <c r="G5555">
        <f>Weighting!$H$11</f>
        <v>0</v>
      </c>
      <c r="H5555">
        <f t="array" ref="H5555">FREQUENCY(IF('Data Transformation'!$B$4:$B$8425=B5547,'Data Transformation'!$G$4:$G$8425),'Bin Analysis'!$B5555)</f>
        <v>7</v>
      </c>
      <c r="I5555">
        <f t="shared" si="694"/>
        <v>3</v>
      </c>
      <c r="J5555">
        <f t="shared" si="695"/>
        <v>1</v>
      </c>
      <c r="K5555">
        <f>J5555*Weighting!$W$11</f>
        <v>3</v>
      </c>
      <c r="M5555" s="14"/>
    </row>
    <row r="5556" spans="1:13" x14ac:dyDescent="0.45">
      <c r="A5556" s="32">
        <f>IF(Weighting!$P$12&gt;0,B5556,"")</f>
        <v>0.96972357690000011</v>
      </c>
      <c r="B5556">
        <f>Weighting!$C$12</f>
        <v>0.96972357690000011</v>
      </c>
      <c r="C5556">
        <f>Weighting!$F$12</f>
        <v>0</v>
      </c>
      <c r="D5556">
        <f>IF(C5556=1,'Data Transformation'!$G$3+0.5*'Data Transformation'!$W$25,IF(C5557=1,D5557-'Data Transformation'!$W$25,FALSE))</f>
        <v>0.76999999999999991</v>
      </c>
      <c r="E5556">
        <f t="array" ref="E5556">IF(ISLOGICAL(D5556),"",FREQUENCY(IF('Data Transformation'!$B$425:$B$8425='Bin Analysis'!$B5547,'Data Transformation'!$G$425:$G$8425),D5556))</f>
        <v>4</v>
      </c>
      <c r="F5556" t="e">
        <f t="shared" si="693"/>
        <v>#VALUE!</v>
      </c>
      <c r="G5556">
        <f>Weighting!$H$12</f>
        <v>0</v>
      </c>
      <c r="H5556">
        <f t="array" ref="H5556">FREQUENCY(IF('Data Transformation'!$B$4:$B$8425=B5547,'Data Transformation'!$G$4:$G$8425),'Bin Analysis'!$B5556)</f>
        <v>15</v>
      </c>
      <c r="I5556">
        <f t="shared" si="694"/>
        <v>8</v>
      </c>
      <c r="J5556">
        <f t="shared" si="695"/>
        <v>1</v>
      </c>
      <c r="K5556">
        <f>J5556*Weighting!$W$12</f>
        <v>2</v>
      </c>
      <c r="M5556" s="14"/>
    </row>
    <row r="5557" spans="1:13" x14ac:dyDescent="0.45">
      <c r="A5557" s="32">
        <f>IF(Weighting!$P$13&gt;0,B5557,"")</f>
        <v>1.0753983736000001</v>
      </c>
      <c r="B5557">
        <f>Weighting!$C$13</f>
        <v>1.0753983736000001</v>
      </c>
      <c r="C5557">
        <f>Weighting!$F$13</f>
        <v>1</v>
      </c>
      <c r="D5557">
        <f>IF(C5557=1,'Data Transformation'!$G$3+0.5*'Data Transformation'!$W$25,IF(C5558=1,D5558-'Data Transformation'!$W$25,FALSE))</f>
        <v>1.17</v>
      </c>
      <c r="E5557">
        <f t="array" ref="E5557">IF(ISLOGICAL(D5557),"",FREQUENCY(IF('Data Transformation'!$B$425:$B$8425='Bin Analysis'!$B5547,'Data Transformation'!$G$425:$G$8425),D5557))</f>
        <v>19</v>
      </c>
      <c r="F5557">
        <f t="shared" si="693"/>
        <v>15</v>
      </c>
      <c r="G5557">
        <f>Weighting!$H$13</f>
        <v>0</v>
      </c>
      <c r="H5557">
        <f t="array" ref="H5557">FREQUENCY(IF('Data Transformation'!$B$4:$B$8425=B5547,'Data Transformation'!$G$4:$G$8425),'Bin Analysis'!$B5557)</f>
        <v>20</v>
      </c>
      <c r="I5557">
        <f t="shared" si="694"/>
        <v>5</v>
      </c>
      <c r="J5557">
        <f t="shared" si="695"/>
        <v>1</v>
      </c>
      <c r="K5557">
        <f>J5557*Weighting!$W$13</f>
        <v>1</v>
      </c>
      <c r="M5557" s="14"/>
    </row>
    <row r="5558" spans="1:13" x14ac:dyDescent="0.45">
      <c r="A5558" s="32">
        <f>IF(Weighting!$P$14&gt;0,B5558,"")</f>
        <v>1.1810731703000001</v>
      </c>
      <c r="B5558">
        <f>Weighting!$C$14</f>
        <v>1.1810731703000001</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45">
      <c r="A5559" s="32">
        <f>IF(Weighting!$P$15&gt;0,B5559,"")</f>
        <v>1.2867489670000001</v>
      </c>
      <c r="B5559">
        <f>Weighting!$C$15</f>
        <v>1.2867489670000001</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45">
      <c r="A5560" s="32" t="str">
        <f>IF(Weighting!$P$16&gt;0,B5560,"")</f>
        <v/>
      </c>
      <c r="B5560">
        <f>Weighting!$C$16</f>
        <v>1.3924227637000002</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45">
      <c r="A5561" s="32" t="str">
        <f>IF(Weighting!$P$17&gt;0,B5561,"")</f>
        <v/>
      </c>
      <c r="B5561">
        <f>Weighting!$C$17</f>
        <v>1.4980975604000002</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45">
      <c r="A5562" s="32" t="str">
        <f>IF(Weighting!$P$18&gt;0,B5562,"")</f>
        <v/>
      </c>
      <c r="B5562">
        <f>Weighting!$C$18</f>
        <v>1.6037723571000002</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45">
      <c r="A5563" s="32" t="str">
        <f>IF(Weighting!$P$19&gt;0,B5563,"")</f>
        <v/>
      </c>
      <c r="B5563">
        <f>Weighting!$C$19</f>
        <v>1.7094471538000002</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45">
      <c r="A5564" s="32" t="str">
        <f>IF(Weighting!$P$20&gt;0,B5564,"")</f>
        <v/>
      </c>
      <c r="B5564">
        <f>Weighting!$C$20</f>
        <v>1.8151219505000002</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45">
      <c r="A5565" s="32" t="str">
        <f>IF(Weighting!$P$21&gt;0,B5565,"")</f>
        <v/>
      </c>
      <c r="B5565">
        <f>Weighting!$C$21</f>
        <v>1.9207967472000003</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45">
      <c r="A5566" s="32" t="str">
        <f>IF(Weighting!$P$22&gt;0,B5566,"")</f>
        <v/>
      </c>
      <c r="B5566">
        <f>Weighting!$C$22</f>
        <v>2.0264715439000001</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45">
      <c r="A5567" s="32" t="str">
        <f>IF(Weighting!$P$23&gt;0,B5567,"")</f>
        <v/>
      </c>
      <c r="B5567">
        <f>Weighting!$C$23</f>
        <v>2.1321463405999999</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45">
      <c r="A5568" s="32" t="str">
        <f>IF(Weighting!$P$24&gt;0,B5568,"")</f>
        <v/>
      </c>
      <c r="B5568">
        <f>Weighting!$C$24</f>
        <v>2.2378211372999997</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45">
      <c r="A5569" s="32" t="str">
        <f>IF(Weighting!$P$25&gt;0,B5569,"")</f>
        <v/>
      </c>
      <c r="B5569">
        <f>Weighting!$C$25</f>
        <v>2.3434959339999994</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45">
      <c r="O5570"/>
      <c r="P5570"/>
      <c r="Q5570"/>
      <c r="R5570"/>
    </row>
    <row r="5571" spans="1:25" ht="23.15" x14ac:dyDescent="0.6">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17</v>
      </c>
      <c r="N5571" s="27">
        <f>IF('Input and Summary Results'!$J$16="minimum",'Bin Analysis'!X5572/(M5571-1),'Bin Analysis'!Y5571/('Bin Analysis'!M5571-1))</f>
        <v>0</v>
      </c>
      <c r="O5571" s="27">
        <f>IF(M5571=FALSE,NA(),(VLOOKUP(1,C5574:K5593,4,FALSE))/(M5571-1))</f>
        <v>0.75</v>
      </c>
      <c r="P5571" s="27">
        <f>IF(M5571=FALSE,NA(),SUM(J5574:J5593)/Weighting!$S$5)</f>
        <v>0.4</v>
      </c>
      <c r="Q5571" s="27">
        <f>IF(M5571=FALSE,NA(),SUM(K5574:K5593)/Weighting!$S$6)</f>
        <v>0.30434782608695654</v>
      </c>
      <c r="R5571" s="27">
        <f>IF(M5571=FALSE,NA(),(VLOOKUP(1,G5574:K5593,3,FALSE))/(M5571-1))</f>
        <v>0.125</v>
      </c>
      <c r="S5571" s="22" t="str">
        <f>IF(M5571=FALSE,NA(),IF(SUM(J5574:J5593)=2,"yes","no"))</f>
        <v>no</v>
      </c>
      <c r="X5571" s="2" cm="2">
        <f t="array" ref="X5571:X5572">FREQUENCY(IF('Data Transformation'!$B$425:$B$6424='Bin Analysis'!L5571,'Data Transformation'!$G$425:$G$6424),'Data Transformation'!$U$11)</f>
        <v>16</v>
      </c>
      <c r="Y5571" s="2" cm="2">
        <f t="array" ref="Y5571:Y5572">FREQUENCY(IF('Data Transformation'!$B$425:$B$6424='Bin Analysis'!L5571,'Data Transformation'!$G$425:$G$6424),'Data Transformation'!$U$12)</f>
        <v>4</v>
      </c>
    </row>
    <row r="5572" spans="1:25" x14ac:dyDescent="0.45">
      <c r="A5572" s="14" t="s">
        <v>67</v>
      </c>
      <c r="B5572" t="s">
        <v>47</v>
      </c>
      <c r="C5572" t="s">
        <v>5</v>
      </c>
      <c r="D5572" t="s">
        <v>100</v>
      </c>
      <c r="E5572" t="s">
        <v>101</v>
      </c>
      <c r="F5572" t="s">
        <v>102</v>
      </c>
      <c r="G5572" t="s">
        <v>70</v>
      </c>
      <c r="H5572" t="s">
        <v>31</v>
      </c>
      <c r="I5572" t="s">
        <v>32</v>
      </c>
      <c r="J5572" t="s">
        <v>46</v>
      </c>
      <c r="K5572" s="14" t="s">
        <v>45</v>
      </c>
      <c r="M5572" s="14"/>
      <c r="X5572" s="2">
        <v>0</v>
      </c>
      <c r="Y5572" s="2">
        <v>12</v>
      </c>
    </row>
    <row r="5573" spans="1:25" x14ac:dyDescent="0.4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45">
      <c r="A5574" s="32">
        <f>IF(Weighting!$P$6&gt;0,B5574,"")</f>
        <v>0.3356747967</v>
      </c>
      <c r="B5574">
        <f>Weighting!$C$6</f>
        <v>0.3356747967</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2</v>
      </c>
      <c r="I5574">
        <f>H5574-H5573</f>
        <v>2</v>
      </c>
      <c r="J5574">
        <f>IF(I5574=0,0,1)</f>
        <v>1</v>
      </c>
      <c r="K5574">
        <f>J5574*Weighting!$W$6</f>
        <v>1</v>
      </c>
      <c r="M5574" s="14"/>
    </row>
    <row r="5575" spans="1:25" x14ac:dyDescent="0.45">
      <c r="A5575" s="32">
        <f>IF(Weighting!$P$7&gt;0,B5575,"")</f>
        <v>0.44134959340000002</v>
      </c>
      <c r="B5575">
        <f>Weighting!$C$7</f>
        <v>0.44134959340000002</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2</v>
      </c>
      <c r="I5575">
        <f t="shared" ref="I5575:I5593" si="697">H5575-H5574</f>
        <v>0</v>
      </c>
      <c r="J5575">
        <f>IF(I5575=0,0,1)</f>
        <v>0</v>
      </c>
      <c r="K5575">
        <f>J5575*Weighting!$W$7</f>
        <v>0</v>
      </c>
      <c r="M5575" s="14"/>
    </row>
    <row r="5576" spans="1:25" x14ac:dyDescent="0.45">
      <c r="A5576" s="32">
        <f>IF(Weighting!$P$8&gt;0,B5576,"")</f>
        <v>0.54702439010000004</v>
      </c>
      <c r="B5576">
        <f>Weighting!$C$8</f>
        <v>0.54702439010000004</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2</v>
      </c>
      <c r="I5576">
        <f t="shared" si="697"/>
        <v>0</v>
      </c>
      <c r="J5576">
        <f t="shared" ref="J5576:J5593" si="698">IF(I5576=0,0,1)</f>
        <v>0</v>
      </c>
      <c r="K5576">
        <f>J5576*Weighting!$W$8</f>
        <v>0</v>
      </c>
      <c r="M5576" s="14"/>
    </row>
    <row r="5577" spans="1:25" x14ac:dyDescent="0.45">
      <c r="A5577" s="32">
        <f>IF(Weighting!$P$9&gt;0,B5577,"")</f>
        <v>0.65269918680000005</v>
      </c>
      <c r="B5577" s="50">
        <f>Weighting!$C$9</f>
        <v>0.65269918680000005</v>
      </c>
      <c r="C5577">
        <f>Weighting!$F$9</f>
        <v>0</v>
      </c>
      <c r="D5577" t="b">
        <f>IF(C5577=1,'Data Transformation'!$G$3+0.5*'Data Transformation'!$W$25,IF(C5578=1,D5578-'Data Transformation'!$W$25,FALSE))</f>
        <v>0</v>
      </c>
      <c r="E5577" t="str">
        <f t="array" ref="E5577">IF(ISLOGICAL(D5577),"",FREQUENCY(IF('Data Transformation'!$B$425:$B$8425='Bin Analysis'!$B5571,'Data Transformation'!$G$425:$G$8425),D5577))</f>
        <v/>
      </c>
      <c r="F5577" t="str">
        <f t="shared" si="696"/>
        <v/>
      </c>
      <c r="G5577">
        <f>Weighting!$H$9</f>
        <v>0</v>
      </c>
      <c r="H5577">
        <f t="array" ref="H5577">FREQUENCY(IF('Data Transformation'!$B$4:$B$8425=B5571,'Data Transformation'!$G$4:$G$8425),'Bin Analysis'!$B5577)</f>
        <v>2</v>
      </c>
      <c r="I5577">
        <f t="shared" si="697"/>
        <v>0</v>
      </c>
      <c r="J5577">
        <f t="shared" si="698"/>
        <v>0</v>
      </c>
      <c r="K5577">
        <f>J5577*Weighting!$W$9</f>
        <v>0</v>
      </c>
      <c r="M5577" s="14"/>
    </row>
    <row r="5578" spans="1:25" x14ac:dyDescent="0.45">
      <c r="A5578" s="32">
        <f>IF(Weighting!$P$10&gt;0,B5578,"")</f>
        <v>0.75837398350000007</v>
      </c>
      <c r="B5578">
        <f>Weighting!$C$10</f>
        <v>0.75837398350000007</v>
      </c>
      <c r="C5578">
        <f>Weighting!$F$10</f>
        <v>0</v>
      </c>
      <c r="D5578" t="b">
        <f>IF(C5578=1,'Data Transformation'!$G$3+0.5*'Data Transformation'!$W$25,IF(C5579=1,D5579-'Data Transformation'!$W$25,FALSE))</f>
        <v>0</v>
      </c>
      <c r="E5578" t="str">
        <f t="array" ref="E5578">IF(ISLOGICAL(D5578),"",FREQUENCY(IF('Data Transformation'!$B$425:$B$8425='Bin Analysis'!$B5571,'Data Transformation'!$G$425:$G$8425),D5578))</f>
        <v/>
      </c>
      <c r="F5578" t="str">
        <f t="shared" si="696"/>
        <v/>
      </c>
      <c r="G5578">
        <f>Weighting!$H$10</f>
        <v>0</v>
      </c>
      <c r="H5578">
        <f t="array" ref="H5578">FREQUENCY(IF('Data Transformation'!$B$4:$B$8425=B5571,'Data Transformation'!$G$4:$G$8425),'Bin Analysis'!$B5578)</f>
        <v>4</v>
      </c>
      <c r="I5578">
        <f t="shared" si="697"/>
        <v>2</v>
      </c>
      <c r="J5578">
        <f t="shared" si="698"/>
        <v>1</v>
      </c>
      <c r="K5578">
        <f>J5578*Weighting!$W$10</f>
        <v>3</v>
      </c>
      <c r="M5578" s="14"/>
    </row>
    <row r="5579" spans="1:25" x14ac:dyDescent="0.45">
      <c r="A5579" s="32">
        <f>IF(Weighting!$P$11&gt;0,B5579,"")</f>
        <v>0.86404878020000009</v>
      </c>
      <c r="B5579">
        <f>Weighting!$C$11</f>
        <v>0.86404878020000009</v>
      </c>
      <c r="C5579">
        <f>Weighting!$F$11</f>
        <v>0</v>
      </c>
      <c r="D5579" t="b">
        <f>IF(C5579=1,'Data Transformation'!$G$3+0.5*'Data Transformation'!$W$25,IF(C5580=1,D5580-'Data Transformation'!$W$25,FALSE))</f>
        <v>0</v>
      </c>
      <c r="E5579" t="str">
        <f t="array" ref="E5579">IF(ISLOGICAL(D5579),"",FREQUENCY(IF('Data Transformation'!$B$425:$B$8425='Bin Analysis'!$B5571,'Data Transformation'!$G$425:$G$8425),D5579))</f>
        <v/>
      </c>
      <c r="F5579" t="str">
        <f t="shared" si="696"/>
        <v/>
      </c>
      <c r="G5579">
        <f>Weighting!$H$11</f>
        <v>0</v>
      </c>
      <c r="H5579">
        <f t="array" ref="H5579">FREQUENCY(IF('Data Transformation'!$B$4:$B$8425=B5571,'Data Transformation'!$G$4:$G$8425),'Bin Analysis'!$B5579)</f>
        <v>4</v>
      </c>
      <c r="I5579">
        <f t="shared" si="697"/>
        <v>0</v>
      </c>
      <c r="J5579">
        <f t="shared" si="698"/>
        <v>0</v>
      </c>
      <c r="K5579">
        <f>J5579*Weighting!$W$11</f>
        <v>0</v>
      </c>
      <c r="M5579" s="14"/>
    </row>
    <row r="5580" spans="1:25" x14ac:dyDescent="0.45">
      <c r="A5580" s="32">
        <f>IF(Weighting!$P$12&gt;0,B5580,"")</f>
        <v>0.96972357690000011</v>
      </c>
      <c r="B5580">
        <f>Weighting!$C$12</f>
        <v>0.96972357690000011</v>
      </c>
      <c r="C5580">
        <f>Weighting!$F$12</f>
        <v>0</v>
      </c>
      <c r="D5580">
        <f>IF(C5580=1,'Data Transformation'!$G$3+0.5*'Data Transformation'!$W$25,IF(C5581=1,D5581-'Data Transformation'!$W$25,FALSE))</f>
        <v>0.76999999999999991</v>
      </c>
      <c r="E5580">
        <f t="array" ref="E5580">IF(ISLOGICAL(D5580),"",FREQUENCY(IF('Data Transformation'!$B$425:$B$8425='Bin Analysis'!$B5571,'Data Transformation'!$G$425:$G$8425),D5580))</f>
        <v>4</v>
      </c>
      <c r="F5580" t="e">
        <f t="shared" si="696"/>
        <v>#VALUE!</v>
      </c>
      <c r="G5580">
        <f>Weighting!$H$12</f>
        <v>0</v>
      </c>
      <c r="H5580">
        <f t="array" ref="H5580">FREQUENCY(IF('Data Transformation'!$B$4:$B$8425=B5571,'Data Transformation'!$G$4:$G$8425),'Bin Analysis'!$B5580)</f>
        <v>11</v>
      </c>
      <c r="I5580">
        <f t="shared" si="697"/>
        <v>7</v>
      </c>
      <c r="J5580">
        <f t="shared" si="698"/>
        <v>1</v>
      </c>
      <c r="K5580">
        <f>J5580*Weighting!$W$12</f>
        <v>2</v>
      </c>
      <c r="M5580" s="14"/>
    </row>
    <row r="5581" spans="1:25" x14ac:dyDescent="0.45">
      <c r="A5581" s="32">
        <f>IF(Weighting!$P$13&gt;0,B5581,"")</f>
        <v>1.0753983736000001</v>
      </c>
      <c r="B5581">
        <f>Weighting!$C$13</f>
        <v>1.0753983736000001</v>
      </c>
      <c r="C5581">
        <f>Weighting!$F$13</f>
        <v>1</v>
      </c>
      <c r="D5581">
        <f>IF(C5581=1,'Data Transformation'!$G$3+0.5*'Data Transformation'!$W$25,IF(C5582=1,D5582-'Data Transformation'!$W$25,FALSE))</f>
        <v>1.17</v>
      </c>
      <c r="E5581">
        <f t="array" ref="E5581">IF(ISLOGICAL(D5581),"",FREQUENCY(IF('Data Transformation'!$B$425:$B$8425='Bin Analysis'!$B5571,'Data Transformation'!$G$425:$G$8425),D5581))</f>
        <v>16</v>
      </c>
      <c r="F5581">
        <f t="shared" si="696"/>
        <v>12</v>
      </c>
      <c r="G5581">
        <f>Weighting!$H$13</f>
        <v>0</v>
      </c>
      <c r="H5581">
        <f t="array" ref="H5581">FREQUENCY(IF('Data Transformation'!$B$4:$B$8425=B5571,'Data Transformation'!$G$4:$G$8425),'Bin Analysis'!$B5581)</f>
        <v>17</v>
      </c>
      <c r="I5581">
        <f t="shared" si="697"/>
        <v>6</v>
      </c>
      <c r="J5581">
        <f t="shared" si="698"/>
        <v>1</v>
      </c>
      <c r="K5581">
        <f>J5581*Weighting!$W$13</f>
        <v>1</v>
      </c>
      <c r="M5581" s="14"/>
    </row>
    <row r="5582" spans="1:25" x14ac:dyDescent="0.45">
      <c r="A5582" s="32">
        <f>IF(Weighting!$P$14&gt;0,B5582,"")</f>
        <v>1.1810731703000001</v>
      </c>
      <c r="B5582">
        <f>Weighting!$C$14</f>
        <v>1.1810731703000001</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17</v>
      </c>
      <c r="I5582">
        <f t="shared" si="697"/>
        <v>0</v>
      </c>
      <c r="J5582">
        <f t="shared" si="698"/>
        <v>0</v>
      </c>
      <c r="K5582">
        <f>J5582*Weighting!$W$14</f>
        <v>0</v>
      </c>
      <c r="M5582" s="14"/>
    </row>
    <row r="5583" spans="1:25" x14ac:dyDescent="0.45">
      <c r="A5583" s="32">
        <f>IF(Weighting!$P$15&gt;0,B5583,"")</f>
        <v>1.2867489670000001</v>
      </c>
      <c r="B5583">
        <f>Weighting!$C$15</f>
        <v>1.2867489670000001</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17</v>
      </c>
      <c r="I5583">
        <f t="shared" si="697"/>
        <v>0</v>
      </c>
      <c r="J5583">
        <f t="shared" si="698"/>
        <v>0</v>
      </c>
      <c r="K5583">
        <f>J5583*Weighting!$W$15</f>
        <v>0</v>
      </c>
      <c r="M5583" s="14"/>
    </row>
    <row r="5584" spans="1:25" x14ac:dyDescent="0.45">
      <c r="A5584" s="32" t="str">
        <f>IF(Weighting!$P$16&gt;0,B5584,"")</f>
        <v/>
      </c>
      <c r="B5584">
        <f>Weighting!$C$16</f>
        <v>1.3924227637000002</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17</v>
      </c>
      <c r="I5584">
        <f t="shared" si="697"/>
        <v>0</v>
      </c>
      <c r="J5584">
        <f t="shared" si="698"/>
        <v>0</v>
      </c>
      <c r="K5584">
        <f>J5584*Weighting!$W$16</f>
        <v>0</v>
      </c>
      <c r="M5584" s="14"/>
    </row>
    <row r="5585" spans="1:25" x14ac:dyDescent="0.45">
      <c r="A5585" s="32" t="str">
        <f>IF(Weighting!$P$17&gt;0,B5585,"")</f>
        <v/>
      </c>
      <c r="B5585">
        <f>Weighting!$C$17</f>
        <v>1.4980975604000002</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17</v>
      </c>
      <c r="I5585">
        <f t="shared" si="697"/>
        <v>0</v>
      </c>
      <c r="J5585">
        <f t="shared" si="698"/>
        <v>0</v>
      </c>
      <c r="K5585">
        <f>J5585*Weighting!$W$17</f>
        <v>0</v>
      </c>
      <c r="M5585" s="14"/>
    </row>
    <row r="5586" spans="1:25" x14ac:dyDescent="0.45">
      <c r="A5586" s="32" t="str">
        <f>IF(Weighting!$P$18&gt;0,B5586,"")</f>
        <v/>
      </c>
      <c r="B5586">
        <f>Weighting!$C$18</f>
        <v>1.6037723571000002</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17</v>
      </c>
      <c r="I5586">
        <f t="shared" si="697"/>
        <v>0</v>
      </c>
      <c r="J5586">
        <f t="shared" si="698"/>
        <v>0</v>
      </c>
      <c r="K5586">
        <f>J5586*Weighting!$W$18</f>
        <v>0</v>
      </c>
      <c r="M5586" s="14"/>
    </row>
    <row r="5587" spans="1:25" x14ac:dyDescent="0.45">
      <c r="A5587" s="32" t="str">
        <f>IF(Weighting!$P$19&gt;0,B5587,"")</f>
        <v/>
      </c>
      <c r="B5587">
        <f>Weighting!$C$19</f>
        <v>1.7094471538000002</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17</v>
      </c>
      <c r="I5587">
        <f t="shared" si="697"/>
        <v>0</v>
      </c>
      <c r="J5587">
        <f t="shared" si="698"/>
        <v>0</v>
      </c>
      <c r="K5587">
        <f>J5587*Weighting!$W$19</f>
        <v>0</v>
      </c>
      <c r="M5587" s="14"/>
    </row>
    <row r="5588" spans="1:25" x14ac:dyDescent="0.45">
      <c r="A5588" s="32" t="str">
        <f>IF(Weighting!$P$20&gt;0,B5588,"")</f>
        <v/>
      </c>
      <c r="B5588">
        <f>Weighting!$C$20</f>
        <v>1.8151219505000002</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17</v>
      </c>
      <c r="I5588">
        <f t="shared" si="697"/>
        <v>0</v>
      </c>
      <c r="J5588">
        <f t="shared" si="698"/>
        <v>0</v>
      </c>
      <c r="K5588">
        <f>J5588*Weighting!$W$20</f>
        <v>0</v>
      </c>
      <c r="M5588" s="14"/>
    </row>
    <row r="5589" spans="1:25" x14ac:dyDescent="0.45">
      <c r="A5589" s="32" t="str">
        <f>IF(Weighting!$P$21&gt;0,B5589,"")</f>
        <v/>
      </c>
      <c r="B5589">
        <f>Weighting!$C$21</f>
        <v>1.9207967472000003</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17</v>
      </c>
      <c r="I5589">
        <f t="shared" si="697"/>
        <v>0</v>
      </c>
      <c r="J5589">
        <f t="shared" si="698"/>
        <v>0</v>
      </c>
      <c r="K5589">
        <f>J5589*Weighting!$W$21</f>
        <v>0</v>
      </c>
      <c r="M5589" s="14"/>
    </row>
    <row r="5590" spans="1:25" x14ac:dyDescent="0.45">
      <c r="A5590" s="32" t="str">
        <f>IF(Weighting!$P$22&gt;0,B5590,"")</f>
        <v/>
      </c>
      <c r="B5590">
        <f>Weighting!$C$22</f>
        <v>2.0264715439000001</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17</v>
      </c>
      <c r="I5590">
        <f t="shared" si="697"/>
        <v>0</v>
      </c>
      <c r="J5590">
        <f t="shared" si="698"/>
        <v>0</v>
      </c>
      <c r="K5590">
        <f>J5590*Weighting!$W$22</f>
        <v>0</v>
      </c>
      <c r="M5590" s="14"/>
    </row>
    <row r="5591" spans="1:25" x14ac:dyDescent="0.45">
      <c r="A5591" s="32" t="str">
        <f>IF(Weighting!$P$23&gt;0,B5591,"")</f>
        <v/>
      </c>
      <c r="B5591">
        <f>Weighting!$C$23</f>
        <v>2.1321463405999999</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17</v>
      </c>
      <c r="I5591">
        <f t="shared" si="697"/>
        <v>0</v>
      </c>
      <c r="J5591">
        <f t="shared" si="698"/>
        <v>0</v>
      </c>
      <c r="K5591">
        <f>J5591*Weighting!$W$23</f>
        <v>0</v>
      </c>
      <c r="M5591" s="14"/>
    </row>
    <row r="5592" spans="1:25" x14ac:dyDescent="0.45">
      <c r="A5592" s="32" t="str">
        <f>IF(Weighting!$P$24&gt;0,B5592,"")</f>
        <v/>
      </c>
      <c r="B5592">
        <f>Weighting!$C$24</f>
        <v>2.2378211372999997</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17</v>
      </c>
      <c r="I5592">
        <f t="shared" si="697"/>
        <v>0</v>
      </c>
      <c r="J5592">
        <f t="shared" si="698"/>
        <v>0</v>
      </c>
      <c r="K5592">
        <f>J5592*Weighting!$W$24</f>
        <v>0</v>
      </c>
      <c r="M5592" s="14"/>
    </row>
    <row r="5593" spans="1:25" x14ac:dyDescent="0.45">
      <c r="A5593" s="32" t="str">
        <f>IF(Weighting!$P$25&gt;0,B5593,"")</f>
        <v/>
      </c>
      <c r="B5593">
        <f>Weighting!$C$25</f>
        <v>2.3434959339999994</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17</v>
      </c>
      <c r="I5593">
        <f t="shared" si="697"/>
        <v>0</v>
      </c>
      <c r="J5593">
        <f t="shared" si="698"/>
        <v>0</v>
      </c>
      <c r="K5593">
        <f>J5593*Weighting!$W$25</f>
        <v>0</v>
      </c>
      <c r="M5593" s="14"/>
    </row>
    <row r="5594" spans="1:25" x14ac:dyDescent="0.45">
      <c r="O5594"/>
      <c r="P5594"/>
      <c r="Q5594"/>
      <c r="R5594"/>
    </row>
    <row r="5595" spans="1:25" ht="23.15" x14ac:dyDescent="0.6">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20</v>
      </c>
      <c r="N5595" s="27">
        <f>IF('Input and Summary Results'!$J$16="minimum",'Bin Analysis'!X5596/(M5595-1),'Bin Analysis'!Y5595/('Bin Analysis'!M5595-1))</f>
        <v>0</v>
      </c>
      <c r="O5595" s="27">
        <f>IF(M5595=FALSE,NA(),(VLOOKUP(1,C5598:K5617,4,FALSE))/(M5595-1))</f>
        <v>0.68421052631578949</v>
      </c>
      <c r="P5595" s="27">
        <f>IF(M5595=FALSE,NA(),SUM(J5598:J5617)/Weighting!$S$5)</f>
        <v>0.5</v>
      </c>
      <c r="Q5595" s="27">
        <f>IF(M5595=FALSE,NA(),SUM(K5598:K5617)/Weighting!$S$6)</f>
        <v>0.43478260869565216</v>
      </c>
      <c r="R5595" s="27">
        <f>IF(M5595=FALSE,NA(),(VLOOKUP(1,G5598:K5617,3,FALSE))/(M5595-1))</f>
        <v>0.21052631578947367</v>
      </c>
      <c r="S5595" s="22" t="str">
        <f>IF(M5595=FALSE,NA(),IF(SUM(J5598:J5617)=2,"yes","no"))</f>
        <v>no</v>
      </c>
      <c r="X5595" s="2" cm="2">
        <f t="array" ref="X5595:X5596">FREQUENCY(IF('Data Transformation'!$B$425:$B$6424='Bin Analysis'!L5595,'Data Transformation'!$G$425:$G$6424),'Data Transformation'!$U$11)</f>
        <v>19</v>
      </c>
      <c r="Y5595" s="2" cm="2">
        <f t="array" ref="Y5595:Y5596">FREQUENCY(IF('Data Transformation'!$B$425:$B$6424='Bin Analysis'!L5595,'Data Transformation'!$G$425:$G$6424),'Data Transformation'!$U$12)</f>
        <v>6</v>
      </c>
    </row>
    <row r="5596" spans="1:25" x14ac:dyDescent="0.45">
      <c r="A5596" s="14" t="s">
        <v>67</v>
      </c>
      <c r="B5596" t="s">
        <v>47</v>
      </c>
      <c r="C5596" t="s">
        <v>5</v>
      </c>
      <c r="D5596" t="s">
        <v>100</v>
      </c>
      <c r="E5596" t="s">
        <v>101</v>
      </c>
      <c r="F5596" t="s">
        <v>102</v>
      </c>
      <c r="G5596" t="s">
        <v>70</v>
      </c>
      <c r="H5596" t="s">
        <v>31</v>
      </c>
      <c r="I5596" t="s">
        <v>32</v>
      </c>
      <c r="J5596" t="s">
        <v>46</v>
      </c>
      <c r="K5596" s="14" t="s">
        <v>45</v>
      </c>
      <c r="M5596" s="14"/>
      <c r="X5596" s="2">
        <v>0</v>
      </c>
      <c r="Y5596" s="2">
        <v>13</v>
      </c>
    </row>
    <row r="5597" spans="1:25" x14ac:dyDescent="0.4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45">
      <c r="A5598" s="32">
        <f>IF(Weighting!$P$6&gt;0,B5598,"")</f>
        <v>0.3356747967</v>
      </c>
      <c r="B5598">
        <f>Weighting!$C$6</f>
        <v>0.3356747967</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4</v>
      </c>
      <c r="I5598">
        <f>H5598-H5597</f>
        <v>4</v>
      </c>
      <c r="J5598">
        <f>IF(I5598=0,0,1)</f>
        <v>1</v>
      </c>
      <c r="K5598">
        <f>J5598*Weighting!$W$6</f>
        <v>1</v>
      </c>
      <c r="M5598" s="14"/>
    </row>
    <row r="5599" spans="1:25" x14ac:dyDescent="0.45">
      <c r="A5599" s="32">
        <f>IF(Weighting!$P$7&gt;0,B5599,"")</f>
        <v>0.44134959340000002</v>
      </c>
      <c r="B5599">
        <f>Weighting!$C$7</f>
        <v>0.44134959340000002</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4</v>
      </c>
      <c r="I5599">
        <f t="shared" ref="I5599:I5617" si="700">H5599-H5598</f>
        <v>0</v>
      </c>
      <c r="J5599">
        <f>IF(I5599=0,0,1)</f>
        <v>0</v>
      </c>
      <c r="K5599">
        <f>J5599*Weighting!$W$7</f>
        <v>0</v>
      </c>
      <c r="M5599" s="14"/>
    </row>
    <row r="5600" spans="1:25" x14ac:dyDescent="0.45">
      <c r="A5600" s="32">
        <f>IF(Weighting!$P$8&gt;0,B5600,"")</f>
        <v>0.54702439010000004</v>
      </c>
      <c r="B5600">
        <f>Weighting!$C$8</f>
        <v>0.54702439010000004</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4</v>
      </c>
      <c r="I5600">
        <f t="shared" si="700"/>
        <v>0</v>
      </c>
      <c r="J5600">
        <f t="shared" ref="J5600:J5617" si="701">IF(I5600=0,0,1)</f>
        <v>0</v>
      </c>
      <c r="K5600">
        <f>J5600*Weighting!$W$8</f>
        <v>0</v>
      </c>
      <c r="M5600" s="14"/>
    </row>
    <row r="5601" spans="1:13" x14ac:dyDescent="0.45">
      <c r="A5601" s="32">
        <f>IF(Weighting!$P$9&gt;0,B5601,"")</f>
        <v>0.65269918680000005</v>
      </c>
      <c r="B5601" s="50">
        <f>Weighting!$C$9</f>
        <v>0.65269918680000005</v>
      </c>
      <c r="C5601">
        <f>Weighting!$F$9</f>
        <v>0</v>
      </c>
      <c r="D5601" t="b">
        <f>IF(C5601=1,'Data Transformation'!$G$3+0.5*'Data Transformation'!$W$25,IF(C5602=1,D5602-'Data Transformation'!$W$25,FALSE))</f>
        <v>0</v>
      </c>
      <c r="E5601" t="str">
        <f t="array" ref="E5601">IF(ISLOGICAL(D5601),"",FREQUENCY(IF('Data Transformation'!$B$425:$B$8425='Bin Analysis'!$B5595,'Data Transformation'!$G$425:$G$8425),D5601))</f>
        <v/>
      </c>
      <c r="F5601" t="str">
        <f t="shared" si="699"/>
        <v/>
      </c>
      <c r="G5601">
        <f>Weighting!$H$9</f>
        <v>0</v>
      </c>
      <c r="H5601">
        <f t="array" ref="H5601">FREQUENCY(IF('Data Transformation'!$B$4:$B$8425=B5595,'Data Transformation'!$G$4:$G$8425),'Bin Analysis'!$B5601)</f>
        <v>4</v>
      </c>
      <c r="I5601">
        <f t="shared" si="700"/>
        <v>0</v>
      </c>
      <c r="J5601">
        <f t="shared" si="701"/>
        <v>0</v>
      </c>
      <c r="K5601">
        <f>J5601*Weighting!$W$9</f>
        <v>0</v>
      </c>
      <c r="M5601" s="14"/>
    </row>
    <row r="5602" spans="1:13" x14ac:dyDescent="0.45">
      <c r="A5602" s="32">
        <f>IF(Weighting!$P$10&gt;0,B5602,"")</f>
        <v>0.75837398350000007</v>
      </c>
      <c r="B5602">
        <f>Weighting!$C$10</f>
        <v>0.75837398350000007</v>
      </c>
      <c r="C5602">
        <f>Weighting!$F$10</f>
        <v>0</v>
      </c>
      <c r="D5602" t="b">
        <f>IF(C5602=1,'Data Transformation'!$G$3+0.5*'Data Transformation'!$W$25,IF(C5603=1,D5603-'Data Transformation'!$W$25,FALSE))</f>
        <v>0</v>
      </c>
      <c r="E5602" t="str">
        <f t="array" ref="E5602">IF(ISLOGICAL(D5602),"",FREQUENCY(IF('Data Transformation'!$B$425:$B$8425='Bin Analysis'!$B5595,'Data Transformation'!$G$425:$G$8425),D5602))</f>
        <v/>
      </c>
      <c r="F5602" t="str">
        <f t="shared" si="699"/>
        <v/>
      </c>
      <c r="G5602">
        <f>Weighting!$H$10</f>
        <v>0</v>
      </c>
      <c r="H5602">
        <f t="array" ref="H5602">FREQUENCY(IF('Data Transformation'!$B$4:$B$8425=B5595,'Data Transformation'!$G$4:$G$8425),'Bin Analysis'!$B5602)</f>
        <v>6</v>
      </c>
      <c r="I5602">
        <f t="shared" si="700"/>
        <v>2</v>
      </c>
      <c r="J5602">
        <f t="shared" si="701"/>
        <v>1</v>
      </c>
      <c r="K5602">
        <f>J5602*Weighting!$W$10</f>
        <v>3</v>
      </c>
      <c r="M5602" s="14"/>
    </row>
    <row r="5603" spans="1:13" x14ac:dyDescent="0.45">
      <c r="A5603" s="32">
        <f>IF(Weighting!$P$11&gt;0,B5603,"")</f>
        <v>0.86404878020000009</v>
      </c>
      <c r="B5603">
        <f>Weighting!$C$11</f>
        <v>0.86404878020000009</v>
      </c>
      <c r="C5603">
        <f>Weighting!$F$11</f>
        <v>0</v>
      </c>
      <c r="D5603" t="b">
        <f>IF(C5603=1,'Data Transformation'!$G$3+0.5*'Data Transformation'!$W$25,IF(C5604=1,D5604-'Data Transformation'!$W$25,FALSE))</f>
        <v>0</v>
      </c>
      <c r="E5603" t="str">
        <f t="array" ref="E5603">IF(ISLOGICAL(D5603),"",FREQUENCY(IF('Data Transformation'!$B$425:$B$8425='Bin Analysis'!$B5595,'Data Transformation'!$G$425:$G$8425),D5603))</f>
        <v/>
      </c>
      <c r="F5603" t="str">
        <f t="shared" si="699"/>
        <v/>
      </c>
      <c r="G5603">
        <f>Weighting!$H$11</f>
        <v>0</v>
      </c>
      <c r="H5603">
        <f t="array" ref="H5603">FREQUENCY(IF('Data Transformation'!$B$4:$B$8425=B5595,'Data Transformation'!$G$4:$G$8425),'Bin Analysis'!$B5603)</f>
        <v>11</v>
      </c>
      <c r="I5603">
        <f t="shared" si="700"/>
        <v>5</v>
      </c>
      <c r="J5603">
        <f t="shared" si="701"/>
        <v>1</v>
      </c>
      <c r="K5603">
        <f>J5603*Weighting!$W$11</f>
        <v>3</v>
      </c>
      <c r="M5603" s="14"/>
    </row>
    <row r="5604" spans="1:13" x14ac:dyDescent="0.45">
      <c r="A5604" s="32">
        <f>IF(Weighting!$P$12&gt;0,B5604,"")</f>
        <v>0.96972357690000011</v>
      </c>
      <c r="B5604">
        <f>Weighting!$C$12</f>
        <v>0.96972357690000011</v>
      </c>
      <c r="C5604">
        <f>Weighting!$F$12</f>
        <v>0</v>
      </c>
      <c r="D5604">
        <f>IF(C5604=1,'Data Transformation'!$G$3+0.5*'Data Transformation'!$W$25,IF(C5605=1,D5605-'Data Transformation'!$W$25,FALSE))</f>
        <v>0.76999999999999991</v>
      </c>
      <c r="E5604">
        <f t="array" ref="E5604">IF(ISLOGICAL(D5604),"",FREQUENCY(IF('Data Transformation'!$B$425:$B$8425='Bin Analysis'!$B5595,'Data Transformation'!$G$425:$G$8425),D5604))</f>
        <v>6</v>
      </c>
      <c r="F5604" t="e">
        <f t="shared" si="699"/>
        <v>#VALUE!</v>
      </c>
      <c r="G5604">
        <f>Weighting!$H$12</f>
        <v>0</v>
      </c>
      <c r="H5604">
        <f t="array" ref="H5604">FREQUENCY(IF('Data Transformation'!$B$4:$B$8425=B5595,'Data Transformation'!$G$4:$G$8425),'Bin Analysis'!$B5604)</f>
        <v>17</v>
      </c>
      <c r="I5604">
        <f t="shared" si="700"/>
        <v>6</v>
      </c>
      <c r="J5604">
        <f t="shared" si="701"/>
        <v>1</v>
      </c>
      <c r="K5604">
        <f>J5604*Weighting!$W$12</f>
        <v>2</v>
      </c>
      <c r="M5604" s="14"/>
    </row>
    <row r="5605" spans="1:13" x14ac:dyDescent="0.45">
      <c r="A5605" s="32">
        <f>IF(Weighting!$P$13&gt;0,B5605,"")</f>
        <v>1.0753983736000001</v>
      </c>
      <c r="B5605">
        <f>Weighting!$C$13</f>
        <v>1.0753983736000001</v>
      </c>
      <c r="C5605">
        <f>Weighting!$F$13</f>
        <v>1</v>
      </c>
      <c r="D5605">
        <f>IF(C5605=1,'Data Transformation'!$G$3+0.5*'Data Transformation'!$W$25,IF(C5606=1,D5606-'Data Transformation'!$W$25,FALSE))</f>
        <v>1.17</v>
      </c>
      <c r="E5605">
        <f t="array" ref="E5605">IF(ISLOGICAL(D5605),"",FREQUENCY(IF('Data Transformation'!$B$425:$B$8425='Bin Analysis'!$B5595,'Data Transformation'!$G$425:$G$8425),D5605))</f>
        <v>19</v>
      </c>
      <c r="F5605">
        <f t="shared" si="699"/>
        <v>13</v>
      </c>
      <c r="G5605">
        <f>Weighting!$H$13</f>
        <v>0</v>
      </c>
      <c r="H5605">
        <f t="array" ref="H5605">FREQUENCY(IF('Data Transformation'!$B$4:$B$8425=B5595,'Data Transformation'!$G$4:$G$8425),'Bin Analysis'!$B5605)</f>
        <v>20</v>
      </c>
      <c r="I5605">
        <f t="shared" si="700"/>
        <v>3</v>
      </c>
      <c r="J5605">
        <f t="shared" si="701"/>
        <v>1</v>
      </c>
      <c r="K5605">
        <f>J5605*Weighting!$W$13</f>
        <v>1</v>
      </c>
      <c r="M5605" s="14"/>
    </row>
    <row r="5606" spans="1:13" x14ac:dyDescent="0.45">
      <c r="A5606" s="32">
        <f>IF(Weighting!$P$14&gt;0,B5606,"")</f>
        <v>1.1810731703000001</v>
      </c>
      <c r="B5606">
        <f>Weighting!$C$14</f>
        <v>1.1810731703000001</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20</v>
      </c>
      <c r="I5606">
        <f t="shared" si="700"/>
        <v>0</v>
      </c>
      <c r="J5606">
        <f t="shared" si="701"/>
        <v>0</v>
      </c>
      <c r="K5606">
        <f>J5606*Weighting!$W$14</f>
        <v>0</v>
      </c>
      <c r="M5606" s="14"/>
    </row>
    <row r="5607" spans="1:13" x14ac:dyDescent="0.45">
      <c r="A5607" s="32">
        <f>IF(Weighting!$P$15&gt;0,B5607,"")</f>
        <v>1.2867489670000001</v>
      </c>
      <c r="B5607">
        <f>Weighting!$C$15</f>
        <v>1.2867489670000001</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20</v>
      </c>
      <c r="I5607">
        <f t="shared" si="700"/>
        <v>0</v>
      </c>
      <c r="J5607">
        <f t="shared" si="701"/>
        <v>0</v>
      </c>
      <c r="K5607">
        <f>J5607*Weighting!$W$15</f>
        <v>0</v>
      </c>
      <c r="M5607" s="14"/>
    </row>
    <row r="5608" spans="1:13" x14ac:dyDescent="0.45">
      <c r="A5608" s="32" t="str">
        <f>IF(Weighting!$P$16&gt;0,B5608,"")</f>
        <v/>
      </c>
      <c r="B5608">
        <f>Weighting!$C$16</f>
        <v>1.3924227637000002</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20</v>
      </c>
      <c r="I5608">
        <f t="shared" si="700"/>
        <v>0</v>
      </c>
      <c r="J5608">
        <f t="shared" si="701"/>
        <v>0</v>
      </c>
      <c r="K5608">
        <f>J5608*Weighting!$W$16</f>
        <v>0</v>
      </c>
      <c r="M5608" s="14"/>
    </row>
    <row r="5609" spans="1:13" x14ac:dyDescent="0.45">
      <c r="A5609" s="32" t="str">
        <f>IF(Weighting!$P$17&gt;0,B5609,"")</f>
        <v/>
      </c>
      <c r="B5609">
        <f>Weighting!$C$17</f>
        <v>1.4980975604000002</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20</v>
      </c>
      <c r="I5609">
        <f t="shared" si="700"/>
        <v>0</v>
      </c>
      <c r="J5609">
        <f t="shared" si="701"/>
        <v>0</v>
      </c>
      <c r="K5609">
        <f>J5609*Weighting!$W$17</f>
        <v>0</v>
      </c>
      <c r="M5609" s="14"/>
    </row>
    <row r="5610" spans="1:13" x14ac:dyDescent="0.45">
      <c r="A5610" s="32" t="str">
        <f>IF(Weighting!$P$18&gt;0,B5610,"")</f>
        <v/>
      </c>
      <c r="B5610">
        <f>Weighting!$C$18</f>
        <v>1.6037723571000002</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20</v>
      </c>
      <c r="I5610">
        <f t="shared" si="700"/>
        <v>0</v>
      </c>
      <c r="J5610">
        <f t="shared" si="701"/>
        <v>0</v>
      </c>
      <c r="K5610">
        <f>J5610*Weighting!$W$18</f>
        <v>0</v>
      </c>
      <c r="M5610" s="14"/>
    </row>
    <row r="5611" spans="1:13" x14ac:dyDescent="0.45">
      <c r="A5611" s="32" t="str">
        <f>IF(Weighting!$P$19&gt;0,B5611,"")</f>
        <v/>
      </c>
      <c r="B5611">
        <f>Weighting!$C$19</f>
        <v>1.7094471538000002</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20</v>
      </c>
      <c r="I5611">
        <f t="shared" si="700"/>
        <v>0</v>
      </c>
      <c r="J5611">
        <f t="shared" si="701"/>
        <v>0</v>
      </c>
      <c r="K5611">
        <f>J5611*Weighting!$W$19</f>
        <v>0</v>
      </c>
      <c r="M5611" s="14"/>
    </row>
    <row r="5612" spans="1:13" x14ac:dyDescent="0.45">
      <c r="A5612" s="32" t="str">
        <f>IF(Weighting!$P$20&gt;0,B5612,"")</f>
        <v/>
      </c>
      <c r="B5612">
        <f>Weighting!$C$20</f>
        <v>1.8151219505000002</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20</v>
      </c>
      <c r="I5612">
        <f t="shared" si="700"/>
        <v>0</v>
      </c>
      <c r="J5612">
        <f t="shared" si="701"/>
        <v>0</v>
      </c>
      <c r="K5612">
        <f>J5612*Weighting!$W$20</f>
        <v>0</v>
      </c>
      <c r="M5612" s="14"/>
    </row>
    <row r="5613" spans="1:13" x14ac:dyDescent="0.45">
      <c r="A5613" s="32" t="str">
        <f>IF(Weighting!$P$21&gt;0,B5613,"")</f>
        <v/>
      </c>
      <c r="B5613">
        <f>Weighting!$C$21</f>
        <v>1.9207967472000003</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20</v>
      </c>
      <c r="I5613">
        <f t="shared" si="700"/>
        <v>0</v>
      </c>
      <c r="J5613">
        <f t="shared" si="701"/>
        <v>0</v>
      </c>
      <c r="K5613">
        <f>J5613*Weighting!$W$21</f>
        <v>0</v>
      </c>
      <c r="M5613" s="14"/>
    </row>
    <row r="5614" spans="1:13" x14ac:dyDescent="0.45">
      <c r="A5614" s="32" t="str">
        <f>IF(Weighting!$P$22&gt;0,B5614,"")</f>
        <v/>
      </c>
      <c r="B5614">
        <f>Weighting!$C$22</f>
        <v>2.0264715439000001</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20</v>
      </c>
      <c r="I5614">
        <f t="shared" si="700"/>
        <v>0</v>
      </c>
      <c r="J5614">
        <f t="shared" si="701"/>
        <v>0</v>
      </c>
      <c r="K5614">
        <f>J5614*Weighting!$W$22</f>
        <v>0</v>
      </c>
      <c r="M5614" s="14"/>
    </row>
    <row r="5615" spans="1:13" x14ac:dyDescent="0.45">
      <c r="A5615" s="32" t="str">
        <f>IF(Weighting!$P$23&gt;0,B5615,"")</f>
        <v/>
      </c>
      <c r="B5615">
        <f>Weighting!$C$23</f>
        <v>2.1321463405999999</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20</v>
      </c>
      <c r="I5615">
        <f t="shared" si="700"/>
        <v>0</v>
      </c>
      <c r="J5615">
        <f t="shared" si="701"/>
        <v>0</v>
      </c>
      <c r="K5615">
        <f>J5615*Weighting!$W$23</f>
        <v>0</v>
      </c>
      <c r="M5615" s="14"/>
    </row>
    <row r="5616" spans="1:13" x14ac:dyDescent="0.45">
      <c r="A5616" s="32" t="str">
        <f>IF(Weighting!$P$24&gt;0,B5616,"")</f>
        <v/>
      </c>
      <c r="B5616">
        <f>Weighting!$C$24</f>
        <v>2.2378211372999997</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20</v>
      </c>
      <c r="I5616">
        <f t="shared" si="700"/>
        <v>0</v>
      </c>
      <c r="J5616">
        <f t="shared" si="701"/>
        <v>0</v>
      </c>
      <c r="K5616">
        <f>J5616*Weighting!$W$24</f>
        <v>0</v>
      </c>
      <c r="M5616" s="14"/>
    </row>
    <row r="5617" spans="1:25" x14ac:dyDescent="0.45">
      <c r="A5617" s="32" t="str">
        <f>IF(Weighting!$P$25&gt;0,B5617,"")</f>
        <v/>
      </c>
      <c r="B5617">
        <f>Weighting!$C$25</f>
        <v>2.3434959339999994</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20</v>
      </c>
      <c r="I5617">
        <f t="shared" si="700"/>
        <v>0</v>
      </c>
      <c r="J5617">
        <f t="shared" si="701"/>
        <v>0</v>
      </c>
      <c r="K5617">
        <f>J5617*Weighting!$W$25</f>
        <v>0</v>
      </c>
      <c r="M5617" s="14"/>
    </row>
    <row r="5618" spans="1:25" x14ac:dyDescent="0.45">
      <c r="O5618"/>
      <c r="P5618"/>
      <c r="Q5618"/>
      <c r="R5618"/>
    </row>
    <row r="5619" spans="1:25" ht="23.15" x14ac:dyDescent="0.6">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19</v>
      </c>
      <c r="N5619" s="27">
        <f>IF('Input and Summary Results'!$J$16="minimum",'Bin Analysis'!X5620/(M5619-1),'Bin Analysis'!Y5619/('Bin Analysis'!M5619-1))</f>
        <v>0</v>
      </c>
      <c r="O5619" s="27">
        <f>IF(M5619=FALSE,NA(),(VLOOKUP(1,C5622:K5641,4,FALSE))/(M5619-1))</f>
        <v>0.1111111111111111</v>
      </c>
      <c r="P5619" s="27">
        <f>IF(M5619=FALSE,NA(),SUM(J5622:J5641)/Weighting!$S$5)</f>
        <v>0.5</v>
      </c>
      <c r="Q5619" s="27">
        <f>IF(M5619=FALSE,NA(),SUM(K5622:K5641)/Weighting!$S$6)</f>
        <v>0.43478260869565216</v>
      </c>
      <c r="R5619" s="27">
        <f>IF(M5619=FALSE,NA(),(VLOOKUP(1,G5622:K5641,3,FALSE))/(M5619-1))</f>
        <v>0.83333333333333337</v>
      </c>
      <c r="S5619" s="22" t="str">
        <f>IF(M5619=FALSE,NA(),IF(SUM(J5622:J5641)=2,"yes","no"))</f>
        <v>no</v>
      </c>
      <c r="X5619" s="2" cm="2">
        <f t="array" ref="X5619:X5620">FREQUENCY(IF('Data Transformation'!$B$425:$B$6424='Bin Analysis'!L5619,'Data Transformation'!$G$425:$G$6424),'Data Transformation'!$U$11)</f>
        <v>18</v>
      </c>
      <c r="Y5619" s="2" cm="2">
        <f t="array" ref="Y5619:Y5620">FREQUENCY(IF('Data Transformation'!$B$425:$B$6424='Bin Analysis'!L5619,'Data Transformation'!$G$425:$G$6424),'Data Transformation'!$U$12)</f>
        <v>16</v>
      </c>
    </row>
    <row r="5620" spans="1:25" x14ac:dyDescent="0.45">
      <c r="A5620" s="14" t="s">
        <v>67</v>
      </c>
      <c r="B5620" t="s">
        <v>47</v>
      </c>
      <c r="C5620" t="s">
        <v>5</v>
      </c>
      <c r="D5620" t="s">
        <v>100</v>
      </c>
      <c r="E5620" t="s">
        <v>101</v>
      </c>
      <c r="F5620" t="s">
        <v>102</v>
      </c>
      <c r="G5620" t="s">
        <v>70</v>
      </c>
      <c r="H5620" t="s">
        <v>31</v>
      </c>
      <c r="I5620" t="s">
        <v>32</v>
      </c>
      <c r="J5620" t="s">
        <v>46</v>
      </c>
      <c r="K5620" s="14" t="s">
        <v>45</v>
      </c>
      <c r="M5620" s="14"/>
      <c r="X5620" s="2">
        <v>0</v>
      </c>
      <c r="Y5620" s="2">
        <v>2</v>
      </c>
    </row>
    <row r="5621" spans="1:25" x14ac:dyDescent="0.4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45">
      <c r="A5622" s="32">
        <f>IF(Weighting!$P$6&gt;0,B5622,"")</f>
        <v>0.3356747967</v>
      </c>
      <c r="B5622">
        <f>Weighting!$C$6</f>
        <v>0.3356747967</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15</v>
      </c>
      <c r="I5622">
        <f>H5622-H5621</f>
        <v>15</v>
      </c>
      <c r="J5622">
        <f>IF(I5622=0,0,1)</f>
        <v>1</v>
      </c>
      <c r="K5622">
        <f>J5622*Weighting!$W$6</f>
        <v>1</v>
      </c>
      <c r="M5622" s="14"/>
    </row>
    <row r="5623" spans="1:25" x14ac:dyDescent="0.45">
      <c r="A5623" s="32">
        <f>IF(Weighting!$P$7&gt;0,B5623,"")</f>
        <v>0.44134959340000002</v>
      </c>
      <c r="B5623">
        <f>Weighting!$C$7</f>
        <v>0.44134959340000002</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15</v>
      </c>
      <c r="I5623">
        <f t="shared" ref="I5623:I5641" si="703">H5623-H5622</f>
        <v>0</v>
      </c>
      <c r="J5623">
        <f>IF(I5623=0,0,1)</f>
        <v>0</v>
      </c>
      <c r="K5623">
        <f>J5623*Weighting!$W$7</f>
        <v>0</v>
      </c>
      <c r="M5623" s="14"/>
    </row>
    <row r="5624" spans="1:25" x14ac:dyDescent="0.45">
      <c r="A5624" s="32">
        <f>IF(Weighting!$P$8&gt;0,B5624,"")</f>
        <v>0.54702439010000004</v>
      </c>
      <c r="B5624">
        <f>Weighting!$C$8</f>
        <v>0.54702439010000004</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16</v>
      </c>
      <c r="I5624">
        <f t="shared" si="703"/>
        <v>1</v>
      </c>
      <c r="J5624">
        <f t="shared" ref="J5624:J5641" si="704">IF(I5624=0,0,1)</f>
        <v>1</v>
      </c>
      <c r="K5624">
        <f>J5624*Weighting!$W$8</f>
        <v>3</v>
      </c>
      <c r="M5624" s="14"/>
    </row>
    <row r="5625" spans="1:25" x14ac:dyDescent="0.45">
      <c r="A5625" s="32">
        <f>IF(Weighting!$P$9&gt;0,B5625,"")</f>
        <v>0.65269918680000005</v>
      </c>
      <c r="B5625" s="50">
        <f>Weighting!$C$9</f>
        <v>0.65269918680000005</v>
      </c>
      <c r="C5625">
        <f>Weighting!$F$9</f>
        <v>0</v>
      </c>
      <c r="D5625" t="b">
        <f>IF(C5625=1,'Data Transformation'!$G$3+0.5*'Data Transformation'!$W$25,IF(C5626=1,D5626-'Data Transformation'!$W$25,FALSE))</f>
        <v>0</v>
      </c>
      <c r="E5625" t="str">
        <f t="array" ref="E5625">IF(ISLOGICAL(D5625),"",FREQUENCY(IF('Data Transformation'!$B$425:$B$8425='Bin Analysis'!$B5619,'Data Transformation'!$G$425:$G$8425),D5625))</f>
        <v/>
      </c>
      <c r="F5625" t="str">
        <f t="shared" si="702"/>
        <v/>
      </c>
      <c r="G5625">
        <f>Weighting!$H$9</f>
        <v>0</v>
      </c>
      <c r="H5625">
        <f t="array" ref="H5625">FREQUENCY(IF('Data Transformation'!$B$4:$B$8425=B5619,'Data Transformation'!$G$4:$G$8425),'Bin Analysis'!$B5625)</f>
        <v>16</v>
      </c>
      <c r="I5625">
        <f t="shared" si="703"/>
        <v>0</v>
      </c>
      <c r="J5625">
        <f t="shared" si="704"/>
        <v>0</v>
      </c>
      <c r="K5625">
        <f>J5625*Weighting!$W$9</f>
        <v>0</v>
      </c>
      <c r="M5625" s="14"/>
    </row>
    <row r="5626" spans="1:25" x14ac:dyDescent="0.45">
      <c r="A5626" s="32">
        <f>IF(Weighting!$P$10&gt;0,B5626,"")</f>
        <v>0.75837398350000007</v>
      </c>
      <c r="B5626">
        <f>Weighting!$C$10</f>
        <v>0.75837398350000007</v>
      </c>
      <c r="C5626">
        <f>Weighting!$F$10</f>
        <v>0</v>
      </c>
      <c r="D5626" t="b">
        <f>IF(C5626=1,'Data Transformation'!$G$3+0.5*'Data Transformation'!$W$25,IF(C5627=1,D5627-'Data Transformation'!$W$25,FALSE))</f>
        <v>0</v>
      </c>
      <c r="E5626" t="str">
        <f t="array" ref="E5626">IF(ISLOGICAL(D5626),"",FREQUENCY(IF('Data Transformation'!$B$425:$B$8425='Bin Analysis'!$B5619,'Data Transformation'!$G$425:$G$8425),D5626))</f>
        <v/>
      </c>
      <c r="F5626" t="str">
        <f t="shared" si="702"/>
        <v/>
      </c>
      <c r="G5626">
        <f>Weighting!$H$10</f>
        <v>0</v>
      </c>
      <c r="H5626">
        <f t="array" ref="H5626">FREQUENCY(IF('Data Transformation'!$B$4:$B$8425=B5619,'Data Transformation'!$G$4:$G$8425),'Bin Analysis'!$B5626)</f>
        <v>16</v>
      </c>
      <c r="I5626">
        <f t="shared" si="703"/>
        <v>0</v>
      </c>
      <c r="J5626">
        <f t="shared" si="704"/>
        <v>0</v>
      </c>
      <c r="K5626">
        <f>J5626*Weighting!$W$10</f>
        <v>0</v>
      </c>
      <c r="M5626" s="14"/>
    </row>
    <row r="5627" spans="1:25" x14ac:dyDescent="0.45">
      <c r="A5627" s="32">
        <f>IF(Weighting!$P$11&gt;0,B5627,"")</f>
        <v>0.86404878020000009</v>
      </c>
      <c r="B5627">
        <f>Weighting!$C$11</f>
        <v>0.86404878020000009</v>
      </c>
      <c r="C5627">
        <f>Weighting!$F$11</f>
        <v>0</v>
      </c>
      <c r="D5627" t="b">
        <f>IF(C5627=1,'Data Transformation'!$G$3+0.5*'Data Transformation'!$W$25,IF(C5628=1,D5628-'Data Transformation'!$W$25,FALSE))</f>
        <v>0</v>
      </c>
      <c r="E5627" t="str">
        <f t="array" ref="E5627">IF(ISLOGICAL(D5627),"",FREQUENCY(IF('Data Transformation'!$B$425:$B$8425='Bin Analysis'!$B5619,'Data Transformation'!$G$425:$G$8425),D5627))</f>
        <v/>
      </c>
      <c r="F5627" t="str">
        <f t="shared" si="702"/>
        <v/>
      </c>
      <c r="G5627">
        <f>Weighting!$H$11</f>
        <v>0</v>
      </c>
      <c r="H5627">
        <f t="array" ref="H5627">FREQUENCY(IF('Data Transformation'!$B$4:$B$8425=B5619,'Data Transformation'!$G$4:$G$8425),'Bin Analysis'!$B5627)</f>
        <v>17</v>
      </c>
      <c r="I5627">
        <f t="shared" si="703"/>
        <v>1</v>
      </c>
      <c r="J5627">
        <f t="shared" si="704"/>
        <v>1</v>
      </c>
      <c r="K5627">
        <f>J5627*Weighting!$W$11</f>
        <v>3</v>
      </c>
      <c r="M5627" s="14"/>
    </row>
    <row r="5628" spans="1:25" x14ac:dyDescent="0.45">
      <c r="A5628" s="32">
        <f>IF(Weighting!$P$12&gt;0,B5628,"")</f>
        <v>0.96972357690000011</v>
      </c>
      <c r="B5628">
        <f>Weighting!$C$12</f>
        <v>0.96972357690000011</v>
      </c>
      <c r="C5628">
        <f>Weighting!$F$12</f>
        <v>0</v>
      </c>
      <c r="D5628">
        <f>IF(C5628=1,'Data Transformation'!$G$3+0.5*'Data Transformation'!$W$25,IF(C5629=1,D5629-'Data Transformation'!$W$25,FALSE))</f>
        <v>0.76999999999999991</v>
      </c>
      <c r="E5628">
        <f t="array" ref="E5628">IF(ISLOGICAL(D5628),"",FREQUENCY(IF('Data Transformation'!$B$425:$B$8425='Bin Analysis'!$B5619,'Data Transformation'!$G$425:$G$8425),D5628))</f>
        <v>16</v>
      </c>
      <c r="F5628" t="e">
        <f t="shared" si="702"/>
        <v>#VALUE!</v>
      </c>
      <c r="G5628">
        <f>Weighting!$H$12</f>
        <v>0</v>
      </c>
      <c r="H5628">
        <f t="array" ref="H5628">FREQUENCY(IF('Data Transformation'!$B$4:$B$8425=B5619,'Data Transformation'!$G$4:$G$8425),'Bin Analysis'!$B5628)</f>
        <v>18</v>
      </c>
      <c r="I5628">
        <f t="shared" si="703"/>
        <v>1</v>
      </c>
      <c r="J5628">
        <f t="shared" si="704"/>
        <v>1</v>
      </c>
      <c r="K5628">
        <f>J5628*Weighting!$W$12</f>
        <v>2</v>
      </c>
      <c r="M5628" s="14"/>
    </row>
    <row r="5629" spans="1:25" x14ac:dyDescent="0.45">
      <c r="A5629" s="32">
        <f>IF(Weighting!$P$13&gt;0,B5629,"")</f>
        <v>1.0753983736000001</v>
      </c>
      <c r="B5629">
        <f>Weighting!$C$13</f>
        <v>1.0753983736000001</v>
      </c>
      <c r="C5629">
        <f>Weighting!$F$13</f>
        <v>1</v>
      </c>
      <c r="D5629">
        <f>IF(C5629=1,'Data Transformation'!$G$3+0.5*'Data Transformation'!$W$25,IF(C5630=1,D5630-'Data Transformation'!$W$25,FALSE))</f>
        <v>1.17</v>
      </c>
      <c r="E5629">
        <f t="array" ref="E5629">IF(ISLOGICAL(D5629),"",FREQUENCY(IF('Data Transformation'!$B$425:$B$8425='Bin Analysis'!$B5619,'Data Transformation'!$G$425:$G$8425),D5629))</f>
        <v>18</v>
      </c>
      <c r="F5629">
        <f t="shared" si="702"/>
        <v>2</v>
      </c>
      <c r="G5629">
        <f>Weighting!$H$13</f>
        <v>0</v>
      </c>
      <c r="H5629">
        <f t="array" ref="H5629">FREQUENCY(IF('Data Transformation'!$B$4:$B$8425=B5619,'Data Transformation'!$G$4:$G$8425),'Bin Analysis'!$B5629)</f>
        <v>19</v>
      </c>
      <c r="I5629">
        <f t="shared" si="703"/>
        <v>1</v>
      </c>
      <c r="J5629">
        <f t="shared" si="704"/>
        <v>1</v>
      </c>
      <c r="K5629">
        <f>J5629*Weighting!$W$13</f>
        <v>1</v>
      </c>
      <c r="M5629" s="14"/>
    </row>
    <row r="5630" spans="1:25" x14ac:dyDescent="0.45">
      <c r="A5630" s="32">
        <f>IF(Weighting!$P$14&gt;0,B5630,"")</f>
        <v>1.1810731703000001</v>
      </c>
      <c r="B5630">
        <f>Weighting!$C$14</f>
        <v>1.1810731703000001</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19</v>
      </c>
      <c r="I5630">
        <f t="shared" si="703"/>
        <v>0</v>
      </c>
      <c r="J5630">
        <f t="shared" si="704"/>
        <v>0</v>
      </c>
      <c r="K5630">
        <f>J5630*Weighting!$W$14</f>
        <v>0</v>
      </c>
      <c r="M5630" s="14"/>
    </row>
    <row r="5631" spans="1:25" x14ac:dyDescent="0.45">
      <c r="A5631" s="32">
        <f>IF(Weighting!$P$15&gt;0,B5631,"")</f>
        <v>1.2867489670000001</v>
      </c>
      <c r="B5631">
        <f>Weighting!$C$15</f>
        <v>1.2867489670000001</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19</v>
      </c>
      <c r="I5631">
        <f t="shared" si="703"/>
        <v>0</v>
      </c>
      <c r="J5631">
        <f t="shared" si="704"/>
        <v>0</v>
      </c>
      <c r="K5631">
        <f>J5631*Weighting!$W$15</f>
        <v>0</v>
      </c>
      <c r="M5631" s="14"/>
    </row>
    <row r="5632" spans="1:25" x14ac:dyDescent="0.45">
      <c r="A5632" s="32" t="str">
        <f>IF(Weighting!$P$16&gt;0,B5632,"")</f>
        <v/>
      </c>
      <c r="B5632">
        <f>Weighting!$C$16</f>
        <v>1.3924227637000002</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19</v>
      </c>
      <c r="I5632">
        <f t="shared" si="703"/>
        <v>0</v>
      </c>
      <c r="J5632">
        <f t="shared" si="704"/>
        <v>0</v>
      </c>
      <c r="K5632">
        <f>J5632*Weighting!$W$16</f>
        <v>0</v>
      </c>
      <c r="M5632" s="14"/>
    </row>
    <row r="5633" spans="1:25" x14ac:dyDescent="0.45">
      <c r="A5633" s="32" t="str">
        <f>IF(Weighting!$P$17&gt;0,B5633,"")</f>
        <v/>
      </c>
      <c r="B5633">
        <f>Weighting!$C$17</f>
        <v>1.4980975604000002</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19</v>
      </c>
      <c r="I5633">
        <f t="shared" si="703"/>
        <v>0</v>
      </c>
      <c r="J5633">
        <f t="shared" si="704"/>
        <v>0</v>
      </c>
      <c r="K5633">
        <f>J5633*Weighting!$W$17</f>
        <v>0</v>
      </c>
      <c r="M5633" s="14"/>
    </row>
    <row r="5634" spans="1:25" x14ac:dyDescent="0.45">
      <c r="A5634" s="32" t="str">
        <f>IF(Weighting!$P$18&gt;0,B5634,"")</f>
        <v/>
      </c>
      <c r="B5634">
        <f>Weighting!$C$18</f>
        <v>1.6037723571000002</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19</v>
      </c>
      <c r="I5634">
        <f t="shared" si="703"/>
        <v>0</v>
      </c>
      <c r="J5634">
        <f t="shared" si="704"/>
        <v>0</v>
      </c>
      <c r="K5634">
        <f>J5634*Weighting!$W$18</f>
        <v>0</v>
      </c>
      <c r="M5634" s="14"/>
    </row>
    <row r="5635" spans="1:25" x14ac:dyDescent="0.45">
      <c r="A5635" s="32" t="str">
        <f>IF(Weighting!$P$19&gt;0,B5635,"")</f>
        <v/>
      </c>
      <c r="B5635">
        <f>Weighting!$C$19</f>
        <v>1.7094471538000002</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19</v>
      </c>
      <c r="I5635">
        <f t="shared" si="703"/>
        <v>0</v>
      </c>
      <c r="J5635">
        <f t="shared" si="704"/>
        <v>0</v>
      </c>
      <c r="K5635">
        <f>J5635*Weighting!$W$19</f>
        <v>0</v>
      </c>
      <c r="M5635" s="14"/>
    </row>
    <row r="5636" spans="1:25" x14ac:dyDescent="0.45">
      <c r="A5636" s="32" t="str">
        <f>IF(Weighting!$P$20&gt;0,B5636,"")</f>
        <v/>
      </c>
      <c r="B5636">
        <f>Weighting!$C$20</f>
        <v>1.8151219505000002</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19</v>
      </c>
      <c r="I5636">
        <f t="shared" si="703"/>
        <v>0</v>
      </c>
      <c r="J5636">
        <f t="shared" si="704"/>
        <v>0</v>
      </c>
      <c r="K5636">
        <f>J5636*Weighting!$W$20</f>
        <v>0</v>
      </c>
      <c r="M5636" s="14"/>
    </row>
    <row r="5637" spans="1:25" x14ac:dyDescent="0.45">
      <c r="A5637" s="32" t="str">
        <f>IF(Weighting!$P$21&gt;0,B5637,"")</f>
        <v/>
      </c>
      <c r="B5637">
        <f>Weighting!$C$21</f>
        <v>1.9207967472000003</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19</v>
      </c>
      <c r="I5637">
        <f t="shared" si="703"/>
        <v>0</v>
      </c>
      <c r="J5637">
        <f t="shared" si="704"/>
        <v>0</v>
      </c>
      <c r="K5637">
        <f>J5637*Weighting!$W$21</f>
        <v>0</v>
      </c>
      <c r="M5637" s="14"/>
    </row>
    <row r="5638" spans="1:25" x14ac:dyDescent="0.45">
      <c r="A5638" s="32" t="str">
        <f>IF(Weighting!$P$22&gt;0,B5638,"")</f>
        <v/>
      </c>
      <c r="B5638">
        <f>Weighting!$C$22</f>
        <v>2.0264715439000001</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19</v>
      </c>
      <c r="I5638">
        <f t="shared" si="703"/>
        <v>0</v>
      </c>
      <c r="J5638">
        <f t="shared" si="704"/>
        <v>0</v>
      </c>
      <c r="K5638">
        <f>J5638*Weighting!$W$22</f>
        <v>0</v>
      </c>
      <c r="M5638" s="14"/>
    </row>
    <row r="5639" spans="1:25" x14ac:dyDescent="0.45">
      <c r="A5639" s="32" t="str">
        <f>IF(Weighting!$P$23&gt;0,B5639,"")</f>
        <v/>
      </c>
      <c r="B5639">
        <f>Weighting!$C$23</f>
        <v>2.1321463405999999</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19</v>
      </c>
      <c r="I5639">
        <f t="shared" si="703"/>
        <v>0</v>
      </c>
      <c r="J5639">
        <f t="shared" si="704"/>
        <v>0</v>
      </c>
      <c r="K5639">
        <f>J5639*Weighting!$W$23</f>
        <v>0</v>
      </c>
      <c r="M5639" s="14"/>
    </row>
    <row r="5640" spans="1:25" x14ac:dyDescent="0.45">
      <c r="A5640" s="32" t="str">
        <f>IF(Weighting!$P$24&gt;0,B5640,"")</f>
        <v/>
      </c>
      <c r="B5640">
        <f>Weighting!$C$24</f>
        <v>2.2378211372999997</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19</v>
      </c>
      <c r="I5640">
        <f t="shared" si="703"/>
        <v>0</v>
      </c>
      <c r="J5640">
        <f t="shared" si="704"/>
        <v>0</v>
      </c>
      <c r="K5640">
        <f>J5640*Weighting!$W$24</f>
        <v>0</v>
      </c>
      <c r="M5640" s="14"/>
    </row>
    <row r="5641" spans="1:25" x14ac:dyDescent="0.45">
      <c r="A5641" s="32" t="str">
        <f>IF(Weighting!$P$25&gt;0,B5641,"")</f>
        <v/>
      </c>
      <c r="B5641">
        <f>Weighting!$C$25</f>
        <v>2.3434959339999994</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19</v>
      </c>
      <c r="I5641">
        <f t="shared" si="703"/>
        <v>0</v>
      </c>
      <c r="J5641">
        <f t="shared" si="704"/>
        <v>0</v>
      </c>
      <c r="K5641">
        <f>J5641*Weighting!$W$25</f>
        <v>0</v>
      </c>
      <c r="M5641" s="14"/>
    </row>
    <row r="5642" spans="1:25" x14ac:dyDescent="0.45">
      <c r="N5642" s="57"/>
      <c r="O5642"/>
      <c r="P5642"/>
      <c r="Q5642"/>
      <c r="R5642"/>
    </row>
    <row r="5643" spans="1:25" ht="23.15" x14ac:dyDescent="0.6">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0.44444444444444442</v>
      </c>
      <c r="P5643" s="27">
        <f>IF(M5643=FALSE,NA(),SUM(J5646:J5665)/Weighting!$S$5)</f>
        <v>0.6</v>
      </c>
      <c r="Q5643" s="27">
        <f>IF(M5643=FALSE,NA(),SUM(K5646:K5665)/Weighting!$S$6)</f>
        <v>0.52173913043478259</v>
      </c>
      <c r="R5643" s="27">
        <f>IF(M5643=FALSE,NA(),(VLOOKUP(1,G5646:K5665,3,FALSE))/(M5643-1))</f>
        <v>0.22222222222222221</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10</v>
      </c>
    </row>
    <row r="5644" spans="1:25" x14ac:dyDescent="0.45">
      <c r="A5644" s="14" t="s">
        <v>67</v>
      </c>
      <c r="B5644" t="s">
        <v>47</v>
      </c>
      <c r="C5644" t="s">
        <v>5</v>
      </c>
      <c r="D5644" t="s">
        <v>100</v>
      </c>
      <c r="E5644" t="s">
        <v>101</v>
      </c>
      <c r="F5644" t="s">
        <v>102</v>
      </c>
      <c r="G5644" t="s">
        <v>70</v>
      </c>
      <c r="H5644" t="s">
        <v>31</v>
      </c>
      <c r="I5644" t="s">
        <v>32</v>
      </c>
      <c r="J5644" t="s">
        <v>46</v>
      </c>
      <c r="K5644" s="14" t="s">
        <v>45</v>
      </c>
      <c r="M5644" s="14"/>
      <c r="X5644" s="2">
        <v>0</v>
      </c>
      <c r="Y5644" s="2">
        <v>8</v>
      </c>
    </row>
    <row r="5645" spans="1:25" x14ac:dyDescent="0.4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45">
      <c r="A5646" s="32">
        <f>IF(Weighting!$P$6&gt;0,B5646,"")</f>
        <v>0.3356747967</v>
      </c>
      <c r="B5646">
        <f>Weighting!$C$6</f>
        <v>0.3356747967</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4</v>
      </c>
      <c r="I5646">
        <f>H5646-H5645</f>
        <v>4</v>
      </c>
      <c r="J5646">
        <f>IF(I5646=0,0,1)</f>
        <v>1</v>
      </c>
      <c r="K5646">
        <f>J5646*Weighting!$W$6</f>
        <v>1</v>
      </c>
      <c r="M5646" s="14"/>
    </row>
    <row r="5647" spans="1:25" x14ac:dyDescent="0.45">
      <c r="A5647" s="32">
        <f>IF(Weighting!$P$7&gt;0,B5647,"")</f>
        <v>0.44134959340000002</v>
      </c>
      <c r="B5647">
        <f>Weighting!$C$7</f>
        <v>0.44134959340000002</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5</v>
      </c>
      <c r="I5647">
        <f t="shared" ref="I5647:I5665" si="706">H5647-H5646</f>
        <v>1</v>
      </c>
      <c r="J5647">
        <f>IF(I5647=0,0,1)</f>
        <v>1</v>
      </c>
      <c r="K5647">
        <f>J5647*Weighting!$W$7</f>
        <v>2</v>
      </c>
      <c r="M5647" s="14"/>
    </row>
    <row r="5648" spans="1:25" x14ac:dyDescent="0.45">
      <c r="A5648" s="32">
        <f>IF(Weighting!$P$8&gt;0,B5648,"")</f>
        <v>0.54702439010000004</v>
      </c>
      <c r="B5648">
        <f>Weighting!$C$8</f>
        <v>0.54702439010000004</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5</v>
      </c>
      <c r="I5648">
        <f t="shared" si="706"/>
        <v>0</v>
      </c>
      <c r="J5648">
        <f t="shared" ref="J5648:J5665" si="707">IF(I5648=0,0,1)</f>
        <v>0</v>
      </c>
      <c r="K5648">
        <f>J5648*Weighting!$W$8</f>
        <v>0</v>
      </c>
      <c r="M5648" s="14"/>
    </row>
    <row r="5649" spans="1:13" x14ac:dyDescent="0.45">
      <c r="A5649" s="32">
        <f>IF(Weighting!$P$9&gt;0,B5649,"")</f>
        <v>0.65269918680000005</v>
      </c>
      <c r="B5649" s="50">
        <f>Weighting!$C$9</f>
        <v>0.65269918680000005</v>
      </c>
      <c r="C5649">
        <f>Weighting!$F$9</f>
        <v>0</v>
      </c>
      <c r="D5649" t="b">
        <f>IF(C5649=1,'Data Transformation'!$G$3+0.5*'Data Transformation'!$W$25,IF(C5650=1,D5650-'Data Transformation'!$W$25,FALSE))</f>
        <v>0</v>
      </c>
      <c r="E5649" t="str">
        <f t="array" ref="E5649">IF(ISLOGICAL(D5649),"",FREQUENCY(IF('Data Transformation'!$B$425:$B$8425='Bin Analysis'!$B5643,'Data Transformation'!$G$425:$G$8425),D5649))</f>
        <v/>
      </c>
      <c r="F5649" t="str">
        <f t="shared" si="705"/>
        <v/>
      </c>
      <c r="G5649">
        <f>Weighting!$H$9</f>
        <v>0</v>
      </c>
      <c r="H5649">
        <f t="array" ref="H5649">FREQUENCY(IF('Data Transformation'!$B$4:$B$8425=B5643,'Data Transformation'!$G$4:$G$8425),'Bin Analysis'!$B5649)</f>
        <v>5</v>
      </c>
      <c r="I5649">
        <f t="shared" si="706"/>
        <v>0</v>
      </c>
      <c r="J5649">
        <f t="shared" si="707"/>
        <v>0</v>
      </c>
      <c r="K5649">
        <f>J5649*Weighting!$W$9</f>
        <v>0</v>
      </c>
      <c r="M5649" s="14"/>
    </row>
    <row r="5650" spans="1:13" x14ac:dyDescent="0.45">
      <c r="A5650" s="32">
        <f>IF(Weighting!$P$10&gt;0,B5650,"")</f>
        <v>0.75837398350000007</v>
      </c>
      <c r="B5650">
        <f>Weighting!$C$10</f>
        <v>0.75837398350000007</v>
      </c>
      <c r="C5650">
        <f>Weighting!$F$10</f>
        <v>0</v>
      </c>
      <c r="D5650" t="b">
        <f>IF(C5650=1,'Data Transformation'!$G$3+0.5*'Data Transformation'!$W$25,IF(C5651=1,D5651-'Data Transformation'!$W$25,FALSE))</f>
        <v>0</v>
      </c>
      <c r="E5650" t="str">
        <f t="array" ref="E5650">IF(ISLOGICAL(D5650),"",FREQUENCY(IF('Data Transformation'!$B$425:$B$8425='Bin Analysis'!$B5643,'Data Transformation'!$G$425:$G$8425),D5650))</f>
        <v/>
      </c>
      <c r="F5650" t="str">
        <f t="shared" si="705"/>
        <v/>
      </c>
      <c r="G5650">
        <f>Weighting!$H$10</f>
        <v>0</v>
      </c>
      <c r="H5650">
        <f t="array" ref="H5650">FREQUENCY(IF('Data Transformation'!$B$4:$B$8425=B5643,'Data Transformation'!$G$4:$G$8425),'Bin Analysis'!$B5650)</f>
        <v>10</v>
      </c>
      <c r="I5650">
        <f t="shared" si="706"/>
        <v>5</v>
      </c>
      <c r="J5650">
        <f t="shared" si="707"/>
        <v>1</v>
      </c>
      <c r="K5650">
        <f>J5650*Weighting!$W$10</f>
        <v>3</v>
      </c>
      <c r="M5650" s="14"/>
    </row>
    <row r="5651" spans="1:13" x14ac:dyDescent="0.45">
      <c r="A5651" s="32">
        <f>IF(Weighting!$P$11&gt;0,B5651,"")</f>
        <v>0.86404878020000009</v>
      </c>
      <c r="B5651">
        <f>Weighting!$C$11</f>
        <v>0.86404878020000009</v>
      </c>
      <c r="C5651">
        <f>Weighting!$F$11</f>
        <v>0</v>
      </c>
      <c r="D5651" t="b">
        <f>IF(C5651=1,'Data Transformation'!$G$3+0.5*'Data Transformation'!$W$25,IF(C5652=1,D5652-'Data Transformation'!$W$25,FALSE))</f>
        <v>0</v>
      </c>
      <c r="E5651" t="str">
        <f t="array" ref="E5651">IF(ISLOGICAL(D5651),"",FREQUENCY(IF('Data Transformation'!$B$425:$B$8425='Bin Analysis'!$B5643,'Data Transformation'!$G$425:$G$8425),D5651))</f>
        <v/>
      </c>
      <c r="F5651" t="str">
        <f t="shared" si="705"/>
        <v/>
      </c>
      <c r="G5651">
        <f>Weighting!$H$11</f>
        <v>0</v>
      </c>
      <c r="H5651">
        <f t="array" ref="H5651">FREQUENCY(IF('Data Transformation'!$B$4:$B$8425=B5643,'Data Transformation'!$G$4:$G$8425),'Bin Analysis'!$B5651)</f>
        <v>14</v>
      </c>
      <c r="I5651">
        <f t="shared" si="706"/>
        <v>4</v>
      </c>
      <c r="J5651">
        <f t="shared" si="707"/>
        <v>1</v>
      </c>
      <c r="K5651">
        <f>J5651*Weighting!$W$11</f>
        <v>3</v>
      </c>
      <c r="M5651" s="14"/>
    </row>
    <row r="5652" spans="1:13" x14ac:dyDescent="0.45">
      <c r="A5652" s="32">
        <f>IF(Weighting!$P$12&gt;0,B5652,"")</f>
        <v>0.96972357690000011</v>
      </c>
      <c r="B5652">
        <f>Weighting!$C$12</f>
        <v>0.96972357690000011</v>
      </c>
      <c r="C5652">
        <f>Weighting!$F$12</f>
        <v>0</v>
      </c>
      <c r="D5652">
        <f>IF(C5652=1,'Data Transformation'!$G$3+0.5*'Data Transformation'!$W$25,IF(C5653=1,D5653-'Data Transformation'!$W$25,FALSE))</f>
        <v>0.76999999999999991</v>
      </c>
      <c r="E5652">
        <f t="array" ref="E5652">IF(ISLOGICAL(D5652),"",FREQUENCY(IF('Data Transformation'!$B$425:$B$8425='Bin Analysis'!$B5643,'Data Transformation'!$G$425:$G$8425),D5652))</f>
        <v>10</v>
      </c>
      <c r="F5652" t="e">
        <f t="shared" si="705"/>
        <v>#VALUE!</v>
      </c>
      <c r="G5652">
        <f>Weighting!$H$12</f>
        <v>0</v>
      </c>
      <c r="H5652">
        <f t="array" ref="H5652">FREQUENCY(IF('Data Transformation'!$B$4:$B$8425=B5643,'Data Transformation'!$G$4:$G$8425),'Bin Analysis'!$B5652)</f>
        <v>17</v>
      </c>
      <c r="I5652">
        <f t="shared" si="706"/>
        <v>3</v>
      </c>
      <c r="J5652">
        <f t="shared" si="707"/>
        <v>1</v>
      </c>
      <c r="K5652">
        <f>J5652*Weighting!$W$12</f>
        <v>2</v>
      </c>
      <c r="M5652" s="14"/>
    </row>
    <row r="5653" spans="1:13" x14ac:dyDescent="0.45">
      <c r="A5653" s="32">
        <f>IF(Weighting!$P$13&gt;0,B5653,"")</f>
        <v>1.0753983736000001</v>
      </c>
      <c r="B5653">
        <f>Weighting!$C$13</f>
        <v>1.0753983736000001</v>
      </c>
      <c r="C5653">
        <f>Weighting!$F$13</f>
        <v>1</v>
      </c>
      <c r="D5653">
        <f>IF(C5653=1,'Data Transformation'!$G$3+0.5*'Data Transformation'!$W$25,IF(C5654=1,D5654-'Data Transformation'!$W$25,FALSE))</f>
        <v>1.17</v>
      </c>
      <c r="E5653">
        <f t="array" ref="E5653">IF(ISLOGICAL(D5653),"",FREQUENCY(IF('Data Transformation'!$B$425:$B$8425='Bin Analysis'!$B5643,'Data Transformation'!$G$425:$G$8425),D5653))</f>
        <v>18</v>
      </c>
      <c r="F5653">
        <f t="shared" si="705"/>
        <v>8</v>
      </c>
      <c r="G5653">
        <f>Weighting!$H$13</f>
        <v>0</v>
      </c>
      <c r="H5653">
        <f t="array" ref="H5653">FREQUENCY(IF('Data Transformation'!$B$4:$B$8425=B5643,'Data Transformation'!$G$4:$G$8425),'Bin Analysis'!$B5653)</f>
        <v>19</v>
      </c>
      <c r="I5653">
        <f t="shared" si="706"/>
        <v>2</v>
      </c>
      <c r="J5653">
        <f t="shared" si="707"/>
        <v>1</v>
      </c>
      <c r="K5653">
        <f>J5653*Weighting!$W$13</f>
        <v>1</v>
      </c>
      <c r="M5653" s="14"/>
    </row>
    <row r="5654" spans="1:13" x14ac:dyDescent="0.45">
      <c r="A5654" s="32">
        <f>IF(Weighting!$P$14&gt;0,B5654,"")</f>
        <v>1.1810731703000001</v>
      </c>
      <c r="B5654">
        <f>Weighting!$C$14</f>
        <v>1.1810731703000001</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45">
      <c r="A5655" s="32">
        <f>IF(Weighting!$P$15&gt;0,B5655,"")</f>
        <v>1.2867489670000001</v>
      </c>
      <c r="B5655">
        <f>Weighting!$C$15</f>
        <v>1.2867489670000001</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45">
      <c r="A5656" s="32" t="str">
        <f>IF(Weighting!$P$16&gt;0,B5656,"")</f>
        <v/>
      </c>
      <c r="B5656">
        <f>Weighting!$C$16</f>
        <v>1.3924227637000002</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45">
      <c r="A5657" s="32" t="str">
        <f>IF(Weighting!$P$17&gt;0,B5657,"")</f>
        <v/>
      </c>
      <c r="B5657">
        <f>Weighting!$C$17</f>
        <v>1.4980975604000002</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45">
      <c r="A5658" s="32" t="str">
        <f>IF(Weighting!$P$18&gt;0,B5658,"")</f>
        <v/>
      </c>
      <c r="B5658">
        <f>Weighting!$C$18</f>
        <v>1.6037723571000002</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45">
      <c r="A5659" s="32" t="str">
        <f>IF(Weighting!$P$19&gt;0,B5659,"")</f>
        <v/>
      </c>
      <c r="B5659">
        <f>Weighting!$C$19</f>
        <v>1.7094471538000002</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45">
      <c r="A5660" s="32" t="str">
        <f>IF(Weighting!$P$20&gt;0,B5660,"")</f>
        <v/>
      </c>
      <c r="B5660">
        <f>Weighting!$C$20</f>
        <v>1.8151219505000002</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45">
      <c r="A5661" s="32" t="str">
        <f>IF(Weighting!$P$21&gt;0,B5661,"")</f>
        <v/>
      </c>
      <c r="B5661">
        <f>Weighting!$C$21</f>
        <v>1.9207967472000003</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45">
      <c r="A5662" s="32" t="str">
        <f>IF(Weighting!$P$22&gt;0,B5662,"")</f>
        <v/>
      </c>
      <c r="B5662">
        <f>Weighting!$C$22</f>
        <v>2.0264715439000001</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45">
      <c r="A5663" s="32" t="str">
        <f>IF(Weighting!$P$23&gt;0,B5663,"")</f>
        <v/>
      </c>
      <c r="B5663">
        <f>Weighting!$C$23</f>
        <v>2.1321463405999999</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45">
      <c r="A5664" s="32" t="str">
        <f>IF(Weighting!$P$24&gt;0,B5664,"")</f>
        <v/>
      </c>
      <c r="B5664">
        <f>Weighting!$C$24</f>
        <v>2.2378211372999997</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45">
      <c r="A5665" s="32" t="str">
        <f>IF(Weighting!$P$25&gt;0,B5665,"")</f>
        <v/>
      </c>
      <c r="B5665">
        <f>Weighting!$C$25</f>
        <v>2.3434959339999994</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45">
      <c r="O5666"/>
      <c r="P5666"/>
      <c r="Q5666"/>
      <c r="R5666"/>
    </row>
    <row r="5667" spans="1:25" ht="23.15" x14ac:dyDescent="0.6">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0.89473684210526316</v>
      </c>
      <c r="P5667" s="27">
        <f>IF(M5667=FALSE,NA(),SUM(J5670:J5689)/Weighting!$S$5)</f>
        <v>0.6</v>
      </c>
      <c r="Q5667" s="27">
        <f>IF(M5667=FALSE,NA(),SUM(K5670:K5689)/Weighting!$S$6)</f>
        <v>0.52173913043478259</v>
      </c>
      <c r="R5667" s="27">
        <f>IF(M5667=FALSE,NA(),(VLOOKUP(1,G5670:K5689,3,FALSE))/(M5667-1))</f>
        <v>5.2631578947368418E-2</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2</v>
      </c>
    </row>
    <row r="5668" spans="1:25" x14ac:dyDescent="0.45">
      <c r="A5668" s="14" t="s">
        <v>67</v>
      </c>
      <c r="B5668" t="s">
        <v>47</v>
      </c>
      <c r="C5668" t="s">
        <v>5</v>
      </c>
      <c r="D5668" t="s">
        <v>100</v>
      </c>
      <c r="E5668" t="s">
        <v>101</v>
      </c>
      <c r="F5668" t="s">
        <v>102</v>
      </c>
      <c r="G5668" t="s">
        <v>70</v>
      </c>
      <c r="H5668" t="s">
        <v>31</v>
      </c>
      <c r="I5668" t="s">
        <v>32</v>
      </c>
      <c r="J5668" t="s">
        <v>46</v>
      </c>
      <c r="K5668" s="14" t="s">
        <v>45</v>
      </c>
      <c r="M5668" s="14"/>
      <c r="X5668" s="2">
        <v>0</v>
      </c>
      <c r="Y5668" s="2">
        <v>17</v>
      </c>
    </row>
    <row r="5669" spans="1:25" x14ac:dyDescent="0.4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45">
      <c r="A5670" s="32">
        <f>IF(Weighting!$P$6&gt;0,B5670,"")</f>
        <v>0.3356747967</v>
      </c>
      <c r="B5670">
        <f>Weighting!$C$6</f>
        <v>0.3356747967</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1</v>
      </c>
      <c r="I5670">
        <f>H5670-H5669</f>
        <v>1</v>
      </c>
      <c r="J5670">
        <f>IF(I5670=0,0,1)</f>
        <v>1</v>
      </c>
      <c r="K5670">
        <f>J5670*Weighting!$W$6</f>
        <v>1</v>
      </c>
      <c r="M5670" s="14"/>
    </row>
    <row r="5671" spans="1:25" x14ac:dyDescent="0.45">
      <c r="A5671" s="32">
        <f>IF(Weighting!$P$7&gt;0,B5671,"")</f>
        <v>0.44134959340000002</v>
      </c>
      <c r="B5671">
        <f>Weighting!$C$7</f>
        <v>0.44134959340000002</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1</v>
      </c>
      <c r="I5671">
        <f t="shared" ref="I5671:I5689" si="709">H5671-H5670</f>
        <v>0</v>
      </c>
      <c r="J5671">
        <f>IF(I5671=0,0,1)</f>
        <v>0</v>
      </c>
      <c r="K5671">
        <f>J5671*Weighting!$W$7</f>
        <v>0</v>
      </c>
      <c r="M5671" s="14"/>
    </row>
    <row r="5672" spans="1:25" x14ac:dyDescent="0.45">
      <c r="A5672" s="32">
        <f>IF(Weighting!$P$8&gt;0,B5672,"")</f>
        <v>0.54702439010000004</v>
      </c>
      <c r="B5672">
        <f>Weighting!$C$8</f>
        <v>0.54702439010000004</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1</v>
      </c>
      <c r="I5672">
        <f t="shared" si="709"/>
        <v>0</v>
      </c>
      <c r="J5672">
        <f t="shared" ref="J5672:J5689" si="710">IF(I5672=0,0,1)</f>
        <v>0</v>
      </c>
      <c r="K5672">
        <f>J5672*Weighting!$W$8</f>
        <v>0</v>
      </c>
      <c r="M5672" s="14"/>
    </row>
    <row r="5673" spans="1:25" x14ac:dyDescent="0.45">
      <c r="A5673" s="32">
        <f>IF(Weighting!$P$9&gt;0,B5673,"")</f>
        <v>0.65269918680000005</v>
      </c>
      <c r="B5673" s="50">
        <f>Weighting!$C$9</f>
        <v>0.65269918680000005</v>
      </c>
      <c r="C5673">
        <f>Weighting!$F$9</f>
        <v>0</v>
      </c>
      <c r="D5673" t="b">
        <f>IF(C5673=1,'Data Transformation'!$G$3+0.5*'Data Transformation'!$W$25,IF(C5674=1,D5674-'Data Transformation'!$W$25,FALSE))</f>
        <v>0</v>
      </c>
      <c r="E5673" t="str">
        <f t="array" ref="E5673">IF(ISLOGICAL(D5673),"",FREQUENCY(IF('Data Transformation'!$B$425:$B$8425='Bin Analysis'!$B5667,'Data Transformation'!$G$425:$G$8425),D5673))</f>
        <v/>
      </c>
      <c r="F5673" t="str">
        <f t="shared" si="708"/>
        <v/>
      </c>
      <c r="G5673">
        <f>Weighting!$H$9</f>
        <v>0</v>
      </c>
      <c r="H5673">
        <f t="array" ref="H5673">FREQUENCY(IF('Data Transformation'!$B$4:$B$8425=B5667,'Data Transformation'!$G$4:$G$8425),'Bin Analysis'!$B5673)</f>
        <v>2</v>
      </c>
      <c r="I5673">
        <f t="shared" si="709"/>
        <v>1</v>
      </c>
      <c r="J5673">
        <f t="shared" si="710"/>
        <v>1</v>
      </c>
      <c r="K5673">
        <f>J5673*Weighting!$W$9</f>
        <v>3</v>
      </c>
      <c r="M5673" s="14"/>
    </row>
    <row r="5674" spans="1:25" x14ac:dyDescent="0.45">
      <c r="A5674" s="32">
        <f>IF(Weighting!$P$10&gt;0,B5674,"")</f>
        <v>0.75837398350000007</v>
      </c>
      <c r="B5674">
        <f>Weighting!$C$10</f>
        <v>0.75837398350000007</v>
      </c>
      <c r="C5674">
        <f>Weighting!$F$10</f>
        <v>0</v>
      </c>
      <c r="D5674" t="b">
        <f>IF(C5674=1,'Data Transformation'!$G$3+0.5*'Data Transformation'!$W$25,IF(C5675=1,D5675-'Data Transformation'!$W$25,FALSE))</f>
        <v>0</v>
      </c>
      <c r="E5674" t="str">
        <f t="array" ref="E5674">IF(ISLOGICAL(D5674),"",FREQUENCY(IF('Data Transformation'!$B$425:$B$8425='Bin Analysis'!$B5667,'Data Transformation'!$G$425:$G$8425),D5674))</f>
        <v/>
      </c>
      <c r="F5674" t="str">
        <f t="shared" si="708"/>
        <v/>
      </c>
      <c r="G5674">
        <f>Weighting!$H$10</f>
        <v>0</v>
      </c>
      <c r="H5674">
        <f t="array" ref="H5674">FREQUENCY(IF('Data Transformation'!$B$4:$B$8425=B5667,'Data Transformation'!$G$4:$G$8425),'Bin Analysis'!$B5674)</f>
        <v>2</v>
      </c>
      <c r="I5674">
        <f t="shared" si="709"/>
        <v>0</v>
      </c>
      <c r="J5674">
        <f t="shared" si="710"/>
        <v>0</v>
      </c>
      <c r="K5674">
        <f>J5674*Weighting!$W$10</f>
        <v>0</v>
      </c>
      <c r="M5674" s="14"/>
    </row>
    <row r="5675" spans="1:25" x14ac:dyDescent="0.45">
      <c r="A5675" s="32">
        <f>IF(Weighting!$P$11&gt;0,B5675,"")</f>
        <v>0.86404878020000009</v>
      </c>
      <c r="B5675">
        <f>Weighting!$C$11</f>
        <v>0.86404878020000009</v>
      </c>
      <c r="C5675">
        <f>Weighting!$F$11</f>
        <v>0</v>
      </c>
      <c r="D5675" t="b">
        <f>IF(C5675=1,'Data Transformation'!$G$3+0.5*'Data Transformation'!$W$25,IF(C5676=1,D5676-'Data Transformation'!$W$25,FALSE))</f>
        <v>0</v>
      </c>
      <c r="E5675" t="str">
        <f t="array" ref="E5675">IF(ISLOGICAL(D5675),"",FREQUENCY(IF('Data Transformation'!$B$425:$B$8425='Bin Analysis'!$B5667,'Data Transformation'!$G$425:$G$8425),D5675))</f>
        <v/>
      </c>
      <c r="F5675" t="str">
        <f t="shared" si="708"/>
        <v/>
      </c>
      <c r="G5675">
        <f>Weighting!$H$11</f>
        <v>0</v>
      </c>
      <c r="H5675">
        <f t="array" ref="H5675">FREQUENCY(IF('Data Transformation'!$B$4:$B$8425=B5667,'Data Transformation'!$G$4:$G$8425),'Bin Analysis'!$B5675)</f>
        <v>3</v>
      </c>
      <c r="I5675">
        <f t="shared" si="709"/>
        <v>1</v>
      </c>
      <c r="J5675">
        <f t="shared" si="710"/>
        <v>1</v>
      </c>
      <c r="K5675">
        <f>J5675*Weighting!$W$11</f>
        <v>3</v>
      </c>
      <c r="M5675" s="14"/>
    </row>
    <row r="5676" spans="1:25" x14ac:dyDescent="0.45">
      <c r="A5676" s="32">
        <f>IF(Weighting!$P$12&gt;0,B5676,"")</f>
        <v>0.96972357690000011</v>
      </c>
      <c r="B5676">
        <f>Weighting!$C$12</f>
        <v>0.96972357690000011</v>
      </c>
      <c r="C5676">
        <f>Weighting!$F$12</f>
        <v>0</v>
      </c>
      <c r="D5676">
        <f>IF(C5676=1,'Data Transformation'!$G$3+0.5*'Data Transformation'!$W$25,IF(C5677=1,D5677-'Data Transformation'!$W$25,FALSE))</f>
        <v>0.76999999999999991</v>
      </c>
      <c r="E5676">
        <f t="array" ref="E5676">IF(ISLOGICAL(D5676),"",FREQUENCY(IF('Data Transformation'!$B$425:$B$8425='Bin Analysis'!$B5667,'Data Transformation'!$G$425:$G$8425),D5676))</f>
        <v>2</v>
      </c>
      <c r="F5676" t="e">
        <f t="shared" si="708"/>
        <v>#VALUE!</v>
      </c>
      <c r="G5676">
        <f>Weighting!$H$12</f>
        <v>0</v>
      </c>
      <c r="H5676">
        <f t="array" ref="H5676">FREQUENCY(IF('Data Transformation'!$B$4:$B$8425=B5667,'Data Transformation'!$G$4:$G$8425),'Bin Analysis'!$B5676)</f>
        <v>10</v>
      </c>
      <c r="I5676">
        <f t="shared" si="709"/>
        <v>7</v>
      </c>
      <c r="J5676">
        <f t="shared" si="710"/>
        <v>1</v>
      </c>
      <c r="K5676">
        <f>J5676*Weighting!$W$12</f>
        <v>2</v>
      </c>
      <c r="M5676" s="14"/>
    </row>
    <row r="5677" spans="1:25" x14ac:dyDescent="0.45">
      <c r="A5677" s="32">
        <f>IF(Weighting!$P$13&gt;0,B5677,"")</f>
        <v>1.0753983736000001</v>
      </c>
      <c r="B5677">
        <f>Weighting!$C$13</f>
        <v>1.0753983736000001</v>
      </c>
      <c r="C5677">
        <f>Weighting!$F$13</f>
        <v>1</v>
      </c>
      <c r="D5677">
        <f>IF(C5677=1,'Data Transformation'!$G$3+0.5*'Data Transformation'!$W$25,IF(C5678=1,D5678-'Data Transformation'!$W$25,FALSE))</f>
        <v>1.17</v>
      </c>
      <c r="E5677">
        <f t="array" ref="E5677">IF(ISLOGICAL(D5677),"",FREQUENCY(IF('Data Transformation'!$B$425:$B$8425='Bin Analysis'!$B5667,'Data Transformation'!$G$425:$G$8425),D5677))</f>
        <v>19</v>
      </c>
      <c r="F5677">
        <f t="shared" si="708"/>
        <v>17</v>
      </c>
      <c r="G5677">
        <f>Weighting!$H$13</f>
        <v>0</v>
      </c>
      <c r="H5677">
        <f t="array" ref="H5677">FREQUENCY(IF('Data Transformation'!$B$4:$B$8425=B5667,'Data Transformation'!$G$4:$G$8425),'Bin Analysis'!$B5677)</f>
        <v>19</v>
      </c>
      <c r="I5677">
        <f t="shared" si="709"/>
        <v>9</v>
      </c>
      <c r="J5677">
        <f t="shared" si="710"/>
        <v>1</v>
      </c>
      <c r="K5677">
        <f>J5677*Weighting!$W$13</f>
        <v>1</v>
      </c>
      <c r="M5677" s="14"/>
    </row>
    <row r="5678" spans="1:25" x14ac:dyDescent="0.45">
      <c r="A5678" s="32">
        <f>IF(Weighting!$P$14&gt;0,B5678,"")</f>
        <v>1.1810731703000001</v>
      </c>
      <c r="B5678">
        <f>Weighting!$C$14</f>
        <v>1.1810731703000001</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1</v>
      </c>
      <c r="J5678">
        <f t="shared" si="710"/>
        <v>1</v>
      </c>
      <c r="K5678">
        <f>J5678*Weighting!$W$14</f>
        <v>2</v>
      </c>
      <c r="M5678" s="14"/>
    </row>
    <row r="5679" spans="1:25" x14ac:dyDescent="0.45">
      <c r="A5679" s="32">
        <f>IF(Weighting!$P$15&gt;0,B5679,"")</f>
        <v>1.2867489670000001</v>
      </c>
      <c r="B5679">
        <f>Weighting!$C$15</f>
        <v>1.2867489670000001</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45">
      <c r="A5680" s="32" t="str">
        <f>IF(Weighting!$P$16&gt;0,B5680,"")</f>
        <v/>
      </c>
      <c r="B5680">
        <f>Weighting!$C$16</f>
        <v>1.3924227637000002</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45">
      <c r="A5681" s="32" t="str">
        <f>IF(Weighting!$P$17&gt;0,B5681,"")</f>
        <v/>
      </c>
      <c r="B5681">
        <f>Weighting!$C$17</f>
        <v>1.4980975604000002</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45">
      <c r="A5682" s="32" t="str">
        <f>IF(Weighting!$P$18&gt;0,B5682,"")</f>
        <v/>
      </c>
      <c r="B5682">
        <f>Weighting!$C$18</f>
        <v>1.6037723571000002</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45">
      <c r="A5683" s="32" t="str">
        <f>IF(Weighting!$P$19&gt;0,B5683,"")</f>
        <v/>
      </c>
      <c r="B5683">
        <f>Weighting!$C$19</f>
        <v>1.7094471538000002</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45">
      <c r="A5684" s="32" t="str">
        <f>IF(Weighting!$P$20&gt;0,B5684,"")</f>
        <v/>
      </c>
      <c r="B5684">
        <f>Weighting!$C$20</f>
        <v>1.8151219505000002</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45">
      <c r="A5685" s="32" t="str">
        <f>IF(Weighting!$P$21&gt;0,B5685,"")</f>
        <v/>
      </c>
      <c r="B5685">
        <f>Weighting!$C$21</f>
        <v>1.9207967472000003</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45">
      <c r="A5686" s="32" t="str">
        <f>IF(Weighting!$P$22&gt;0,B5686,"")</f>
        <v/>
      </c>
      <c r="B5686">
        <f>Weighting!$C$22</f>
        <v>2.0264715439000001</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45">
      <c r="A5687" s="32" t="str">
        <f>IF(Weighting!$P$23&gt;0,B5687,"")</f>
        <v/>
      </c>
      <c r="B5687">
        <f>Weighting!$C$23</f>
        <v>2.1321463405999999</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45">
      <c r="A5688" s="32" t="str">
        <f>IF(Weighting!$P$24&gt;0,B5688,"")</f>
        <v/>
      </c>
      <c r="B5688">
        <f>Weighting!$C$24</f>
        <v>2.2378211372999997</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45">
      <c r="A5689" s="32" t="str">
        <f>IF(Weighting!$P$25&gt;0,B5689,"")</f>
        <v/>
      </c>
      <c r="B5689">
        <f>Weighting!$C$25</f>
        <v>2.3434959339999994</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45">
      <c r="O5690"/>
      <c r="P5690"/>
      <c r="Q5690"/>
      <c r="R5690"/>
    </row>
    <row r="5691" spans="1:25" ht="23.15" x14ac:dyDescent="0.6">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20</v>
      </c>
      <c r="N5691" s="27">
        <f>IF('Input and Summary Results'!$J$16="minimum",'Bin Analysis'!X5692/(M5691-1),'Bin Analysis'!Y5691/('Bin Analysis'!M5691-1))</f>
        <v>0</v>
      </c>
      <c r="O5691" s="27">
        <f>IF(M5691=FALSE,NA(),(VLOOKUP(1,C5694:K5713,4,FALSE))/(M5691-1))</f>
        <v>0</v>
      </c>
      <c r="P5691" s="27">
        <f>IF(M5691=FALSE,NA(),SUM(J5694:J5713)/Weighting!$S$5)</f>
        <v>0.2</v>
      </c>
      <c r="Q5691" s="27">
        <f>IF(M5691=FALSE,NA(),SUM(K5694:K5713)/Weighting!$S$6)</f>
        <v>8.6956521739130432E-2</v>
      </c>
      <c r="R5691" s="27">
        <f>IF(M5691=FALSE,NA(),(VLOOKUP(1,G5694:K5713,3,FALSE))/(M5691-1))</f>
        <v>1</v>
      </c>
      <c r="S5691" s="22" t="str">
        <f>IF(M5691=FALSE,NA(),IF(SUM(J5694:J5713)=2,"yes","no"))</f>
        <v>yes</v>
      </c>
      <c r="X5691" s="2" cm="2">
        <f t="array" ref="X5691:X5692">FREQUENCY(IF('Data Transformation'!$B$425:$B$6424='Bin Analysis'!L5691,'Data Transformation'!$G$425:$G$6424),'Data Transformation'!$U$11)</f>
        <v>19</v>
      </c>
      <c r="Y5691" s="2" cm="2">
        <f t="array" ref="Y5691:Y5692">FREQUENCY(IF('Data Transformation'!$B$425:$B$6424='Bin Analysis'!L5691,'Data Transformation'!$G$425:$G$6424),'Data Transformation'!$U$12)</f>
        <v>19</v>
      </c>
    </row>
    <row r="5692" spans="1:25" x14ac:dyDescent="0.45">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4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45">
      <c r="A5694" s="32">
        <f>IF(Weighting!$P$6&gt;0,B5694,"")</f>
        <v>0.3356747967</v>
      </c>
      <c r="B5694">
        <f>Weighting!$C$6</f>
        <v>0.3356747967</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19</v>
      </c>
      <c r="I5694">
        <f>H5694-H5693</f>
        <v>19</v>
      </c>
      <c r="J5694">
        <f>IF(I5694=0,0,1)</f>
        <v>1</v>
      </c>
      <c r="K5694">
        <f>J5694*Weighting!$W$6</f>
        <v>1</v>
      </c>
      <c r="M5694" s="14"/>
    </row>
    <row r="5695" spans="1:25" x14ac:dyDescent="0.45">
      <c r="A5695" s="32">
        <f>IF(Weighting!$P$7&gt;0,B5695,"")</f>
        <v>0.44134959340000002</v>
      </c>
      <c r="B5695">
        <f>Weighting!$C$7</f>
        <v>0.44134959340000002</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19</v>
      </c>
      <c r="I5695">
        <f t="shared" ref="I5695:I5713" si="712">H5695-H5694</f>
        <v>0</v>
      </c>
      <c r="J5695">
        <f>IF(I5695=0,0,1)</f>
        <v>0</v>
      </c>
      <c r="K5695">
        <f>J5695*Weighting!$W$7</f>
        <v>0</v>
      </c>
      <c r="M5695" s="14"/>
    </row>
    <row r="5696" spans="1:25" x14ac:dyDescent="0.45">
      <c r="A5696" s="32">
        <f>IF(Weighting!$P$8&gt;0,B5696,"")</f>
        <v>0.54702439010000004</v>
      </c>
      <c r="B5696">
        <f>Weighting!$C$8</f>
        <v>0.54702439010000004</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19</v>
      </c>
      <c r="I5696">
        <f t="shared" si="712"/>
        <v>0</v>
      </c>
      <c r="J5696">
        <f t="shared" ref="J5696:J5713" si="713">IF(I5696=0,0,1)</f>
        <v>0</v>
      </c>
      <c r="K5696">
        <f>J5696*Weighting!$W$8</f>
        <v>0</v>
      </c>
      <c r="M5696" s="14"/>
    </row>
    <row r="5697" spans="1:13" x14ac:dyDescent="0.45">
      <c r="A5697" s="32">
        <f>IF(Weighting!$P$9&gt;0,B5697,"")</f>
        <v>0.65269918680000005</v>
      </c>
      <c r="B5697" s="50">
        <f>Weighting!$C$9</f>
        <v>0.65269918680000005</v>
      </c>
      <c r="C5697">
        <f>Weighting!$F$9</f>
        <v>0</v>
      </c>
      <c r="D5697" t="b">
        <f>IF(C5697=1,'Data Transformation'!$G$3+0.5*'Data Transformation'!$W$25,IF(C5698=1,D5698-'Data Transformation'!$W$25,FALSE))</f>
        <v>0</v>
      </c>
      <c r="E5697" t="str">
        <f t="array" ref="E5697">IF(ISLOGICAL(D5697),"",FREQUENCY(IF('Data Transformation'!$B$425:$B$8425='Bin Analysis'!$B5691,'Data Transformation'!$G$425:$G$8425),D5697))</f>
        <v/>
      </c>
      <c r="F5697" t="str">
        <f t="shared" si="711"/>
        <v/>
      </c>
      <c r="G5697">
        <f>Weighting!$H$9</f>
        <v>0</v>
      </c>
      <c r="H5697">
        <f t="array" ref="H5697">FREQUENCY(IF('Data Transformation'!$B$4:$B$8425=B5691,'Data Transformation'!$G$4:$G$8425),'Bin Analysis'!$B5697)</f>
        <v>19</v>
      </c>
      <c r="I5697">
        <f t="shared" si="712"/>
        <v>0</v>
      </c>
      <c r="J5697">
        <f t="shared" si="713"/>
        <v>0</v>
      </c>
      <c r="K5697">
        <f>J5697*Weighting!$W$9</f>
        <v>0</v>
      </c>
      <c r="M5697" s="14"/>
    </row>
    <row r="5698" spans="1:13" x14ac:dyDescent="0.45">
      <c r="A5698" s="32">
        <f>IF(Weighting!$P$10&gt;0,B5698,"")</f>
        <v>0.75837398350000007</v>
      </c>
      <c r="B5698">
        <f>Weighting!$C$10</f>
        <v>0.75837398350000007</v>
      </c>
      <c r="C5698">
        <f>Weighting!$F$10</f>
        <v>0</v>
      </c>
      <c r="D5698" t="b">
        <f>IF(C5698=1,'Data Transformation'!$G$3+0.5*'Data Transformation'!$W$25,IF(C5699=1,D5699-'Data Transformation'!$W$25,FALSE))</f>
        <v>0</v>
      </c>
      <c r="E5698" t="str">
        <f t="array" ref="E5698">IF(ISLOGICAL(D5698),"",FREQUENCY(IF('Data Transformation'!$B$425:$B$8425='Bin Analysis'!$B5691,'Data Transformation'!$G$425:$G$8425),D5698))</f>
        <v/>
      </c>
      <c r="F5698" t="str">
        <f t="shared" si="711"/>
        <v/>
      </c>
      <c r="G5698">
        <f>Weighting!$H$10</f>
        <v>0</v>
      </c>
      <c r="H5698">
        <f t="array" ref="H5698">FREQUENCY(IF('Data Transformation'!$B$4:$B$8425=B5691,'Data Transformation'!$G$4:$G$8425),'Bin Analysis'!$B5698)</f>
        <v>19</v>
      </c>
      <c r="I5698">
        <f t="shared" si="712"/>
        <v>0</v>
      </c>
      <c r="J5698">
        <f t="shared" si="713"/>
        <v>0</v>
      </c>
      <c r="K5698">
        <f>J5698*Weighting!$W$10</f>
        <v>0</v>
      </c>
      <c r="M5698" s="14"/>
    </row>
    <row r="5699" spans="1:13" x14ac:dyDescent="0.45">
      <c r="A5699" s="32">
        <f>IF(Weighting!$P$11&gt;0,B5699,"")</f>
        <v>0.86404878020000009</v>
      </c>
      <c r="B5699">
        <f>Weighting!$C$11</f>
        <v>0.86404878020000009</v>
      </c>
      <c r="C5699">
        <f>Weighting!$F$11</f>
        <v>0</v>
      </c>
      <c r="D5699" t="b">
        <f>IF(C5699=1,'Data Transformation'!$G$3+0.5*'Data Transformation'!$W$25,IF(C5700=1,D5700-'Data Transformation'!$W$25,FALSE))</f>
        <v>0</v>
      </c>
      <c r="E5699" t="str">
        <f t="array" ref="E5699">IF(ISLOGICAL(D5699),"",FREQUENCY(IF('Data Transformation'!$B$425:$B$8425='Bin Analysis'!$B5691,'Data Transformation'!$G$425:$G$8425),D5699))</f>
        <v/>
      </c>
      <c r="F5699" t="str">
        <f t="shared" si="711"/>
        <v/>
      </c>
      <c r="G5699">
        <f>Weighting!$H$11</f>
        <v>0</v>
      </c>
      <c r="H5699">
        <f t="array" ref="H5699">FREQUENCY(IF('Data Transformation'!$B$4:$B$8425=B5691,'Data Transformation'!$G$4:$G$8425),'Bin Analysis'!$B5699)</f>
        <v>19</v>
      </c>
      <c r="I5699">
        <f t="shared" si="712"/>
        <v>0</v>
      </c>
      <c r="J5699">
        <f t="shared" si="713"/>
        <v>0</v>
      </c>
      <c r="K5699">
        <f>J5699*Weighting!$W$11</f>
        <v>0</v>
      </c>
      <c r="M5699" s="14"/>
    </row>
    <row r="5700" spans="1:13" x14ac:dyDescent="0.45">
      <c r="A5700" s="32">
        <f>IF(Weighting!$P$12&gt;0,B5700,"")</f>
        <v>0.96972357690000011</v>
      </c>
      <c r="B5700">
        <f>Weighting!$C$12</f>
        <v>0.96972357690000011</v>
      </c>
      <c r="C5700">
        <f>Weighting!$F$12</f>
        <v>0</v>
      </c>
      <c r="D5700">
        <f>IF(C5700=1,'Data Transformation'!$G$3+0.5*'Data Transformation'!$W$25,IF(C5701=1,D5701-'Data Transformation'!$W$25,FALSE))</f>
        <v>0.76999999999999991</v>
      </c>
      <c r="E5700">
        <f t="array" ref="E5700">IF(ISLOGICAL(D5700),"",FREQUENCY(IF('Data Transformation'!$B$425:$B$8425='Bin Analysis'!$B5691,'Data Transformation'!$G$425:$G$8425),D5700))</f>
        <v>19</v>
      </c>
      <c r="F5700" t="e">
        <f t="shared" si="711"/>
        <v>#VALUE!</v>
      </c>
      <c r="G5700">
        <f>Weighting!$H$12</f>
        <v>0</v>
      </c>
      <c r="H5700">
        <f t="array" ref="H5700">FREQUENCY(IF('Data Transformation'!$B$4:$B$8425=B5691,'Data Transformation'!$G$4:$G$8425),'Bin Analysis'!$B5700)</f>
        <v>19</v>
      </c>
      <c r="I5700">
        <f t="shared" si="712"/>
        <v>0</v>
      </c>
      <c r="J5700">
        <f t="shared" si="713"/>
        <v>0</v>
      </c>
      <c r="K5700">
        <f>J5700*Weighting!$W$12</f>
        <v>0</v>
      </c>
      <c r="M5700" s="14"/>
    </row>
    <row r="5701" spans="1:13" x14ac:dyDescent="0.45">
      <c r="A5701" s="32">
        <f>IF(Weighting!$P$13&gt;0,B5701,"")</f>
        <v>1.0753983736000001</v>
      </c>
      <c r="B5701">
        <f>Weighting!$C$13</f>
        <v>1.0753983736000001</v>
      </c>
      <c r="C5701">
        <f>Weighting!$F$13</f>
        <v>1</v>
      </c>
      <c r="D5701">
        <f>IF(C5701=1,'Data Transformation'!$G$3+0.5*'Data Transformation'!$W$25,IF(C5702=1,D5702-'Data Transformation'!$W$25,FALSE))</f>
        <v>1.17</v>
      </c>
      <c r="E5701">
        <f t="array" ref="E5701">IF(ISLOGICAL(D5701),"",FREQUENCY(IF('Data Transformation'!$B$425:$B$8425='Bin Analysis'!$B5691,'Data Transformation'!$G$425:$G$8425),D5701))</f>
        <v>19</v>
      </c>
      <c r="F5701">
        <f t="shared" si="711"/>
        <v>0</v>
      </c>
      <c r="G5701">
        <f>Weighting!$H$13</f>
        <v>0</v>
      </c>
      <c r="H5701">
        <f t="array" ref="H5701">FREQUENCY(IF('Data Transformation'!$B$4:$B$8425=B5691,'Data Transformation'!$G$4:$G$8425),'Bin Analysis'!$B5701)</f>
        <v>20</v>
      </c>
      <c r="I5701">
        <f t="shared" si="712"/>
        <v>1</v>
      </c>
      <c r="J5701">
        <f t="shared" si="713"/>
        <v>1</v>
      </c>
      <c r="K5701">
        <f>J5701*Weighting!$W$13</f>
        <v>1</v>
      </c>
      <c r="M5701" s="14"/>
    </row>
    <row r="5702" spans="1:13" x14ac:dyDescent="0.45">
      <c r="A5702" s="32">
        <f>IF(Weighting!$P$14&gt;0,B5702,"")</f>
        <v>1.1810731703000001</v>
      </c>
      <c r="B5702">
        <f>Weighting!$C$14</f>
        <v>1.1810731703000001</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20</v>
      </c>
      <c r="I5702">
        <f t="shared" si="712"/>
        <v>0</v>
      </c>
      <c r="J5702">
        <f t="shared" si="713"/>
        <v>0</v>
      </c>
      <c r="K5702">
        <f>J5702*Weighting!$W$14</f>
        <v>0</v>
      </c>
      <c r="M5702" s="14"/>
    </row>
    <row r="5703" spans="1:13" x14ac:dyDescent="0.45">
      <c r="A5703" s="32">
        <f>IF(Weighting!$P$15&gt;0,B5703,"")</f>
        <v>1.2867489670000001</v>
      </c>
      <c r="B5703">
        <f>Weighting!$C$15</f>
        <v>1.2867489670000001</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20</v>
      </c>
      <c r="I5703">
        <f t="shared" si="712"/>
        <v>0</v>
      </c>
      <c r="J5703">
        <f t="shared" si="713"/>
        <v>0</v>
      </c>
      <c r="K5703">
        <f>J5703*Weighting!$W$15</f>
        <v>0</v>
      </c>
      <c r="M5703" s="14"/>
    </row>
    <row r="5704" spans="1:13" x14ac:dyDescent="0.45">
      <c r="A5704" s="32" t="str">
        <f>IF(Weighting!$P$16&gt;0,B5704,"")</f>
        <v/>
      </c>
      <c r="B5704">
        <f>Weighting!$C$16</f>
        <v>1.3924227637000002</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20</v>
      </c>
      <c r="I5704">
        <f t="shared" si="712"/>
        <v>0</v>
      </c>
      <c r="J5704">
        <f t="shared" si="713"/>
        <v>0</v>
      </c>
      <c r="K5704">
        <f>J5704*Weighting!$W$16</f>
        <v>0</v>
      </c>
      <c r="M5704" s="14"/>
    </row>
    <row r="5705" spans="1:13" x14ac:dyDescent="0.45">
      <c r="A5705" s="32" t="str">
        <f>IF(Weighting!$P$17&gt;0,B5705,"")</f>
        <v/>
      </c>
      <c r="B5705">
        <f>Weighting!$C$17</f>
        <v>1.4980975604000002</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20</v>
      </c>
      <c r="I5705">
        <f t="shared" si="712"/>
        <v>0</v>
      </c>
      <c r="J5705">
        <f t="shared" si="713"/>
        <v>0</v>
      </c>
      <c r="K5705">
        <f>J5705*Weighting!$W$17</f>
        <v>0</v>
      </c>
      <c r="M5705" s="14"/>
    </row>
    <row r="5706" spans="1:13" x14ac:dyDescent="0.45">
      <c r="A5706" s="32" t="str">
        <f>IF(Weighting!$P$18&gt;0,B5706,"")</f>
        <v/>
      </c>
      <c r="B5706">
        <f>Weighting!$C$18</f>
        <v>1.6037723571000002</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20</v>
      </c>
      <c r="I5706">
        <f t="shared" si="712"/>
        <v>0</v>
      </c>
      <c r="J5706">
        <f t="shared" si="713"/>
        <v>0</v>
      </c>
      <c r="K5706">
        <f>J5706*Weighting!$W$18</f>
        <v>0</v>
      </c>
      <c r="M5706" s="14"/>
    </row>
    <row r="5707" spans="1:13" x14ac:dyDescent="0.45">
      <c r="A5707" s="32" t="str">
        <f>IF(Weighting!$P$19&gt;0,B5707,"")</f>
        <v/>
      </c>
      <c r="B5707">
        <f>Weighting!$C$19</f>
        <v>1.7094471538000002</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20</v>
      </c>
      <c r="I5707">
        <f t="shared" si="712"/>
        <v>0</v>
      </c>
      <c r="J5707">
        <f t="shared" si="713"/>
        <v>0</v>
      </c>
      <c r="K5707">
        <f>J5707*Weighting!$W$19</f>
        <v>0</v>
      </c>
      <c r="M5707" s="14"/>
    </row>
    <row r="5708" spans="1:13" x14ac:dyDescent="0.45">
      <c r="A5708" s="32" t="str">
        <f>IF(Weighting!$P$20&gt;0,B5708,"")</f>
        <v/>
      </c>
      <c r="B5708">
        <f>Weighting!$C$20</f>
        <v>1.8151219505000002</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20</v>
      </c>
      <c r="I5708">
        <f t="shared" si="712"/>
        <v>0</v>
      </c>
      <c r="J5708">
        <f t="shared" si="713"/>
        <v>0</v>
      </c>
      <c r="K5708">
        <f>J5708*Weighting!$W$20</f>
        <v>0</v>
      </c>
      <c r="M5708" s="14"/>
    </row>
    <row r="5709" spans="1:13" x14ac:dyDescent="0.45">
      <c r="A5709" s="32" t="str">
        <f>IF(Weighting!$P$21&gt;0,B5709,"")</f>
        <v/>
      </c>
      <c r="B5709">
        <f>Weighting!$C$21</f>
        <v>1.9207967472000003</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20</v>
      </c>
      <c r="I5709">
        <f t="shared" si="712"/>
        <v>0</v>
      </c>
      <c r="J5709">
        <f t="shared" si="713"/>
        <v>0</v>
      </c>
      <c r="K5709">
        <f>J5709*Weighting!$W$21</f>
        <v>0</v>
      </c>
      <c r="M5709" s="14"/>
    </row>
    <row r="5710" spans="1:13" x14ac:dyDescent="0.45">
      <c r="A5710" s="32" t="str">
        <f>IF(Weighting!$P$22&gt;0,B5710,"")</f>
        <v/>
      </c>
      <c r="B5710">
        <f>Weighting!$C$22</f>
        <v>2.0264715439000001</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20</v>
      </c>
      <c r="I5710">
        <f t="shared" si="712"/>
        <v>0</v>
      </c>
      <c r="J5710">
        <f t="shared" si="713"/>
        <v>0</v>
      </c>
      <c r="K5710">
        <f>J5710*Weighting!$W$22</f>
        <v>0</v>
      </c>
      <c r="M5710" s="14"/>
    </row>
    <row r="5711" spans="1:13" x14ac:dyDescent="0.45">
      <c r="A5711" s="32" t="str">
        <f>IF(Weighting!$P$23&gt;0,B5711,"")</f>
        <v/>
      </c>
      <c r="B5711">
        <f>Weighting!$C$23</f>
        <v>2.1321463405999999</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20</v>
      </c>
      <c r="I5711">
        <f t="shared" si="712"/>
        <v>0</v>
      </c>
      <c r="J5711">
        <f t="shared" si="713"/>
        <v>0</v>
      </c>
      <c r="K5711">
        <f>J5711*Weighting!$W$23</f>
        <v>0</v>
      </c>
      <c r="M5711" s="14"/>
    </row>
    <row r="5712" spans="1:13" x14ac:dyDescent="0.45">
      <c r="A5712" s="32" t="str">
        <f>IF(Weighting!$P$24&gt;0,B5712,"")</f>
        <v/>
      </c>
      <c r="B5712">
        <f>Weighting!$C$24</f>
        <v>2.2378211372999997</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20</v>
      </c>
      <c r="I5712">
        <f t="shared" si="712"/>
        <v>0</v>
      </c>
      <c r="J5712">
        <f t="shared" si="713"/>
        <v>0</v>
      </c>
      <c r="K5712">
        <f>J5712*Weighting!$W$24</f>
        <v>0</v>
      </c>
      <c r="M5712" s="14"/>
    </row>
    <row r="5713" spans="1:25" x14ac:dyDescent="0.45">
      <c r="A5713" s="32" t="str">
        <f>IF(Weighting!$P$25&gt;0,B5713,"")</f>
        <v/>
      </c>
      <c r="B5713">
        <f>Weighting!$C$25</f>
        <v>2.3434959339999994</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20</v>
      </c>
      <c r="I5713">
        <f t="shared" si="712"/>
        <v>0</v>
      </c>
      <c r="J5713">
        <f t="shared" si="713"/>
        <v>0</v>
      </c>
      <c r="K5713">
        <f>J5713*Weighting!$W$25</f>
        <v>0</v>
      </c>
      <c r="M5713" s="14"/>
    </row>
    <row r="5714" spans="1:25" x14ac:dyDescent="0.45">
      <c r="O5714"/>
      <c r="P5714"/>
      <c r="Q5714"/>
      <c r="R5714"/>
    </row>
    <row r="5715" spans="1:25" ht="23.15" x14ac:dyDescent="0.6">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0.78947368421052633</v>
      </c>
      <c r="P5715" s="27">
        <f>IF(M5715=FALSE,NA(),SUM(J5718:J5737)/Weighting!$S$5)</f>
        <v>0.5</v>
      </c>
      <c r="Q5715" s="27">
        <f>IF(M5715=FALSE,NA(),SUM(K5718:K5737)/Weighting!$S$6)</f>
        <v>0.43478260869565216</v>
      </c>
      <c r="R5715" s="27">
        <f>IF(M5715=FALSE,NA(),(VLOOKUP(1,G5718:K5737,3,FALSE))/(M5715-1))</f>
        <v>0.10526315789473684</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4</v>
      </c>
    </row>
    <row r="5716" spans="1:25" x14ac:dyDescent="0.45">
      <c r="A5716" s="14" t="s">
        <v>67</v>
      </c>
      <c r="B5716" t="s">
        <v>47</v>
      </c>
      <c r="C5716" t="s">
        <v>5</v>
      </c>
      <c r="D5716" t="s">
        <v>100</v>
      </c>
      <c r="E5716" t="s">
        <v>101</v>
      </c>
      <c r="F5716" t="s">
        <v>102</v>
      </c>
      <c r="G5716" t="s">
        <v>70</v>
      </c>
      <c r="H5716" t="s">
        <v>31</v>
      </c>
      <c r="I5716" t="s">
        <v>32</v>
      </c>
      <c r="J5716" t="s">
        <v>46</v>
      </c>
      <c r="K5716" s="14" t="s">
        <v>45</v>
      </c>
      <c r="M5716" s="14"/>
      <c r="X5716" s="2">
        <v>0</v>
      </c>
      <c r="Y5716" s="2">
        <v>15</v>
      </c>
    </row>
    <row r="5717" spans="1:25" x14ac:dyDescent="0.4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45">
      <c r="A5718" s="32">
        <f>IF(Weighting!$P$6&gt;0,B5718,"")</f>
        <v>0.3356747967</v>
      </c>
      <c r="B5718">
        <f>Weighting!$C$6</f>
        <v>0.3356747967</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2</v>
      </c>
      <c r="I5718">
        <f>H5718-H5717</f>
        <v>2</v>
      </c>
      <c r="J5718">
        <f>IF(I5718=0,0,1)</f>
        <v>1</v>
      </c>
      <c r="K5718">
        <f>J5718*Weighting!$W$6</f>
        <v>1</v>
      </c>
      <c r="M5718" s="14"/>
    </row>
    <row r="5719" spans="1:25" x14ac:dyDescent="0.45">
      <c r="A5719" s="32">
        <f>IF(Weighting!$P$7&gt;0,B5719,"")</f>
        <v>0.44134959340000002</v>
      </c>
      <c r="B5719">
        <f>Weighting!$C$7</f>
        <v>0.44134959340000002</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2</v>
      </c>
      <c r="I5719">
        <f t="shared" ref="I5719:I5737" si="715">H5719-H5718</f>
        <v>0</v>
      </c>
      <c r="J5719">
        <f>IF(I5719=0,0,1)</f>
        <v>0</v>
      </c>
      <c r="K5719">
        <f>J5719*Weighting!$W$7</f>
        <v>0</v>
      </c>
      <c r="M5719" s="14"/>
    </row>
    <row r="5720" spans="1:25" x14ac:dyDescent="0.45">
      <c r="A5720" s="32">
        <f>IF(Weighting!$P$8&gt;0,B5720,"")</f>
        <v>0.54702439010000004</v>
      </c>
      <c r="B5720">
        <f>Weighting!$C$8</f>
        <v>0.54702439010000004</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2</v>
      </c>
      <c r="I5720">
        <f t="shared" si="715"/>
        <v>0</v>
      </c>
      <c r="J5720">
        <f t="shared" ref="J5720:J5737" si="716">IF(I5720=0,0,1)</f>
        <v>0</v>
      </c>
      <c r="K5720">
        <f>J5720*Weighting!$W$8</f>
        <v>0</v>
      </c>
      <c r="M5720" s="14"/>
    </row>
    <row r="5721" spans="1:25" x14ac:dyDescent="0.45">
      <c r="A5721" s="32">
        <f>IF(Weighting!$P$9&gt;0,B5721,"")</f>
        <v>0.65269918680000005</v>
      </c>
      <c r="B5721" s="50">
        <f>Weighting!$C$9</f>
        <v>0.65269918680000005</v>
      </c>
      <c r="C5721">
        <f>Weighting!$F$9</f>
        <v>0</v>
      </c>
      <c r="D5721" t="b">
        <f>IF(C5721=1,'Data Transformation'!$G$3+0.5*'Data Transformation'!$W$25,IF(C5722=1,D5722-'Data Transformation'!$W$25,FALSE))</f>
        <v>0</v>
      </c>
      <c r="E5721" t="str">
        <f t="array" ref="E5721">IF(ISLOGICAL(D5721),"",FREQUENCY(IF('Data Transformation'!$B$425:$B$8425='Bin Analysis'!$B5715,'Data Transformation'!$G$425:$G$8425),D5721))</f>
        <v/>
      </c>
      <c r="F5721" t="str">
        <f t="shared" si="714"/>
        <v/>
      </c>
      <c r="G5721">
        <f>Weighting!$H$9</f>
        <v>0</v>
      </c>
      <c r="H5721">
        <f t="array" ref="H5721">FREQUENCY(IF('Data Transformation'!$B$4:$B$8425=B5715,'Data Transformation'!$G$4:$G$8425),'Bin Analysis'!$B5721)</f>
        <v>2</v>
      </c>
      <c r="I5721">
        <f t="shared" si="715"/>
        <v>0</v>
      </c>
      <c r="J5721">
        <f t="shared" si="716"/>
        <v>0</v>
      </c>
      <c r="K5721">
        <f>J5721*Weighting!$W$9</f>
        <v>0</v>
      </c>
      <c r="M5721" s="14"/>
    </row>
    <row r="5722" spans="1:25" x14ac:dyDescent="0.45">
      <c r="A5722" s="32">
        <f>IF(Weighting!$P$10&gt;0,B5722,"")</f>
        <v>0.75837398350000007</v>
      </c>
      <c r="B5722">
        <f>Weighting!$C$10</f>
        <v>0.75837398350000007</v>
      </c>
      <c r="C5722">
        <f>Weighting!$F$10</f>
        <v>0</v>
      </c>
      <c r="D5722" t="b">
        <f>IF(C5722=1,'Data Transformation'!$G$3+0.5*'Data Transformation'!$W$25,IF(C5723=1,D5723-'Data Transformation'!$W$25,FALSE))</f>
        <v>0</v>
      </c>
      <c r="E5722" t="str">
        <f t="array" ref="E5722">IF(ISLOGICAL(D5722),"",FREQUENCY(IF('Data Transformation'!$B$425:$B$8425='Bin Analysis'!$B5715,'Data Transformation'!$G$425:$G$8425),D5722))</f>
        <v/>
      </c>
      <c r="F5722" t="str">
        <f t="shared" si="714"/>
        <v/>
      </c>
      <c r="G5722">
        <f>Weighting!$H$10</f>
        <v>0</v>
      </c>
      <c r="H5722">
        <f t="array" ref="H5722">FREQUENCY(IF('Data Transformation'!$B$4:$B$8425=B5715,'Data Transformation'!$G$4:$G$8425),'Bin Analysis'!$B5722)</f>
        <v>3</v>
      </c>
      <c r="I5722">
        <f t="shared" si="715"/>
        <v>1</v>
      </c>
      <c r="J5722">
        <f t="shared" si="716"/>
        <v>1</v>
      </c>
      <c r="K5722">
        <f>J5722*Weighting!$W$10</f>
        <v>3</v>
      </c>
      <c r="M5722" s="14"/>
    </row>
    <row r="5723" spans="1:25" x14ac:dyDescent="0.45">
      <c r="A5723" s="32">
        <f>IF(Weighting!$P$11&gt;0,B5723,"")</f>
        <v>0.86404878020000009</v>
      </c>
      <c r="B5723">
        <f>Weighting!$C$11</f>
        <v>0.86404878020000009</v>
      </c>
      <c r="C5723">
        <f>Weighting!$F$11</f>
        <v>0</v>
      </c>
      <c r="D5723" t="b">
        <f>IF(C5723=1,'Data Transformation'!$G$3+0.5*'Data Transformation'!$W$25,IF(C5724=1,D5724-'Data Transformation'!$W$25,FALSE))</f>
        <v>0</v>
      </c>
      <c r="E5723" t="str">
        <f t="array" ref="E5723">IF(ISLOGICAL(D5723),"",FREQUENCY(IF('Data Transformation'!$B$425:$B$8425='Bin Analysis'!$B5715,'Data Transformation'!$G$425:$G$8425),D5723))</f>
        <v/>
      </c>
      <c r="F5723" t="str">
        <f t="shared" si="714"/>
        <v/>
      </c>
      <c r="G5723">
        <f>Weighting!$H$11</f>
        <v>0</v>
      </c>
      <c r="H5723">
        <f t="array" ref="H5723">FREQUENCY(IF('Data Transformation'!$B$4:$B$8425=B5715,'Data Transformation'!$G$4:$G$8425),'Bin Analysis'!$B5723)</f>
        <v>4</v>
      </c>
      <c r="I5723">
        <f t="shared" si="715"/>
        <v>1</v>
      </c>
      <c r="J5723">
        <f t="shared" si="716"/>
        <v>1</v>
      </c>
      <c r="K5723">
        <f>J5723*Weighting!$W$11</f>
        <v>3</v>
      </c>
      <c r="M5723" s="14"/>
    </row>
    <row r="5724" spans="1:25" x14ac:dyDescent="0.45">
      <c r="A5724" s="32">
        <f>IF(Weighting!$P$12&gt;0,B5724,"")</f>
        <v>0.96972357690000011</v>
      </c>
      <c r="B5724">
        <f>Weighting!$C$12</f>
        <v>0.96972357690000011</v>
      </c>
      <c r="C5724">
        <f>Weighting!$F$12</f>
        <v>0</v>
      </c>
      <c r="D5724">
        <f>IF(C5724=1,'Data Transformation'!$G$3+0.5*'Data Transformation'!$W$25,IF(C5725=1,D5725-'Data Transformation'!$W$25,FALSE))</f>
        <v>0.76999999999999991</v>
      </c>
      <c r="E5724">
        <f t="array" ref="E5724">IF(ISLOGICAL(D5724),"",FREQUENCY(IF('Data Transformation'!$B$425:$B$8425='Bin Analysis'!$B5715,'Data Transformation'!$G$425:$G$8425),D5724))</f>
        <v>4</v>
      </c>
      <c r="F5724" t="e">
        <f t="shared" si="714"/>
        <v>#VALUE!</v>
      </c>
      <c r="G5724">
        <f>Weighting!$H$12</f>
        <v>0</v>
      </c>
      <c r="H5724">
        <f t="array" ref="H5724">FREQUENCY(IF('Data Transformation'!$B$4:$B$8425=B5715,'Data Transformation'!$G$4:$G$8425),'Bin Analysis'!$B5724)</f>
        <v>11</v>
      </c>
      <c r="I5724">
        <f t="shared" si="715"/>
        <v>7</v>
      </c>
      <c r="J5724">
        <f t="shared" si="716"/>
        <v>1</v>
      </c>
      <c r="K5724">
        <f>J5724*Weighting!$W$12</f>
        <v>2</v>
      </c>
      <c r="M5724" s="14"/>
    </row>
    <row r="5725" spans="1:25" x14ac:dyDescent="0.45">
      <c r="A5725" s="32">
        <f>IF(Weighting!$P$13&gt;0,B5725,"")</f>
        <v>1.0753983736000001</v>
      </c>
      <c r="B5725">
        <f>Weighting!$C$13</f>
        <v>1.0753983736000001</v>
      </c>
      <c r="C5725">
        <f>Weighting!$F$13</f>
        <v>1</v>
      </c>
      <c r="D5725">
        <f>IF(C5725=1,'Data Transformation'!$G$3+0.5*'Data Transformation'!$W$25,IF(C5726=1,D5726-'Data Transformation'!$W$25,FALSE))</f>
        <v>1.17</v>
      </c>
      <c r="E5725">
        <f t="array" ref="E5725">IF(ISLOGICAL(D5725),"",FREQUENCY(IF('Data Transformation'!$B$425:$B$8425='Bin Analysis'!$B5715,'Data Transformation'!$G$425:$G$8425),D5725))</f>
        <v>19</v>
      </c>
      <c r="F5725">
        <f t="shared" si="714"/>
        <v>15</v>
      </c>
      <c r="G5725">
        <f>Weighting!$H$13</f>
        <v>0</v>
      </c>
      <c r="H5725">
        <f t="array" ref="H5725">FREQUENCY(IF('Data Transformation'!$B$4:$B$8425=B5715,'Data Transformation'!$G$4:$G$8425),'Bin Analysis'!$B5725)</f>
        <v>20</v>
      </c>
      <c r="I5725">
        <f t="shared" si="715"/>
        <v>9</v>
      </c>
      <c r="J5725">
        <f t="shared" si="716"/>
        <v>1</v>
      </c>
      <c r="K5725">
        <f>J5725*Weighting!$W$13</f>
        <v>1</v>
      </c>
      <c r="M5725" s="14"/>
    </row>
    <row r="5726" spans="1:25" x14ac:dyDescent="0.45">
      <c r="A5726" s="32">
        <f>IF(Weighting!$P$14&gt;0,B5726,"")</f>
        <v>1.1810731703000001</v>
      </c>
      <c r="B5726">
        <f>Weighting!$C$14</f>
        <v>1.1810731703000001</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45">
      <c r="A5727" s="32">
        <f>IF(Weighting!$P$15&gt;0,B5727,"")</f>
        <v>1.2867489670000001</v>
      </c>
      <c r="B5727">
        <f>Weighting!$C$15</f>
        <v>1.2867489670000001</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45">
      <c r="A5728" s="32" t="str">
        <f>IF(Weighting!$P$16&gt;0,B5728,"")</f>
        <v/>
      </c>
      <c r="B5728">
        <f>Weighting!$C$16</f>
        <v>1.3924227637000002</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45">
      <c r="A5729" s="32" t="str">
        <f>IF(Weighting!$P$17&gt;0,B5729,"")</f>
        <v/>
      </c>
      <c r="B5729">
        <f>Weighting!$C$17</f>
        <v>1.4980975604000002</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45">
      <c r="A5730" s="32" t="str">
        <f>IF(Weighting!$P$18&gt;0,B5730,"")</f>
        <v/>
      </c>
      <c r="B5730">
        <f>Weighting!$C$18</f>
        <v>1.6037723571000002</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45">
      <c r="A5731" s="32" t="str">
        <f>IF(Weighting!$P$19&gt;0,B5731,"")</f>
        <v/>
      </c>
      <c r="B5731">
        <f>Weighting!$C$19</f>
        <v>1.7094471538000002</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45">
      <c r="A5732" s="32" t="str">
        <f>IF(Weighting!$P$20&gt;0,B5732,"")</f>
        <v/>
      </c>
      <c r="B5732">
        <f>Weighting!$C$20</f>
        <v>1.8151219505000002</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45">
      <c r="A5733" s="32" t="str">
        <f>IF(Weighting!$P$21&gt;0,B5733,"")</f>
        <v/>
      </c>
      <c r="B5733">
        <f>Weighting!$C$21</f>
        <v>1.9207967472000003</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45">
      <c r="A5734" s="32" t="str">
        <f>IF(Weighting!$P$22&gt;0,B5734,"")</f>
        <v/>
      </c>
      <c r="B5734">
        <f>Weighting!$C$22</f>
        <v>2.0264715439000001</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45">
      <c r="A5735" s="32" t="str">
        <f>IF(Weighting!$P$23&gt;0,B5735,"")</f>
        <v/>
      </c>
      <c r="B5735">
        <f>Weighting!$C$23</f>
        <v>2.1321463405999999</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45">
      <c r="A5736" s="32" t="str">
        <f>IF(Weighting!$P$24&gt;0,B5736,"")</f>
        <v/>
      </c>
      <c r="B5736">
        <f>Weighting!$C$24</f>
        <v>2.2378211372999997</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45">
      <c r="A5737" s="32" t="str">
        <f>IF(Weighting!$P$25&gt;0,B5737,"")</f>
        <v/>
      </c>
      <c r="B5737">
        <f>Weighting!$C$25</f>
        <v>2.3434959339999994</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45">
      <c r="O5738"/>
      <c r="P5738"/>
      <c r="Q5738"/>
      <c r="R5738"/>
    </row>
    <row r="5739" spans="1:25" ht="23.15" x14ac:dyDescent="0.6">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20</v>
      </c>
      <c r="N5739" s="27">
        <f>IF('Input and Summary Results'!$J$16="minimum",'Bin Analysis'!X5740/(M5739-1),'Bin Analysis'!Y5739/('Bin Analysis'!M5739-1))</f>
        <v>0</v>
      </c>
      <c r="O5739" s="27">
        <f>IF(M5739=FALSE,NA(),(VLOOKUP(1,C5742:K5761,4,FALSE))/(M5739-1))</f>
        <v>0</v>
      </c>
      <c r="P5739" s="27">
        <f>IF(M5739=FALSE,NA(),SUM(J5742:J5761)/Weighting!$S$5)</f>
        <v>0.4</v>
      </c>
      <c r="Q5739" s="27">
        <f>IF(M5739=FALSE,NA(),SUM(K5742:K5761)/Weighting!$S$6)</f>
        <v>0.34782608695652173</v>
      </c>
      <c r="R5739" s="27">
        <f>IF(M5739=FALSE,NA(),(VLOOKUP(1,G5742:K5761,3,FALSE))/(M5739-1))</f>
        <v>0.89473684210526316</v>
      </c>
      <c r="S5739" s="22" t="str">
        <f>IF(M5739=FALSE,NA(),IF(SUM(J5742:J5761)=2,"yes","no"))</f>
        <v>no</v>
      </c>
      <c r="X5739" s="2" cm="2">
        <f t="array" ref="X5739:X5740">FREQUENCY(IF('Data Transformation'!$B$425:$B$6424='Bin Analysis'!L5739,'Data Transformation'!$G$425:$G$6424),'Data Transformation'!$U$11)</f>
        <v>19</v>
      </c>
      <c r="Y5739" s="2" cm="2">
        <f t="array" ref="Y5739:Y5740">FREQUENCY(IF('Data Transformation'!$B$425:$B$6424='Bin Analysis'!L5739,'Data Transformation'!$G$425:$G$6424),'Data Transformation'!$U$12)</f>
        <v>19</v>
      </c>
    </row>
    <row r="5740" spans="1:25" x14ac:dyDescent="0.45">
      <c r="A5740" s="14" t="s">
        <v>67</v>
      </c>
      <c r="B5740" t="s">
        <v>47</v>
      </c>
      <c r="C5740" t="s">
        <v>5</v>
      </c>
      <c r="D5740" t="s">
        <v>100</v>
      </c>
      <c r="E5740" t="s">
        <v>101</v>
      </c>
      <c r="F5740" t="s">
        <v>102</v>
      </c>
      <c r="G5740" t="s">
        <v>70</v>
      </c>
      <c r="H5740" t="s">
        <v>31</v>
      </c>
      <c r="I5740" t="s">
        <v>32</v>
      </c>
      <c r="J5740" t="s">
        <v>46</v>
      </c>
      <c r="K5740" s="14" t="s">
        <v>45</v>
      </c>
      <c r="M5740" s="14"/>
      <c r="X5740" s="2">
        <v>0</v>
      </c>
      <c r="Y5740" s="2">
        <v>0</v>
      </c>
    </row>
    <row r="5741" spans="1:25" x14ac:dyDescent="0.4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45">
      <c r="A5742" s="32">
        <f>IF(Weighting!$P$6&gt;0,B5742,"")</f>
        <v>0.3356747967</v>
      </c>
      <c r="B5742">
        <f>Weighting!$C$6</f>
        <v>0.3356747967</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17</v>
      </c>
      <c r="I5742">
        <f>H5742-H5741</f>
        <v>17</v>
      </c>
      <c r="J5742">
        <f>IF(I5742=0,0,1)</f>
        <v>1</v>
      </c>
      <c r="K5742">
        <f>J5742*Weighting!$W$6</f>
        <v>1</v>
      </c>
      <c r="M5742" s="14"/>
    </row>
    <row r="5743" spans="1:25" x14ac:dyDescent="0.45">
      <c r="A5743" s="32">
        <f>IF(Weighting!$P$7&gt;0,B5743,"")</f>
        <v>0.44134959340000002</v>
      </c>
      <c r="B5743">
        <f>Weighting!$C$7</f>
        <v>0.44134959340000002</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17</v>
      </c>
      <c r="I5743">
        <f t="shared" ref="I5743:I5761" si="718">H5743-H5742</f>
        <v>0</v>
      </c>
      <c r="J5743">
        <f>IF(I5743=0,0,1)</f>
        <v>0</v>
      </c>
      <c r="K5743">
        <f>J5743*Weighting!$W$7</f>
        <v>0</v>
      </c>
      <c r="M5743" s="14"/>
    </row>
    <row r="5744" spans="1:25" x14ac:dyDescent="0.45">
      <c r="A5744" s="32">
        <f>IF(Weighting!$P$8&gt;0,B5744,"")</f>
        <v>0.54702439010000004</v>
      </c>
      <c r="B5744">
        <f>Weighting!$C$8</f>
        <v>0.54702439010000004</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0</v>
      </c>
      <c r="J5744">
        <f t="shared" ref="J5744:J5761" si="719">IF(I5744=0,0,1)</f>
        <v>0</v>
      </c>
      <c r="K5744">
        <f>J5744*Weighting!$W$8</f>
        <v>0</v>
      </c>
      <c r="M5744" s="14"/>
    </row>
    <row r="5745" spans="1:13" x14ac:dyDescent="0.45">
      <c r="A5745" s="32">
        <f>IF(Weighting!$P$9&gt;0,B5745,"")</f>
        <v>0.65269918680000005</v>
      </c>
      <c r="B5745" s="50">
        <f>Weighting!$C$9</f>
        <v>0.65269918680000005</v>
      </c>
      <c r="C5745">
        <f>Weighting!$F$9</f>
        <v>0</v>
      </c>
      <c r="D5745" t="b">
        <f>IF(C5745=1,'Data Transformation'!$G$3+0.5*'Data Transformation'!$W$25,IF(C5746=1,D5746-'Data Transformation'!$W$25,FALSE))</f>
        <v>0</v>
      </c>
      <c r="E5745" t="str">
        <f t="array" ref="E5745">IF(ISLOGICAL(D5745),"",FREQUENCY(IF('Data Transformation'!$B$425:$B$8425='Bin Analysis'!$B5739,'Data Transformation'!$G$425:$G$8425),D5745))</f>
        <v/>
      </c>
      <c r="F5745" t="str">
        <f t="shared" si="717"/>
        <v/>
      </c>
      <c r="G5745">
        <f>Weighting!$H$9</f>
        <v>0</v>
      </c>
      <c r="H5745">
        <f t="array" ref="H5745">FREQUENCY(IF('Data Transformation'!$B$4:$B$8425=B5739,'Data Transformation'!$G$4:$G$8425),'Bin Analysis'!$B5745)</f>
        <v>18</v>
      </c>
      <c r="I5745">
        <f t="shared" si="718"/>
        <v>1</v>
      </c>
      <c r="J5745">
        <f t="shared" si="719"/>
        <v>1</v>
      </c>
      <c r="K5745">
        <f>J5745*Weighting!$W$9</f>
        <v>3</v>
      </c>
      <c r="M5745" s="14"/>
    </row>
    <row r="5746" spans="1:13" x14ac:dyDescent="0.45">
      <c r="A5746" s="32">
        <f>IF(Weighting!$P$10&gt;0,B5746,"")</f>
        <v>0.75837398350000007</v>
      </c>
      <c r="B5746">
        <f>Weighting!$C$10</f>
        <v>0.75837398350000007</v>
      </c>
      <c r="C5746">
        <f>Weighting!$F$10</f>
        <v>0</v>
      </c>
      <c r="D5746" t="b">
        <f>IF(C5746=1,'Data Transformation'!$G$3+0.5*'Data Transformation'!$W$25,IF(C5747=1,D5747-'Data Transformation'!$W$25,FALSE))</f>
        <v>0</v>
      </c>
      <c r="E5746" t="str">
        <f t="array" ref="E5746">IF(ISLOGICAL(D5746),"",FREQUENCY(IF('Data Transformation'!$B$425:$B$8425='Bin Analysis'!$B5739,'Data Transformation'!$G$425:$G$8425),D5746))</f>
        <v/>
      </c>
      <c r="F5746" t="str">
        <f t="shared" si="717"/>
        <v/>
      </c>
      <c r="G5746">
        <f>Weighting!$H$10</f>
        <v>0</v>
      </c>
      <c r="H5746">
        <f t="array" ref="H5746">FREQUENCY(IF('Data Transformation'!$B$4:$B$8425=B5739,'Data Transformation'!$G$4:$G$8425),'Bin Analysis'!$B5746)</f>
        <v>19</v>
      </c>
      <c r="I5746">
        <f t="shared" si="718"/>
        <v>1</v>
      </c>
      <c r="J5746">
        <f t="shared" si="719"/>
        <v>1</v>
      </c>
      <c r="K5746">
        <f>J5746*Weighting!$W$10</f>
        <v>3</v>
      </c>
      <c r="M5746" s="14"/>
    </row>
    <row r="5747" spans="1:13" x14ac:dyDescent="0.45">
      <c r="A5747" s="32">
        <f>IF(Weighting!$P$11&gt;0,B5747,"")</f>
        <v>0.86404878020000009</v>
      </c>
      <c r="B5747">
        <f>Weighting!$C$11</f>
        <v>0.86404878020000009</v>
      </c>
      <c r="C5747">
        <f>Weighting!$F$11</f>
        <v>0</v>
      </c>
      <c r="D5747" t="b">
        <f>IF(C5747=1,'Data Transformation'!$G$3+0.5*'Data Transformation'!$W$25,IF(C5748=1,D5748-'Data Transformation'!$W$25,FALSE))</f>
        <v>0</v>
      </c>
      <c r="E5747" t="str">
        <f t="array" ref="E5747">IF(ISLOGICAL(D5747),"",FREQUENCY(IF('Data Transformation'!$B$425:$B$8425='Bin Analysis'!$B5739,'Data Transformation'!$G$425:$G$8425),D5747))</f>
        <v/>
      </c>
      <c r="F5747" t="str">
        <f t="shared" si="717"/>
        <v/>
      </c>
      <c r="G5747">
        <f>Weighting!$H$11</f>
        <v>0</v>
      </c>
      <c r="H5747">
        <f t="array" ref="H5747">FREQUENCY(IF('Data Transformation'!$B$4:$B$8425=B5739,'Data Transformation'!$G$4:$G$8425),'Bin Analysis'!$B5747)</f>
        <v>19</v>
      </c>
      <c r="I5747">
        <f t="shared" si="718"/>
        <v>0</v>
      </c>
      <c r="J5747">
        <f t="shared" si="719"/>
        <v>0</v>
      </c>
      <c r="K5747">
        <f>J5747*Weighting!$W$11</f>
        <v>0</v>
      </c>
      <c r="M5747" s="14"/>
    </row>
    <row r="5748" spans="1:13" x14ac:dyDescent="0.45">
      <c r="A5748" s="32">
        <f>IF(Weighting!$P$12&gt;0,B5748,"")</f>
        <v>0.96972357690000011</v>
      </c>
      <c r="B5748">
        <f>Weighting!$C$12</f>
        <v>0.96972357690000011</v>
      </c>
      <c r="C5748">
        <f>Weighting!$F$12</f>
        <v>0</v>
      </c>
      <c r="D5748">
        <f>IF(C5748=1,'Data Transformation'!$G$3+0.5*'Data Transformation'!$W$25,IF(C5749=1,D5749-'Data Transformation'!$W$25,FALSE))</f>
        <v>0.76999999999999991</v>
      </c>
      <c r="E5748">
        <f t="array" ref="E5748">IF(ISLOGICAL(D5748),"",FREQUENCY(IF('Data Transformation'!$B$425:$B$8425='Bin Analysis'!$B5739,'Data Transformation'!$G$425:$G$8425),D5748))</f>
        <v>19</v>
      </c>
      <c r="F5748" t="e">
        <f t="shared" si="717"/>
        <v>#VALUE!</v>
      </c>
      <c r="G5748">
        <f>Weighting!$H$12</f>
        <v>0</v>
      </c>
      <c r="H5748">
        <f t="array" ref="H5748">FREQUENCY(IF('Data Transformation'!$B$4:$B$8425=B5739,'Data Transformation'!$G$4:$G$8425),'Bin Analysis'!$B5748)</f>
        <v>19</v>
      </c>
      <c r="I5748">
        <f t="shared" si="718"/>
        <v>0</v>
      </c>
      <c r="J5748">
        <f t="shared" si="719"/>
        <v>0</v>
      </c>
      <c r="K5748">
        <f>J5748*Weighting!$W$12</f>
        <v>0</v>
      </c>
      <c r="M5748" s="14"/>
    </row>
    <row r="5749" spans="1:13" x14ac:dyDescent="0.45">
      <c r="A5749" s="32">
        <f>IF(Weighting!$P$13&gt;0,B5749,"")</f>
        <v>1.0753983736000001</v>
      </c>
      <c r="B5749">
        <f>Weighting!$C$13</f>
        <v>1.0753983736000001</v>
      </c>
      <c r="C5749">
        <f>Weighting!$F$13</f>
        <v>1</v>
      </c>
      <c r="D5749">
        <f>IF(C5749=1,'Data Transformation'!$G$3+0.5*'Data Transformation'!$W$25,IF(C5750=1,D5750-'Data Transformation'!$W$25,FALSE))</f>
        <v>1.17</v>
      </c>
      <c r="E5749">
        <f t="array" ref="E5749">IF(ISLOGICAL(D5749),"",FREQUENCY(IF('Data Transformation'!$B$425:$B$8425='Bin Analysis'!$B5739,'Data Transformation'!$G$425:$G$8425),D5749))</f>
        <v>19</v>
      </c>
      <c r="F5749">
        <f t="shared" si="717"/>
        <v>0</v>
      </c>
      <c r="G5749">
        <f>Weighting!$H$13</f>
        <v>0</v>
      </c>
      <c r="H5749">
        <f t="array" ref="H5749">FREQUENCY(IF('Data Transformation'!$B$4:$B$8425=B5739,'Data Transformation'!$G$4:$G$8425),'Bin Analysis'!$B5749)</f>
        <v>20</v>
      </c>
      <c r="I5749">
        <f t="shared" si="718"/>
        <v>1</v>
      </c>
      <c r="J5749">
        <f t="shared" si="719"/>
        <v>1</v>
      </c>
      <c r="K5749">
        <f>J5749*Weighting!$W$13</f>
        <v>1</v>
      </c>
      <c r="M5749" s="14"/>
    </row>
    <row r="5750" spans="1:13" x14ac:dyDescent="0.45">
      <c r="A5750" s="32">
        <f>IF(Weighting!$P$14&gt;0,B5750,"")</f>
        <v>1.1810731703000001</v>
      </c>
      <c r="B5750">
        <f>Weighting!$C$14</f>
        <v>1.1810731703000001</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20</v>
      </c>
      <c r="I5750">
        <f t="shared" si="718"/>
        <v>0</v>
      </c>
      <c r="J5750">
        <f t="shared" si="719"/>
        <v>0</v>
      </c>
      <c r="K5750">
        <f>J5750*Weighting!$W$14</f>
        <v>0</v>
      </c>
      <c r="M5750" s="14"/>
    </row>
    <row r="5751" spans="1:13" x14ac:dyDescent="0.45">
      <c r="A5751" s="32">
        <f>IF(Weighting!$P$15&gt;0,B5751,"")</f>
        <v>1.2867489670000001</v>
      </c>
      <c r="B5751">
        <f>Weighting!$C$15</f>
        <v>1.2867489670000001</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20</v>
      </c>
      <c r="I5751">
        <f t="shared" si="718"/>
        <v>0</v>
      </c>
      <c r="J5751">
        <f t="shared" si="719"/>
        <v>0</v>
      </c>
      <c r="K5751">
        <f>J5751*Weighting!$W$15</f>
        <v>0</v>
      </c>
      <c r="M5751" s="14"/>
    </row>
    <row r="5752" spans="1:13" x14ac:dyDescent="0.45">
      <c r="A5752" s="32" t="str">
        <f>IF(Weighting!$P$16&gt;0,B5752,"")</f>
        <v/>
      </c>
      <c r="B5752">
        <f>Weighting!$C$16</f>
        <v>1.3924227637000002</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20</v>
      </c>
      <c r="I5752">
        <f t="shared" si="718"/>
        <v>0</v>
      </c>
      <c r="J5752">
        <f t="shared" si="719"/>
        <v>0</v>
      </c>
      <c r="K5752">
        <f>J5752*Weighting!$W$16</f>
        <v>0</v>
      </c>
      <c r="M5752" s="14"/>
    </row>
    <row r="5753" spans="1:13" x14ac:dyDescent="0.45">
      <c r="A5753" s="32" t="str">
        <f>IF(Weighting!$P$17&gt;0,B5753,"")</f>
        <v/>
      </c>
      <c r="B5753">
        <f>Weighting!$C$17</f>
        <v>1.4980975604000002</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20</v>
      </c>
      <c r="I5753">
        <f t="shared" si="718"/>
        <v>0</v>
      </c>
      <c r="J5753">
        <f t="shared" si="719"/>
        <v>0</v>
      </c>
      <c r="K5753">
        <f>J5753*Weighting!$W$17</f>
        <v>0</v>
      </c>
      <c r="M5753" s="14"/>
    </row>
    <row r="5754" spans="1:13" x14ac:dyDescent="0.45">
      <c r="A5754" s="32" t="str">
        <f>IF(Weighting!$P$18&gt;0,B5754,"")</f>
        <v/>
      </c>
      <c r="B5754">
        <f>Weighting!$C$18</f>
        <v>1.6037723571000002</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20</v>
      </c>
      <c r="I5754">
        <f t="shared" si="718"/>
        <v>0</v>
      </c>
      <c r="J5754">
        <f t="shared" si="719"/>
        <v>0</v>
      </c>
      <c r="K5754">
        <f>J5754*Weighting!$W$18</f>
        <v>0</v>
      </c>
      <c r="M5754" s="14"/>
    </row>
    <row r="5755" spans="1:13" x14ac:dyDescent="0.45">
      <c r="A5755" s="32" t="str">
        <f>IF(Weighting!$P$19&gt;0,B5755,"")</f>
        <v/>
      </c>
      <c r="B5755">
        <f>Weighting!$C$19</f>
        <v>1.7094471538000002</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20</v>
      </c>
      <c r="I5755">
        <f t="shared" si="718"/>
        <v>0</v>
      </c>
      <c r="J5755">
        <f t="shared" si="719"/>
        <v>0</v>
      </c>
      <c r="K5755">
        <f>J5755*Weighting!$W$19</f>
        <v>0</v>
      </c>
      <c r="M5755" s="14"/>
    </row>
    <row r="5756" spans="1:13" x14ac:dyDescent="0.45">
      <c r="A5756" s="32" t="str">
        <f>IF(Weighting!$P$20&gt;0,B5756,"")</f>
        <v/>
      </c>
      <c r="B5756">
        <f>Weighting!$C$20</f>
        <v>1.8151219505000002</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20</v>
      </c>
      <c r="I5756">
        <f t="shared" si="718"/>
        <v>0</v>
      </c>
      <c r="J5756">
        <f t="shared" si="719"/>
        <v>0</v>
      </c>
      <c r="K5756">
        <f>J5756*Weighting!$W$20</f>
        <v>0</v>
      </c>
      <c r="M5756" s="14"/>
    </row>
    <row r="5757" spans="1:13" x14ac:dyDescent="0.45">
      <c r="A5757" s="32" t="str">
        <f>IF(Weighting!$P$21&gt;0,B5757,"")</f>
        <v/>
      </c>
      <c r="B5757">
        <f>Weighting!$C$21</f>
        <v>1.9207967472000003</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20</v>
      </c>
      <c r="I5757">
        <f t="shared" si="718"/>
        <v>0</v>
      </c>
      <c r="J5757">
        <f t="shared" si="719"/>
        <v>0</v>
      </c>
      <c r="K5757">
        <f>J5757*Weighting!$W$21</f>
        <v>0</v>
      </c>
      <c r="M5757" s="14"/>
    </row>
    <row r="5758" spans="1:13" x14ac:dyDescent="0.45">
      <c r="A5758" s="32" t="str">
        <f>IF(Weighting!$P$22&gt;0,B5758,"")</f>
        <v/>
      </c>
      <c r="B5758">
        <f>Weighting!$C$22</f>
        <v>2.0264715439000001</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20</v>
      </c>
      <c r="I5758">
        <f t="shared" si="718"/>
        <v>0</v>
      </c>
      <c r="J5758">
        <f t="shared" si="719"/>
        <v>0</v>
      </c>
      <c r="K5758">
        <f>J5758*Weighting!$W$22</f>
        <v>0</v>
      </c>
      <c r="M5758" s="14"/>
    </row>
    <row r="5759" spans="1:13" x14ac:dyDescent="0.45">
      <c r="A5759" s="32" t="str">
        <f>IF(Weighting!$P$23&gt;0,B5759,"")</f>
        <v/>
      </c>
      <c r="B5759">
        <f>Weighting!$C$23</f>
        <v>2.1321463405999999</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20</v>
      </c>
      <c r="I5759">
        <f t="shared" si="718"/>
        <v>0</v>
      </c>
      <c r="J5759">
        <f t="shared" si="719"/>
        <v>0</v>
      </c>
      <c r="K5759">
        <f>J5759*Weighting!$W$23</f>
        <v>0</v>
      </c>
      <c r="M5759" s="14"/>
    </row>
    <row r="5760" spans="1:13" x14ac:dyDescent="0.45">
      <c r="A5760" s="32" t="str">
        <f>IF(Weighting!$P$24&gt;0,B5760,"")</f>
        <v/>
      </c>
      <c r="B5760">
        <f>Weighting!$C$24</f>
        <v>2.2378211372999997</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20</v>
      </c>
      <c r="I5760">
        <f t="shared" si="718"/>
        <v>0</v>
      </c>
      <c r="J5760">
        <f t="shared" si="719"/>
        <v>0</v>
      </c>
      <c r="K5760">
        <f>J5760*Weighting!$W$24</f>
        <v>0</v>
      </c>
      <c r="M5760" s="14"/>
    </row>
    <row r="5761" spans="1:25" x14ac:dyDescent="0.45">
      <c r="A5761" s="32" t="str">
        <f>IF(Weighting!$P$25&gt;0,B5761,"")</f>
        <v/>
      </c>
      <c r="B5761">
        <f>Weighting!$C$25</f>
        <v>2.3434959339999994</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20</v>
      </c>
      <c r="I5761">
        <f t="shared" si="718"/>
        <v>0</v>
      </c>
      <c r="J5761">
        <f t="shared" si="719"/>
        <v>0</v>
      </c>
      <c r="K5761">
        <f>J5761*Weighting!$W$25</f>
        <v>0</v>
      </c>
      <c r="M5761" s="14"/>
    </row>
    <row r="5762" spans="1:25" x14ac:dyDescent="0.45">
      <c r="N5762" s="57"/>
      <c r="O5762"/>
      <c r="P5762"/>
      <c r="Q5762"/>
      <c r="R5762"/>
    </row>
    <row r="5763" spans="1:25" ht="23.15" x14ac:dyDescent="0.6">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18</v>
      </c>
      <c r="N5763" s="27">
        <f>IF('Input and Summary Results'!$J$16="minimum",'Bin Analysis'!X5764/(M5763-1),'Bin Analysis'!Y5763/('Bin Analysis'!M5763-1))</f>
        <v>0</v>
      </c>
      <c r="O5763" s="27">
        <f>IF(M5763=FALSE,NA(),(VLOOKUP(1,C5766:K5785,4,FALSE))/(M5763-1))</f>
        <v>0.47058823529411764</v>
      </c>
      <c r="P5763" s="27">
        <f>IF(M5763=FALSE,NA(),SUM(J5766:J5785)/Weighting!$S$5)</f>
        <v>0.6</v>
      </c>
      <c r="Q5763" s="27">
        <f>IF(M5763=FALSE,NA(),SUM(K5766:K5785)/Weighting!$S$6)</f>
        <v>0.56521739130434778</v>
      </c>
      <c r="R5763" s="27">
        <f>IF(M5763=FALSE,NA(),(VLOOKUP(1,G5766:K5785,3,FALSE))/(M5763-1))</f>
        <v>0.29411764705882354</v>
      </c>
      <c r="S5763" s="22" t="str">
        <f>IF(M5763=FALSE,NA(),IF(SUM(J5766:J5785)=2,"yes","no"))</f>
        <v>no</v>
      </c>
      <c r="X5763" s="2" cm="2">
        <f t="array" ref="X5763:X5764">FREQUENCY(IF('Data Transformation'!$B$425:$B$6424='Bin Analysis'!L5763,'Data Transformation'!$G$425:$G$6424),'Data Transformation'!$U$11)</f>
        <v>17</v>
      </c>
      <c r="Y5763" s="2" cm="2">
        <f t="array" ref="Y5763:Y5764">FREQUENCY(IF('Data Transformation'!$B$425:$B$6424='Bin Analysis'!L5763,'Data Transformation'!$G$425:$G$6424),'Data Transformation'!$U$12)</f>
        <v>9</v>
      </c>
    </row>
    <row r="5764" spans="1:25" x14ac:dyDescent="0.45">
      <c r="A5764" s="14" t="s">
        <v>67</v>
      </c>
      <c r="B5764" t="s">
        <v>47</v>
      </c>
      <c r="C5764" t="s">
        <v>5</v>
      </c>
      <c r="D5764" t="s">
        <v>100</v>
      </c>
      <c r="E5764" t="s">
        <v>101</v>
      </c>
      <c r="F5764" t="s">
        <v>102</v>
      </c>
      <c r="G5764" t="s">
        <v>70</v>
      </c>
      <c r="H5764" t="s">
        <v>31</v>
      </c>
      <c r="I5764" t="s">
        <v>32</v>
      </c>
      <c r="J5764" t="s">
        <v>46</v>
      </c>
      <c r="K5764" s="14" t="s">
        <v>45</v>
      </c>
      <c r="M5764" s="14"/>
      <c r="X5764" s="2">
        <v>0</v>
      </c>
      <c r="Y5764" s="2">
        <v>8</v>
      </c>
    </row>
    <row r="5765" spans="1:25" x14ac:dyDescent="0.4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45">
      <c r="A5766" s="32">
        <f>IF(Weighting!$P$6&gt;0,B5766,"")</f>
        <v>0.3356747967</v>
      </c>
      <c r="B5766">
        <f>Weighting!$C$6</f>
        <v>0.3356747967</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5</v>
      </c>
      <c r="I5766">
        <f>H5766-H5765</f>
        <v>5</v>
      </c>
      <c r="J5766">
        <f>IF(I5766=0,0,1)</f>
        <v>1</v>
      </c>
      <c r="K5766">
        <f>J5766*Weighting!$W$6</f>
        <v>1</v>
      </c>
      <c r="M5766" s="14"/>
    </row>
    <row r="5767" spans="1:25" x14ac:dyDescent="0.45">
      <c r="A5767" s="32">
        <f>IF(Weighting!$P$7&gt;0,B5767,"")</f>
        <v>0.44134959340000002</v>
      </c>
      <c r="B5767">
        <f>Weighting!$C$7</f>
        <v>0.44134959340000002</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5</v>
      </c>
      <c r="I5767">
        <f t="shared" ref="I5767:I5785" si="721">H5767-H5766</f>
        <v>0</v>
      </c>
      <c r="J5767">
        <f>IF(I5767=0,0,1)</f>
        <v>0</v>
      </c>
      <c r="K5767">
        <f>J5767*Weighting!$W$7</f>
        <v>0</v>
      </c>
      <c r="M5767" s="14"/>
    </row>
    <row r="5768" spans="1:25" x14ac:dyDescent="0.45">
      <c r="A5768" s="32">
        <f>IF(Weighting!$P$8&gt;0,B5768,"")</f>
        <v>0.54702439010000004</v>
      </c>
      <c r="B5768">
        <f>Weighting!$C$8</f>
        <v>0.54702439010000004</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5</v>
      </c>
      <c r="I5768">
        <f t="shared" si="721"/>
        <v>0</v>
      </c>
      <c r="J5768">
        <f t="shared" ref="J5768:J5785" si="722">IF(I5768=0,0,1)</f>
        <v>0</v>
      </c>
      <c r="K5768">
        <f>J5768*Weighting!$W$8</f>
        <v>0</v>
      </c>
      <c r="M5768" s="14"/>
    </row>
    <row r="5769" spans="1:25" x14ac:dyDescent="0.45">
      <c r="A5769" s="32">
        <f>IF(Weighting!$P$9&gt;0,B5769,"")</f>
        <v>0.65269918680000005</v>
      </c>
      <c r="B5769" s="50">
        <f>Weighting!$C$9</f>
        <v>0.65269918680000005</v>
      </c>
      <c r="C5769">
        <f>Weighting!$F$9</f>
        <v>0</v>
      </c>
      <c r="D5769" t="b">
        <f>IF(C5769=1,'Data Transformation'!$G$3+0.5*'Data Transformation'!$W$25,IF(C5770=1,D5770-'Data Transformation'!$W$25,FALSE))</f>
        <v>0</v>
      </c>
      <c r="E5769" t="str">
        <f t="array" ref="E5769">IF(ISLOGICAL(D5769),"",FREQUENCY(IF('Data Transformation'!$B$425:$B$8425='Bin Analysis'!$B5763,'Data Transformation'!$G$425:$G$8425),D5769))</f>
        <v/>
      </c>
      <c r="F5769" t="str">
        <f t="shared" si="720"/>
        <v/>
      </c>
      <c r="G5769">
        <f>Weighting!$H$9</f>
        <v>0</v>
      </c>
      <c r="H5769">
        <f t="array" ref="H5769">FREQUENCY(IF('Data Transformation'!$B$4:$B$8425=B5763,'Data Transformation'!$G$4:$G$8425),'Bin Analysis'!$B5769)</f>
        <v>8</v>
      </c>
      <c r="I5769">
        <f t="shared" si="721"/>
        <v>3</v>
      </c>
      <c r="J5769">
        <f t="shared" si="722"/>
        <v>1</v>
      </c>
      <c r="K5769">
        <f>J5769*Weighting!$W$9</f>
        <v>3</v>
      </c>
      <c r="M5769" s="14"/>
    </row>
    <row r="5770" spans="1:25" x14ac:dyDescent="0.45">
      <c r="A5770" s="32">
        <f>IF(Weighting!$P$10&gt;0,B5770,"")</f>
        <v>0.75837398350000007</v>
      </c>
      <c r="B5770">
        <f>Weighting!$C$10</f>
        <v>0.75837398350000007</v>
      </c>
      <c r="C5770">
        <f>Weighting!$F$10</f>
        <v>0</v>
      </c>
      <c r="D5770" t="b">
        <f>IF(C5770=1,'Data Transformation'!$G$3+0.5*'Data Transformation'!$W$25,IF(C5771=1,D5771-'Data Transformation'!$W$25,FALSE))</f>
        <v>0</v>
      </c>
      <c r="E5770" t="str">
        <f t="array" ref="E5770">IF(ISLOGICAL(D5770),"",FREQUENCY(IF('Data Transformation'!$B$425:$B$8425='Bin Analysis'!$B5763,'Data Transformation'!$G$425:$G$8425),D5770))</f>
        <v/>
      </c>
      <c r="F5770" t="str">
        <f t="shared" si="720"/>
        <v/>
      </c>
      <c r="G5770">
        <f>Weighting!$H$10</f>
        <v>0</v>
      </c>
      <c r="H5770">
        <f t="array" ref="H5770">FREQUENCY(IF('Data Transformation'!$B$4:$B$8425=B5763,'Data Transformation'!$G$4:$G$8425),'Bin Analysis'!$B5770)</f>
        <v>9</v>
      </c>
      <c r="I5770">
        <f t="shared" si="721"/>
        <v>1</v>
      </c>
      <c r="J5770">
        <f t="shared" si="722"/>
        <v>1</v>
      </c>
      <c r="K5770">
        <f>J5770*Weighting!$W$10</f>
        <v>3</v>
      </c>
      <c r="M5770" s="14"/>
    </row>
    <row r="5771" spans="1:25" x14ac:dyDescent="0.45">
      <c r="A5771" s="32">
        <f>IF(Weighting!$P$11&gt;0,B5771,"")</f>
        <v>0.86404878020000009</v>
      </c>
      <c r="B5771">
        <f>Weighting!$C$11</f>
        <v>0.86404878020000009</v>
      </c>
      <c r="C5771">
        <f>Weighting!$F$11</f>
        <v>0</v>
      </c>
      <c r="D5771" t="b">
        <f>IF(C5771=1,'Data Transformation'!$G$3+0.5*'Data Transformation'!$W$25,IF(C5772=1,D5772-'Data Transformation'!$W$25,FALSE))</f>
        <v>0</v>
      </c>
      <c r="E5771" t="str">
        <f t="array" ref="E5771">IF(ISLOGICAL(D5771),"",FREQUENCY(IF('Data Transformation'!$B$425:$B$8425='Bin Analysis'!$B5763,'Data Transformation'!$G$425:$G$8425),D5771))</f>
        <v/>
      </c>
      <c r="F5771" t="str">
        <f t="shared" si="720"/>
        <v/>
      </c>
      <c r="G5771">
        <f>Weighting!$H$11</f>
        <v>0</v>
      </c>
      <c r="H5771">
        <f t="array" ref="H5771">FREQUENCY(IF('Data Transformation'!$B$4:$B$8425=B5763,'Data Transformation'!$G$4:$G$8425),'Bin Analysis'!$B5771)</f>
        <v>11</v>
      </c>
      <c r="I5771">
        <f t="shared" si="721"/>
        <v>2</v>
      </c>
      <c r="J5771">
        <f t="shared" si="722"/>
        <v>1</v>
      </c>
      <c r="K5771">
        <f>J5771*Weighting!$W$11</f>
        <v>3</v>
      </c>
      <c r="M5771" s="14"/>
    </row>
    <row r="5772" spans="1:25" x14ac:dyDescent="0.45">
      <c r="A5772" s="32">
        <f>IF(Weighting!$P$12&gt;0,B5772,"")</f>
        <v>0.96972357690000011</v>
      </c>
      <c r="B5772">
        <f>Weighting!$C$12</f>
        <v>0.96972357690000011</v>
      </c>
      <c r="C5772">
        <f>Weighting!$F$12</f>
        <v>0</v>
      </c>
      <c r="D5772">
        <f>IF(C5772=1,'Data Transformation'!$G$3+0.5*'Data Transformation'!$W$25,IF(C5773=1,D5773-'Data Transformation'!$W$25,FALSE))</f>
        <v>0.76999999999999991</v>
      </c>
      <c r="E5772">
        <f t="array" ref="E5772">IF(ISLOGICAL(D5772),"",FREQUENCY(IF('Data Transformation'!$B$425:$B$8425='Bin Analysis'!$B5763,'Data Transformation'!$G$425:$G$8425),D5772))</f>
        <v>9</v>
      </c>
      <c r="F5772" t="e">
        <f t="shared" si="720"/>
        <v>#VALUE!</v>
      </c>
      <c r="G5772">
        <f>Weighting!$H$12</f>
        <v>0</v>
      </c>
      <c r="H5772">
        <f t="array" ref="H5772">FREQUENCY(IF('Data Transformation'!$B$4:$B$8425=B5763,'Data Transformation'!$G$4:$G$8425),'Bin Analysis'!$B5772)</f>
        <v>16</v>
      </c>
      <c r="I5772">
        <f t="shared" si="721"/>
        <v>5</v>
      </c>
      <c r="J5772">
        <f t="shared" si="722"/>
        <v>1</v>
      </c>
      <c r="K5772">
        <f>J5772*Weighting!$W$12</f>
        <v>2</v>
      </c>
      <c r="M5772" s="14"/>
    </row>
    <row r="5773" spans="1:25" x14ac:dyDescent="0.45">
      <c r="A5773" s="32">
        <f>IF(Weighting!$P$13&gt;0,B5773,"")</f>
        <v>1.0753983736000001</v>
      </c>
      <c r="B5773">
        <f>Weighting!$C$13</f>
        <v>1.0753983736000001</v>
      </c>
      <c r="C5773">
        <f>Weighting!$F$13</f>
        <v>1</v>
      </c>
      <c r="D5773">
        <f>IF(C5773=1,'Data Transformation'!$G$3+0.5*'Data Transformation'!$W$25,IF(C5774=1,D5774-'Data Transformation'!$W$25,FALSE))</f>
        <v>1.17</v>
      </c>
      <c r="E5773">
        <f t="array" ref="E5773">IF(ISLOGICAL(D5773),"",FREQUENCY(IF('Data Transformation'!$B$425:$B$8425='Bin Analysis'!$B5763,'Data Transformation'!$G$425:$G$8425),D5773))</f>
        <v>17</v>
      </c>
      <c r="F5773">
        <f t="shared" si="720"/>
        <v>8</v>
      </c>
      <c r="G5773">
        <f>Weighting!$H$13</f>
        <v>0</v>
      </c>
      <c r="H5773">
        <f t="array" ref="H5773">FREQUENCY(IF('Data Transformation'!$B$4:$B$8425=B5763,'Data Transformation'!$G$4:$G$8425),'Bin Analysis'!$B5773)</f>
        <v>18</v>
      </c>
      <c r="I5773">
        <f t="shared" si="721"/>
        <v>2</v>
      </c>
      <c r="J5773">
        <f t="shared" si="722"/>
        <v>1</v>
      </c>
      <c r="K5773">
        <f>J5773*Weighting!$W$13</f>
        <v>1</v>
      </c>
      <c r="M5773" s="14"/>
    </row>
    <row r="5774" spans="1:25" x14ac:dyDescent="0.45">
      <c r="A5774" s="32">
        <f>IF(Weighting!$P$14&gt;0,B5774,"")</f>
        <v>1.1810731703000001</v>
      </c>
      <c r="B5774">
        <f>Weighting!$C$14</f>
        <v>1.1810731703000001</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18</v>
      </c>
      <c r="I5774">
        <f t="shared" si="721"/>
        <v>0</v>
      </c>
      <c r="J5774">
        <f t="shared" si="722"/>
        <v>0</v>
      </c>
      <c r="K5774">
        <f>J5774*Weighting!$W$14</f>
        <v>0</v>
      </c>
      <c r="M5774" s="14"/>
    </row>
    <row r="5775" spans="1:25" x14ac:dyDescent="0.45">
      <c r="A5775" s="32">
        <f>IF(Weighting!$P$15&gt;0,B5775,"")</f>
        <v>1.2867489670000001</v>
      </c>
      <c r="B5775">
        <f>Weighting!$C$15</f>
        <v>1.2867489670000001</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18</v>
      </c>
      <c r="I5775">
        <f t="shared" si="721"/>
        <v>0</v>
      </c>
      <c r="J5775">
        <f t="shared" si="722"/>
        <v>0</v>
      </c>
      <c r="K5775">
        <f>J5775*Weighting!$W$15</f>
        <v>0</v>
      </c>
      <c r="M5775" s="14"/>
    </row>
    <row r="5776" spans="1:25" x14ac:dyDescent="0.45">
      <c r="A5776" s="32" t="str">
        <f>IF(Weighting!$P$16&gt;0,B5776,"")</f>
        <v/>
      </c>
      <c r="B5776">
        <f>Weighting!$C$16</f>
        <v>1.3924227637000002</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18</v>
      </c>
      <c r="I5776">
        <f t="shared" si="721"/>
        <v>0</v>
      </c>
      <c r="J5776">
        <f t="shared" si="722"/>
        <v>0</v>
      </c>
      <c r="K5776">
        <f>J5776*Weighting!$W$16</f>
        <v>0</v>
      </c>
      <c r="M5776" s="14"/>
    </row>
    <row r="5777" spans="1:25" x14ac:dyDescent="0.45">
      <c r="A5777" s="32" t="str">
        <f>IF(Weighting!$P$17&gt;0,B5777,"")</f>
        <v/>
      </c>
      <c r="B5777">
        <f>Weighting!$C$17</f>
        <v>1.4980975604000002</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18</v>
      </c>
      <c r="I5777">
        <f t="shared" si="721"/>
        <v>0</v>
      </c>
      <c r="J5777">
        <f t="shared" si="722"/>
        <v>0</v>
      </c>
      <c r="K5777">
        <f>J5777*Weighting!$W$17</f>
        <v>0</v>
      </c>
      <c r="M5777" s="14"/>
    </row>
    <row r="5778" spans="1:25" x14ac:dyDescent="0.45">
      <c r="A5778" s="32" t="str">
        <f>IF(Weighting!$P$18&gt;0,B5778,"")</f>
        <v/>
      </c>
      <c r="B5778">
        <f>Weighting!$C$18</f>
        <v>1.6037723571000002</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18</v>
      </c>
      <c r="I5778">
        <f t="shared" si="721"/>
        <v>0</v>
      </c>
      <c r="J5778">
        <f t="shared" si="722"/>
        <v>0</v>
      </c>
      <c r="K5778">
        <f>J5778*Weighting!$W$18</f>
        <v>0</v>
      </c>
      <c r="M5778" s="14"/>
    </row>
    <row r="5779" spans="1:25" x14ac:dyDescent="0.45">
      <c r="A5779" s="32" t="str">
        <f>IF(Weighting!$P$19&gt;0,B5779,"")</f>
        <v/>
      </c>
      <c r="B5779">
        <f>Weighting!$C$19</f>
        <v>1.7094471538000002</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18</v>
      </c>
      <c r="I5779">
        <f t="shared" si="721"/>
        <v>0</v>
      </c>
      <c r="J5779">
        <f t="shared" si="722"/>
        <v>0</v>
      </c>
      <c r="K5779">
        <f>J5779*Weighting!$W$19</f>
        <v>0</v>
      </c>
      <c r="M5779" s="14"/>
    </row>
    <row r="5780" spans="1:25" x14ac:dyDescent="0.45">
      <c r="A5780" s="32" t="str">
        <f>IF(Weighting!$P$20&gt;0,B5780,"")</f>
        <v/>
      </c>
      <c r="B5780">
        <f>Weighting!$C$20</f>
        <v>1.8151219505000002</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18</v>
      </c>
      <c r="I5780">
        <f t="shared" si="721"/>
        <v>0</v>
      </c>
      <c r="J5780">
        <f t="shared" si="722"/>
        <v>0</v>
      </c>
      <c r="K5780">
        <f>J5780*Weighting!$W$20</f>
        <v>0</v>
      </c>
      <c r="M5780" s="14"/>
    </row>
    <row r="5781" spans="1:25" x14ac:dyDescent="0.45">
      <c r="A5781" s="32" t="str">
        <f>IF(Weighting!$P$21&gt;0,B5781,"")</f>
        <v/>
      </c>
      <c r="B5781">
        <f>Weighting!$C$21</f>
        <v>1.9207967472000003</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18</v>
      </c>
      <c r="I5781">
        <f t="shared" si="721"/>
        <v>0</v>
      </c>
      <c r="J5781">
        <f t="shared" si="722"/>
        <v>0</v>
      </c>
      <c r="K5781">
        <f>J5781*Weighting!$W$21</f>
        <v>0</v>
      </c>
      <c r="M5781" s="14"/>
    </row>
    <row r="5782" spans="1:25" x14ac:dyDescent="0.45">
      <c r="A5782" s="32" t="str">
        <f>IF(Weighting!$P$22&gt;0,B5782,"")</f>
        <v/>
      </c>
      <c r="B5782">
        <f>Weighting!$C$22</f>
        <v>2.0264715439000001</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18</v>
      </c>
      <c r="I5782">
        <f t="shared" si="721"/>
        <v>0</v>
      </c>
      <c r="J5782">
        <f t="shared" si="722"/>
        <v>0</v>
      </c>
      <c r="K5782">
        <f>J5782*Weighting!$W$22</f>
        <v>0</v>
      </c>
      <c r="M5782" s="14"/>
    </row>
    <row r="5783" spans="1:25" x14ac:dyDescent="0.45">
      <c r="A5783" s="32" t="str">
        <f>IF(Weighting!$P$23&gt;0,B5783,"")</f>
        <v/>
      </c>
      <c r="B5783">
        <f>Weighting!$C$23</f>
        <v>2.1321463405999999</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18</v>
      </c>
      <c r="I5783">
        <f t="shared" si="721"/>
        <v>0</v>
      </c>
      <c r="J5783">
        <f t="shared" si="722"/>
        <v>0</v>
      </c>
      <c r="K5783">
        <f>J5783*Weighting!$W$23</f>
        <v>0</v>
      </c>
      <c r="M5783" s="14"/>
    </row>
    <row r="5784" spans="1:25" x14ac:dyDescent="0.45">
      <c r="A5784" s="32" t="str">
        <f>IF(Weighting!$P$24&gt;0,B5784,"")</f>
        <v/>
      </c>
      <c r="B5784">
        <f>Weighting!$C$24</f>
        <v>2.2378211372999997</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18</v>
      </c>
      <c r="I5784">
        <f t="shared" si="721"/>
        <v>0</v>
      </c>
      <c r="J5784">
        <f t="shared" si="722"/>
        <v>0</v>
      </c>
      <c r="K5784">
        <f>J5784*Weighting!$W$24</f>
        <v>0</v>
      </c>
      <c r="M5784" s="14"/>
    </row>
    <row r="5785" spans="1:25" x14ac:dyDescent="0.45">
      <c r="A5785" s="32" t="str">
        <f>IF(Weighting!$P$25&gt;0,B5785,"")</f>
        <v/>
      </c>
      <c r="B5785">
        <f>Weighting!$C$25</f>
        <v>2.3434959339999994</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18</v>
      </c>
      <c r="I5785">
        <f t="shared" si="721"/>
        <v>0</v>
      </c>
      <c r="J5785">
        <f t="shared" si="722"/>
        <v>0</v>
      </c>
      <c r="K5785">
        <f>J5785*Weighting!$W$25</f>
        <v>0</v>
      </c>
      <c r="M5785" s="14"/>
    </row>
    <row r="5786" spans="1:25" x14ac:dyDescent="0.45">
      <c r="A5786" s="32"/>
      <c r="M5786" s="14"/>
    </row>
    <row r="5787" spans="1:25" ht="23.15" x14ac:dyDescent="0.6">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19</v>
      </c>
      <c r="N5787" s="27">
        <f>IF('Input and Summary Results'!$J$16="minimum",'Bin Analysis'!X5788/(M5787-1),'Bin Analysis'!Y5787/('Bin Analysis'!M5787-1))</f>
        <v>0</v>
      </c>
      <c r="O5787" s="27">
        <f>IF(M5787=FALSE,NA(),(VLOOKUP(1,C5790:K5809,4,FALSE))/(M5787-1))</f>
        <v>5.5555555555555552E-2</v>
      </c>
      <c r="P5787" s="27">
        <f>IF(M5787=FALSE,NA(),SUM(J5790:J5809)/Weighting!$S$5)</f>
        <v>0.3</v>
      </c>
      <c r="Q5787" s="27">
        <f>IF(M5787=FALSE,NA(),SUM(K5790:K5809)/Weighting!$S$6)</f>
        <v>0.17391304347826086</v>
      </c>
      <c r="R5787" s="27">
        <f>IF(M5787=FALSE,NA(),(VLOOKUP(1,G5790:K5809,3,FALSE))/(M5787-1))</f>
        <v>0.94444444444444442</v>
      </c>
      <c r="S5787" s="22" t="str">
        <f>IF(M5787=FALSE,NA(),IF(SUM(J5790:J5809)=2,"yes","no"))</f>
        <v>no</v>
      </c>
      <c r="X5787" s="2" cm="2">
        <f t="array" ref="X5787:X5788">FREQUENCY(IF('Data Transformation'!$B$425:$B$6424='Bin Analysis'!L5787,'Data Transformation'!$G$425:$G$6424),'Data Transformation'!$U$11)</f>
        <v>18</v>
      </c>
      <c r="Y5787" s="2" cm="2">
        <f t="array" ref="Y5787:Y5788">FREQUENCY(IF('Data Transformation'!$B$425:$B$6424='Bin Analysis'!L5787,'Data Transformation'!$G$425:$G$6424),'Data Transformation'!$U$12)</f>
        <v>17</v>
      </c>
    </row>
    <row r="5788" spans="1:25" x14ac:dyDescent="0.45">
      <c r="A5788" s="14" t="s">
        <v>67</v>
      </c>
      <c r="B5788" t="s">
        <v>47</v>
      </c>
      <c r="C5788" t="s">
        <v>5</v>
      </c>
      <c r="D5788" t="s">
        <v>100</v>
      </c>
      <c r="E5788" t="s">
        <v>101</v>
      </c>
      <c r="F5788" t="s">
        <v>102</v>
      </c>
      <c r="G5788" t="s">
        <v>70</v>
      </c>
      <c r="H5788" t="s">
        <v>31</v>
      </c>
      <c r="I5788" t="s">
        <v>32</v>
      </c>
      <c r="J5788" t="s">
        <v>46</v>
      </c>
      <c r="K5788" s="14" t="s">
        <v>45</v>
      </c>
      <c r="M5788" s="14"/>
      <c r="X5788" s="2">
        <v>0</v>
      </c>
      <c r="Y5788" s="2">
        <v>1</v>
      </c>
    </row>
    <row r="5789" spans="1:25" x14ac:dyDescent="0.4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45">
      <c r="A5790" s="32">
        <f>IF(Weighting!$P$6&gt;0,B5790,"")</f>
        <v>0.3356747967</v>
      </c>
      <c r="B5790">
        <f>Weighting!$C$6</f>
        <v>0.3356747967</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17</v>
      </c>
      <c r="I5790">
        <f>H5790-H5789</f>
        <v>17</v>
      </c>
      <c r="J5790">
        <f>IF(I5790=0,0,1)</f>
        <v>1</v>
      </c>
      <c r="K5790">
        <f>J5790*Weighting!$W$6</f>
        <v>1</v>
      </c>
      <c r="M5790" s="14"/>
    </row>
    <row r="5791" spans="1:25" x14ac:dyDescent="0.45">
      <c r="A5791" s="32">
        <f>IF(Weighting!$P$7&gt;0,B5791,"")</f>
        <v>0.44134959340000002</v>
      </c>
      <c r="B5791">
        <f>Weighting!$C$7</f>
        <v>0.44134959340000002</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17</v>
      </c>
      <c r="I5791">
        <f t="shared" ref="I5791:I5809" si="724">H5791-H5790</f>
        <v>0</v>
      </c>
      <c r="J5791">
        <f>IF(I5791=0,0,1)</f>
        <v>0</v>
      </c>
      <c r="K5791">
        <f>J5791*Weighting!$W$7</f>
        <v>0</v>
      </c>
      <c r="M5791" s="14"/>
    </row>
    <row r="5792" spans="1:25" x14ac:dyDescent="0.45">
      <c r="A5792" s="32">
        <f>IF(Weighting!$P$8&gt;0,B5792,"")</f>
        <v>0.54702439010000004</v>
      </c>
      <c r="B5792">
        <f>Weighting!$C$8</f>
        <v>0.54702439010000004</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17</v>
      </c>
      <c r="I5792">
        <f t="shared" si="724"/>
        <v>0</v>
      </c>
      <c r="J5792">
        <f t="shared" ref="J5792:J5809" si="725">IF(I5792=0,0,1)</f>
        <v>0</v>
      </c>
      <c r="K5792">
        <f>J5792*Weighting!$W$8</f>
        <v>0</v>
      </c>
      <c r="M5792" s="14"/>
    </row>
    <row r="5793" spans="1:13" x14ac:dyDescent="0.45">
      <c r="A5793" s="32">
        <f>IF(Weighting!$P$9&gt;0,B5793,"")</f>
        <v>0.65269918680000005</v>
      </c>
      <c r="B5793" s="50">
        <f>Weighting!$C$9</f>
        <v>0.65269918680000005</v>
      </c>
      <c r="C5793">
        <f>Weighting!$F$9</f>
        <v>0</v>
      </c>
      <c r="D5793" t="b">
        <f>IF(C5793=1,'Data Transformation'!$G$3+0.5*'Data Transformation'!$W$25,IF(C5794=1,D5794-'Data Transformation'!$W$25,FALSE))</f>
        <v>0</v>
      </c>
      <c r="E5793" t="str">
        <f t="array" ref="E5793">IF(ISLOGICAL(D5793),"",FREQUENCY(IF('Data Transformation'!$B$425:$B$8425='Bin Analysis'!$B5787,'Data Transformation'!$G$425:$G$8425),D5793))</f>
        <v/>
      </c>
      <c r="F5793" t="str">
        <f t="shared" si="723"/>
        <v/>
      </c>
      <c r="G5793">
        <f>Weighting!$H$9</f>
        <v>0</v>
      </c>
      <c r="H5793">
        <f t="array" ref="H5793">FREQUENCY(IF('Data Transformation'!$B$4:$B$8425=B5787,'Data Transformation'!$G$4:$G$8425),'Bin Analysis'!$B5793)</f>
        <v>17</v>
      </c>
      <c r="I5793">
        <f t="shared" si="724"/>
        <v>0</v>
      </c>
      <c r="J5793">
        <f t="shared" si="725"/>
        <v>0</v>
      </c>
      <c r="K5793">
        <f>J5793*Weighting!$W$9</f>
        <v>0</v>
      </c>
      <c r="M5793" s="14"/>
    </row>
    <row r="5794" spans="1:13" x14ac:dyDescent="0.45">
      <c r="A5794" s="32">
        <f>IF(Weighting!$P$10&gt;0,B5794,"")</f>
        <v>0.75837398350000007</v>
      </c>
      <c r="B5794">
        <f>Weighting!$C$10</f>
        <v>0.75837398350000007</v>
      </c>
      <c r="C5794">
        <f>Weighting!$F$10</f>
        <v>0</v>
      </c>
      <c r="D5794" t="b">
        <f>IF(C5794=1,'Data Transformation'!$G$3+0.5*'Data Transformation'!$W$25,IF(C5795=1,D5795-'Data Transformation'!$W$25,FALSE))</f>
        <v>0</v>
      </c>
      <c r="E5794" t="str">
        <f t="array" ref="E5794">IF(ISLOGICAL(D5794),"",FREQUENCY(IF('Data Transformation'!$B$425:$B$8425='Bin Analysis'!$B5787,'Data Transformation'!$G$425:$G$8425),D5794))</f>
        <v/>
      </c>
      <c r="F5794" t="str">
        <f t="shared" si="723"/>
        <v/>
      </c>
      <c r="G5794">
        <f>Weighting!$H$10</f>
        <v>0</v>
      </c>
      <c r="H5794">
        <f t="array" ref="H5794">FREQUENCY(IF('Data Transformation'!$B$4:$B$8425=B5787,'Data Transformation'!$G$4:$G$8425),'Bin Analysis'!$B5794)</f>
        <v>17</v>
      </c>
      <c r="I5794">
        <f t="shared" si="724"/>
        <v>0</v>
      </c>
      <c r="J5794">
        <f t="shared" si="725"/>
        <v>0</v>
      </c>
      <c r="K5794">
        <f>J5794*Weighting!$W$10</f>
        <v>0</v>
      </c>
      <c r="M5794" s="14"/>
    </row>
    <row r="5795" spans="1:13" x14ac:dyDescent="0.45">
      <c r="A5795" s="32">
        <f>IF(Weighting!$P$11&gt;0,B5795,"")</f>
        <v>0.86404878020000009</v>
      </c>
      <c r="B5795">
        <f>Weighting!$C$11</f>
        <v>0.86404878020000009</v>
      </c>
      <c r="C5795">
        <f>Weighting!$F$11</f>
        <v>0</v>
      </c>
      <c r="D5795" t="b">
        <f>IF(C5795=1,'Data Transformation'!$G$3+0.5*'Data Transformation'!$W$25,IF(C5796=1,D5796-'Data Transformation'!$W$25,FALSE))</f>
        <v>0</v>
      </c>
      <c r="E5795" t="str">
        <f t="array" ref="E5795">IF(ISLOGICAL(D5795),"",FREQUENCY(IF('Data Transformation'!$B$425:$B$8425='Bin Analysis'!$B5787,'Data Transformation'!$G$425:$G$8425),D5795))</f>
        <v/>
      </c>
      <c r="F5795" t="str">
        <f t="shared" si="723"/>
        <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45">
      <c r="A5796" s="32">
        <f>IF(Weighting!$P$12&gt;0,B5796,"")</f>
        <v>0.96972357690000011</v>
      </c>
      <c r="B5796">
        <f>Weighting!$C$12</f>
        <v>0.96972357690000011</v>
      </c>
      <c r="C5796">
        <f>Weighting!$F$12</f>
        <v>0</v>
      </c>
      <c r="D5796">
        <f>IF(C5796=1,'Data Transformation'!$G$3+0.5*'Data Transformation'!$W$25,IF(C5797=1,D5797-'Data Transformation'!$W$25,FALSE))</f>
        <v>0.76999999999999991</v>
      </c>
      <c r="E5796">
        <f t="array" ref="E5796">IF(ISLOGICAL(D5796),"",FREQUENCY(IF('Data Transformation'!$B$425:$B$8425='Bin Analysis'!$B5787,'Data Transformation'!$G$425:$G$8425),D5796))</f>
        <v>17</v>
      </c>
      <c r="F5796" t="e">
        <f t="shared" si="723"/>
        <v>#VALUE!</v>
      </c>
      <c r="G5796">
        <f>Weighting!$H$12</f>
        <v>0</v>
      </c>
      <c r="H5796">
        <f t="array" ref="H5796">FREQUENCY(IF('Data Transformation'!$B$4:$B$8425=B5787,'Data Transformation'!$G$4:$G$8425),'Bin Analysis'!$B5796)</f>
        <v>18</v>
      </c>
      <c r="I5796">
        <f t="shared" si="724"/>
        <v>1</v>
      </c>
      <c r="J5796">
        <f t="shared" si="725"/>
        <v>1</v>
      </c>
      <c r="K5796">
        <f>J5796*Weighting!$W$12</f>
        <v>2</v>
      </c>
      <c r="M5796" s="14"/>
    </row>
    <row r="5797" spans="1:13" x14ac:dyDescent="0.45">
      <c r="A5797" s="32">
        <f>IF(Weighting!$P$13&gt;0,B5797,"")</f>
        <v>1.0753983736000001</v>
      </c>
      <c r="B5797">
        <f>Weighting!$C$13</f>
        <v>1.0753983736000001</v>
      </c>
      <c r="C5797">
        <f>Weighting!$F$13</f>
        <v>1</v>
      </c>
      <c r="D5797">
        <f>IF(C5797=1,'Data Transformation'!$G$3+0.5*'Data Transformation'!$W$25,IF(C5798=1,D5798-'Data Transformation'!$W$25,FALSE))</f>
        <v>1.17</v>
      </c>
      <c r="E5797">
        <f t="array" ref="E5797">IF(ISLOGICAL(D5797),"",FREQUENCY(IF('Data Transformation'!$B$425:$B$8425='Bin Analysis'!$B5787,'Data Transformation'!$G$425:$G$8425),D5797))</f>
        <v>18</v>
      </c>
      <c r="F5797">
        <f t="shared" si="723"/>
        <v>1</v>
      </c>
      <c r="G5797">
        <f>Weighting!$H$13</f>
        <v>0</v>
      </c>
      <c r="H5797">
        <f t="array" ref="H5797">FREQUENCY(IF('Data Transformation'!$B$4:$B$8425=B5787,'Data Transformation'!$G$4:$G$8425),'Bin Analysis'!$B5797)</f>
        <v>19</v>
      </c>
      <c r="I5797">
        <f t="shared" si="724"/>
        <v>1</v>
      </c>
      <c r="J5797">
        <f t="shared" si="725"/>
        <v>1</v>
      </c>
      <c r="K5797">
        <f>J5797*Weighting!$W$13</f>
        <v>1</v>
      </c>
      <c r="M5797" s="14"/>
    </row>
    <row r="5798" spans="1:13" x14ac:dyDescent="0.45">
      <c r="A5798" s="32">
        <f>IF(Weighting!$P$14&gt;0,B5798,"")</f>
        <v>1.1810731703000001</v>
      </c>
      <c r="B5798">
        <f>Weighting!$C$14</f>
        <v>1.1810731703000001</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19</v>
      </c>
      <c r="I5798">
        <f t="shared" si="724"/>
        <v>0</v>
      </c>
      <c r="J5798">
        <f t="shared" si="725"/>
        <v>0</v>
      </c>
      <c r="K5798">
        <f>J5798*Weighting!$W$14</f>
        <v>0</v>
      </c>
      <c r="M5798" s="14"/>
    </row>
    <row r="5799" spans="1:13" x14ac:dyDescent="0.45">
      <c r="A5799" s="32">
        <f>IF(Weighting!$P$15&gt;0,B5799,"")</f>
        <v>1.2867489670000001</v>
      </c>
      <c r="B5799">
        <f>Weighting!$C$15</f>
        <v>1.2867489670000001</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19</v>
      </c>
      <c r="I5799">
        <f t="shared" si="724"/>
        <v>0</v>
      </c>
      <c r="J5799">
        <f t="shared" si="725"/>
        <v>0</v>
      </c>
      <c r="K5799">
        <f>J5799*Weighting!$W$15</f>
        <v>0</v>
      </c>
      <c r="M5799" s="14"/>
    </row>
    <row r="5800" spans="1:13" x14ac:dyDescent="0.45">
      <c r="A5800" s="32" t="str">
        <f>IF(Weighting!$P$16&gt;0,B5800,"")</f>
        <v/>
      </c>
      <c r="B5800">
        <f>Weighting!$C$16</f>
        <v>1.3924227637000002</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19</v>
      </c>
      <c r="I5800">
        <f t="shared" si="724"/>
        <v>0</v>
      </c>
      <c r="J5800">
        <f t="shared" si="725"/>
        <v>0</v>
      </c>
      <c r="K5800">
        <f>J5800*Weighting!$W$16</f>
        <v>0</v>
      </c>
      <c r="M5800" s="14"/>
    </row>
    <row r="5801" spans="1:13" x14ac:dyDescent="0.45">
      <c r="A5801" s="32" t="str">
        <f>IF(Weighting!$P$17&gt;0,B5801,"")</f>
        <v/>
      </c>
      <c r="B5801">
        <f>Weighting!$C$17</f>
        <v>1.4980975604000002</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19</v>
      </c>
      <c r="I5801">
        <f t="shared" si="724"/>
        <v>0</v>
      </c>
      <c r="J5801">
        <f t="shared" si="725"/>
        <v>0</v>
      </c>
      <c r="K5801">
        <f>J5801*Weighting!$W$17</f>
        <v>0</v>
      </c>
      <c r="M5801" s="14"/>
    </row>
    <row r="5802" spans="1:13" x14ac:dyDescent="0.45">
      <c r="A5802" s="32" t="str">
        <f>IF(Weighting!$P$18&gt;0,B5802,"")</f>
        <v/>
      </c>
      <c r="B5802">
        <f>Weighting!$C$18</f>
        <v>1.6037723571000002</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19</v>
      </c>
      <c r="I5802">
        <f t="shared" si="724"/>
        <v>0</v>
      </c>
      <c r="J5802">
        <f t="shared" si="725"/>
        <v>0</v>
      </c>
      <c r="K5802">
        <f>J5802*Weighting!$W$18</f>
        <v>0</v>
      </c>
      <c r="M5802" s="14"/>
    </row>
    <row r="5803" spans="1:13" x14ac:dyDescent="0.45">
      <c r="A5803" s="32" t="str">
        <f>IF(Weighting!$P$19&gt;0,B5803,"")</f>
        <v/>
      </c>
      <c r="B5803">
        <f>Weighting!$C$19</f>
        <v>1.7094471538000002</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19</v>
      </c>
      <c r="I5803">
        <f t="shared" si="724"/>
        <v>0</v>
      </c>
      <c r="J5803">
        <f t="shared" si="725"/>
        <v>0</v>
      </c>
      <c r="K5803">
        <f>J5803*Weighting!$W$19</f>
        <v>0</v>
      </c>
      <c r="M5803" s="14"/>
    </row>
    <row r="5804" spans="1:13" x14ac:dyDescent="0.45">
      <c r="A5804" s="32" t="str">
        <f>IF(Weighting!$P$20&gt;0,B5804,"")</f>
        <v/>
      </c>
      <c r="B5804">
        <f>Weighting!$C$20</f>
        <v>1.8151219505000002</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19</v>
      </c>
      <c r="I5804">
        <f t="shared" si="724"/>
        <v>0</v>
      </c>
      <c r="J5804">
        <f t="shared" si="725"/>
        <v>0</v>
      </c>
      <c r="K5804">
        <f>J5804*Weighting!$W$20</f>
        <v>0</v>
      </c>
      <c r="M5804" s="14"/>
    </row>
    <row r="5805" spans="1:13" x14ac:dyDescent="0.45">
      <c r="A5805" s="32" t="str">
        <f>IF(Weighting!$P$21&gt;0,B5805,"")</f>
        <v/>
      </c>
      <c r="B5805">
        <f>Weighting!$C$21</f>
        <v>1.9207967472000003</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19</v>
      </c>
      <c r="I5805">
        <f t="shared" si="724"/>
        <v>0</v>
      </c>
      <c r="J5805">
        <f t="shared" si="725"/>
        <v>0</v>
      </c>
      <c r="K5805">
        <f>J5805*Weighting!$W$21</f>
        <v>0</v>
      </c>
      <c r="M5805" s="14"/>
    </row>
    <row r="5806" spans="1:13" x14ac:dyDescent="0.45">
      <c r="A5806" s="32" t="str">
        <f>IF(Weighting!$P$22&gt;0,B5806,"")</f>
        <v/>
      </c>
      <c r="B5806">
        <f>Weighting!$C$22</f>
        <v>2.0264715439000001</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19</v>
      </c>
      <c r="I5806">
        <f t="shared" si="724"/>
        <v>0</v>
      </c>
      <c r="J5806">
        <f t="shared" si="725"/>
        <v>0</v>
      </c>
      <c r="K5806">
        <f>J5806*Weighting!$W$22</f>
        <v>0</v>
      </c>
      <c r="M5806" s="14"/>
    </row>
    <row r="5807" spans="1:13" x14ac:dyDescent="0.45">
      <c r="A5807" s="32" t="str">
        <f>IF(Weighting!$P$23&gt;0,B5807,"")</f>
        <v/>
      </c>
      <c r="B5807">
        <f>Weighting!$C$23</f>
        <v>2.1321463405999999</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19</v>
      </c>
      <c r="I5807">
        <f t="shared" si="724"/>
        <v>0</v>
      </c>
      <c r="J5807">
        <f t="shared" si="725"/>
        <v>0</v>
      </c>
      <c r="K5807">
        <f>J5807*Weighting!$W$23</f>
        <v>0</v>
      </c>
      <c r="M5807" s="14"/>
    </row>
    <row r="5808" spans="1:13" x14ac:dyDescent="0.45">
      <c r="A5808" s="32" t="str">
        <f>IF(Weighting!$P$24&gt;0,B5808,"")</f>
        <v/>
      </c>
      <c r="B5808">
        <f>Weighting!$C$24</f>
        <v>2.2378211372999997</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19</v>
      </c>
      <c r="I5808">
        <f t="shared" si="724"/>
        <v>0</v>
      </c>
      <c r="J5808">
        <f t="shared" si="725"/>
        <v>0</v>
      </c>
      <c r="K5808">
        <f>J5808*Weighting!$W$24</f>
        <v>0</v>
      </c>
      <c r="M5808" s="14"/>
    </row>
    <row r="5809" spans="1:25" x14ac:dyDescent="0.45">
      <c r="A5809" s="32" t="str">
        <f>IF(Weighting!$P$25&gt;0,B5809,"")</f>
        <v/>
      </c>
      <c r="B5809">
        <f>Weighting!$C$25</f>
        <v>2.3434959339999994</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19</v>
      </c>
      <c r="I5809">
        <f t="shared" si="724"/>
        <v>0</v>
      </c>
      <c r="J5809">
        <f t="shared" si="725"/>
        <v>0</v>
      </c>
      <c r="K5809">
        <f>J5809*Weighting!$W$25</f>
        <v>0</v>
      </c>
      <c r="M5809" s="14"/>
    </row>
    <row r="5810" spans="1:25" x14ac:dyDescent="0.45">
      <c r="O5810"/>
      <c r="P5810"/>
      <c r="Q5810"/>
      <c r="R5810"/>
    </row>
    <row r="5811" spans="1:25" ht="23.15" x14ac:dyDescent="0.6">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0.10526315789473684</v>
      </c>
      <c r="P5811" s="27">
        <f>IF(M5811=FALSE,NA(),SUM(J5814:J5833)/Weighting!$S$5)</f>
        <v>0.6</v>
      </c>
      <c r="Q5811" s="27">
        <f>IF(M5811=FALSE,NA(),SUM(K5814:K5833)/Weighting!$S$6)</f>
        <v>0.52173913043478259</v>
      </c>
      <c r="R5811" s="27">
        <f>IF(M5811=FALSE,NA(),(VLOOKUP(1,G5814:K5833,3,FALSE))/(M5811-1))</f>
        <v>0.78947368421052633</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17</v>
      </c>
    </row>
    <row r="5812" spans="1:25" x14ac:dyDescent="0.45">
      <c r="A5812" s="14" t="s">
        <v>67</v>
      </c>
      <c r="B5812" t="s">
        <v>47</v>
      </c>
      <c r="C5812" t="s">
        <v>5</v>
      </c>
      <c r="D5812" t="s">
        <v>100</v>
      </c>
      <c r="E5812" t="s">
        <v>101</v>
      </c>
      <c r="F5812" t="s">
        <v>102</v>
      </c>
      <c r="G5812" t="s">
        <v>70</v>
      </c>
      <c r="H5812" t="s">
        <v>31</v>
      </c>
      <c r="I5812" t="s">
        <v>32</v>
      </c>
      <c r="J5812" t="s">
        <v>46</v>
      </c>
      <c r="K5812" s="14" t="s">
        <v>45</v>
      </c>
      <c r="M5812" s="14"/>
      <c r="X5812" s="2">
        <v>0</v>
      </c>
      <c r="Y5812" s="2">
        <v>2</v>
      </c>
    </row>
    <row r="5813" spans="1:25" x14ac:dyDescent="0.4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45">
      <c r="A5814" s="32">
        <f>IF(Weighting!$P$6&gt;0,B5814,"")</f>
        <v>0.3356747967</v>
      </c>
      <c r="B5814">
        <f>Weighting!$C$6</f>
        <v>0.3356747967</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15</v>
      </c>
      <c r="I5814">
        <f>H5814-H5813</f>
        <v>15</v>
      </c>
      <c r="J5814">
        <f>IF(I5814=0,0,1)</f>
        <v>1</v>
      </c>
      <c r="K5814">
        <f>J5814*Weighting!$W$6</f>
        <v>1</v>
      </c>
      <c r="M5814" s="14"/>
    </row>
    <row r="5815" spans="1:25" x14ac:dyDescent="0.45">
      <c r="A5815" s="32">
        <f>IF(Weighting!$P$7&gt;0,B5815,"")</f>
        <v>0.44134959340000002</v>
      </c>
      <c r="B5815">
        <f>Weighting!$C$7</f>
        <v>0.44134959340000002</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16</v>
      </c>
      <c r="I5815">
        <f t="shared" ref="I5815:I5833" si="727">H5815-H5814</f>
        <v>1</v>
      </c>
      <c r="J5815">
        <f>IF(I5815=0,0,1)</f>
        <v>1</v>
      </c>
      <c r="K5815">
        <f>J5815*Weighting!$W$7</f>
        <v>2</v>
      </c>
      <c r="M5815" s="14"/>
    </row>
    <row r="5816" spans="1:25" x14ac:dyDescent="0.45">
      <c r="A5816" s="32">
        <f>IF(Weighting!$P$8&gt;0,B5816,"")</f>
        <v>0.54702439010000004</v>
      </c>
      <c r="B5816">
        <f>Weighting!$C$8</f>
        <v>0.54702439010000004</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16</v>
      </c>
      <c r="I5816">
        <f t="shared" si="727"/>
        <v>0</v>
      </c>
      <c r="J5816">
        <f t="shared" ref="J5816:J5833" si="728">IF(I5816=0,0,1)</f>
        <v>0</v>
      </c>
      <c r="K5816">
        <f>J5816*Weighting!$W$8</f>
        <v>0</v>
      </c>
      <c r="M5816" s="14"/>
    </row>
    <row r="5817" spans="1:25" x14ac:dyDescent="0.45">
      <c r="A5817" s="32">
        <f>IF(Weighting!$P$9&gt;0,B5817,"")</f>
        <v>0.65269918680000005</v>
      </c>
      <c r="B5817" s="50">
        <f>Weighting!$C$9</f>
        <v>0.65269918680000005</v>
      </c>
      <c r="C5817">
        <f>Weighting!$F$9</f>
        <v>0</v>
      </c>
      <c r="D5817" t="b">
        <f>IF(C5817=1,'Data Transformation'!$G$3+0.5*'Data Transformation'!$W$25,IF(C5818=1,D5818-'Data Transformation'!$W$25,FALSE))</f>
        <v>0</v>
      </c>
      <c r="E5817" t="str">
        <f t="array" ref="E5817">IF(ISLOGICAL(D5817),"",FREQUENCY(IF('Data Transformation'!$B$425:$B$8425='Bin Analysis'!$B5811,'Data Transformation'!$G$425:$G$8425),D5817))</f>
        <v/>
      </c>
      <c r="F5817" t="str">
        <f t="shared" si="726"/>
        <v/>
      </c>
      <c r="G5817">
        <f>Weighting!$H$9</f>
        <v>0</v>
      </c>
      <c r="H5817">
        <f t="array" ref="H5817">FREQUENCY(IF('Data Transformation'!$B$4:$B$8425=B5811,'Data Transformation'!$G$4:$G$8425),'Bin Analysis'!$B5817)</f>
        <v>17</v>
      </c>
      <c r="I5817">
        <f t="shared" si="727"/>
        <v>1</v>
      </c>
      <c r="J5817">
        <f t="shared" si="728"/>
        <v>1</v>
      </c>
      <c r="K5817">
        <f>J5817*Weighting!$W$9</f>
        <v>3</v>
      </c>
      <c r="M5817" s="14"/>
    </row>
    <row r="5818" spans="1:25" x14ac:dyDescent="0.45">
      <c r="A5818" s="32">
        <f>IF(Weighting!$P$10&gt;0,B5818,"")</f>
        <v>0.75837398350000007</v>
      </c>
      <c r="B5818">
        <f>Weighting!$C$10</f>
        <v>0.75837398350000007</v>
      </c>
      <c r="C5818">
        <f>Weighting!$F$10</f>
        <v>0</v>
      </c>
      <c r="D5818" t="b">
        <f>IF(C5818=1,'Data Transformation'!$G$3+0.5*'Data Transformation'!$W$25,IF(C5819=1,D5819-'Data Transformation'!$W$25,FALSE))</f>
        <v>0</v>
      </c>
      <c r="E5818" t="str">
        <f t="array" ref="E5818">IF(ISLOGICAL(D5818),"",FREQUENCY(IF('Data Transformation'!$B$425:$B$8425='Bin Analysis'!$B5811,'Data Transformation'!$G$425:$G$8425),D5818))</f>
        <v/>
      </c>
      <c r="F5818" t="str">
        <f t="shared" si="726"/>
        <v/>
      </c>
      <c r="G5818">
        <f>Weighting!$H$10</f>
        <v>0</v>
      </c>
      <c r="H5818">
        <f t="array" ref="H5818">FREQUENCY(IF('Data Transformation'!$B$4:$B$8425=B5811,'Data Transformation'!$G$4:$G$8425),'Bin Analysis'!$B5818)</f>
        <v>17</v>
      </c>
      <c r="I5818">
        <f t="shared" si="727"/>
        <v>0</v>
      </c>
      <c r="J5818">
        <f t="shared" si="728"/>
        <v>0</v>
      </c>
      <c r="K5818">
        <f>J5818*Weighting!$W$10</f>
        <v>0</v>
      </c>
      <c r="M5818" s="14"/>
    </row>
    <row r="5819" spans="1:25" x14ac:dyDescent="0.45">
      <c r="A5819" s="32">
        <f>IF(Weighting!$P$11&gt;0,B5819,"")</f>
        <v>0.86404878020000009</v>
      </c>
      <c r="B5819">
        <f>Weighting!$C$11</f>
        <v>0.86404878020000009</v>
      </c>
      <c r="C5819">
        <f>Weighting!$F$11</f>
        <v>0</v>
      </c>
      <c r="D5819" t="b">
        <f>IF(C5819=1,'Data Transformation'!$G$3+0.5*'Data Transformation'!$W$25,IF(C5820=1,D5820-'Data Transformation'!$W$25,FALSE))</f>
        <v>0</v>
      </c>
      <c r="E5819" t="str">
        <f t="array" ref="E5819">IF(ISLOGICAL(D5819),"",FREQUENCY(IF('Data Transformation'!$B$425:$B$8425='Bin Analysis'!$B5811,'Data Transformation'!$G$425:$G$8425),D5819))</f>
        <v/>
      </c>
      <c r="F5819" t="str">
        <f t="shared" si="726"/>
        <v/>
      </c>
      <c r="G5819">
        <f>Weighting!$H$11</f>
        <v>0</v>
      </c>
      <c r="H5819">
        <f t="array" ref="H5819">FREQUENCY(IF('Data Transformation'!$B$4:$B$8425=B5811,'Data Transformation'!$G$4:$G$8425),'Bin Analysis'!$B5819)</f>
        <v>18</v>
      </c>
      <c r="I5819">
        <f t="shared" si="727"/>
        <v>1</v>
      </c>
      <c r="J5819">
        <f t="shared" si="728"/>
        <v>1</v>
      </c>
      <c r="K5819">
        <f>J5819*Weighting!$W$11</f>
        <v>3</v>
      </c>
      <c r="M5819" s="14"/>
    </row>
    <row r="5820" spans="1:25" x14ac:dyDescent="0.45">
      <c r="A5820" s="32">
        <f>IF(Weighting!$P$12&gt;0,B5820,"")</f>
        <v>0.96972357690000011</v>
      </c>
      <c r="B5820">
        <f>Weighting!$C$12</f>
        <v>0.96972357690000011</v>
      </c>
      <c r="C5820">
        <f>Weighting!$F$12</f>
        <v>0</v>
      </c>
      <c r="D5820">
        <f>IF(C5820=1,'Data Transformation'!$G$3+0.5*'Data Transformation'!$W$25,IF(C5821=1,D5821-'Data Transformation'!$W$25,FALSE))</f>
        <v>0.76999999999999991</v>
      </c>
      <c r="E5820">
        <f t="array" ref="E5820">IF(ISLOGICAL(D5820),"",FREQUENCY(IF('Data Transformation'!$B$425:$B$8425='Bin Analysis'!$B5811,'Data Transformation'!$G$425:$G$8425),D5820))</f>
        <v>17</v>
      </c>
      <c r="F5820" t="e">
        <f t="shared" si="726"/>
        <v>#VALUE!</v>
      </c>
      <c r="G5820">
        <f>Weighting!$H$12</f>
        <v>0</v>
      </c>
      <c r="H5820">
        <f t="array" ref="H5820">FREQUENCY(IF('Data Transformation'!$B$4:$B$8425=B5811,'Data Transformation'!$G$4:$G$8425),'Bin Analysis'!$B5820)</f>
        <v>19</v>
      </c>
      <c r="I5820">
        <f t="shared" si="727"/>
        <v>1</v>
      </c>
      <c r="J5820">
        <f t="shared" si="728"/>
        <v>1</v>
      </c>
      <c r="K5820">
        <f>J5820*Weighting!$W$12</f>
        <v>2</v>
      </c>
      <c r="M5820" s="14"/>
    </row>
    <row r="5821" spans="1:25" x14ac:dyDescent="0.45">
      <c r="A5821" s="32">
        <f>IF(Weighting!$P$13&gt;0,B5821,"")</f>
        <v>1.0753983736000001</v>
      </c>
      <c r="B5821">
        <f>Weighting!$C$13</f>
        <v>1.0753983736000001</v>
      </c>
      <c r="C5821">
        <f>Weighting!$F$13</f>
        <v>1</v>
      </c>
      <c r="D5821">
        <f>IF(C5821=1,'Data Transformation'!$G$3+0.5*'Data Transformation'!$W$25,IF(C5822=1,D5822-'Data Transformation'!$W$25,FALSE))</f>
        <v>1.17</v>
      </c>
      <c r="E5821">
        <f t="array" ref="E5821">IF(ISLOGICAL(D5821),"",FREQUENCY(IF('Data Transformation'!$B$425:$B$8425='Bin Analysis'!$B5811,'Data Transformation'!$G$425:$G$8425),D5821))</f>
        <v>19</v>
      </c>
      <c r="F5821">
        <f t="shared" si="726"/>
        <v>2</v>
      </c>
      <c r="G5821">
        <f>Weighting!$H$13</f>
        <v>0</v>
      </c>
      <c r="H5821">
        <f t="array" ref="H5821">FREQUENCY(IF('Data Transformation'!$B$4:$B$8425=B5811,'Data Transformation'!$G$4:$G$8425),'Bin Analysis'!$B5821)</f>
        <v>20</v>
      </c>
      <c r="I5821">
        <f t="shared" si="727"/>
        <v>1</v>
      </c>
      <c r="J5821">
        <f t="shared" si="728"/>
        <v>1</v>
      </c>
      <c r="K5821">
        <f>J5821*Weighting!$W$13</f>
        <v>1</v>
      </c>
      <c r="M5821" s="14"/>
    </row>
    <row r="5822" spans="1:25" x14ac:dyDescent="0.45">
      <c r="A5822" s="32">
        <f>IF(Weighting!$P$14&gt;0,B5822,"")</f>
        <v>1.1810731703000001</v>
      </c>
      <c r="B5822">
        <f>Weighting!$C$14</f>
        <v>1.1810731703000001</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45">
      <c r="A5823" s="32">
        <f>IF(Weighting!$P$15&gt;0,B5823,"")</f>
        <v>1.2867489670000001</v>
      </c>
      <c r="B5823">
        <f>Weighting!$C$15</f>
        <v>1.2867489670000001</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45">
      <c r="A5824" s="32" t="str">
        <f>IF(Weighting!$P$16&gt;0,B5824,"")</f>
        <v/>
      </c>
      <c r="B5824">
        <f>Weighting!$C$16</f>
        <v>1.3924227637000002</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45">
      <c r="A5825" s="32" t="str">
        <f>IF(Weighting!$P$17&gt;0,B5825,"")</f>
        <v/>
      </c>
      <c r="B5825">
        <f>Weighting!$C$17</f>
        <v>1.4980975604000002</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45">
      <c r="A5826" s="32" t="str">
        <f>IF(Weighting!$P$18&gt;0,B5826,"")</f>
        <v/>
      </c>
      <c r="B5826">
        <f>Weighting!$C$18</f>
        <v>1.6037723571000002</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45">
      <c r="A5827" s="32" t="str">
        <f>IF(Weighting!$P$19&gt;0,B5827,"")</f>
        <v/>
      </c>
      <c r="B5827">
        <f>Weighting!$C$19</f>
        <v>1.7094471538000002</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45">
      <c r="A5828" s="32" t="str">
        <f>IF(Weighting!$P$20&gt;0,B5828,"")</f>
        <v/>
      </c>
      <c r="B5828">
        <f>Weighting!$C$20</f>
        <v>1.8151219505000002</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45">
      <c r="A5829" s="32" t="str">
        <f>IF(Weighting!$P$21&gt;0,B5829,"")</f>
        <v/>
      </c>
      <c r="B5829">
        <f>Weighting!$C$21</f>
        <v>1.9207967472000003</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45">
      <c r="A5830" s="32" t="str">
        <f>IF(Weighting!$P$22&gt;0,B5830,"")</f>
        <v/>
      </c>
      <c r="B5830">
        <f>Weighting!$C$22</f>
        <v>2.0264715439000001</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45">
      <c r="A5831" s="32" t="str">
        <f>IF(Weighting!$P$23&gt;0,B5831,"")</f>
        <v/>
      </c>
      <c r="B5831">
        <f>Weighting!$C$23</f>
        <v>2.1321463405999999</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45">
      <c r="A5832" s="32" t="str">
        <f>IF(Weighting!$P$24&gt;0,B5832,"")</f>
        <v/>
      </c>
      <c r="B5832">
        <f>Weighting!$C$24</f>
        <v>2.2378211372999997</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45">
      <c r="A5833" s="32" t="str">
        <f>IF(Weighting!$P$25&gt;0,B5833,"")</f>
        <v/>
      </c>
      <c r="B5833">
        <f>Weighting!$C$25</f>
        <v>2.3434959339999994</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45">
      <c r="O5834"/>
      <c r="P5834"/>
      <c r="Q5834"/>
      <c r="R5834"/>
    </row>
    <row r="5835" spans="1:25" ht="23.15" x14ac:dyDescent="0.6">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20</v>
      </c>
      <c r="N5835" s="27">
        <f>IF('Input and Summary Results'!$J$16="minimum",'Bin Analysis'!X5836/(M5835-1),'Bin Analysis'!Y5835/('Bin Analysis'!M5835-1))</f>
        <v>0</v>
      </c>
      <c r="O5835" s="27">
        <f>IF(M5835=FALSE,NA(),(VLOOKUP(1,C5838:K5857,4,FALSE))/(M5835-1))</f>
        <v>0</v>
      </c>
      <c r="P5835" s="27">
        <f>IF(M5835=FALSE,NA(),SUM(J5838:J5857)/Weighting!$S$5)</f>
        <v>0.6</v>
      </c>
      <c r="Q5835" s="27">
        <f>IF(M5835=FALSE,NA(),SUM(K5838:K5857)/Weighting!$S$6)</f>
        <v>0.56521739130434778</v>
      </c>
      <c r="R5835" s="27">
        <f>IF(M5835=FALSE,NA(),(VLOOKUP(1,G5838:K5857,3,FALSE))/(M5835-1))</f>
        <v>0.78947368421052633</v>
      </c>
      <c r="S5835" s="22" t="str">
        <f>IF(M5835=FALSE,NA(),IF(SUM(J5838:J5857)=2,"yes","no"))</f>
        <v>no</v>
      </c>
      <c r="X5835" s="2" cm="2">
        <f t="array" ref="X5835:X5836">FREQUENCY(IF('Data Transformation'!$B$425:$B$6424='Bin Analysis'!L5835,'Data Transformation'!$G$425:$G$6424),'Data Transformation'!$U$11)</f>
        <v>19</v>
      </c>
      <c r="Y5835" s="2" cm="2">
        <f t="array" ref="Y5835:Y5836">FREQUENCY(IF('Data Transformation'!$B$425:$B$6424='Bin Analysis'!L5835,'Data Transformation'!$G$425:$G$6424),'Data Transformation'!$U$12)</f>
        <v>19</v>
      </c>
    </row>
    <row r="5836" spans="1:25" x14ac:dyDescent="0.45">
      <c r="A5836" s="14" t="s">
        <v>67</v>
      </c>
      <c r="B5836" t="s">
        <v>47</v>
      </c>
      <c r="C5836" t="s">
        <v>5</v>
      </c>
      <c r="D5836" t="s">
        <v>100</v>
      </c>
      <c r="E5836" t="s">
        <v>101</v>
      </c>
      <c r="F5836" t="s">
        <v>102</v>
      </c>
      <c r="G5836" t="s">
        <v>70</v>
      </c>
      <c r="H5836" t="s">
        <v>31</v>
      </c>
      <c r="I5836" t="s">
        <v>32</v>
      </c>
      <c r="J5836" t="s">
        <v>46</v>
      </c>
      <c r="K5836" s="14" t="s">
        <v>45</v>
      </c>
      <c r="M5836" s="14"/>
      <c r="X5836" s="2">
        <v>0</v>
      </c>
      <c r="Y5836" s="2">
        <v>0</v>
      </c>
    </row>
    <row r="5837" spans="1:25" x14ac:dyDescent="0.4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45">
      <c r="A5838" s="32">
        <f>IF(Weighting!$P$6&gt;0,B5838,"")</f>
        <v>0.3356747967</v>
      </c>
      <c r="B5838">
        <f>Weighting!$C$6</f>
        <v>0.3356747967</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15</v>
      </c>
      <c r="I5838">
        <f>H5838-H5837</f>
        <v>15</v>
      </c>
      <c r="J5838">
        <f>IF(I5838=0,0,1)</f>
        <v>1</v>
      </c>
      <c r="K5838">
        <f>J5838*Weighting!$W$6</f>
        <v>1</v>
      </c>
      <c r="M5838" s="14"/>
    </row>
    <row r="5839" spans="1:25" x14ac:dyDescent="0.45">
      <c r="A5839" s="32">
        <f>IF(Weighting!$P$7&gt;0,B5839,"")</f>
        <v>0.44134959340000002</v>
      </c>
      <c r="B5839">
        <f>Weighting!$C$7</f>
        <v>0.44134959340000002</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16</v>
      </c>
      <c r="I5839">
        <f t="shared" ref="I5839:I5857" si="730">H5839-H5838</f>
        <v>1</v>
      </c>
      <c r="J5839">
        <f>IF(I5839=0,0,1)</f>
        <v>1</v>
      </c>
      <c r="K5839">
        <f>J5839*Weighting!$W$7</f>
        <v>2</v>
      </c>
      <c r="M5839" s="14"/>
    </row>
    <row r="5840" spans="1:25" x14ac:dyDescent="0.45">
      <c r="A5840" s="32">
        <f>IF(Weighting!$P$8&gt;0,B5840,"")</f>
        <v>0.54702439010000004</v>
      </c>
      <c r="B5840">
        <f>Weighting!$C$8</f>
        <v>0.54702439010000004</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17</v>
      </c>
      <c r="I5840">
        <f t="shared" si="730"/>
        <v>1</v>
      </c>
      <c r="J5840">
        <f t="shared" ref="J5840:J5857" si="731">IF(I5840=0,0,1)</f>
        <v>1</v>
      </c>
      <c r="K5840">
        <f>J5840*Weighting!$W$8</f>
        <v>3</v>
      </c>
      <c r="M5840" s="14"/>
    </row>
    <row r="5841" spans="1:13" x14ac:dyDescent="0.45">
      <c r="A5841" s="32">
        <f>IF(Weighting!$P$9&gt;0,B5841,"")</f>
        <v>0.65269918680000005</v>
      </c>
      <c r="B5841" s="50">
        <f>Weighting!$C$9</f>
        <v>0.65269918680000005</v>
      </c>
      <c r="C5841">
        <f>Weighting!$F$9</f>
        <v>0</v>
      </c>
      <c r="D5841" t="b">
        <f>IF(C5841=1,'Data Transformation'!$G$3+0.5*'Data Transformation'!$W$25,IF(C5842=1,D5842-'Data Transformation'!$W$25,FALSE))</f>
        <v>0</v>
      </c>
      <c r="E5841" t="str">
        <f t="array" ref="E5841">IF(ISLOGICAL(D5841),"",FREQUENCY(IF('Data Transformation'!$B$425:$B$8425='Bin Analysis'!$B5835,'Data Transformation'!$G$425:$G$8425),D5841))</f>
        <v/>
      </c>
      <c r="F5841" t="str">
        <f t="shared" si="729"/>
        <v/>
      </c>
      <c r="G5841">
        <f>Weighting!$H$9</f>
        <v>0</v>
      </c>
      <c r="H5841">
        <f t="array" ref="H5841">FREQUENCY(IF('Data Transformation'!$B$4:$B$8425=B5835,'Data Transformation'!$G$4:$G$8425),'Bin Analysis'!$B5841)</f>
        <v>18</v>
      </c>
      <c r="I5841">
        <f t="shared" si="730"/>
        <v>1</v>
      </c>
      <c r="J5841">
        <f t="shared" si="731"/>
        <v>1</v>
      </c>
      <c r="K5841">
        <f>J5841*Weighting!$W$9</f>
        <v>3</v>
      </c>
      <c r="M5841" s="14"/>
    </row>
    <row r="5842" spans="1:13" x14ac:dyDescent="0.45">
      <c r="A5842" s="32">
        <f>IF(Weighting!$P$10&gt;0,B5842,"")</f>
        <v>0.75837398350000007</v>
      </c>
      <c r="B5842">
        <f>Weighting!$C$10</f>
        <v>0.75837398350000007</v>
      </c>
      <c r="C5842">
        <f>Weighting!$F$10</f>
        <v>0</v>
      </c>
      <c r="D5842" t="b">
        <f>IF(C5842=1,'Data Transformation'!$G$3+0.5*'Data Transformation'!$W$25,IF(C5843=1,D5843-'Data Transformation'!$W$25,FALSE))</f>
        <v>0</v>
      </c>
      <c r="E5842" t="str">
        <f t="array" ref="E5842">IF(ISLOGICAL(D5842),"",FREQUENCY(IF('Data Transformation'!$B$425:$B$8425='Bin Analysis'!$B5835,'Data Transformation'!$G$425:$G$8425),D5842))</f>
        <v/>
      </c>
      <c r="F5842" t="str">
        <f t="shared" si="729"/>
        <v/>
      </c>
      <c r="G5842">
        <f>Weighting!$H$10</f>
        <v>0</v>
      </c>
      <c r="H5842">
        <f t="array" ref="H5842">FREQUENCY(IF('Data Transformation'!$B$4:$B$8425=B5835,'Data Transformation'!$G$4:$G$8425),'Bin Analysis'!$B5842)</f>
        <v>19</v>
      </c>
      <c r="I5842">
        <f t="shared" si="730"/>
        <v>1</v>
      </c>
      <c r="J5842">
        <f t="shared" si="731"/>
        <v>1</v>
      </c>
      <c r="K5842">
        <f>J5842*Weighting!$W$10</f>
        <v>3</v>
      </c>
      <c r="M5842" s="14"/>
    </row>
    <row r="5843" spans="1:13" x14ac:dyDescent="0.45">
      <c r="A5843" s="32">
        <f>IF(Weighting!$P$11&gt;0,B5843,"")</f>
        <v>0.86404878020000009</v>
      </c>
      <c r="B5843">
        <f>Weighting!$C$11</f>
        <v>0.86404878020000009</v>
      </c>
      <c r="C5843">
        <f>Weighting!$F$11</f>
        <v>0</v>
      </c>
      <c r="D5843" t="b">
        <f>IF(C5843=1,'Data Transformation'!$G$3+0.5*'Data Transformation'!$W$25,IF(C5844=1,D5844-'Data Transformation'!$W$25,FALSE))</f>
        <v>0</v>
      </c>
      <c r="E5843" t="str">
        <f t="array" ref="E5843">IF(ISLOGICAL(D5843),"",FREQUENCY(IF('Data Transformation'!$B$425:$B$8425='Bin Analysis'!$B5835,'Data Transformation'!$G$425:$G$8425),D5843))</f>
        <v/>
      </c>
      <c r="F5843" t="str">
        <f t="shared" si="729"/>
        <v/>
      </c>
      <c r="G5843">
        <f>Weighting!$H$11</f>
        <v>0</v>
      </c>
      <c r="H5843">
        <f t="array" ref="H5843">FREQUENCY(IF('Data Transformation'!$B$4:$B$8425=B5835,'Data Transformation'!$G$4:$G$8425),'Bin Analysis'!$B5843)</f>
        <v>19</v>
      </c>
      <c r="I5843">
        <f t="shared" si="730"/>
        <v>0</v>
      </c>
      <c r="J5843">
        <f t="shared" si="731"/>
        <v>0</v>
      </c>
      <c r="K5843">
        <f>J5843*Weighting!$W$11</f>
        <v>0</v>
      </c>
      <c r="M5843" s="14"/>
    </row>
    <row r="5844" spans="1:13" x14ac:dyDescent="0.45">
      <c r="A5844" s="32">
        <f>IF(Weighting!$P$12&gt;0,B5844,"")</f>
        <v>0.96972357690000011</v>
      </c>
      <c r="B5844">
        <f>Weighting!$C$12</f>
        <v>0.96972357690000011</v>
      </c>
      <c r="C5844">
        <f>Weighting!$F$12</f>
        <v>0</v>
      </c>
      <c r="D5844">
        <f>IF(C5844=1,'Data Transformation'!$G$3+0.5*'Data Transformation'!$W$25,IF(C5845=1,D5845-'Data Transformation'!$W$25,FALSE))</f>
        <v>0.76999999999999991</v>
      </c>
      <c r="E5844">
        <f t="array" ref="E5844">IF(ISLOGICAL(D5844),"",FREQUENCY(IF('Data Transformation'!$B$425:$B$8425='Bin Analysis'!$B5835,'Data Transformation'!$G$425:$G$8425),D5844))</f>
        <v>19</v>
      </c>
      <c r="F5844" t="e">
        <f t="shared" si="729"/>
        <v>#VALUE!</v>
      </c>
      <c r="G5844">
        <f>Weighting!$H$12</f>
        <v>0</v>
      </c>
      <c r="H5844">
        <f t="array" ref="H5844">FREQUENCY(IF('Data Transformation'!$B$4:$B$8425=B5835,'Data Transformation'!$G$4:$G$8425),'Bin Analysis'!$B5844)</f>
        <v>19</v>
      </c>
      <c r="I5844">
        <f t="shared" si="730"/>
        <v>0</v>
      </c>
      <c r="J5844">
        <f t="shared" si="731"/>
        <v>0</v>
      </c>
      <c r="K5844">
        <f>J5844*Weighting!$W$12</f>
        <v>0</v>
      </c>
      <c r="M5844" s="14"/>
    </row>
    <row r="5845" spans="1:13" x14ac:dyDescent="0.45">
      <c r="A5845" s="32">
        <f>IF(Weighting!$P$13&gt;0,B5845,"")</f>
        <v>1.0753983736000001</v>
      </c>
      <c r="B5845">
        <f>Weighting!$C$13</f>
        <v>1.0753983736000001</v>
      </c>
      <c r="C5845">
        <f>Weighting!$F$13</f>
        <v>1</v>
      </c>
      <c r="D5845">
        <f>IF(C5845=1,'Data Transformation'!$G$3+0.5*'Data Transformation'!$W$25,IF(C5846=1,D5846-'Data Transformation'!$W$25,FALSE))</f>
        <v>1.17</v>
      </c>
      <c r="E5845">
        <f t="array" ref="E5845">IF(ISLOGICAL(D5845),"",FREQUENCY(IF('Data Transformation'!$B$425:$B$8425='Bin Analysis'!$B5835,'Data Transformation'!$G$425:$G$8425),D5845))</f>
        <v>19</v>
      </c>
      <c r="F5845">
        <f t="shared" si="729"/>
        <v>0</v>
      </c>
      <c r="G5845">
        <f>Weighting!$H$13</f>
        <v>0</v>
      </c>
      <c r="H5845">
        <f t="array" ref="H5845">FREQUENCY(IF('Data Transformation'!$B$4:$B$8425=B5835,'Data Transformation'!$G$4:$G$8425),'Bin Analysis'!$B5845)</f>
        <v>20</v>
      </c>
      <c r="I5845">
        <f t="shared" si="730"/>
        <v>1</v>
      </c>
      <c r="J5845">
        <f t="shared" si="731"/>
        <v>1</v>
      </c>
      <c r="K5845">
        <f>J5845*Weighting!$W$13</f>
        <v>1</v>
      </c>
      <c r="M5845" s="14"/>
    </row>
    <row r="5846" spans="1:13" x14ac:dyDescent="0.45">
      <c r="A5846" s="32">
        <f>IF(Weighting!$P$14&gt;0,B5846,"")</f>
        <v>1.1810731703000001</v>
      </c>
      <c r="B5846">
        <f>Weighting!$C$14</f>
        <v>1.1810731703000001</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20</v>
      </c>
      <c r="I5846">
        <f t="shared" si="730"/>
        <v>0</v>
      </c>
      <c r="J5846">
        <f t="shared" si="731"/>
        <v>0</v>
      </c>
      <c r="K5846">
        <f>J5846*Weighting!$W$14</f>
        <v>0</v>
      </c>
      <c r="M5846" s="14"/>
    </row>
    <row r="5847" spans="1:13" x14ac:dyDescent="0.45">
      <c r="A5847" s="32">
        <f>IF(Weighting!$P$15&gt;0,B5847,"")</f>
        <v>1.2867489670000001</v>
      </c>
      <c r="B5847">
        <f>Weighting!$C$15</f>
        <v>1.2867489670000001</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20</v>
      </c>
      <c r="I5847">
        <f t="shared" si="730"/>
        <v>0</v>
      </c>
      <c r="J5847">
        <f t="shared" si="731"/>
        <v>0</v>
      </c>
      <c r="K5847">
        <f>J5847*Weighting!$W$15</f>
        <v>0</v>
      </c>
      <c r="M5847" s="14"/>
    </row>
    <row r="5848" spans="1:13" x14ac:dyDescent="0.45">
      <c r="A5848" s="32" t="str">
        <f>IF(Weighting!$P$16&gt;0,B5848,"")</f>
        <v/>
      </c>
      <c r="B5848">
        <f>Weighting!$C$16</f>
        <v>1.3924227637000002</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20</v>
      </c>
      <c r="I5848">
        <f t="shared" si="730"/>
        <v>0</v>
      </c>
      <c r="J5848">
        <f t="shared" si="731"/>
        <v>0</v>
      </c>
      <c r="K5848">
        <f>J5848*Weighting!$W$16</f>
        <v>0</v>
      </c>
      <c r="M5848" s="14"/>
    </row>
    <row r="5849" spans="1:13" x14ac:dyDescent="0.45">
      <c r="A5849" s="32" t="str">
        <f>IF(Weighting!$P$17&gt;0,B5849,"")</f>
        <v/>
      </c>
      <c r="B5849">
        <f>Weighting!$C$17</f>
        <v>1.4980975604000002</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20</v>
      </c>
      <c r="I5849">
        <f t="shared" si="730"/>
        <v>0</v>
      </c>
      <c r="J5849">
        <f t="shared" si="731"/>
        <v>0</v>
      </c>
      <c r="K5849">
        <f>J5849*Weighting!$W$17</f>
        <v>0</v>
      </c>
      <c r="M5849" s="14"/>
    </row>
    <row r="5850" spans="1:13" x14ac:dyDescent="0.45">
      <c r="A5850" s="32" t="str">
        <f>IF(Weighting!$P$18&gt;0,B5850,"")</f>
        <v/>
      </c>
      <c r="B5850">
        <f>Weighting!$C$18</f>
        <v>1.6037723571000002</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20</v>
      </c>
      <c r="I5850">
        <f t="shared" si="730"/>
        <v>0</v>
      </c>
      <c r="J5850">
        <f t="shared" si="731"/>
        <v>0</v>
      </c>
      <c r="K5850">
        <f>J5850*Weighting!$W$18</f>
        <v>0</v>
      </c>
      <c r="M5850" s="14"/>
    </row>
    <row r="5851" spans="1:13" x14ac:dyDescent="0.45">
      <c r="A5851" s="32" t="str">
        <f>IF(Weighting!$P$19&gt;0,B5851,"")</f>
        <v/>
      </c>
      <c r="B5851">
        <f>Weighting!$C$19</f>
        <v>1.7094471538000002</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20</v>
      </c>
      <c r="I5851">
        <f t="shared" si="730"/>
        <v>0</v>
      </c>
      <c r="J5851">
        <f t="shared" si="731"/>
        <v>0</v>
      </c>
      <c r="K5851">
        <f>J5851*Weighting!$W$19</f>
        <v>0</v>
      </c>
      <c r="M5851" s="14"/>
    </row>
    <row r="5852" spans="1:13" x14ac:dyDescent="0.45">
      <c r="A5852" s="32" t="str">
        <f>IF(Weighting!$P$20&gt;0,B5852,"")</f>
        <v/>
      </c>
      <c r="B5852">
        <f>Weighting!$C$20</f>
        <v>1.8151219505000002</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20</v>
      </c>
      <c r="I5852">
        <f t="shared" si="730"/>
        <v>0</v>
      </c>
      <c r="J5852">
        <f t="shared" si="731"/>
        <v>0</v>
      </c>
      <c r="K5852">
        <f>J5852*Weighting!$W$20</f>
        <v>0</v>
      </c>
      <c r="M5852" s="14"/>
    </row>
    <row r="5853" spans="1:13" x14ac:dyDescent="0.45">
      <c r="A5853" s="32" t="str">
        <f>IF(Weighting!$P$21&gt;0,B5853,"")</f>
        <v/>
      </c>
      <c r="B5853">
        <f>Weighting!$C$21</f>
        <v>1.9207967472000003</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20</v>
      </c>
      <c r="I5853">
        <f t="shared" si="730"/>
        <v>0</v>
      </c>
      <c r="J5853">
        <f t="shared" si="731"/>
        <v>0</v>
      </c>
      <c r="K5853">
        <f>J5853*Weighting!$W$21</f>
        <v>0</v>
      </c>
      <c r="M5853" s="14"/>
    </row>
    <row r="5854" spans="1:13" x14ac:dyDescent="0.45">
      <c r="A5854" s="32" t="str">
        <f>IF(Weighting!$P$22&gt;0,B5854,"")</f>
        <v/>
      </c>
      <c r="B5854">
        <f>Weighting!$C$22</f>
        <v>2.0264715439000001</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20</v>
      </c>
      <c r="I5854">
        <f t="shared" si="730"/>
        <v>0</v>
      </c>
      <c r="J5854">
        <f t="shared" si="731"/>
        <v>0</v>
      </c>
      <c r="K5854">
        <f>J5854*Weighting!$W$22</f>
        <v>0</v>
      </c>
      <c r="M5854" s="14"/>
    </row>
    <row r="5855" spans="1:13" x14ac:dyDescent="0.45">
      <c r="A5855" s="32" t="str">
        <f>IF(Weighting!$P$23&gt;0,B5855,"")</f>
        <v/>
      </c>
      <c r="B5855">
        <f>Weighting!$C$23</f>
        <v>2.1321463405999999</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20</v>
      </c>
      <c r="I5855">
        <f t="shared" si="730"/>
        <v>0</v>
      </c>
      <c r="J5855">
        <f t="shared" si="731"/>
        <v>0</v>
      </c>
      <c r="K5855">
        <f>J5855*Weighting!$W$23</f>
        <v>0</v>
      </c>
      <c r="M5855" s="14"/>
    </row>
    <row r="5856" spans="1:13" x14ac:dyDescent="0.45">
      <c r="A5856" s="32" t="str">
        <f>IF(Weighting!$P$24&gt;0,B5856,"")</f>
        <v/>
      </c>
      <c r="B5856">
        <f>Weighting!$C$24</f>
        <v>2.2378211372999997</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20</v>
      </c>
      <c r="I5856">
        <f t="shared" si="730"/>
        <v>0</v>
      </c>
      <c r="J5856">
        <f t="shared" si="731"/>
        <v>0</v>
      </c>
      <c r="K5856">
        <f>J5856*Weighting!$W$24</f>
        <v>0</v>
      </c>
      <c r="M5856" s="14"/>
    </row>
    <row r="5857" spans="1:25" x14ac:dyDescent="0.45">
      <c r="A5857" s="32" t="str">
        <f>IF(Weighting!$P$25&gt;0,B5857,"")</f>
        <v/>
      </c>
      <c r="B5857">
        <f>Weighting!$C$25</f>
        <v>2.3434959339999994</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20</v>
      </c>
      <c r="I5857">
        <f t="shared" si="730"/>
        <v>0</v>
      </c>
      <c r="J5857">
        <f t="shared" si="731"/>
        <v>0</v>
      </c>
      <c r="K5857">
        <f>J5857*Weighting!$W$25</f>
        <v>0</v>
      </c>
      <c r="M5857" s="14"/>
    </row>
    <row r="5858" spans="1:25" x14ac:dyDescent="0.45">
      <c r="O5858"/>
      <c r="P5858"/>
      <c r="Q5858"/>
      <c r="R5858"/>
    </row>
    <row r="5859" spans="1:25" ht="23.15" x14ac:dyDescent="0.6">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18</v>
      </c>
      <c r="N5859" s="27">
        <f>IF('Input and Summary Results'!$J$16="minimum",'Bin Analysis'!X5860/(M5859-1),'Bin Analysis'!Y5859/('Bin Analysis'!M5859-1))</f>
        <v>0</v>
      </c>
      <c r="O5859" s="27">
        <f>IF(M5859=FALSE,NA(),(VLOOKUP(1,C5862:K5881,4,FALSE))/(M5859-1))</f>
        <v>0.17647058823529413</v>
      </c>
      <c r="P5859" s="27">
        <f>IF(M5859=FALSE,NA(),SUM(J5862:J5881)/Weighting!$S$5)</f>
        <v>0.4</v>
      </c>
      <c r="Q5859" s="27">
        <f>IF(M5859=FALSE,NA(),SUM(K5862:K5881)/Weighting!$S$6)</f>
        <v>0.30434782608695654</v>
      </c>
      <c r="R5859" s="27">
        <f>IF(M5859=FALSE,NA(),(VLOOKUP(1,G5862:K5881,3,FALSE))/(M5859-1))</f>
        <v>0.82352941176470584</v>
      </c>
      <c r="S5859" s="22" t="str">
        <f>IF(M5859=FALSE,NA(),IF(SUM(J5862:J5881)=2,"yes","no"))</f>
        <v>no</v>
      </c>
      <c r="X5859" s="2" cm="2">
        <f t="array" ref="X5859:X5860">FREQUENCY(IF('Data Transformation'!$B$425:$B$6424='Bin Analysis'!L5859,'Data Transformation'!$G$425:$G$6424),'Data Transformation'!$U$11)</f>
        <v>17</v>
      </c>
      <c r="Y5859" s="2" cm="2">
        <f t="array" ref="Y5859:Y5860">FREQUENCY(IF('Data Transformation'!$B$425:$B$6424='Bin Analysis'!L5859,'Data Transformation'!$G$425:$G$6424),'Data Transformation'!$U$12)</f>
        <v>14</v>
      </c>
    </row>
    <row r="5860" spans="1:25" x14ac:dyDescent="0.45">
      <c r="A5860" s="14" t="s">
        <v>67</v>
      </c>
      <c r="B5860" t="s">
        <v>47</v>
      </c>
      <c r="C5860" t="s">
        <v>5</v>
      </c>
      <c r="D5860" t="s">
        <v>100</v>
      </c>
      <c r="E5860" t="s">
        <v>101</v>
      </c>
      <c r="F5860" t="s">
        <v>102</v>
      </c>
      <c r="G5860" t="s">
        <v>70</v>
      </c>
      <c r="H5860" t="s">
        <v>31</v>
      </c>
      <c r="I5860" t="s">
        <v>32</v>
      </c>
      <c r="J5860" t="s">
        <v>46</v>
      </c>
      <c r="K5860" s="14" t="s">
        <v>45</v>
      </c>
      <c r="M5860" s="14"/>
      <c r="X5860" s="2">
        <v>0</v>
      </c>
      <c r="Y5860" s="2">
        <v>3</v>
      </c>
    </row>
    <row r="5861" spans="1:25" x14ac:dyDescent="0.4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45">
      <c r="A5862" s="32">
        <f>IF(Weighting!$P$6&gt;0,B5862,"")</f>
        <v>0.3356747967</v>
      </c>
      <c r="B5862">
        <f>Weighting!$C$6</f>
        <v>0.3356747967</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14</v>
      </c>
      <c r="I5862">
        <f>H5862-H5861</f>
        <v>14</v>
      </c>
      <c r="J5862">
        <f>IF(I5862=0,0,1)</f>
        <v>1</v>
      </c>
      <c r="K5862">
        <f>J5862*Weighting!$W$6</f>
        <v>1</v>
      </c>
      <c r="M5862" s="14"/>
    </row>
    <row r="5863" spans="1:25" x14ac:dyDescent="0.45">
      <c r="A5863" s="32">
        <f>IF(Weighting!$P$7&gt;0,B5863,"")</f>
        <v>0.44134959340000002</v>
      </c>
      <c r="B5863">
        <f>Weighting!$C$7</f>
        <v>0.44134959340000002</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14</v>
      </c>
      <c r="I5863">
        <f t="shared" ref="I5863:I5881" si="733">H5863-H5862</f>
        <v>0</v>
      </c>
      <c r="J5863">
        <f>IF(I5863=0,0,1)</f>
        <v>0</v>
      </c>
      <c r="K5863">
        <f>J5863*Weighting!$W$7</f>
        <v>0</v>
      </c>
      <c r="M5863" s="14"/>
    </row>
    <row r="5864" spans="1:25" x14ac:dyDescent="0.45">
      <c r="A5864" s="32">
        <f>IF(Weighting!$P$8&gt;0,B5864,"")</f>
        <v>0.54702439010000004</v>
      </c>
      <c r="B5864">
        <f>Weighting!$C$8</f>
        <v>0.54702439010000004</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14</v>
      </c>
      <c r="I5864">
        <f t="shared" si="733"/>
        <v>0</v>
      </c>
      <c r="J5864">
        <f t="shared" ref="J5864:J5881" si="734">IF(I5864=0,0,1)</f>
        <v>0</v>
      </c>
      <c r="K5864">
        <f>J5864*Weighting!$W$8</f>
        <v>0</v>
      </c>
      <c r="M5864" s="14"/>
    </row>
    <row r="5865" spans="1:25" x14ac:dyDescent="0.45">
      <c r="A5865" s="32">
        <f>IF(Weighting!$P$9&gt;0,B5865,"")</f>
        <v>0.65269918680000005</v>
      </c>
      <c r="B5865" s="50">
        <f>Weighting!$C$9</f>
        <v>0.65269918680000005</v>
      </c>
      <c r="C5865">
        <f>Weighting!$F$9</f>
        <v>0</v>
      </c>
      <c r="D5865" t="b">
        <f>IF(C5865=1,'Data Transformation'!$G$3+0.5*'Data Transformation'!$W$25,IF(C5866=1,D5866-'Data Transformation'!$W$25,FALSE))</f>
        <v>0</v>
      </c>
      <c r="E5865" t="str">
        <f t="array" ref="E5865">IF(ISLOGICAL(D5865),"",FREQUENCY(IF('Data Transformation'!$B$425:$B$8425='Bin Analysis'!$B5859,'Data Transformation'!$G$425:$G$8425),D5865))</f>
        <v/>
      </c>
      <c r="F5865" t="str">
        <f t="shared" si="732"/>
        <v/>
      </c>
      <c r="G5865">
        <f>Weighting!$H$9</f>
        <v>0</v>
      </c>
      <c r="H5865">
        <f t="array" ref="H5865">FREQUENCY(IF('Data Transformation'!$B$4:$B$8425=B5859,'Data Transformation'!$G$4:$G$8425),'Bin Analysis'!$B5865)</f>
        <v>14</v>
      </c>
      <c r="I5865">
        <f t="shared" si="733"/>
        <v>0</v>
      </c>
      <c r="J5865">
        <f t="shared" si="734"/>
        <v>0</v>
      </c>
      <c r="K5865">
        <f>J5865*Weighting!$W$9</f>
        <v>0</v>
      </c>
      <c r="M5865" s="14"/>
    </row>
    <row r="5866" spans="1:25" x14ac:dyDescent="0.45">
      <c r="A5866" s="32">
        <f>IF(Weighting!$P$10&gt;0,B5866,"")</f>
        <v>0.75837398350000007</v>
      </c>
      <c r="B5866">
        <f>Weighting!$C$10</f>
        <v>0.75837398350000007</v>
      </c>
      <c r="C5866">
        <f>Weighting!$F$10</f>
        <v>0</v>
      </c>
      <c r="D5866" t="b">
        <f>IF(C5866=1,'Data Transformation'!$G$3+0.5*'Data Transformation'!$W$25,IF(C5867=1,D5867-'Data Transformation'!$W$25,FALSE))</f>
        <v>0</v>
      </c>
      <c r="E5866" t="str">
        <f t="array" ref="E5866">IF(ISLOGICAL(D5866),"",FREQUENCY(IF('Data Transformation'!$B$425:$B$8425='Bin Analysis'!$B5859,'Data Transformation'!$G$425:$G$8425),D5866))</f>
        <v/>
      </c>
      <c r="F5866" t="str">
        <f t="shared" si="732"/>
        <v/>
      </c>
      <c r="G5866">
        <f>Weighting!$H$10</f>
        <v>0</v>
      </c>
      <c r="H5866">
        <f t="array" ref="H5866">FREQUENCY(IF('Data Transformation'!$B$4:$B$8425=B5859,'Data Transformation'!$G$4:$G$8425),'Bin Analysis'!$B5866)</f>
        <v>14</v>
      </c>
      <c r="I5866">
        <f t="shared" si="733"/>
        <v>0</v>
      </c>
      <c r="J5866">
        <f t="shared" si="734"/>
        <v>0</v>
      </c>
      <c r="K5866">
        <f>J5866*Weighting!$W$10</f>
        <v>0</v>
      </c>
      <c r="M5866" s="14"/>
    </row>
    <row r="5867" spans="1:25" x14ac:dyDescent="0.45">
      <c r="A5867" s="32">
        <f>IF(Weighting!$P$11&gt;0,B5867,"")</f>
        <v>0.86404878020000009</v>
      </c>
      <c r="B5867">
        <f>Weighting!$C$11</f>
        <v>0.86404878020000009</v>
      </c>
      <c r="C5867">
        <f>Weighting!$F$11</f>
        <v>0</v>
      </c>
      <c r="D5867" t="b">
        <f>IF(C5867=1,'Data Transformation'!$G$3+0.5*'Data Transformation'!$W$25,IF(C5868=1,D5868-'Data Transformation'!$W$25,FALSE))</f>
        <v>0</v>
      </c>
      <c r="E5867" t="str">
        <f t="array" ref="E5867">IF(ISLOGICAL(D5867),"",FREQUENCY(IF('Data Transformation'!$B$425:$B$8425='Bin Analysis'!$B5859,'Data Transformation'!$G$425:$G$8425),D5867))</f>
        <v/>
      </c>
      <c r="F5867" t="str">
        <f t="shared" si="732"/>
        <v/>
      </c>
      <c r="G5867">
        <f>Weighting!$H$11</f>
        <v>0</v>
      </c>
      <c r="H5867">
        <f t="array" ref="H5867">FREQUENCY(IF('Data Transformation'!$B$4:$B$8425=B5859,'Data Transformation'!$G$4:$G$8425),'Bin Analysis'!$B5867)</f>
        <v>15</v>
      </c>
      <c r="I5867">
        <f t="shared" si="733"/>
        <v>1</v>
      </c>
      <c r="J5867">
        <f t="shared" si="734"/>
        <v>1</v>
      </c>
      <c r="K5867">
        <f>J5867*Weighting!$W$11</f>
        <v>3</v>
      </c>
      <c r="M5867" s="14"/>
    </row>
    <row r="5868" spans="1:25" x14ac:dyDescent="0.45">
      <c r="A5868" s="32">
        <f>IF(Weighting!$P$12&gt;0,B5868,"")</f>
        <v>0.96972357690000011</v>
      </c>
      <c r="B5868">
        <f>Weighting!$C$12</f>
        <v>0.96972357690000011</v>
      </c>
      <c r="C5868">
        <f>Weighting!$F$12</f>
        <v>0</v>
      </c>
      <c r="D5868">
        <f>IF(C5868=1,'Data Transformation'!$G$3+0.5*'Data Transformation'!$W$25,IF(C5869=1,D5869-'Data Transformation'!$W$25,FALSE))</f>
        <v>0.76999999999999991</v>
      </c>
      <c r="E5868">
        <f t="array" ref="E5868">IF(ISLOGICAL(D5868),"",FREQUENCY(IF('Data Transformation'!$B$425:$B$8425='Bin Analysis'!$B5859,'Data Transformation'!$G$425:$G$8425),D5868))</f>
        <v>14</v>
      </c>
      <c r="F5868" t="e">
        <f t="shared" si="732"/>
        <v>#VALUE!</v>
      </c>
      <c r="G5868">
        <f>Weighting!$H$12</f>
        <v>0</v>
      </c>
      <c r="H5868">
        <f t="array" ref="H5868">FREQUENCY(IF('Data Transformation'!$B$4:$B$8425=B5859,'Data Transformation'!$G$4:$G$8425),'Bin Analysis'!$B5868)</f>
        <v>16</v>
      </c>
      <c r="I5868">
        <f t="shared" si="733"/>
        <v>1</v>
      </c>
      <c r="J5868">
        <f t="shared" si="734"/>
        <v>1</v>
      </c>
      <c r="K5868">
        <f>J5868*Weighting!$W$12</f>
        <v>2</v>
      </c>
      <c r="M5868" s="14"/>
    </row>
    <row r="5869" spans="1:25" x14ac:dyDescent="0.45">
      <c r="A5869" s="32">
        <f>IF(Weighting!$P$13&gt;0,B5869,"")</f>
        <v>1.0753983736000001</v>
      </c>
      <c r="B5869">
        <f>Weighting!$C$13</f>
        <v>1.0753983736000001</v>
      </c>
      <c r="C5869">
        <f>Weighting!$F$13</f>
        <v>1</v>
      </c>
      <c r="D5869">
        <f>IF(C5869=1,'Data Transformation'!$G$3+0.5*'Data Transformation'!$W$25,IF(C5870=1,D5870-'Data Transformation'!$W$25,FALSE))</f>
        <v>1.17</v>
      </c>
      <c r="E5869">
        <f t="array" ref="E5869">IF(ISLOGICAL(D5869),"",FREQUENCY(IF('Data Transformation'!$B$425:$B$8425='Bin Analysis'!$B5859,'Data Transformation'!$G$425:$G$8425),D5869))</f>
        <v>17</v>
      </c>
      <c r="F5869">
        <f t="shared" si="732"/>
        <v>3</v>
      </c>
      <c r="G5869">
        <f>Weighting!$H$13</f>
        <v>0</v>
      </c>
      <c r="H5869">
        <f t="array" ref="H5869">FREQUENCY(IF('Data Transformation'!$B$4:$B$8425=B5859,'Data Transformation'!$G$4:$G$8425),'Bin Analysis'!$B5869)</f>
        <v>18</v>
      </c>
      <c r="I5869">
        <f t="shared" si="733"/>
        <v>2</v>
      </c>
      <c r="J5869">
        <f t="shared" si="734"/>
        <v>1</v>
      </c>
      <c r="K5869">
        <f>J5869*Weighting!$W$13</f>
        <v>1</v>
      </c>
      <c r="M5869" s="14"/>
    </row>
    <row r="5870" spans="1:25" x14ac:dyDescent="0.45">
      <c r="A5870" s="32">
        <f>IF(Weighting!$P$14&gt;0,B5870,"")</f>
        <v>1.1810731703000001</v>
      </c>
      <c r="B5870">
        <f>Weighting!$C$14</f>
        <v>1.1810731703000001</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18</v>
      </c>
      <c r="I5870">
        <f t="shared" si="733"/>
        <v>0</v>
      </c>
      <c r="J5870">
        <f t="shared" si="734"/>
        <v>0</v>
      </c>
      <c r="K5870">
        <f>J5870*Weighting!$W$14</f>
        <v>0</v>
      </c>
      <c r="M5870" s="14"/>
    </row>
    <row r="5871" spans="1:25" x14ac:dyDescent="0.45">
      <c r="A5871" s="32">
        <f>IF(Weighting!$P$15&gt;0,B5871,"")</f>
        <v>1.2867489670000001</v>
      </c>
      <c r="B5871">
        <f>Weighting!$C$15</f>
        <v>1.2867489670000001</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18</v>
      </c>
      <c r="I5871">
        <f t="shared" si="733"/>
        <v>0</v>
      </c>
      <c r="J5871">
        <f t="shared" si="734"/>
        <v>0</v>
      </c>
      <c r="K5871">
        <f>J5871*Weighting!$W$15</f>
        <v>0</v>
      </c>
      <c r="M5871" s="14"/>
    </row>
    <row r="5872" spans="1:25" x14ac:dyDescent="0.45">
      <c r="A5872" s="32" t="str">
        <f>IF(Weighting!$P$16&gt;0,B5872,"")</f>
        <v/>
      </c>
      <c r="B5872">
        <f>Weighting!$C$16</f>
        <v>1.3924227637000002</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18</v>
      </c>
      <c r="I5872">
        <f t="shared" si="733"/>
        <v>0</v>
      </c>
      <c r="J5872">
        <f t="shared" si="734"/>
        <v>0</v>
      </c>
      <c r="K5872">
        <f>J5872*Weighting!$W$16</f>
        <v>0</v>
      </c>
      <c r="M5872" s="14"/>
    </row>
    <row r="5873" spans="1:25" x14ac:dyDescent="0.45">
      <c r="A5873" s="32" t="str">
        <f>IF(Weighting!$P$17&gt;0,B5873,"")</f>
        <v/>
      </c>
      <c r="B5873">
        <f>Weighting!$C$17</f>
        <v>1.4980975604000002</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18</v>
      </c>
      <c r="I5873">
        <f t="shared" si="733"/>
        <v>0</v>
      </c>
      <c r="J5873">
        <f t="shared" si="734"/>
        <v>0</v>
      </c>
      <c r="K5873">
        <f>J5873*Weighting!$W$17</f>
        <v>0</v>
      </c>
      <c r="M5873" s="14"/>
    </row>
    <row r="5874" spans="1:25" x14ac:dyDescent="0.45">
      <c r="A5874" s="32" t="str">
        <f>IF(Weighting!$P$18&gt;0,B5874,"")</f>
        <v/>
      </c>
      <c r="B5874">
        <f>Weighting!$C$18</f>
        <v>1.6037723571000002</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18</v>
      </c>
      <c r="I5874">
        <f t="shared" si="733"/>
        <v>0</v>
      </c>
      <c r="J5874">
        <f t="shared" si="734"/>
        <v>0</v>
      </c>
      <c r="K5874">
        <f>J5874*Weighting!$W$18</f>
        <v>0</v>
      </c>
      <c r="M5874" s="14"/>
    </row>
    <row r="5875" spans="1:25" x14ac:dyDescent="0.45">
      <c r="A5875" s="32" t="str">
        <f>IF(Weighting!$P$19&gt;0,B5875,"")</f>
        <v/>
      </c>
      <c r="B5875">
        <f>Weighting!$C$19</f>
        <v>1.7094471538000002</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18</v>
      </c>
      <c r="I5875">
        <f t="shared" si="733"/>
        <v>0</v>
      </c>
      <c r="J5875">
        <f t="shared" si="734"/>
        <v>0</v>
      </c>
      <c r="K5875">
        <f>J5875*Weighting!$W$19</f>
        <v>0</v>
      </c>
      <c r="M5875" s="14"/>
    </row>
    <row r="5876" spans="1:25" x14ac:dyDescent="0.45">
      <c r="A5876" s="32" t="str">
        <f>IF(Weighting!$P$20&gt;0,B5876,"")</f>
        <v/>
      </c>
      <c r="B5876">
        <f>Weighting!$C$20</f>
        <v>1.8151219505000002</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18</v>
      </c>
      <c r="I5876">
        <f t="shared" si="733"/>
        <v>0</v>
      </c>
      <c r="J5876">
        <f t="shared" si="734"/>
        <v>0</v>
      </c>
      <c r="K5876">
        <f>J5876*Weighting!$W$20</f>
        <v>0</v>
      </c>
      <c r="M5876" s="14"/>
    </row>
    <row r="5877" spans="1:25" x14ac:dyDescent="0.45">
      <c r="A5877" s="32" t="str">
        <f>IF(Weighting!$P$21&gt;0,B5877,"")</f>
        <v/>
      </c>
      <c r="B5877">
        <f>Weighting!$C$21</f>
        <v>1.9207967472000003</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18</v>
      </c>
      <c r="I5877">
        <f t="shared" si="733"/>
        <v>0</v>
      </c>
      <c r="J5877">
        <f t="shared" si="734"/>
        <v>0</v>
      </c>
      <c r="K5877">
        <f>J5877*Weighting!$W$21</f>
        <v>0</v>
      </c>
      <c r="M5877" s="14"/>
    </row>
    <row r="5878" spans="1:25" x14ac:dyDescent="0.45">
      <c r="A5878" s="32" t="str">
        <f>IF(Weighting!$P$22&gt;0,B5878,"")</f>
        <v/>
      </c>
      <c r="B5878">
        <f>Weighting!$C$22</f>
        <v>2.0264715439000001</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18</v>
      </c>
      <c r="I5878">
        <f t="shared" si="733"/>
        <v>0</v>
      </c>
      <c r="J5878">
        <f t="shared" si="734"/>
        <v>0</v>
      </c>
      <c r="K5878">
        <f>J5878*Weighting!$W$22</f>
        <v>0</v>
      </c>
      <c r="M5878" s="14"/>
    </row>
    <row r="5879" spans="1:25" x14ac:dyDescent="0.45">
      <c r="A5879" s="32" t="str">
        <f>IF(Weighting!$P$23&gt;0,B5879,"")</f>
        <v/>
      </c>
      <c r="B5879">
        <f>Weighting!$C$23</f>
        <v>2.1321463405999999</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18</v>
      </c>
      <c r="I5879">
        <f t="shared" si="733"/>
        <v>0</v>
      </c>
      <c r="J5879">
        <f t="shared" si="734"/>
        <v>0</v>
      </c>
      <c r="K5879">
        <f>J5879*Weighting!$W$23</f>
        <v>0</v>
      </c>
      <c r="M5879" s="14"/>
    </row>
    <row r="5880" spans="1:25" x14ac:dyDescent="0.45">
      <c r="A5880" s="32" t="str">
        <f>IF(Weighting!$P$24&gt;0,B5880,"")</f>
        <v/>
      </c>
      <c r="B5880">
        <f>Weighting!$C$24</f>
        <v>2.2378211372999997</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18</v>
      </c>
      <c r="I5880">
        <f t="shared" si="733"/>
        <v>0</v>
      </c>
      <c r="J5880">
        <f t="shared" si="734"/>
        <v>0</v>
      </c>
      <c r="K5880">
        <f>J5880*Weighting!$W$24</f>
        <v>0</v>
      </c>
      <c r="M5880" s="14"/>
    </row>
    <row r="5881" spans="1:25" x14ac:dyDescent="0.45">
      <c r="A5881" s="32" t="str">
        <f>IF(Weighting!$P$25&gt;0,B5881,"")</f>
        <v/>
      </c>
      <c r="B5881">
        <f>Weighting!$C$25</f>
        <v>2.3434959339999994</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18</v>
      </c>
      <c r="I5881">
        <f t="shared" si="733"/>
        <v>0</v>
      </c>
      <c r="J5881">
        <f t="shared" si="734"/>
        <v>0</v>
      </c>
      <c r="K5881">
        <f>J5881*Weighting!$W$25</f>
        <v>0</v>
      </c>
      <c r="M5881" s="14"/>
    </row>
    <row r="5882" spans="1:25" x14ac:dyDescent="0.45">
      <c r="N5882" s="57"/>
      <c r="O5882"/>
      <c r="P5882"/>
      <c r="Q5882"/>
      <c r="R5882"/>
    </row>
    <row r="5883" spans="1:25" ht="23.15" x14ac:dyDescent="0.6">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19</v>
      </c>
      <c r="N5883" s="27">
        <f>IF('Input and Summary Results'!$J$16="minimum",'Bin Analysis'!X5884/(M5883-1),'Bin Analysis'!Y5883/('Bin Analysis'!M5883-1))</f>
        <v>0</v>
      </c>
      <c r="O5883" s="27">
        <f>IF(M5883=FALSE,NA(),(VLOOKUP(1,C5886:K5905,4,FALSE))/(M5883-1))</f>
        <v>0</v>
      </c>
      <c r="P5883" s="27">
        <f>IF(M5883=FALSE,NA(),SUM(J5886:J5905)/Weighting!$S$5)</f>
        <v>0.3</v>
      </c>
      <c r="Q5883" s="27">
        <f>IF(M5883=FALSE,NA(),SUM(K5886:K5905)/Weighting!$S$6)</f>
        <v>0.21739130434782608</v>
      </c>
      <c r="R5883" s="27">
        <f>IF(M5883=FALSE,NA(),(VLOOKUP(1,G5886:K5905,3,FALSE))/(M5883-1))</f>
        <v>0.94444444444444442</v>
      </c>
      <c r="S5883" s="22" t="str">
        <f>IF(M5883=FALSE,NA(),IF(SUM(J5886:J5905)=2,"yes","no"))</f>
        <v>no</v>
      </c>
      <c r="X5883" s="2" cm="2">
        <f t="array" ref="X5883:X5884">FREQUENCY(IF('Data Transformation'!$B$425:$B$6424='Bin Analysis'!L5883,'Data Transformation'!$G$425:$G$6424),'Data Transformation'!$U$11)</f>
        <v>18</v>
      </c>
      <c r="Y5883" s="2" cm="2">
        <f t="array" ref="Y5883:Y5884">FREQUENCY(IF('Data Transformation'!$B$425:$B$6424='Bin Analysis'!L5883,'Data Transformation'!$G$425:$G$6424),'Data Transformation'!$U$12)</f>
        <v>18</v>
      </c>
    </row>
    <row r="5884" spans="1:25" x14ac:dyDescent="0.45">
      <c r="A5884" s="14" t="s">
        <v>67</v>
      </c>
      <c r="B5884" t="s">
        <v>47</v>
      </c>
      <c r="C5884" t="s">
        <v>5</v>
      </c>
      <c r="D5884" t="s">
        <v>100</v>
      </c>
      <c r="E5884" t="s">
        <v>101</v>
      </c>
      <c r="F5884" t="s">
        <v>102</v>
      </c>
      <c r="G5884" t="s">
        <v>70</v>
      </c>
      <c r="H5884" t="s">
        <v>31</v>
      </c>
      <c r="I5884" t="s">
        <v>32</v>
      </c>
      <c r="J5884" t="s">
        <v>46</v>
      </c>
      <c r="K5884" s="14" t="s">
        <v>45</v>
      </c>
      <c r="M5884" s="14"/>
      <c r="X5884" s="2">
        <v>0</v>
      </c>
      <c r="Y5884" s="2">
        <v>0</v>
      </c>
    </row>
    <row r="5885" spans="1:25" x14ac:dyDescent="0.4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45">
      <c r="A5886" s="32">
        <f>IF(Weighting!$P$6&gt;0,B5886,"")</f>
        <v>0.3356747967</v>
      </c>
      <c r="B5886">
        <f>Weighting!$C$6</f>
        <v>0.3356747967</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17</v>
      </c>
      <c r="I5886">
        <f>H5886-H5885</f>
        <v>17</v>
      </c>
      <c r="J5886">
        <f>IF(I5886=0,0,1)</f>
        <v>1</v>
      </c>
      <c r="K5886">
        <f>J5886*Weighting!$W$6</f>
        <v>1</v>
      </c>
      <c r="M5886" s="14"/>
    </row>
    <row r="5887" spans="1:25" x14ac:dyDescent="0.45">
      <c r="A5887" s="32">
        <f>IF(Weighting!$P$7&gt;0,B5887,"")</f>
        <v>0.44134959340000002</v>
      </c>
      <c r="B5887">
        <f>Weighting!$C$7</f>
        <v>0.44134959340000002</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17</v>
      </c>
      <c r="I5887">
        <f t="shared" ref="I5887:I5905" si="736">H5887-H5886</f>
        <v>0</v>
      </c>
      <c r="J5887">
        <f>IF(I5887=0,0,1)</f>
        <v>0</v>
      </c>
      <c r="K5887">
        <f>J5887*Weighting!$W$7</f>
        <v>0</v>
      </c>
      <c r="M5887" s="14"/>
    </row>
    <row r="5888" spans="1:25" x14ac:dyDescent="0.45">
      <c r="A5888" s="32">
        <f>IF(Weighting!$P$8&gt;0,B5888,"")</f>
        <v>0.54702439010000004</v>
      </c>
      <c r="B5888">
        <f>Weighting!$C$8</f>
        <v>0.54702439010000004</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17</v>
      </c>
      <c r="I5888">
        <f t="shared" si="736"/>
        <v>0</v>
      </c>
      <c r="J5888">
        <f t="shared" ref="J5888:J5905" si="737">IF(I5888=0,0,1)</f>
        <v>0</v>
      </c>
      <c r="K5888">
        <f>J5888*Weighting!$W$8</f>
        <v>0</v>
      </c>
      <c r="M5888" s="14"/>
    </row>
    <row r="5889" spans="1:13" x14ac:dyDescent="0.45">
      <c r="A5889" s="32">
        <f>IF(Weighting!$P$9&gt;0,B5889,"")</f>
        <v>0.65269918680000005</v>
      </c>
      <c r="B5889" s="50">
        <f>Weighting!$C$9</f>
        <v>0.65269918680000005</v>
      </c>
      <c r="C5889">
        <f>Weighting!$F$9</f>
        <v>0</v>
      </c>
      <c r="D5889" t="b">
        <f>IF(C5889=1,'Data Transformation'!$G$3+0.5*'Data Transformation'!$W$25,IF(C5890=1,D5890-'Data Transformation'!$W$25,FALSE))</f>
        <v>0</v>
      </c>
      <c r="E5889" t="str">
        <f t="array" ref="E5889">IF(ISLOGICAL(D5889),"",FREQUENCY(IF('Data Transformation'!$B$425:$B$8425='Bin Analysis'!$B5883,'Data Transformation'!$G$425:$G$8425),D5889))</f>
        <v/>
      </c>
      <c r="F5889" t="str">
        <f t="shared" si="735"/>
        <v/>
      </c>
      <c r="G5889">
        <f>Weighting!$H$9</f>
        <v>0</v>
      </c>
      <c r="H5889">
        <f t="array" ref="H5889">FREQUENCY(IF('Data Transformation'!$B$4:$B$8425=B5883,'Data Transformation'!$G$4:$G$8425),'Bin Analysis'!$B5889)</f>
        <v>18</v>
      </c>
      <c r="I5889">
        <f t="shared" si="736"/>
        <v>1</v>
      </c>
      <c r="J5889">
        <f t="shared" si="737"/>
        <v>1</v>
      </c>
      <c r="K5889">
        <f>J5889*Weighting!$W$9</f>
        <v>3</v>
      </c>
      <c r="M5889" s="14"/>
    </row>
    <row r="5890" spans="1:13" x14ac:dyDescent="0.45">
      <c r="A5890" s="32">
        <f>IF(Weighting!$P$10&gt;0,B5890,"")</f>
        <v>0.75837398350000007</v>
      </c>
      <c r="B5890">
        <f>Weighting!$C$10</f>
        <v>0.75837398350000007</v>
      </c>
      <c r="C5890">
        <f>Weighting!$F$10</f>
        <v>0</v>
      </c>
      <c r="D5890" t="b">
        <f>IF(C5890=1,'Data Transformation'!$G$3+0.5*'Data Transformation'!$W$25,IF(C5891=1,D5891-'Data Transformation'!$W$25,FALSE))</f>
        <v>0</v>
      </c>
      <c r="E5890" t="str">
        <f t="array" ref="E5890">IF(ISLOGICAL(D5890),"",FREQUENCY(IF('Data Transformation'!$B$425:$B$8425='Bin Analysis'!$B5883,'Data Transformation'!$G$425:$G$8425),D5890))</f>
        <v/>
      </c>
      <c r="F5890" t="str">
        <f t="shared" si="735"/>
        <v/>
      </c>
      <c r="G5890">
        <f>Weighting!$H$10</f>
        <v>0</v>
      </c>
      <c r="H5890">
        <f t="array" ref="H5890">FREQUENCY(IF('Data Transformation'!$B$4:$B$8425=B5883,'Data Transformation'!$G$4:$G$8425),'Bin Analysis'!$B5890)</f>
        <v>18</v>
      </c>
      <c r="I5890">
        <f t="shared" si="736"/>
        <v>0</v>
      </c>
      <c r="J5890">
        <f t="shared" si="737"/>
        <v>0</v>
      </c>
      <c r="K5890">
        <f>J5890*Weighting!$W$10</f>
        <v>0</v>
      </c>
      <c r="M5890" s="14"/>
    </row>
    <row r="5891" spans="1:13" x14ac:dyDescent="0.45">
      <c r="A5891" s="32">
        <f>IF(Weighting!$P$11&gt;0,B5891,"")</f>
        <v>0.86404878020000009</v>
      </c>
      <c r="B5891">
        <f>Weighting!$C$11</f>
        <v>0.86404878020000009</v>
      </c>
      <c r="C5891">
        <f>Weighting!$F$11</f>
        <v>0</v>
      </c>
      <c r="D5891" t="b">
        <f>IF(C5891=1,'Data Transformation'!$G$3+0.5*'Data Transformation'!$W$25,IF(C5892=1,D5892-'Data Transformation'!$W$25,FALSE))</f>
        <v>0</v>
      </c>
      <c r="E5891" t="str">
        <f t="array" ref="E5891">IF(ISLOGICAL(D5891),"",FREQUENCY(IF('Data Transformation'!$B$425:$B$8425='Bin Analysis'!$B5883,'Data Transformation'!$G$425:$G$8425),D5891))</f>
        <v/>
      </c>
      <c r="F5891" t="str">
        <f t="shared" si="735"/>
        <v/>
      </c>
      <c r="G5891">
        <f>Weighting!$H$11</f>
        <v>0</v>
      </c>
      <c r="H5891">
        <f t="array" ref="H5891">FREQUENCY(IF('Data Transformation'!$B$4:$B$8425=B5883,'Data Transformation'!$G$4:$G$8425),'Bin Analysis'!$B5891)</f>
        <v>18</v>
      </c>
      <c r="I5891">
        <f t="shared" si="736"/>
        <v>0</v>
      </c>
      <c r="J5891">
        <f t="shared" si="737"/>
        <v>0</v>
      </c>
      <c r="K5891">
        <f>J5891*Weighting!$W$11</f>
        <v>0</v>
      </c>
      <c r="M5891" s="14"/>
    </row>
    <row r="5892" spans="1:13" x14ac:dyDescent="0.45">
      <c r="A5892" s="32">
        <f>IF(Weighting!$P$12&gt;0,B5892,"")</f>
        <v>0.96972357690000011</v>
      </c>
      <c r="B5892">
        <f>Weighting!$C$12</f>
        <v>0.96972357690000011</v>
      </c>
      <c r="C5892">
        <f>Weighting!$F$12</f>
        <v>0</v>
      </c>
      <c r="D5892">
        <f>IF(C5892=1,'Data Transformation'!$G$3+0.5*'Data Transformation'!$W$25,IF(C5893=1,D5893-'Data Transformation'!$W$25,FALSE))</f>
        <v>0.76999999999999991</v>
      </c>
      <c r="E5892">
        <f t="array" ref="E5892">IF(ISLOGICAL(D5892),"",FREQUENCY(IF('Data Transformation'!$B$425:$B$8425='Bin Analysis'!$B5883,'Data Transformation'!$G$425:$G$8425),D5892))</f>
        <v>18</v>
      </c>
      <c r="F5892" t="e">
        <f t="shared" si="735"/>
        <v>#VALUE!</v>
      </c>
      <c r="G5892">
        <f>Weighting!$H$12</f>
        <v>0</v>
      </c>
      <c r="H5892">
        <f t="array" ref="H5892">FREQUENCY(IF('Data Transformation'!$B$4:$B$8425=B5883,'Data Transformation'!$G$4:$G$8425),'Bin Analysis'!$B5892)</f>
        <v>18</v>
      </c>
      <c r="I5892">
        <f t="shared" si="736"/>
        <v>0</v>
      </c>
      <c r="J5892">
        <f t="shared" si="737"/>
        <v>0</v>
      </c>
      <c r="K5892">
        <f>J5892*Weighting!$W$12</f>
        <v>0</v>
      </c>
      <c r="M5892" s="14"/>
    </row>
    <row r="5893" spans="1:13" x14ac:dyDescent="0.45">
      <c r="A5893" s="32">
        <f>IF(Weighting!$P$13&gt;0,B5893,"")</f>
        <v>1.0753983736000001</v>
      </c>
      <c r="B5893">
        <f>Weighting!$C$13</f>
        <v>1.0753983736000001</v>
      </c>
      <c r="C5893">
        <f>Weighting!$F$13</f>
        <v>1</v>
      </c>
      <c r="D5893">
        <f>IF(C5893=1,'Data Transformation'!$G$3+0.5*'Data Transformation'!$W$25,IF(C5894=1,D5894-'Data Transformation'!$W$25,FALSE))</f>
        <v>1.17</v>
      </c>
      <c r="E5893">
        <f t="array" ref="E5893">IF(ISLOGICAL(D5893),"",FREQUENCY(IF('Data Transformation'!$B$425:$B$8425='Bin Analysis'!$B5883,'Data Transformation'!$G$425:$G$8425),D5893))</f>
        <v>18</v>
      </c>
      <c r="F5893">
        <f t="shared" si="735"/>
        <v>0</v>
      </c>
      <c r="G5893">
        <f>Weighting!$H$13</f>
        <v>0</v>
      </c>
      <c r="H5893">
        <f t="array" ref="H5893">FREQUENCY(IF('Data Transformation'!$B$4:$B$8425=B5883,'Data Transformation'!$G$4:$G$8425),'Bin Analysis'!$B5893)</f>
        <v>19</v>
      </c>
      <c r="I5893">
        <f t="shared" si="736"/>
        <v>1</v>
      </c>
      <c r="J5893">
        <f t="shared" si="737"/>
        <v>1</v>
      </c>
      <c r="K5893">
        <f>J5893*Weighting!$W$13</f>
        <v>1</v>
      </c>
      <c r="M5893" s="14"/>
    </row>
    <row r="5894" spans="1:13" x14ac:dyDescent="0.45">
      <c r="A5894" s="32">
        <f>IF(Weighting!$P$14&gt;0,B5894,"")</f>
        <v>1.1810731703000001</v>
      </c>
      <c r="B5894">
        <f>Weighting!$C$14</f>
        <v>1.1810731703000001</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19</v>
      </c>
      <c r="I5894">
        <f t="shared" si="736"/>
        <v>0</v>
      </c>
      <c r="J5894">
        <f t="shared" si="737"/>
        <v>0</v>
      </c>
      <c r="K5894">
        <f>J5894*Weighting!$W$14</f>
        <v>0</v>
      </c>
      <c r="M5894" s="14"/>
    </row>
    <row r="5895" spans="1:13" x14ac:dyDescent="0.45">
      <c r="A5895" s="32">
        <f>IF(Weighting!$P$15&gt;0,B5895,"")</f>
        <v>1.2867489670000001</v>
      </c>
      <c r="B5895">
        <f>Weighting!$C$15</f>
        <v>1.2867489670000001</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19</v>
      </c>
      <c r="I5895">
        <f t="shared" si="736"/>
        <v>0</v>
      </c>
      <c r="J5895">
        <f t="shared" si="737"/>
        <v>0</v>
      </c>
      <c r="K5895">
        <f>J5895*Weighting!$W$15</f>
        <v>0</v>
      </c>
      <c r="M5895" s="14"/>
    </row>
    <row r="5896" spans="1:13" x14ac:dyDescent="0.45">
      <c r="A5896" s="32" t="str">
        <f>IF(Weighting!$P$16&gt;0,B5896,"")</f>
        <v/>
      </c>
      <c r="B5896">
        <f>Weighting!$C$16</f>
        <v>1.3924227637000002</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19</v>
      </c>
      <c r="I5896">
        <f t="shared" si="736"/>
        <v>0</v>
      </c>
      <c r="J5896">
        <f t="shared" si="737"/>
        <v>0</v>
      </c>
      <c r="K5896">
        <f>J5896*Weighting!$W$16</f>
        <v>0</v>
      </c>
      <c r="M5896" s="14"/>
    </row>
    <row r="5897" spans="1:13" x14ac:dyDescent="0.45">
      <c r="A5897" s="32" t="str">
        <f>IF(Weighting!$P$17&gt;0,B5897,"")</f>
        <v/>
      </c>
      <c r="B5897">
        <f>Weighting!$C$17</f>
        <v>1.4980975604000002</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19</v>
      </c>
      <c r="I5897">
        <f t="shared" si="736"/>
        <v>0</v>
      </c>
      <c r="J5897">
        <f t="shared" si="737"/>
        <v>0</v>
      </c>
      <c r="K5897">
        <f>J5897*Weighting!$W$17</f>
        <v>0</v>
      </c>
      <c r="M5897" s="14"/>
    </row>
    <row r="5898" spans="1:13" x14ac:dyDescent="0.45">
      <c r="A5898" s="32" t="str">
        <f>IF(Weighting!$P$18&gt;0,B5898,"")</f>
        <v/>
      </c>
      <c r="B5898">
        <f>Weighting!$C$18</f>
        <v>1.6037723571000002</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19</v>
      </c>
      <c r="I5898">
        <f t="shared" si="736"/>
        <v>0</v>
      </c>
      <c r="J5898">
        <f t="shared" si="737"/>
        <v>0</v>
      </c>
      <c r="K5898">
        <f>J5898*Weighting!$W$18</f>
        <v>0</v>
      </c>
      <c r="M5898" s="14"/>
    </row>
    <row r="5899" spans="1:13" x14ac:dyDescent="0.45">
      <c r="A5899" s="32" t="str">
        <f>IF(Weighting!$P$19&gt;0,B5899,"")</f>
        <v/>
      </c>
      <c r="B5899">
        <f>Weighting!$C$19</f>
        <v>1.7094471538000002</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19</v>
      </c>
      <c r="I5899">
        <f t="shared" si="736"/>
        <v>0</v>
      </c>
      <c r="J5899">
        <f t="shared" si="737"/>
        <v>0</v>
      </c>
      <c r="K5899">
        <f>J5899*Weighting!$W$19</f>
        <v>0</v>
      </c>
      <c r="M5899" s="14"/>
    </row>
    <row r="5900" spans="1:13" x14ac:dyDescent="0.45">
      <c r="A5900" s="32" t="str">
        <f>IF(Weighting!$P$20&gt;0,B5900,"")</f>
        <v/>
      </c>
      <c r="B5900">
        <f>Weighting!$C$20</f>
        <v>1.8151219505000002</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19</v>
      </c>
      <c r="I5900">
        <f t="shared" si="736"/>
        <v>0</v>
      </c>
      <c r="J5900">
        <f t="shared" si="737"/>
        <v>0</v>
      </c>
      <c r="K5900">
        <f>J5900*Weighting!$W$20</f>
        <v>0</v>
      </c>
      <c r="M5900" s="14"/>
    </row>
    <row r="5901" spans="1:13" x14ac:dyDescent="0.45">
      <c r="A5901" s="32" t="str">
        <f>IF(Weighting!$P$21&gt;0,B5901,"")</f>
        <v/>
      </c>
      <c r="B5901">
        <f>Weighting!$C$21</f>
        <v>1.9207967472000003</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19</v>
      </c>
      <c r="I5901">
        <f t="shared" si="736"/>
        <v>0</v>
      </c>
      <c r="J5901">
        <f t="shared" si="737"/>
        <v>0</v>
      </c>
      <c r="K5901">
        <f>J5901*Weighting!$W$21</f>
        <v>0</v>
      </c>
      <c r="M5901" s="14"/>
    </row>
    <row r="5902" spans="1:13" x14ac:dyDescent="0.45">
      <c r="A5902" s="32" t="str">
        <f>IF(Weighting!$P$22&gt;0,B5902,"")</f>
        <v/>
      </c>
      <c r="B5902">
        <f>Weighting!$C$22</f>
        <v>2.0264715439000001</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19</v>
      </c>
      <c r="I5902">
        <f t="shared" si="736"/>
        <v>0</v>
      </c>
      <c r="J5902">
        <f t="shared" si="737"/>
        <v>0</v>
      </c>
      <c r="K5902">
        <f>J5902*Weighting!$W$22</f>
        <v>0</v>
      </c>
      <c r="M5902" s="14"/>
    </row>
    <row r="5903" spans="1:13" x14ac:dyDescent="0.45">
      <c r="A5903" s="32" t="str">
        <f>IF(Weighting!$P$23&gt;0,B5903,"")</f>
        <v/>
      </c>
      <c r="B5903">
        <f>Weighting!$C$23</f>
        <v>2.1321463405999999</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19</v>
      </c>
      <c r="I5903">
        <f t="shared" si="736"/>
        <v>0</v>
      </c>
      <c r="J5903">
        <f t="shared" si="737"/>
        <v>0</v>
      </c>
      <c r="K5903">
        <f>J5903*Weighting!$W$23</f>
        <v>0</v>
      </c>
      <c r="M5903" s="14"/>
    </row>
    <row r="5904" spans="1:13" x14ac:dyDescent="0.45">
      <c r="A5904" s="32" t="str">
        <f>IF(Weighting!$P$24&gt;0,B5904,"")</f>
        <v/>
      </c>
      <c r="B5904">
        <f>Weighting!$C$24</f>
        <v>2.2378211372999997</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19</v>
      </c>
      <c r="I5904">
        <f t="shared" si="736"/>
        <v>0</v>
      </c>
      <c r="J5904">
        <f t="shared" si="737"/>
        <v>0</v>
      </c>
      <c r="K5904">
        <f>J5904*Weighting!$W$24</f>
        <v>0</v>
      </c>
      <c r="M5904" s="14"/>
    </row>
    <row r="5905" spans="1:25" x14ac:dyDescent="0.45">
      <c r="A5905" s="32" t="str">
        <f>IF(Weighting!$P$25&gt;0,B5905,"")</f>
        <v/>
      </c>
      <c r="B5905">
        <f>Weighting!$C$25</f>
        <v>2.3434959339999994</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19</v>
      </c>
      <c r="I5905">
        <f t="shared" si="736"/>
        <v>0</v>
      </c>
      <c r="J5905">
        <f t="shared" si="737"/>
        <v>0</v>
      </c>
      <c r="K5905">
        <f>J5905*Weighting!$W$25</f>
        <v>0</v>
      </c>
      <c r="M5905" s="14"/>
    </row>
    <row r="5906" spans="1:25" x14ac:dyDescent="0.45">
      <c r="O5906"/>
      <c r="P5906"/>
      <c r="Q5906"/>
      <c r="R5906"/>
    </row>
    <row r="5907" spans="1:25" ht="23.15" x14ac:dyDescent="0.6">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18</v>
      </c>
      <c r="N5907" s="27">
        <f>IF('Input and Summary Results'!$J$16="minimum",'Bin Analysis'!X5908/(M5907-1),'Bin Analysis'!Y5907/('Bin Analysis'!M5907-1))</f>
        <v>0</v>
      </c>
      <c r="O5907" s="27">
        <f>IF(M5907=FALSE,NA(),(VLOOKUP(1,C5910:K5929,4,FALSE))/(M5907-1))</f>
        <v>0.17647058823529413</v>
      </c>
      <c r="P5907" s="27">
        <f>IF(M5907=FALSE,NA(),SUM(J5910:J5929)/Weighting!$S$5)</f>
        <v>0.7</v>
      </c>
      <c r="Q5907" s="27">
        <f>IF(M5907=FALSE,NA(),SUM(K5910:K5929)/Weighting!$S$6)</f>
        <v>0.69565217391304346</v>
      </c>
      <c r="R5907" s="27">
        <f>IF(M5907=FALSE,NA(),(VLOOKUP(1,G5910:K5929,3,FALSE))/(M5907-1))</f>
        <v>0.58823529411764708</v>
      </c>
      <c r="S5907" s="22" t="str">
        <f>IF(M5907=FALSE,NA(),IF(SUM(J5910:J5929)=2,"yes","no"))</f>
        <v>no</v>
      </c>
      <c r="X5907" s="2" cm="2">
        <f t="array" ref="X5907:X5908">FREQUENCY(IF('Data Transformation'!$B$425:$B$6424='Bin Analysis'!L5907,'Data Transformation'!$G$425:$G$6424),'Data Transformation'!$U$11)</f>
        <v>17</v>
      </c>
      <c r="Y5907" s="2" cm="2">
        <f t="array" ref="Y5907:Y5908">FREQUENCY(IF('Data Transformation'!$B$425:$B$6424='Bin Analysis'!L5907,'Data Transformation'!$G$425:$G$6424),'Data Transformation'!$U$12)</f>
        <v>14</v>
      </c>
    </row>
    <row r="5908" spans="1:25" x14ac:dyDescent="0.45">
      <c r="A5908" s="14" t="s">
        <v>67</v>
      </c>
      <c r="B5908" t="s">
        <v>47</v>
      </c>
      <c r="C5908" t="s">
        <v>5</v>
      </c>
      <c r="D5908" t="s">
        <v>100</v>
      </c>
      <c r="E5908" t="s">
        <v>101</v>
      </c>
      <c r="F5908" t="s">
        <v>102</v>
      </c>
      <c r="G5908" t="s">
        <v>70</v>
      </c>
      <c r="H5908" t="s">
        <v>31</v>
      </c>
      <c r="I5908" t="s">
        <v>32</v>
      </c>
      <c r="J5908" t="s">
        <v>46</v>
      </c>
      <c r="K5908" s="14" t="s">
        <v>45</v>
      </c>
      <c r="M5908" s="14"/>
      <c r="X5908" s="2">
        <v>0</v>
      </c>
      <c r="Y5908" s="2">
        <v>3</v>
      </c>
    </row>
    <row r="5909" spans="1:25" x14ac:dyDescent="0.4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45">
      <c r="A5910" s="32">
        <f>IF(Weighting!$P$6&gt;0,B5910,"")</f>
        <v>0.3356747967</v>
      </c>
      <c r="B5910">
        <f>Weighting!$C$6</f>
        <v>0.3356747967</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10</v>
      </c>
      <c r="I5910">
        <f>H5910-H5909</f>
        <v>10</v>
      </c>
      <c r="J5910">
        <f>IF(I5910=0,0,1)</f>
        <v>1</v>
      </c>
      <c r="K5910">
        <f>J5910*Weighting!$W$6</f>
        <v>1</v>
      </c>
      <c r="M5910" s="14"/>
    </row>
    <row r="5911" spans="1:25" x14ac:dyDescent="0.45">
      <c r="A5911" s="32">
        <f>IF(Weighting!$P$7&gt;0,B5911,"")</f>
        <v>0.44134959340000002</v>
      </c>
      <c r="B5911">
        <f>Weighting!$C$7</f>
        <v>0.44134959340000002</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10</v>
      </c>
      <c r="I5911">
        <f t="shared" ref="I5911:I5929" si="739">H5911-H5910</f>
        <v>0</v>
      </c>
      <c r="J5911">
        <f>IF(I5911=0,0,1)</f>
        <v>0</v>
      </c>
      <c r="K5911">
        <f>J5911*Weighting!$W$7</f>
        <v>0</v>
      </c>
      <c r="M5911" s="14"/>
    </row>
    <row r="5912" spans="1:25" x14ac:dyDescent="0.45">
      <c r="A5912" s="32">
        <f>IF(Weighting!$P$8&gt;0,B5912,"")</f>
        <v>0.54702439010000004</v>
      </c>
      <c r="B5912">
        <f>Weighting!$C$8</f>
        <v>0.54702439010000004</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11</v>
      </c>
      <c r="I5912">
        <f t="shared" si="739"/>
        <v>1</v>
      </c>
      <c r="J5912">
        <f t="shared" ref="J5912:J5929" si="740">IF(I5912=0,0,1)</f>
        <v>1</v>
      </c>
      <c r="K5912">
        <f>J5912*Weighting!$W$8</f>
        <v>3</v>
      </c>
      <c r="M5912" s="14"/>
    </row>
    <row r="5913" spans="1:25" x14ac:dyDescent="0.45">
      <c r="A5913" s="32">
        <f>IF(Weighting!$P$9&gt;0,B5913,"")</f>
        <v>0.65269918680000005</v>
      </c>
      <c r="B5913" s="50">
        <f>Weighting!$C$9</f>
        <v>0.65269918680000005</v>
      </c>
      <c r="C5913">
        <f>Weighting!$F$9</f>
        <v>0</v>
      </c>
      <c r="D5913" t="b">
        <f>IF(C5913=1,'Data Transformation'!$G$3+0.5*'Data Transformation'!$W$25,IF(C5914=1,D5914-'Data Transformation'!$W$25,FALSE))</f>
        <v>0</v>
      </c>
      <c r="E5913" t="str">
        <f t="array" ref="E5913">IF(ISLOGICAL(D5913),"",FREQUENCY(IF('Data Transformation'!$B$425:$B$8425='Bin Analysis'!$B5907,'Data Transformation'!$G$425:$G$8425),D5913))</f>
        <v/>
      </c>
      <c r="F5913" t="str">
        <f t="shared" si="738"/>
        <v/>
      </c>
      <c r="G5913">
        <f>Weighting!$H$9</f>
        <v>0</v>
      </c>
      <c r="H5913">
        <f t="array" ref="H5913">FREQUENCY(IF('Data Transformation'!$B$4:$B$8425=B5907,'Data Transformation'!$G$4:$G$8425),'Bin Analysis'!$B5913)</f>
        <v>13</v>
      </c>
      <c r="I5913">
        <f t="shared" si="739"/>
        <v>2</v>
      </c>
      <c r="J5913">
        <f t="shared" si="740"/>
        <v>1</v>
      </c>
      <c r="K5913">
        <f>J5913*Weighting!$W$9</f>
        <v>3</v>
      </c>
      <c r="M5913" s="14"/>
    </row>
    <row r="5914" spans="1:25" x14ac:dyDescent="0.45">
      <c r="A5914" s="32">
        <f>IF(Weighting!$P$10&gt;0,B5914,"")</f>
        <v>0.75837398350000007</v>
      </c>
      <c r="B5914">
        <f>Weighting!$C$10</f>
        <v>0.75837398350000007</v>
      </c>
      <c r="C5914">
        <f>Weighting!$F$10</f>
        <v>0</v>
      </c>
      <c r="D5914" t="b">
        <f>IF(C5914=1,'Data Transformation'!$G$3+0.5*'Data Transformation'!$W$25,IF(C5915=1,D5915-'Data Transformation'!$W$25,FALSE))</f>
        <v>0</v>
      </c>
      <c r="E5914" t="str">
        <f t="array" ref="E5914">IF(ISLOGICAL(D5914),"",FREQUENCY(IF('Data Transformation'!$B$425:$B$8425='Bin Analysis'!$B5907,'Data Transformation'!$G$425:$G$8425),D5914))</f>
        <v/>
      </c>
      <c r="F5914" t="str">
        <f t="shared" si="738"/>
        <v/>
      </c>
      <c r="G5914">
        <f>Weighting!$H$10</f>
        <v>0</v>
      </c>
      <c r="H5914">
        <f t="array" ref="H5914">FREQUENCY(IF('Data Transformation'!$B$4:$B$8425=B5907,'Data Transformation'!$G$4:$G$8425),'Bin Analysis'!$B5914)</f>
        <v>14</v>
      </c>
      <c r="I5914">
        <f t="shared" si="739"/>
        <v>1</v>
      </c>
      <c r="J5914">
        <f t="shared" si="740"/>
        <v>1</v>
      </c>
      <c r="K5914">
        <f>J5914*Weighting!$W$10</f>
        <v>3</v>
      </c>
      <c r="M5914" s="14"/>
    </row>
    <row r="5915" spans="1:25" x14ac:dyDescent="0.45">
      <c r="A5915" s="32">
        <f>IF(Weighting!$P$11&gt;0,B5915,"")</f>
        <v>0.86404878020000009</v>
      </c>
      <c r="B5915">
        <f>Weighting!$C$11</f>
        <v>0.86404878020000009</v>
      </c>
      <c r="C5915">
        <f>Weighting!$F$11</f>
        <v>0</v>
      </c>
      <c r="D5915" t="b">
        <f>IF(C5915=1,'Data Transformation'!$G$3+0.5*'Data Transformation'!$W$25,IF(C5916=1,D5916-'Data Transformation'!$W$25,FALSE))</f>
        <v>0</v>
      </c>
      <c r="E5915" t="str">
        <f t="array" ref="E5915">IF(ISLOGICAL(D5915),"",FREQUENCY(IF('Data Transformation'!$B$425:$B$8425='Bin Analysis'!$B5907,'Data Transformation'!$G$425:$G$8425),D5915))</f>
        <v/>
      </c>
      <c r="F5915" t="str">
        <f t="shared" si="738"/>
        <v/>
      </c>
      <c r="G5915">
        <f>Weighting!$H$11</f>
        <v>0</v>
      </c>
      <c r="H5915">
        <f t="array" ref="H5915">FREQUENCY(IF('Data Transformation'!$B$4:$B$8425=B5907,'Data Transformation'!$G$4:$G$8425),'Bin Analysis'!$B5915)</f>
        <v>16</v>
      </c>
      <c r="I5915">
        <f t="shared" si="739"/>
        <v>2</v>
      </c>
      <c r="J5915">
        <f t="shared" si="740"/>
        <v>1</v>
      </c>
      <c r="K5915">
        <f>J5915*Weighting!$W$11</f>
        <v>3</v>
      </c>
      <c r="M5915" s="14"/>
    </row>
    <row r="5916" spans="1:25" x14ac:dyDescent="0.45">
      <c r="A5916" s="32">
        <f>IF(Weighting!$P$12&gt;0,B5916,"")</f>
        <v>0.96972357690000011</v>
      </c>
      <c r="B5916">
        <f>Weighting!$C$12</f>
        <v>0.96972357690000011</v>
      </c>
      <c r="C5916">
        <f>Weighting!$F$12</f>
        <v>0</v>
      </c>
      <c r="D5916">
        <f>IF(C5916=1,'Data Transformation'!$G$3+0.5*'Data Transformation'!$W$25,IF(C5917=1,D5917-'Data Transformation'!$W$25,FALSE))</f>
        <v>0.76999999999999991</v>
      </c>
      <c r="E5916">
        <f t="array" ref="E5916">IF(ISLOGICAL(D5916),"",FREQUENCY(IF('Data Transformation'!$B$425:$B$8425='Bin Analysis'!$B5907,'Data Transformation'!$G$425:$G$8425),D5916))</f>
        <v>14</v>
      </c>
      <c r="F5916" t="e">
        <f t="shared" si="738"/>
        <v>#VALUE!</v>
      </c>
      <c r="G5916">
        <f>Weighting!$H$12</f>
        <v>0</v>
      </c>
      <c r="H5916">
        <f t="array" ref="H5916">FREQUENCY(IF('Data Transformation'!$B$4:$B$8425=B5907,'Data Transformation'!$G$4:$G$8425),'Bin Analysis'!$B5916)</f>
        <v>17</v>
      </c>
      <c r="I5916">
        <f t="shared" si="739"/>
        <v>1</v>
      </c>
      <c r="J5916">
        <f t="shared" si="740"/>
        <v>1</v>
      </c>
      <c r="K5916">
        <f>J5916*Weighting!$W$12</f>
        <v>2</v>
      </c>
      <c r="M5916" s="14"/>
    </row>
    <row r="5917" spans="1:25" x14ac:dyDescent="0.45">
      <c r="A5917" s="32">
        <f>IF(Weighting!$P$13&gt;0,B5917,"")</f>
        <v>1.0753983736000001</v>
      </c>
      <c r="B5917">
        <f>Weighting!$C$13</f>
        <v>1.0753983736000001</v>
      </c>
      <c r="C5917">
        <f>Weighting!$F$13</f>
        <v>1</v>
      </c>
      <c r="D5917">
        <f>IF(C5917=1,'Data Transformation'!$G$3+0.5*'Data Transformation'!$W$25,IF(C5918=1,D5918-'Data Transformation'!$W$25,FALSE))</f>
        <v>1.17</v>
      </c>
      <c r="E5917">
        <f t="array" ref="E5917">IF(ISLOGICAL(D5917),"",FREQUENCY(IF('Data Transformation'!$B$425:$B$8425='Bin Analysis'!$B5907,'Data Transformation'!$G$425:$G$8425),D5917))</f>
        <v>17</v>
      </c>
      <c r="F5917">
        <f t="shared" si="738"/>
        <v>3</v>
      </c>
      <c r="G5917">
        <f>Weighting!$H$13</f>
        <v>0</v>
      </c>
      <c r="H5917">
        <f t="array" ref="H5917">FREQUENCY(IF('Data Transformation'!$B$4:$B$8425=B5907,'Data Transformation'!$G$4:$G$8425),'Bin Analysis'!$B5917)</f>
        <v>18</v>
      </c>
      <c r="I5917">
        <f t="shared" si="739"/>
        <v>1</v>
      </c>
      <c r="J5917">
        <f t="shared" si="740"/>
        <v>1</v>
      </c>
      <c r="K5917">
        <f>J5917*Weighting!$W$13</f>
        <v>1</v>
      </c>
      <c r="M5917" s="14"/>
    </row>
    <row r="5918" spans="1:25" x14ac:dyDescent="0.45">
      <c r="A5918" s="32">
        <f>IF(Weighting!$P$14&gt;0,B5918,"")</f>
        <v>1.1810731703000001</v>
      </c>
      <c r="B5918">
        <f>Weighting!$C$14</f>
        <v>1.1810731703000001</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18</v>
      </c>
      <c r="I5918">
        <f t="shared" si="739"/>
        <v>0</v>
      </c>
      <c r="J5918">
        <f t="shared" si="740"/>
        <v>0</v>
      </c>
      <c r="K5918">
        <f>J5918*Weighting!$W$14</f>
        <v>0</v>
      </c>
      <c r="M5918" s="14"/>
    </row>
    <row r="5919" spans="1:25" x14ac:dyDescent="0.45">
      <c r="A5919" s="32">
        <f>IF(Weighting!$P$15&gt;0,B5919,"")</f>
        <v>1.2867489670000001</v>
      </c>
      <c r="B5919">
        <f>Weighting!$C$15</f>
        <v>1.2867489670000001</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18</v>
      </c>
      <c r="I5919">
        <f t="shared" si="739"/>
        <v>0</v>
      </c>
      <c r="J5919">
        <f t="shared" si="740"/>
        <v>0</v>
      </c>
      <c r="K5919">
        <f>J5919*Weighting!$W$15</f>
        <v>0</v>
      </c>
      <c r="M5919" s="14"/>
    </row>
    <row r="5920" spans="1:25" x14ac:dyDescent="0.45">
      <c r="A5920" s="32" t="str">
        <f>IF(Weighting!$P$16&gt;0,B5920,"")</f>
        <v/>
      </c>
      <c r="B5920">
        <f>Weighting!$C$16</f>
        <v>1.3924227637000002</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18</v>
      </c>
      <c r="I5920">
        <f t="shared" si="739"/>
        <v>0</v>
      </c>
      <c r="J5920">
        <f t="shared" si="740"/>
        <v>0</v>
      </c>
      <c r="K5920">
        <f>J5920*Weighting!$W$16</f>
        <v>0</v>
      </c>
      <c r="M5920" s="14"/>
    </row>
    <row r="5921" spans="1:25" x14ac:dyDescent="0.45">
      <c r="A5921" s="32" t="str">
        <f>IF(Weighting!$P$17&gt;0,B5921,"")</f>
        <v/>
      </c>
      <c r="B5921">
        <f>Weighting!$C$17</f>
        <v>1.4980975604000002</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18</v>
      </c>
      <c r="I5921">
        <f t="shared" si="739"/>
        <v>0</v>
      </c>
      <c r="J5921">
        <f t="shared" si="740"/>
        <v>0</v>
      </c>
      <c r="K5921">
        <f>J5921*Weighting!$W$17</f>
        <v>0</v>
      </c>
      <c r="M5921" s="14"/>
    </row>
    <row r="5922" spans="1:25" x14ac:dyDescent="0.45">
      <c r="A5922" s="32" t="str">
        <f>IF(Weighting!$P$18&gt;0,B5922,"")</f>
        <v/>
      </c>
      <c r="B5922">
        <f>Weighting!$C$18</f>
        <v>1.6037723571000002</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18</v>
      </c>
      <c r="I5922">
        <f t="shared" si="739"/>
        <v>0</v>
      </c>
      <c r="J5922">
        <f t="shared" si="740"/>
        <v>0</v>
      </c>
      <c r="K5922">
        <f>J5922*Weighting!$W$18</f>
        <v>0</v>
      </c>
      <c r="M5922" s="14"/>
    </row>
    <row r="5923" spans="1:25" x14ac:dyDescent="0.45">
      <c r="A5923" s="32" t="str">
        <f>IF(Weighting!$P$19&gt;0,B5923,"")</f>
        <v/>
      </c>
      <c r="B5923">
        <f>Weighting!$C$19</f>
        <v>1.7094471538000002</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18</v>
      </c>
      <c r="I5923">
        <f t="shared" si="739"/>
        <v>0</v>
      </c>
      <c r="J5923">
        <f t="shared" si="740"/>
        <v>0</v>
      </c>
      <c r="K5923">
        <f>J5923*Weighting!$W$19</f>
        <v>0</v>
      </c>
      <c r="M5923" s="14"/>
    </row>
    <row r="5924" spans="1:25" x14ac:dyDescent="0.45">
      <c r="A5924" s="32" t="str">
        <f>IF(Weighting!$P$20&gt;0,B5924,"")</f>
        <v/>
      </c>
      <c r="B5924">
        <f>Weighting!$C$20</f>
        <v>1.8151219505000002</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18</v>
      </c>
      <c r="I5924">
        <f t="shared" si="739"/>
        <v>0</v>
      </c>
      <c r="J5924">
        <f t="shared" si="740"/>
        <v>0</v>
      </c>
      <c r="K5924">
        <f>J5924*Weighting!$W$20</f>
        <v>0</v>
      </c>
      <c r="M5924" s="14"/>
    </row>
    <row r="5925" spans="1:25" x14ac:dyDescent="0.45">
      <c r="A5925" s="32" t="str">
        <f>IF(Weighting!$P$21&gt;0,B5925,"")</f>
        <v/>
      </c>
      <c r="B5925">
        <f>Weighting!$C$21</f>
        <v>1.9207967472000003</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18</v>
      </c>
      <c r="I5925">
        <f t="shared" si="739"/>
        <v>0</v>
      </c>
      <c r="J5925">
        <f t="shared" si="740"/>
        <v>0</v>
      </c>
      <c r="K5925">
        <f>J5925*Weighting!$W$21</f>
        <v>0</v>
      </c>
      <c r="M5925" s="14"/>
    </row>
    <row r="5926" spans="1:25" x14ac:dyDescent="0.45">
      <c r="A5926" s="32" t="str">
        <f>IF(Weighting!$P$22&gt;0,B5926,"")</f>
        <v/>
      </c>
      <c r="B5926">
        <f>Weighting!$C$22</f>
        <v>2.0264715439000001</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18</v>
      </c>
      <c r="I5926">
        <f t="shared" si="739"/>
        <v>0</v>
      </c>
      <c r="J5926">
        <f t="shared" si="740"/>
        <v>0</v>
      </c>
      <c r="K5926">
        <f>J5926*Weighting!$W$22</f>
        <v>0</v>
      </c>
      <c r="M5926" s="14"/>
    </row>
    <row r="5927" spans="1:25" x14ac:dyDescent="0.45">
      <c r="A5927" s="32" t="str">
        <f>IF(Weighting!$P$23&gt;0,B5927,"")</f>
        <v/>
      </c>
      <c r="B5927">
        <f>Weighting!$C$23</f>
        <v>2.1321463405999999</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18</v>
      </c>
      <c r="I5927">
        <f t="shared" si="739"/>
        <v>0</v>
      </c>
      <c r="J5927">
        <f t="shared" si="740"/>
        <v>0</v>
      </c>
      <c r="K5927">
        <f>J5927*Weighting!$W$23</f>
        <v>0</v>
      </c>
      <c r="M5927" s="14"/>
    </row>
    <row r="5928" spans="1:25" x14ac:dyDescent="0.45">
      <c r="A5928" s="32" t="str">
        <f>IF(Weighting!$P$24&gt;0,B5928,"")</f>
        <v/>
      </c>
      <c r="B5928">
        <f>Weighting!$C$24</f>
        <v>2.2378211372999997</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18</v>
      </c>
      <c r="I5928">
        <f t="shared" si="739"/>
        <v>0</v>
      </c>
      <c r="J5928">
        <f t="shared" si="740"/>
        <v>0</v>
      </c>
      <c r="K5928">
        <f>J5928*Weighting!$W$24</f>
        <v>0</v>
      </c>
      <c r="M5928" s="14"/>
    </row>
    <row r="5929" spans="1:25" x14ac:dyDescent="0.45">
      <c r="A5929" s="32" t="str">
        <f>IF(Weighting!$P$25&gt;0,B5929,"")</f>
        <v/>
      </c>
      <c r="B5929">
        <f>Weighting!$C$25</f>
        <v>2.3434959339999994</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18</v>
      </c>
      <c r="I5929">
        <f t="shared" si="739"/>
        <v>0</v>
      </c>
      <c r="J5929">
        <f t="shared" si="740"/>
        <v>0</v>
      </c>
      <c r="K5929">
        <f>J5929*Weighting!$W$25</f>
        <v>0</v>
      </c>
      <c r="M5929" s="14"/>
    </row>
    <row r="5930" spans="1:25" x14ac:dyDescent="0.45">
      <c r="O5930"/>
      <c r="P5930"/>
      <c r="Q5930"/>
      <c r="R5930"/>
    </row>
    <row r="5931" spans="1:25" ht="23.15" x14ac:dyDescent="0.6">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15</v>
      </c>
      <c r="N5931" s="27">
        <f>IF('Input and Summary Results'!$J$16="minimum",'Bin Analysis'!X5932/(M5931-1),'Bin Analysis'!Y5931/('Bin Analysis'!M5931-1))</f>
        <v>0</v>
      </c>
      <c r="O5931" s="27">
        <f>IF(M5931=FALSE,NA(),(VLOOKUP(1,C5934:K5953,4,FALSE))/(M5931-1))</f>
        <v>0.7142857142857143</v>
      </c>
      <c r="P5931" s="27">
        <f>IF(M5931=FALSE,NA(),SUM(J5934:J5953)/Weighting!$S$5)</f>
        <v>0.6</v>
      </c>
      <c r="Q5931" s="27">
        <f>IF(M5931=FALSE,NA(),SUM(K5934:K5953)/Weighting!$S$6)</f>
        <v>0.56521739130434778</v>
      </c>
      <c r="R5931" s="27">
        <f>IF(M5931=FALSE,NA(),(VLOOKUP(1,G5934:K5953,3,FALSE))/(M5931-1))</f>
        <v>7.1428571428571425E-2</v>
      </c>
      <c r="S5931" s="22" t="str">
        <f>IF(M5931=FALSE,NA(),IF(SUM(J5934:J5953)=2,"yes","no"))</f>
        <v>no</v>
      </c>
      <c r="X5931" s="2" cm="2">
        <f t="array" ref="X5931:X5932">FREQUENCY(IF('Data Transformation'!$B$425:$B$6424='Bin Analysis'!L5931,'Data Transformation'!$G$425:$G$6424),'Data Transformation'!$U$11)</f>
        <v>14</v>
      </c>
      <c r="Y5931" s="2" cm="2">
        <f t="array" ref="Y5931:Y5932">FREQUENCY(IF('Data Transformation'!$B$425:$B$6424='Bin Analysis'!L5931,'Data Transformation'!$G$425:$G$6424),'Data Transformation'!$U$12)</f>
        <v>4</v>
      </c>
    </row>
    <row r="5932" spans="1:25" x14ac:dyDescent="0.45">
      <c r="A5932" s="14" t="s">
        <v>67</v>
      </c>
      <c r="B5932" t="s">
        <v>47</v>
      </c>
      <c r="C5932" t="s">
        <v>5</v>
      </c>
      <c r="D5932" t="s">
        <v>100</v>
      </c>
      <c r="E5932" t="s">
        <v>101</v>
      </c>
      <c r="F5932" t="s">
        <v>102</v>
      </c>
      <c r="G5932" t="s">
        <v>70</v>
      </c>
      <c r="H5932" t="s">
        <v>31</v>
      </c>
      <c r="I5932" t="s">
        <v>32</v>
      </c>
      <c r="J5932" t="s">
        <v>46</v>
      </c>
      <c r="K5932" s="14" t="s">
        <v>45</v>
      </c>
      <c r="M5932" s="14"/>
      <c r="X5932" s="2">
        <v>0</v>
      </c>
      <c r="Y5932" s="2">
        <v>10</v>
      </c>
    </row>
    <row r="5933" spans="1:25" x14ac:dyDescent="0.4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45">
      <c r="A5934" s="32">
        <f>IF(Weighting!$P$6&gt;0,B5934,"")</f>
        <v>0.3356747967</v>
      </c>
      <c r="B5934">
        <f>Weighting!$C$6</f>
        <v>0.3356747967</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1</v>
      </c>
      <c r="I5934">
        <f>H5934-H5933</f>
        <v>1</v>
      </c>
      <c r="J5934">
        <f>IF(I5934=0,0,1)</f>
        <v>1</v>
      </c>
      <c r="K5934">
        <f>J5934*Weighting!$W$6</f>
        <v>1</v>
      </c>
      <c r="M5934" s="14"/>
    </row>
    <row r="5935" spans="1:25" x14ac:dyDescent="0.45">
      <c r="A5935" s="32">
        <f>IF(Weighting!$P$7&gt;0,B5935,"")</f>
        <v>0.44134959340000002</v>
      </c>
      <c r="B5935">
        <f>Weighting!$C$7</f>
        <v>0.44134959340000002</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1</v>
      </c>
      <c r="I5935">
        <f t="shared" ref="I5935:I5953" si="742">H5935-H5934</f>
        <v>0</v>
      </c>
      <c r="J5935">
        <f>IF(I5935=0,0,1)</f>
        <v>0</v>
      </c>
      <c r="K5935">
        <f>J5935*Weighting!$W$7</f>
        <v>0</v>
      </c>
      <c r="M5935" s="14"/>
    </row>
    <row r="5936" spans="1:25" x14ac:dyDescent="0.45">
      <c r="A5936" s="32">
        <f>IF(Weighting!$P$8&gt;0,B5936,"")</f>
        <v>0.54702439010000004</v>
      </c>
      <c r="B5936">
        <f>Weighting!$C$8</f>
        <v>0.54702439010000004</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2</v>
      </c>
      <c r="I5936">
        <f t="shared" si="742"/>
        <v>1</v>
      </c>
      <c r="J5936">
        <f t="shared" ref="J5936:J5953" si="743">IF(I5936=0,0,1)</f>
        <v>1</v>
      </c>
      <c r="K5936">
        <f>J5936*Weighting!$W$8</f>
        <v>3</v>
      </c>
      <c r="M5936" s="14"/>
    </row>
    <row r="5937" spans="1:13" x14ac:dyDescent="0.45">
      <c r="A5937" s="32">
        <f>IF(Weighting!$P$9&gt;0,B5937,"")</f>
        <v>0.65269918680000005</v>
      </c>
      <c r="B5937" s="50">
        <f>Weighting!$C$9</f>
        <v>0.65269918680000005</v>
      </c>
      <c r="C5937">
        <f>Weighting!$F$9</f>
        <v>0</v>
      </c>
      <c r="D5937" t="b">
        <f>IF(C5937=1,'Data Transformation'!$G$3+0.5*'Data Transformation'!$W$25,IF(C5938=1,D5938-'Data Transformation'!$W$25,FALSE))</f>
        <v>0</v>
      </c>
      <c r="E5937" t="str">
        <f t="array" ref="E5937">IF(ISLOGICAL(D5937),"",FREQUENCY(IF('Data Transformation'!$B$425:$B$8425='Bin Analysis'!$B5931,'Data Transformation'!$G$425:$G$8425),D5937))</f>
        <v/>
      </c>
      <c r="F5937" t="str">
        <f t="shared" si="741"/>
        <v/>
      </c>
      <c r="G5937">
        <f>Weighting!$H$9</f>
        <v>0</v>
      </c>
      <c r="H5937">
        <f t="array" ref="H5937">FREQUENCY(IF('Data Transformation'!$B$4:$B$8425=B5931,'Data Transformation'!$G$4:$G$8425),'Bin Analysis'!$B5937)</f>
        <v>2</v>
      </c>
      <c r="I5937">
        <f t="shared" si="742"/>
        <v>0</v>
      </c>
      <c r="J5937">
        <f t="shared" si="743"/>
        <v>0</v>
      </c>
      <c r="K5937">
        <f>J5937*Weighting!$W$9</f>
        <v>0</v>
      </c>
      <c r="M5937" s="14"/>
    </row>
    <row r="5938" spans="1:13" x14ac:dyDescent="0.45">
      <c r="A5938" s="32">
        <f>IF(Weighting!$P$10&gt;0,B5938,"")</f>
        <v>0.75837398350000007</v>
      </c>
      <c r="B5938">
        <f>Weighting!$C$10</f>
        <v>0.75837398350000007</v>
      </c>
      <c r="C5938">
        <f>Weighting!$F$10</f>
        <v>0</v>
      </c>
      <c r="D5938" t="b">
        <f>IF(C5938=1,'Data Transformation'!$G$3+0.5*'Data Transformation'!$W$25,IF(C5939=1,D5939-'Data Transformation'!$W$25,FALSE))</f>
        <v>0</v>
      </c>
      <c r="E5938" t="str">
        <f t="array" ref="E5938">IF(ISLOGICAL(D5938),"",FREQUENCY(IF('Data Transformation'!$B$425:$B$8425='Bin Analysis'!$B5931,'Data Transformation'!$G$425:$G$8425),D5938))</f>
        <v/>
      </c>
      <c r="F5938" t="str">
        <f t="shared" si="741"/>
        <v/>
      </c>
      <c r="G5938">
        <f>Weighting!$H$10</f>
        <v>0</v>
      </c>
      <c r="H5938">
        <f t="array" ref="H5938">FREQUENCY(IF('Data Transformation'!$B$4:$B$8425=B5931,'Data Transformation'!$G$4:$G$8425),'Bin Analysis'!$B5938)</f>
        <v>4</v>
      </c>
      <c r="I5938">
        <f t="shared" si="742"/>
        <v>2</v>
      </c>
      <c r="J5938">
        <f t="shared" si="743"/>
        <v>1</v>
      </c>
      <c r="K5938">
        <f>J5938*Weighting!$W$10</f>
        <v>3</v>
      </c>
      <c r="M5938" s="14"/>
    </row>
    <row r="5939" spans="1:13" x14ac:dyDescent="0.45">
      <c r="A5939" s="32">
        <f>IF(Weighting!$P$11&gt;0,B5939,"")</f>
        <v>0.86404878020000009</v>
      </c>
      <c r="B5939">
        <f>Weighting!$C$11</f>
        <v>0.86404878020000009</v>
      </c>
      <c r="C5939">
        <f>Weighting!$F$11</f>
        <v>0</v>
      </c>
      <c r="D5939" t="b">
        <f>IF(C5939=1,'Data Transformation'!$G$3+0.5*'Data Transformation'!$W$25,IF(C5940=1,D5940-'Data Transformation'!$W$25,FALSE))</f>
        <v>0</v>
      </c>
      <c r="E5939" t="str">
        <f t="array" ref="E5939">IF(ISLOGICAL(D5939),"",FREQUENCY(IF('Data Transformation'!$B$425:$B$8425='Bin Analysis'!$B5931,'Data Transformation'!$G$425:$G$8425),D5939))</f>
        <v/>
      </c>
      <c r="F5939" t="str">
        <f t="shared" si="741"/>
        <v/>
      </c>
      <c r="G5939">
        <f>Weighting!$H$11</f>
        <v>0</v>
      </c>
      <c r="H5939">
        <f t="array" ref="H5939">FREQUENCY(IF('Data Transformation'!$B$4:$B$8425=B5931,'Data Transformation'!$G$4:$G$8425),'Bin Analysis'!$B5939)</f>
        <v>6</v>
      </c>
      <c r="I5939">
        <f t="shared" si="742"/>
        <v>2</v>
      </c>
      <c r="J5939">
        <f t="shared" si="743"/>
        <v>1</v>
      </c>
      <c r="K5939">
        <f>J5939*Weighting!$W$11</f>
        <v>3</v>
      </c>
      <c r="M5939" s="14"/>
    </row>
    <row r="5940" spans="1:13" x14ac:dyDescent="0.45">
      <c r="A5940" s="32">
        <f>IF(Weighting!$P$12&gt;0,B5940,"")</f>
        <v>0.96972357690000011</v>
      </c>
      <c r="B5940">
        <f>Weighting!$C$12</f>
        <v>0.96972357690000011</v>
      </c>
      <c r="C5940">
        <f>Weighting!$F$12</f>
        <v>0</v>
      </c>
      <c r="D5940">
        <f>IF(C5940=1,'Data Transformation'!$G$3+0.5*'Data Transformation'!$W$25,IF(C5941=1,D5941-'Data Transformation'!$W$25,FALSE))</f>
        <v>0.76999999999999991</v>
      </c>
      <c r="E5940">
        <f t="array" ref="E5940">IF(ISLOGICAL(D5940),"",FREQUENCY(IF('Data Transformation'!$B$425:$B$8425='Bin Analysis'!$B5931,'Data Transformation'!$G$425:$G$8425),D5940))</f>
        <v>4</v>
      </c>
      <c r="F5940" t="e">
        <f t="shared" si="741"/>
        <v>#VALUE!</v>
      </c>
      <c r="G5940">
        <f>Weighting!$H$12</f>
        <v>0</v>
      </c>
      <c r="H5940">
        <f t="array" ref="H5940">FREQUENCY(IF('Data Transformation'!$B$4:$B$8425=B5931,'Data Transformation'!$G$4:$G$8425),'Bin Analysis'!$B5940)</f>
        <v>11</v>
      </c>
      <c r="I5940">
        <f t="shared" si="742"/>
        <v>5</v>
      </c>
      <c r="J5940">
        <f t="shared" si="743"/>
        <v>1</v>
      </c>
      <c r="K5940">
        <f>J5940*Weighting!$W$12</f>
        <v>2</v>
      </c>
      <c r="M5940" s="14"/>
    </row>
    <row r="5941" spans="1:13" x14ac:dyDescent="0.45">
      <c r="A5941" s="32">
        <f>IF(Weighting!$P$13&gt;0,B5941,"")</f>
        <v>1.0753983736000001</v>
      </c>
      <c r="B5941">
        <f>Weighting!$C$13</f>
        <v>1.0753983736000001</v>
      </c>
      <c r="C5941">
        <f>Weighting!$F$13</f>
        <v>1</v>
      </c>
      <c r="D5941">
        <f>IF(C5941=1,'Data Transformation'!$G$3+0.5*'Data Transformation'!$W$25,IF(C5942=1,D5942-'Data Transformation'!$W$25,FALSE))</f>
        <v>1.17</v>
      </c>
      <c r="E5941">
        <f t="array" ref="E5941">IF(ISLOGICAL(D5941),"",FREQUENCY(IF('Data Transformation'!$B$425:$B$8425='Bin Analysis'!$B5931,'Data Transformation'!$G$425:$G$8425),D5941))</f>
        <v>14</v>
      </c>
      <c r="F5941">
        <f t="shared" si="741"/>
        <v>10</v>
      </c>
      <c r="G5941">
        <f>Weighting!$H$13</f>
        <v>0</v>
      </c>
      <c r="H5941">
        <f t="array" ref="H5941">FREQUENCY(IF('Data Transformation'!$B$4:$B$8425=B5931,'Data Transformation'!$G$4:$G$8425),'Bin Analysis'!$B5941)</f>
        <v>15</v>
      </c>
      <c r="I5941">
        <f t="shared" si="742"/>
        <v>4</v>
      </c>
      <c r="J5941">
        <f t="shared" si="743"/>
        <v>1</v>
      </c>
      <c r="K5941">
        <f>J5941*Weighting!$W$13</f>
        <v>1</v>
      </c>
      <c r="M5941" s="14"/>
    </row>
    <row r="5942" spans="1:13" x14ac:dyDescent="0.45">
      <c r="A5942" s="32">
        <f>IF(Weighting!$P$14&gt;0,B5942,"")</f>
        <v>1.1810731703000001</v>
      </c>
      <c r="B5942">
        <f>Weighting!$C$14</f>
        <v>1.1810731703000001</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15</v>
      </c>
      <c r="I5942">
        <f t="shared" si="742"/>
        <v>0</v>
      </c>
      <c r="J5942">
        <f t="shared" si="743"/>
        <v>0</v>
      </c>
      <c r="K5942">
        <f>J5942*Weighting!$W$14</f>
        <v>0</v>
      </c>
      <c r="M5942" s="14"/>
    </row>
    <row r="5943" spans="1:13" x14ac:dyDescent="0.45">
      <c r="A5943" s="32">
        <f>IF(Weighting!$P$15&gt;0,B5943,"")</f>
        <v>1.2867489670000001</v>
      </c>
      <c r="B5943">
        <f>Weighting!$C$15</f>
        <v>1.2867489670000001</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15</v>
      </c>
      <c r="I5943">
        <f t="shared" si="742"/>
        <v>0</v>
      </c>
      <c r="J5943">
        <f t="shared" si="743"/>
        <v>0</v>
      </c>
      <c r="K5943">
        <f>J5943*Weighting!$W$15</f>
        <v>0</v>
      </c>
      <c r="M5943" s="14"/>
    </row>
    <row r="5944" spans="1:13" x14ac:dyDescent="0.45">
      <c r="A5944" s="32" t="str">
        <f>IF(Weighting!$P$16&gt;0,B5944,"")</f>
        <v/>
      </c>
      <c r="B5944">
        <f>Weighting!$C$16</f>
        <v>1.3924227637000002</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15</v>
      </c>
      <c r="I5944">
        <f t="shared" si="742"/>
        <v>0</v>
      </c>
      <c r="J5944">
        <f t="shared" si="743"/>
        <v>0</v>
      </c>
      <c r="K5944">
        <f>J5944*Weighting!$W$16</f>
        <v>0</v>
      </c>
      <c r="M5944" s="14"/>
    </row>
    <row r="5945" spans="1:13" x14ac:dyDescent="0.45">
      <c r="A5945" s="32" t="str">
        <f>IF(Weighting!$P$17&gt;0,B5945,"")</f>
        <v/>
      </c>
      <c r="B5945">
        <f>Weighting!$C$17</f>
        <v>1.4980975604000002</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15</v>
      </c>
      <c r="I5945">
        <f t="shared" si="742"/>
        <v>0</v>
      </c>
      <c r="J5945">
        <f t="shared" si="743"/>
        <v>0</v>
      </c>
      <c r="K5945">
        <f>J5945*Weighting!$W$17</f>
        <v>0</v>
      </c>
      <c r="M5945" s="14"/>
    </row>
    <row r="5946" spans="1:13" x14ac:dyDescent="0.45">
      <c r="A5946" s="32" t="str">
        <f>IF(Weighting!$P$18&gt;0,B5946,"")</f>
        <v/>
      </c>
      <c r="B5946">
        <f>Weighting!$C$18</f>
        <v>1.6037723571000002</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15</v>
      </c>
      <c r="I5946">
        <f t="shared" si="742"/>
        <v>0</v>
      </c>
      <c r="J5946">
        <f t="shared" si="743"/>
        <v>0</v>
      </c>
      <c r="K5946">
        <f>J5946*Weighting!$W$18</f>
        <v>0</v>
      </c>
      <c r="M5946" s="14"/>
    </row>
    <row r="5947" spans="1:13" x14ac:dyDescent="0.45">
      <c r="A5947" s="32" t="str">
        <f>IF(Weighting!$P$19&gt;0,B5947,"")</f>
        <v/>
      </c>
      <c r="B5947">
        <f>Weighting!$C$19</f>
        <v>1.7094471538000002</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15</v>
      </c>
      <c r="I5947">
        <f t="shared" si="742"/>
        <v>0</v>
      </c>
      <c r="J5947">
        <f t="shared" si="743"/>
        <v>0</v>
      </c>
      <c r="K5947">
        <f>J5947*Weighting!$W$19</f>
        <v>0</v>
      </c>
      <c r="M5947" s="14"/>
    </row>
    <row r="5948" spans="1:13" x14ac:dyDescent="0.45">
      <c r="A5948" s="32" t="str">
        <f>IF(Weighting!$P$20&gt;0,B5948,"")</f>
        <v/>
      </c>
      <c r="B5948">
        <f>Weighting!$C$20</f>
        <v>1.8151219505000002</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15</v>
      </c>
      <c r="I5948">
        <f t="shared" si="742"/>
        <v>0</v>
      </c>
      <c r="J5948">
        <f t="shared" si="743"/>
        <v>0</v>
      </c>
      <c r="K5948">
        <f>J5948*Weighting!$W$20</f>
        <v>0</v>
      </c>
      <c r="M5948" s="14"/>
    </row>
    <row r="5949" spans="1:13" x14ac:dyDescent="0.45">
      <c r="A5949" s="32" t="str">
        <f>IF(Weighting!$P$21&gt;0,B5949,"")</f>
        <v/>
      </c>
      <c r="B5949">
        <f>Weighting!$C$21</f>
        <v>1.9207967472000003</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15</v>
      </c>
      <c r="I5949">
        <f t="shared" si="742"/>
        <v>0</v>
      </c>
      <c r="J5949">
        <f t="shared" si="743"/>
        <v>0</v>
      </c>
      <c r="K5949">
        <f>J5949*Weighting!$W$21</f>
        <v>0</v>
      </c>
      <c r="M5949" s="14"/>
    </row>
    <row r="5950" spans="1:13" x14ac:dyDescent="0.45">
      <c r="A5950" s="32" t="str">
        <f>IF(Weighting!$P$22&gt;0,B5950,"")</f>
        <v/>
      </c>
      <c r="B5950">
        <f>Weighting!$C$22</f>
        <v>2.0264715439000001</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15</v>
      </c>
      <c r="I5950">
        <f t="shared" si="742"/>
        <v>0</v>
      </c>
      <c r="J5950">
        <f t="shared" si="743"/>
        <v>0</v>
      </c>
      <c r="K5950">
        <f>J5950*Weighting!$W$22</f>
        <v>0</v>
      </c>
      <c r="M5950" s="14"/>
    </row>
    <row r="5951" spans="1:13" x14ac:dyDescent="0.45">
      <c r="A5951" s="32" t="str">
        <f>IF(Weighting!$P$23&gt;0,B5951,"")</f>
        <v/>
      </c>
      <c r="B5951">
        <f>Weighting!$C$23</f>
        <v>2.1321463405999999</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15</v>
      </c>
      <c r="I5951">
        <f t="shared" si="742"/>
        <v>0</v>
      </c>
      <c r="J5951">
        <f t="shared" si="743"/>
        <v>0</v>
      </c>
      <c r="K5951">
        <f>J5951*Weighting!$W$23</f>
        <v>0</v>
      </c>
      <c r="M5951" s="14"/>
    </row>
    <row r="5952" spans="1:13" x14ac:dyDescent="0.45">
      <c r="A5952" s="32" t="str">
        <f>IF(Weighting!$P$24&gt;0,B5952,"")</f>
        <v/>
      </c>
      <c r="B5952">
        <f>Weighting!$C$24</f>
        <v>2.2378211372999997</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15</v>
      </c>
      <c r="I5952">
        <f t="shared" si="742"/>
        <v>0</v>
      </c>
      <c r="J5952">
        <f t="shared" si="743"/>
        <v>0</v>
      </c>
      <c r="K5952">
        <f>J5952*Weighting!$W$24</f>
        <v>0</v>
      </c>
      <c r="M5952" s="14"/>
    </row>
    <row r="5953" spans="1:25" x14ac:dyDescent="0.45">
      <c r="A5953" s="32" t="str">
        <f>IF(Weighting!$P$25&gt;0,B5953,"")</f>
        <v/>
      </c>
      <c r="B5953">
        <f>Weighting!$C$25</f>
        <v>2.3434959339999994</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15</v>
      </c>
      <c r="I5953">
        <f t="shared" si="742"/>
        <v>0</v>
      </c>
      <c r="J5953">
        <f t="shared" si="743"/>
        <v>0</v>
      </c>
      <c r="K5953">
        <f>J5953*Weighting!$W$25</f>
        <v>0</v>
      </c>
      <c r="M5953" s="14"/>
    </row>
    <row r="5954" spans="1:25" x14ac:dyDescent="0.45">
      <c r="O5954"/>
      <c r="P5954"/>
      <c r="Q5954"/>
      <c r="R5954"/>
    </row>
    <row r="5955" spans="1:25" ht="23.15" x14ac:dyDescent="0.6">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20</v>
      </c>
      <c r="N5955" s="27">
        <f>IF('Input and Summary Results'!$J$16="minimum",'Bin Analysis'!X5956/(M5955-1),'Bin Analysis'!Y5955/('Bin Analysis'!M5955-1))</f>
        <v>0</v>
      </c>
      <c r="O5955" s="27">
        <f>IF(M5955=FALSE,NA(),(VLOOKUP(1,C5958:K5977,4,FALSE))/(M5955-1))</f>
        <v>0</v>
      </c>
      <c r="P5955" s="27">
        <f>IF(M5955=FALSE,NA(),SUM(J5958:J5977)/Weighting!$S$5)</f>
        <v>0.3</v>
      </c>
      <c r="Q5955" s="27">
        <f>IF(M5955=FALSE,NA(),SUM(K5958:K5977)/Weighting!$S$6)</f>
        <v>0.21739130434782608</v>
      </c>
      <c r="R5955" s="27">
        <f>IF(M5955=FALSE,NA(),(VLOOKUP(1,G5958:K5977,3,FALSE))/(M5955-1))</f>
        <v>0.94736842105263153</v>
      </c>
      <c r="S5955" s="22" t="str">
        <f>IF(M5955=FALSE,NA(),IF(SUM(J5958:J5977)=2,"yes","no"))</f>
        <v>no</v>
      </c>
      <c r="X5955" s="2" cm="2">
        <f t="array" ref="X5955:X5956">FREQUENCY(IF('Data Transformation'!$B$425:$B$6424='Bin Analysis'!L5955,'Data Transformation'!$G$425:$G$6424),'Data Transformation'!$U$11)</f>
        <v>19</v>
      </c>
      <c r="Y5955" s="2" cm="2">
        <f t="array" ref="Y5955:Y5956">FREQUENCY(IF('Data Transformation'!$B$425:$B$6424='Bin Analysis'!L5955,'Data Transformation'!$G$425:$G$6424),'Data Transformation'!$U$12)</f>
        <v>19</v>
      </c>
    </row>
    <row r="5956" spans="1:25" x14ac:dyDescent="0.45">
      <c r="A5956" s="14" t="s">
        <v>67</v>
      </c>
      <c r="B5956" t="s">
        <v>47</v>
      </c>
      <c r="C5956" t="s">
        <v>5</v>
      </c>
      <c r="D5956" t="s">
        <v>100</v>
      </c>
      <c r="E5956" t="s">
        <v>101</v>
      </c>
      <c r="F5956" t="s">
        <v>102</v>
      </c>
      <c r="G5956" t="s">
        <v>70</v>
      </c>
      <c r="H5956" t="s">
        <v>31</v>
      </c>
      <c r="I5956" t="s">
        <v>32</v>
      </c>
      <c r="J5956" t="s">
        <v>46</v>
      </c>
      <c r="K5956" s="14" t="s">
        <v>45</v>
      </c>
      <c r="M5956" s="14"/>
      <c r="X5956" s="2">
        <v>0</v>
      </c>
      <c r="Y5956" s="2">
        <v>0</v>
      </c>
    </row>
    <row r="5957" spans="1:25" x14ac:dyDescent="0.4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45">
      <c r="A5958" s="32">
        <f>IF(Weighting!$P$6&gt;0,B5958,"")</f>
        <v>0.3356747967</v>
      </c>
      <c r="B5958">
        <f>Weighting!$C$6</f>
        <v>0.3356747967</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18</v>
      </c>
      <c r="I5958">
        <f>H5958-H5957</f>
        <v>18</v>
      </c>
      <c r="J5958">
        <f>IF(I5958=0,0,1)</f>
        <v>1</v>
      </c>
      <c r="K5958">
        <f>J5958*Weighting!$W$6</f>
        <v>1</v>
      </c>
      <c r="M5958" s="14"/>
    </row>
    <row r="5959" spans="1:25" x14ac:dyDescent="0.45">
      <c r="A5959" s="32">
        <f>IF(Weighting!$P$7&gt;0,B5959,"")</f>
        <v>0.44134959340000002</v>
      </c>
      <c r="B5959">
        <f>Weighting!$C$7</f>
        <v>0.44134959340000002</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18</v>
      </c>
      <c r="I5959">
        <f t="shared" ref="I5959:I5977" si="745">H5959-H5958</f>
        <v>0</v>
      </c>
      <c r="J5959">
        <f>IF(I5959=0,0,1)</f>
        <v>0</v>
      </c>
      <c r="K5959">
        <f>J5959*Weighting!$W$7</f>
        <v>0</v>
      </c>
      <c r="M5959" s="14"/>
    </row>
    <row r="5960" spans="1:25" x14ac:dyDescent="0.45">
      <c r="A5960" s="32">
        <f>IF(Weighting!$P$8&gt;0,B5960,"")</f>
        <v>0.54702439010000004</v>
      </c>
      <c r="B5960">
        <f>Weighting!$C$8</f>
        <v>0.54702439010000004</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18</v>
      </c>
      <c r="I5960">
        <f t="shared" si="745"/>
        <v>0</v>
      </c>
      <c r="J5960">
        <f t="shared" ref="J5960:J5977" si="746">IF(I5960=0,0,1)</f>
        <v>0</v>
      </c>
      <c r="K5960">
        <f>J5960*Weighting!$W$8</f>
        <v>0</v>
      </c>
      <c r="M5960" s="14"/>
    </row>
    <row r="5961" spans="1:25" x14ac:dyDescent="0.45">
      <c r="A5961" s="32">
        <f>IF(Weighting!$P$9&gt;0,B5961,"")</f>
        <v>0.65269918680000005</v>
      </c>
      <c r="B5961" s="50">
        <f>Weighting!$C$9</f>
        <v>0.65269918680000005</v>
      </c>
      <c r="C5961">
        <f>Weighting!$F$9</f>
        <v>0</v>
      </c>
      <c r="D5961" t="b">
        <f>IF(C5961=1,'Data Transformation'!$G$3+0.5*'Data Transformation'!$W$25,IF(C5962=1,D5962-'Data Transformation'!$W$25,FALSE))</f>
        <v>0</v>
      </c>
      <c r="E5961" t="str">
        <f t="array" ref="E5961">IF(ISLOGICAL(D5961),"",FREQUENCY(IF('Data Transformation'!$B$425:$B$8425='Bin Analysis'!$B5955,'Data Transformation'!$G$425:$G$8425),D5961))</f>
        <v/>
      </c>
      <c r="F5961" t="str">
        <f t="shared" si="744"/>
        <v/>
      </c>
      <c r="G5961">
        <f>Weighting!$H$9</f>
        <v>0</v>
      </c>
      <c r="H5961">
        <f t="array" ref="H5961">FREQUENCY(IF('Data Transformation'!$B$4:$B$8425=B5955,'Data Transformation'!$G$4:$G$8425),'Bin Analysis'!$B5961)</f>
        <v>19</v>
      </c>
      <c r="I5961">
        <f t="shared" si="745"/>
        <v>1</v>
      </c>
      <c r="J5961">
        <f t="shared" si="746"/>
        <v>1</v>
      </c>
      <c r="K5961">
        <f>J5961*Weighting!$W$9</f>
        <v>3</v>
      </c>
      <c r="M5961" s="14"/>
    </row>
    <row r="5962" spans="1:25" x14ac:dyDescent="0.45">
      <c r="A5962" s="32">
        <f>IF(Weighting!$P$10&gt;0,B5962,"")</f>
        <v>0.75837398350000007</v>
      </c>
      <c r="B5962">
        <f>Weighting!$C$10</f>
        <v>0.75837398350000007</v>
      </c>
      <c r="C5962">
        <f>Weighting!$F$10</f>
        <v>0</v>
      </c>
      <c r="D5962" t="b">
        <f>IF(C5962=1,'Data Transformation'!$G$3+0.5*'Data Transformation'!$W$25,IF(C5963=1,D5963-'Data Transformation'!$W$25,FALSE))</f>
        <v>0</v>
      </c>
      <c r="E5962" t="str">
        <f t="array" ref="E5962">IF(ISLOGICAL(D5962),"",FREQUENCY(IF('Data Transformation'!$B$425:$B$8425='Bin Analysis'!$B5955,'Data Transformation'!$G$425:$G$8425),D5962))</f>
        <v/>
      </c>
      <c r="F5962" t="str">
        <f t="shared" si="744"/>
        <v/>
      </c>
      <c r="G5962">
        <f>Weighting!$H$10</f>
        <v>0</v>
      </c>
      <c r="H5962">
        <f t="array" ref="H5962">FREQUENCY(IF('Data Transformation'!$B$4:$B$8425=B5955,'Data Transformation'!$G$4:$G$8425),'Bin Analysis'!$B5962)</f>
        <v>19</v>
      </c>
      <c r="I5962">
        <f t="shared" si="745"/>
        <v>0</v>
      </c>
      <c r="J5962">
        <f t="shared" si="746"/>
        <v>0</v>
      </c>
      <c r="K5962">
        <f>J5962*Weighting!$W$10</f>
        <v>0</v>
      </c>
      <c r="M5962" s="14"/>
    </row>
    <row r="5963" spans="1:25" x14ac:dyDescent="0.45">
      <c r="A5963" s="32">
        <f>IF(Weighting!$P$11&gt;0,B5963,"")</f>
        <v>0.86404878020000009</v>
      </c>
      <c r="B5963">
        <f>Weighting!$C$11</f>
        <v>0.86404878020000009</v>
      </c>
      <c r="C5963">
        <f>Weighting!$F$11</f>
        <v>0</v>
      </c>
      <c r="D5963" t="b">
        <f>IF(C5963=1,'Data Transformation'!$G$3+0.5*'Data Transformation'!$W$25,IF(C5964=1,D5964-'Data Transformation'!$W$25,FALSE))</f>
        <v>0</v>
      </c>
      <c r="E5963" t="str">
        <f t="array" ref="E5963">IF(ISLOGICAL(D5963),"",FREQUENCY(IF('Data Transformation'!$B$425:$B$8425='Bin Analysis'!$B5955,'Data Transformation'!$G$425:$G$8425),D5963))</f>
        <v/>
      </c>
      <c r="F5963" t="str">
        <f t="shared" si="744"/>
        <v/>
      </c>
      <c r="G5963">
        <f>Weighting!$H$11</f>
        <v>0</v>
      </c>
      <c r="H5963">
        <f t="array" ref="H5963">FREQUENCY(IF('Data Transformation'!$B$4:$B$8425=B5955,'Data Transformation'!$G$4:$G$8425),'Bin Analysis'!$B5963)</f>
        <v>19</v>
      </c>
      <c r="I5963">
        <f t="shared" si="745"/>
        <v>0</v>
      </c>
      <c r="J5963">
        <f t="shared" si="746"/>
        <v>0</v>
      </c>
      <c r="K5963">
        <f>J5963*Weighting!$W$11</f>
        <v>0</v>
      </c>
      <c r="M5963" s="14"/>
    </row>
    <row r="5964" spans="1:25" x14ac:dyDescent="0.45">
      <c r="A5964" s="32">
        <f>IF(Weighting!$P$12&gt;0,B5964,"")</f>
        <v>0.96972357690000011</v>
      </c>
      <c r="B5964">
        <f>Weighting!$C$12</f>
        <v>0.96972357690000011</v>
      </c>
      <c r="C5964">
        <f>Weighting!$F$12</f>
        <v>0</v>
      </c>
      <c r="D5964">
        <f>IF(C5964=1,'Data Transformation'!$G$3+0.5*'Data Transformation'!$W$25,IF(C5965=1,D5965-'Data Transformation'!$W$25,FALSE))</f>
        <v>0.76999999999999991</v>
      </c>
      <c r="E5964">
        <f t="array" ref="E5964">IF(ISLOGICAL(D5964),"",FREQUENCY(IF('Data Transformation'!$B$425:$B$8425='Bin Analysis'!$B5955,'Data Transformation'!$G$425:$G$8425),D5964))</f>
        <v>19</v>
      </c>
      <c r="F5964" t="e">
        <f t="shared" si="744"/>
        <v>#VALUE!</v>
      </c>
      <c r="G5964">
        <f>Weighting!$H$12</f>
        <v>0</v>
      </c>
      <c r="H5964">
        <f t="array" ref="H5964">FREQUENCY(IF('Data Transformation'!$B$4:$B$8425=B5955,'Data Transformation'!$G$4:$G$8425),'Bin Analysis'!$B5964)</f>
        <v>19</v>
      </c>
      <c r="I5964">
        <f t="shared" si="745"/>
        <v>0</v>
      </c>
      <c r="J5964">
        <f t="shared" si="746"/>
        <v>0</v>
      </c>
      <c r="K5964">
        <f>J5964*Weighting!$W$12</f>
        <v>0</v>
      </c>
      <c r="M5964" s="14"/>
    </row>
    <row r="5965" spans="1:25" x14ac:dyDescent="0.45">
      <c r="A5965" s="32">
        <f>IF(Weighting!$P$13&gt;0,B5965,"")</f>
        <v>1.0753983736000001</v>
      </c>
      <c r="B5965">
        <f>Weighting!$C$13</f>
        <v>1.0753983736000001</v>
      </c>
      <c r="C5965">
        <f>Weighting!$F$13</f>
        <v>1</v>
      </c>
      <c r="D5965">
        <f>IF(C5965=1,'Data Transformation'!$G$3+0.5*'Data Transformation'!$W$25,IF(C5966=1,D5966-'Data Transformation'!$W$25,FALSE))</f>
        <v>1.17</v>
      </c>
      <c r="E5965">
        <f t="array" ref="E5965">IF(ISLOGICAL(D5965),"",FREQUENCY(IF('Data Transformation'!$B$425:$B$8425='Bin Analysis'!$B5955,'Data Transformation'!$G$425:$G$8425),D5965))</f>
        <v>19</v>
      </c>
      <c r="F5965">
        <f t="shared" si="744"/>
        <v>0</v>
      </c>
      <c r="G5965">
        <f>Weighting!$H$13</f>
        <v>0</v>
      </c>
      <c r="H5965">
        <f t="array" ref="H5965">FREQUENCY(IF('Data Transformation'!$B$4:$B$8425=B5955,'Data Transformation'!$G$4:$G$8425),'Bin Analysis'!$B5965)</f>
        <v>20</v>
      </c>
      <c r="I5965">
        <f t="shared" si="745"/>
        <v>1</v>
      </c>
      <c r="J5965">
        <f t="shared" si="746"/>
        <v>1</v>
      </c>
      <c r="K5965">
        <f>J5965*Weighting!$W$13</f>
        <v>1</v>
      </c>
      <c r="M5965" s="14"/>
    </row>
    <row r="5966" spans="1:25" x14ac:dyDescent="0.45">
      <c r="A5966" s="32">
        <f>IF(Weighting!$P$14&gt;0,B5966,"")</f>
        <v>1.1810731703000001</v>
      </c>
      <c r="B5966">
        <f>Weighting!$C$14</f>
        <v>1.1810731703000001</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20</v>
      </c>
      <c r="I5966">
        <f t="shared" si="745"/>
        <v>0</v>
      </c>
      <c r="J5966">
        <f t="shared" si="746"/>
        <v>0</v>
      </c>
      <c r="K5966">
        <f>J5966*Weighting!$W$14</f>
        <v>0</v>
      </c>
      <c r="M5966" s="14"/>
    </row>
    <row r="5967" spans="1:25" x14ac:dyDescent="0.45">
      <c r="A5967" s="32">
        <f>IF(Weighting!$P$15&gt;0,B5967,"")</f>
        <v>1.2867489670000001</v>
      </c>
      <c r="B5967">
        <f>Weighting!$C$15</f>
        <v>1.2867489670000001</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20</v>
      </c>
      <c r="I5967">
        <f t="shared" si="745"/>
        <v>0</v>
      </c>
      <c r="J5967">
        <f t="shared" si="746"/>
        <v>0</v>
      </c>
      <c r="K5967">
        <f>J5967*Weighting!$W$15</f>
        <v>0</v>
      </c>
      <c r="M5967" s="14"/>
    </row>
    <row r="5968" spans="1:25" x14ac:dyDescent="0.45">
      <c r="A5968" s="32" t="str">
        <f>IF(Weighting!$P$16&gt;0,B5968,"")</f>
        <v/>
      </c>
      <c r="B5968">
        <f>Weighting!$C$16</f>
        <v>1.3924227637000002</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20</v>
      </c>
      <c r="I5968">
        <f t="shared" si="745"/>
        <v>0</v>
      </c>
      <c r="J5968">
        <f t="shared" si="746"/>
        <v>0</v>
      </c>
      <c r="K5968">
        <f>J5968*Weighting!$W$16</f>
        <v>0</v>
      </c>
      <c r="M5968" s="14"/>
    </row>
    <row r="5969" spans="1:25" x14ac:dyDescent="0.45">
      <c r="A5969" s="32" t="str">
        <f>IF(Weighting!$P$17&gt;0,B5969,"")</f>
        <v/>
      </c>
      <c r="B5969">
        <f>Weighting!$C$17</f>
        <v>1.4980975604000002</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20</v>
      </c>
      <c r="I5969">
        <f t="shared" si="745"/>
        <v>0</v>
      </c>
      <c r="J5969">
        <f t="shared" si="746"/>
        <v>0</v>
      </c>
      <c r="K5969">
        <f>J5969*Weighting!$W$17</f>
        <v>0</v>
      </c>
      <c r="M5969" s="14"/>
    </row>
    <row r="5970" spans="1:25" x14ac:dyDescent="0.45">
      <c r="A5970" s="32" t="str">
        <f>IF(Weighting!$P$18&gt;0,B5970,"")</f>
        <v/>
      </c>
      <c r="B5970">
        <f>Weighting!$C$18</f>
        <v>1.6037723571000002</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20</v>
      </c>
      <c r="I5970">
        <f t="shared" si="745"/>
        <v>0</v>
      </c>
      <c r="J5970">
        <f t="shared" si="746"/>
        <v>0</v>
      </c>
      <c r="K5970">
        <f>J5970*Weighting!$W$18</f>
        <v>0</v>
      </c>
      <c r="M5970" s="14"/>
    </row>
    <row r="5971" spans="1:25" x14ac:dyDescent="0.45">
      <c r="A5971" s="32" t="str">
        <f>IF(Weighting!$P$19&gt;0,B5971,"")</f>
        <v/>
      </c>
      <c r="B5971">
        <f>Weighting!$C$19</f>
        <v>1.7094471538000002</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20</v>
      </c>
      <c r="I5971">
        <f t="shared" si="745"/>
        <v>0</v>
      </c>
      <c r="J5971">
        <f t="shared" si="746"/>
        <v>0</v>
      </c>
      <c r="K5971">
        <f>J5971*Weighting!$W$19</f>
        <v>0</v>
      </c>
      <c r="M5971" s="14"/>
    </row>
    <row r="5972" spans="1:25" x14ac:dyDescent="0.45">
      <c r="A5972" s="32" t="str">
        <f>IF(Weighting!$P$20&gt;0,B5972,"")</f>
        <v/>
      </c>
      <c r="B5972">
        <f>Weighting!$C$20</f>
        <v>1.8151219505000002</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20</v>
      </c>
      <c r="I5972">
        <f t="shared" si="745"/>
        <v>0</v>
      </c>
      <c r="J5972">
        <f t="shared" si="746"/>
        <v>0</v>
      </c>
      <c r="K5972">
        <f>J5972*Weighting!$W$20</f>
        <v>0</v>
      </c>
      <c r="M5972" s="14"/>
    </row>
    <row r="5973" spans="1:25" x14ac:dyDescent="0.45">
      <c r="A5973" s="32" t="str">
        <f>IF(Weighting!$P$21&gt;0,B5973,"")</f>
        <v/>
      </c>
      <c r="B5973">
        <f>Weighting!$C$21</f>
        <v>1.9207967472000003</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20</v>
      </c>
      <c r="I5973">
        <f t="shared" si="745"/>
        <v>0</v>
      </c>
      <c r="J5973">
        <f t="shared" si="746"/>
        <v>0</v>
      </c>
      <c r="K5973">
        <f>J5973*Weighting!$W$21</f>
        <v>0</v>
      </c>
      <c r="M5973" s="14"/>
    </row>
    <row r="5974" spans="1:25" x14ac:dyDescent="0.45">
      <c r="A5974" s="32" t="str">
        <f>IF(Weighting!$P$22&gt;0,B5974,"")</f>
        <v/>
      </c>
      <c r="B5974">
        <f>Weighting!$C$22</f>
        <v>2.0264715439000001</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20</v>
      </c>
      <c r="I5974">
        <f t="shared" si="745"/>
        <v>0</v>
      </c>
      <c r="J5974">
        <f t="shared" si="746"/>
        <v>0</v>
      </c>
      <c r="K5974">
        <f>J5974*Weighting!$W$22</f>
        <v>0</v>
      </c>
      <c r="M5974" s="14"/>
    </row>
    <row r="5975" spans="1:25" x14ac:dyDescent="0.45">
      <c r="A5975" s="32" t="str">
        <f>IF(Weighting!$P$23&gt;0,B5975,"")</f>
        <v/>
      </c>
      <c r="B5975">
        <f>Weighting!$C$23</f>
        <v>2.1321463405999999</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20</v>
      </c>
      <c r="I5975">
        <f t="shared" si="745"/>
        <v>0</v>
      </c>
      <c r="J5975">
        <f t="shared" si="746"/>
        <v>0</v>
      </c>
      <c r="K5975">
        <f>J5975*Weighting!$W$23</f>
        <v>0</v>
      </c>
      <c r="M5975" s="14"/>
    </row>
    <row r="5976" spans="1:25" x14ac:dyDescent="0.45">
      <c r="A5976" s="32" t="str">
        <f>IF(Weighting!$P$24&gt;0,B5976,"")</f>
        <v/>
      </c>
      <c r="B5976">
        <f>Weighting!$C$24</f>
        <v>2.2378211372999997</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20</v>
      </c>
      <c r="I5976">
        <f t="shared" si="745"/>
        <v>0</v>
      </c>
      <c r="J5976">
        <f t="shared" si="746"/>
        <v>0</v>
      </c>
      <c r="K5976">
        <f>J5976*Weighting!$W$24</f>
        <v>0</v>
      </c>
      <c r="M5976" s="14"/>
    </row>
    <row r="5977" spans="1:25" x14ac:dyDescent="0.45">
      <c r="A5977" s="32" t="str">
        <f>IF(Weighting!$P$25&gt;0,B5977,"")</f>
        <v/>
      </c>
      <c r="B5977">
        <f>Weighting!$C$25</f>
        <v>2.3434959339999994</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20</v>
      </c>
      <c r="I5977">
        <f t="shared" si="745"/>
        <v>0</v>
      </c>
      <c r="J5977">
        <f t="shared" si="746"/>
        <v>0</v>
      </c>
      <c r="K5977">
        <f>J5977*Weighting!$W$25</f>
        <v>0</v>
      </c>
      <c r="M5977" s="14"/>
    </row>
    <row r="5978" spans="1:25" x14ac:dyDescent="0.45">
      <c r="O5978"/>
      <c r="P5978"/>
      <c r="Q5978"/>
      <c r="R5978"/>
    </row>
    <row r="5979" spans="1:25" ht="23.15" x14ac:dyDescent="0.6">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17</v>
      </c>
      <c r="N5979" s="27">
        <f>IF('Input and Summary Results'!$J$16="minimum",'Bin Analysis'!X5980/(M5979-1),'Bin Analysis'!Y5979/('Bin Analysis'!M5979-1))</f>
        <v>0</v>
      </c>
      <c r="O5979" s="27">
        <f>IF(M5979=FALSE,NA(),(VLOOKUP(1,C5982:K6001,4,FALSE))/(M5979-1))</f>
        <v>0.875</v>
      </c>
      <c r="P5979" s="27">
        <f>IF(M5979=FALSE,NA(),SUM(J5982:J6001)/Weighting!$S$5)</f>
        <v>0.6</v>
      </c>
      <c r="Q5979" s="27">
        <f>IF(M5979=FALSE,NA(),SUM(K5982:K6001)/Weighting!$S$6)</f>
        <v>0.47826086956521741</v>
      </c>
      <c r="R5979" s="27">
        <f>IF(M5979=FALSE,NA(),(VLOOKUP(1,G5982:K6001,3,FALSE))/(M5979-1))</f>
        <v>6.25E-2</v>
      </c>
      <c r="S5979" s="22" t="str">
        <f>IF(M5979=FALSE,NA(),IF(SUM(J5982:J6001)=2,"yes","no"))</f>
        <v>no</v>
      </c>
      <c r="X5979" s="2" cm="2">
        <f t="array" ref="X5979:X5980">FREQUENCY(IF('Data Transformation'!$B$425:$B$6424='Bin Analysis'!L5979,'Data Transformation'!$G$425:$G$6424),'Data Transformation'!$U$11)</f>
        <v>16</v>
      </c>
      <c r="Y5979" s="2" cm="2">
        <f t="array" ref="Y5979:Y5980">FREQUENCY(IF('Data Transformation'!$B$425:$B$6424='Bin Analysis'!L5979,'Data Transformation'!$G$425:$G$6424),'Data Transformation'!$U$12)</f>
        <v>2</v>
      </c>
    </row>
    <row r="5980" spans="1:25" x14ac:dyDescent="0.45">
      <c r="A5980" s="14" t="s">
        <v>67</v>
      </c>
      <c r="B5980" t="s">
        <v>47</v>
      </c>
      <c r="C5980" t="s">
        <v>5</v>
      </c>
      <c r="D5980" t="s">
        <v>100</v>
      </c>
      <c r="E5980" t="s">
        <v>101</v>
      </c>
      <c r="F5980" t="s">
        <v>102</v>
      </c>
      <c r="G5980" t="s">
        <v>70</v>
      </c>
      <c r="H5980" t="s">
        <v>31</v>
      </c>
      <c r="I5980" t="s">
        <v>32</v>
      </c>
      <c r="J5980" t="s">
        <v>46</v>
      </c>
      <c r="K5980" s="14" t="s">
        <v>45</v>
      </c>
      <c r="M5980" s="14"/>
      <c r="X5980" s="2">
        <v>0</v>
      </c>
      <c r="Y5980" s="2">
        <v>14</v>
      </c>
    </row>
    <row r="5981" spans="1:25" x14ac:dyDescent="0.4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45">
      <c r="A5982" s="32">
        <f>IF(Weighting!$P$6&gt;0,B5982,"")</f>
        <v>0.3356747967</v>
      </c>
      <c r="B5982">
        <f>Weighting!$C$6</f>
        <v>0.3356747967</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1</v>
      </c>
      <c r="I5982">
        <f>H5982-H5981</f>
        <v>1</v>
      </c>
      <c r="J5982">
        <f>IF(I5982=0,0,1)</f>
        <v>1</v>
      </c>
      <c r="K5982">
        <f>J5982*Weighting!$W$6</f>
        <v>1</v>
      </c>
      <c r="M5982" s="14"/>
    </row>
    <row r="5983" spans="1:25" x14ac:dyDescent="0.45">
      <c r="A5983" s="32">
        <f>IF(Weighting!$P$7&gt;0,B5983,"")</f>
        <v>0.44134959340000002</v>
      </c>
      <c r="B5983">
        <f>Weighting!$C$7</f>
        <v>0.44134959340000002</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1</v>
      </c>
      <c r="J5983">
        <f>IF(I5983=0,0,1)</f>
        <v>1</v>
      </c>
      <c r="K5983">
        <f>J5983*Weighting!$W$7</f>
        <v>2</v>
      </c>
      <c r="M5983" s="14"/>
    </row>
    <row r="5984" spans="1:25" x14ac:dyDescent="0.45">
      <c r="A5984" s="32">
        <f>IF(Weighting!$P$8&gt;0,B5984,"")</f>
        <v>0.54702439010000004</v>
      </c>
      <c r="B5984">
        <f>Weighting!$C$8</f>
        <v>0.54702439010000004</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2</v>
      </c>
      <c r="I5984">
        <f t="shared" si="748"/>
        <v>0</v>
      </c>
      <c r="J5984">
        <f t="shared" ref="J5984:J6001" si="749">IF(I5984=0,0,1)</f>
        <v>0</v>
      </c>
      <c r="K5984">
        <f>J5984*Weighting!$W$8</f>
        <v>0</v>
      </c>
      <c r="M5984" s="14"/>
    </row>
    <row r="5985" spans="1:13" x14ac:dyDescent="0.45">
      <c r="A5985" s="32">
        <f>IF(Weighting!$P$9&gt;0,B5985,"")</f>
        <v>0.65269918680000005</v>
      </c>
      <c r="B5985" s="50">
        <f>Weighting!$C$9</f>
        <v>0.65269918680000005</v>
      </c>
      <c r="C5985">
        <f>Weighting!$F$9</f>
        <v>0</v>
      </c>
      <c r="D5985" t="b">
        <f>IF(C5985=1,'Data Transformation'!$G$3+0.5*'Data Transformation'!$W$25,IF(C5986=1,D5986-'Data Transformation'!$W$25,FALSE))</f>
        <v>0</v>
      </c>
      <c r="E5985" t="str">
        <f t="array" ref="E5985">IF(ISLOGICAL(D5985),"",FREQUENCY(IF('Data Transformation'!$B$425:$B$8425='Bin Analysis'!$B5979,'Data Transformation'!$G$425:$G$8425),D5985))</f>
        <v/>
      </c>
      <c r="F5985" t="str">
        <f t="shared" si="747"/>
        <v/>
      </c>
      <c r="G5985">
        <f>Weighting!$H$9</f>
        <v>0</v>
      </c>
      <c r="H5985">
        <f t="array" ref="H5985">FREQUENCY(IF('Data Transformation'!$B$4:$B$8425=B5979,'Data Transformation'!$G$4:$G$8425),'Bin Analysis'!$B5985)</f>
        <v>2</v>
      </c>
      <c r="I5985">
        <f t="shared" si="748"/>
        <v>0</v>
      </c>
      <c r="J5985">
        <f t="shared" si="749"/>
        <v>0</v>
      </c>
      <c r="K5985">
        <f>J5985*Weighting!$W$9</f>
        <v>0</v>
      </c>
      <c r="M5985" s="14"/>
    </row>
    <row r="5986" spans="1:13" x14ac:dyDescent="0.45">
      <c r="A5986" s="32">
        <f>IF(Weighting!$P$10&gt;0,B5986,"")</f>
        <v>0.75837398350000007</v>
      </c>
      <c r="B5986">
        <f>Weighting!$C$10</f>
        <v>0.75837398350000007</v>
      </c>
      <c r="C5986">
        <f>Weighting!$F$10</f>
        <v>0</v>
      </c>
      <c r="D5986" t="b">
        <f>IF(C5986=1,'Data Transformation'!$G$3+0.5*'Data Transformation'!$W$25,IF(C5987=1,D5987-'Data Transformation'!$W$25,FALSE))</f>
        <v>0</v>
      </c>
      <c r="E5986" t="str">
        <f t="array" ref="E5986">IF(ISLOGICAL(D5986),"",FREQUENCY(IF('Data Transformation'!$B$425:$B$8425='Bin Analysis'!$B5979,'Data Transformation'!$G$425:$G$8425),D5986))</f>
        <v/>
      </c>
      <c r="F5986" t="str">
        <f t="shared" si="747"/>
        <v/>
      </c>
      <c r="G5986">
        <f>Weighting!$H$10</f>
        <v>0</v>
      </c>
      <c r="H5986">
        <f t="array" ref="H5986">FREQUENCY(IF('Data Transformation'!$B$4:$B$8425=B5979,'Data Transformation'!$G$4:$G$8425),'Bin Analysis'!$B5986)</f>
        <v>2</v>
      </c>
      <c r="I5986">
        <f t="shared" si="748"/>
        <v>0</v>
      </c>
      <c r="J5986">
        <f t="shared" si="749"/>
        <v>0</v>
      </c>
      <c r="K5986">
        <f>J5986*Weighting!$W$10</f>
        <v>0</v>
      </c>
      <c r="M5986" s="14"/>
    </row>
    <row r="5987" spans="1:13" x14ac:dyDescent="0.45">
      <c r="A5987" s="32">
        <f>IF(Weighting!$P$11&gt;0,B5987,"")</f>
        <v>0.86404878020000009</v>
      </c>
      <c r="B5987">
        <f>Weighting!$C$11</f>
        <v>0.86404878020000009</v>
      </c>
      <c r="C5987">
        <f>Weighting!$F$11</f>
        <v>0</v>
      </c>
      <c r="D5987" t="b">
        <f>IF(C5987=1,'Data Transformation'!$G$3+0.5*'Data Transformation'!$W$25,IF(C5988=1,D5988-'Data Transformation'!$W$25,FALSE))</f>
        <v>0</v>
      </c>
      <c r="E5987" t="str">
        <f t="array" ref="E5987">IF(ISLOGICAL(D5987),"",FREQUENCY(IF('Data Transformation'!$B$425:$B$8425='Bin Analysis'!$B5979,'Data Transformation'!$G$425:$G$8425),D5987))</f>
        <v/>
      </c>
      <c r="F5987" t="str">
        <f t="shared" si="747"/>
        <v/>
      </c>
      <c r="G5987">
        <f>Weighting!$H$11</f>
        <v>0</v>
      </c>
      <c r="H5987">
        <f t="array" ref="H5987">FREQUENCY(IF('Data Transformation'!$B$4:$B$8425=B5979,'Data Transformation'!$G$4:$G$8425),'Bin Analysis'!$B5987)</f>
        <v>4</v>
      </c>
      <c r="I5987">
        <f t="shared" si="748"/>
        <v>2</v>
      </c>
      <c r="J5987">
        <f t="shared" si="749"/>
        <v>1</v>
      </c>
      <c r="K5987">
        <f>J5987*Weighting!$W$11</f>
        <v>3</v>
      </c>
      <c r="M5987" s="14"/>
    </row>
    <row r="5988" spans="1:13" x14ac:dyDescent="0.45">
      <c r="A5988" s="32">
        <f>IF(Weighting!$P$12&gt;0,B5988,"")</f>
        <v>0.96972357690000011</v>
      </c>
      <c r="B5988">
        <f>Weighting!$C$12</f>
        <v>0.96972357690000011</v>
      </c>
      <c r="C5988">
        <f>Weighting!$F$12</f>
        <v>0</v>
      </c>
      <c r="D5988">
        <f>IF(C5988=1,'Data Transformation'!$G$3+0.5*'Data Transformation'!$W$25,IF(C5989=1,D5989-'Data Transformation'!$W$25,FALSE))</f>
        <v>0.76999999999999991</v>
      </c>
      <c r="E5988">
        <f t="array" ref="E5988">IF(ISLOGICAL(D5988),"",FREQUENCY(IF('Data Transformation'!$B$425:$B$8425='Bin Analysis'!$B5979,'Data Transformation'!$G$425:$G$8425),D5988))</f>
        <v>2</v>
      </c>
      <c r="F5988" t="e">
        <f t="shared" si="747"/>
        <v>#VALUE!</v>
      </c>
      <c r="G5988">
        <f>Weighting!$H$12</f>
        <v>0</v>
      </c>
      <c r="H5988">
        <f t="array" ref="H5988">FREQUENCY(IF('Data Transformation'!$B$4:$B$8425=B5979,'Data Transformation'!$G$4:$G$8425),'Bin Analysis'!$B5988)</f>
        <v>11</v>
      </c>
      <c r="I5988">
        <f t="shared" si="748"/>
        <v>7</v>
      </c>
      <c r="J5988">
        <f t="shared" si="749"/>
        <v>1</v>
      </c>
      <c r="K5988">
        <f>J5988*Weighting!$W$12</f>
        <v>2</v>
      </c>
      <c r="M5988" s="14"/>
    </row>
    <row r="5989" spans="1:13" x14ac:dyDescent="0.45">
      <c r="A5989" s="32">
        <f>IF(Weighting!$P$13&gt;0,B5989,"")</f>
        <v>1.0753983736000001</v>
      </c>
      <c r="B5989">
        <f>Weighting!$C$13</f>
        <v>1.0753983736000001</v>
      </c>
      <c r="C5989">
        <f>Weighting!$F$13</f>
        <v>1</v>
      </c>
      <c r="D5989">
        <f>IF(C5989=1,'Data Transformation'!$G$3+0.5*'Data Transformation'!$W$25,IF(C5990=1,D5990-'Data Transformation'!$W$25,FALSE))</f>
        <v>1.17</v>
      </c>
      <c r="E5989">
        <f t="array" ref="E5989">IF(ISLOGICAL(D5989),"",FREQUENCY(IF('Data Transformation'!$B$425:$B$8425='Bin Analysis'!$B5979,'Data Transformation'!$G$425:$G$8425),D5989))</f>
        <v>16</v>
      </c>
      <c r="F5989">
        <f t="shared" si="747"/>
        <v>14</v>
      </c>
      <c r="G5989">
        <f>Weighting!$H$13</f>
        <v>0</v>
      </c>
      <c r="H5989">
        <f t="array" ref="H5989">FREQUENCY(IF('Data Transformation'!$B$4:$B$8425=B5979,'Data Transformation'!$G$4:$G$8425),'Bin Analysis'!$B5989)</f>
        <v>16</v>
      </c>
      <c r="I5989">
        <f t="shared" si="748"/>
        <v>5</v>
      </c>
      <c r="J5989">
        <f t="shared" si="749"/>
        <v>1</v>
      </c>
      <c r="K5989">
        <f>J5989*Weighting!$W$13</f>
        <v>1</v>
      </c>
      <c r="M5989" s="14"/>
    </row>
    <row r="5990" spans="1:13" x14ac:dyDescent="0.45">
      <c r="A5990" s="32">
        <f>IF(Weighting!$P$14&gt;0,B5990,"")</f>
        <v>1.1810731703000001</v>
      </c>
      <c r="B5990">
        <f>Weighting!$C$14</f>
        <v>1.1810731703000001</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17</v>
      </c>
      <c r="I5990">
        <f t="shared" si="748"/>
        <v>1</v>
      </c>
      <c r="J5990">
        <f t="shared" si="749"/>
        <v>1</v>
      </c>
      <c r="K5990">
        <f>J5990*Weighting!$W$14</f>
        <v>2</v>
      </c>
      <c r="M5990" s="14"/>
    </row>
    <row r="5991" spans="1:13" x14ac:dyDescent="0.45">
      <c r="A5991" s="32">
        <f>IF(Weighting!$P$15&gt;0,B5991,"")</f>
        <v>1.2867489670000001</v>
      </c>
      <c r="B5991">
        <f>Weighting!$C$15</f>
        <v>1.2867489670000001</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17</v>
      </c>
      <c r="I5991">
        <f t="shared" si="748"/>
        <v>0</v>
      </c>
      <c r="J5991">
        <f t="shared" si="749"/>
        <v>0</v>
      </c>
      <c r="K5991">
        <f>J5991*Weighting!$W$15</f>
        <v>0</v>
      </c>
      <c r="M5991" s="14"/>
    </row>
    <row r="5992" spans="1:13" x14ac:dyDescent="0.45">
      <c r="A5992" s="32" t="str">
        <f>IF(Weighting!$P$16&gt;0,B5992,"")</f>
        <v/>
      </c>
      <c r="B5992">
        <f>Weighting!$C$16</f>
        <v>1.3924227637000002</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17</v>
      </c>
      <c r="I5992">
        <f t="shared" si="748"/>
        <v>0</v>
      </c>
      <c r="J5992">
        <f t="shared" si="749"/>
        <v>0</v>
      </c>
      <c r="K5992">
        <f>J5992*Weighting!$W$16</f>
        <v>0</v>
      </c>
      <c r="M5992" s="14"/>
    </row>
    <row r="5993" spans="1:13" x14ac:dyDescent="0.45">
      <c r="A5993" s="32" t="str">
        <f>IF(Weighting!$P$17&gt;0,B5993,"")</f>
        <v/>
      </c>
      <c r="B5993">
        <f>Weighting!$C$17</f>
        <v>1.4980975604000002</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17</v>
      </c>
      <c r="I5993">
        <f t="shared" si="748"/>
        <v>0</v>
      </c>
      <c r="J5993">
        <f t="shared" si="749"/>
        <v>0</v>
      </c>
      <c r="K5993">
        <f>J5993*Weighting!$W$17</f>
        <v>0</v>
      </c>
      <c r="M5993" s="14"/>
    </row>
    <row r="5994" spans="1:13" x14ac:dyDescent="0.45">
      <c r="A5994" s="32" t="str">
        <f>IF(Weighting!$P$18&gt;0,B5994,"")</f>
        <v/>
      </c>
      <c r="B5994">
        <f>Weighting!$C$18</f>
        <v>1.6037723571000002</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17</v>
      </c>
      <c r="I5994">
        <f t="shared" si="748"/>
        <v>0</v>
      </c>
      <c r="J5994">
        <f t="shared" si="749"/>
        <v>0</v>
      </c>
      <c r="K5994">
        <f>J5994*Weighting!$W$18</f>
        <v>0</v>
      </c>
      <c r="M5994" s="14"/>
    </row>
    <row r="5995" spans="1:13" x14ac:dyDescent="0.45">
      <c r="A5995" s="32" t="str">
        <f>IF(Weighting!$P$19&gt;0,B5995,"")</f>
        <v/>
      </c>
      <c r="B5995">
        <f>Weighting!$C$19</f>
        <v>1.7094471538000002</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17</v>
      </c>
      <c r="I5995">
        <f t="shared" si="748"/>
        <v>0</v>
      </c>
      <c r="J5995">
        <f t="shared" si="749"/>
        <v>0</v>
      </c>
      <c r="K5995">
        <f>J5995*Weighting!$W$19</f>
        <v>0</v>
      </c>
      <c r="M5995" s="14"/>
    </row>
    <row r="5996" spans="1:13" x14ac:dyDescent="0.45">
      <c r="A5996" s="32" t="str">
        <f>IF(Weighting!$P$20&gt;0,B5996,"")</f>
        <v/>
      </c>
      <c r="B5996">
        <f>Weighting!$C$20</f>
        <v>1.8151219505000002</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17</v>
      </c>
      <c r="I5996">
        <f t="shared" si="748"/>
        <v>0</v>
      </c>
      <c r="J5996">
        <f t="shared" si="749"/>
        <v>0</v>
      </c>
      <c r="K5996">
        <f>J5996*Weighting!$W$20</f>
        <v>0</v>
      </c>
      <c r="M5996" s="14"/>
    </row>
    <row r="5997" spans="1:13" x14ac:dyDescent="0.45">
      <c r="A5997" s="32" t="str">
        <f>IF(Weighting!$P$21&gt;0,B5997,"")</f>
        <v/>
      </c>
      <c r="B5997">
        <f>Weighting!$C$21</f>
        <v>1.9207967472000003</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17</v>
      </c>
      <c r="I5997">
        <f t="shared" si="748"/>
        <v>0</v>
      </c>
      <c r="J5997">
        <f t="shared" si="749"/>
        <v>0</v>
      </c>
      <c r="K5997">
        <f>J5997*Weighting!$W$21</f>
        <v>0</v>
      </c>
      <c r="M5997" s="14"/>
    </row>
    <row r="5998" spans="1:13" x14ac:dyDescent="0.45">
      <c r="A5998" s="32" t="str">
        <f>IF(Weighting!$P$22&gt;0,B5998,"")</f>
        <v/>
      </c>
      <c r="B5998">
        <f>Weighting!$C$22</f>
        <v>2.0264715439000001</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17</v>
      </c>
      <c r="I5998">
        <f t="shared" si="748"/>
        <v>0</v>
      </c>
      <c r="J5998">
        <f t="shared" si="749"/>
        <v>0</v>
      </c>
      <c r="K5998">
        <f>J5998*Weighting!$W$22</f>
        <v>0</v>
      </c>
      <c r="M5998" s="14"/>
    </row>
    <row r="5999" spans="1:13" x14ac:dyDescent="0.45">
      <c r="A5999" s="32" t="str">
        <f>IF(Weighting!$P$23&gt;0,B5999,"")</f>
        <v/>
      </c>
      <c r="B5999">
        <f>Weighting!$C$23</f>
        <v>2.1321463405999999</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17</v>
      </c>
      <c r="I5999">
        <f t="shared" si="748"/>
        <v>0</v>
      </c>
      <c r="J5999">
        <f t="shared" si="749"/>
        <v>0</v>
      </c>
      <c r="K5999">
        <f>J5999*Weighting!$W$23</f>
        <v>0</v>
      </c>
      <c r="M5999" s="14"/>
    </row>
    <row r="6000" spans="1:13" x14ac:dyDescent="0.45">
      <c r="A6000" s="32" t="str">
        <f>IF(Weighting!$P$24&gt;0,B6000,"")</f>
        <v/>
      </c>
      <c r="B6000">
        <f>Weighting!$C$24</f>
        <v>2.2378211372999997</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17</v>
      </c>
      <c r="I6000">
        <f t="shared" si="748"/>
        <v>0</v>
      </c>
      <c r="J6000">
        <f t="shared" si="749"/>
        <v>0</v>
      </c>
      <c r="K6000">
        <f>J6000*Weighting!$W$24</f>
        <v>0</v>
      </c>
      <c r="M6000" s="14"/>
    </row>
    <row r="6001" spans="1:25" x14ac:dyDescent="0.45">
      <c r="A6001" s="32" t="str">
        <f>IF(Weighting!$P$25&gt;0,B6001,"")</f>
        <v/>
      </c>
      <c r="B6001">
        <f>Weighting!$C$25</f>
        <v>2.3434959339999994</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17</v>
      </c>
      <c r="I6001">
        <f t="shared" si="748"/>
        <v>0</v>
      </c>
      <c r="J6001">
        <f t="shared" si="749"/>
        <v>0</v>
      </c>
      <c r="K6001">
        <f>J6001*Weighting!$W$25</f>
        <v>0</v>
      </c>
      <c r="M6001" s="14"/>
    </row>
    <row r="6002" spans="1:25" x14ac:dyDescent="0.45">
      <c r="N6002" s="57"/>
      <c r="O6002"/>
      <c r="P6002"/>
      <c r="Q6002"/>
      <c r="R6002"/>
    </row>
    <row r="6003" spans="1:25" ht="23.15" x14ac:dyDescent="0.6">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17</v>
      </c>
      <c r="N6003" s="27">
        <f>IF('Input and Summary Results'!$J$16="minimum",'Bin Analysis'!X6004/(M6003-1),'Bin Analysis'!Y6003/('Bin Analysis'!M6003-1))</f>
        <v>0</v>
      </c>
      <c r="O6003" s="27">
        <f>IF(M6003=FALSE,NA(),(VLOOKUP(1,C6006:K6025,4,FALSE))/(M6003-1))</f>
        <v>0.9375</v>
      </c>
      <c r="P6003" s="27">
        <f>IF(M6003=FALSE,NA(),SUM(J6006:J6025)/Weighting!$S$5)</f>
        <v>0.4</v>
      </c>
      <c r="Q6003" s="27">
        <f>IF(M6003=FALSE,NA(),SUM(K6006:K6025)/Weighting!$S$6)</f>
        <v>0.39130434782608697</v>
      </c>
      <c r="R6003" s="27">
        <f>IF(M6003=FALSE,NA(),(VLOOKUP(1,G6006:K6025,3,FALSE))/(M6003-1))</f>
        <v>0</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1</v>
      </c>
    </row>
    <row r="6004" spans="1:25" x14ac:dyDescent="0.45">
      <c r="A6004" s="14" t="s">
        <v>67</v>
      </c>
      <c r="B6004" t="s">
        <v>47</v>
      </c>
      <c r="C6004" t="s">
        <v>5</v>
      </c>
      <c r="D6004" t="s">
        <v>100</v>
      </c>
      <c r="E6004" t="s">
        <v>101</v>
      </c>
      <c r="F6004" t="s">
        <v>102</v>
      </c>
      <c r="G6004" t="s">
        <v>70</v>
      </c>
      <c r="H6004" t="s">
        <v>31</v>
      </c>
      <c r="I6004" t="s">
        <v>32</v>
      </c>
      <c r="J6004" t="s">
        <v>46</v>
      </c>
      <c r="K6004" s="14" t="s">
        <v>45</v>
      </c>
      <c r="M6004" s="14"/>
      <c r="X6004" s="2">
        <v>0</v>
      </c>
      <c r="Y6004" s="2">
        <v>15</v>
      </c>
    </row>
    <row r="6005" spans="1:25" x14ac:dyDescent="0.4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45">
      <c r="A6006" s="32">
        <f>IF(Weighting!$P$6&gt;0,B6006,"")</f>
        <v>0.3356747967</v>
      </c>
      <c r="B6006">
        <f>Weighting!$C$6</f>
        <v>0.3356747967</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0</v>
      </c>
      <c r="I6006">
        <f>H6006-H6005</f>
        <v>0</v>
      </c>
      <c r="J6006">
        <f>IF(I6006=0,0,1)</f>
        <v>0</v>
      </c>
      <c r="K6006">
        <f>J6006*Weighting!$W$6</f>
        <v>0</v>
      </c>
      <c r="M6006" s="14"/>
    </row>
    <row r="6007" spans="1:25" x14ac:dyDescent="0.45">
      <c r="A6007" s="32">
        <f>IF(Weighting!$P$7&gt;0,B6007,"")</f>
        <v>0.44134959340000002</v>
      </c>
      <c r="B6007">
        <f>Weighting!$C$7</f>
        <v>0.44134959340000002</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0</v>
      </c>
      <c r="I6007">
        <f t="shared" ref="I6007:I6025" si="751">H6007-H6006</f>
        <v>0</v>
      </c>
      <c r="J6007">
        <f>IF(I6007=0,0,1)</f>
        <v>0</v>
      </c>
      <c r="K6007">
        <f>J6007*Weighting!$W$7</f>
        <v>0</v>
      </c>
      <c r="M6007" s="14"/>
    </row>
    <row r="6008" spans="1:25" x14ac:dyDescent="0.45">
      <c r="A6008" s="32">
        <f>IF(Weighting!$P$8&gt;0,B6008,"")</f>
        <v>0.54702439010000004</v>
      </c>
      <c r="B6008">
        <f>Weighting!$C$8</f>
        <v>0.54702439010000004</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0</v>
      </c>
      <c r="I6008">
        <f t="shared" si="751"/>
        <v>0</v>
      </c>
      <c r="J6008">
        <f t="shared" ref="J6008:J6025" si="752">IF(I6008=0,0,1)</f>
        <v>0</v>
      </c>
      <c r="K6008">
        <f>J6008*Weighting!$W$8</f>
        <v>0</v>
      </c>
      <c r="M6008" s="14"/>
    </row>
    <row r="6009" spans="1:25" x14ac:dyDescent="0.45">
      <c r="A6009" s="32">
        <f>IF(Weighting!$P$9&gt;0,B6009,"")</f>
        <v>0.65269918680000005</v>
      </c>
      <c r="B6009" s="50">
        <f>Weighting!$C$9</f>
        <v>0.65269918680000005</v>
      </c>
      <c r="C6009">
        <f>Weighting!$F$9</f>
        <v>0</v>
      </c>
      <c r="D6009" t="b">
        <f>IF(C6009=1,'Data Transformation'!$G$3+0.5*'Data Transformation'!$W$25,IF(C6010=1,D6010-'Data Transformation'!$W$25,FALSE))</f>
        <v>0</v>
      </c>
      <c r="E6009" t="str">
        <f t="array" ref="E6009">IF(ISLOGICAL(D6009),"",FREQUENCY(IF('Data Transformation'!$B$425:$B$8425='Bin Analysis'!$B6003,'Data Transformation'!$G$425:$G$8425),D6009))</f>
        <v/>
      </c>
      <c r="F6009" t="str">
        <f t="shared" si="750"/>
        <v/>
      </c>
      <c r="G6009">
        <f>Weighting!$H$9</f>
        <v>0</v>
      </c>
      <c r="H6009">
        <f t="array" ref="H6009">FREQUENCY(IF('Data Transformation'!$B$4:$B$8425=B6003,'Data Transformation'!$G$4:$G$8425),'Bin Analysis'!$B6009)</f>
        <v>0</v>
      </c>
      <c r="I6009">
        <f t="shared" si="751"/>
        <v>0</v>
      </c>
      <c r="J6009">
        <f t="shared" si="752"/>
        <v>0</v>
      </c>
      <c r="K6009">
        <f>J6009*Weighting!$W$9</f>
        <v>0</v>
      </c>
      <c r="M6009" s="14"/>
    </row>
    <row r="6010" spans="1:25" x14ac:dyDescent="0.45">
      <c r="A6010" s="32">
        <f>IF(Weighting!$P$10&gt;0,B6010,"")</f>
        <v>0.75837398350000007</v>
      </c>
      <c r="B6010">
        <f>Weighting!$C$10</f>
        <v>0.75837398350000007</v>
      </c>
      <c r="C6010">
        <f>Weighting!$F$10</f>
        <v>0</v>
      </c>
      <c r="D6010" t="b">
        <f>IF(C6010=1,'Data Transformation'!$G$3+0.5*'Data Transformation'!$W$25,IF(C6011=1,D6011-'Data Transformation'!$W$25,FALSE))</f>
        <v>0</v>
      </c>
      <c r="E6010" t="str">
        <f t="array" ref="E6010">IF(ISLOGICAL(D6010),"",FREQUENCY(IF('Data Transformation'!$B$425:$B$8425='Bin Analysis'!$B6003,'Data Transformation'!$G$425:$G$8425),D6010))</f>
        <v/>
      </c>
      <c r="F6010" t="str">
        <f t="shared" si="750"/>
        <v/>
      </c>
      <c r="G6010">
        <f>Weighting!$H$10</f>
        <v>0</v>
      </c>
      <c r="H6010">
        <f t="array" ref="H6010">FREQUENCY(IF('Data Transformation'!$B$4:$B$8425=B6003,'Data Transformation'!$G$4:$G$8425),'Bin Analysis'!$B6010)</f>
        <v>1</v>
      </c>
      <c r="I6010">
        <f t="shared" si="751"/>
        <v>1</v>
      </c>
      <c r="J6010">
        <f t="shared" si="752"/>
        <v>1</v>
      </c>
      <c r="K6010">
        <f>J6010*Weighting!$W$10</f>
        <v>3</v>
      </c>
      <c r="M6010" s="14"/>
    </row>
    <row r="6011" spans="1:25" x14ac:dyDescent="0.45">
      <c r="A6011" s="32">
        <f>IF(Weighting!$P$11&gt;0,B6011,"")</f>
        <v>0.86404878020000009</v>
      </c>
      <c r="B6011">
        <f>Weighting!$C$11</f>
        <v>0.86404878020000009</v>
      </c>
      <c r="C6011">
        <f>Weighting!$F$11</f>
        <v>0</v>
      </c>
      <c r="D6011" t="b">
        <f>IF(C6011=1,'Data Transformation'!$G$3+0.5*'Data Transformation'!$W$25,IF(C6012=1,D6012-'Data Transformation'!$W$25,FALSE))</f>
        <v>0</v>
      </c>
      <c r="E6011" t="str">
        <f t="array" ref="E6011">IF(ISLOGICAL(D6011),"",FREQUENCY(IF('Data Transformation'!$B$425:$B$8425='Bin Analysis'!$B6003,'Data Transformation'!$G$425:$G$8425),D6011))</f>
        <v/>
      </c>
      <c r="F6011" t="str">
        <f t="shared" si="750"/>
        <v/>
      </c>
      <c r="G6011">
        <f>Weighting!$H$11</f>
        <v>0</v>
      </c>
      <c r="H6011">
        <f t="array" ref="H6011">FREQUENCY(IF('Data Transformation'!$B$4:$B$8425=B6003,'Data Transformation'!$G$4:$G$8425),'Bin Analysis'!$B6011)</f>
        <v>2</v>
      </c>
      <c r="I6011">
        <f t="shared" si="751"/>
        <v>1</v>
      </c>
      <c r="J6011">
        <f t="shared" si="752"/>
        <v>1</v>
      </c>
      <c r="K6011">
        <f>J6011*Weighting!$W$11</f>
        <v>3</v>
      </c>
      <c r="M6011" s="14"/>
    </row>
    <row r="6012" spans="1:25" x14ac:dyDescent="0.45">
      <c r="A6012" s="32">
        <f>IF(Weighting!$P$12&gt;0,B6012,"")</f>
        <v>0.96972357690000011</v>
      </c>
      <c r="B6012">
        <f>Weighting!$C$12</f>
        <v>0.96972357690000011</v>
      </c>
      <c r="C6012">
        <f>Weighting!$F$12</f>
        <v>0</v>
      </c>
      <c r="D6012">
        <f>IF(C6012=1,'Data Transformation'!$G$3+0.5*'Data Transformation'!$W$25,IF(C6013=1,D6013-'Data Transformation'!$W$25,FALSE))</f>
        <v>0.76999999999999991</v>
      </c>
      <c r="E6012">
        <f t="array" ref="E6012">IF(ISLOGICAL(D6012),"",FREQUENCY(IF('Data Transformation'!$B$425:$B$8425='Bin Analysis'!$B6003,'Data Transformation'!$G$425:$G$8425),D6012))</f>
        <v>1</v>
      </c>
      <c r="F6012" t="e">
        <f t="shared" si="750"/>
        <v>#VALUE!</v>
      </c>
      <c r="G6012">
        <f>Weighting!$H$12</f>
        <v>0</v>
      </c>
      <c r="H6012">
        <f t="array" ref="H6012">FREQUENCY(IF('Data Transformation'!$B$4:$B$8425=B6003,'Data Transformation'!$G$4:$G$8425),'Bin Analysis'!$B6012)</f>
        <v>8</v>
      </c>
      <c r="I6012">
        <f t="shared" si="751"/>
        <v>6</v>
      </c>
      <c r="J6012">
        <f t="shared" si="752"/>
        <v>1</v>
      </c>
      <c r="K6012">
        <f>J6012*Weighting!$W$12</f>
        <v>2</v>
      </c>
      <c r="M6012" s="14"/>
    </row>
    <row r="6013" spans="1:25" x14ac:dyDescent="0.45">
      <c r="A6013" s="32">
        <f>IF(Weighting!$P$13&gt;0,B6013,"")</f>
        <v>1.0753983736000001</v>
      </c>
      <c r="B6013">
        <f>Weighting!$C$13</f>
        <v>1.0753983736000001</v>
      </c>
      <c r="C6013">
        <f>Weighting!$F$13</f>
        <v>1</v>
      </c>
      <c r="D6013">
        <f>IF(C6013=1,'Data Transformation'!$G$3+0.5*'Data Transformation'!$W$25,IF(C6014=1,D6014-'Data Transformation'!$W$25,FALSE))</f>
        <v>1.17</v>
      </c>
      <c r="E6013">
        <f t="array" ref="E6013">IF(ISLOGICAL(D6013),"",FREQUENCY(IF('Data Transformation'!$B$425:$B$8425='Bin Analysis'!$B6003,'Data Transformation'!$G$425:$G$8425),D6013))</f>
        <v>16</v>
      </c>
      <c r="F6013">
        <f t="shared" si="750"/>
        <v>15</v>
      </c>
      <c r="G6013">
        <f>Weighting!$H$13</f>
        <v>0</v>
      </c>
      <c r="H6013">
        <f t="array" ref="H6013">FREQUENCY(IF('Data Transformation'!$B$4:$B$8425=B6003,'Data Transformation'!$G$4:$G$8425),'Bin Analysis'!$B6013)</f>
        <v>17</v>
      </c>
      <c r="I6013">
        <f t="shared" si="751"/>
        <v>9</v>
      </c>
      <c r="J6013">
        <f t="shared" si="752"/>
        <v>1</v>
      </c>
      <c r="K6013">
        <f>J6013*Weighting!$W$13</f>
        <v>1</v>
      </c>
      <c r="M6013" s="14"/>
    </row>
    <row r="6014" spans="1:25" x14ac:dyDescent="0.45">
      <c r="A6014" s="32">
        <f>IF(Weighting!$P$14&gt;0,B6014,"")</f>
        <v>1.1810731703000001</v>
      </c>
      <c r="B6014">
        <f>Weighting!$C$14</f>
        <v>1.1810731703000001</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17</v>
      </c>
      <c r="I6014">
        <f t="shared" si="751"/>
        <v>0</v>
      </c>
      <c r="J6014">
        <f t="shared" si="752"/>
        <v>0</v>
      </c>
      <c r="K6014">
        <f>J6014*Weighting!$W$14</f>
        <v>0</v>
      </c>
      <c r="M6014" s="14"/>
    </row>
    <row r="6015" spans="1:25" x14ac:dyDescent="0.45">
      <c r="A6015" s="32">
        <f>IF(Weighting!$P$15&gt;0,B6015,"")</f>
        <v>1.2867489670000001</v>
      </c>
      <c r="B6015">
        <f>Weighting!$C$15</f>
        <v>1.2867489670000001</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17</v>
      </c>
      <c r="I6015">
        <f t="shared" si="751"/>
        <v>0</v>
      </c>
      <c r="J6015">
        <f t="shared" si="752"/>
        <v>0</v>
      </c>
      <c r="K6015">
        <f>J6015*Weighting!$W$15</f>
        <v>0</v>
      </c>
      <c r="M6015" s="14"/>
    </row>
    <row r="6016" spans="1:25" x14ac:dyDescent="0.45">
      <c r="A6016" s="32" t="str">
        <f>IF(Weighting!$P$16&gt;0,B6016,"")</f>
        <v/>
      </c>
      <c r="B6016">
        <f>Weighting!$C$16</f>
        <v>1.3924227637000002</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17</v>
      </c>
      <c r="I6016">
        <f t="shared" si="751"/>
        <v>0</v>
      </c>
      <c r="J6016">
        <f t="shared" si="752"/>
        <v>0</v>
      </c>
      <c r="K6016">
        <f>J6016*Weighting!$W$16</f>
        <v>0</v>
      </c>
      <c r="M6016" s="14"/>
    </row>
    <row r="6017" spans="1:25" x14ac:dyDescent="0.45">
      <c r="A6017" s="32" t="str">
        <f>IF(Weighting!$P$17&gt;0,B6017,"")</f>
        <v/>
      </c>
      <c r="B6017">
        <f>Weighting!$C$17</f>
        <v>1.4980975604000002</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17</v>
      </c>
      <c r="I6017">
        <f t="shared" si="751"/>
        <v>0</v>
      </c>
      <c r="J6017">
        <f t="shared" si="752"/>
        <v>0</v>
      </c>
      <c r="K6017">
        <f>J6017*Weighting!$W$17</f>
        <v>0</v>
      </c>
      <c r="M6017" s="14"/>
    </row>
    <row r="6018" spans="1:25" x14ac:dyDescent="0.45">
      <c r="A6018" s="32" t="str">
        <f>IF(Weighting!$P$18&gt;0,B6018,"")</f>
        <v/>
      </c>
      <c r="B6018">
        <f>Weighting!$C$18</f>
        <v>1.6037723571000002</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17</v>
      </c>
      <c r="I6018">
        <f t="shared" si="751"/>
        <v>0</v>
      </c>
      <c r="J6018">
        <f t="shared" si="752"/>
        <v>0</v>
      </c>
      <c r="K6018">
        <f>J6018*Weighting!$W$18</f>
        <v>0</v>
      </c>
      <c r="M6018" s="14"/>
    </row>
    <row r="6019" spans="1:25" x14ac:dyDescent="0.45">
      <c r="A6019" s="32" t="str">
        <f>IF(Weighting!$P$19&gt;0,B6019,"")</f>
        <v/>
      </c>
      <c r="B6019">
        <f>Weighting!$C$19</f>
        <v>1.7094471538000002</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17</v>
      </c>
      <c r="I6019">
        <f t="shared" si="751"/>
        <v>0</v>
      </c>
      <c r="J6019">
        <f t="shared" si="752"/>
        <v>0</v>
      </c>
      <c r="K6019">
        <f>J6019*Weighting!$W$19</f>
        <v>0</v>
      </c>
      <c r="M6019" s="14"/>
    </row>
    <row r="6020" spans="1:25" x14ac:dyDescent="0.45">
      <c r="A6020" s="32" t="str">
        <f>IF(Weighting!$P$20&gt;0,B6020,"")</f>
        <v/>
      </c>
      <c r="B6020">
        <f>Weighting!$C$20</f>
        <v>1.8151219505000002</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17</v>
      </c>
      <c r="I6020">
        <f t="shared" si="751"/>
        <v>0</v>
      </c>
      <c r="J6020">
        <f t="shared" si="752"/>
        <v>0</v>
      </c>
      <c r="K6020">
        <f>J6020*Weighting!$W$20</f>
        <v>0</v>
      </c>
      <c r="M6020" s="14"/>
    </row>
    <row r="6021" spans="1:25" x14ac:dyDescent="0.45">
      <c r="A6021" s="32" t="str">
        <f>IF(Weighting!$P$21&gt;0,B6021,"")</f>
        <v/>
      </c>
      <c r="B6021">
        <f>Weighting!$C$21</f>
        <v>1.9207967472000003</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17</v>
      </c>
      <c r="I6021">
        <f t="shared" si="751"/>
        <v>0</v>
      </c>
      <c r="J6021">
        <f t="shared" si="752"/>
        <v>0</v>
      </c>
      <c r="K6021">
        <f>J6021*Weighting!$W$21</f>
        <v>0</v>
      </c>
      <c r="M6021" s="14"/>
    </row>
    <row r="6022" spans="1:25" x14ac:dyDescent="0.45">
      <c r="A6022" s="32" t="str">
        <f>IF(Weighting!$P$22&gt;0,B6022,"")</f>
        <v/>
      </c>
      <c r="B6022">
        <f>Weighting!$C$22</f>
        <v>2.0264715439000001</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17</v>
      </c>
      <c r="I6022">
        <f t="shared" si="751"/>
        <v>0</v>
      </c>
      <c r="J6022">
        <f t="shared" si="752"/>
        <v>0</v>
      </c>
      <c r="K6022">
        <f>J6022*Weighting!$W$22</f>
        <v>0</v>
      </c>
      <c r="M6022" s="14"/>
    </row>
    <row r="6023" spans="1:25" x14ac:dyDescent="0.45">
      <c r="A6023" s="32" t="str">
        <f>IF(Weighting!$P$23&gt;0,B6023,"")</f>
        <v/>
      </c>
      <c r="B6023">
        <f>Weighting!$C$23</f>
        <v>2.1321463405999999</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17</v>
      </c>
      <c r="I6023">
        <f t="shared" si="751"/>
        <v>0</v>
      </c>
      <c r="J6023">
        <f t="shared" si="752"/>
        <v>0</v>
      </c>
      <c r="K6023">
        <f>J6023*Weighting!$W$23</f>
        <v>0</v>
      </c>
      <c r="M6023" s="14"/>
    </row>
    <row r="6024" spans="1:25" x14ac:dyDescent="0.45">
      <c r="A6024" s="32" t="str">
        <f>IF(Weighting!$P$24&gt;0,B6024,"")</f>
        <v/>
      </c>
      <c r="B6024">
        <f>Weighting!$C$24</f>
        <v>2.2378211372999997</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17</v>
      </c>
      <c r="I6024">
        <f t="shared" si="751"/>
        <v>0</v>
      </c>
      <c r="J6024">
        <f t="shared" si="752"/>
        <v>0</v>
      </c>
      <c r="K6024">
        <f>J6024*Weighting!$W$24</f>
        <v>0</v>
      </c>
      <c r="M6024" s="14"/>
    </row>
    <row r="6025" spans="1:25" x14ac:dyDescent="0.45">
      <c r="A6025" s="32" t="str">
        <f>IF(Weighting!$P$25&gt;0,B6025,"")</f>
        <v/>
      </c>
      <c r="B6025">
        <f>Weighting!$C$25</f>
        <v>2.3434959339999994</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17</v>
      </c>
      <c r="I6025">
        <f t="shared" si="751"/>
        <v>0</v>
      </c>
      <c r="J6025">
        <f t="shared" si="752"/>
        <v>0</v>
      </c>
      <c r="K6025">
        <f>J6025*Weighting!$W$25</f>
        <v>0</v>
      </c>
      <c r="M6025" s="14"/>
    </row>
    <row r="6026" spans="1:25" x14ac:dyDescent="0.45">
      <c r="O6026"/>
      <c r="P6026"/>
      <c r="Q6026"/>
      <c r="R6026"/>
    </row>
    <row r="6027" spans="1:25" ht="23.15" x14ac:dyDescent="0.6">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19</v>
      </c>
      <c r="N6027" s="27">
        <f>IF('Input and Summary Results'!$J$16="minimum",'Bin Analysis'!X6028/(M6027-1),'Bin Analysis'!Y6027/('Bin Analysis'!M6027-1))</f>
        <v>0</v>
      </c>
      <c r="O6027" s="27">
        <f>IF(M6027=FALSE,NA(),(VLOOKUP(1,C6030:K6049,4,FALSE))/(M6027-1))</f>
        <v>0.44444444444444442</v>
      </c>
      <c r="P6027" s="27">
        <f>IF(M6027=FALSE,NA(),SUM(J6030:J6049)/Weighting!$S$5)</f>
        <v>0.5</v>
      </c>
      <c r="Q6027" s="27">
        <f>IF(M6027=FALSE,NA(),SUM(K6030:K6049)/Weighting!$S$6)</f>
        <v>0.39130434782608697</v>
      </c>
      <c r="R6027" s="27">
        <f>IF(M6027=FALSE,NA(),(VLOOKUP(1,G6030:K6049,3,FALSE))/(M6027-1))</f>
        <v>0.33333333333333331</v>
      </c>
      <c r="S6027" s="22" t="str">
        <f>IF(M6027=FALSE,NA(),IF(SUM(J6030:J6049)=2,"yes","no"))</f>
        <v>no</v>
      </c>
      <c r="X6027" s="2" cm="2">
        <f t="array" ref="X6027:X6028">FREQUENCY(IF('Data Transformation'!$B$425:$B$6424='Bin Analysis'!L6027,'Data Transformation'!$G$425:$G$6424),'Data Transformation'!$U$11)</f>
        <v>18</v>
      </c>
      <c r="Y6027" s="2" cm="2">
        <f t="array" ref="Y6027:Y6028">FREQUENCY(IF('Data Transformation'!$B$425:$B$6424='Bin Analysis'!L6027,'Data Transformation'!$G$425:$G$6424),'Data Transformation'!$U$12)</f>
        <v>10</v>
      </c>
    </row>
    <row r="6028" spans="1:25" x14ac:dyDescent="0.45">
      <c r="A6028" s="14" t="s">
        <v>67</v>
      </c>
      <c r="B6028" t="s">
        <v>47</v>
      </c>
      <c r="C6028" t="s">
        <v>5</v>
      </c>
      <c r="D6028" t="s">
        <v>100</v>
      </c>
      <c r="E6028" t="s">
        <v>101</v>
      </c>
      <c r="F6028" t="s">
        <v>102</v>
      </c>
      <c r="G6028" t="s">
        <v>70</v>
      </c>
      <c r="H6028" t="s">
        <v>31</v>
      </c>
      <c r="I6028" t="s">
        <v>32</v>
      </c>
      <c r="J6028" t="s">
        <v>46</v>
      </c>
      <c r="K6028" s="14" t="s">
        <v>45</v>
      </c>
      <c r="M6028" s="14"/>
      <c r="X6028" s="2">
        <v>0</v>
      </c>
      <c r="Y6028" s="2">
        <v>8</v>
      </c>
    </row>
    <row r="6029" spans="1:25" x14ac:dyDescent="0.4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45">
      <c r="A6030" s="32">
        <f>IF(Weighting!$P$6&gt;0,B6030,"")</f>
        <v>0.3356747967</v>
      </c>
      <c r="B6030">
        <f>Weighting!$C$6</f>
        <v>0.3356747967</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6</v>
      </c>
      <c r="I6030">
        <f>H6030-H6029</f>
        <v>6</v>
      </c>
      <c r="J6030">
        <f>IF(I6030=0,0,1)</f>
        <v>1</v>
      </c>
      <c r="K6030">
        <f>J6030*Weighting!$W$6</f>
        <v>1</v>
      </c>
      <c r="M6030" s="14"/>
    </row>
    <row r="6031" spans="1:25" x14ac:dyDescent="0.45">
      <c r="A6031" s="32">
        <f>IF(Weighting!$P$7&gt;0,B6031,"")</f>
        <v>0.44134959340000002</v>
      </c>
      <c r="B6031">
        <f>Weighting!$C$7</f>
        <v>0.44134959340000002</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8</v>
      </c>
      <c r="I6031">
        <f t="shared" ref="I6031:I6049" si="754">H6031-H6030</f>
        <v>2</v>
      </c>
      <c r="J6031">
        <f>IF(I6031=0,0,1)</f>
        <v>1</v>
      </c>
      <c r="K6031">
        <f>J6031*Weighting!$W$7</f>
        <v>2</v>
      </c>
      <c r="M6031" s="14"/>
    </row>
    <row r="6032" spans="1:25" x14ac:dyDescent="0.45">
      <c r="A6032" s="32">
        <f>IF(Weighting!$P$8&gt;0,B6032,"")</f>
        <v>0.54702439010000004</v>
      </c>
      <c r="B6032">
        <f>Weighting!$C$8</f>
        <v>0.54702439010000004</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8</v>
      </c>
      <c r="I6032">
        <f t="shared" si="754"/>
        <v>0</v>
      </c>
      <c r="J6032">
        <f t="shared" ref="J6032:J6049" si="755">IF(I6032=0,0,1)</f>
        <v>0</v>
      </c>
      <c r="K6032">
        <f>J6032*Weighting!$W$8</f>
        <v>0</v>
      </c>
      <c r="M6032" s="14"/>
    </row>
    <row r="6033" spans="1:13" x14ac:dyDescent="0.45">
      <c r="A6033" s="32">
        <f>IF(Weighting!$P$9&gt;0,B6033,"")</f>
        <v>0.65269918680000005</v>
      </c>
      <c r="B6033" s="50">
        <f>Weighting!$C$9</f>
        <v>0.65269918680000005</v>
      </c>
      <c r="C6033">
        <f>Weighting!$F$9</f>
        <v>0</v>
      </c>
      <c r="D6033" t="b">
        <f>IF(C6033=1,'Data Transformation'!$G$3+0.5*'Data Transformation'!$W$25,IF(C6034=1,D6034-'Data Transformation'!$W$25,FALSE))</f>
        <v>0</v>
      </c>
      <c r="E6033" t="str">
        <f t="array" ref="E6033">IF(ISLOGICAL(D6033),"",FREQUENCY(IF('Data Transformation'!$B$425:$B$8425='Bin Analysis'!$B6027,'Data Transformation'!$G$425:$G$8425),D6033))</f>
        <v/>
      </c>
      <c r="F6033" t="str">
        <f t="shared" si="753"/>
        <v/>
      </c>
      <c r="G6033">
        <f>Weighting!$H$9</f>
        <v>0</v>
      </c>
      <c r="H6033">
        <f t="array" ref="H6033">FREQUENCY(IF('Data Transformation'!$B$4:$B$8425=B6027,'Data Transformation'!$G$4:$G$8425),'Bin Analysis'!$B6033)</f>
        <v>8</v>
      </c>
      <c r="I6033">
        <f t="shared" si="754"/>
        <v>0</v>
      </c>
      <c r="J6033">
        <f t="shared" si="755"/>
        <v>0</v>
      </c>
      <c r="K6033">
        <f>J6033*Weighting!$W$9</f>
        <v>0</v>
      </c>
      <c r="M6033" s="14"/>
    </row>
    <row r="6034" spans="1:13" x14ac:dyDescent="0.45">
      <c r="A6034" s="32">
        <f>IF(Weighting!$P$10&gt;0,B6034,"")</f>
        <v>0.75837398350000007</v>
      </c>
      <c r="B6034">
        <f>Weighting!$C$10</f>
        <v>0.75837398350000007</v>
      </c>
      <c r="C6034">
        <f>Weighting!$F$10</f>
        <v>0</v>
      </c>
      <c r="D6034" t="b">
        <f>IF(C6034=1,'Data Transformation'!$G$3+0.5*'Data Transformation'!$W$25,IF(C6035=1,D6035-'Data Transformation'!$W$25,FALSE))</f>
        <v>0</v>
      </c>
      <c r="E6034" t="str">
        <f t="array" ref="E6034">IF(ISLOGICAL(D6034),"",FREQUENCY(IF('Data Transformation'!$B$425:$B$8425='Bin Analysis'!$B6027,'Data Transformation'!$G$425:$G$8425),D6034))</f>
        <v/>
      </c>
      <c r="F6034" t="str">
        <f t="shared" si="753"/>
        <v/>
      </c>
      <c r="G6034">
        <f>Weighting!$H$10</f>
        <v>0</v>
      </c>
      <c r="H6034">
        <f t="array" ref="H6034">FREQUENCY(IF('Data Transformation'!$B$4:$B$8425=B6027,'Data Transformation'!$G$4:$G$8425),'Bin Analysis'!$B6034)</f>
        <v>10</v>
      </c>
      <c r="I6034">
        <f t="shared" si="754"/>
        <v>2</v>
      </c>
      <c r="J6034">
        <f t="shared" si="755"/>
        <v>1</v>
      </c>
      <c r="K6034">
        <f>J6034*Weighting!$W$10</f>
        <v>3</v>
      </c>
      <c r="M6034" s="14"/>
    </row>
    <row r="6035" spans="1:13" x14ac:dyDescent="0.45">
      <c r="A6035" s="32">
        <f>IF(Weighting!$P$11&gt;0,B6035,"")</f>
        <v>0.86404878020000009</v>
      </c>
      <c r="B6035">
        <f>Weighting!$C$11</f>
        <v>0.86404878020000009</v>
      </c>
      <c r="C6035">
        <f>Weighting!$F$11</f>
        <v>0</v>
      </c>
      <c r="D6035" t="b">
        <f>IF(C6035=1,'Data Transformation'!$G$3+0.5*'Data Transformation'!$W$25,IF(C6036=1,D6036-'Data Transformation'!$W$25,FALSE))</f>
        <v>0</v>
      </c>
      <c r="E6035" t="str">
        <f t="array" ref="E6035">IF(ISLOGICAL(D6035),"",FREQUENCY(IF('Data Transformation'!$B$425:$B$8425='Bin Analysis'!$B6027,'Data Transformation'!$G$425:$G$8425),D6035))</f>
        <v/>
      </c>
      <c r="F6035" t="str">
        <f t="shared" si="753"/>
        <v/>
      </c>
      <c r="G6035">
        <f>Weighting!$H$11</f>
        <v>0</v>
      </c>
      <c r="H6035">
        <f t="array" ref="H6035">FREQUENCY(IF('Data Transformation'!$B$4:$B$8425=B6027,'Data Transformation'!$G$4:$G$8425),'Bin Analysis'!$B6035)</f>
        <v>10</v>
      </c>
      <c r="I6035">
        <f t="shared" si="754"/>
        <v>0</v>
      </c>
      <c r="J6035">
        <f t="shared" si="755"/>
        <v>0</v>
      </c>
      <c r="K6035">
        <f>J6035*Weighting!$W$11</f>
        <v>0</v>
      </c>
      <c r="M6035" s="14"/>
    </row>
    <row r="6036" spans="1:13" x14ac:dyDescent="0.45">
      <c r="A6036" s="32">
        <f>IF(Weighting!$P$12&gt;0,B6036,"")</f>
        <v>0.96972357690000011</v>
      </c>
      <c r="B6036">
        <f>Weighting!$C$12</f>
        <v>0.96972357690000011</v>
      </c>
      <c r="C6036">
        <f>Weighting!$F$12</f>
        <v>0</v>
      </c>
      <c r="D6036">
        <f>IF(C6036=1,'Data Transformation'!$G$3+0.5*'Data Transformation'!$W$25,IF(C6037=1,D6037-'Data Transformation'!$W$25,FALSE))</f>
        <v>0.76999999999999991</v>
      </c>
      <c r="E6036">
        <f t="array" ref="E6036">IF(ISLOGICAL(D6036),"",FREQUENCY(IF('Data Transformation'!$B$425:$B$8425='Bin Analysis'!$B6027,'Data Transformation'!$G$425:$G$8425),D6036))</f>
        <v>10</v>
      </c>
      <c r="F6036" t="e">
        <f t="shared" si="753"/>
        <v>#VALUE!</v>
      </c>
      <c r="G6036">
        <f>Weighting!$H$12</f>
        <v>0</v>
      </c>
      <c r="H6036">
        <f t="array" ref="H6036">FREQUENCY(IF('Data Transformation'!$B$4:$B$8425=B6027,'Data Transformation'!$G$4:$G$8425),'Bin Analysis'!$B6036)</f>
        <v>15</v>
      </c>
      <c r="I6036">
        <f t="shared" si="754"/>
        <v>5</v>
      </c>
      <c r="J6036">
        <f t="shared" si="755"/>
        <v>1</v>
      </c>
      <c r="K6036">
        <f>J6036*Weighting!$W$12</f>
        <v>2</v>
      </c>
      <c r="M6036" s="14"/>
    </row>
    <row r="6037" spans="1:13" x14ac:dyDescent="0.45">
      <c r="A6037" s="32">
        <f>IF(Weighting!$P$13&gt;0,B6037,"")</f>
        <v>1.0753983736000001</v>
      </c>
      <c r="B6037">
        <f>Weighting!$C$13</f>
        <v>1.0753983736000001</v>
      </c>
      <c r="C6037">
        <f>Weighting!$F$13</f>
        <v>1</v>
      </c>
      <c r="D6037">
        <f>IF(C6037=1,'Data Transformation'!$G$3+0.5*'Data Transformation'!$W$25,IF(C6038=1,D6038-'Data Transformation'!$W$25,FALSE))</f>
        <v>1.17</v>
      </c>
      <c r="E6037">
        <f t="array" ref="E6037">IF(ISLOGICAL(D6037),"",FREQUENCY(IF('Data Transformation'!$B$425:$B$8425='Bin Analysis'!$B6027,'Data Transformation'!$G$425:$G$8425),D6037))</f>
        <v>18</v>
      </c>
      <c r="F6037">
        <f t="shared" si="753"/>
        <v>8</v>
      </c>
      <c r="G6037">
        <f>Weighting!$H$13</f>
        <v>0</v>
      </c>
      <c r="H6037">
        <f t="array" ref="H6037">FREQUENCY(IF('Data Transformation'!$B$4:$B$8425=B6027,'Data Transformation'!$G$4:$G$8425),'Bin Analysis'!$B6037)</f>
        <v>19</v>
      </c>
      <c r="I6037">
        <f t="shared" si="754"/>
        <v>4</v>
      </c>
      <c r="J6037">
        <f t="shared" si="755"/>
        <v>1</v>
      </c>
      <c r="K6037">
        <f>J6037*Weighting!$W$13</f>
        <v>1</v>
      </c>
      <c r="M6037" s="14"/>
    </row>
    <row r="6038" spans="1:13" x14ac:dyDescent="0.45">
      <c r="A6038" s="32">
        <f>IF(Weighting!$P$14&gt;0,B6038,"")</f>
        <v>1.1810731703000001</v>
      </c>
      <c r="B6038">
        <f>Weighting!$C$14</f>
        <v>1.1810731703000001</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19</v>
      </c>
      <c r="I6038">
        <f t="shared" si="754"/>
        <v>0</v>
      </c>
      <c r="J6038">
        <f t="shared" si="755"/>
        <v>0</v>
      </c>
      <c r="K6038">
        <f>J6038*Weighting!$W$14</f>
        <v>0</v>
      </c>
      <c r="M6038" s="14"/>
    </row>
    <row r="6039" spans="1:13" x14ac:dyDescent="0.45">
      <c r="A6039" s="32">
        <f>IF(Weighting!$P$15&gt;0,B6039,"")</f>
        <v>1.2867489670000001</v>
      </c>
      <c r="B6039">
        <f>Weighting!$C$15</f>
        <v>1.2867489670000001</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19</v>
      </c>
      <c r="I6039">
        <f t="shared" si="754"/>
        <v>0</v>
      </c>
      <c r="J6039">
        <f t="shared" si="755"/>
        <v>0</v>
      </c>
      <c r="K6039">
        <f>J6039*Weighting!$W$15</f>
        <v>0</v>
      </c>
      <c r="M6039" s="14"/>
    </row>
    <row r="6040" spans="1:13" x14ac:dyDescent="0.45">
      <c r="A6040" s="32" t="str">
        <f>IF(Weighting!$P$16&gt;0,B6040,"")</f>
        <v/>
      </c>
      <c r="B6040">
        <f>Weighting!$C$16</f>
        <v>1.3924227637000002</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19</v>
      </c>
      <c r="I6040">
        <f t="shared" si="754"/>
        <v>0</v>
      </c>
      <c r="J6040">
        <f t="shared" si="755"/>
        <v>0</v>
      </c>
      <c r="K6040">
        <f>J6040*Weighting!$W$16</f>
        <v>0</v>
      </c>
      <c r="M6040" s="14"/>
    </row>
    <row r="6041" spans="1:13" x14ac:dyDescent="0.45">
      <c r="A6041" s="32" t="str">
        <f>IF(Weighting!$P$17&gt;0,B6041,"")</f>
        <v/>
      </c>
      <c r="B6041">
        <f>Weighting!$C$17</f>
        <v>1.4980975604000002</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19</v>
      </c>
      <c r="I6041">
        <f t="shared" si="754"/>
        <v>0</v>
      </c>
      <c r="J6041">
        <f t="shared" si="755"/>
        <v>0</v>
      </c>
      <c r="K6041">
        <f>J6041*Weighting!$W$17</f>
        <v>0</v>
      </c>
      <c r="M6041" s="14"/>
    </row>
    <row r="6042" spans="1:13" x14ac:dyDescent="0.45">
      <c r="A6042" s="32" t="str">
        <f>IF(Weighting!$P$18&gt;0,B6042,"")</f>
        <v/>
      </c>
      <c r="B6042">
        <f>Weighting!$C$18</f>
        <v>1.6037723571000002</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19</v>
      </c>
      <c r="I6042">
        <f t="shared" si="754"/>
        <v>0</v>
      </c>
      <c r="J6042">
        <f t="shared" si="755"/>
        <v>0</v>
      </c>
      <c r="K6042">
        <f>J6042*Weighting!$W$18</f>
        <v>0</v>
      </c>
      <c r="M6042" s="14"/>
    </row>
    <row r="6043" spans="1:13" x14ac:dyDescent="0.45">
      <c r="A6043" s="32" t="str">
        <f>IF(Weighting!$P$19&gt;0,B6043,"")</f>
        <v/>
      </c>
      <c r="B6043">
        <f>Weighting!$C$19</f>
        <v>1.7094471538000002</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19</v>
      </c>
      <c r="I6043">
        <f t="shared" si="754"/>
        <v>0</v>
      </c>
      <c r="J6043">
        <f t="shared" si="755"/>
        <v>0</v>
      </c>
      <c r="K6043">
        <f>J6043*Weighting!$W$19</f>
        <v>0</v>
      </c>
      <c r="M6043" s="14"/>
    </row>
    <row r="6044" spans="1:13" x14ac:dyDescent="0.45">
      <c r="A6044" s="32" t="str">
        <f>IF(Weighting!$P$20&gt;0,B6044,"")</f>
        <v/>
      </c>
      <c r="B6044">
        <f>Weighting!$C$20</f>
        <v>1.8151219505000002</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19</v>
      </c>
      <c r="I6044">
        <f t="shared" si="754"/>
        <v>0</v>
      </c>
      <c r="J6044">
        <f t="shared" si="755"/>
        <v>0</v>
      </c>
      <c r="K6044">
        <f>J6044*Weighting!$W$20</f>
        <v>0</v>
      </c>
      <c r="M6044" s="14"/>
    </row>
    <row r="6045" spans="1:13" x14ac:dyDescent="0.45">
      <c r="A6045" s="32" t="str">
        <f>IF(Weighting!$P$21&gt;0,B6045,"")</f>
        <v/>
      </c>
      <c r="B6045">
        <f>Weighting!$C$21</f>
        <v>1.9207967472000003</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19</v>
      </c>
      <c r="I6045">
        <f t="shared" si="754"/>
        <v>0</v>
      </c>
      <c r="J6045">
        <f t="shared" si="755"/>
        <v>0</v>
      </c>
      <c r="K6045">
        <f>J6045*Weighting!$W$21</f>
        <v>0</v>
      </c>
      <c r="M6045" s="14"/>
    </row>
    <row r="6046" spans="1:13" x14ac:dyDescent="0.45">
      <c r="A6046" s="32" t="str">
        <f>IF(Weighting!$P$22&gt;0,B6046,"")</f>
        <v/>
      </c>
      <c r="B6046">
        <f>Weighting!$C$22</f>
        <v>2.0264715439000001</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19</v>
      </c>
      <c r="I6046">
        <f t="shared" si="754"/>
        <v>0</v>
      </c>
      <c r="J6046">
        <f t="shared" si="755"/>
        <v>0</v>
      </c>
      <c r="K6046">
        <f>J6046*Weighting!$W$22</f>
        <v>0</v>
      </c>
      <c r="M6046" s="14"/>
    </row>
    <row r="6047" spans="1:13" x14ac:dyDescent="0.45">
      <c r="A6047" s="32" t="str">
        <f>IF(Weighting!$P$23&gt;0,B6047,"")</f>
        <v/>
      </c>
      <c r="B6047">
        <f>Weighting!$C$23</f>
        <v>2.1321463405999999</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19</v>
      </c>
      <c r="I6047">
        <f t="shared" si="754"/>
        <v>0</v>
      </c>
      <c r="J6047">
        <f t="shared" si="755"/>
        <v>0</v>
      </c>
      <c r="K6047">
        <f>J6047*Weighting!$W$23</f>
        <v>0</v>
      </c>
      <c r="M6047" s="14"/>
    </row>
    <row r="6048" spans="1:13" x14ac:dyDescent="0.45">
      <c r="A6048" s="32" t="str">
        <f>IF(Weighting!$P$24&gt;0,B6048,"")</f>
        <v/>
      </c>
      <c r="B6048">
        <f>Weighting!$C$24</f>
        <v>2.2378211372999997</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19</v>
      </c>
      <c r="I6048">
        <f t="shared" si="754"/>
        <v>0</v>
      </c>
      <c r="J6048">
        <f t="shared" si="755"/>
        <v>0</v>
      </c>
      <c r="K6048">
        <f>J6048*Weighting!$W$24</f>
        <v>0</v>
      </c>
      <c r="M6048" s="14"/>
    </row>
    <row r="6049" spans="1:25" x14ac:dyDescent="0.45">
      <c r="A6049" s="32" t="str">
        <f>IF(Weighting!$P$25&gt;0,B6049,"")</f>
        <v/>
      </c>
      <c r="B6049">
        <f>Weighting!$C$25</f>
        <v>2.3434959339999994</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19</v>
      </c>
      <c r="I6049">
        <f t="shared" si="754"/>
        <v>0</v>
      </c>
      <c r="J6049">
        <f t="shared" si="755"/>
        <v>0</v>
      </c>
      <c r="K6049">
        <f>J6049*Weighting!$W$25</f>
        <v>0</v>
      </c>
      <c r="M6049" s="14"/>
    </row>
    <row r="6050" spans="1:25" x14ac:dyDescent="0.45">
      <c r="O6050"/>
      <c r="P6050"/>
      <c r="Q6050"/>
      <c r="R6050"/>
    </row>
    <row r="6051" spans="1:25" ht="23.15" x14ac:dyDescent="0.6">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17</v>
      </c>
      <c r="N6051" s="27">
        <f>IF('Input and Summary Results'!$J$16="minimum",'Bin Analysis'!X6052/(M6051-1),'Bin Analysis'!Y6051/('Bin Analysis'!M6051-1))</f>
        <v>0</v>
      </c>
      <c r="O6051" s="27">
        <f>IF(M6051=FALSE,NA(),(VLOOKUP(1,C6054:K6073,4,FALSE))/(M6051-1))</f>
        <v>0.8125</v>
      </c>
      <c r="P6051" s="27">
        <f>IF(M6051=FALSE,NA(),SUM(J6054:J6073)/Weighting!$S$5)</f>
        <v>0.7</v>
      </c>
      <c r="Q6051" s="27">
        <f>IF(M6051=FALSE,NA(),SUM(K6054:K6073)/Weighting!$S$6)</f>
        <v>0.69565217391304346</v>
      </c>
      <c r="R6051" s="27">
        <f>IF(M6051=FALSE,NA(),(VLOOKUP(1,G6054:K6073,3,FALSE))/(M6051-1))</f>
        <v>0</v>
      </c>
      <c r="S6051" s="22" t="str">
        <f>IF(M6051=FALSE,NA(),IF(SUM(J6054:J6073)=2,"yes","no"))</f>
        <v>no</v>
      </c>
      <c r="X6051" s="2" cm="2">
        <f t="array" ref="X6051:X6052">FREQUENCY(IF('Data Transformation'!$B$425:$B$6424='Bin Analysis'!L6051,'Data Transformation'!$G$425:$G$6424),'Data Transformation'!$U$11)</f>
        <v>16</v>
      </c>
      <c r="Y6051" s="2" cm="2">
        <f t="array" ref="Y6051:Y6052">FREQUENCY(IF('Data Transformation'!$B$425:$B$6424='Bin Analysis'!L6051,'Data Transformation'!$G$425:$G$6424),'Data Transformation'!$U$12)</f>
        <v>3</v>
      </c>
    </row>
    <row r="6052" spans="1:25" x14ac:dyDescent="0.45">
      <c r="A6052" s="14" t="s">
        <v>67</v>
      </c>
      <c r="B6052" t="s">
        <v>47</v>
      </c>
      <c r="C6052" t="s">
        <v>5</v>
      </c>
      <c r="D6052" t="s">
        <v>100</v>
      </c>
      <c r="E6052" t="s">
        <v>101</v>
      </c>
      <c r="F6052" t="s">
        <v>102</v>
      </c>
      <c r="G6052" t="s">
        <v>70</v>
      </c>
      <c r="H6052" t="s">
        <v>31</v>
      </c>
      <c r="I6052" t="s">
        <v>32</v>
      </c>
      <c r="J6052" t="s">
        <v>46</v>
      </c>
      <c r="K6052" s="14" t="s">
        <v>45</v>
      </c>
      <c r="M6052" s="14"/>
      <c r="X6052" s="2">
        <v>0</v>
      </c>
      <c r="Y6052" s="2">
        <v>13</v>
      </c>
    </row>
    <row r="6053" spans="1:25" x14ac:dyDescent="0.4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45">
      <c r="A6054" s="32">
        <f>IF(Weighting!$P$6&gt;0,B6054,"")</f>
        <v>0.3356747967</v>
      </c>
      <c r="B6054">
        <f>Weighting!$C$6</f>
        <v>0.3356747967</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0</v>
      </c>
      <c r="I6054">
        <f>H6054-H6053</f>
        <v>0</v>
      </c>
      <c r="J6054">
        <f>IF(I6054=0,0,1)</f>
        <v>0</v>
      </c>
      <c r="K6054">
        <f>J6054*Weighting!$W$6</f>
        <v>0</v>
      </c>
      <c r="M6054" s="14"/>
    </row>
    <row r="6055" spans="1:25" x14ac:dyDescent="0.45">
      <c r="A6055" s="32">
        <f>IF(Weighting!$P$7&gt;0,B6055,"")</f>
        <v>0.44134959340000002</v>
      </c>
      <c r="B6055">
        <f>Weighting!$C$7</f>
        <v>0.44134959340000002</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1</v>
      </c>
      <c r="I6055">
        <f t="shared" ref="I6055:I6073" si="757">H6055-H6054</f>
        <v>1</v>
      </c>
      <c r="J6055">
        <f>IF(I6055=0,0,1)</f>
        <v>1</v>
      </c>
      <c r="K6055">
        <f>J6055*Weighting!$W$7</f>
        <v>2</v>
      </c>
      <c r="M6055" s="14"/>
    </row>
    <row r="6056" spans="1:25" x14ac:dyDescent="0.45">
      <c r="A6056" s="32">
        <f>IF(Weighting!$P$8&gt;0,B6056,"")</f>
        <v>0.54702439010000004</v>
      </c>
      <c r="B6056">
        <f>Weighting!$C$8</f>
        <v>0.54702439010000004</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1</v>
      </c>
      <c r="I6056">
        <f t="shared" si="757"/>
        <v>0</v>
      </c>
      <c r="J6056">
        <f t="shared" ref="J6056:J6073" si="758">IF(I6056=0,0,1)</f>
        <v>0</v>
      </c>
      <c r="K6056">
        <f>J6056*Weighting!$W$8</f>
        <v>0</v>
      </c>
      <c r="M6056" s="14"/>
    </row>
    <row r="6057" spans="1:25" x14ac:dyDescent="0.45">
      <c r="A6057" s="32">
        <f>IF(Weighting!$P$9&gt;0,B6057,"")</f>
        <v>0.65269918680000005</v>
      </c>
      <c r="B6057" s="50">
        <f>Weighting!$C$9</f>
        <v>0.65269918680000005</v>
      </c>
      <c r="C6057">
        <f>Weighting!$F$9</f>
        <v>0</v>
      </c>
      <c r="D6057" t="b">
        <f>IF(C6057=1,'Data Transformation'!$G$3+0.5*'Data Transformation'!$W$25,IF(C6058=1,D6058-'Data Transformation'!$W$25,FALSE))</f>
        <v>0</v>
      </c>
      <c r="E6057" t="str">
        <f t="array" ref="E6057">IF(ISLOGICAL(D6057),"",FREQUENCY(IF('Data Transformation'!$B$425:$B$8425='Bin Analysis'!$B6051,'Data Transformation'!$G$425:$G$8425),D6057))</f>
        <v/>
      </c>
      <c r="F6057" t="str">
        <f t="shared" si="756"/>
        <v/>
      </c>
      <c r="G6057">
        <f>Weighting!$H$9</f>
        <v>0</v>
      </c>
      <c r="H6057">
        <f t="array" ref="H6057">FREQUENCY(IF('Data Transformation'!$B$4:$B$8425=B6051,'Data Transformation'!$G$4:$G$8425),'Bin Analysis'!$B6057)</f>
        <v>2</v>
      </c>
      <c r="I6057">
        <f t="shared" si="757"/>
        <v>1</v>
      </c>
      <c r="J6057">
        <f t="shared" si="758"/>
        <v>1</v>
      </c>
      <c r="K6057">
        <f>J6057*Weighting!$W$9</f>
        <v>3</v>
      </c>
      <c r="M6057" s="14"/>
    </row>
    <row r="6058" spans="1:25" x14ac:dyDescent="0.45">
      <c r="A6058" s="32">
        <f>IF(Weighting!$P$10&gt;0,B6058,"")</f>
        <v>0.75837398350000007</v>
      </c>
      <c r="B6058">
        <f>Weighting!$C$10</f>
        <v>0.75837398350000007</v>
      </c>
      <c r="C6058">
        <f>Weighting!$F$10</f>
        <v>0</v>
      </c>
      <c r="D6058" t="b">
        <f>IF(C6058=1,'Data Transformation'!$G$3+0.5*'Data Transformation'!$W$25,IF(C6059=1,D6059-'Data Transformation'!$W$25,FALSE))</f>
        <v>0</v>
      </c>
      <c r="E6058" t="str">
        <f t="array" ref="E6058">IF(ISLOGICAL(D6058),"",FREQUENCY(IF('Data Transformation'!$B$425:$B$8425='Bin Analysis'!$B6051,'Data Transformation'!$G$425:$G$8425),D6058))</f>
        <v/>
      </c>
      <c r="F6058" t="str">
        <f t="shared" si="756"/>
        <v/>
      </c>
      <c r="G6058">
        <f>Weighting!$H$10</f>
        <v>0</v>
      </c>
      <c r="H6058">
        <f t="array" ref="H6058">FREQUENCY(IF('Data Transformation'!$B$4:$B$8425=B6051,'Data Transformation'!$G$4:$G$8425),'Bin Analysis'!$B6058)</f>
        <v>3</v>
      </c>
      <c r="I6058">
        <f t="shared" si="757"/>
        <v>1</v>
      </c>
      <c r="J6058">
        <f t="shared" si="758"/>
        <v>1</v>
      </c>
      <c r="K6058">
        <f>J6058*Weighting!$W$10</f>
        <v>3</v>
      </c>
      <c r="M6058" s="14"/>
    </row>
    <row r="6059" spans="1:25" x14ac:dyDescent="0.45">
      <c r="A6059" s="32">
        <f>IF(Weighting!$P$11&gt;0,B6059,"")</f>
        <v>0.86404878020000009</v>
      </c>
      <c r="B6059">
        <f>Weighting!$C$11</f>
        <v>0.86404878020000009</v>
      </c>
      <c r="C6059">
        <f>Weighting!$F$11</f>
        <v>0</v>
      </c>
      <c r="D6059" t="b">
        <f>IF(C6059=1,'Data Transformation'!$G$3+0.5*'Data Transformation'!$W$25,IF(C6060=1,D6060-'Data Transformation'!$W$25,FALSE))</f>
        <v>0</v>
      </c>
      <c r="E6059" t="str">
        <f t="array" ref="E6059">IF(ISLOGICAL(D6059),"",FREQUENCY(IF('Data Transformation'!$B$425:$B$8425='Bin Analysis'!$B6051,'Data Transformation'!$G$425:$G$8425),D6059))</f>
        <v/>
      </c>
      <c r="F6059" t="str">
        <f t="shared" si="756"/>
        <v/>
      </c>
      <c r="G6059">
        <f>Weighting!$H$11</f>
        <v>0</v>
      </c>
      <c r="H6059">
        <f t="array" ref="H6059">FREQUENCY(IF('Data Transformation'!$B$4:$B$8425=B6051,'Data Transformation'!$G$4:$G$8425),'Bin Analysis'!$B6059)</f>
        <v>6</v>
      </c>
      <c r="I6059">
        <f t="shared" si="757"/>
        <v>3</v>
      </c>
      <c r="J6059">
        <f t="shared" si="758"/>
        <v>1</v>
      </c>
      <c r="K6059">
        <f>J6059*Weighting!$W$11</f>
        <v>3</v>
      </c>
      <c r="M6059" s="14"/>
    </row>
    <row r="6060" spans="1:25" x14ac:dyDescent="0.45">
      <c r="A6060" s="32">
        <f>IF(Weighting!$P$12&gt;0,B6060,"")</f>
        <v>0.96972357690000011</v>
      </c>
      <c r="B6060">
        <f>Weighting!$C$12</f>
        <v>0.96972357690000011</v>
      </c>
      <c r="C6060">
        <f>Weighting!$F$12</f>
        <v>0</v>
      </c>
      <c r="D6060">
        <f>IF(C6060=1,'Data Transformation'!$G$3+0.5*'Data Transformation'!$W$25,IF(C6061=1,D6061-'Data Transformation'!$W$25,FALSE))</f>
        <v>0.76999999999999991</v>
      </c>
      <c r="E6060">
        <f t="array" ref="E6060">IF(ISLOGICAL(D6060),"",FREQUENCY(IF('Data Transformation'!$B$425:$B$8425='Bin Analysis'!$B6051,'Data Transformation'!$G$425:$G$8425),D6060))</f>
        <v>3</v>
      </c>
      <c r="F6060" t="e">
        <f t="shared" si="756"/>
        <v>#VALUE!</v>
      </c>
      <c r="G6060">
        <f>Weighting!$H$12</f>
        <v>0</v>
      </c>
      <c r="H6060">
        <f t="array" ref="H6060">FREQUENCY(IF('Data Transformation'!$B$4:$B$8425=B6051,'Data Transformation'!$G$4:$G$8425),'Bin Analysis'!$B6060)</f>
        <v>12</v>
      </c>
      <c r="I6060">
        <f t="shared" si="757"/>
        <v>6</v>
      </c>
      <c r="J6060">
        <f t="shared" si="758"/>
        <v>1</v>
      </c>
      <c r="K6060">
        <f>J6060*Weighting!$W$12</f>
        <v>2</v>
      </c>
      <c r="M6060" s="14"/>
    </row>
    <row r="6061" spans="1:25" x14ac:dyDescent="0.45">
      <c r="A6061" s="32">
        <f>IF(Weighting!$P$13&gt;0,B6061,"")</f>
        <v>1.0753983736000001</v>
      </c>
      <c r="B6061">
        <f>Weighting!$C$13</f>
        <v>1.0753983736000001</v>
      </c>
      <c r="C6061">
        <f>Weighting!$F$13</f>
        <v>1</v>
      </c>
      <c r="D6061">
        <f>IF(C6061=1,'Data Transformation'!$G$3+0.5*'Data Transformation'!$W$25,IF(C6062=1,D6062-'Data Transformation'!$W$25,FALSE))</f>
        <v>1.17</v>
      </c>
      <c r="E6061">
        <f t="array" ref="E6061">IF(ISLOGICAL(D6061),"",FREQUENCY(IF('Data Transformation'!$B$425:$B$8425='Bin Analysis'!$B6051,'Data Transformation'!$G$425:$G$8425),D6061))</f>
        <v>16</v>
      </c>
      <c r="F6061">
        <f t="shared" si="756"/>
        <v>13</v>
      </c>
      <c r="G6061">
        <f>Weighting!$H$13</f>
        <v>0</v>
      </c>
      <c r="H6061">
        <f t="array" ref="H6061">FREQUENCY(IF('Data Transformation'!$B$4:$B$8425=B6051,'Data Transformation'!$G$4:$G$8425),'Bin Analysis'!$B6061)</f>
        <v>15</v>
      </c>
      <c r="I6061">
        <f t="shared" si="757"/>
        <v>3</v>
      </c>
      <c r="J6061">
        <f t="shared" si="758"/>
        <v>1</v>
      </c>
      <c r="K6061">
        <f>J6061*Weighting!$W$13</f>
        <v>1</v>
      </c>
      <c r="M6061" s="14"/>
    </row>
    <row r="6062" spans="1:25" x14ac:dyDescent="0.45">
      <c r="A6062" s="32">
        <f>IF(Weighting!$P$14&gt;0,B6062,"")</f>
        <v>1.1810731703000001</v>
      </c>
      <c r="B6062">
        <f>Weighting!$C$14</f>
        <v>1.1810731703000001</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17</v>
      </c>
      <c r="I6062">
        <f t="shared" si="757"/>
        <v>2</v>
      </c>
      <c r="J6062">
        <f t="shared" si="758"/>
        <v>1</v>
      </c>
      <c r="K6062">
        <f>J6062*Weighting!$W$14</f>
        <v>2</v>
      </c>
      <c r="M6062" s="14"/>
    </row>
    <row r="6063" spans="1:25" x14ac:dyDescent="0.45">
      <c r="A6063" s="32">
        <f>IF(Weighting!$P$15&gt;0,B6063,"")</f>
        <v>1.2867489670000001</v>
      </c>
      <c r="B6063">
        <f>Weighting!$C$15</f>
        <v>1.2867489670000001</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17</v>
      </c>
      <c r="I6063">
        <f t="shared" si="757"/>
        <v>0</v>
      </c>
      <c r="J6063">
        <f t="shared" si="758"/>
        <v>0</v>
      </c>
      <c r="K6063">
        <f>J6063*Weighting!$W$15</f>
        <v>0</v>
      </c>
      <c r="M6063" s="14"/>
    </row>
    <row r="6064" spans="1:25" x14ac:dyDescent="0.45">
      <c r="A6064" s="32" t="str">
        <f>IF(Weighting!$P$16&gt;0,B6064,"")</f>
        <v/>
      </c>
      <c r="B6064">
        <f>Weighting!$C$16</f>
        <v>1.3924227637000002</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17</v>
      </c>
      <c r="I6064">
        <f t="shared" si="757"/>
        <v>0</v>
      </c>
      <c r="J6064">
        <f t="shared" si="758"/>
        <v>0</v>
      </c>
      <c r="K6064">
        <f>J6064*Weighting!$W$16</f>
        <v>0</v>
      </c>
      <c r="M6064" s="14"/>
    </row>
    <row r="6065" spans="1:25" x14ac:dyDescent="0.45">
      <c r="A6065" s="32" t="str">
        <f>IF(Weighting!$P$17&gt;0,B6065,"")</f>
        <v/>
      </c>
      <c r="B6065">
        <f>Weighting!$C$17</f>
        <v>1.4980975604000002</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17</v>
      </c>
      <c r="I6065">
        <f t="shared" si="757"/>
        <v>0</v>
      </c>
      <c r="J6065">
        <f t="shared" si="758"/>
        <v>0</v>
      </c>
      <c r="K6065">
        <f>J6065*Weighting!$W$17</f>
        <v>0</v>
      </c>
      <c r="M6065" s="14"/>
    </row>
    <row r="6066" spans="1:25" x14ac:dyDescent="0.45">
      <c r="A6066" s="32" t="str">
        <f>IF(Weighting!$P$18&gt;0,B6066,"")</f>
        <v/>
      </c>
      <c r="B6066">
        <f>Weighting!$C$18</f>
        <v>1.6037723571000002</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17</v>
      </c>
      <c r="I6066">
        <f t="shared" si="757"/>
        <v>0</v>
      </c>
      <c r="J6066">
        <f t="shared" si="758"/>
        <v>0</v>
      </c>
      <c r="K6066">
        <f>J6066*Weighting!$W$18</f>
        <v>0</v>
      </c>
      <c r="M6066" s="14"/>
    </row>
    <row r="6067" spans="1:25" x14ac:dyDescent="0.45">
      <c r="A6067" s="32" t="str">
        <f>IF(Weighting!$P$19&gt;0,B6067,"")</f>
        <v/>
      </c>
      <c r="B6067">
        <f>Weighting!$C$19</f>
        <v>1.7094471538000002</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17</v>
      </c>
      <c r="I6067">
        <f t="shared" si="757"/>
        <v>0</v>
      </c>
      <c r="J6067">
        <f t="shared" si="758"/>
        <v>0</v>
      </c>
      <c r="K6067">
        <f>J6067*Weighting!$W$19</f>
        <v>0</v>
      </c>
      <c r="M6067" s="14"/>
    </row>
    <row r="6068" spans="1:25" x14ac:dyDescent="0.45">
      <c r="A6068" s="32" t="str">
        <f>IF(Weighting!$P$20&gt;0,B6068,"")</f>
        <v/>
      </c>
      <c r="B6068">
        <f>Weighting!$C$20</f>
        <v>1.8151219505000002</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17</v>
      </c>
      <c r="I6068">
        <f t="shared" si="757"/>
        <v>0</v>
      </c>
      <c r="J6068">
        <f t="shared" si="758"/>
        <v>0</v>
      </c>
      <c r="K6068">
        <f>J6068*Weighting!$W$20</f>
        <v>0</v>
      </c>
      <c r="M6068" s="14"/>
    </row>
    <row r="6069" spans="1:25" x14ac:dyDescent="0.45">
      <c r="A6069" s="32" t="str">
        <f>IF(Weighting!$P$21&gt;0,B6069,"")</f>
        <v/>
      </c>
      <c r="B6069">
        <f>Weighting!$C$21</f>
        <v>1.9207967472000003</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17</v>
      </c>
      <c r="I6069">
        <f t="shared" si="757"/>
        <v>0</v>
      </c>
      <c r="J6069">
        <f t="shared" si="758"/>
        <v>0</v>
      </c>
      <c r="K6069">
        <f>J6069*Weighting!$W$21</f>
        <v>0</v>
      </c>
      <c r="M6069" s="14"/>
    </row>
    <row r="6070" spans="1:25" x14ac:dyDescent="0.45">
      <c r="A6070" s="32" t="str">
        <f>IF(Weighting!$P$22&gt;0,B6070,"")</f>
        <v/>
      </c>
      <c r="B6070">
        <f>Weighting!$C$22</f>
        <v>2.0264715439000001</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17</v>
      </c>
      <c r="I6070">
        <f t="shared" si="757"/>
        <v>0</v>
      </c>
      <c r="J6070">
        <f t="shared" si="758"/>
        <v>0</v>
      </c>
      <c r="K6070">
        <f>J6070*Weighting!$W$22</f>
        <v>0</v>
      </c>
      <c r="M6070" s="14"/>
    </row>
    <row r="6071" spans="1:25" x14ac:dyDescent="0.45">
      <c r="A6071" s="32" t="str">
        <f>IF(Weighting!$P$23&gt;0,B6071,"")</f>
        <v/>
      </c>
      <c r="B6071">
        <f>Weighting!$C$23</f>
        <v>2.1321463405999999</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17</v>
      </c>
      <c r="I6071">
        <f t="shared" si="757"/>
        <v>0</v>
      </c>
      <c r="J6071">
        <f t="shared" si="758"/>
        <v>0</v>
      </c>
      <c r="K6071">
        <f>J6071*Weighting!$W$23</f>
        <v>0</v>
      </c>
      <c r="M6071" s="14"/>
    </row>
    <row r="6072" spans="1:25" x14ac:dyDescent="0.45">
      <c r="A6072" s="32" t="str">
        <f>IF(Weighting!$P$24&gt;0,B6072,"")</f>
        <v/>
      </c>
      <c r="B6072">
        <f>Weighting!$C$24</f>
        <v>2.2378211372999997</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17</v>
      </c>
      <c r="I6072">
        <f t="shared" si="757"/>
        <v>0</v>
      </c>
      <c r="J6072">
        <f t="shared" si="758"/>
        <v>0</v>
      </c>
      <c r="K6072">
        <f>J6072*Weighting!$W$24</f>
        <v>0</v>
      </c>
      <c r="M6072" s="14"/>
    </row>
    <row r="6073" spans="1:25" x14ac:dyDescent="0.45">
      <c r="A6073" s="32" t="str">
        <f>IF(Weighting!$P$25&gt;0,B6073,"")</f>
        <v/>
      </c>
      <c r="B6073">
        <f>Weighting!$C$25</f>
        <v>2.3434959339999994</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17</v>
      </c>
      <c r="I6073">
        <f t="shared" si="757"/>
        <v>0</v>
      </c>
      <c r="J6073">
        <f t="shared" si="758"/>
        <v>0</v>
      </c>
      <c r="K6073">
        <f>J6073*Weighting!$W$25</f>
        <v>0</v>
      </c>
      <c r="M6073" s="14"/>
    </row>
    <row r="6074" spans="1:25" x14ac:dyDescent="0.45">
      <c r="O6074"/>
      <c r="P6074"/>
      <c r="Q6074"/>
      <c r="R6074"/>
    </row>
    <row r="6075" spans="1:25" ht="23.15" x14ac:dyDescent="0.6">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20</v>
      </c>
      <c r="N6075" s="27">
        <f>IF('Input and Summary Results'!$J$16="minimum",'Bin Analysis'!X6076/(M6075-1),'Bin Analysis'!Y6075/('Bin Analysis'!M6075-1))</f>
        <v>0</v>
      </c>
      <c r="O6075" s="27">
        <f>IF(M6075=FALSE,NA(),(VLOOKUP(1,C6078:K6097,4,FALSE))/(M6075-1))</f>
        <v>0</v>
      </c>
      <c r="P6075" s="27">
        <f>IF(M6075=FALSE,NA(),SUM(J6078:J6097)/Weighting!$S$5)</f>
        <v>0.2</v>
      </c>
      <c r="Q6075" s="27">
        <f>IF(M6075=FALSE,NA(),SUM(K6078:K6097)/Weighting!$S$6)</f>
        <v>8.6956521739130432E-2</v>
      </c>
      <c r="R6075" s="27">
        <f>IF(M6075=FALSE,NA(),(VLOOKUP(1,G6078:K6097,3,FALSE))/(M6075-1))</f>
        <v>1</v>
      </c>
      <c r="S6075" s="22" t="str">
        <f>IF(M6075=FALSE,NA(),IF(SUM(J6078:J6097)=2,"yes","no"))</f>
        <v>yes</v>
      </c>
      <c r="X6075" s="2" cm="2">
        <f t="array" ref="X6075:X6076">FREQUENCY(IF('Data Transformation'!$B$425:$B$6424='Bin Analysis'!L6075,'Data Transformation'!$G$425:$G$6424),'Data Transformation'!$U$11)</f>
        <v>19</v>
      </c>
      <c r="Y6075" s="2" cm="2">
        <f t="array" ref="Y6075:Y6076">FREQUENCY(IF('Data Transformation'!$B$425:$B$6424='Bin Analysis'!L6075,'Data Transformation'!$G$425:$G$6424),'Data Transformation'!$U$12)</f>
        <v>19</v>
      </c>
    </row>
    <row r="6076" spans="1:25" x14ac:dyDescent="0.45">
      <c r="A6076" s="14" t="s">
        <v>67</v>
      </c>
      <c r="B6076" t="s">
        <v>47</v>
      </c>
      <c r="C6076" t="s">
        <v>5</v>
      </c>
      <c r="D6076" t="s">
        <v>100</v>
      </c>
      <c r="E6076" t="s">
        <v>101</v>
      </c>
      <c r="F6076" t="s">
        <v>102</v>
      </c>
      <c r="G6076" t="s">
        <v>70</v>
      </c>
      <c r="H6076" t="s">
        <v>31</v>
      </c>
      <c r="I6076" t="s">
        <v>32</v>
      </c>
      <c r="J6076" t="s">
        <v>46</v>
      </c>
      <c r="K6076" s="14" t="s">
        <v>45</v>
      </c>
      <c r="M6076" s="14"/>
      <c r="X6076" s="2">
        <v>0</v>
      </c>
      <c r="Y6076" s="2">
        <v>0</v>
      </c>
    </row>
    <row r="6077" spans="1:25" x14ac:dyDescent="0.4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45">
      <c r="A6078" s="32">
        <f>IF(Weighting!$P$6&gt;0,B6078,"")</f>
        <v>0.3356747967</v>
      </c>
      <c r="B6078">
        <f>Weighting!$C$6</f>
        <v>0.3356747967</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19</v>
      </c>
      <c r="I6078">
        <f>H6078-H6077</f>
        <v>19</v>
      </c>
      <c r="J6078">
        <f>IF(I6078=0,0,1)</f>
        <v>1</v>
      </c>
      <c r="K6078">
        <f>J6078*Weighting!$W$6</f>
        <v>1</v>
      </c>
      <c r="M6078" s="14"/>
    </row>
    <row r="6079" spans="1:25" x14ac:dyDescent="0.45">
      <c r="A6079" s="32">
        <f>IF(Weighting!$P$7&gt;0,B6079,"")</f>
        <v>0.44134959340000002</v>
      </c>
      <c r="B6079">
        <f>Weighting!$C$7</f>
        <v>0.44134959340000002</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19</v>
      </c>
      <c r="I6079">
        <f t="shared" ref="I6079:I6097" si="760">H6079-H6078</f>
        <v>0</v>
      </c>
      <c r="J6079">
        <f>IF(I6079=0,0,1)</f>
        <v>0</v>
      </c>
      <c r="K6079">
        <f>J6079*Weighting!$W$7</f>
        <v>0</v>
      </c>
      <c r="M6079" s="14"/>
    </row>
    <row r="6080" spans="1:25" x14ac:dyDescent="0.45">
      <c r="A6080" s="32">
        <f>IF(Weighting!$P$8&gt;0,B6080,"")</f>
        <v>0.54702439010000004</v>
      </c>
      <c r="B6080">
        <f>Weighting!$C$8</f>
        <v>0.54702439010000004</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19</v>
      </c>
      <c r="I6080">
        <f t="shared" si="760"/>
        <v>0</v>
      </c>
      <c r="J6080">
        <f t="shared" ref="J6080:J6097" si="761">IF(I6080=0,0,1)</f>
        <v>0</v>
      </c>
      <c r="K6080">
        <f>J6080*Weighting!$W$8</f>
        <v>0</v>
      </c>
      <c r="M6080" s="14"/>
    </row>
    <row r="6081" spans="1:13" x14ac:dyDescent="0.45">
      <c r="A6081" s="32">
        <f>IF(Weighting!$P$9&gt;0,B6081,"")</f>
        <v>0.65269918680000005</v>
      </c>
      <c r="B6081" s="50">
        <f>Weighting!$C$9</f>
        <v>0.65269918680000005</v>
      </c>
      <c r="C6081">
        <f>Weighting!$F$9</f>
        <v>0</v>
      </c>
      <c r="D6081" t="b">
        <f>IF(C6081=1,'Data Transformation'!$G$3+0.5*'Data Transformation'!$W$25,IF(C6082=1,D6082-'Data Transformation'!$W$25,FALSE))</f>
        <v>0</v>
      </c>
      <c r="E6081" t="str">
        <f t="array" ref="E6081">IF(ISLOGICAL(D6081),"",FREQUENCY(IF('Data Transformation'!$B$425:$B$8425='Bin Analysis'!$B6075,'Data Transformation'!$G$425:$G$8425),D6081))</f>
        <v/>
      </c>
      <c r="F6081" t="str">
        <f t="shared" si="759"/>
        <v/>
      </c>
      <c r="G6081">
        <f>Weighting!$H$9</f>
        <v>0</v>
      </c>
      <c r="H6081">
        <f t="array" ref="H6081">FREQUENCY(IF('Data Transformation'!$B$4:$B$8425=B6075,'Data Transformation'!$G$4:$G$8425),'Bin Analysis'!$B6081)</f>
        <v>19</v>
      </c>
      <c r="I6081">
        <f t="shared" si="760"/>
        <v>0</v>
      </c>
      <c r="J6081">
        <f t="shared" si="761"/>
        <v>0</v>
      </c>
      <c r="K6081">
        <f>J6081*Weighting!$W$9</f>
        <v>0</v>
      </c>
      <c r="M6081" s="14"/>
    </row>
    <row r="6082" spans="1:13" x14ac:dyDescent="0.45">
      <c r="A6082" s="32">
        <f>IF(Weighting!$P$10&gt;0,B6082,"")</f>
        <v>0.75837398350000007</v>
      </c>
      <c r="B6082">
        <f>Weighting!$C$10</f>
        <v>0.75837398350000007</v>
      </c>
      <c r="C6082">
        <f>Weighting!$F$10</f>
        <v>0</v>
      </c>
      <c r="D6082" t="b">
        <f>IF(C6082=1,'Data Transformation'!$G$3+0.5*'Data Transformation'!$W$25,IF(C6083=1,D6083-'Data Transformation'!$W$25,FALSE))</f>
        <v>0</v>
      </c>
      <c r="E6082" t="str">
        <f t="array" ref="E6082">IF(ISLOGICAL(D6082),"",FREQUENCY(IF('Data Transformation'!$B$425:$B$8425='Bin Analysis'!$B6075,'Data Transformation'!$G$425:$G$8425),D6082))</f>
        <v/>
      </c>
      <c r="F6082" t="str">
        <f t="shared" si="759"/>
        <v/>
      </c>
      <c r="G6082">
        <f>Weighting!$H$10</f>
        <v>0</v>
      </c>
      <c r="H6082">
        <f t="array" ref="H6082">FREQUENCY(IF('Data Transformation'!$B$4:$B$8425=B6075,'Data Transformation'!$G$4:$G$8425),'Bin Analysis'!$B6082)</f>
        <v>19</v>
      </c>
      <c r="I6082">
        <f t="shared" si="760"/>
        <v>0</v>
      </c>
      <c r="J6082">
        <f t="shared" si="761"/>
        <v>0</v>
      </c>
      <c r="K6082">
        <f>J6082*Weighting!$W$10</f>
        <v>0</v>
      </c>
      <c r="M6082" s="14"/>
    </row>
    <row r="6083" spans="1:13" x14ac:dyDescent="0.45">
      <c r="A6083" s="32">
        <f>IF(Weighting!$P$11&gt;0,B6083,"")</f>
        <v>0.86404878020000009</v>
      </c>
      <c r="B6083">
        <f>Weighting!$C$11</f>
        <v>0.86404878020000009</v>
      </c>
      <c r="C6083">
        <f>Weighting!$F$11</f>
        <v>0</v>
      </c>
      <c r="D6083" t="b">
        <f>IF(C6083=1,'Data Transformation'!$G$3+0.5*'Data Transformation'!$W$25,IF(C6084=1,D6084-'Data Transformation'!$W$25,FALSE))</f>
        <v>0</v>
      </c>
      <c r="E6083" t="str">
        <f t="array" ref="E6083">IF(ISLOGICAL(D6083),"",FREQUENCY(IF('Data Transformation'!$B$425:$B$8425='Bin Analysis'!$B6075,'Data Transformation'!$G$425:$G$8425),D6083))</f>
        <v/>
      </c>
      <c r="F6083" t="str">
        <f t="shared" si="759"/>
        <v/>
      </c>
      <c r="G6083">
        <f>Weighting!$H$11</f>
        <v>0</v>
      </c>
      <c r="H6083">
        <f t="array" ref="H6083">FREQUENCY(IF('Data Transformation'!$B$4:$B$8425=B6075,'Data Transformation'!$G$4:$G$8425),'Bin Analysis'!$B6083)</f>
        <v>19</v>
      </c>
      <c r="I6083">
        <f t="shared" si="760"/>
        <v>0</v>
      </c>
      <c r="J6083">
        <f t="shared" si="761"/>
        <v>0</v>
      </c>
      <c r="K6083">
        <f>J6083*Weighting!$W$11</f>
        <v>0</v>
      </c>
      <c r="M6083" s="14"/>
    </row>
    <row r="6084" spans="1:13" x14ac:dyDescent="0.45">
      <c r="A6084" s="32">
        <f>IF(Weighting!$P$12&gt;0,B6084,"")</f>
        <v>0.96972357690000011</v>
      </c>
      <c r="B6084">
        <f>Weighting!$C$12</f>
        <v>0.96972357690000011</v>
      </c>
      <c r="C6084">
        <f>Weighting!$F$12</f>
        <v>0</v>
      </c>
      <c r="D6084">
        <f>IF(C6084=1,'Data Transformation'!$G$3+0.5*'Data Transformation'!$W$25,IF(C6085=1,D6085-'Data Transformation'!$W$25,FALSE))</f>
        <v>0.76999999999999991</v>
      </c>
      <c r="E6084">
        <f t="array" ref="E6084">IF(ISLOGICAL(D6084),"",FREQUENCY(IF('Data Transformation'!$B$425:$B$8425='Bin Analysis'!$B6075,'Data Transformation'!$G$425:$G$8425),D6084))</f>
        <v>19</v>
      </c>
      <c r="F6084" t="e">
        <f t="shared" si="759"/>
        <v>#VALUE!</v>
      </c>
      <c r="G6084">
        <f>Weighting!$H$12</f>
        <v>0</v>
      </c>
      <c r="H6084">
        <f t="array" ref="H6084">FREQUENCY(IF('Data Transformation'!$B$4:$B$8425=B6075,'Data Transformation'!$G$4:$G$8425),'Bin Analysis'!$B6084)</f>
        <v>19</v>
      </c>
      <c r="I6084">
        <f t="shared" si="760"/>
        <v>0</v>
      </c>
      <c r="J6084">
        <f t="shared" si="761"/>
        <v>0</v>
      </c>
      <c r="K6084">
        <f>J6084*Weighting!$W$12</f>
        <v>0</v>
      </c>
      <c r="M6084" s="14"/>
    </row>
    <row r="6085" spans="1:13" x14ac:dyDescent="0.45">
      <c r="A6085" s="32">
        <f>IF(Weighting!$P$13&gt;0,B6085,"")</f>
        <v>1.0753983736000001</v>
      </c>
      <c r="B6085">
        <f>Weighting!$C$13</f>
        <v>1.0753983736000001</v>
      </c>
      <c r="C6085">
        <f>Weighting!$F$13</f>
        <v>1</v>
      </c>
      <c r="D6085">
        <f>IF(C6085=1,'Data Transformation'!$G$3+0.5*'Data Transformation'!$W$25,IF(C6086=1,D6086-'Data Transformation'!$W$25,FALSE))</f>
        <v>1.17</v>
      </c>
      <c r="E6085">
        <f t="array" ref="E6085">IF(ISLOGICAL(D6085),"",FREQUENCY(IF('Data Transformation'!$B$425:$B$8425='Bin Analysis'!$B6075,'Data Transformation'!$G$425:$G$8425),D6085))</f>
        <v>19</v>
      </c>
      <c r="F6085">
        <f t="shared" si="759"/>
        <v>0</v>
      </c>
      <c r="G6085">
        <f>Weighting!$H$13</f>
        <v>0</v>
      </c>
      <c r="H6085">
        <f t="array" ref="H6085">FREQUENCY(IF('Data Transformation'!$B$4:$B$8425=B6075,'Data Transformation'!$G$4:$G$8425),'Bin Analysis'!$B6085)</f>
        <v>20</v>
      </c>
      <c r="I6085">
        <f t="shared" si="760"/>
        <v>1</v>
      </c>
      <c r="J6085">
        <f t="shared" si="761"/>
        <v>1</v>
      </c>
      <c r="K6085">
        <f>J6085*Weighting!$W$13</f>
        <v>1</v>
      </c>
      <c r="M6085" s="14"/>
    </row>
    <row r="6086" spans="1:13" x14ac:dyDescent="0.45">
      <c r="A6086" s="32">
        <f>IF(Weighting!$P$14&gt;0,B6086,"")</f>
        <v>1.1810731703000001</v>
      </c>
      <c r="B6086">
        <f>Weighting!$C$14</f>
        <v>1.1810731703000001</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20</v>
      </c>
      <c r="I6086">
        <f t="shared" si="760"/>
        <v>0</v>
      </c>
      <c r="J6086">
        <f t="shared" si="761"/>
        <v>0</v>
      </c>
      <c r="K6086">
        <f>J6086*Weighting!$W$14</f>
        <v>0</v>
      </c>
      <c r="M6086" s="14"/>
    </row>
    <row r="6087" spans="1:13" x14ac:dyDescent="0.45">
      <c r="A6087" s="32">
        <f>IF(Weighting!$P$15&gt;0,B6087,"")</f>
        <v>1.2867489670000001</v>
      </c>
      <c r="B6087">
        <f>Weighting!$C$15</f>
        <v>1.2867489670000001</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20</v>
      </c>
      <c r="I6087">
        <f t="shared" si="760"/>
        <v>0</v>
      </c>
      <c r="J6087">
        <f t="shared" si="761"/>
        <v>0</v>
      </c>
      <c r="K6087">
        <f>J6087*Weighting!$W$15</f>
        <v>0</v>
      </c>
      <c r="M6087" s="14"/>
    </row>
    <row r="6088" spans="1:13" x14ac:dyDescent="0.45">
      <c r="A6088" s="32" t="str">
        <f>IF(Weighting!$P$16&gt;0,B6088,"")</f>
        <v/>
      </c>
      <c r="B6088">
        <f>Weighting!$C$16</f>
        <v>1.3924227637000002</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20</v>
      </c>
      <c r="I6088">
        <f t="shared" si="760"/>
        <v>0</v>
      </c>
      <c r="J6088">
        <f t="shared" si="761"/>
        <v>0</v>
      </c>
      <c r="K6088">
        <f>J6088*Weighting!$W$16</f>
        <v>0</v>
      </c>
      <c r="M6088" s="14"/>
    </row>
    <row r="6089" spans="1:13" x14ac:dyDescent="0.45">
      <c r="A6089" s="32" t="str">
        <f>IF(Weighting!$P$17&gt;0,B6089,"")</f>
        <v/>
      </c>
      <c r="B6089">
        <f>Weighting!$C$17</f>
        <v>1.4980975604000002</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20</v>
      </c>
      <c r="I6089">
        <f t="shared" si="760"/>
        <v>0</v>
      </c>
      <c r="J6089">
        <f t="shared" si="761"/>
        <v>0</v>
      </c>
      <c r="K6089">
        <f>J6089*Weighting!$W$17</f>
        <v>0</v>
      </c>
      <c r="M6089" s="14"/>
    </row>
    <row r="6090" spans="1:13" x14ac:dyDescent="0.45">
      <c r="A6090" s="32" t="str">
        <f>IF(Weighting!$P$18&gt;0,B6090,"")</f>
        <v/>
      </c>
      <c r="B6090">
        <f>Weighting!$C$18</f>
        <v>1.6037723571000002</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20</v>
      </c>
      <c r="I6090">
        <f t="shared" si="760"/>
        <v>0</v>
      </c>
      <c r="J6090">
        <f t="shared" si="761"/>
        <v>0</v>
      </c>
      <c r="K6090">
        <f>J6090*Weighting!$W$18</f>
        <v>0</v>
      </c>
      <c r="M6090" s="14"/>
    </row>
    <row r="6091" spans="1:13" x14ac:dyDescent="0.45">
      <c r="A6091" s="32" t="str">
        <f>IF(Weighting!$P$19&gt;0,B6091,"")</f>
        <v/>
      </c>
      <c r="B6091">
        <f>Weighting!$C$19</f>
        <v>1.7094471538000002</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20</v>
      </c>
      <c r="I6091">
        <f t="shared" si="760"/>
        <v>0</v>
      </c>
      <c r="J6091">
        <f t="shared" si="761"/>
        <v>0</v>
      </c>
      <c r="K6091">
        <f>J6091*Weighting!$W$19</f>
        <v>0</v>
      </c>
      <c r="M6091" s="14"/>
    </row>
    <row r="6092" spans="1:13" x14ac:dyDescent="0.45">
      <c r="A6092" s="32" t="str">
        <f>IF(Weighting!$P$20&gt;0,B6092,"")</f>
        <v/>
      </c>
      <c r="B6092">
        <f>Weighting!$C$20</f>
        <v>1.8151219505000002</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20</v>
      </c>
      <c r="I6092">
        <f t="shared" si="760"/>
        <v>0</v>
      </c>
      <c r="J6092">
        <f t="shared" si="761"/>
        <v>0</v>
      </c>
      <c r="K6092">
        <f>J6092*Weighting!$W$20</f>
        <v>0</v>
      </c>
      <c r="M6092" s="14"/>
    </row>
    <row r="6093" spans="1:13" x14ac:dyDescent="0.45">
      <c r="A6093" s="32" t="str">
        <f>IF(Weighting!$P$21&gt;0,B6093,"")</f>
        <v/>
      </c>
      <c r="B6093">
        <f>Weighting!$C$21</f>
        <v>1.9207967472000003</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20</v>
      </c>
      <c r="I6093">
        <f t="shared" si="760"/>
        <v>0</v>
      </c>
      <c r="J6093">
        <f t="shared" si="761"/>
        <v>0</v>
      </c>
      <c r="K6093">
        <f>J6093*Weighting!$W$21</f>
        <v>0</v>
      </c>
      <c r="M6093" s="14"/>
    </row>
    <row r="6094" spans="1:13" x14ac:dyDescent="0.45">
      <c r="A6094" s="32" t="str">
        <f>IF(Weighting!$P$22&gt;0,B6094,"")</f>
        <v/>
      </c>
      <c r="B6094">
        <f>Weighting!$C$22</f>
        <v>2.0264715439000001</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20</v>
      </c>
      <c r="I6094">
        <f t="shared" si="760"/>
        <v>0</v>
      </c>
      <c r="J6094">
        <f t="shared" si="761"/>
        <v>0</v>
      </c>
      <c r="K6094">
        <f>J6094*Weighting!$W$22</f>
        <v>0</v>
      </c>
      <c r="M6094" s="14"/>
    </row>
    <row r="6095" spans="1:13" x14ac:dyDescent="0.45">
      <c r="A6095" s="32" t="str">
        <f>IF(Weighting!$P$23&gt;0,B6095,"")</f>
        <v/>
      </c>
      <c r="B6095">
        <f>Weighting!$C$23</f>
        <v>2.1321463405999999</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20</v>
      </c>
      <c r="I6095">
        <f t="shared" si="760"/>
        <v>0</v>
      </c>
      <c r="J6095">
        <f t="shared" si="761"/>
        <v>0</v>
      </c>
      <c r="K6095">
        <f>J6095*Weighting!$W$23</f>
        <v>0</v>
      </c>
      <c r="M6095" s="14"/>
    </row>
    <row r="6096" spans="1:13" x14ac:dyDescent="0.45">
      <c r="A6096" s="32" t="str">
        <f>IF(Weighting!$P$24&gt;0,B6096,"")</f>
        <v/>
      </c>
      <c r="B6096">
        <f>Weighting!$C$24</f>
        <v>2.2378211372999997</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20</v>
      </c>
      <c r="I6096">
        <f t="shared" si="760"/>
        <v>0</v>
      </c>
      <c r="J6096">
        <f t="shared" si="761"/>
        <v>0</v>
      </c>
      <c r="K6096">
        <f>J6096*Weighting!$W$24</f>
        <v>0</v>
      </c>
      <c r="M6096" s="14"/>
    </row>
    <row r="6097" spans="1:25" x14ac:dyDescent="0.45">
      <c r="A6097" s="32" t="str">
        <f>IF(Weighting!$P$25&gt;0,B6097,"")</f>
        <v/>
      </c>
      <c r="B6097">
        <f>Weighting!$C$25</f>
        <v>2.3434959339999994</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20</v>
      </c>
      <c r="I6097">
        <f t="shared" si="760"/>
        <v>0</v>
      </c>
      <c r="J6097">
        <f t="shared" si="761"/>
        <v>0</v>
      </c>
      <c r="K6097">
        <f>J6097*Weighting!$W$25</f>
        <v>0</v>
      </c>
      <c r="M6097" s="14"/>
    </row>
    <row r="6098" spans="1:25" x14ac:dyDescent="0.45">
      <c r="O6098"/>
      <c r="P6098"/>
      <c r="Q6098"/>
      <c r="R6098"/>
    </row>
    <row r="6099" spans="1:25" ht="23.15" x14ac:dyDescent="0.6">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19</v>
      </c>
      <c r="N6099" s="27">
        <f>IF('Input and Summary Results'!$J$16="minimum",'Bin Analysis'!X6100/(M6099-1),'Bin Analysis'!Y6099/('Bin Analysis'!M6099-1))</f>
        <v>0</v>
      </c>
      <c r="O6099" s="27">
        <f>IF(M6099=FALSE,NA(),(VLOOKUP(1,C6102:K6121,4,FALSE))/(M6099-1))</f>
        <v>0.77777777777777779</v>
      </c>
      <c r="P6099" s="27">
        <f>IF(M6099=FALSE,NA(),SUM(J6102:J6121)/Weighting!$S$5)</f>
        <v>0.5</v>
      </c>
      <c r="Q6099" s="27">
        <f>IF(M6099=FALSE,NA(),SUM(K6102:K6121)/Weighting!$S$6)</f>
        <v>0.47826086956521741</v>
      </c>
      <c r="R6099" s="27">
        <f>IF(M6099=FALSE,NA(),(VLOOKUP(1,G6102:K6121,3,FALSE))/(M6099-1))</f>
        <v>0</v>
      </c>
      <c r="S6099" s="22" t="str">
        <f>IF(M6099=FALSE,NA(),IF(SUM(J6102:J6121)=2,"yes","no"))</f>
        <v>no</v>
      </c>
      <c r="X6099" s="2" cm="2">
        <f t="array" ref="X6099:X6100">FREQUENCY(IF('Data Transformation'!$B$425:$B$6424='Bin Analysis'!L6099,'Data Transformation'!$G$425:$G$6424),'Data Transformation'!$U$11)</f>
        <v>18</v>
      </c>
      <c r="Y6099" s="2" cm="2">
        <f t="array" ref="Y6099:Y6100">FREQUENCY(IF('Data Transformation'!$B$425:$B$6424='Bin Analysis'!L6099,'Data Transformation'!$G$425:$G$6424),'Data Transformation'!$U$12)</f>
        <v>4</v>
      </c>
    </row>
    <row r="6100" spans="1:25" x14ac:dyDescent="0.45">
      <c r="A6100" s="14" t="s">
        <v>67</v>
      </c>
      <c r="B6100" t="s">
        <v>47</v>
      </c>
      <c r="C6100" t="s">
        <v>5</v>
      </c>
      <c r="D6100" t="s">
        <v>100</v>
      </c>
      <c r="E6100" t="s">
        <v>101</v>
      </c>
      <c r="F6100" t="s">
        <v>102</v>
      </c>
      <c r="G6100" t="s">
        <v>70</v>
      </c>
      <c r="H6100" t="s">
        <v>31</v>
      </c>
      <c r="I6100" t="s">
        <v>32</v>
      </c>
      <c r="J6100" t="s">
        <v>46</v>
      </c>
      <c r="K6100" s="14" t="s">
        <v>45</v>
      </c>
      <c r="M6100" s="14"/>
      <c r="X6100" s="2">
        <v>0</v>
      </c>
      <c r="Y6100" s="2">
        <v>14</v>
      </c>
    </row>
    <row r="6101" spans="1:25" x14ac:dyDescent="0.4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45">
      <c r="A6102" s="32">
        <f>IF(Weighting!$P$6&gt;0,B6102,"")</f>
        <v>0.3356747967</v>
      </c>
      <c r="B6102">
        <f>Weighting!$C$6</f>
        <v>0.3356747967</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0</v>
      </c>
      <c r="I6102">
        <f>H6102-H6101</f>
        <v>0</v>
      </c>
      <c r="J6102">
        <f>IF(I6102=0,0,1)</f>
        <v>0</v>
      </c>
      <c r="K6102">
        <f>J6102*Weighting!$W$6</f>
        <v>0</v>
      </c>
      <c r="M6102" s="14"/>
    </row>
    <row r="6103" spans="1:25" x14ac:dyDescent="0.45">
      <c r="A6103" s="32">
        <f>IF(Weighting!$P$7&gt;0,B6103,"")</f>
        <v>0.44134959340000002</v>
      </c>
      <c r="B6103">
        <f>Weighting!$C$7</f>
        <v>0.44134959340000002</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1</v>
      </c>
      <c r="I6103">
        <f t="shared" ref="I6103:I6121" si="763">H6103-H6102</f>
        <v>1</v>
      </c>
      <c r="J6103">
        <f>IF(I6103=0,0,1)</f>
        <v>1</v>
      </c>
      <c r="K6103">
        <f>J6103*Weighting!$W$7</f>
        <v>2</v>
      </c>
      <c r="M6103" s="14"/>
    </row>
    <row r="6104" spans="1:25" x14ac:dyDescent="0.45">
      <c r="A6104" s="32">
        <f>IF(Weighting!$P$8&gt;0,B6104,"")</f>
        <v>0.54702439010000004</v>
      </c>
      <c r="B6104">
        <f>Weighting!$C$8</f>
        <v>0.54702439010000004</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4</v>
      </c>
      <c r="I6104">
        <f t="shared" si="763"/>
        <v>3</v>
      </c>
      <c r="J6104">
        <f t="shared" ref="J6104:J6121" si="764">IF(I6104=0,0,1)</f>
        <v>1</v>
      </c>
      <c r="K6104">
        <f>J6104*Weighting!$W$8</f>
        <v>3</v>
      </c>
      <c r="M6104" s="14"/>
    </row>
    <row r="6105" spans="1:25" x14ac:dyDescent="0.45">
      <c r="A6105" s="32">
        <f>IF(Weighting!$P$9&gt;0,B6105,"")</f>
        <v>0.65269918680000005</v>
      </c>
      <c r="B6105" s="50">
        <f>Weighting!$C$9</f>
        <v>0.65269918680000005</v>
      </c>
      <c r="C6105">
        <f>Weighting!$F$9</f>
        <v>0</v>
      </c>
      <c r="D6105" t="b">
        <f>IF(C6105=1,'Data Transformation'!$G$3+0.5*'Data Transformation'!$W$25,IF(C6106=1,D6106-'Data Transformation'!$W$25,FALSE))</f>
        <v>0</v>
      </c>
      <c r="E6105" t="str">
        <f t="array" ref="E6105">IF(ISLOGICAL(D6105),"",FREQUENCY(IF('Data Transformation'!$B$425:$B$8425='Bin Analysis'!$B6099,'Data Transformation'!$G$425:$G$8425),D6105))</f>
        <v/>
      </c>
      <c r="F6105" t="str">
        <f t="shared" si="762"/>
        <v/>
      </c>
      <c r="G6105">
        <f>Weighting!$H$9</f>
        <v>0</v>
      </c>
      <c r="H6105">
        <f t="array" ref="H6105">FREQUENCY(IF('Data Transformation'!$B$4:$B$8425=B6099,'Data Transformation'!$G$4:$G$8425),'Bin Analysis'!$B6105)</f>
        <v>4</v>
      </c>
      <c r="I6105">
        <f t="shared" si="763"/>
        <v>0</v>
      </c>
      <c r="J6105">
        <f t="shared" si="764"/>
        <v>0</v>
      </c>
      <c r="K6105">
        <f>J6105*Weighting!$W$9</f>
        <v>0</v>
      </c>
      <c r="M6105" s="14"/>
    </row>
    <row r="6106" spans="1:25" x14ac:dyDescent="0.45">
      <c r="A6106" s="32">
        <f>IF(Weighting!$P$10&gt;0,B6106,"")</f>
        <v>0.75837398350000007</v>
      </c>
      <c r="B6106">
        <f>Weighting!$C$10</f>
        <v>0.75837398350000007</v>
      </c>
      <c r="C6106">
        <f>Weighting!$F$10</f>
        <v>0</v>
      </c>
      <c r="D6106" t="b">
        <f>IF(C6106=1,'Data Transformation'!$G$3+0.5*'Data Transformation'!$W$25,IF(C6107=1,D6107-'Data Transformation'!$W$25,FALSE))</f>
        <v>0</v>
      </c>
      <c r="E6106" t="str">
        <f t="array" ref="E6106">IF(ISLOGICAL(D6106),"",FREQUENCY(IF('Data Transformation'!$B$425:$B$8425='Bin Analysis'!$B6099,'Data Transformation'!$G$425:$G$8425),D6106))</f>
        <v/>
      </c>
      <c r="F6106" t="str">
        <f t="shared" si="762"/>
        <v/>
      </c>
      <c r="G6106">
        <f>Weighting!$H$10</f>
        <v>0</v>
      </c>
      <c r="H6106">
        <f t="array" ref="H6106">FREQUENCY(IF('Data Transformation'!$B$4:$B$8425=B6099,'Data Transformation'!$G$4:$G$8425),'Bin Analysis'!$B6106)</f>
        <v>4</v>
      </c>
      <c r="I6106">
        <f t="shared" si="763"/>
        <v>0</v>
      </c>
      <c r="J6106">
        <f t="shared" si="764"/>
        <v>0</v>
      </c>
      <c r="K6106">
        <f>J6106*Weighting!$W$10</f>
        <v>0</v>
      </c>
      <c r="M6106" s="14"/>
    </row>
    <row r="6107" spans="1:25" x14ac:dyDescent="0.45">
      <c r="A6107" s="32">
        <f>IF(Weighting!$P$11&gt;0,B6107,"")</f>
        <v>0.86404878020000009</v>
      </c>
      <c r="B6107">
        <f>Weighting!$C$11</f>
        <v>0.86404878020000009</v>
      </c>
      <c r="C6107">
        <f>Weighting!$F$11</f>
        <v>0</v>
      </c>
      <c r="D6107" t="b">
        <f>IF(C6107=1,'Data Transformation'!$G$3+0.5*'Data Transformation'!$W$25,IF(C6108=1,D6108-'Data Transformation'!$W$25,FALSE))</f>
        <v>0</v>
      </c>
      <c r="E6107" t="str">
        <f t="array" ref="E6107">IF(ISLOGICAL(D6107),"",FREQUENCY(IF('Data Transformation'!$B$425:$B$8425='Bin Analysis'!$B6099,'Data Transformation'!$G$425:$G$8425),D6107))</f>
        <v/>
      </c>
      <c r="F6107" t="str">
        <f t="shared" si="762"/>
        <v/>
      </c>
      <c r="G6107">
        <f>Weighting!$H$11</f>
        <v>0</v>
      </c>
      <c r="H6107">
        <f t="array" ref="H6107">FREQUENCY(IF('Data Transformation'!$B$4:$B$8425=B6099,'Data Transformation'!$G$4:$G$8425),'Bin Analysis'!$B6107)</f>
        <v>8</v>
      </c>
      <c r="I6107">
        <f t="shared" si="763"/>
        <v>4</v>
      </c>
      <c r="J6107">
        <f t="shared" si="764"/>
        <v>1</v>
      </c>
      <c r="K6107">
        <f>J6107*Weighting!$W$11</f>
        <v>3</v>
      </c>
      <c r="M6107" s="14"/>
    </row>
    <row r="6108" spans="1:25" x14ac:dyDescent="0.45">
      <c r="A6108" s="32">
        <f>IF(Weighting!$P$12&gt;0,B6108,"")</f>
        <v>0.96972357690000011</v>
      </c>
      <c r="B6108">
        <f>Weighting!$C$12</f>
        <v>0.96972357690000011</v>
      </c>
      <c r="C6108">
        <f>Weighting!$F$12</f>
        <v>0</v>
      </c>
      <c r="D6108">
        <f>IF(C6108=1,'Data Transformation'!$G$3+0.5*'Data Transformation'!$W$25,IF(C6109=1,D6109-'Data Transformation'!$W$25,FALSE))</f>
        <v>0.76999999999999991</v>
      </c>
      <c r="E6108">
        <f t="array" ref="E6108">IF(ISLOGICAL(D6108),"",FREQUENCY(IF('Data Transformation'!$B$425:$B$8425='Bin Analysis'!$B6099,'Data Transformation'!$G$425:$G$8425),D6108))</f>
        <v>4</v>
      </c>
      <c r="F6108" t="e">
        <f t="shared" si="762"/>
        <v>#VALUE!</v>
      </c>
      <c r="G6108">
        <f>Weighting!$H$12</f>
        <v>0</v>
      </c>
      <c r="H6108">
        <f t="array" ref="H6108">FREQUENCY(IF('Data Transformation'!$B$4:$B$8425=B6099,'Data Transformation'!$G$4:$G$8425),'Bin Analysis'!$B6108)</f>
        <v>16</v>
      </c>
      <c r="I6108">
        <f t="shared" si="763"/>
        <v>8</v>
      </c>
      <c r="J6108">
        <f t="shared" si="764"/>
        <v>1</v>
      </c>
      <c r="K6108">
        <f>J6108*Weighting!$W$12</f>
        <v>2</v>
      </c>
      <c r="M6108" s="14"/>
    </row>
    <row r="6109" spans="1:25" x14ac:dyDescent="0.45">
      <c r="A6109" s="32">
        <f>IF(Weighting!$P$13&gt;0,B6109,"")</f>
        <v>1.0753983736000001</v>
      </c>
      <c r="B6109">
        <f>Weighting!$C$13</f>
        <v>1.0753983736000001</v>
      </c>
      <c r="C6109">
        <f>Weighting!$F$13</f>
        <v>1</v>
      </c>
      <c r="D6109">
        <f>IF(C6109=1,'Data Transformation'!$G$3+0.5*'Data Transformation'!$W$25,IF(C6110=1,D6110-'Data Transformation'!$W$25,FALSE))</f>
        <v>1.17</v>
      </c>
      <c r="E6109">
        <f t="array" ref="E6109">IF(ISLOGICAL(D6109),"",FREQUENCY(IF('Data Transformation'!$B$425:$B$8425='Bin Analysis'!$B6099,'Data Transformation'!$G$425:$G$8425),D6109))</f>
        <v>18</v>
      </c>
      <c r="F6109">
        <f t="shared" si="762"/>
        <v>14</v>
      </c>
      <c r="G6109">
        <f>Weighting!$H$13</f>
        <v>0</v>
      </c>
      <c r="H6109">
        <f t="array" ref="H6109">FREQUENCY(IF('Data Transformation'!$B$4:$B$8425=B6099,'Data Transformation'!$G$4:$G$8425),'Bin Analysis'!$B6109)</f>
        <v>19</v>
      </c>
      <c r="I6109">
        <f t="shared" si="763"/>
        <v>3</v>
      </c>
      <c r="J6109">
        <f t="shared" si="764"/>
        <v>1</v>
      </c>
      <c r="K6109">
        <f>J6109*Weighting!$W$13</f>
        <v>1</v>
      </c>
      <c r="M6109" s="14"/>
    </row>
    <row r="6110" spans="1:25" x14ac:dyDescent="0.45">
      <c r="A6110" s="32">
        <f>IF(Weighting!$P$14&gt;0,B6110,"")</f>
        <v>1.1810731703000001</v>
      </c>
      <c r="B6110">
        <f>Weighting!$C$14</f>
        <v>1.1810731703000001</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19</v>
      </c>
      <c r="I6110">
        <f t="shared" si="763"/>
        <v>0</v>
      </c>
      <c r="J6110">
        <f t="shared" si="764"/>
        <v>0</v>
      </c>
      <c r="K6110">
        <f>J6110*Weighting!$W$14</f>
        <v>0</v>
      </c>
      <c r="M6110" s="14"/>
    </row>
    <row r="6111" spans="1:25" x14ac:dyDescent="0.45">
      <c r="A6111" s="32">
        <f>IF(Weighting!$P$15&gt;0,B6111,"")</f>
        <v>1.2867489670000001</v>
      </c>
      <c r="B6111">
        <f>Weighting!$C$15</f>
        <v>1.2867489670000001</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19</v>
      </c>
      <c r="I6111">
        <f t="shared" si="763"/>
        <v>0</v>
      </c>
      <c r="J6111">
        <f t="shared" si="764"/>
        <v>0</v>
      </c>
      <c r="K6111">
        <f>J6111*Weighting!$W$15</f>
        <v>0</v>
      </c>
      <c r="M6111" s="14"/>
    </row>
    <row r="6112" spans="1:25" x14ac:dyDescent="0.45">
      <c r="A6112" s="32" t="str">
        <f>IF(Weighting!$P$16&gt;0,B6112,"")</f>
        <v/>
      </c>
      <c r="B6112">
        <f>Weighting!$C$16</f>
        <v>1.3924227637000002</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19</v>
      </c>
      <c r="I6112">
        <f t="shared" si="763"/>
        <v>0</v>
      </c>
      <c r="J6112">
        <f t="shared" si="764"/>
        <v>0</v>
      </c>
      <c r="K6112">
        <f>J6112*Weighting!$W$16</f>
        <v>0</v>
      </c>
      <c r="M6112" s="14"/>
    </row>
    <row r="6113" spans="1:25" x14ac:dyDescent="0.45">
      <c r="A6113" s="32" t="str">
        <f>IF(Weighting!$P$17&gt;0,B6113,"")</f>
        <v/>
      </c>
      <c r="B6113">
        <f>Weighting!$C$17</f>
        <v>1.4980975604000002</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19</v>
      </c>
      <c r="I6113">
        <f t="shared" si="763"/>
        <v>0</v>
      </c>
      <c r="J6113">
        <f t="shared" si="764"/>
        <v>0</v>
      </c>
      <c r="K6113">
        <f>J6113*Weighting!$W$17</f>
        <v>0</v>
      </c>
      <c r="M6113" s="14"/>
    </row>
    <row r="6114" spans="1:25" x14ac:dyDescent="0.45">
      <c r="A6114" s="32" t="str">
        <f>IF(Weighting!$P$18&gt;0,B6114,"")</f>
        <v/>
      </c>
      <c r="B6114">
        <f>Weighting!$C$18</f>
        <v>1.6037723571000002</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19</v>
      </c>
      <c r="I6114">
        <f t="shared" si="763"/>
        <v>0</v>
      </c>
      <c r="J6114">
        <f t="shared" si="764"/>
        <v>0</v>
      </c>
      <c r="K6114">
        <f>J6114*Weighting!$W$18</f>
        <v>0</v>
      </c>
      <c r="M6114" s="14"/>
    </row>
    <row r="6115" spans="1:25" x14ac:dyDescent="0.45">
      <c r="A6115" s="32" t="str">
        <f>IF(Weighting!$P$19&gt;0,B6115,"")</f>
        <v/>
      </c>
      <c r="B6115">
        <f>Weighting!$C$19</f>
        <v>1.7094471538000002</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19</v>
      </c>
      <c r="I6115">
        <f t="shared" si="763"/>
        <v>0</v>
      </c>
      <c r="J6115">
        <f t="shared" si="764"/>
        <v>0</v>
      </c>
      <c r="K6115">
        <f>J6115*Weighting!$W$19</f>
        <v>0</v>
      </c>
      <c r="M6115" s="14"/>
    </row>
    <row r="6116" spans="1:25" x14ac:dyDescent="0.45">
      <c r="A6116" s="32" t="str">
        <f>IF(Weighting!$P$20&gt;0,B6116,"")</f>
        <v/>
      </c>
      <c r="B6116">
        <f>Weighting!$C$20</f>
        <v>1.8151219505000002</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19</v>
      </c>
      <c r="I6116">
        <f t="shared" si="763"/>
        <v>0</v>
      </c>
      <c r="J6116">
        <f t="shared" si="764"/>
        <v>0</v>
      </c>
      <c r="K6116">
        <f>J6116*Weighting!$W$20</f>
        <v>0</v>
      </c>
      <c r="M6116" s="14"/>
    </row>
    <row r="6117" spans="1:25" x14ac:dyDescent="0.45">
      <c r="A6117" s="32" t="str">
        <f>IF(Weighting!$P$21&gt;0,B6117,"")</f>
        <v/>
      </c>
      <c r="B6117">
        <f>Weighting!$C$21</f>
        <v>1.9207967472000003</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19</v>
      </c>
      <c r="I6117">
        <f t="shared" si="763"/>
        <v>0</v>
      </c>
      <c r="J6117">
        <f t="shared" si="764"/>
        <v>0</v>
      </c>
      <c r="K6117">
        <f>J6117*Weighting!$W$21</f>
        <v>0</v>
      </c>
      <c r="M6117" s="14"/>
    </row>
    <row r="6118" spans="1:25" x14ac:dyDescent="0.45">
      <c r="A6118" s="32" t="str">
        <f>IF(Weighting!$P$22&gt;0,B6118,"")</f>
        <v/>
      </c>
      <c r="B6118">
        <f>Weighting!$C$22</f>
        <v>2.0264715439000001</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19</v>
      </c>
      <c r="I6118">
        <f t="shared" si="763"/>
        <v>0</v>
      </c>
      <c r="J6118">
        <f t="shared" si="764"/>
        <v>0</v>
      </c>
      <c r="K6118">
        <f>J6118*Weighting!$W$22</f>
        <v>0</v>
      </c>
      <c r="M6118" s="14"/>
    </row>
    <row r="6119" spans="1:25" x14ac:dyDescent="0.45">
      <c r="A6119" s="32" t="str">
        <f>IF(Weighting!$P$23&gt;0,B6119,"")</f>
        <v/>
      </c>
      <c r="B6119">
        <f>Weighting!$C$23</f>
        <v>2.1321463405999999</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19</v>
      </c>
      <c r="I6119">
        <f t="shared" si="763"/>
        <v>0</v>
      </c>
      <c r="J6119">
        <f t="shared" si="764"/>
        <v>0</v>
      </c>
      <c r="K6119">
        <f>J6119*Weighting!$W$23</f>
        <v>0</v>
      </c>
      <c r="M6119" s="14"/>
    </row>
    <row r="6120" spans="1:25" x14ac:dyDescent="0.45">
      <c r="A6120" s="32" t="str">
        <f>IF(Weighting!$P$24&gt;0,B6120,"")</f>
        <v/>
      </c>
      <c r="B6120">
        <f>Weighting!$C$24</f>
        <v>2.2378211372999997</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19</v>
      </c>
      <c r="I6120">
        <f t="shared" si="763"/>
        <v>0</v>
      </c>
      <c r="J6120">
        <f t="shared" si="764"/>
        <v>0</v>
      </c>
      <c r="K6120">
        <f>J6120*Weighting!$W$24</f>
        <v>0</v>
      </c>
      <c r="M6120" s="14"/>
    </row>
    <row r="6121" spans="1:25" x14ac:dyDescent="0.45">
      <c r="A6121" s="32" t="str">
        <f>IF(Weighting!$P$25&gt;0,B6121,"")</f>
        <v/>
      </c>
      <c r="B6121">
        <f>Weighting!$C$25</f>
        <v>2.3434959339999994</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19</v>
      </c>
      <c r="I6121">
        <f t="shared" si="763"/>
        <v>0</v>
      </c>
      <c r="J6121">
        <f t="shared" si="764"/>
        <v>0</v>
      </c>
      <c r="K6121">
        <f>J6121*Weighting!$W$25</f>
        <v>0</v>
      </c>
      <c r="M6121" s="14"/>
    </row>
    <row r="6122" spans="1:25" x14ac:dyDescent="0.45">
      <c r="N6122" s="57"/>
      <c r="O6122"/>
      <c r="P6122"/>
      <c r="Q6122"/>
      <c r="R6122"/>
    </row>
    <row r="6123" spans="1:25" ht="23.15" x14ac:dyDescent="0.6">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18</v>
      </c>
      <c r="N6123" s="27">
        <f>IF('Input and Summary Results'!$J$16="minimum",'Bin Analysis'!X6124/(M6123-1),'Bin Analysis'!Y6123/('Bin Analysis'!M6123-1))</f>
        <v>0</v>
      </c>
      <c r="O6123" s="27">
        <f>IF(M6123=FALSE,NA(),(VLOOKUP(1,C6126:K6145,4,FALSE))/(M6123-1))</f>
        <v>0.88235294117647056</v>
      </c>
      <c r="P6123" s="27">
        <f>IF(M6123=FALSE,NA(),SUM(J6126:J6145)/Weighting!$S$5)</f>
        <v>0.6</v>
      </c>
      <c r="Q6123" s="27">
        <f>IF(M6123=FALSE,NA(),SUM(K6126:K6145)/Weighting!$S$6)</f>
        <v>0.60869565217391308</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17</v>
      </c>
      <c r="Y6123" s="2" cm="2">
        <f t="array" ref="Y6123:Y6124">FREQUENCY(IF('Data Transformation'!$B$425:$B$6424='Bin Analysis'!L6123,'Data Transformation'!$G$425:$G$6424),'Data Transformation'!$U$12)</f>
        <v>2</v>
      </c>
    </row>
    <row r="6124" spans="1:25" x14ac:dyDescent="0.45">
      <c r="A6124" s="14" t="s">
        <v>67</v>
      </c>
      <c r="B6124" t="s">
        <v>47</v>
      </c>
      <c r="C6124" t="s">
        <v>5</v>
      </c>
      <c r="D6124" t="s">
        <v>100</v>
      </c>
      <c r="E6124" t="s">
        <v>101</v>
      </c>
      <c r="F6124" t="s">
        <v>102</v>
      </c>
      <c r="G6124" t="s">
        <v>70</v>
      </c>
      <c r="H6124" t="s">
        <v>31</v>
      </c>
      <c r="I6124" t="s">
        <v>32</v>
      </c>
      <c r="J6124" t="s">
        <v>46</v>
      </c>
      <c r="K6124" s="14" t="s">
        <v>45</v>
      </c>
      <c r="M6124" s="14"/>
      <c r="X6124" s="2">
        <v>0</v>
      </c>
      <c r="Y6124" s="2">
        <v>15</v>
      </c>
    </row>
    <row r="6125" spans="1:25" x14ac:dyDescent="0.4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45">
      <c r="A6126" s="32">
        <f>IF(Weighting!$P$6&gt;0,B6126,"")</f>
        <v>0.3356747967</v>
      </c>
      <c r="B6126">
        <f>Weighting!$C$6</f>
        <v>0.3356747967</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45">
      <c r="A6127" s="32">
        <f>IF(Weighting!$P$7&gt;0,B6127,"")</f>
        <v>0.44134959340000002</v>
      </c>
      <c r="B6127">
        <f>Weighting!$C$7</f>
        <v>0.44134959340000002</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0</v>
      </c>
      <c r="I6127">
        <f t="shared" ref="I6127:I6145" si="766">H6127-H6126</f>
        <v>0</v>
      </c>
      <c r="J6127">
        <f>IF(I6127=0,0,1)</f>
        <v>0</v>
      </c>
      <c r="K6127">
        <f>J6127*Weighting!$W$7</f>
        <v>0</v>
      </c>
      <c r="M6127" s="14"/>
    </row>
    <row r="6128" spans="1:25" x14ac:dyDescent="0.45">
      <c r="A6128" s="32">
        <f>IF(Weighting!$P$8&gt;0,B6128,"")</f>
        <v>0.54702439010000004</v>
      </c>
      <c r="B6128">
        <f>Weighting!$C$8</f>
        <v>0.54702439010000004</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1</v>
      </c>
      <c r="I6128">
        <f t="shared" si="766"/>
        <v>1</v>
      </c>
      <c r="J6128">
        <f t="shared" ref="J6128:J6145" si="767">IF(I6128=0,0,1)</f>
        <v>1</v>
      </c>
      <c r="K6128">
        <f>J6128*Weighting!$W$8</f>
        <v>3</v>
      </c>
      <c r="M6128" s="14"/>
    </row>
    <row r="6129" spans="1:13" x14ac:dyDescent="0.45">
      <c r="A6129" s="32">
        <f>IF(Weighting!$P$9&gt;0,B6129,"")</f>
        <v>0.65269918680000005</v>
      </c>
      <c r="B6129" s="50">
        <f>Weighting!$C$9</f>
        <v>0.65269918680000005</v>
      </c>
      <c r="C6129">
        <f>Weighting!$F$9</f>
        <v>0</v>
      </c>
      <c r="D6129" t="b">
        <f>IF(C6129=1,'Data Transformation'!$G$3+0.5*'Data Transformation'!$W$25,IF(C6130=1,D6130-'Data Transformation'!$W$25,FALSE))</f>
        <v>0</v>
      </c>
      <c r="E6129" t="str">
        <f t="array" ref="E6129">IF(ISLOGICAL(D6129),"",FREQUENCY(IF('Data Transformation'!$B$425:$B$8425='Bin Analysis'!$B6123,'Data Transformation'!$G$425:$G$8425),D6129))</f>
        <v/>
      </c>
      <c r="F6129" t="str">
        <f t="shared" si="765"/>
        <v/>
      </c>
      <c r="G6129">
        <f>Weighting!$H$9</f>
        <v>0</v>
      </c>
      <c r="H6129">
        <f t="array" ref="H6129">FREQUENCY(IF('Data Transformation'!$B$4:$B$8425=B6123,'Data Transformation'!$G$4:$G$8425),'Bin Analysis'!$B6129)</f>
        <v>1</v>
      </c>
      <c r="I6129">
        <f t="shared" si="766"/>
        <v>0</v>
      </c>
      <c r="J6129">
        <f t="shared" si="767"/>
        <v>0</v>
      </c>
      <c r="K6129">
        <f>J6129*Weighting!$W$9</f>
        <v>0</v>
      </c>
      <c r="M6129" s="14"/>
    </row>
    <row r="6130" spans="1:13" x14ac:dyDescent="0.45">
      <c r="A6130" s="32">
        <f>IF(Weighting!$P$10&gt;0,B6130,"")</f>
        <v>0.75837398350000007</v>
      </c>
      <c r="B6130">
        <f>Weighting!$C$10</f>
        <v>0.75837398350000007</v>
      </c>
      <c r="C6130">
        <f>Weighting!$F$10</f>
        <v>0</v>
      </c>
      <c r="D6130" t="b">
        <f>IF(C6130=1,'Data Transformation'!$G$3+0.5*'Data Transformation'!$W$25,IF(C6131=1,D6131-'Data Transformation'!$W$25,FALSE))</f>
        <v>0</v>
      </c>
      <c r="E6130" t="str">
        <f t="array" ref="E6130">IF(ISLOGICAL(D6130),"",FREQUENCY(IF('Data Transformation'!$B$425:$B$8425='Bin Analysis'!$B6123,'Data Transformation'!$G$425:$G$8425),D6130))</f>
        <v/>
      </c>
      <c r="F6130" t="str">
        <f t="shared" si="765"/>
        <v/>
      </c>
      <c r="G6130">
        <f>Weighting!$H$10</f>
        <v>0</v>
      </c>
      <c r="H6130">
        <f t="array" ref="H6130">FREQUENCY(IF('Data Transformation'!$B$4:$B$8425=B6123,'Data Transformation'!$G$4:$G$8425),'Bin Analysis'!$B6130)</f>
        <v>2</v>
      </c>
      <c r="I6130">
        <f t="shared" si="766"/>
        <v>1</v>
      </c>
      <c r="J6130">
        <f t="shared" si="767"/>
        <v>1</v>
      </c>
      <c r="K6130">
        <f>J6130*Weighting!$W$10</f>
        <v>3</v>
      </c>
      <c r="M6130" s="14"/>
    </row>
    <row r="6131" spans="1:13" x14ac:dyDescent="0.45">
      <c r="A6131" s="32">
        <f>IF(Weighting!$P$11&gt;0,B6131,"")</f>
        <v>0.86404878020000009</v>
      </c>
      <c r="B6131">
        <f>Weighting!$C$11</f>
        <v>0.86404878020000009</v>
      </c>
      <c r="C6131">
        <f>Weighting!$F$11</f>
        <v>0</v>
      </c>
      <c r="D6131" t="b">
        <f>IF(C6131=1,'Data Transformation'!$G$3+0.5*'Data Transformation'!$W$25,IF(C6132=1,D6132-'Data Transformation'!$W$25,FALSE))</f>
        <v>0</v>
      </c>
      <c r="E6131" t="str">
        <f t="array" ref="E6131">IF(ISLOGICAL(D6131),"",FREQUENCY(IF('Data Transformation'!$B$425:$B$8425='Bin Analysis'!$B6123,'Data Transformation'!$G$425:$G$8425),D6131))</f>
        <v/>
      </c>
      <c r="F6131" t="str">
        <f t="shared" si="765"/>
        <v/>
      </c>
      <c r="G6131">
        <f>Weighting!$H$11</f>
        <v>0</v>
      </c>
      <c r="H6131">
        <f t="array" ref="H6131">FREQUENCY(IF('Data Transformation'!$B$4:$B$8425=B6123,'Data Transformation'!$G$4:$G$8425),'Bin Analysis'!$B6131)</f>
        <v>4</v>
      </c>
      <c r="I6131">
        <f t="shared" si="766"/>
        <v>2</v>
      </c>
      <c r="J6131">
        <f t="shared" si="767"/>
        <v>1</v>
      </c>
      <c r="K6131">
        <f>J6131*Weighting!$W$11</f>
        <v>3</v>
      </c>
      <c r="M6131" s="14"/>
    </row>
    <row r="6132" spans="1:13" x14ac:dyDescent="0.45">
      <c r="A6132" s="32">
        <f>IF(Weighting!$P$12&gt;0,B6132,"")</f>
        <v>0.96972357690000011</v>
      </c>
      <c r="B6132">
        <f>Weighting!$C$12</f>
        <v>0.96972357690000011</v>
      </c>
      <c r="C6132">
        <f>Weighting!$F$12</f>
        <v>0</v>
      </c>
      <c r="D6132">
        <f>IF(C6132=1,'Data Transformation'!$G$3+0.5*'Data Transformation'!$W$25,IF(C6133=1,D6133-'Data Transformation'!$W$25,FALSE))</f>
        <v>0.76999999999999991</v>
      </c>
      <c r="E6132">
        <f t="array" ref="E6132">IF(ISLOGICAL(D6132),"",FREQUENCY(IF('Data Transformation'!$B$425:$B$8425='Bin Analysis'!$B6123,'Data Transformation'!$G$425:$G$8425),D6132))</f>
        <v>2</v>
      </c>
      <c r="F6132" t="e">
        <f t="shared" si="765"/>
        <v>#VALUE!</v>
      </c>
      <c r="G6132">
        <f>Weighting!$H$12</f>
        <v>0</v>
      </c>
      <c r="H6132">
        <f t="array" ref="H6132">FREQUENCY(IF('Data Transformation'!$B$4:$B$8425=B6123,'Data Transformation'!$G$4:$G$8425),'Bin Analysis'!$B6132)</f>
        <v>7</v>
      </c>
      <c r="I6132">
        <f t="shared" si="766"/>
        <v>3</v>
      </c>
      <c r="J6132">
        <f t="shared" si="767"/>
        <v>1</v>
      </c>
      <c r="K6132">
        <f>J6132*Weighting!$W$12</f>
        <v>2</v>
      </c>
      <c r="M6132" s="14"/>
    </row>
    <row r="6133" spans="1:13" x14ac:dyDescent="0.45">
      <c r="A6133" s="32">
        <f>IF(Weighting!$P$13&gt;0,B6133,"")</f>
        <v>1.0753983736000001</v>
      </c>
      <c r="B6133">
        <f>Weighting!$C$13</f>
        <v>1.0753983736000001</v>
      </c>
      <c r="C6133">
        <f>Weighting!$F$13</f>
        <v>1</v>
      </c>
      <c r="D6133">
        <f>IF(C6133=1,'Data Transformation'!$G$3+0.5*'Data Transformation'!$W$25,IF(C6134=1,D6134-'Data Transformation'!$W$25,FALSE))</f>
        <v>1.17</v>
      </c>
      <c r="E6133">
        <f t="array" ref="E6133">IF(ISLOGICAL(D6133),"",FREQUENCY(IF('Data Transformation'!$B$425:$B$8425='Bin Analysis'!$B6123,'Data Transformation'!$G$425:$G$8425),D6133))</f>
        <v>17</v>
      </c>
      <c r="F6133">
        <f t="shared" si="765"/>
        <v>15</v>
      </c>
      <c r="G6133">
        <f>Weighting!$H$13</f>
        <v>0</v>
      </c>
      <c r="H6133">
        <f t="array" ref="H6133">FREQUENCY(IF('Data Transformation'!$B$4:$B$8425=B6123,'Data Transformation'!$G$4:$G$8425),'Bin Analysis'!$B6133)</f>
        <v>17</v>
      </c>
      <c r="I6133">
        <f t="shared" si="766"/>
        <v>10</v>
      </c>
      <c r="J6133">
        <f t="shared" si="767"/>
        <v>1</v>
      </c>
      <c r="K6133">
        <f>J6133*Weighting!$W$13</f>
        <v>1</v>
      </c>
      <c r="M6133" s="14"/>
    </row>
    <row r="6134" spans="1:13" x14ac:dyDescent="0.45">
      <c r="A6134" s="32">
        <f>IF(Weighting!$P$14&gt;0,B6134,"")</f>
        <v>1.1810731703000001</v>
      </c>
      <c r="B6134">
        <f>Weighting!$C$14</f>
        <v>1.1810731703000001</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18</v>
      </c>
      <c r="I6134">
        <f t="shared" si="766"/>
        <v>1</v>
      </c>
      <c r="J6134">
        <f t="shared" si="767"/>
        <v>1</v>
      </c>
      <c r="K6134">
        <f>J6134*Weighting!$W$14</f>
        <v>2</v>
      </c>
      <c r="M6134" s="14"/>
    </row>
    <row r="6135" spans="1:13" x14ac:dyDescent="0.45">
      <c r="A6135" s="32">
        <f>IF(Weighting!$P$15&gt;0,B6135,"")</f>
        <v>1.2867489670000001</v>
      </c>
      <c r="B6135">
        <f>Weighting!$C$15</f>
        <v>1.2867489670000001</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18</v>
      </c>
      <c r="I6135">
        <f t="shared" si="766"/>
        <v>0</v>
      </c>
      <c r="J6135">
        <f t="shared" si="767"/>
        <v>0</v>
      </c>
      <c r="K6135">
        <f>J6135*Weighting!$W$15</f>
        <v>0</v>
      </c>
      <c r="M6135" s="14"/>
    </row>
    <row r="6136" spans="1:13" x14ac:dyDescent="0.45">
      <c r="A6136" s="32" t="str">
        <f>IF(Weighting!$P$16&gt;0,B6136,"")</f>
        <v/>
      </c>
      <c r="B6136">
        <f>Weighting!$C$16</f>
        <v>1.3924227637000002</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18</v>
      </c>
      <c r="I6136">
        <f t="shared" si="766"/>
        <v>0</v>
      </c>
      <c r="J6136">
        <f t="shared" si="767"/>
        <v>0</v>
      </c>
      <c r="K6136">
        <f>J6136*Weighting!$W$16</f>
        <v>0</v>
      </c>
      <c r="M6136" s="14"/>
    </row>
    <row r="6137" spans="1:13" x14ac:dyDescent="0.45">
      <c r="A6137" s="32" t="str">
        <f>IF(Weighting!$P$17&gt;0,B6137,"")</f>
        <v/>
      </c>
      <c r="B6137">
        <f>Weighting!$C$17</f>
        <v>1.4980975604000002</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18</v>
      </c>
      <c r="I6137">
        <f t="shared" si="766"/>
        <v>0</v>
      </c>
      <c r="J6137">
        <f t="shared" si="767"/>
        <v>0</v>
      </c>
      <c r="K6137">
        <f>J6137*Weighting!$W$17</f>
        <v>0</v>
      </c>
      <c r="M6137" s="14"/>
    </row>
    <row r="6138" spans="1:13" x14ac:dyDescent="0.45">
      <c r="A6138" s="32" t="str">
        <f>IF(Weighting!$P$18&gt;0,B6138,"")</f>
        <v/>
      </c>
      <c r="B6138">
        <f>Weighting!$C$18</f>
        <v>1.6037723571000002</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18</v>
      </c>
      <c r="I6138">
        <f t="shared" si="766"/>
        <v>0</v>
      </c>
      <c r="J6138">
        <f t="shared" si="767"/>
        <v>0</v>
      </c>
      <c r="K6138">
        <f>J6138*Weighting!$W$18</f>
        <v>0</v>
      </c>
      <c r="M6138" s="14"/>
    </row>
    <row r="6139" spans="1:13" x14ac:dyDescent="0.45">
      <c r="A6139" s="32" t="str">
        <f>IF(Weighting!$P$19&gt;0,B6139,"")</f>
        <v/>
      </c>
      <c r="B6139">
        <f>Weighting!$C$19</f>
        <v>1.7094471538000002</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18</v>
      </c>
      <c r="I6139">
        <f t="shared" si="766"/>
        <v>0</v>
      </c>
      <c r="J6139">
        <f t="shared" si="767"/>
        <v>0</v>
      </c>
      <c r="K6139">
        <f>J6139*Weighting!$W$19</f>
        <v>0</v>
      </c>
      <c r="M6139" s="14"/>
    </row>
    <row r="6140" spans="1:13" x14ac:dyDescent="0.45">
      <c r="A6140" s="32" t="str">
        <f>IF(Weighting!$P$20&gt;0,B6140,"")</f>
        <v/>
      </c>
      <c r="B6140">
        <f>Weighting!$C$20</f>
        <v>1.8151219505000002</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18</v>
      </c>
      <c r="I6140">
        <f t="shared" si="766"/>
        <v>0</v>
      </c>
      <c r="J6140">
        <f t="shared" si="767"/>
        <v>0</v>
      </c>
      <c r="K6140">
        <f>J6140*Weighting!$W$20</f>
        <v>0</v>
      </c>
      <c r="M6140" s="14"/>
    </row>
    <row r="6141" spans="1:13" x14ac:dyDescent="0.45">
      <c r="A6141" s="32" t="str">
        <f>IF(Weighting!$P$21&gt;0,B6141,"")</f>
        <v/>
      </c>
      <c r="B6141">
        <f>Weighting!$C$21</f>
        <v>1.9207967472000003</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18</v>
      </c>
      <c r="I6141">
        <f t="shared" si="766"/>
        <v>0</v>
      </c>
      <c r="J6141">
        <f t="shared" si="767"/>
        <v>0</v>
      </c>
      <c r="K6141">
        <f>J6141*Weighting!$W$21</f>
        <v>0</v>
      </c>
      <c r="M6141" s="14"/>
    </row>
    <row r="6142" spans="1:13" x14ac:dyDescent="0.45">
      <c r="A6142" s="32" t="str">
        <f>IF(Weighting!$P$22&gt;0,B6142,"")</f>
        <v/>
      </c>
      <c r="B6142">
        <f>Weighting!$C$22</f>
        <v>2.0264715439000001</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18</v>
      </c>
      <c r="I6142">
        <f t="shared" si="766"/>
        <v>0</v>
      </c>
      <c r="J6142">
        <f t="shared" si="767"/>
        <v>0</v>
      </c>
      <c r="K6142">
        <f>J6142*Weighting!$W$22</f>
        <v>0</v>
      </c>
      <c r="M6142" s="14"/>
    </row>
    <row r="6143" spans="1:13" x14ac:dyDescent="0.45">
      <c r="A6143" s="32" t="str">
        <f>IF(Weighting!$P$23&gt;0,B6143,"")</f>
        <v/>
      </c>
      <c r="B6143">
        <f>Weighting!$C$23</f>
        <v>2.1321463405999999</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18</v>
      </c>
      <c r="I6143">
        <f t="shared" si="766"/>
        <v>0</v>
      </c>
      <c r="J6143">
        <f t="shared" si="767"/>
        <v>0</v>
      </c>
      <c r="K6143">
        <f>J6143*Weighting!$W$23</f>
        <v>0</v>
      </c>
      <c r="M6143" s="14"/>
    </row>
    <row r="6144" spans="1:13" x14ac:dyDescent="0.45">
      <c r="A6144" s="32" t="str">
        <f>IF(Weighting!$P$24&gt;0,B6144,"")</f>
        <v/>
      </c>
      <c r="B6144">
        <f>Weighting!$C$24</f>
        <v>2.2378211372999997</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18</v>
      </c>
      <c r="I6144">
        <f t="shared" si="766"/>
        <v>0</v>
      </c>
      <c r="J6144">
        <f t="shared" si="767"/>
        <v>0</v>
      </c>
      <c r="K6144">
        <f>J6144*Weighting!$W$24</f>
        <v>0</v>
      </c>
      <c r="M6144" s="14"/>
    </row>
    <row r="6145" spans="1:25" x14ac:dyDescent="0.45">
      <c r="A6145" s="32" t="str">
        <f>IF(Weighting!$P$25&gt;0,B6145,"")</f>
        <v/>
      </c>
      <c r="B6145">
        <f>Weighting!$C$25</f>
        <v>2.3434959339999994</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18</v>
      </c>
      <c r="I6145">
        <f t="shared" si="766"/>
        <v>0</v>
      </c>
      <c r="J6145">
        <f t="shared" si="767"/>
        <v>0</v>
      </c>
      <c r="K6145">
        <f>J6145*Weighting!$W$25</f>
        <v>0</v>
      </c>
      <c r="M6145" s="14"/>
    </row>
    <row r="6146" spans="1:25" x14ac:dyDescent="0.45">
      <c r="O6146"/>
      <c r="P6146"/>
      <c r="Q6146"/>
      <c r="R6146"/>
    </row>
    <row r="6147" spans="1:25" ht="23.15" x14ac:dyDescent="0.6">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20</v>
      </c>
      <c r="N6147" s="27">
        <f>IF('Input and Summary Results'!$J$16="minimum",'Bin Analysis'!X6148/(M6147-1),'Bin Analysis'!Y6147/('Bin Analysis'!M6147-1))</f>
        <v>0</v>
      </c>
      <c r="O6147" s="27">
        <f>IF(M6147=FALSE,NA(),(VLOOKUP(1,C6150:K6169,4,FALSE))/(M6147-1))</f>
        <v>0.15789473684210525</v>
      </c>
      <c r="P6147" s="27">
        <f>IF(M6147=FALSE,NA(),SUM(J6150:J6169)/Weighting!$S$5)</f>
        <v>0.8</v>
      </c>
      <c r="Q6147" s="27">
        <f>IF(M6147=FALSE,NA(),SUM(K6150:K6169)/Weighting!$S$6)</f>
        <v>0.78260869565217395</v>
      </c>
      <c r="R6147" s="27">
        <f>IF(M6147=FALSE,NA(),(VLOOKUP(1,G6150:K6169,3,FALSE))/(M6147-1))</f>
        <v>0.42105263157894735</v>
      </c>
      <c r="S6147" s="22" t="str">
        <f>IF(M6147=FALSE,NA(),IF(SUM(J6150:J6169)=2,"yes","no"))</f>
        <v>no</v>
      </c>
      <c r="X6147" s="2" cm="2">
        <f t="array" ref="X6147:X6148">FREQUENCY(IF('Data Transformation'!$B$425:$B$6424='Bin Analysis'!L6147,'Data Transformation'!$G$425:$G$6424),'Data Transformation'!$U$11)</f>
        <v>19</v>
      </c>
      <c r="Y6147" s="2" cm="2">
        <f t="array" ref="Y6147:Y6148">FREQUENCY(IF('Data Transformation'!$B$425:$B$6424='Bin Analysis'!L6147,'Data Transformation'!$G$425:$G$6424),'Data Transformation'!$U$12)</f>
        <v>16</v>
      </c>
    </row>
    <row r="6148" spans="1:25" x14ac:dyDescent="0.45">
      <c r="A6148" s="14" t="s">
        <v>67</v>
      </c>
      <c r="B6148" t="s">
        <v>47</v>
      </c>
      <c r="C6148" t="s">
        <v>5</v>
      </c>
      <c r="D6148" t="s">
        <v>100</v>
      </c>
      <c r="E6148" t="s">
        <v>101</v>
      </c>
      <c r="F6148" t="s">
        <v>102</v>
      </c>
      <c r="G6148" t="s">
        <v>70</v>
      </c>
      <c r="H6148" t="s">
        <v>31</v>
      </c>
      <c r="I6148" t="s">
        <v>32</v>
      </c>
      <c r="J6148" t="s">
        <v>46</v>
      </c>
      <c r="K6148" s="14" t="s">
        <v>45</v>
      </c>
      <c r="M6148" s="14"/>
      <c r="X6148" s="2">
        <v>0</v>
      </c>
      <c r="Y6148" s="2">
        <v>3</v>
      </c>
    </row>
    <row r="6149" spans="1:25" x14ac:dyDescent="0.4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45">
      <c r="A6150" s="32">
        <f>IF(Weighting!$P$6&gt;0,B6150,"")</f>
        <v>0.3356747967</v>
      </c>
      <c r="B6150">
        <f>Weighting!$C$6</f>
        <v>0.3356747967</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8</v>
      </c>
      <c r="I6150">
        <f>H6150-H6149</f>
        <v>8</v>
      </c>
      <c r="J6150">
        <f>IF(I6150=0,0,1)</f>
        <v>1</v>
      </c>
      <c r="K6150">
        <f>J6150*Weighting!$W$6</f>
        <v>1</v>
      </c>
      <c r="M6150" s="14"/>
    </row>
    <row r="6151" spans="1:25" x14ac:dyDescent="0.45">
      <c r="A6151" s="32">
        <f>IF(Weighting!$P$7&gt;0,B6151,"")</f>
        <v>0.44134959340000002</v>
      </c>
      <c r="B6151">
        <f>Weighting!$C$7</f>
        <v>0.44134959340000002</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9</v>
      </c>
      <c r="I6151">
        <f t="shared" ref="I6151:I6169" si="769">H6151-H6150</f>
        <v>1</v>
      </c>
      <c r="J6151">
        <f>IF(I6151=0,0,1)</f>
        <v>1</v>
      </c>
      <c r="K6151">
        <f>J6151*Weighting!$W$7</f>
        <v>2</v>
      </c>
      <c r="M6151" s="14"/>
    </row>
    <row r="6152" spans="1:25" x14ac:dyDescent="0.45">
      <c r="A6152" s="32">
        <f>IF(Weighting!$P$8&gt;0,B6152,"")</f>
        <v>0.54702439010000004</v>
      </c>
      <c r="B6152">
        <f>Weighting!$C$8</f>
        <v>0.54702439010000004</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13</v>
      </c>
      <c r="I6152">
        <f t="shared" si="769"/>
        <v>4</v>
      </c>
      <c r="J6152">
        <f t="shared" ref="J6152:J6169" si="770">IF(I6152=0,0,1)</f>
        <v>1</v>
      </c>
      <c r="K6152">
        <f>J6152*Weighting!$W$8</f>
        <v>3</v>
      </c>
      <c r="M6152" s="14"/>
    </row>
    <row r="6153" spans="1:25" x14ac:dyDescent="0.45">
      <c r="A6153" s="32">
        <f>IF(Weighting!$P$9&gt;0,B6153,"")</f>
        <v>0.65269918680000005</v>
      </c>
      <c r="B6153" s="50">
        <f>Weighting!$C$9</f>
        <v>0.65269918680000005</v>
      </c>
      <c r="C6153">
        <f>Weighting!$F$9</f>
        <v>0</v>
      </c>
      <c r="D6153" t="b">
        <f>IF(C6153=1,'Data Transformation'!$G$3+0.5*'Data Transformation'!$W$25,IF(C6154=1,D6154-'Data Transformation'!$W$25,FALSE))</f>
        <v>0</v>
      </c>
      <c r="E6153" t="str">
        <f t="array" ref="E6153">IF(ISLOGICAL(D6153),"",FREQUENCY(IF('Data Transformation'!$B$425:$B$8425='Bin Analysis'!$B6147,'Data Transformation'!$G$425:$G$8425),D6153))</f>
        <v/>
      </c>
      <c r="F6153" t="str">
        <f t="shared" si="768"/>
        <v/>
      </c>
      <c r="G6153">
        <f>Weighting!$H$9</f>
        <v>0</v>
      </c>
      <c r="H6153">
        <f t="array" ref="H6153">FREQUENCY(IF('Data Transformation'!$B$4:$B$8425=B6147,'Data Transformation'!$G$4:$G$8425),'Bin Analysis'!$B6153)</f>
        <v>14</v>
      </c>
      <c r="I6153">
        <f t="shared" si="769"/>
        <v>1</v>
      </c>
      <c r="J6153">
        <f t="shared" si="770"/>
        <v>1</v>
      </c>
      <c r="K6153">
        <f>J6153*Weighting!$W$9</f>
        <v>3</v>
      </c>
      <c r="M6153" s="14"/>
    </row>
    <row r="6154" spans="1:25" x14ac:dyDescent="0.45">
      <c r="A6154" s="32">
        <f>IF(Weighting!$P$10&gt;0,B6154,"")</f>
        <v>0.75837398350000007</v>
      </c>
      <c r="B6154">
        <f>Weighting!$C$10</f>
        <v>0.75837398350000007</v>
      </c>
      <c r="C6154">
        <f>Weighting!$F$10</f>
        <v>0</v>
      </c>
      <c r="D6154" t="b">
        <f>IF(C6154=1,'Data Transformation'!$G$3+0.5*'Data Transformation'!$W$25,IF(C6155=1,D6155-'Data Transformation'!$W$25,FALSE))</f>
        <v>0</v>
      </c>
      <c r="E6154" t="str">
        <f t="array" ref="E6154">IF(ISLOGICAL(D6154),"",FREQUENCY(IF('Data Transformation'!$B$425:$B$8425='Bin Analysis'!$B6147,'Data Transformation'!$G$425:$G$8425),D6154))</f>
        <v/>
      </c>
      <c r="F6154" t="str">
        <f t="shared" si="768"/>
        <v/>
      </c>
      <c r="G6154">
        <f>Weighting!$H$10</f>
        <v>0</v>
      </c>
      <c r="H6154">
        <f t="array" ref="H6154">FREQUENCY(IF('Data Transformation'!$B$4:$B$8425=B6147,'Data Transformation'!$G$4:$G$8425),'Bin Analysis'!$B6154)</f>
        <v>15</v>
      </c>
      <c r="I6154">
        <f t="shared" si="769"/>
        <v>1</v>
      </c>
      <c r="J6154">
        <f t="shared" si="770"/>
        <v>1</v>
      </c>
      <c r="K6154">
        <f>J6154*Weighting!$W$10</f>
        <v>3</v>
      </c>
      <c r="M6154" s="14"/>
    </row>
    <row r="6155" spans="1:25" x14ac:dyDescent="0.45">
      <c r="A6155" s="32">
        <f>IF(Weighting!$P$11&gt;0,B6155,"")</f>
        <v>0.86404878020000009</v>
      </c>
      <c r="B6155">
        <f>Weighting!$C$11</f>
        <v>0.86404878020000009</v>
      </c>
      <c r="C6155">
        <f>Weighting!$F$11</f>
        <v>0</v>
      </c>
      <c r="D6155" t="b">
        <f>IF(C6155=1,'Data Transformation'!$G$3+0.5*'Data Transformation'!$W$25,IF(C6156=1,D6156-'Data Transformation'!$W$25,FALSE))</f>
        <v>0</v>
      </c>
      <c r="E6155" t="str">
        <f t="array" ref="E6155">IF(ISLOGICAL(D6155),"",FREQUENCY(IF('Data Transformation'!$B$425:$B$8425='Bin Analysis'!$B6147,'Data Transformation'!$G$425:$G$8425),D6155))</f>
        <v/>
      </c>
      <c r="F6155" t="str">
        <f t="shared" si="768"/>
        <v/>
      </c>
      <c r="G6155">
        <f>Weighting!$H$11</f>
        <v>0</v>
      </c>
      <c r="H6155">
        <f t="array" ref="H6155">FREQUENCY(IF('Data Transformation'!$B$4:$B$8425=B6147,'Data Transformation'!$G$4:$G$8425),'Bin Analysis'!$B6155)</f>
        <v>17</v>
      </c>
      <c r="I6155">
        <f t="shared" si="769"/>
        <v>2</v>
      </c>
      <c r="J6155">
        <f t="shared" si="770"/>
        <v>1</v>
      </c>
      <c r="K6155">
        <f>J6155*Weighting!$W$11</f>
        <v>3</v>
      </c>
      <c r="M6155" s="14"/>
    </row>
    <row r="6156" spans="1:25" x14ac:dyDescent="0.45">
      <c r="A6156" s="32">
        <f>IF(Weighting!$P$12&gt;0,B6156,"")</f>
        <v>0.96972357690000011</v>
      </c>
      <c r="B6156">
        <f>Weighting!$C$12</f>
        <v>0.96972357690000011</v>
      </c>
      <c r="C6156">
        <f>Weighting!$F$12</f>
        <v>0</v>
      </c>
      <c r="D6156">
        <f>IF(C6156=1,'Data Transformation'!$G$3+0.5*'Data Transformation'!$W$25,IF(C6157=1,D6157-'Data Transformation'!$W$25,FALSE))</f>
        <v>0.76999999999999991</v>
      </c>
      <c r="E6156">
        <f t="array" ref="E6156">IF(ISLOGICAL(D6156),"",FREQUENCY(IF('Data Transformation'!$B$425:$B$8425='Bin Analysis'!$B6147,'Data Transformation'!$G$425:$G$8425),D6156))</f>
        <v>16</v>
      </c>
      <c r="F6156" t="e">
        <f t="shared" si="768"/>
        <v>#VALUE!</v>
      </c>
      <c r="G6156">
        <f>Weighting!$H$12</f>
        <v>0</v>
      </c>
      <c r="H6156">
        <f t="array" ref="H6156">FREQUENCY(IF('Data Transformation'!$B$4:$B$8425=B6147,'Data Transformation'!$G$4:$G$8425),'Bin Analysis'!$B6156)</f>
        <v>18</v>
      </c>
      <c r="I6156">
        <f t="shared" si="769"/>
        <v>1</v>
      </c>
      <c r="J6156">
        <f t="shared" si="770"/>
        <v>1</v>
      </c>
      <c r="K6156">
        <f>J6156*Weighting!$W$12</f>
        <v>2</v>
      </c>
      <c r="M6156" s="14"/>
    </row>
    <row r="6157" spans="1:25" x14ac:dyDescent="0.45">
      <c r="A6157" s="32">
        <f>IF(Weighting!$P$13&gt;0,B6157,"")</f>
        <v>1.0753983736000001</v>
      </c>
      <c r="B6157">
        <f>Weighting!$C$13</f>
        <v>1.0753983736000001</v>
      </c>
      <c r="C6157">
        <f>Weighting!$F$13</f>
        <v>1</v>
      </c>
      <c r="D6157">
        <f>IF(C6157=1,'Data Transformation'!$G$3+0.5*'Data Transformation'!$W$25,IF(C6158=1,D6158-'Data Transformation'!$W$25,FALSE))</f>
        <v>1.17</v>
      </c>
      <c r="E6157">
        <f t="array" ref="E6157">IF(ISLOGICAL(D6157),"",FREQUENCY(IF('Data Transformation'!$B$425:$B$8425='Bin Analysis'!$B6147,'Data Transformation'!$G$425:$G$8425),D6157))</f>
        <v>19</v>
      </c>
      <c r="F6157">
        <f t="shared" si="768"/>
        <v>3</v>
      </c>
      <c r="G6157">
        <f>Weighting!$H$13</f>
        <v>0</v>
      </c>
      <c r="H6157">
        <f t="array" ref="H6157">FREQUENCY(IF('Data Transformation'!$B$4:$B$8425=B6147,'Data Transformation'!$G$4:$G$8425),'Bin Analysis'!$B6157)</f>
        <v>20</v>
      </c>
      <c r="I6157">
        <f t="shared" si="769"/>
        <v>2</v>
      </c>
      <c r="J6157">
        <f t="shared" si="770"/>
        <v>1</v>
      </c>
      <c r="K6157">
        <f>J6157*Weighting!$W$13</f>
        <v>1</v>
      </c>
      <c r="M6157" s="14"/>
    </row>
    <row r="6158" spans="1:25" x14ac:dyDescent="0.45">
      <c r="A6158" s="32">
        <f>IF(Weighting!$P$14&gt;0,B6158,"")</f>
        <v>1.1810731703000001</v>
      </c>
      <c r="B6158">
        <f>Weighting!$C$14</f>
        <v>1.1810731703000001</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20</v>
      </c>
      <c r="I6158">
        <f t="shared" si="769"/>
        <v>0</v>
      </c>
      <c r="J6158">
        <f t="shared" si="770"/>
        <v>0</v>
      </c>
      <c r="K6158">
        <f>J6158*Weighting!$W$14</f>
        <v>0</v>
      </c>
      <c r="M6158" s="14"/>
    </row>
    <row r="6159" spans="1:25" x14ac:dyDescent="0.45">
      <c r="A6159" s="32">
        <f>IF(Weighting!$P$15&gt;0,B6159,"")</f>
        <v>1.2867489670000001</v>
      </c>
      <c r="B6159">
        <f>Weighting!$C$15</f>
        <v>1.2867489670000001</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20</v>
      </c>
      <c r="I6159">
        <f t="shared" si="769"/>
        <v>0</v>
      </c>
      <c r="J6159">
        <f t="shared" si="770"/>
        <v>0</v>
      </c>
      <c r="K6159">
        <f>J6159*Weighting!$W$15</f>
        <v>0</v>
      </c>
      <c r="M6159" s="14"/>
    </row>
    <row r="6160" spans="1:25" x14ac:dyDescent="0.45">
      <c r="A6160" s="32" t="str">
        <f>IF(Weighting!$P$16&gt;0,B6160,"")</f>
        <v/>
      </c>
      <c r="B6160">
        <f>Weighting!$C$16</f>
        <v>1.3924227637000002</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20</v>
      </c>
      <c r="I6160">
        <f t="shared" si="769"/>
        <v>0</v>
      </c>
      <c r="J6160">
        <f t="shared" si="770"/>
        <v>0</v>
      </c>
      <c r="K6160">
        <f>J6160*Weighting!$W$16</f>
        <v>0</v>
      </c>
      <c r="M6160" s="14"/>
    </row>
    <row r="6161" spans="1:25" x14ac:dyDescent="0.45">
      <c r="A6161" s="32" t="str">
        <f>IF(Weighting!$P$17&gt;0,B6161,"")</f>
        <v/>
      </c>
      <c r="B6161">
        <f>Weighting!$C$17</f>
        <v>1.4980975604000002</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20</v>
      </c>
      <c r="I6161">
        <f t="shared" si="769"/>
        <v>0</v>
      </c>
      <c r="J6161">
        <f t="shared" si="770"/>
        <v>0</v>
      </c>
      <c r="K6161">
        <f>J6161*Weighting!$W$17</f>
        <v>0</v>
      </c>
      <c r="M6161" s="14"/>
    </row>
    <row r="6162" spans="1:25" x14ac:dyDescent="0.45">
      <c r="A6162" s="32" t="str">
        <f>IF(Weighting!$P$18&gt;0,B6162,"")</f>
        <v/>
      </c>
      <c r="B6162">
        <f>Weighting!$C$18</f>
        <v>1.6037723571000002</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20</v>
      </c>
      <c r="I6162">
        <f t="shared" si="769"/>
        <v>0</v>
      </c>
      <c r="J6162">
        <f t="shared" si="770"/>
        <v>0</v>
      </c>
      <c r="K6162">
        <f>J6162*Weighting!$W$18</f>
        <v>0</v>
      </c>
      <c r="M6162" s="14"/>
    </row>
    <row r="6163" spans="1:25" x14ac:dyDescent="0.45">
      <c r="A6163" s="32" t="str">
        <f>IF(Weighting!$P$19&gt;0,B6163,"")</f>
        <v/>
      </c>
      <c r="B6163">
        <f>Weighting!$C$19</f>
        <v>1.7094471538000002</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20</v>
      </c>
      <c r="I6163">
        <f t="shared" si="769"/>
        <v>0</v>
      </c>
      <c r="J6163">
        <f t="shared" si="770"/>
        <v>0</v>
      </c>
      <c r="K6163">
        <f>J6163*Weighting!$W$19</f>
        <v>0</v>
      </c>
      <c r="M6163" s="14"/>
    </row>
    <row r="6164" spans="1:25" x14ac:dyDescent="0.45">
      <c r="A6164" s="32" t="str">
        <f>IF(Weighting!$P$20&gt;0,B6164,"")</f>
        <v/>
      </c>
      <c r="B6164">
        <f>Weighting!$C$20</f>
        <v>1.8151219505000002</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20</v>
      </c>
      <c r="I6164">
        <f t="shared" si="769"/>
        <v>0</v>
      </c>
      <c r="J6164">
        <f t="shared" si="770"/>
        <v>0</v>
      </c>
      <c r="K6164">
        <f>J6164*Weighting!$W$20</f>
        <v>0</v>
      </c>
      <c r="M6164" s="14"/>
    </row>
    <row r="6165" spans="1:25" x14ac:dyDescent="0.45">
      <c r="A6165" s="32" t="str">
        <f>IF(Weighting!$P$21&gt;0,B6165,"")</f>
        <v/>
      </c>
      <c r="B6165">
        <f>Weighting!$C$21</f>
        <v>1.9207967472000003</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20</v>
      </c>
      <c r="I6165">
        <f t="shared" si="769"/>
        <v>0</v>
      </c>
      <c r="J6165">
        <f t="shared" si="770"/>
        <v>0</v>
      </c>
      <c r="K6165">
        <f>J6165*Weighting!$W$21</f>
        <v>0</v>
      </c>
      <c r="M6165" s="14"/>
    </row>
    <row r="6166" spans="1:25" x14ac:dyDescent="0.45">
      <c r="A6166" s="32" t="str">
        <f>IF(Weighting!$P$22&gt;0,B6166,"")</f>
        <v/>
      </c>
      <c r="B6166">
        <f>Weighting!$C$22</f>
        <v>2.0264715439000001</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20</v>
      </c>
      <c r="I6166">
        <f t="shared" si="769"/>
        <v>0</v>
      </c>
      <c r="J6166">
        <f t="shared" si="770"/>
        <v>0</v>
      </c>
      <c r="K6166">
        <f>J6166*Weighting!$W$22</f>
        <v>0</v>
      </c>
      <c r="M6166" s="14"/>
    </row>
    <row r="6167" spans="1:25" x14ac:dyDescent="0.45">
      <c r="A6167" s="32" t="str">
        <f>IF(Weighting!$P$23&gt;0,B6167,"")</f>
        <v/>
      </c>
      <c r="B6167">
        <f>Weighting!$C$23</f>
        <v>2.1321463405999999</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20</v>
      </c>
      <c r="I6167">
        <f t="shared" si="769"/>
        <v>0</v>
      </c>
      <c r="J6167">
        <f t="shared" si="770"/>
        <v>0</v>
      </c>
      <c r="K6167">
        <f>J6167*Weighting!$W$23</f>
        <v>0</v>
      </c>
      <c r="M6167" s="14"/>
    </row>
    <row r="6168" spans="1:25" x14ac:dyDescent="0.45">
      <c r="A6168" s="32" t="str">
        <f>IF(Weighting!$P$24&gt;0,B6168,"")</f>
        <v/>
      </c>
      <c r="B6168">
        <f>Weighting!$C$24</f>
        <v>2.2378211372999997</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20</v>
      </c>
      <c r="I6168">
        <f t="shared" si="769"/>
        <v>0</v>
      </c>
      <c r="J6168">
        <f t="shared" si="770"/>
        <v>0</v>
      </c>
      <c r="K6168">
        <f>J6168*Weighting!$W$24</f>
        <v>0</v>
      </c>
      <c r="M6168" s="14"/>
    </row>
    <row r="6169" spans="1:25" x14ac:dyDescent="0.45">
      <c r="A6169" s="32" t="str">
        <f>IF(Weighting!$P$25&gt;0,B6169,"")</f>
        <v/>
      </c>
      <c r="B6169">
        <f>Weighting!$C$25</f>
        <v>2.3434959339999994</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20</v>
      </c>
      <c r="I6169">
        <f t="shared" si="769"/>
        <v>0</v>
      </c>
      <c r="J6169">
        <f t="shared" si="770"/>
        <v>0</v>
      </c>
      <c r="K6169">
        <f>J6169*Weighting!$W$25</f>
        <v>0</v>
      </c>
      <c r="M6169" s="14"/>
    </row>
    <row r="6170" spans="1:25" x14ac:dyDescent="0.45">
      <c r="O6170"/>
      <c r="P6170"/>
      <c r="Q6170"/>
      <c r="R6170"/>
    </row>
    <row r="6171" spans="1:25" ht="23.15" x14ac:dyDescent="0.6">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18</v>
      </c>
      <c r="N6171" s="27">
        <f>IF('Input and Summary Results'!$J$16="minimum",'Bin Analysis'!X6172/(M6171-1),'Bin Analysis'!Y6171/('Bin Analysis'!M6171-1))</f>
        <v>0</v>
      </c>
      <c r="O6171" s="27">
        <f>IF(M6171=FALSE,NA(),(VLOOKUP(1,C6174:K6193,4,FALSE))/(M6171-1))</f>
        <v>0.6470588235294118</v>
      </c>
      <c r="P6171" s="27">
        <f>IF(M6171=FALSE,NA(),SUM(J6174:J6193)/Weighting!$S$5)</f>
        <v>0.7</v>
      </c>
      <c r="Q6171" s="27">
        <f>IF(M6171=FALSE,NA(),SUM(K6174:K6193)/Weighting!$S$6)</f>
        <v>0.60869565217391308</v>
      </c>
      <c r="R6171" s="27">
        <f>IF(M6171=FALSE,NA(),(VLOOKUP(1,G6174:K6193,3,FALSE))/(M6171-1))</f>
        <v>0.11764705882352941</v>
      </c>
      <c r="S6171" s="22" t="str">
        <f>IF(M6171=FALSE,NA(),IF(SUM(J6174:J6193)=2,"yes","no"))</f>
        <v>no</v>
      </c>
      <c r="X6171" s="2" cm="2">
        <f t="array" ref="X6171:X6172">FREQUENCY(IF('Data Transformation'!$B$425:$B$6424='Bin Analysis'!L6171,'Data Transformation'!$G$425:$G$6424),'Data Transformation'!$U$11)</f>
        <v>17</v>
      </c>
      <c r="Y6171" s="2" cm="2">
        <f t="array" ref="Y6171:Y6172">FREQUENCY(IF('Data Transformation'!$B$425:$B$6424='Bin Analysis'!L6171,'Data Transformation'!$G$425:$G$6424),'Data Transformation'!$U$12)</f>
        <v>6</v>
      </c>
    </row>
    <row r="6172" spans="1:25" x14ac:dyDescent="0.45">
      <c r="A6172" s="14" t="s">
        <v>67</v>
      </c>
      <c r="B6172" t="s">
        <v>47</v>
      </c>
      <c r="C6172" t="s">
        <v>5</v>
      </c>
      <c r="D6172" t="s">
        <v>100</v>
      </c>
      <c r="E6172" t="s">
        <v>101</v>
      </c>
      <c r="F6172" t="s">
        <v>102</v>
      </c>
      <c r="G6172" t="s">
        <v>70</v>
      </c>
      <c r="H6172" t="s">
        <v>31</v>
      </c>
      <c r="I6172" t="s">
        <v>32</v>
      </c>
      <c r="J6172" t="s">
        <v>46</v>
      </c>
      <c r="K6172" s="14" t="s">
        <v>45</v>
      </c>
      <c r="M6172" s="14"/>
      <c r="X6172" s="2">
        <v>0</v>
      </c>
      <c r="Y6172" s="2">
        <v>11</v>
      </c>
    </row>
    <row r="6173" spans="1:25" x14ac:dyDescent="0.4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45">
      <c r="A6174" s="32">
        <f>IF(Weighting!$P$6&gt;0,B6174,"")</f>
        <v>0.3356747967</v>
      </c>
      <c r="B6174">
        <f>Weighting!$C$6</f>
        <v>0.3356747967</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2</v>
      </c>
      <c r="I6174">
        <f>H6174-H6173</f>
        <v>2</v>
      </c>
      <c r="J6174">
        <f>IF(I6174=0,0,1)</f>
        <v>1</v>
      </c>
      <c r="K6174">
        <f>J6174*Weighting!$W$6</f>
        <v>1</v>
      </c>
      <c r="M6174" s="14"/>
    </row>
    <row r="6175" spans="1:25" x14ac:dyDescent="0.45">
      <c r="A6175" s="32">
        <f>IF(Weighting!$P$7&gt;0,B6175,"")</f>
        <v>0.44134959340000002</v>
      </c>
      <c r="B6175">
        <f>Weighting!$C$7</f>
        <v>0.44134959340000002</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3</v>
      </c>
      <c r="I6175">
        <f t="shared" ref="I6175:I6193" si="772">H6175-H6174</f>
        <v>1</v>
      </c>
      <c r="J6175">
        <f>IF(I6175=0,0,1)</f>
        <v>1</v>
      </c>
      <c r="K6175">
        <f>J6175*Weighting!$W$7</f>
        <v>2</v>
      </c>
      <c r="M6175" s="14"/>
    </row>
    <row r="6176" spans="1:25" x14ac:dyDescent="0.45">
      <c r="A6176" s="32">
        <f>IF(Weighting!$P$8&gt;0,B6176,"")</f>
        <v>0.54702439010000004</v>
      </c>
      <c r="B6176">
        <f>Weighting!$C$8</f>
        <v>0.54702439010000004</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3</v>
      </c>
      <c r="I6176">
        <f t="shared" si="772"/>
        <v>0</v>
      </c>
      <c r="J6176">
        <f t="shared" ref="J6176:J6193" si="773">IF(I6176=0,0,1)</f>
        <v>0</v>
      </c>
      <c r="K6176">
        <f>J6176*Weighting!$W$8</f>
        <v>0</v>
      </c>
      <c r="M6176" s="14"/>
    </row>
    <row r="6177" spans="1:13" x14ac:dyDescent="0.45">
      <c r="A6177" s="32">
        <f>IF(Weighting!$P$9&gt;0,B6177,"")</f>
        <v>0.65269918680000005</v>
      </c>
      <c r="B6177" s="50">
        <f>Weighting!$C$9</f>
        <v>0.65269918680000005</v>
      </c>
      <c r="C6177">
        <f>Weighting!$F$9</f>
        <v>0</v>
      </c>
      <c r="D6177" t="b">
        <f>IF(C6177=1,'Data Transformation'!$G$3+0.5*'Data Transformation'!$W$25,IF(C6178=1,D6178-'Data Transformation'!$W$25,FALSE))</f>
        <v>0</v>
      </c>
      <c r="E6177" t="str">
        <f t="array" ref="E6177">IF(ISLOGICAL(D6177),"",FREQUENCY(IF('Data Transformation'!$B$425:$B$8425='Bin Analysis'!$B6171,'Data Transformation'!$G$425:$G$8425),D6177))</f>
        <v/>
      </c>
      <c r="F6177" t="str">
        <f t="shared" si="771"/>
        <v/>
      </c>
      <c r="G6177">
        <f>Weighting!$H$9</f>
        <v>0</v>
      </c>
      <c r="H6177">
        <f t="array" ref="H6177">FREQUENCY(IF('Data Transformation'!$B$4:$B$8425=B6171,'Data Transformation'!$G$4:$G$8425),'Bin Analysis'!$B6177)</f>
        <v>3</v>
      </c>
      <c r="I6177">
        <f t="shared" si="772"/>
        <v>0</v>
      </c>
      <c r="J6177">
        <f t="shared" si="773"/>
        <v>0</v>
      </c>
      <c r="K6177">
        <f>J6177*Weighting!$W$9</f>
        <v>0</v>
      </c>
      <c r="M6177" s="14"/>
    </row>
    <row r="6178" spans="1:13" x14ac:dyDescent="0.45">
      <c r="A6178" s="32">
        <f>IF(Weighting!$P$10&gt;0,B6178,"")</f>
        <v>0.75837398350000007</v>
      </c>
      <c r="B6178">
        <f>Weighting!$C$10</f>
        <v>0.75837398350000007</v>
      </c>
      <c r="C6178">
        <f>Weighting!$F$10</f>
        <v>0</v>
      </c>
      <c r="D6178" t="b">
        <f>IF(C6178=1,'Data Transformation'!$G$3+0.5*'Data Transformation'!$W$25,IF(C6179=1,D6179-'Data Transformation'!$W$25,FALSE))</f>
        <v>0</v>
      </c>
      <c r="E6178" t="str">
        <f t="array" ref="E6178">IF(ISLOGICAL(D6178),"",FREQUENCY(IF('Data Transformation'!$B$425:$B$8425='Bin Analysis'!$B6171,'Data Transformation'!$G$425:$G$8425),D6178))</f>
        <v/>
      </c>
      <c r="F6178" t="str">
        <f t="shared" si="771"/>
        <v/>
      </c>
      <c r="G6178">
        <f>Weighting!$H$10</f>
        <v>0</v>
      </c>
      <c r="H6178">
        <f t="array" ref="H6178">FREQUENCY(IF('Data Transformation'!$B$4:$B$8425=B6171,'Data Transformation'!$G$4:$G$8425),'Bin Analysis'!$B6178)</f>
        <v>6</v>
      </c>
      <c r="I6178">
        <f t="shared" si="772"/>
        <v>3</v>
      </c>
      <c r="J6178">
        <f t="shared" si="773"/>
        <v>1</v>
      </c>
      <c r="K6178">
        <f>J6178*Weighting!$W$10</f>
        <v>3</v>
      </c>
      <c r="M6178" s="14"/>
    </row>
    <row r="6179" spans="1:13" x14ac:dyDescent="0.45">
      <c r="A6179" s="32">
        <f>IF(Weighting!$P$11&gt;0,B6179,"")</f>
        <v>0.86404878020000009</v>
      </c>
      <c r="B6179">
        <f>Weighting!$C$11</f>
        <v>0.86404878020000009</v>
      </c>
      <c r="C6179">
        <f>Weighting!$F$11</f>
        <v>0</v>
      </c>
      <c r="D6179" t="b">
        <f>IF(C6179=1,'Data Transformation'!$G$3+0.5*'Data Transformation'!$W$25,IF(C6180=1,D6180-'Data Transformation'!$W$25,FALSE))</f>
        <v>0</v>
      </c>
      <c r="E6179" t="str">
        <f t="array" ref="E6179">IF(ISLOGICAL(D6179),"",FREQUENCY(IF('Data Transformation'!$B$425:$B$8425='Bin Analysis'!$B6171,'Data Transformation'!$G$425:$G$8425),D6179))</f>
        <v/>
      </c>
      <c r="F6179" t="str">
        <f t="shared" si="771"/>
        <v/>
      </c>
      <c r="G6179">
        <f>Weighting!$H$11</f>
        <v>0</v>
      </c>
      <c r="H6179">
        <f t="array" ref="H6179">FREQUENCY(IF('Data Transformation'!$B$4:$B$8425=B6171,'Data Transformation'!$G$4:$G$8425),'Bin Analysis'!$B6179)</f>
        <v>7</v>
      </c>
      <c r="I6179">
        <f t="shared" si="772"/>
        <v>1</v>
      </c>
      <c r="J6179">
        <f t="shared" si="773"/>
        <v>1</v>
      </c>
      <c r="K6179">
        <f>J6179*Weighting!$W$11</f>
        <v>3</v>
      </c>
      <c r="M6179" s="14"/>
    </row>
    <row r="6180" spans="1:13" x14ac:dyDescent="0.45">
      <c r="A6180" s="32">
        <f>IF(Weighting!$P$12&gt;0,B6180,"")</f>
        <v>0.96972357690000011</v>
      </c>
      <c r="B6180">
        <f>Weighting!$C$12</f>
        <v>0.96972357690000011</v>
      </c>
      <c r="C6180">
        <f>Weighting!$F$12</f>
        <v>0</v>
      </c>
      <c r="D6180">
        <f>IF(C6180=1,'Data Transformation'!$G$3+0.5*'Data Transformation'!$W$25,IF(C6181=1,D6181-'Data Transformation'!$W$25,FALSE))</f>
        <v>0.76999999999999991</v>
      </c>
      <c r="E6180">
        <f t="array" ref="E6180">IF(ISLOGICAL(D6180),"",FREQUENCY(IF('Data Transformation'!$B$425:$B$8425='Bin Analysis'!$B6171,'Data Transformation'!$G$425:$G$8425),D6180))</f>
        <v>6</v>
      </c>
      <c r="F6180" t="e">
        <f t="shared" si="771"/>
        <v>#VALUE!</v>
      </c>
      <c r="G6180">
        <f>Weighting!$H$12</f>
        <v>0</v>
      </c>
      <c r="H6180">
        <f t="array" ref="H6180">FREQUENCY(IF('Data Transformation'!$B$4:$B$8425=B6171,'Data Transformation'!$G$4:$G$8425),'Bin Analysis'!$B6180)</f>
        <v>13</v>
      </c>
      <c r="I6180">
        <f t="shared" si="772"/>
        <v>6</v>
      </c>
      <c r="J6180">
        <f t="shared" si="773"/>
        <v>1</v>
      </c>
      <c r="K6180">
        <f>J6180*Weighting!$W$12</f>
        <v>2</v>
      </c>
      <c r="M6180" s="14"/>
    </row>
    <row r="6181" spans="1:13" x14ac:dyDescent="0.45">
      <c r="A6181" s="32">
        <f>IF(Weighting!$P$13&gt;0,B6181,"")</f>
        <v>1.0753983736000001</v>
      </c>
      <c r="B6181">
        <f>Weighting!$C$13</f>
        <v>1.0753983736000001</v>
      </c>
      <c r="C6181">
        <f>Weighting!$F$13</f>
        <v>1</v>
      </c>
      <c r="D6181">
        <f>IF(C6181=1,'Data Transformation'!$G$3+0.5*'Data Transformation'!$W$25,IF(C6182=1,D6182-'Data Transformation'!$W$25,FALSE))</f>
        <v>1.17</v>
      </c>
      <c r="E6181">
        <f t="array" ref="E6181">IF(ISLOGICAL(D6181),"",FREQUENCY(IF('Data Transformation'!$B$425:$B$8425='Bin Analysis'!$B6171,'Data Transformation'!$G$425:$G$8425),D6181))</f>
        <v>17</v>
      </c>
      <c r="F6181">
        <f t="shared" si="771"/>
        <v>11</v>
      </c>
      <c r="G6181">
        <f>Weighting!$H$13</f>
        <v>0</v>
      </c>
      <c r="H6181">
        <f t="array" ref="H6181">FREQUENCY(IF('Data Transformation'!$B$4:$B$8425=B6171,'Data Transformation'!$G$4:$G$8425),'Bin Analysis'!$B6181)</f>
        <v>17</v>
      </c>
      <c r="I6181">
        <f t="shared" si="772"/>
        <v>4</v>
      </c>
      <c r="J6181">
        <f t="shared" si="773"/>
        <v>1</v>
      </c>
      <c r="K6181">
        <f>J6181*Weighting!$W$13</f>
        <v>1</v>
      </c>
      <c r="M6181" s="14"/>
    </row>
    <row r="6182" spans="1:13" x14ac:dyDescent="0.45">
      <c r="A6182" s="32">
        <f>IF(Weighting!$P$14&gt;0,B6182,"")</f>
        <v>1.1810731703000001</v>
      </c>
      <c r="B6182">
        <f>Weighting!$C$14</f>
        <v>1.1810731703000001</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18</v>
      </c>
      <c r="I6182">
        <f t="shared" si="772"/>
        <v>1</v>
      </c>
      <c r="J6182">
        <f t="shared" si="773"/>
        <v>1</v>
      </c>
      <c r="K6182">
        <f>J6182*Weighting!$W$14</f>
        <v>2</v>
      </c>
      <c r="M6182" s="14"/>
    </row>
    <row r="6183" spans="1:13" x14ac:dyDescent="0.45">
      <c r="A6183" s="32">
        <f>IF(Weighting!$P$15&gt;0,B6183,"")</f>
        <v>1.2867489670000001</v>
      </c>
      <c r="B6183">
        <f>Weighting!$C$15</f>
        <v>1.2867489670000001</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18</v>
      </c>
      <c r="I6183">
        <f t="shared" si="772"/>
        <v>0</v>
      </c>
      <c r="J6183">
        <f t="shared" si="773"/>
        <v>0</v>
      </c>
      <c r="K6183">
        <f>J6183*Weighting!$W$15</f>
        <v>0</v>
      </c>
      <c r="M6183" s="14"/>
    </row>
    <row r="6184" spans="1:13" x14ac:dyDescent="0.45">
      <c r="A6184" s="32" t="str">
        <f>IF(Weighting!$P$16&gt;0,B6184,"")</f>
        <v/>
      </c>
      <c r="B6184">
        <f>Weighting!$C$16</f>
        <v>1.3924227637000002</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18</v>
      </c>
      <c r="I6184">
        <f t="shared" si="772"/>
        <v>0</v>
      </c>
      <c r="J6184">
        <f t="shared" si="773"/>
        <v>0</v>
      </c>
      <c r="K6184">
        <f>J6184*Weighting!$W$16</f>
        <v>0</v>
      </c>
      <c r="M6184" s="14"/>
    </row>
    <row r="6185" spans="1:13" x14ac:dyDescent="0.45">
      <c r="A6185" s="32" t="str">
        <f>IF(Weighting!$P$17&gt;0,B6185,"")</f>
        <v/>
      </c>
      <c r="B6185">
        <f>Weighting!$C$17</f>
        <v>1.4980975604000002</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18</v>
      </c>
      <c r="I6185">
        <f t="shared" si="772"/>
        <v>0</v>
      </c>
      <c r="J6185">
        <f t="shared" si="773"/>
        <v>0</v>
      </c>
      <c r="K6185">
        <f>J6185*Weighting!$W$17</f>
        <v>0</v>
      </c>
      <c r="M6185" s="14"/>
    </row>
    <row r="6186" spans="1:13" x14ac:dyDescent="0.45">
      <c r="A6186" s="32" t="str">
        <f>IF(Weighting!$P$18&gt;0,B6186,"")</f>
        <v/>
      </c>
      <c r="B6186">
        <f>Weighting!$C$18</f>
        <v>1.6037723571000002</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18</v>
      </c>
      <c r="I6186">
        <f t="shared" si="772"/>
        <v>0</v>
      </c>
      <c r="J6186">
        <f t="shared" si="773"/>
        <v>0</v>
      </c>
      <c r="K6186">
        <f>J6186*Weighting!$W$18</f>
        <v>0</v>
      </c>
      <c r="M6186" s="14"/>
    </row>
    <row r="6187" spans="1:13" x14ac:dyDescent="0.45">
      <c r="A6187" s="32" t="str">
        <f>IF(Weighting!$P$19&gt;0,B6187,"")</f>
        <v/>
      </c>
      <c r="B6187">
        <f>Weighting!$C$19</f>
        <v>1.7094471538000002</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18</v>
      </c>
      <c r="I6187">
        <f t="shared" si="772"/>
        <v>0</v>
      </c>
      <c r="J6187">
        <f t="shared" si="773"/>
        <v>0</v>
      </c>
      <c r="K6187">
        <f>J6187*Weighting!$W$19</f>
        <v>0</v>
      </c>
      <c r="M6187" s="14"/>
    </row>
    <row r="6188" spans="1:13" x14ac:dyDescent="0.45">
      <c r="A6188" s="32" t="str">
        <f>IF(Weighting!$P$20&gt;0,B6188,"")</f>
        <v/>
      </c>
      <c r="B6188">
        <f>Weighting!$C$20</f>
        <v>1.8151219505000002</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18</v>
      </c>
      <c r="I6188">
        <f t="shared" si="772"/>
        <v>0</v>
      </c>
      <c r="J6188">
        <f t="shared" si="773"/>
        <v>0</v>
      </c>
      <c r="K6188">
        <f>J6188*Weighting!$W$20</f>
        <v>0</v>
      </c>
      <c r="M6188" s="14"/>
    </row>
    <row r="6189" spans="1:13" x14ac:dyDescent="0.45">
      <c r="A6189" s="32" t="str">
        <f>IF(Weighting!$P$21&gt;0,B6189,"")</f>
        <v/>
      </c>
      <c r="B6189">
        <f>Weighting!$C$21</f>
        <v>1.9207967472000003</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18</v>
      </c>
      <c r="I6189">
        <f t="shared" si="772"/>
        <v>0</v>
      </c>
      <c r="J6189">
        <f t="shared" si="773"/>
        <v>0</v>
      </c>
      <c r="K6189">
        <f>J6189*Weighting!$W$21</f>
        <v>0</v>
      </c>
      <c r="M6189" s="14"/>
    </row>
    <row r="6190" spans="1:13" x14ac:dyDescent="0.45">
      <c r="A6190" s="32" t="str">
        <f>IF(Weighting!$P$22&gt;0,B6190,"")</f>
        <v/>
      </c>
      <c r="B6190">
        <f>Weighting!$C$22</f>
        <v>2.0264715439000001</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18</v>
      </c>
      <c r="I6190">
        <f t="shared" si="772"/>
        <v>0</v>
      </c>
      <c r="J6190">
        <f t="shared" si="773"/>
        <v>0</v>
      </c>
      <c r="K6190">
        <f>J6190*Weighting!$W$22</f>
        <v>0</v>
      </c>
      <c r="M6190" s="14"/>
    </row>
    <row r="6191" spans="1:13" x14ac:dyDescent="0.45">
      <c r="A6191" s="32" t="str">
        <f>IF(Weighting!$P$23&gt;0,B6191,"")</f>
        <v/>
      </c>
      <c r="B6191">
        <f>Weighting!$C$23</f>
        <v>2.1321463405999999</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18</v>
      </c>
      <c r="I6191">
        <f t="shared" si="772"/>
        <v>0</v>
      </c>
      <c r="J6191">
        <f t="shared" si="773"/>
        <v>0</v>
      </c>
      <c r="K6191">
        <f>J6191*Weighting!$W$23</f>
        <v>0</v>
      </c>
      <c r="M6191" s="14"/>
    </row>
    <row r="6192" spans="1:13" x14ac:dyDescent="0.45">
      <c r="A6192" s="32" t="str">
        <f>IF(Weighting!$P$24&gt;0,B6192,"")</f>
        <v/>
      </c>
      <c r="B6192">
        <f>Weighting!$C$24</f>
        <v>2.2378211372999997</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18</v>
      </c>
      <c r="I6192">
        <f t="shared" si="772"/>
        <v>0</v>
      </c>
      <c r="J6192">
        <f t="shared" si="773"/>
        <v>0</v>
      </c>
      <c r="K6192">
        <f>J6192*Weighting!$W$24</f>
        <v>0</v>
      </c>
      <c r="M6192" s="14"/>
    </row>
    <row r="6193" spans="1:25" x14ac:dyDescent="0.45">
      <c r="A6193" s="32" t="str">
        <f>IF(Weighting!$P$25&gt;0,B6193,"")</f>
        <v/>
      </c>
      <c r="B6193">
        <f>Weighting!$C$25</f>
        <v>2.3434959339999994</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18</v>
      </c>
      <c r="I6193">
        <f t="shared" si="772"/>
        <v>0</v>
      </c>
      <c r="J6193">
        <f t="shared" si="773"/>
        <v>0</v>
      </c>
      <c r="K6193">
        <f>J6193*Weighting!$W$25</f>
        <v>0</v>
      </c>
      <c r="M6193" s="14"/>
    </row>
    <row r="6194" spans="1:25" x14ac:dyDescent="0.45">
      <c r="A6194" s="32"/>
      <c r="M6194" s="14"/>
    </row>
    <row r="6195" spans="1:25" ht="23.15" x14ac:dyDescent="0.6">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20</v>
      </c>
      <c r="N6195" s="27">
        <f>IF('Input and Summary Results'!$J$16="minimum",'Bin Analysis'!X6196/(M6195-1),'Bin Analysis'!Y6195/('Bin Analysis'!M6195-1))</f>
        <v>0</v>
      </c>
      <c r="O6195" s="27">
        <f>IF(M6195=FALSE,NA(),(VLOOKUP(1,C6198:K6217,4,FALSE))/(M6195-1))</f>
        <v>0</v>
      </c>
      <c r="P6195" s="27">
        <f>IF(M6195=FALSE,NA(),SUM(J6198:J6217)/Weighting!$S$5)</f>
        <v>0.2</v>
      </c>
      <c r="Q6195" s="27">
        <f>IF(M6195=FALSE,NA(),SUM(K6198:K6217)/Weighting!$S$6)</f>
        <v>8.6956521739130432E-2</v>
      </c>
      <c r="R6195" s="27">
        <f>IF(M6195=FALSE,NA(),(VLOOKUP(1,G6198:K6217,3,FALSE))/(M6195-1))</f>
        <v>1</v>
      </c>
      <c r="S6195" s="22" t="str">
        <f>IF(M6195=FALSE,NA(),IF(SUM(J6198:J6217)=2,"yes","no"))</f>
        <v>yes</v>
      </c>
      <c r="X6195" s="2" cm="2">
        <f t="array" ref="X6195:X6196">FREQUENCY(IF('Data Transformation'!$B$425:$B$6424='Bin Analysis'!L6195,'Data Transformation'!$G$425:$G$6424),'Data Transformation'!$U$11)</f>
        <v>19</v>
      </c>
      <c r="Y6195" s="2" cm="2">
        <f t="array" ref="Y6195:Y6196">FREQUENCY(IF('Data Transformation'!$B$425:$B$6424='Bin Analysis'!L6195,'Data Transformation'!$G$425:$G$6424),'Data Transformation'!$U$12)</f>
        <v>19</v>
      </c>
    </row>
    <row r="6196" spans="1:25" x14ac:dyDescent="0.45">
      <c r="A6196" s="14" t="s">
        <v>67</v>
      </c>
      <c r="B6196" t="s">
        <v>47</v>
      </c>
      <c r="C6196" t="s">
        <v>5</v>
      </c>
      <c r="D6196" t="s">
        <v>100</v>
      </c>
      <c r="E6196" t="s">
        <v>101</v>
      </c>
      <c r="F6196" t="s">
        <v>102</v>
      </c>
      <c r="G6196" t="s">
        <v>70</v>
      </c>
      <c r="H6196" t="s">
        <v>31</v>
      </c>
      <c r="I6196" t="s">
        <v>32</v>
      </c>
      <c r="J6196" t="s">
        <v>46</v>
      </c>
      <c r="K6196" s="14" t="s">
        <v>45</v>
      </c>
      <c r="M6196" s="14"/>
      <c r="X6196" s="2">
        <v>0</v>
      </c>
      <c r="Y6196" s="2">
        <v>0</v>
      </c>
    </row>
    <row r="6197" spans="1:25" x14ac:dyDescent="0.4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45">
      <c r="A6198" s="32">
        <f>IF(Weighting!$P$6&gt;0,B6198,"")</f>
        <v>0.3356747967</v>
      </c>
      <c r="B6198">
        <f>Weighting!$C$6</f>
        <v>0.3356747967</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19</v>
      </c>
      <c r="I6198">
        <f>H6198-H6197</f>
        <v>19</v>
      </c>
      <c r="J6198">
        <f>IF(I6198=0,0,1)</f>
        <v>1</v>
      </c>
      <c r="K6198">
        <f>J6198*Weighting!$W$6</f>
        <v>1</v>
      </c>
      <c r="M6198" s="14"/>
    </row>
    <row r="6199" spans="1:25" x14ac:dyDescent="0.45">
      <c r="A6199" s="32">
        <f>IF(Weighting!$P$7&gt;0,B6199,"")</f>
        <v>0.44134959340000002</v>
      </c>
      <c r="B6199">
        <f>Weighting!$C$7</f>
        <v>0.44134959340000002</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19</v>
      </c>
      <c r="I6199">
        <f t="shared" ref="I6199:I6217" si="775">H6199-H6198</f>
        <v>0</v>
      </c>
      <c r="J6199">
        <f>IF(I6199=0,0,1)</f>
        <v>0</v>
      </c>
      <c r="K6199">
        <f>J6199*Weighting!$W$7</f>
        <v>0</v>
      </c>
      <c r="M6199" s="14"/>
    </row>
    <row r="6200" spans="1:25" x14ac:dyDescent="0.45">
      <c r="A6200" s="32">
        <f>IF(Weighting!$P$8&gt;0,B6200,"")</f>
        <v>0.54702439010000004</v>
      </c>
      <c r="B6200">
        <f>Weighting!$C$8</f>
        <v>0.54702439010000004</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19</v>
      </c>
      <c r="I6200">
        <f t="shared" si="775"/>
        <v>0</v>
      </c>
      <c r="J6200">
        <f t="shared" ref="J6200:J6217" si="776">IF(I6200=0,0,1)</f>
        <v>0</v>
      </c>
      <c r="K6200">
        <f>J6200*Weighting!$W$8</f>
        <v>0</v>
      </c>
      <c r="M6200" s="14"/>
    </row>
    <row r="6201" spans="1:25" x14ac:dyDescent="0.45">
      <c r="A6201" s="32">
        <f>IF(Weighting!$P$9&gt;0,B6201,"")</f>
        <v>0.65269918680000005</v>
      </c>
      <c r="B6201" s="50">
        <f>Weighting!$C$9</f>
        <v>0.65269918680000005</v>
      </c>
      <c r="C6201">
        <f>Weighting!$F$9</f>
        <v>0</v>
      </c>
      <c r="D6201" t="b">
        <f>IF(C6201=1,'Data Transformation'!$G$3+0.5*'Data Transformation'!$W$25,IF(C6202=1,D6202-'Data Transformation'!$W$25,FALSE))</f>
        <v>0</v>
      </c>
      <c r="E6201" t="str">
        <f t="array" ref="E6201">IF(ISLOGICAL(D6201),"",FREQUENCY(IF('Data Transformation'!$B$425:$B$8425='Bin Analysis'!$B6195,'Data Transformation'!$G$425:$G$8425),D6201))</f>
        <v/>
      </c>
      <c r="F6201" t="str">
        <f t="shared" si="774"/>
        <v/>
      </c>
      <c r="G6201">
        <f>Weighting!$H$9</f>
        <v>0</v>
      </c>
      <c r="H6201">
        <f t="array" ref="H6201">FREQUENCY(IF('Data Transformation'!$B$4:$B$8425=B6195,'Data Transformation'!$G$4:$G$8425),'Bin Analysis'!$B6201)</f>
        <v>19</v>
      </c>
      <c r="I6201">
        <f t="shared" si="775"/>
        <v>0</v>
      </c>
      <c r="J6201">
        <f t="shared" si="776"/>
        <v>0</v>
      </c>
      <c r="K6201">
        <f>J6201*Weighting!$W$9</f>
        <v>0</v>
      </c>
      <c r="M6201" s="14"/>
    </row>
    <row r="6202" spans="1:25" x14ac:dyDescent="0.45">
      <c r="A6202" s="32">
        <f>IF(Weighting!$P$10&gt;0,B6202,"")</f>
        <v>0.75837398350000007</v>
      </c>
      <c r="B6202">
        <f>Weighting!$C$10</f>
        <v>0.75837398350000007</v>
      </c>
      <c r="C6202">
        <f>Weighting!$F$10</f>
        <v>0</v>
      </c>
      <c r="D6202" t="b">
        <f>IF(C6202=1,'Data Transformation'!$G$3+0.5*'Data Transformation'!$W$25,IF(C6203=1,D6203-'Data Transformation'!$W$25,FALSE))</f>
        <v>0</v>
      </c>
      <c r="E6202" t="str">
        <f t="array" ref="E6202">IF(ISLOGICAL(D6202),"",FREQUENCY(IF('Data Transformation'!$B$425:$B$8425='Bin Analysis'!$B6195,'Data Transformation'!$G$425:$G$8425),D6202))</f>
        <v/>
      </c>
      <c r="F6202" t="str">
        <f t="shared" si="774"/>
        <v/>
      </c>
      <c r="G6202">
        <f>Weighting!$H$10</f>
        <v>0</v>
      </c>
      <c r="H6202">
        <f t="array" ref="H6202">FREQUENCY(IF('Data Transformation'!$B$4:$B$8425=B6195,'Data Transformation'!$G$4:$G$8425),'Bin Analysis'!$B6202)</f>
        <v>19</v>
      </c>
      <c r="I6202">
        <f t="shared" si="775"/>
        <v>0</v>
      </c>
      <c r="J6202">
        <f t="shared" si="776"/>
        <v>0</v>
      </c>
      <c r="K6202">
        <f>J6202*Weighting!$W$10</f>
        <v>0</v>
      </c>
      <c r="M6202" s="14"/>
    </row>
    <row r="6203" spans="1:25" x14ac:dyDescent="0.45">
      <c r="A6203" s="32">
        <f>IF(Weighting!$P$11&gt;0,B6203,"")</f>
        <v>0.86404878020000009</v>
      </c>
      <c r="B6203">
        <f>Weighting!$C$11</f>
        <v>0.86404878020000009</v>
      </c>
      <c r="C6203">
        <f>Weighting!$F$11</f>
        <v>0</v>
      </c>
      <c r="D6203" t="b">
        <f>IF(C6203=1,'Data Transformation'!$G$3+0.5*'Data Transformation'!$W$25,IF(C6204=1,D6204-'Data Transformation'!$W$25,FALSE))</f>
        <v>0</v>
      </c>
      <c r="E6203" t="str">
        <f t="array" ref="E6203">IF(ISLOGICAL(D6203),"",FREQUENCY(IF('Data Transformation'!$B$425:$B$8425='Bin Analysis'!$B6195,'Data Transformation'!$G$425:$G$8425),D6203))</f>
        <v/>
      </c>
      <c r="F6203" t="str">
        <f t="shared" si="774"/>
        <v/>
      </c>
      <c r="G6203">
        <f>Weighting!$H$11</f>
        <v>0</v>
      </c>
      <c r="H6203">
        <f t="array" ref="H6203">FREQUENCY(IF('Data Transformation'!$B$4:$B$8425=B6195,'Data Transformation'!$G$4:$G$8425),'Bin Analysis'!$B6203)</f>
        <v>19</v>
      </c>
      <c r="I6203">
        <f t="shared" si="775"/>
        <v>0</v>
      </c>
      <c r="J6203">
        <f t="shared" si="776"/>
        <v>0</v>
      </c>
      <c r="K6203">
        <f>J6203*Weighting!$W$11</f>
        <v>0</v>
      </c>
      <c r="M6203" s="14"/>
    </row>
    <row r="6204" spans="1:25" x14ac:dyDescent="0.45">
      <c r="A6204" s="32">
        <f>IF(Weighting!$P$12&gt;0,B6204,"")</f>
        <v>0.96972357690000011</v>
      </c>
      <c r="B6204">
        <f>Weighting!$C$12</f>
        <v>0.96972357690000011</v>
      </c>
      <c r="C6204">
        <f>Weighting!$F$12</f>
        <v>0</v>
      </c>
      <c r="D6204">
        <f>IF(C6204=1,'Data Transformation'!$G$3+0.5*'Data Transformation'!$W$25,IF(C6205=1,D6205-'Data Transformation'!$W$25,FALSE))</f>
        <v>0.76999999999999991</v>
      </c>
      <c r="E6204">
        <f t="array" ref="E6204">IF(ISLOGICAL(D6204),"",FREQUENCY(IF('Data Transformation'!$B$425:$B$8425='Bin Analysis'!$B6195,'Data Transformation'!$G$425:$G$8425),D6204))</f>
        <v>19</v>
      </c>
      <c r="F6204" t="e">
        <f t="shared" si="774"/>
        <v>#VALUE!</v>
      </c>
      <c r="G6204">
        <f>Weighting!$H$12</f>
        <v>0</v>
      </c>
      <c r="H6204">
        <f t="array" ref="H6204">FREQUENCY(IF('Data Transformation'!$B$4:$B$8425=B6195,'Data Transformation'!$G$4:$G$8425),'Bin Analysis'!$B6204)</f>
        <v>19</v>
      </c>
      <c r="I6204">
        <f t="shared" si="775"/>
        <v>0</v>
      </c>
      <c r="J6204">
        <f t="shared" si="776"/>
        <v>0</v>
      </c>
      <c r="K6204">
        <f>J6204*Weighting!$W$12</f>
        <v>0</v>
      </c>
      <c r="M6204" s="14"/>
    </row>
    <row r="6205" spans="1:25" x14ac:dyDescent="0.45">
      <c r="A6205" s="32">
        <f>IF(Weighting!$P$13&gt;0,B6205,"")</f>
        <v>1.0753983736000001</v>
      </c>
      <c r="B6205">
        <f>Weighting!$C$13</f>
        <v>1.0753983736000001</v>
      </c>
      <c r="C6205">
        <f>Weighting!$F$13</f>
        <v>1</v>
      </c>
      <c r="D6205">
        <f>IF(C6205=1,'Data Transformation'!$G$3+0.5*'Data Transformation'!$W$25,IF(C6206=1,D6206-'Data Transformation'!$W$25,FALSE))</f>
        <v>1.17</v>
      </c>
      <c r="E6205">
        <f t="array" ref="E6205">IF(ISLOGICAL(D6205),"",FREQUENCY(IF('Data Transformation'!$B$425:$B$8425='Bin Analysis'!$B6195,'Data Transformation'!$G$425:$G$8425),D6205))</f>
        <v>19</v>
      </c>
      <c r="F6205">
        <f t="shared" si="774"/>
        <v>0</v>
      </c>
      <c r="G6205">
        <f>Weighting!$H$13</f>
        <v>0</v>
      </c>
      <c r="H6205">
        <f t="array" ref="H6205">FREQUENCY(IF('Data Transformation'!$B$4:$B$8425=B6195,'Data Transformation'!$G$4:$G$8425),'Bin Analysis'!$B6205)</f>
        <v>20</v>
      </c>
      <c r="I6205">
        <f t="shared" si="775"/>
        <v>1</v>
      </c>
      <c r="J6205">
        <f t="shared" si="776"/>
        <v>1</v>
      </c>
      <c r="K6205">
        <f>J6205*Weighting!$W$13</f>
        <v>1</v>
      </c>
      <c r="M6205" s="14"/>
    </row>
    <row r="6206" spans="1:25" x14ac:dyDescent="0.45">
      <c r="A6206" s="32">
        <f>IF(Weighting!$P$14&gt;0,B6206,"")</f>
        <v>1.1810731703000001</v>
      </c>
      <c r="B6206">
        <f>Weighting!$C$14</f>
        <v>1.1810731703000001</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20</v>
      </c>
      <c r="I6206">
        <f t="shared" si="775"/>
        <v>0</v>
      </c>
      <c r="J6206">
        <f t="shared" si="776"/>
        <v>0</v>
      </c>
      <c r="K6206">
        <f>J6206*Weighting!$W$14</f>
        <v>0</v>
      </c>
      <c r="M6206" s="14"/>
    </row>
    <row r="6207" spans="1:25" x14ac:dyDescent="0.45">
      <c r="A6207" s="32">
        <f>IF(Weighting!$P$15&gt;0,B6207,"")</f>
        <v>1.2867489670000001</v>
      </c>
      <c r="B6207">
        <f>Weighting!$C$15</f>
        <v>1.2867489670000001</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20</v>
      </c>
      <c r="I6207">
        <f t="shared" si="775"/>
        <v>0</v>
      </c>
      <c r="J6207">
        <f t="shared" si="776"/>
        <v>0</v>
      </c>
      <c r="K6207">
        <f>J6207*Weighting!$W$15</f>
        <v>0</v>
      </c>
      <c r="M6207" s="14"/>
    </row>
    <row r="6208" spans="1:25" x14ac:dyDescent="0.45">
      <c r="A6208" s="32" t="str">
        <f>IF(Weighting!$P$16&gt;0,B6208,"")</f>
        <v/>
      </c>
      <c r="B6208">
        <f>Weighting!$C$16</f>
        <v>1.3924227637000002</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20</v>
      </c>
      <c r="I6208">
        <f t="shared" si="775"/>
        <v>0</v>
      </c>
      <c r="J6208">
        <f t="shared" si="776"/>
        <v>0</v>
      </c>
      <c r="K6208">
        <f>J6208*Weighting!$W$16</f>
        <v>0</v>
      </c>
      <c r="M6208" s="14"/>
    </row>
    <row r="6209" spans="1:25" x14ac:dyDescent="0.45">
      <c r="A6209" s="32" t="str">
        <f>IF(Weighting!$P$17&gt;0,B6209,"")</f>
        <v/>
      </c>
      <c r="B6209">
        <f>Weighting!$C$17</f>
        <v>1.4980975604000002</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20</v>
      </c>
      <c r="I6209">
        <f t="shared" si="775"/>
        <v>0</v>
      </c>
      <c r="J6209">
        <f t="shared" si="776"/>
        <v>0</v>
      </c>
      <c r="K6209">
        <f>J6209*Weighting!$W$17</f>
        <v>0</v>
      </c>
      <c r="M6209" s="14"/>
    </row>
    <row r="6210" spans="1:25" x14ac:dyDescent="0.45">
      <c r="A6210" s="32" t="str">
        <f>IF(Weighting!$P$18&gt;0,B6210,"")</f>
        <v/>
      </c>
      <c r="B6210">
        <f>Weighting!$C$18</f>
        <v>1.6037723571000002</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20</v>
      </c>
      <c r="I6210">
        <f t="shared" si="775"/>
        <v>0</v>
      </c>
      <c r="J6210">
        <f t="shared" si="776"/>
        <v>0</v>
      </c>
      <c r="K6210">
        <f>J6210*Weighting!$W$18</f>
        <v>0</v>
      </c>
      <c r="M6210" s="14"/>
    </row>
    <row r="6211" spans="1:25" x14ac:dyDescent="0.45">
      <c r="A6211" s="32" t="str">
        <f>IF(Weighting!$P$19&gt;0,B6211,"")</f>
        <v/>
      </c>
      <c r="B6211">
        <f>Weighting!$C$19</f>
        <v>1.7094471538000002</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20</v>
      </c>
      <c r="I6211">
        <f t="shared" si="775"/>
        <v>0</v>
      </c>
      <c r="J6211">
        <f t="shared" si="776"/>
        <v>0</v>
      </c>
      <c r="K6211">
        <f>J6211*Weighting!$W$19</f>
        <v>0</v>
      </c>
      <c r="M6211" s="14"/>
    </row>
    <row r="6212" spans="1:25" x14ac:dyDescent="0.45">
      <c r="A6212" s="32" t="str">
        <f>IF(Weighting!$P$20&gt;0,B6212,"")</f>
        <v/>
      </c>
      <c r="B6212">
        <f>Weighting!$C$20</f>
        <v>1.8151219505000002</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20</v>
      </c>
      <c r="I6212">
        <f t="shared" si="775"/>
        <v>0</v>
      </c>
      <c r="J6212">
        <f t="shared" si="776"/>
        <v>0</v>
      </c>
      <c r="K6212">
        <f>J6212*Weighting!$W$20</f>
        <v>0</v>
      </c>
      <c r="M6212" s="14"/>
    </row>
    <row r="6213" spans="1:25" x14ac:dyDescent="0.45">
      <c r="A6213" s="32" t="str">
        <f>IF(Weighting!$P$21&gt;0,B6213,"")</f>
        <v/>
      </c>
      <c r="B6213">
        <f>Weighting!$C$21</f>
        <v>1.9207967472000003</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20</v>
      </c>
      <c r="I6213">
        <f t="shared" si="775"/>
        <v>0</v>
      </c>
      <c r="J6213">
        <f t="shared" si="776"/>
        <v>0</v>
      </c>
      <c r="K6213">
        <f>J6213*Weighting!$W$21</f>
        <v>0</v>
      </c>
      <c r="M6213" s="14"/>
    </row>
    <row r="6214" spans="1:25" x14ac:dyDescent="0.45">
      <c r="A6214" s="32" t="str">
        <f>IF(Weighting!$P$22&gt;0,B6214,"")</f>
        <v/>
      </c>
      <c r="B6214">
        <f>Weighting!$C$22</f>
        <v>2.0264715439000001</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20</v>
      </c>
      <c r="I6214">
        <f t="shared" si="775"/>
        <v>0</v>
      </c>
      <c r="J6214">
        <f t="shared" si="776"/>
        <v>0</v>
      </c>
      <c r="K6214">
        <f>J6214*Weighting!$W$22</f>
        <v>0</v>
      </c>
      <c r="M6214" s="14"/>
    </row>
    <row r="6215" spans="1:25" x14ac:dyDescent="0.45">
      <c r="A6215" s="32" t="str">
        <f>IF(Weighting!$P$23&gt;0,B6215,"")</f>
        <v/>
      </c>
      <c r="B6215">
        <f>Weighting!$C$23</f>
        <v>2.1321463405999999</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20</v>
      </c>
      <c r="I6215">
        <f t="shared" si="775"/>
        <v>0</v>
      </c>
      <c r="J6215">
        <f t="shared" si="776"/>
        <v>0</v>
      </c>
      <c r="K6215">
        <f>J6215*Weighting!$W$23</f>
        <v>0</v>
      </c>
      <c r="M6215" s="14"/>
    </row>
    <row r="6216" spans="1:25" x14ac:dyDescent="0.45">
      <c r="A6216" s="32" t="str">
        <f>IF(Weighting!$P$24&gt;0,B6216,"")</f>
        <v/>
      </c>
      <c r="B6216">
        <f>Weighting!$C$24</f>
        <v>2.2378211372999997</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20</v>
      </c>
      <c r="I6216">
        <f t="shared" si="775"/>
        <v>0</v>
      </c>
      <c r="J6216">
        <f t="shared" si="776"/>
        <v>0</v>
      </c>
      <c r="K6216">
        <f>J6216*Weighting!$W$24</f>
        <v>0</v>
      </c>
      <c r="M6216" s="14"/>
    </row>
    <row r="6217" spans="1:25" x14ac:dyDescent="0.45">
      <c r="A6217" s="32" t="str">
        <f>IF(Weighting!$P$25&gt;0,B6217,"")</f>
        <v/>
      </c>
      <c r="B6217">
        <f>Weighting!$C$25</f>
        <v>2.3434959339999994</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20</v>
      </c>
      <c r="I6217">
        <f t="shared" si="775"/>
        <v>0</v>
      </c>
      <c r="J6217">
        <f t="shared" si="776"/>
        <v>0</v>
      </c>
      <c r="K6217">
        <f>J6217*Weighting!$W$25</f>
        <v>0</v>
      </c>
      <c r="M6217" s="14"/>
    </row>
    <row r="6218" spans="1:25" x14ac:dyDescent="0.45">
      <c r="O6218"/>
      <c r="P6218"/>
      <c r="Q6218"/>
      <c r="R6218"/>
    </row>
    <row r="6219" spans="1:25" ht="23.15" x14ac:dyDescent="0.6">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15</v>
      </c>
      <c r="N6219" s="27">
        <f>IF('Input and Summary Results'!$J$16="minimum",'Bin Analysis'!X6220/(M6219-1),'Bin Analysis'!Y6219/('Bin Analysis'!M6219-1))</f>
        <v>0</v>
      </c>
      <c r="O6219" s="27">
        <f>IF(M6219=FALSE,NA(),(VLOOKUP(1,C6222:K6241,4,FALSE))/(M6219-1))</f>
        <v>0.5714285714285714</v>
      </c>
      <c r="P6219" s="27">
        <f>IF(M6219=FALSE,NA(),SUM(J6222:J6241)/Weighting!$S$5)</f>
        <v>0.8</v>
      </c>
      <c r="Q6219" s="27">
        <f>IF(M6219=FALSE,NA(),SUM(K6222:K6241)/Weighting!$S$6)</f>
        <v>0.78260869565217395</v>
      </c>
      <c r="R6219" s="27">
        <f>IF(M6219=FALSE,NA(),(VLOOKUP(1,G6222:K6241,3,FALSE))/(M6219-1))</f>
        <v>0.14285714285714285</v>
      </c>
      <c r="S6219" s="22" t="str">
        <f>IF(M6219=FALSE,NA(),IF(SUM(J6222:J6241)=2,"yes","no"))</f>
        <v>no</v>
      </c>
      <c r="X6219" s="2" cm="2">
        <f t="array" ref="X6219:X6220">FREQUENCY(IF('Data Transformation'!$B$425:$B$6424='Bin Analysis'!L6219,'Data Transformation'!$G$425:$G$6424),'Data Transformation'!$U$11)</f>
        <v>14</v>
      </c>
      <c r="Y6219" s="2" cm="2">
        <f t="array" ref="Y6219:Y6220">FREQUENCY(IF('Data Transformation'!$B$425:$B$6424='Bin Analysis'!L6219,'Data Transformation'!$G$425:$G$6424),'Data Transformation'!$U$12)</f>
        <v>6</v>
      </c>
    </row>
    <row r="6220" spans="1:25" x14ac:dyDescent="0.45">
      <c r="A6220" s="14" t="s">
        <v>67</v>
      </c>
      <c r="B6220" t="s">
        <v>47</v>
      </c>
      <c r="C6220" t="s">
        <v>5</v>
      </c>
      <c r="D6220" t="s">
        <v>100</v>
      </c>
      <c r="E6220" t="s">
        <v>101</v>
      </c>
      <c r="F6220" t="s">
        <v>102</v>
      </c>
      <c r="G6220" t="s">
        <v>70</v>
      </c>
      <c r="H6220" t="s">
        <v>31</v>
      </c>
      <c r="I6220" t="s">
        <v>32</v>
      </c>
      <c r="J6220" t="s">
        <v>46</v>
      </c>
      <c r="K6220" s="14" t="s">
        <v>45</v>
      </c>
      <c r="M6220" s="14"/>
      <c r="X6220" s="2">
        <v>0</v>
      </c>
      <c r="Y6220" s="2">
        <v>8</v>
      </c>
    </row>
    <row r="6221" spans="1:25" x14ac:dyDescent="0.4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45">
      <c r="A6222" s="32">
        <f>IF(Weighting!$P$6&gt;0,B6222,"")</f>
        <v>0.3356747967</v>
      </c>
      <c r="B6222">
        <f>Weighting!$C$6</f>
        <v>0.3356747967</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2</v>
      </c>
      <c r="I6222">
        <f>H6222-H6221</f>
        <v>2</v>
      </c>
      <c r="J6222">
        <f>IF(I6222=0,0,1)</f>
        <v>1</v>
      </c>
      <c r="K6222">
        <f>J6222*Weighting!$W$6</f>
        <v>1</v>
      </c>
      <c r="M6222" s="14"/>
    </row>
    <row r="6223" spans="1:25" x14ac:dyDescent="0.45">
      <c r="A6223" s="32">
        <f>IF(Weighting!$P$7&gt;0,B6223,"")</f>
        <v>0.44134959340000002</v>
      </c>
      <c r="B6223">
        <f>Weighting!$C$7</f>
        <v>0.44134959340000002</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0</v>
      </c>
      <c r="J6223">
        <f>IF(I6223=0,0,1)</f>
        <v>0</v>
      </c>
      <c r="K6223">
        <f>J6223*Weighting!$W$7</f>
        <v>0</v>
      </c>
      <c r="M6223" s="14"/>
    </row>
    <row r="6224" spans="1:25" x14ac:dyDescent="0.45">
      <c r="A6224" s="32">
        <f>IF(Weighting!$P$8&gt;0,B6224,"")</f>
        <v>0.54702439010000004</v>
      </c>
      <c r="B6224">
        <f>Weighting!$C$8</f>
        <v>0.54702439010000004</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45">
      <c r="A6225" s="32">
        <f>IF(Weighting!$P$9&gt;0,B6225,"")</f>
        <v>0.65269918680000005</v>
      </c>
      <c r="B6225" s="50">
        <f>Weighting!$C$9</f>
        <v>0.65269918680000005</v>
      </c>
      <c r="C6225">
        <f>Weighting!$F$9</f>
        <v>0</v>
      </c>
      <c r="D6225" t="b">
        <f>IF(C6225=1,'Data Transformation'!$G$3+0.5*'Data Transformation'!$W$25,IF(C6226=1,D6226-'Data Transformation'!$W$25,FALSE))</f>
        <v>0</v>
      </c>
      <c r="E6225" t="str">
        <f t="array" ref="E6225">IF(ISLOGICAL(D6225),"",FREQUENCY(IF('Data Transformation'!$B$425:$B$8425='Bin Analysis'!$B6219,'Data Transformation'!$G$425:$G$8425),D6225))</f>
        <v/>
      </c>
      <c r="F6225" t="str">
        <f t="shared" si="777"/>
        <v/>
      </c>
      <c r="G6225">
        <f>Weighting!$H$9</f>
        <v>0</v>
      </c>
      <c r="H6225">
        <f t="array" ref="H6225">FREQUENCY(IF('Data Transformation'!$B$4:$B$8425=B6219,'Data Transformation'!$G$4:$G$8425),'Bin Analysis'!$B6225)</f>
        <v>5</v>
      </c>
      <c r="I6225">
        <f t="shared" si="778"/>
        <v>1</v>
      </c>
      <c r="J6225">
        <f t="shared" si="779"/>
        <v>1</v>
      </c>
      <c r="K6225">
        <f>J6225*Weighting!$W$9</f>
        <v>3</v>
      </c>
      <c r="M6225" s="14"/>
    </row>
    <row r="6226" spans="1:13" x14ac:dyDescent="0.45">
      <c r="A6226" s="32">
        <f>IF(Weighting!$P$10&gt;0,B6226,"")</f>
        <v>0.75837398350000007</v>
      </c>
      <c r="B6226">
        <f>Weighting!$C$10</f>
        <v>0.75837398350000007</v>
      </c>
      <c r="C6226">
        <f>Weighting!$F$10</f>
        <v>0</v>
      </c>
      <c r="D6226" t="b">
        <f>IF(C6226=1,'Data Transformation'!$G$3+0.5*'Data Transformation'!$W$25,IF(C6227=1,D6227-'Data Transformation'!$W$25,FALSE))</f>
        <v>0</v>
      </c>
      <c r="E6226" t="str">
        <f t="array" ref="E6226">IF(ISLOGICAL(D6226),"",FREQUENCY(IF('Data Transformation'!$B$425:$B$8425='Bin Analysis'!$B6219,'Data Transformation'!$G$425:$G$8425),D6226))</f>
        <v/>
      </c>
      <c r="F6226" t="str">
        <f t="shared" si="777"/>
        <v/>
      </c>
      <c r="G6226">
        <f>Weighting!$H$10</f>
        <v>0</v>
      </c>
      <c r="H6226">
        <f t="array" ref="H6226">FREQUENCY(IF('Data Transformation'!$B$4:$B$8425=B6219,'Data Transformation'!$G$4:$G$8425),'Bin Analysis'!$B6226)</f>
        <v>6</v>
      </c>
      <c r="I6226">
        <f t="shared" si="778"/>
        <v>1</v>
      </c>
      <c r="J6226">
        <f t="shared" si="779"/>
        <v>1</v>
      </c>
      <c r="K6226">
        <f>J6226*Weighting!$W$10</f>
        <v>3</v>
      </c>
      <c r="M6226" s="14"/>
    </row>
    <row r="6227" spans="1:13" x14ac:dyDescent="0.45">
      <c r="A6227" s="32">
        <f>IF(Weighting!$P$11&gt;0,B6227,"")</f>
        <v>0.86404878020000009</v>
      </c>
      <c r="B6227">
        <f>Weighting!$C$11</f>
        <v>0.86404878020000009</v>
      </c>
      <c r="C6227">
        <f>Weighting!$F$11</f>
        <v>0</v>
      </c>
      <c r="D6227" t="b">
        <f>IF(C6227=1,'Data Transformation'!$G$3+0.5*'Data Transformation'!$W$25,IF(C6228=1,D6228-'Data Transformation'!$W$25,FALSE))</f>
        <v>0</v>
      </c>
      <c r="E6227" t="str">
        <f t="array" ref="E6227">IF(ISLOGICAL(D6227),"",FREQUENCY(IF('Data Transformation'!$B$425:$B$8425='Bin Analysis'!$B6219,'Data Transformation'!$G$425:$G$8425),D6227))</f>
        <v/>
      </c>
      <c r="F6227" t="str">
        <f t="shared" si="777"/>
        <v/>
      </c>
      <c r="G6227">
        <f>Weighting!$H$11</f>
        <v>0</v>
      </c>
      <c r="H6227">
        <f t="array" ref="H6227">FREQUENCY(IF('Data Transformation'!$B$4:$B$8425=B6219,'Data Transformation'!$G$4:$G$8425),'Bin Analysis'!$B6227)</f>
        <v>7</v>
      </c>
      <c r="I6227">
        <f t="shared" si="778"/>
        <v>1</v>
      </c>
      <c r="J6227">
        <f t="shared" si="779"/>
        <v>1</v>
      </c>
      <c r="K6227">
        <f>J6227*Weighting!$W$11</f>
        <v>3</v>
      </c>
      <c r="M6227" s="14"/>
    </row>
    <row r="6228" spans="1:13" x14ac:dyDescent="0.45">
      <c r="A6228" s="32">
        <f>IF(Weighting!$P$12&gt;0,B6228,"")</f>
        <v>0.96972357690000011</v>
      </c>
      <c r="B6228">
        <f>Weighting!$C$12</f>
        <v>0.96972357690000011</v>
      </c>
      <c r="C6228">
        <f>Weighting!$F$12</f>
        <v>0</v>
      </c>
      <c r="D6228">
        <f>IF(C6228=1,'Data Transformation'!$G$3+0.5*'Data Transformation'!$W$25,IF(C6229=1,D6229-'Data Transformation'!$W$25,FALSE))</f>
        <v>0.76999999999999991</v>
      </c>
      <c r="E6228">
        <f t="array" ref="E6228">IF(ISLOGICAL(D6228),"",FREQUENCY(IF('Data Transformation'!$B$425:$B$8425='Bin Analysis'!$B6219,'Data Transformation'!$G$425:$G$8425),D6228))</f>
        <v>6</v>
      </c>
      <c r="F6228" t="e">
        <f t="shared" si="777"/>
        <v>#VALUE!</v>
      </c>
      <c r="G6228">
        <f>Weighting!$H$12</f>
        <v>0</v>
      </c>
      <c r="H6228">
        <f t="array" ref="H6228">FREQUENCY(IF('Data Transformation'!$B$4:$B$8425=B6219,'Data Transformation'!$G$4:$G$8425),'Bin Analysis'!$B6228)</f>
        <v>9</v>
      </c>
      <c r="I6228">
        <f t="shared" si="778"/>
        <v>2</v>
      </c>
      <c r="J6228">
        <f t="shared" si="779"/>
        <v>1</v>
      </c>
      <c r="K6228">
        <f>J6228*Weighting!$W$12</f>
        <v>2</v>
      </c>
      <c r="M6228" s="14"/>
    </row>
    <row r="6229" spans="1:13" x14ac:dyDescent="0.45">
      <c r="A6229" s="32">
        <f>IF(Weighting!$P$13&gt;0,B6229,"")</f>
        <v>1.0753983736000001</v>
      </c>
      <c r="B6229">
        <f>Weighting!$C$13</f>
        <v>1.0753983736000001</v>
      </c>
      <c r="C6229">
        <f>Weighting!$F$13</f>
        <v>1</v>
      </c>
      <c r="D6229">
        <f>IF(C6229=1,'Data Transformation'!$G$3+0.5*'Data Transformation'!$W$25,IF(C6230=1,D6230-'Data Transformation'!$W$25,FALSE))</f>
        <v>1.17</v>
      </c>
      <c r="E6229">
        <f t="array" ref="E6229">IF(ISLOGICAL(D6229),"",FREQUENCY(IF('Data Transformation'!$B$425:$B$8425='Bin Analysis'!$B6219,'Data Transformation'!$G$425:$G$8425),D6229))</f>
        <v>14</v>
      </c>
      <c r="F6229">
        <f t="shared" si="777"/>
        <v>8</v>
      </c>
      <c r="G6229">
        <f>Weighting!$H$13</f>
        <v>0</v>
      </c>
      <c r="H6229">
        <f t="array" ref="H6229">FREQUENCY(IF('Data Transformation'!$B$4:$B$8425=B6219,'Data Transformation'!$G$4:$G$8425),'Bin Analysis'!$B6229)</f>
        <v>12</v>
      </c>
      <c r="I6229">
        <f t="shared" si="778"/>
        <v>3</v>
      </c>
      <c r="J6229">
        <f t="shared" si="779"/>
        <v>1</v>
      </c>
      <c r="K6229">
        <f>J6229*Weighting!$W$13</f>
        <v>1</v>
      </c>
      <c r="M6229" s="14"/>
    </row>
    <row r="6230" spans="1:13" x14ac:dyDescent="0.45">
      <c r="A6230" s="32">
        <f>IF(Weighting!$P$14&gt;0,B6230,"")</f>
        <v>1.1810731703000001</v>
      </c>
      <c r="B6230">
        <f>Weighting!$C$14</f>
        <v>1.1810731703000001</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15</v>
      </c>
      <c r="I6230">
        <f t="shared" si="778"/>
        <v>3</v>
      </c>
      <c r="J6230">
        <f t="shared" si="779"/>
        <v>1</v>
      </c>
      <c r="K6230">
        <f>J6230*Weighting!$W$14</f>
        <v>2</v>
      </c>
      <c r="M6230" s="14"/>
    </row>
    <row r="6231" spans="1:13" x14ac:dyDescent="0.45">
      <c r="A6231" s="32">
        <f>IF(Weighting!$P$15&gt;0,B6231,"")</f>
        <v>1.2867489670000001</v>
      </c>
      <c r="B6231">
        <f>Weighting!$C$15</f>
        <v>1.2867489670000001</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15</v>
      </c>
      <c r="I6231">
        <f t="shared" si="778"/>
        <v>0</v>
      </c>
      <c r="J6231">
        <f t="shared" si="779"/>
        <v>0</v>
      </c>
      <c r="K6231">
        <f>J6231*Weighting!$W$15</f>
        <v>0</v>
      </c>
      <c r="M6231" s="14"/>
    </row>
    <row r="6232" spans="1:13" x14ac:dyDescent="0.45">
      <c r="A6232" s="32" t="str">
        <f>IF(Weighting!$P$16&gt;0,B6232,"")</f>
        <v/>
      </c>
      <c r="B6232">
        <f>Weighting!$C$16</f>
        <v>1.3924227637000002</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15</v>
      </c>
      <c r="I6232">
        <f t="shared" si="778"/>
        <v>0</v>
      </c>
      <c r="J6232">
        <f t="shared" si="779"/>
        <v>0</v>
      </c>
      <c r="K6232">
        <f>J6232*Weighting!$W$16</f>
        <v>0</v>
      </c>
      <c r="M6232" s="14"/>
    </row>
    <row r="6233" spans="1:13" x14ac:dyDescent="0.45">
      <c r="A6233" s="32" t="str">
        <f>IF(Weighting!$P$17&gt;0,B6233,"")</f>
        <v/>
      </c>
      <c r="B6233">
        <f>Weighting!$C$17</f>
        <v>1.4980975604000002</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15</v>
      </c>
      <c r="I6233">
        <f t="shared" si="778"/>
        <v>0</v>
      </c>
      <c r="J6233">
        <f t="shared" si="779"/>
        <v>0</v>
      </c>
      <c r="K6233">
        <f>J6233*Weighting!$W$17</f>
        <v>0</v>
      </c>
      <c r="M6233" s="14"/>
    </row>
    <row r="6234" spans="1:13" x14ac:dyDescent="0.45">
      <c r="A6234" s="32" t="str">
        <f>IF(Weighting!$P$18&gt;0,B6234,"")</f>
        <v/>
      </c>
      <c r="B6234">
        <f>Weighting!$C$18</f>
        <v>1.6037723571000002</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15</v>
      </c>
      <c r="I6234">
        <f t="shared" si="778"/>
        <v>0</v>
      </c>
      <c r="J6234">
        <f t="shared" si="779"/>
        <v>0</v>
      </c>
      <c r="K6234">
        <f>J6234*Weighting!$W$18</f>
        <v>0</v>
      </c>
      <c r="M6234" s="14"/>
    </row>
    <row r="6235" spans="1:13" x14ac:dyDescent="0.45">
      <c r="A6235" s="32" t="str">
        <f>IF(Weighting!$P$19&gt;0,B6235,"")</f>
        <v/>
      </c>
      <c r="B6235">
        <f>Weighting!$C$19</f>
        <v>1.7094471538000002</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15</v>
      </c>
      <c r="I6235">
        <f t="shared" si="778"/>
        <v>0</v>
      </c>
      <c r="J6235">
        <f t="shared" si="779"/>
        <v>0</v>
      </c>
      <c r="K6235">
        <f>J6235*Weighting!$W$19</f>
        <v>0</v>
      </c>
      <c r="M6235" s="14"/>
    </row>
    <row r="6236" spans="1:13" x14ac:dyDescent="0.45">
      <c r="A6236" s="32" t="str">
        <f>IF(Weighting!$P$20&gt;0,B6236,"")</f>
        <v/>
      </c>
      <c r="B6236">
        <f>Weighting!$C$20</f>
        <v>1.8151219505000002</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15</v>
      </c>
      <c r="I6236">
        <f t="shared" si="778"/>
        <v>0</v>
      </c>
      <c r="J6236">
        <f t="shared" si="779"/>
        <v>0</v>
      </c>
      <c r="K6236">
        <f>J6236*Weighting!$W$20</f>
        <v>0</v>
      </c>
      <c r="M6236" s="14"/>
    </row>
    <row r="6237" spans="1:13" x14ac:dyDescent="0.45">
      <c r="A6237" s="32" t="str">
        <f>IF(Weighting!$P$21&gt;0,B6237,"")</f>
        <v/>
      </c>
      <c r="B6237">
        <f>Weighting!$C$21</f>
        <v>1.9207967472000003</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15</v>
      </c>
      <c r="I6237">
        <f t="shared" si="778"/>
        <v>0</v>
      </c>
      <c r="J6237">
        <f t="shared" si="779"/>
        <v>0</v>
      </c>
      <c r="K6237">
        <f>J6237*Weighting!$W$21</f>
        <v>0</v>
      </c>
      <c r="M6237" s="14"/>
    </row>
    <row r="6238" spans="1:13" x14ac:dyDescent="0.45">
      <c r="A6238" s="32" t="str">
        <f>IF(Weighting!$P$22&gt;0,B6238,"")</f>
        <v/>
      </c>
      <c r="B6238">
        <f>Weighting!$C$22</f>
        <v>2.0264715439000001</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15</v>
      </c>
      <c r="I6238">
        <f t="shared" si="778"/>
        <v>0</v>
      </c>
      <c r="J6238">
        <f t="shared" si="779"/>
        <v>0</v>
      </c>
      <c r="K6238">
        <f>J6238*Weighting!$W$22</f>
        <v>0</v>
      </c>
      <c r="M6238" s="14"/>
    </row>
    <row r="6239" spans="1:13" x14ac:dyDescent="0.45">
      <c r="A6239" s="32" t="str">
        <f>IF(Weighting!$P$23&gt;0,B6239,"")</f>
        <v/>
      </c>
      <c r="B6239">
        <f>Weighting!$C$23</f>
        <v>2.1321463405999999</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15</v>
      </c>
      <c r="I6239">
        <f t="shared" si="778"/>
        <v>0</v>
      </c>
      <c r="J6239">
        <f t="shared" si="779"/>
        <v>0</v>
      </c>
      <c r="K6239">
        <f>J6239*Weighting!$W$23</f>
        <v>0</v>
      </c>
      <c r="M6239" s="14"/>
    </row>
    <row r="6240" spans="1:13" x14ac:dyDescent="0.45">
      <c r="A6240" s="32" t="str">
        <f>IF(Weighting!$P$24&gt;0,B6240,"")</f>
        <v/>
      </c>
      <c r="B6240">
        <f>Weighting!$C$24</f>
        <v>2.2378211372999997</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15</v>
      </c>
      <c r="I6240">
        <f t="shared" si="778"/>
        <v>0</v>
      </c>
      <c r="J6240">
        <f t="shared" si="779"/>
        <v>0</v>
      </c>
      <c r="K6240">
        <f>J6240*Weighting!$W$24</f>
        <v>0</v>
      </c>
      <c r="M6240" s="14"/>
    </row>
    <row r="6241" spans="1:25" x14ac:dyDescent="0.45">
      <c r="A6241" s="32" t="str">
        <f>IF(Weighting!$P$25&gt;0,B6241,"")</f>
        <v/>
      </c>
      <c r="B6241">
        <f>Weighting!$C$25</f>
        <v>2.3434959339999994</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15</v>
      </c>
      <c r="I6241">
        <f t="shared" si="778"/>
        <v>0</v>
      </c>
      <c r="J6241">
        <f t="shared" si="779"/>
        <v>0</v>
      </c>
      <c r="K6241">
        <f>J6241*Weighting!$W$25</f>
        <v>0</v>
      </c>
      <c r="M6241" s="14"/>
    </row>
    <row r="6242" spans="1:25" x14ac:dyDescent="0.45">
      <c r="N6242" s="57"/>
      <c r="O6242"/>
      <c r="P6242"/>
      <c r="Q6242"/>
      <c r="R6242"/>
    </row>
    <row r="6243" spans="1:25" ht="23.15" x14ac:dyDescent="0.6">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18</v>
      </c>
      <c r="N6243" s="27">
        <f>IF('Input and Summary Results'!$J$16="minimum",'Bin Analysis'!X6244/(M6243-1),'Bin Analysis'!Y6243/('Bin Analysis'!M6243-1))</f>
        <v>0</v>
      </c>
      <c r="O6243" s="27">
        <f>IF(M6243=FALSE,NA(),(VLOOKUP(1,C6246:K6265,4,FALSE))/(M6243-1))</f>
        <v>0</v>
      </c>
      <c r="P6243" s="27">
        <f>IF(M6243=FALSE,NA(),SUM(J6246:J6265)/Weighting!$S$5)</f>
        <v>0.2</v>
      </c>
      <c r="Q6243" s="27">
        <f>IF(M6243=FALSE,NA(),SUM(K6246:K6265)/Weighting!$S$6)</f>
        <v>8.6956521739130432E-2</v>
      </c>
      <c r="R6243" s="27">
        <f>IF(M6243=FALSE,NA(),(VLOOKUP(1,G6246:K6265,3,FALSE))/(M6243-1))</f>
        <v>1</v>
      </c>
      <c r="S6243" s="22" t="str">
        <f>IF(M6243=FALSE,NA(),IF(SUM(J6246:J6265)=2,"yes","no"))</f>
        <v>yes</v>
      </c>
      <c r="X6243" s="2" cm="2">
        <f t="array" ref="X6243:X6244">FREQUENCY(IF('Data Transformation'!$B$425:$B$6424='Bin Analysis'!L6243,'Data Transformation'!$G$425:$G$6424),'Data Transformation'!$U$11)</f>
        <v>17</v>
      </c>
      <c r="Y6243" s="2" cm="2">
        <f t="array" ref="Y6243:Y6244">FREQUENCY(IF('Data Transformation'!$B$425:$B$6424='Bin Analysis'!L6243,'Data Transformation'!$G$425:$G$6424),'Data Transformation'!$U$12)</f>
        <v>17</v>
      </c>
    </row>
    <row r="6244" spans="1:25" x14ac:dyDescent="0.45">
      <c r="A6244" s="14" t="s">
        <v>67</v>
      </c>
      <c r="B6244" t="s">
        <v>47</v>
      </c>
      <c r="C6244" t="s">
        <v>5</v>
      </c>
      <c r="D6244" t="s">
        <v>100</v>
      </c>
      <c r="E6244" t="s">
        <v>101</v>
      </c>
      <c r="F6244" t="s">
        <v>102</v>
      </c>
      <c r="G6244" t="s">
        <v>70</v>
      </c>
      <c r="H6244" t="s">
        <v>31</v>
      </c>
      <c r="I6244" t="s">
        <v>32</v>
      </c>
      <c r="J6244" t="s">
        <v>46</v>
      </c>
      <c r="K6244" s="14" t="s">
        <v>45</v>
      </c>
      <c r="M6244" s="14"/>
      <c r="X6244" s="2">
        <v>0</v>
      </c>
      <c r="Y6244" s="2">
        <v>0</v>
      </c>
    </row>
    <row r="6245" spans="1:25" x14ac:dyDescent="0.4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45">
      <c r="A6246" s="32">
        <f>IF(Weighting!$P$6&gt;0,B6246,"")</f>
        <v>0.3356747967</v>
      </c>
      <c r="B6246">
        <f>Weighting!$C$6</f>
        <v>0.3356747967</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17</v>
      </c>
      <c r="I6246">
        <f>H6246-H6245</f>
        <v>17</v>
      </c>
      <c r="J6246">
        <f>IF(I6246=0,0,1)</f>
        <v>1</v>
      </c>
      <c r="K6246">
        <f>J6246*Weighting!$W$6</f>
        <v>1</v>
      </c>
      <c r="M6246" s="14"/>
    </row>
    <row r="6247" spans="1:25" x14ac:dyDescent="0.45">
      <c r="A6247" s="32">
        <f>IF(Weighting!$P$7&gt;0,B6247,"")</f>
        <v>0.44134959340000002</v>
      </c>
      <c r="B6247">
        <f>Weighting!$C$7</f>
        <v>0.44134959340000002</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17</v>
      </c>
      <c r="I6247">
        <f t="shared" ref="I6247:I6265" si="781">H6247-H6246</f>
        <v>0</v>
      </c>
      <c r="J6247">
        <f>IF(I6247=0,0,1)</f>
        <v>0</v>
      </c>
      <c r="K6247">
        <f>J6247*Weighting!$W$7</f>
        <v>0</v>
      </c>
      <c r="M6247" s="14"/>
    </row>
    <row r="6248" spans="1:25" x14ac:dyDescent="0.45">
      <c r="A6248" s="32">
        <f>IF(Weighting!$P$8&gt;0,B6248,"")</f>
        <v>0.54702439010000004</v>
      </c>
      <c r="B6248">
        <f>Weighting!$C$8</f>
        <v>0.54702439010000004</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17</v>
      </c>
      <c r="I6248">
        <f t="shared" si="781"/>
        <v>0</v>
      </c>
      <c r="J6248">
        <f t="shared" ref="J6248:J6265" si="782">IF(I6248=0,0,1)</f>
        <v>0</v>
      </c>
      <c r="K6248">
        <f>J6248*Weighting!$W$8</f>
        <v>0</v>
      </c>
      <c r="M6248" s="14"/>
    </row>
    <row r="6249" spans="1:25" x14ac:dyDescent="0.45">
      <c r="A6249" s="32">
        <f>IF(Weighting!$P$9&gt;0,B6249,"")</f>
        <v>0.65269918680000005</v>
      </c>
      <c r="B6249" s="50">
        <f>Weighting!$C$9</f>
        <v>0.65269918680000005</v>
      </c>
      <c r="C6249">
        <f>Weighting!$F$9</f>
        <v>0</v>
      </c>
      <c r="D6249" t="b">
        <f>IF(C6249=1,'Data Transformation'!$G$3+0.5*'Data Transformation'!$W$25,IF(C6250=1,D6250-'Data Transformation'!$W$25,FALSE))</f>
        <v>0</v>
      </c>
      <c r="E6249" t="str">
        <f t="array" ref="E6249">IF(ISLOGICAL(D6249),"",FREQUENCY(IF('Data Transformation'!$B$425:$B$8425='Bin Analysis'!$B6243,'Data Transformation'!$G$425:$G$8425),D6249))</f>
        <v/>
      </c>
      <c r="F6249" t="str">
        <f t="shared" si="780"/>
        <v/>
      </c>
      <c r="G6249">
        <f>Weighting!$H$9</f>
        <v>0</v>
      </c>
      <c r="H6249">
        <f t="array" ref="H6249">FREQUENCY(IF('Data Transformation'!$B$4:$B$8425=B6243,'Data Transformation'!$G$4:$G$8425),'Bin Analysis'!$B6249)</f>
        <v>17</v>
      </c>
      <c r="I6249">
        <f t="shared" si="781"/>
        <v>0</v>
      </c>
      <c r="J6249">
        <f t="shared" si="782"/>
        <v>0</v>
      </c>
      <c r="K6249">
        <f>J6249*Weighting!$W$9</f>
        <v>0</v>
      </c>
      <c r="M6249" s="14"/>
    </row>
    <row r="6250" spans="1:25" x14ac:dyDescent="0.45">
      <c r="A6250" s="32">
        <f>IF(Weighting!$P$10&gt;0,B6250,"")</f>
        <v>0.75837398350000007</v>
      </c>
      <c r="B6250">
        <f>Weighting!$C$10</f>
        <v>0.75837398350000007</v>
      </c>
      <c r="C6250">
        <f>Weighting!$F$10</f>
        <v>0</v>
      </c>
      <c r="D6250" t="b">
        <f>IF(C6250=1,'Data Transformation'!$G$3+0.5*'Data Transformation'!$W$25,IF(C6251=1,D6251-'Data Transformation'!$W$25,FALSE))</f>
        <v>0</v>
      </c>
      <c r="E6250" t="str">
        <f t="array" ref="E6250">IF(ISLOGICAL(D6250),"",FREQUENCY(IF('Data Transformation'!$B$425:$B$8425='Bin Analysis'!$B6243,'Data Transformation'!$G$425:$G$8425),D6250))</f>
        <v/>
      </c>
      <c r="F6250" t="str">
        <f t="shared" si="780"/>
        <v/>
      </c>
      <c r="G6250">
        <f>Weighting!$H$10</f>
        <v>0</v>
      </c>
      <c r="H6250">
        <f t="array" ref="H6250">FREQUENCY(IF('Data Transformation'!$B$4:$B$8425=B6243,'Data Transformation'!$G$4:$G$8425),'Bin Analysis'!$B6250)</f>
        <v>17</v>
      </c>
      <c r="I6250">
        <f t="shared" si="781"/>
        <v>0</v>
      </c>
      <c r="J6250">
        <f t="shared" si="782"/>
        <v>0</v>
      </c>
      <c r="K6250">
        <f>J6250*Weighting!$W$10</f>
        <v>0</v>
      </c>
      <c r="M6250" s="14"/>
    </row>
    <row r="6251" spans="1:25" x14ac:dyDescent="0.45">
      <c r="A6251" s="32">
        <f>IF(Weighting!$P$11&gt;0,B6251,"")</f>
        <v>0.86404878020000009</v>
      </c>
      <c r="B6251">
        <f>Weighting!$C$11</f>
        <v>0.86404878020000009</v>
      </c>
      <c r="C6251">
        <f>Weighting!$F$11</f>
        <v>0</v>
      </c>
      <c r="D6251" t="b">
        <f>IF(C6251=1,'Data Transformation'!$G$3+0.5*'Data Transformation'!$W$25,IF(C6252=1,D6252-'Data Transformation'!$W$25,FALSE))</f>
        <v>0</v>
      </c>
      <c r="E6251" t="str">
        <f t="array" ref="E6251">IF(ISLOGICAL(D6251),"",FREQUENCY(IF('Data Transformation'!$B$425:$B$8425='Bin Analysis'!$B6243,'Data Transformation'!$G$425:$G$8425),D6251))</f>
        <v/>
      </c>
      <c r="F6251" t="str">
        <f t="shared" si="780"/>
        <v/>
      </c>
      <c r="G6251">
        <f>Weighting!$H$11</f>
        <v>0</v>
      </c>
      <c r="H6251">
        <f t="array" ref="H6251">FREQUENCY(IF('Data Transformation'!$B$4:$B$8425=B6243,'Data Transformation'!$G$4:$G$8425),'Bin Analysis'!$B6251)</f>
        <v>17</v>
      </c>
      <c r="I6251">
        <f t="shared" si="781"/>
        <v>0</v>
      </c>
      <c r="J6251">
        <f t="shared" si="782"/>
        <v>0</v>
      </c>
      <c r="K6251">
        <f>J6251*Weighting!$W$11</f>
        <v>0</v>
      </c>
      <c r="M6251" s="14"/>
    </row>
    <row r="6252" spans="1:25" x14ac:dyDescent="0.45">
      <c r="A6252" s="32">
        <f>IF(Weighting!$P$12&gt;0,B6252,"")</f>
        <v>0.96972357690000011</v>
      </c>
      <c r="B6252">
        <f>Weighting!$C$12</f>
        <v>0.96972357690000011</v>
      </c>
      <c r="C6252">
        <f>Weighting!$F$12</f>
        <v>0</v>
      </c>
      <c r="D6252">
        <f>IF(C6252=1,'Data Transformation'!$G$3+0.5*'Data Transformation'!$W$25,IF(C6253=1,D6253-'Data Transformation'!$W$25,FALSE))</f>
        <v>0.76999999999999991</v>
      </c>
      <c r="E6252">
        <f t="array" ref="E6252">IF(ISLOGICAL(D6252),"",FREQUENCY(IF('Data Transformation'!$B$425:$B$8425='Bin Analysis'!$B6243,'Data Transformation'!$G$425:$G$8425),D6252))</f>
        <v>17</v>
      </c>
      <c r="F6252" t="e">
        <f t="shared" si="780"/>
        <v>#VALUE!</v>
      </c>
      <c r="G6252">
        <f>Weighting!$H$12</f>
        <v>0</v>
      </c>
      <c r="H6252">
        <f t="array" ref="H6252">FREQUENCY(IF('Data Transformation'!$B$4:$B$8425=B6243,'Data Transformation'!$G$4:$G$8425),'Bin Analysis'!$B6252)</f>
        <v>17</v>
      </c>
      <c r="I6252">
        <f t="shared" si="781"/>
        <v>0</v>
      </c>
      <c r="J6252">
        <f t="shared" si="782"/>
        <v>0</v>
      </c>
      <c r="K6252">
        <f>J6252*Weighting!$W$12</f>
        <v>0</v>
      </c>
      <c r="M6252" s="14"/>
    </row>
    <row r="6253" spans="1:25" x14ac:dyDescent="0.45">
      <c r="A6253" s="32">
        <f>IF(Weighting!$P$13&gt;0,B6253,"")</f>
        <v>1.0753983736000001</v>
      </c>
      <c r="B6253">
        <f>Weighting!$C$13</f>
        <v>1.0753983736000001</v>
      </c>
      <c r="C6253">
        <f>Weighting!$F$13</f>
        <v>1</v>
      </c>
      <c r="D6253">
        <f>IF(C6253=1,'Data Transformation'!$G$3+0.5*'Data Transformation'!$W$25,IF(C6254=1,D6254-'Data Transformation'!$W$25,FALSE))</f>
        <v>1.17</v>
      </c>
      <c r="E6253">
        <f t="array" ref="E6253">IF(ISLOGICAL(D6253),"",FREQUENCY(IF('Data Transformation'!$B$425:$B$8425='Bin Analysis'!$B6243,'Data Transformation'!$G$425:$G$8425),D6253))</f>
        <v>17</v>
      </c>
      <c r="F6253">
        <f t="shared" si="780"/>
        <v>0</v>
      </c>
      <c r="G6253">
        <f>Weighting!$H$13</f>
        <v>0</v>
      </c>
      <c r="H6253">
        <f t="array" ref="H6253">FREQUENCY(IF('Data Transformation'!$B$4:$B$8425=B6243,'Data Transformation'!$G$4:$G$8425),'Bin Analysis'!$B6253)</f>
        <v>18</v>
      </c>
      <c r="I6253">
        <f t="shared" si="781"/>
        <v>1</v>
      </c>
      <c r="J6253">
        <f t="shared" si="782"/>
        <v>1</v>
      </c>
      <c r="K6253">
        <f>J6253*Weighting!$W$13</f>
        <v>1</v>
      </c>
      <c r="M6253" s="14"/>
    </row>
    <row r="6254" spans="1:25" x14ac:dyDescent="0.45">
      <c r="A6254" s="32">
        <f>IF(Weighting!$P$14&gt;0,B6254,"")</f>
        <v>1.1810731703000001</v>
      </c>
      <c r="B6254">
        <f>Weighting!$C$14</f>
        <v>1.1810731703000001</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18</v>
      </c>
      <c r="I6254">
        <f t="shared" si="781"/>
        <v>0</v>
      </c>
      <c r="J6254">
        <f t="shared" si="782"/>
        <v>0</v>
      </c>
      <c r="K6254">
        <f>J6254*Weighting!$W$14</f>
        <v>0</v>
      </c>
      <c r="M6254" s="14"/>
    </row>
    <row r="6255" spans="1:25" x14ac:dyDescent="0.45">
      <c r="A6255" s="32">
        <f>IF(Weighting!$P$15&gt;0,B6255,"")</f>
        <v>1.2867489670000001</v>
      </c>
      <c r="B6255">
        <f>Weighting!$C$15</f>
        <v>1.2867489670000001</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18</v>
      </c>
      <c r="I6255">
        <f t="shared" si="781"/>
        <v>0</v>
      </c>
      <c r="J6255">
        <f t="shared" si="782"/>
        <v>0</v>
      </c>
      <c r="K6255">
        <f>J6255*Weighting!$W$15</f>
        <v>0</v>
      </c>
      <c r="M6255" s="14"/>
    </row>
    <row r="6256" spans="1:25" x14ac:dyDescent="0.45">
      <c r="A6256" s="32" t="str">
        <f>IF(Weighting!$P$16&gt;0,B6256,"")</f>
        <v/>
      </c>
      <c r="B6256">
        <f>Weighting!$C$16</f>
        <v>1.3924227637000002</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18</v>
      </c>
      <c r="I6256">
        <f t="shared" si="781"/>
        <v>0</v>
      </c>
      <c r="J6256">
        <f t="shared" si="782"/>
        <v>0</v>
      </c>
      <c r="K6256">
        <f>J6256*Weighting!$W$16</f>
        <v>0</v>
      </c>
      <c r="M6256" s="14"/>
    </row>
    <row r="6257" spans="1:25" x14ac:dyDescent="0.45">
      <c r="A6257" s="32" t="str">
        <f>IF(Weighting!$P$17&gt;0,B6257,"")</f>
        <v/>
      </c>
      <c r="B6257">
        <f>Weighting!$C$17</f>
        <v>1.4980975604000002</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18</v>
      </c>
      <c r="I6257">
        <f t="shared" si="781"/>
        <v>0</v>
      </c>
      <c r="J6257">
        <f t="shared" si="782"/>
        <v>0</v>
      </c>
      <c r="K6257">
        <f>J6257*Weighting!$W$17</f>
        <v>0</v>
      </c>
      <c r="M6257" s="14"/>
    </row>
    <row r="6258" spans="1:25" x14ac:dyDescent="0.45">
      <c r="A6258" s="32" t="str">
        <f>IF(Weighting!$P$18&gt;0,B6258,"")</f>
        <v/>
      </c>
      <c r="B6258">
        <f>Weighting!$C$18</f>
        <v>1.6037723571000002</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18</v>
      </c>
      <c r="I6258">
        <f t="shared" si="781"/>
        <v>0</v>
      </c>
      <c r="J6258">
        <f t="shared" si="782"/>
        <v>0</v>
      </c>
      <c r="K6258">
        <f>J6258*Weighting!$W$18</f>
        <v>0</v>
      </c>
      <c r="M6258" s="14"/>
    </row>
    <row r="6259" spans="1:25" x14ac:dyDescent="0.45">
      <c r="A6259" s="32" t="str">
        <f>IF(Weighting!$P$19&gt;0,B6259,"")</f>
        <v/>
      </c>
      <c r="B6259">
        <f>Weighting!$C$19</f>
        <v>1.7094471538000002</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18</v>
      </c>
      <c r="I6259">
        <f t="shared" si="781"/>
        <v>0</v>
      </c>
      <c r="J6259">
        <f t="shared" si="782"/>
        <v>0</v>
      </c>
      <c r="K6259">
        <f>J6259*Weighting!$W$19</f>
        <v>0</v>
      </c>
      <c r="M6259" s="14"/>
    </row>
    <row r="6260" spans="1:25" x14ac:dyDescent="0.45">
      <c r="A6260" s="32" t="str">
        <f>IF(Weighting!$P$20&gt;0,B6260,"")</f>
        <v/>
      </c>
      <c r="B6260">
        <f>Weighting!$C$20</f>
        <v>1.8151219505000002</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18</v>
      </c>
      <c r="I6260">
        <f t="shared" si="781"/>
        <v>0</v>
      </c>
      <c r="J6260">
        <f t="shared" si="782"/>
        <v>0</v>
      </c>
      <c r="K6260">
        <f>J6260*Weighting!$W$20</f>
        <v>0</v>
      </c>
      <c r="M6260" s="14"/>
    </row>
    <row r="6261" spans="1:25" x14ac:dyDescent="0.45">
      <c r="A6261" s="32" t="str">
        <f>IF(Weighting!$P$21&gt;0,B6261,"")</f>
        <v/>
      </c>
      <c r="B6261">
        <f>Weighting!$C$21</f>
        <v>1.9207967472000003</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18</v>
      </c>
      <c r="I6261">
        <f t="shared" si="781"/>
        <v>0</v>
      </c>
      <c r="J6261">
        <f t="shared" si="782"/>
        <v>0</v>
      </c>
      <c r="K6261">
        <f>J6261*Weighting!$W$21</f>
        <v>0</v>
      </c>
      <c r="M6261" s="14"/>
    </row>
    <row r="6262" spans="1:25" x14ac:dyDescent="0.45">
      <c r="A6262" s="32" t="str">
        <f>IF(Weighting!$P$22&gt;0,B6262,"")</f>
        <v/>
      </c>
      <c r="B6262">
        <f>Weighting!$C$22</f>
        <v>2.0264715439000001</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18</v>
      </c>
      <c r="I6262">
        <f t="shared" si="781"/>
        <v>0</v>
      </c>
      <c r="J6262">
        <f t="shared" si="782"/>
        <v>0</v>
      </c>
      <c r="K6262">
        <f>J6262*Weighting!$W$22</f>
        <v>0</v>
      </c>
      <c r="M6262" s="14"/>
    </row>
    <row r="6263" spans="1:25" x14ac:dyDescent="0.45">
      <c r="A6263" s="32" t="str">
        <f>IF(Weighting!$P$23&gt;0,B6263,"")</f>
        <v/>
      </c>
      <c r="B6263">
        <f>Weighting!$C$23</f>
        <v>2.1321463405999999</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18</v>
      </c>
      <c r="I6263">
        <f t="shared" si="781"/>
        <v>0</v>
      </c>
      <c r="J6263">
        <f t="shared" si="782"/>
        <v>0</v>
      </c>
      <c r="K6263">
        <f>J6263*Weighting!$W$23</f>
        <v>0</v>
      </c>
      <c r="M6263" s="14"/>
    </row>
    <row r="6264" spans="1:25" x14ac:dyDescent="0.45">
      <c r="A6264" s="32" t="str">
        <f>IF(Weighting!$P$24&gt;0,B6264,"")</f>
        <v/>
      </c>
      <c r="B6264">
        <f>Weighting!$C$24</f>
        <v>2.2378211372999997</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18</v>
      </c>
      <c r="I6264">
        <f t="shared" si="781"/>
        <v>0</v>
      </c>
      <c r="J6264">
        <f t="shared" si="782"/>
        <v>0</v>
      </c>
      <c r="K6264">
        <f>J6264*Weighting!$W$24</f>
        <v>0</v>
      </c>
      <c r="M6264" s="14"/>
    </row>
    <row r="6265" spans="1:25" x14ac:dyDescent="0.45">
      <c r="A6265" s="32" t="str">
        <f>IF(Weighting!$P$25&gt;0,B6265,"")</f>
        <v/>
      </c>
      <c r="B6265">
        <f>Weighting!$C$25</f>
        <v>2.3434959339999994</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18</v>
      </c>
      <c r="I6265">
        <f t="shared" si="781"/>
        <v>0</v>
      </c>
      <c r="J6265">
        <f t="shared" si="782"/>
        <v>0</v>
      </c>
      <c r="K6265">
        <f>J6265*Weighting!$W$25</f>
        <v>0</v>
      </c>
      <c r="M6265" s="14"/>
    </row>
    <row r="6266" spans="1:25" x14ac:dyDescent="0.45">
      <c r="O6266"/>
      <c r="P6266"/>
      <c r="Q6266"/>
      <c r="R6266"/>
    </row>
    <row r="6267" spans="1:25" ht="23.15" x14ac:dyDescent="0.6">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19</v>
      </c>
      <c r="N6267" s="27">
        <f>IF('Input and Summary Results'!$J$16="minimum",'Bin Analysis'!X6268/(M6267-1),'Bin Analysis'!Y6267/('Bin Analysis'!M6267-1))</f>
        <v>0</v>
      </c>
      <c r="O6267" s="27">
        <f>IF(M6267=FALSE,NA(),(VLOOKUP(1,C6270:K6289,4,FALSE))/(M6267-1))</f>
        <v>0</v>
      </c>
      <c r="P6267" s="27">
        <f>IF(M6267=FALSE,NA(),SUM(J6270:J6289)/Weighting!$S$5)</f>
        <v>0.2</v>
      </c>
      <c r="Q6267" s="27">
        <f>IF(M6267=FALSE,NA(),SUM(K6270:K6289)/Weighting!$S$6)</f>
        <v>8.6956521739130432E-2</v>
      </c>
      <c r="R6267" s="27">
        <f>IF(M6267=FALSE,NA(),(VLOOKUP(1,G6270:K6289,3,FALSE))/(M6267-1))</f>
        <v>1</v>
      </c>
      <c r="S6267" s="22" t="str">
        <f>IF(M6267=FALSE,NA(),IF(SUM(J6270:J6289)=2,"yes","no"))</f>
        <v>yes</v>
      </c>
      <c r="X6267" s="2" cm="2">
        <f t="array" ref="X6267:X6268">FREQUENCY(IF('Data Transformation'!$B$425:$B$6424='Bin Analysis'!L6267,'Data Transformation'!$G$425:$G$6424),'Data Transformation'!$U$11)</f>
        <v>18</v>
      </c>
      <c r="Y6267" s="2" cm="2">
        <f t="array" ref="Y6267:Y6268">FREQUENCY(IF('Data Transformation'!$B$425:$B$6424='Bin Analysis'!L6267,'Data Transformation'!$G$425:$G$6424),'Data Transformation'!$U$12)</f>
        <v>18</v>
      </c>
    </row>
    <row r="6268" spans="1:25" x14ac:dyDescent="0.45">
      <c r="A6268" s="14" t="s">
        <v>67</v>
      </c>
      <c r="B6268" t="s">
        <v>47</v>
      </c>
      <c r="C6268" t="s">
        <v>5</v>
      </c>
      <c r="D6268" t="s">
        <v>100</v>
      </c>
      <c r="E6268" t="s">
        <v>101</v>
      </c>
      <c r="F6268" t="s">
        <v>102</v>
      </c>
      <c r="G6268" t="s">
        <v>70</v>
      </c>
      <c r="H6268" t="s">
        <v>31</v>
      </c>
      <c r="I6268" t="s">
        <v>32</v>
      </c>
      <c r="J6268" t="s">
        <v>46</v>
      </c>
      <c r="K6268" s="14" t="s">
        <v>45</v>
      </c>
      <c r="M6268" s="14"/>
      <c r="X6268" s="2">
        <v>0</v>
      </c>
      <c r="Y6268" s="2">
        <v>0</v>
      </c>
    </row>
    <row r="6269" spans="1:25" x14ac:dyDescent="0.4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45">
      <c r="A6270" s="32">
        <f>IF(Weighting!$P$6&gt;0,B6270,"")</f>
        <v>0.3356747967</v>
      </c>
      <c r="B6270">
        <f>Weighting!$C$6</f>
        <v>0.3356747967</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18</v>
      </c>
      <c r="I6270">
        <f>H6270-H6269</f>
        <v>18</v>
      </c>
      <c r="J6270">
        <f>IF(I6270=0,0,1)</f>
        <v>1</v>
      </c>
      <c r="K6270">
        <f>J6270*Weighting!$W$6</f>
        <v>1</v>
      </c>
      <c r="M6270" s="14"/>
    </row>
    <row r="6271" spans="1:25" x14ac:dyDescent="0.45">
      <c r="A6271" s="32">
        <f>IF(Weighting!$P$7&gt;0,B6271,"")</f>
        <v>0.44134959340000002</v>
      </c>
      <c r="B6271">
        <f>Weighting!$C$7</f>
        <v>0.44134959340000002</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18</v>
      </c>
      <c r="I6271">
        <f t="shared" ref="I6271:I6289" si="784">H6271-H6270</f>
        <v>0</v>
      </c>
      <c r="J6271">
        <f>IF(I6271=0,0,1)</f>
        <v>0</v>
      </c>
      <c r="K6271">
        <f>J6271*Weighting!$W$7</f>
        <v>0</v>
      </c>
      <c r="M6271" s="14"/>
    </row>
    <row r="6272" spans="1:25" x14ac:dyDescent="0.45">
      <c r="A6272" s="32">
        <f>IF(Weighting!$P$8&gt;0,B6272,"")</f>
        <v>0.54702439010000004</v>
      </c>
      <c r="B6272">
        <f>Weighting!$C$8</f>
        <v>0.54702439010000004</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18</v>
      </c>
      <c r="I6272">
        <f t="shared" si="784"/>
        <v>0</v>
      </c>
      <c r="J6272">
        <f t="shared" ref="J6272:J6289" si="785">IF(I6272=0,0,1)</f>
        <v>0</v>
      </c>
      <c r="K6272">
        <f>J6272*Weighting!$W$8</f>
        <v>0</v>
      </c>
      <c r="M6272" s="14"/>
    </row>
    <row r="6273" spans="1:13" x14ac:dyDescent="0.45">
      <c r="A6273" s="32">
        <f>IF(Weighting!$P$9&gt;0,B6273,"")</f>
        <v>0.65269918680000005</v>
      </c>
      <c r="B6273" s="50">
        <f>Weighting!$C$9</f>
        <v>0.65269918680000005</v>
      </c>
      <c r="C6273">
        <f>Weighting!$F$9</f>
        <v>0</v>
      </c>
      <c r="D6273" t="b">
        <f>IF(C6273=1,'Data Transformation'!$G$3+0.5*'Data Transformation'!$W$25,IF(C6274=1,D6274-'Data Transformation'!$W$25,FALSE))</f>
        <v>0</v>
      </c>
      <c r="E6273" t="str">
        <f t="array" ref="E6273">IF(ISLOGICAL(D6273),"",FREQUENCY(IF('Data Transformation'!$B$425:$B$8425='Bin Analysis'!$B6267,'Data Transformation'!$G$425:$G$8425),D6273))</f>
        <v/>
      </c>
      <c r="F6273" t="str">
        <f t="shared" si="783"/>
        <v/>
      </c>
      <c r="G6273">
        <f>Weighting!$H$9</f>
        <v>0</v>
      </c>
      <c r="H6273">
        <f t="array" ref="H6273">FREQUENCY(IF('Data Transformation'!$B$4:$B$8425=B6267,'Data Transformation'!$G$4:$G$8425),'Bin Analysis'!$B6273)</f>
        <v>18</v>
      </c>
      <c r="I6273">
        <f t="shared" si="784"/>
        <v>0</v>
      </c>
      <c r="J6273">
        <f t="shared" si="785"/>
        <v>0</v>
      </c>
      <c r="K6273">
        <f>J6273*Weighting!$W$9</f>
        <v>0</v>
      </c>
      <c r="M6273" s="14"/>
    </row>
    <row r="6274" spans="1:13" x14ac:dyDescent="0.45">
      <c r="A6274" s="32">
        <f>IF(Weighting!$P$10&gt;0,B6274,"")</f>
        <v>0.75837398350000007</v>
      </c>
      <c r="B6274">
        <f>Weighting!$C$10</f>
        <v>0.75837398350000007</v>
      </c>
      <c r="C6274">
        <f>Weighting!$F$10</f>
        <v>0</v>
      </c>
      <c r="D6274" t="b">
        <f>IF(C6274=1,'Data Transformation'!$G$3+0.5*'Data Transformation'!$W$25,IF(C6275=1,D6275-'Data Transformation'!$W$25,FALSE))</f>
        <v>0</v>
      </c>
      <c r="E6274" t="str">
        <f t="array" ref="E6274">IF(ISLOGICAL(D6274),"",FREQUENCY(IF('Data Transformation'!$B$425:$B$8425='Bin Analysis'!$B6267,'Data Transformation'!$G$425:$G$8425),D6274))</f>
        <v/>
      </c>
      <c r="F6274" t="str">
        <f t="shared" si="783"/>
        <v/>
      </c>
      <c r="G6274">
        <f>Weighting!$H$10</f>
        <v>0</v>
      </c>
      <c r="H6274">
        <f t="array" ref="H6274">FREQUENCY(IF('Data Transformation'!$B$4:$B$8425=B6267,'Data Transformation'!$G$4:$G$8425),'Bin Analysis'!$B6274)</f>
        <v>18</v>
      </c>
      <c r="I6274">
        <f t="shared" si="784"/>
        <v>0</v>
      </c>
      <c r="J6274">
        <f t="shared" si="785"/>
        <v>0</v>
      </c>
      <c r="K6274">
        <f>J6274*Weighting!$W$10</f>
        <v>0</v>
      </c>
      <c r="M6274" s="14"/>
    </row>
    <row r="6275" spans="1:13" x14ac:dyDescent="0.45">
      <c r="A6275" s="32">
        <f>IF(Weighting!$P$11&gt;0,B6275,"")</f>
        <v>0.86404878020000009</v>
      </c>
      <c r="B6275">
        <f>Weighting!$C$11</f>
        <v>0.86404878020000009</v>
      </c>
      <c r="C6275">
        <f>Weighting!$F$11</f>
        <v>0</v>
      </c>
      <c r="D6275" t="b">
        <f>IF(C6275=1,'Data Transformation'!$G$3+0.5*'Data Transformation'!$W$25,IF(C6276=1,D6276-'Data Transformation'!$W$25,FALSE))</f>
        <v>0</v>
      </c>
      <c r="E6275" t="str">
        <f t="array" ref="E6275">IF(ISLOGICAL(D6275),"",FREQUENCY(IF('Data Transformation'!$B$425:$B$8425='Bin Analysis'!$B6267,'Data Transformation'!$G$425:$G$8425),D6275))</f>
        <v/>
      </c>
      <c r="F6275" t="str">
        <f t="shared" si="783"/>
        <v/>
      </c>
      <c r="G6275">
        <f>Weighting!$H$11</f>
        <v>0</v>
      </c>
      <c r="H6275">
        <f t="array" ref="H6275">FREQUENCY(IF('Data Transformation'!$B$4:$B$8425=B6267,'Data Transformation'!$G$4:$G$8425),'Bin Analysis'!$B6275)</f>
        <v>18</v>
      </c>
      <c r="I6275">
        <f t="shared" si="784"/>
        <v>0</v>
      </c>
      <c r="J6275">
        <f t="shared" si="785"/>
        <v>0</v>
      </c>
      <c r="K6275">
        <f>J6275*Weighting!$W$11</f>
        <v>0</v>
      </c>
      <c r="M6275" s="14"/>
    </row>
    <row r="6276" spans="1:13" x14ac:dyDescent="0.45">
      <c r="A6276" s="32">
        <f>IF(Weighting!$P$12&gt;0,B6276,"")</f>
        <v>0.96972357690000011</v>
      </c>
      <c r="B6276">
        <f>Weighting!$C$12</f>
        <v>0.96972357690000011</v>
      </c>
      <c r="C6276">
        <f>Weighting!$F$12</f>
        <v>0</v>
      </c>
      <c r="D6276">
        <f>IF(C6276=1,'Data Transformation'!$G$3+0.5*'Data Transformation'!$W$25,IF(C6277=1,D6277-'Data Transformation'!$W$25,FALSE))</f>
        <v>0.76999999999999991</v>
      </c>
      <c r="E6276">
        <f t="array" ref="E6276">IF(ISLOGICAL(D6276),"",FREQUENCY(IF('Data Transformation'!$B$425:$B$8425='Bin Analysis'!$B6267,'Data Transformation'!$G$425:$G$8425),D6276))</f>
        <v>18</v>
      </c>
      <c r="F6276" t="e">
        <f t="shared" si="783"/>
        <v>#VALUE!</v>
      </c>
      <c r="G6276">
        <f>Weighting!$H$12</f>
        <v>0</v>
      </c>
      <c r="H6276">
        <f t="array" ref="H6276">FREQUENCY(IF('Data Transformation'!$B$4:$B$8425=B6267,'Data Transformation'!$G$4:$G$8425),'Bin Analysis'!$B6276)</f>
        <v>18</v>
      </c>
      <c r="I6276">
        <f t="shared" si="784"/>
        <v>0</v>
      </c>
      <c r="J6276">
        <f t="shared" si="785"/>
        <v>0</v>
      </c>
      <c r="K6276">
        <f>J6276*Weighting!$W$12</f>
        <v>0</v>
      </c>
      <c r="M6276" s="14"/>
    </row>
    <row r="6277" spans="1:13" x14ac:dyDescent="0.45">
      <c r="A6277" s="32">
        <f>IF(Weighting!$P$13&gt;0,B6277,"")</f>
        <v>1.0753983736000001</v>
      </c>
      <c r="B6277">
        <f>Weighting!$C$13</f>
        <v>1.0753983736000001</v>
      </c>
      <c r="C6277">
        <f>Weighting!$F$13</f>
        <v>1</v>
      </c>
      <c r="D6277">
        <f>IF(C6277=1,'Data Transformation'!$G$3+0.5*'Data Transformation'!$W$25,IF(C6278=1,D6278-'Data Transformation'!$W$25,FALSE))</f>
        <v>1.17</v>
      </c>
      <c r="E6277">
        <f t="array" ref="E6277">IF(ISLOGICAL(D6277),"",FREQUENCY(IF('Data Transformation'!$B$425:$B$8425='Bin Analysis'!$B6267,'Data Transformation'!$G$425:$G$8425),D6277))</f>
        <v>18</v>
      </c>
      <c r="F6277">
        <f t="shared" si="783"/>
        <v>0</v>
      </c>
      <c r="G6277">
        <f>Weighting!$H$13</f>
        <v>0</v>
      </c>
      <c r="H6277">
        <f t="array" ref="H6277">FREQUENCY(IF('Data Transformation'!$B$4:$B$8425=B6267,'Data Transformation'!$G$4:$G$8425),'Bin Analysis'!$B6277)</f>
        <v>19</v>
      </c>
      <c r="I6277">
        <f t="shared" si="784"/>
        <v>1</v>
      </c>
      <c r="J6277">
        <f t="shared" si="785"/>
        <v>1</v>
      </c>
      <c r="K6277">
        <f>J6277*Weighting!$W$13</f>
        <v>1</v>
      </c>
      <c r="M6277" s="14"/>
    </row>
    <row r="6278" spans="1:13" x14ac:dyDescent="0.45">
      <c r="A6278" s="32">
        <f>IF(Weighting!$P$14&gt;0,B6278,"")</f>
        <v>1.1810731703000001</v>
      </c>
      <c r="B6278">
        <f>Weighting!$C$14</f>
        <v>1.1810731703000001</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19</v>
      </c>
      <c r="I6278">
        <f t="shared" si="784"/>
        <v>0</v>
      </c>
      <c r="J6278">
        <f t="shared" si="785"/>
        <v>0</v>
      </c>
      <c r="K6278">
        <f>J6278*Weighting!$W$14</f>
        <v>0</v>
      </c>
      <c r="M6278" s="14"/>
    </row>
    <row r="6279" spans="1:13" x14ac:dyDescent="0.45">
      <c r="A6279" s="32">
        <f>IF(Weighting!$P$15&gt;0,B6279,"")</f>
        <v>1.2867489670000001</v>
      </c>
      <c r="B6279">
        <f>Weighting!$C$15</f>
        <v>1.2867489670000001</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19</v>
      </c>
      <c r="I6279">
        <f t="shared" si="784"/>
        <v>0</v>
      </c>
      <c r="J6279">
        <f t="shared" si="785"/>
        <v>0</v>
      </c>
      <c r="K6279">
        <f>J6279*Weighting!$W$15</f>
        <v>0</v>
      </c>
      <c r="M6279" s="14"/>
    </row>
    <row r="6280" spans="1:13" x14ac:dyDescent="0.45">
      <c r="A6280" s="32" t="str">
        <f>IF(Weighting!$P$16&gt;0,B6280,"")</f>
        <v/>
      </c>
      <c r="B6280">
        <f>Weighting!$C$16</f>
        <v>1.3924227637000002</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19</v>
      </c>
      <c r="I6280">
        <f t="shared" si="784"/>
        <v>0</v>
      </c>
      <c r="J6280">
        <f t="shared" si="785"/>
        <v>0</v>
      </c>
      <c r="K6280">
        <f>J6280*Weighting!$W$16</f>
        <v>0</v>
      </c>
      <c r="M6280" s="14"/>
    </row>
    <row r="6281" spans="1:13" x14ac:dyDescent="0.45">
      <c r="A6281" s="32" t="str">
        <f>IF(Weighting!$P$17&gt;0,B6281,"")</f>
        <v/>
      </c>
      <c r="B6281">
        <f>Weighting!$C$17</f>
        <v>1.4980975604000002</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19</v>
      </c>
      <c r="I6281">
        <f t="shared" si="784"/>
        <v>0</v>
      </c>
      <c r="J6281">
        <f t="shared" si="785"/>
        <v>0</v>
      </c>
      <c r="K6281">
        <f>J6281*Weighting!$W$17</f>
        <v>0</v>
      </c>
      <c r="M6281" s="14"/>
    </row>
    <row r="6282" spans="1:13" x14ac:dyDescent="0.45">
      <c r="A6282" s="32" t="str">
        <f>IF(Weighting!$P$18&gt;0,B6282,"")</f>
        <v/>
      </c>
      <c r="B6282">
        <f>Weighting!$C$18</f>
        <v>1.6037723571000002</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19</v>
      </c>
      <c r="I6282">
        <f t="shared" si="784"/>
        <v>0</v>
      </c>
      <c r="J6282">
        <f t="shared" si="785"/>
        <v>0</v>
      </c>
      <c r="K6282">
        <f>J6282*Weighting!$W$18</f>
        <v>0</v>
      </c>
      <c r="M6282" s="14"/>
    </row>
    <row r="6283" spans="1:13" x14ac:dyDescent="0.45">
      <c r="A6283" s="32" t="str">
        <f>IF(Weighting!$P$19&gt;0,B6283,"")</f>
        <v/>
      </c>
      <c r="B6283">
        <f>Weighting!$C$19</f>
        <v>1.7094471538000002</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19</v>
      </c>
      <c r="I6283">
        <f t="shared" si="784"/>
        <v>0</v>
      </c>
      <c r="J6283">
        <f t="shared" si="785"/>
        <v>0</v>
      </c>
      <c r="K6283">
        <f>J6283*Weighting!$W$19</f>
        <v>0</v>
      </c>
      <c r="M6283" s="14"/>
    </row>
    <row r="6284" spans="1:13" x14ac:dyDescent="0.45">
      <c r="A6284" s="32" t="str">
        <f>IF(Weighting!$P$20&gt;0,B6284,"")</f>
        <v/>
      </c>
      <c r="B6284">
        <f>Weighting!$C$20</f>
        <v>1.8151219505000002</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19</v>
      </c>
      <c r="I6284">
        <f t="shared" si="784"/>
        <v>0</v>
      </c>
      <c r="J6284">
        <f t="shared" si="785"/>
        <v>0</v>
      </c>
      <c r="K6284">
        <f>J6284*Weighting!$W$20</f>
        <v>0</v>
      </c>
      <c r="M6284" s="14"/>
    </row>
    <row r="6285" spans="1:13" x14ac:dyDescent="0.45">
      <c r="A6285" s="32" t="str">
        <f>IF(Weighting!$P$21&gt;0,B6285,"")</f>
        <v/>
      </c>
      <c r="B6285">
        <f>Weighting!$C$21</f>
        <v>1.9207967472000003</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19</v>
      </c>
      <c r="I6285">
        <f t="shared" si="784"/>
        <v>0</v>
      </c>
      <c r="J6285">
        <f t="shared" si="785"/>
        <v>0</v>
      </c>
      <c r="K6285">
        <f>J6285*Weighting!$W$21</f>
        <v>0</v>
      </c>
      <c r="M6285" s="14"/>
    </row>
    <row r="6286" spans="1:13" x14ac:dyDescent="0.45">
      <c r="A6286" s="32" t="str">
        <f>IF(Weighting!$P$22&gt;0,B6286,"")</f>
        <v/>
      </c>
      <c r="B6286">
        <f>Weighting!$C$22</f>
        <v>2.0264715439000001</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19</v>
      </c>
      <c r="I6286">
        <f t="shared" si="784"/>
        <v>0</v>
      </c>
      <c r="J6286">
        <f t="shared" si="785"/>
        <v>0</v>
      </c>
      <c r="K6286">
        <f>J6286*Weighting!$W$22</f>
        <v>0</v>
      </c>
      <c r="M6286" s="14"/>
    </row>
    <row r="6287" spans="1:13" x14ac:dyDescent="0.45">
      <c r="A6287" s="32" t="str">
        <f>IF(Weighting!$P$23&gt;0,B6287,"")</f>
        <v/>
      </c>
      <c r="B6287">
        <f>Weighting!$C$23</f>
        <v>2.1321463405999999</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19</v>
      </c>
      <c r="I6287">
        <f t="shared" si="784"/>
        <v>0</v>
      </c>
      <c r="J6287">
        <f t="shared" si="785"/>
        <v>0</v>
      </c>
      <c r="K6287">
        <f>J6287*Weighting!$W$23</f>
        <v>0</v>
      </c>
      <c r="M6287" s="14"/>
    </row>
    <row r="6288" spans="1:13" x14ac:dyDescent="0.45">
      <c r="A6288" s="32" t="str">
        <f>IF(Weighting!$P$24&gt;0,B6288,"")</f>
        <v/>
      </c>
      <c r="B6288">
        <f>Weighting!$C$24</f>
        <v>2.2378211372999997</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19</v>
      </c>
      <c r="I6288">
        <f t="shared" si="784"/>
        <v>0</v>
      </c>
      <c r="J6288">
        <f t="shared" si="785"/>
        <v>0</v>
      </c>
      <c r="K6288">
        <f>J6288*Weighting!$W$24</f>
        <v>0</v>
      </c>
      <c r="M6288" s="14"/>
    </row>
    <row r="6289" spans="1:25" x14ac:dyDescent="0.45">
      <c r="A6289" s="32" t="str">
        <f>IF(Weighting!$P$25&gt;0,B6289,"")</f>
        <v/>
      </c>
      <c r="B6289">
        <f>Weighting!$C$25</f>
        <v>2.3434959339999994</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19</v>
      </c>
      <c r="I6289">
        <f t="shared" si="784"/>
        <v>0</v>
      </c>
      <c r="J6289">
        <f t="shared" si="785"/>
        <v>0</v>
      </c>
      <c r="K6289">
        <f>J6289*Weighting!$W$25</f>
        <v>0</v>
      </c>
      <c r="M6289" s="14"/>
    </row>
    <row r="6290" spans="1:25" x14ac:dyDescent="0.45">
      <c r="O6290"/>
      <c r="P6290"/>
      <c r="Q6290"/>
      <c r="R6290"/>
    </row>
    <row r="6291" spans="1:25" ht="23.15" x14ac:dyDescent="0.6">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17</v>
      </c>
      <c r="N6291" s="27">
        <f>IF('Input and Summary Results'!$J$16="minimum",'Bin Analysis'!X6292/(M6291-1),'Bin Analysis'!Y6291/('Bin Analysis'!M6291-1))</f>
        <v>0</v>
      </c>
      <c r="O6291" s="27">
        <f>IF(M6291=FALSE,NA(),(VLOOKUP(1,C6294:K6313,4,FALSE))/(M6291-1))</f>
        <v>0.25</v>
      </c>
      <c r="P6291" s="27">
        <f>IF(M6291=FALSE,NA(),SUM(J6294:J6313)/Weighting!$S$5)</f>
        <v>0.6</v>
      </c>
      <c r="Q6291" s="27">
        <f>IF(M6291=FALSE,NA(),SUM(K6294:K6313)/Weighting!$S$6)</f>
        <v>0.56521739130434778</v>
      </c>
      <c r="R6291" s="27">
        <f>IF(M6291=FALSE,NA(),(VLOOKUP(1,G6294:K6313,3,FALSE))/(M6291-1))</f>
        <v>0.625</v>
      </c>
      <c r="S6291" s="22" t="str">
        <f>IF(M6291=FALSE,NA(),IF(SUM(J6294:J6313)=2,"yes","no"))</f>
        <v>no</v>
      </c>
      <c r="X6291" s="2" cm="2">
        <f t="array" ref="X6291:X6292">FREQUENCY(IF('Data Transformation'!$B$425:$B$6424='Bin Analysis'!L6291,'Data Transformation'!$G$425:$G$6424),'Data Transformation'!$U$11)</f>
        <v>16</v>
      </c>
      <c r="Y6291" s="2" cm="2">
        <f t="array" ref="Y6291:Y6292">FREQUENCY(IF('Data Transformation'!$B$425:$B$6424='Bin Analysis'!L6291,'Data Transformation'!$G$425:$G$6424),'Data Transformation'!$U$12)</f>
        <v>12</v>
      </c>
    </row>
    <row r="6292" spans="1:25" x14ac:dyDescent="0.45">
      <c r="A6292" s="14" t="s">
        <v>67</v>
      </c>
      <c r="B6292" t="s">
        <v>47</v>
      </c>
      <c r="C6292" t="s">
        <v>5</v>
      </c>
      <c r="D6292" t="s">
        <v>100</v>
      </c>
      <c r="E6292" t="s">
        <v>101</v>
      </c>
      <c r="F6292" t="s">
        <v>102</v>
      </c>
      <c r="G6292" t="s">
        <v>70</v>
      </c>
      <c r="H6292" t="s">
        <v>31</v>
      </c>
      <c r="I6292" t="s">
        <v>32</v>
      </c>
      <c r="J6292" t="s">
        <v>46</v>
      </c>
      <c r="K6292" s="14" t="s">
        <v>45</v>
      </c>
      <c r="M6292" s="14"/>
      <c r="X6292" s="2">
        <v>0</v>
      </c>
      <c r="Y6292" s="2">
        <v>4</v>
      </c>
    </row>
    <row r="6293" spans="1:25" x14ac:dyDescent="0.4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45">
      <c r="A6294" s="32">
        <f>IF(Weighting!$P$6&gt;0,B6294,"")</f>
        <v>0.3356747967</v>
      </c>
      <c r="B6294">
        <f>Weighting!$C$6</f>
        <v>0.3356747967</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10</v>
      </c>
      <c r="I6294">
        <f>H6294-H6293</f>
        <v>10</v>
      </c>
      <c r="J6294">
        <f>IF(I6294=0,0,1)</f>
        <v>1</v>
      </c>
      <c r="K6294">
        <f>J6294*Weighting!$W$6</f>
        <v>1</v>
      </c>
      <c r="M6294" s="14"/>
    </row>
    <row r="6295" spans="1:25" x14ac:dyDescent="0.45">
      <c r="A6295" s="32">
        <f>IF(Weighting!$P$7&gt;0,B6295,"")</f>
        <v>0.44134959340000002</v>
      </c>
      <c r="B6295">
        <f>Weighting!$C$7</f>
        <v>0.44134959340000002</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10</v>
      </c>
      <c r="I6295">
        <f t="shared" ref="I6295:I6313" si="787">H6295-H6294</f>
        <v>0</v>
      </c>
      <c r="J6295">
        <f>IF(I6295=0,0,1)</f>
        <v>0</v>
      </c>
      <c r="K6295">
        <f>J6295*Weighting!$W$7</f>
        <v>0</v>
      </c>
      <c r="M6295" s="14"/>
    </row>
    <row r="6296" spans="1:25" x14ac:dyDescent="0.45">
      <c r="A6296" s="32">
        <f>IF(Weighting!$P$8&gt;0,B6296,"")</f>
        <v>0.54702439010000004</v>
      </c>
      <c r="B6296">
        <f>Weighting!$C$8</f>
        <v>0.54702439010000004</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11</v>
      </c>
      <c r="I6296">
        <f t="shared" si="787"/>
        <v>1</v>
      </c>
      <c r="J6296">
        <f t="shared" ref="J6296:J6313" si="788">IF(I6296=0,0,1)</f>
        <v>1</v>
      </c>
      <c r="K6296">
        <f>J6296*Weighting!$W$8</f>
        <v>3</v>
      </c>
      <c r="M6296" s="14"/>
    </row>
    <row r="6297" spans="1:25" x14ac:dyDescent="0.45">
      <c r="A6297" s="32">
        <f>IF(Weighting!$P$9&gt;0,B6297,"")</f>
        <v>0.65269918680000005</v>
      </c>
      <c r="B6297" s="50">
        <f>Weighting!$C$9</f>
        <v>0.65269918680000005</v>
      </c>
      <c r="C6297">
        <f>Weighting!$F$9</f>
        <v>0</v>
      </c>
      <c r="D6297" t="b">
        <f>IF(C6297=1,'Data Transformation'!$G$3+0.5*'Data Transformation'!$W$25,IF(C6298=1,D6298-'Data Transformation'!$W$25,FALSE))</f>
        <v>0</v>
      </c>
      <c r="E6297" t="str">
        <f t="array" ref="E6297">IF(ISLOGICAL(D6297),"",FREQUENCY(IF('Data Transformation'!$B$425:$B$8425='Bin Analysis'!$B6291,'Data Transformation'!$G$425:$G$8425),D6297))</f>
        <v/>
      </c>
      <c r="F6297" t="str">
        <f t="shared" si="786"/>
        <v/>
      </c>
      <c r="G6297">
        <f>Weighting!$H$9</f>
        <v>0</v>
      </c>
      <c r="H6297">
        <f t="array" ref="H6297">FREQUENCY(IF('Data Transformation'!$B$4:$B$8425=B6291,'Data Transformation'!$G$4:$G$8425),'Bin Analysis'!$B6297)</f>
        <v>11</v>
      </c>
      <c r="I6297">
        <f t="shared" si="787"/>
        <v>0</v>
      </c>
      <c r="J6297">
        <f t="shared" si="788"/>
        <v>0</v>
      </c>
      <c r="K6297">
        <f>J6297*Weighting!$W$9</f>
        <v>0</v>
      </c>
      <c r="M6297" s="14"/>
    </row>
    <row r="6298" spans="1:25" x14ac:dyDescent="0.45">
      <c r="A6298" s="32">
        <f>IF(Weighting!$P$10&gt;0,B6298,"")</f>
        <v>0.75837398350000007</v>
      </c>
      <c r="B6298">
        <f>Weighting!$C$10</f>
        <v>0.75837398350000007</v>
      </c>
      <c r="C6298">
        <f>Weighting!$F$10</f>
        <v>0</v>
      </c>
      <c r="D6298" t="b">
        <f>IF(C6298=1,'Data Transformation'!$G$3+0.5*'Data Transformation'!$W$25,IF(C6299=1,D6299-'Data Transformation'!$W$25,FALSE))</f>
        <v>0</v>
      </c>
      <c r="E6298" t="str">
        <f t="array" ref="E6298">IF(ISLOGICAL(D6298),"",FREQUENCY(IF('Data Transformation'!$B$425:$B$8425='Bin Analysis'!$B6291,'Data Transformation'!$G$425:$G$8425),D6298))</f>
        <v/>
      </c>
      <c r="F6298" t="str">
        <f t="shared" si="786"/>
        <v/>
      </c>
      <c r="G6298">
        <f>Weighting!$H$10</f>
        <v>0</v>
      </c>
      <c r="H6298">
        <f t="array" ref="H6298">FREQUENCY(IF('Data Transformation'!$B$4:$B$8425=B6291,'Data Transformation'!$G$4:$G$8425),'Bin Analysis'!$B6298)</f>
        <v>12</v>
      </c>
      <c r="I6298">
        <f t="shared" si="787"/>
        <v>1</v>
      </c>
      <c r="J6298">
        <f t="shared" si="788"/>
        <v>1</v>
      </c>
      <c r="K6298">
        <f>J6298*Weighting!$W$10</f>
        <v>3</v>
      </c>
      <c r="M6298" s="14"/>
    </row>
    <row r="6299" spans="1:25" x14ac:dyDescent="0.45">
      <c r="A6299" s="32">
        <f>IF(Weighting!$P$11&gt;0,B6299,"")</f>
        <v>0.86404878020000009</v>
      </c>
      <c r="B6299">
        <f>Weighting!$C$11</f>
        <v>0.86404878020000009</v>
      </c>
      <c r="C6299">
        <f>Weighting!$F$11</f>
        <v>0</v>
      </c>
      <c r="D6299" t="b">
        <f>IF(C6299=1,'Data Transformation'!$G$3+0.5*'Data Transformation'!$W$25,IF(C6300=1,D6300-'Data Transformation'!$W$25,FALSE))</f>
        <v>0</v>
      </c>
      <c r="E6299" t="str">
        <f t="array" ref="E6299">IF(ISLOGICAL(D6299),"",FREQUENCY(IF('Data Transformation'!$B$425:$B$8425='Bin Analysis'!$B6291,'Data Transformation'!$G$425:$G$8425),D6299))</f>
        <v/>
      </c>
      <c r="F6299" t="str">
        <f t="shared" si="786"/>
        <v/>
      </c>
      <c r="G6299">
        <f>Weighting!$H$11</f>
        <v>0</v>
      </c>
      <c r="H6299">
        <f t="array" ref="H6299">FREQUENCY(IF('Data Transformation'!$B$4:$B$8425=B6291,'Data Transformation'!$G$4:$G$8425),'Bin Analysis'!$B6299)</f>
        <v>13</v>
      </c>
      <c r="I6299">
        <f t="shared" si="787"/>
        <v>1</v>
      </c>
      <c r="J6299">
        <f t="shared" si="788"/>
        <v>1</v>
      </c>
      <c r="K6299">
        <f>J6299*Weighting!$W$11</f>
        <v>3</v>
      </c>
      <c r="M6299" s="14"/>
    </row>
    <row r="6300" spans="1:25" x14ac:dyDescent="0.45">
      <c r="A6300" s="32">
        <f>IF(Weighting!$P$12&gt;0,B6300,"")</f>
        <v>0.96972357690000011</v>
      </c>
      <c r="B6300">
        <f>Weighting!$C$12</f>
        <v>0.96972357690000011</v>
      </c>
      <c r="C6300">
        <f>Weighting!$F$12</f>
        <v>0</v>
      </c>
      <c r="D6300">
        <f>IF(C6300=1,'Data Transformation'!$G$3+0.5*'Data Transformation'!$W$25,IF(C6301=1,D6301-'Data Transformation'!$W$25,FALSE))</f>
        <v>0.76999999999999991</v>
      </c>
      <c r="E6300">
        <f t="array" ref="E6300">IF(ISLOGICAL(D6300),"",FREQUENCY(IF('Data Transformation'!$B$425:$B$8425='Bin Analysis'!$B6291,'Data Transformation'!$G$425:$G$8425),D6300))</f>
        <v>12</v>
      </c>
      <c r="F6300" t="e">
        <f t="shared" si="786"/>
        <v>#VALUE!</v>
      </c>
      <c r="G6300">
        <f>Weighting!$H$12</f>
        <v>0</v>
      </c>
      <c r="H6300">
        <f t="array" ref="H6300">FREQUENCY(IF('Data Transformation'!$B$4:$B$8425=B6291,'Data Transformation'!$G$4:$G$8425),'Bin Analysis'!$B6300)</f>
        <v>14</v>
      </c>
      <c r="I6300">
        <f t="shared" si="787"/>
        <v>1</v>
      </c>
      <c r="J6300">
        <f t="shared" si="788"/>
        <v>1</v>
      </c>
      <c r="K6300">
        <f>J6300*Weighting!$W$12</f>
        <v>2</v>
      </c>
      <c r="M6300" s="14"/>
    </row>
    <row r="6301" spans="1:25" x14ac:dyDescent="0.45">
      <c r="A6301" s="32">
        <f>IF(Weighting!$P$13&gt;0,B6301,"")</f>
        <v>1.0753983736000001</v>
      </c>
      <c r="B6301">
        <f>Weighting!$C$13</f>
        <v>1.0753983736000001</v>
      </c>
      <c r="C6301">
        <f>Weighting!$F$13</f>
        <v>1</v>
      </c>
      <c r="D6301">
        <f>IF(C6301=1,'Data Transformation'!$G$3+0.5*'Data Transformation'!$W$25,IF(C6302=1,D6302-'Data Transformation'!$W$25,FALSE))</f>
        <v>1.17</v>
      </c>
      <c r="E6301">
        <f t="array" ref="E6301">IF(ISLOGICAL(D6301),"",FREQUENCY(IF('Data Transformation'!$B$425:$B$8425='Bin Analysis'!$B6291,'Data Transformation'!$G$425:$G$8425),D6301))</f>
        <v>16</v>
      </c>
      <c r="F6301">
        <f t="shared" si="786"/>
        <v>4</v>
      </c>
      <c r="G6301">
        <f>Weighting!$H$13</f>
        <v>0</v>
      </c>
      <c r="H6301">
        <f t="array" ref="H6301">FREQUENCY(IF('Data Transformation'!$B$4:$B$8425=B6291,'Data Transformation'!$G$4:$G$8425),'Bin Analysis'!$B6301)</f>
        <v>17</v>
      </c>
      <c r="I6301">
        <f t="shared" si="787"/>
        <v>3</v>
      </c>
      <c r="J6301">
        <f t="shared" si="788"/>
        <v>1</v>
      </c>
      <c r="K6301">
        <f>J6301*Weighting!$W$13</f>
        <v>1</v>
      </c>
      <c r="M6301" s="14"/>
    </row>
    <row r="6302" spans="1:25" x14ac:dyDescent="0.45">
      <c r="A6302" s="32">
        <f>IF(Weighting!$P$14&gt;0,B6302,"")</f>
        <v>1.1810731703000001</v>
      </c>
      <c r="B6302">
        <f>Weighting!$C$14</f>
        <v>1.1810731703000001</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17</v>
      </c>
      <c r="I6302">
        <f t="shared" si="787"/>
        <v>0</v>
      </c>
      <c r="J6302">
        <f t="shared" si="788"/>
        <v>0</v>
      </c>
      <c r="K6302">
        <f>J6302*Weighting!$W$14</f>
        <v>0</v>
      </c>
      <c r="M6302" s="14"/>
    </row>
    <row r="6303" spans="1:25" x14ac:dyDescent="0.45">
      <c r="A6303" s="32">
        <f>IF(Weighting!$P$15&gt;0,B6303,"")</f>
        <v>1.2867489670000001</v>
      </c>
      <c r="B6303">
        <f>Weighting!$C$15</f>
        <v>1.2867489670000001</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17</v>
      </c>
      <c r="I6303">
        <f t="shared" si="787"/>
        <v>0</v>
      </c>
      <c r="J6303">
        <f t="shared" si="788"/>
        <v>0</v>
      </c>
      <c r="K6303">
        <f>J6303*Weighting!$W$15</f>
        <v>0</v>
      </c>
      <c r="M6303" s="14"/>
    </row>
    <row r="6304" spans="1:25" x14ac:dyDescent="0.45">
      <c r="A6304" s="32" t="str">
        <f>IF(Weighting!$P$16&gt;0,B6304,"")</f>
        <v/>
      </c>
      <c r="B6304">
        <f>Weighting!$C$16</f>
        <v>1.3924227637000002</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17</v>
      </c>
      <c r="I6304">
        <f t="shared" si="787"/>
        <v>0</v>
      </c>
      <c r="J6304">
        <f t="shared" si="788"/>
        <v>0</v>
      </c>
      <c r="K6304">
        <f>J6304*Weighting!$W$16</f>
        <v>0</v>
      </c>
      <c r="M6304" s="14"/>
    </row>
    <row r="6305" spans="1:25" x14ac:dyDescent="0.45">
      <c r="A6305" s="32" t="str">
        <f>IF(Weighting!$P$17&gt;0,B6305,"")</f>
        <v/>
      </c>
      <c r="B6305">
        <f>Weighting!$C$17</f>
        <v>1.4980975604000002</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17</v>
      </c>
      <c r="I6305">
        <f t="shared" si="787"/>
        <v>0</v>
      </c>
      <c r="J6305">
        <f t="shared" si="788"/>
        <v>0</v>
      </c>
      <c r="K6305">
        <f>J6305*Weighting!$W$17</f>
        <v>0</v>
      </c>
      <c r="M6305" s="14"/>
    </row>
    <row r="6306" spans="1:25" x14ac:dyDescent="0.45">
      <c r="A6306" s="32" t="str">
        <f>IF(Weighting!$P$18&gt;0,B6306,"")</f>
        <v/>
      </c>
      <c r="B6306">
        <f>Weighting!$C$18</f>
        <v>1.6037723571000002</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17</v>
      </c>
      <c r="I6306">
        <f t="shared" si="787"/>
        <v>0</v>
      </c>
      <c r="J6306">
        <f t="shared" si="788"/>
        <v>0</v>
      </c>
      <c r="K6306">
        <f>J6306*Weighting!$W$18</f>
        <v>0</v>
      </c>
      <c r="M6306" s="14"/>
    </row>
    <row r="6307" spans="1:25" x14ac:dyDescent="0.45">
      <c r="A6307" s="32" t="str">
        <f>IF(Weighting!$P$19&gt;0,B6307,"")</f>
        <v/>
      </c>
      <c r="B6307">
        <f>Weighting!$C$19</f>
        <v>1.7094471538000002</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17</v>
      </c>
      <c r="I6307">
        <f t="shared" si="787"/>
        <v>0</v>
      </c>
      <c r="J6307">
        <f t="shared" si="788"/>
        <v>0</v>
      </c>
      <c r="K6307">
        <f>J6307*Weighting!$W$19</f>
        <v>0</v>
      </c>
      <c r="M6307" s="14"/>
    </row>
    <row r="6308" spans="1:25" x14ac:dyDescent="0.45">
      <c r="A6308" s="32" t="str">
        <f>IF(Weighting!$P$20&gt;0,B6308,"")</f>
        <v/>
      </c>
      <c r="B6308">
        <f>Weighting!$C$20</f>
        <v>1.8151219505000002</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17</v>
      </c>
      <c r="I6308">
        <f t="shared" si="787"/>
        <v>0</v>
      </c>
      <c r="J6308">
        <f t="shared" si="788"/>
        <v>0</v>
      </c>
      <c r="K6308">
        <f>J6308*Weighting!$W$20</f>
        <v>0</v>
      </c>
      <c r="M6308" s="14"/>
    </row>
    <row r="6309" spans="1:25" x14ac:dyDescent="0.45">
      <c r="A6309" s="32" t="str">
        <f>IF(Weighting!$P$21&gt;0,B6309,"")</f>
        <v/>
      </c>
      <c r="B6309">
        <f>Weighting!$C$21</f>
        <v>1.9207967472000003</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17</v>
      </c>
      <c r="I6309">
        <f t="shared" si="787"/>
        <v>0</v>
      </c>
      <c r="J6309">
        <f t="shared" si="788"/>
        <v>0</v>
      </c>
      <c r="K6309">
        <f>J6309*Weighting!$W$21</f>
        <v>0</v>
      </c>
      <c r="M6309" s="14"/>
    </row>
    <row r="6310" spans="1:25" x14ac:dyDescent="0.45">
      <c r="A6310" s="32" t="str">
        <f>IF(Weighting!$P$22&gt;0,B6310,"")</f>
        <v/>
      </c>
      <c r="B6310">
        <f>Weighting!$C$22</f>
        <v>2.0264715439000001</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17</v>
      </c>
      <c r="I6310">
        <f t="shared" si="787"/>
        <v>0</v>
      </c>
      <c r="J6310">
        <f t="shared" si="788"/>
        <v>0</v>
      </c>
      <c r="K6310">
        <f>J6310*Weighting!$W$22</f>
        <v>0</v>
      </c>
      <c r="M6310" s="14"/>
    </row>
    <row r="6311" spans="1:25" x14ac:dyDescent="0.45">
      <c r="A6311" s="32" t="str">
        <f>IF(Weighting!$P$23&gt;0,B6311,"")</f>
        <v/>
      </c>
      <c r="B6311">
        <f>Weighting!$C$23</f>
        <v>2.1321463405999999</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17</v>
      </c>
      <c r="I6311">
        <f t="shared" si="787"/>
        <v>0</v>
      </c>
      <c r="J6311">
        <f t="shared" si="788"/>
        <v>0</v>
      </c>
      <c r="K6311">
        <f>J6311*Weighting!$W$23</f>
        <v>0</v>
      </c>
      <c r="M6311" s="14"/>
    </row>
    <row r="6312" spans="1:25" x14ac:dyDescent="0.45">
      <c r="A6312" s="32" t="str">
        <f>IF(Weighting!$P$24&gt;0,B6312,"")</f>
        <v/>
      </c>
      <c r="B6312">
        <f>Weighting!$C$24</f>
        <v>2.2378211372999997</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17</v>
      </c>
      <c r="I6312">
        <f t="shared" si="787"/>
        <v>0</v>
      </c>
      <c r="J6312">
        <f t="shared" si="788"/>
        <v>0</v>
      </c>
      <c r="K6312">
        <f>J6312*Weighting!$W$24</f>
        <v>0</v>
      </c>
      <c r="M6312" s="14"/>
    </row>
    <row r="6313" spans="1:25" x14ac:dyDescent="0.45">
      <c r="A6313" s="32" t="str">
        <f>IF(Weighting!$P$25&gt;0,B6313,"")</f>
        <v/>
      </c>
      <c r="B6313">
        <f>Weighting!$C$25</f>
        <v>2.3434959339999994</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17</v>
      </c>
      <c r="I6313">
        <f t="shared" si="787"/>
        <v>0</v>
      </c>
      <c r="J6313">
        <f t="shared" si="788"/>
        <v>0</v>
      </c>
      <c r="K6313">
        <f>J6313*Weighting!$W$25</f>
        <v>0</v>
      </c>
      <c r="M6313" s="14"/>
    </row>
    <row r="6314" spans="1:25" x14ac:dyDescent="0.45">
      <c r="O6314"/>
      <c r="P6314"/>
      <c r="Q6314"/>
      <c r="R6314"/>
    </row>
    <row r="6315" spans="1:25" ht="23.15" x14ac:dyDescent="0.6">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18</v>
      </c>
      <c r="N6315" s="27">
        <f>IF('Input and Summary Results'!$J$16="minimum",'Bin Analysis'!X6316/(M6315-1),'Bin Analysis'!Y6315/('Bin Analysis'!M6315-1))</f>
        <v>0</v>
      </c>
      <c r="O6315" s="27">
        <f>IF(M6315=FALSE,NA(),(VLOOKUP(1,C6318:K6337,4,FALSE))/(M6315-1))</f>
        <v>0.11764705882352941</v>
      </c>
      <c r="P6315" s="27">
        <f>IF(M6315=FALSE,NA(),SUM(J6318:J6337)/Weighting!$S$5)</f>
        <v>0.7</v>
      </c>
      <c r="Q6315" s="27">
        <f>IF(M6315=FALSE,NA(),SUM(K6318:K6337)/Weighting!$S$6)</f>
        <v>0.65217391304347827</v>
      </c>
      <c r="R6315" s="27">
        <f>IF(M6315=FALSE,NA(),(VLOOKUP(1,G6318:K6337,3,FALSE))/(M6315-1))</f>
        <v>0.52941176470588236</v>
      </c>
      <c r="S6315" s="22" t="str">
        <f>IF(M6315=FALSE,NA(),IF(SUM(J6318:J6337)=2,"yes","no"))</f>
        <v>no</v>
      </c>
      <c r="X6315" s="2" cm="2">
        <f t="array" ref="X6315:X6316">FREQUENCY(IF('Data Transformation'!$B$425:$B$6424='Bin Analysis'!L6315,'Data Transformation'!$G$425:$G$6424),'Data Transformation'!$U$11)</f>
        <v>17</v>
      </c>
      <c r="Y6315" s="2" cm="2">
        <f t="array" ref="Y6315:Y6316">FREQUENCY(IF('Data Transformation'!$B$425:$B$6424='Bin Analysis'!L6315,'Data Transformation'!$G$425:$G$6424),'Data Transformation'!$U$12)</f>
        <v>15</v>
      </c>
    </row>
    <row r="6316" spans="1:25" x14ac:dyDescent="0.45">
      <c r="A6316" s="14" t="s">
        <v>67</v>
      </c>
      <c r="B6316" t="s">
        <v>47</v>
      </c>
      <c r="C6316" t="s">
        <v>5</v>
      </c>
      <c r="D6316" t="s">
        <v>100</v>
      </c>
      <c r="E6316" t="s">
        <v>101</v>
      </c>
      <c r="F6316" t="s">
        <v>102</v>
      </c>
      <c r="G6316" t="s">
        <v>70</v>
      </c>
      <c r="H6316" t="s">
        <v>31</v>
      </c>
      <c r="I6316" t="s">
        <v>32</v>
      </c>
      <c r="J6316" t="s">
        <v>46</v>
      </c>
      <c r="K6316" s="14" t="s">
        <v>45</v>
      </c>
      <c r="M6316" s="14"/>
      <c r="X6316" s="2">
        <v>0</v>
      </c>
      <c r="Y6316" s="2">
        <v>2</v>
      </c>
    </row>
    <row r="6317" spans="1:25" x14ac:dyDescent="0.4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45">
      <c r="A6318" s="32">
        <f>IF(Weighting!$P$6&gt;0,B6318,"")</f>
        <v>0.3356747967</v>
      </c>
      <c r="B6318">
        <f>Weighting!$C$6</f>
        <v>0.3356747967</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9</v>
      </c>
      <c r="I6318">
        <f>H6318-H6317</f>
        <v>9</v>
      </c>
      <c r="J6318">
        <f>IF(I6318=0,0,1)</f>
        <v>1</v>
      </c>
      <c r="K6318">
        <f>J6318*Weighting!$W$6</f>
        <v>1</v>
      </c>
      <c r="M6318" s="14"/>
    </row>
    <row r="6319" spans="1:25" x14ac:dyDescent="0.45">
      <c r="A6319" s="32">
        <f>IF(Weighting!$P$7&gt;0,B6319,"")</f>
        <v>0.44134959340000002</v>
      </c>
      <c r="B6319">
        <f>Weighting!$C$7</f>
        <v>0.44134959340000002</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10</v>
      </c>
      <c r="I6319">
        <f t="shared" ref="I6319:I6337" si="790">H6319-H6318</f>
        <v>1</v>
      </c>
      <c r="J6319">
        <f>IF(I6319=0,0,1)</f>
        <v>1</v>
      </c>
      <c r="K6319">
        <f>J6319*Weighting!$W$7</f>
        <v>2</v>
      </c>
      <c r="M6319" s="14"/>
    </row>
    <row r="6320" spans="1:25" x14ac:dyDescent="0.45">
      <c r="A6320" s="32">
        <f>IF(Weighting!$P$8&gt;0,B6320,"")</f>
        <v>0.54702439010000004</v>
      </c>
      <c r="B6320">
        <f>Weighting!$C$8</f>
        <v>0.54702439010000004</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12</v>
      </c>
      <c r="I6320">
        <f t="shared" si="790"/>
        <v>2</v>
      </c>
      <c r="J6320">
        <f t="shared" ref="J6320:J6337" si="791">IF(I6320=0,0,1)</f>
        <v>1</v>
      </c>
      <c r="K6320">
        <f>J6320*Weighting!$W$8</f>
        <v>3</v>
      </c>
      <c r="M6320" s="14"/>
    </row>
    <row r="6321" spans="1:13" x14ac:dyDescent="0.45">
      <c r="A6321" s="32">
        <f>IF(Weighting!$P$9&gt;0,B6321,"")</f>
        <v>0.65269918680000005</v>
      </c>
      <c r="B6321" s="50">
        <f>Weighting!$C$9</f>
        <v>0.65269918680000005</v>
      </c>
      <c r="C6321">
        <f>Weighting!$F$9</f>
        <v>0</v>
      </c>
      <c r="D6321" t="b">
        <f>IF(C6321=1,'Data Transformation'!$G$3+0.5*'Data Transformation'!$W$25,IF(C6322=1,D6322-'Data Transformation'!$W$25,FALSE))</f>
        <v>0</v>
      </c>
      <c r="E6321" t="str">
        <f t="array" ref="E6321">IF(ISLOGICAL(D6321),"",FREQUENCY(IF('Data Transformation'!$B$425:$B$8425='Bin Analysis'!$B6315,'Data Transformation'!$G$425:$G$8425),D6321))</f>
        <v/>
      </c>
      <c r="F6321" t="str">
        <f t="shared" si="789"/>
        <v/>
      </c>
      <c r="G6321">
        <f>Weighting!$H$9</f>
        <v>0</v>
      </c>
      <c r="H6321">
        <f t="array" ref="H6321">FREQUENCY(IF('Data Transformation'!$B$4:$B$8425=B6315,'Data Transformation'!$G$4:$G$8425),'Bin Analysis'!$B6321)</f>
        <v>14</v>
      </c>
      <c r="I6321">
        <f t="shared" si="790"/>
        <v>2</v>
      </c>
      <c r="J6321">
        <f t="shared" si="791"/>
        <v>1</v>
      </c>
      <c r="K6321">
        <f>J6321*Weighting!$W$9</f>
        <v>3</v>
      </c>
      <c r="M6321" s="14"/>
    </row>
    <row r="6322" spans="1:13" x14ac:dyDescent="0.45">
      <c r="A6322" s="32">
        <f>IF(Weighting!$P$10&gt;0,B6322,"")</f>
        <v>0.75837398350000007</v>
      </c>
      <c r="B6322">
        <f>Weighting!$C$10</f>
        <v>0.75837398350000007</v>
      </c>
      <c r="C6322">
        <f>Weighting!$F$10</f>
        <v>0</v>
      </c>
      <c r="D6322" t="b">
        <f>IF(C6322=1,'Data Transformation'!$G$3+0.5*'Data Transformation'!$W$25,IF(C6323=1,D6323-'Data Transformation'!$W$25,FALSE))</f>
        <v>0</v>
      </c>
      <c r="E6322" t="str">
        <f t="array" ref="E6322">IF(ISLOGICAL(D6322),"",FREQUENCY(IF('Data Transformation'!$B$425:$B$8425='Bin Analysis'!$B6315,'Data Transformation'!$G$425:$G$8425),D6322))</f>
        <v/>
      </c>
      <c r="F6322" t="str">
        <f t="shared" si="789"/>
        <v/>
      </c>
      <c r="G6322">
        <f>Weighting!$H$10</f>
        <v>0</v>
      </c>
      <c r="H6322">
        <f t="array" ref="H6322">FREQUENCY(IF('Data Transformation'!$B$4:$B$8425=B6315,'Data Transformation'!$G$4:$G$8425),'Bin Analysis'!$B6322)</f>
        <v>14</v>
      </c>
      <c r="I6322">
        <f t="shared" si="790"/>
        <v>0</v>
      </c>
      <c r="J6322">
        <f t="shared" si="791"/>
        <v>0</v>
      </c>
      <c r="K6322">
        <f>J6322*Weighting!$W$10</f>
        <v>0</v>
      </c>
      <c r="M6322" s="14"/>
    </row>
    <row r="6323" spans="1:13" x14ac:dyDescent="0.45">
      <c r="A6323" s="32">
        <f>IF(Weighting!$P$11&gt;0,B6323,"")</f>
        <v>0.86404878020000009</v>
      </c>
      <c r="B6323">
        <f>Weighting!$C$11</f>
        <v>0.86404878020000009</v>
      </c>
      <c r="C6323">
        <f>Weighting!$F$11</f>
        <v>0</v>
      </c>
      <c r="D6323" t="b">
        <f>IF(C6323=1,'Data Transformation'!$G$3+0.5*'Data Transformation'!$W$25,IF(C6324=1,D6324-'Data Transformation'!$W$25,FALSE))</f>
        <v>0</v>
      </c>
      <c r="E6323" t="str">
        <f t="array" ref="E6323">IF(ISLOGICAL(D6323),"",FREQUENCY(IF('Data Transformation'!$B$425:$B$8425='Bin Analysis'!$B6315,'Data Transformation'!$G$425:$G$8425),D6323))</f>
        <v/>
      </c>
      <c r="F6323" t="str">
        <f t="shared" si="789"/>
        <v/>
      </c>
      <c r="G6323">
        <f>Weighting!$H$11</f>
        <v>0</v>
      </c>
      <c r="H6323">
        <f t="array" ref="H6323">FREQUENCY(IF('Data Transformation'!$B$4:$B$8425=B6315,'Data Transformation'!$G$4:$G$8425),'Bin Analysis'!$B6323)</f>
        <v>15</v>
      </c>
      <c r="I6323">
        <f t="shared" si="790"/>
        <v>1</v>
      </c>
      <c r="J6323">
        <f t="shared" si="791"/>
        <v>1</v>
      </c>
      <c r="K6323">
        <f>J6323*Weighting!$W$11</f>
        <v>3</v>
      </c>
      <c r="M6323" s="14"/>
    </row>
    <row r="6324" spans="1:13" x14ac:dyDescent="0.45">
      <c r="A6324" s="32">
        <f>IF(Weighting!$P$12&gt;0,B6324,"")</f>
        <v>0.96972357690000011</v>
      </c>
      <c r="B6324">
        <f>Weighting!$C$12</f>
        <v>0.96972357690000011</v>
      </c>
      <c r="C6324">
        <f>Weighting!$F$12</f>
        <v>0</v>
      </c>
      <c r="D6324">
        <f>IF(C6324=1,'Data Transformation'!$G$3+0.5*'Data Transformation'!$W$25,IF(C6325=1,D6325-'Data Transformation'!$W$25,FALSE))</f>
        <v>0.76999999999999991</v>
      </c>
      <c r="E6324">
        <f t="array" ref="E6324">IF(ISLOGICAL(D6324),"",FREQUENCY(IF('Data Transformation'!$B$425:$B$8425='Bin Analysis'!$B6315,'Data Transformation'!$G$425:$G$8425),D6324))</f>
        <v>15</v>
      </c>
      <c r="F6324" t="e">
        <f t="shared" si="789"/>
        <v>#VALUE!</v>
      </c>
      <c r="G6324">
        <f>Weighting!$H$12</f>
        <v>0</v>
      </c>
      <c r="H6324">
        <f t="array" ref="H6324">FREQUENCY(IF('Data Transformation'!$B$4:$B$8425=B6315,'Data Transformation'!$G$4:$G$8425),'Bin Analysis'!$B6324)</f>
        <v>17</v>
      </c>
      <c r="I6324">
        <f t="shared" si="790"/>
        <v>2</v>
      </c>
      <c r="J6324">
        <f t="shared" si="791"/>
        <v>1</v>
      </c>
      <c r="K6324">
        <f>J6324*Weighting!$W$12</f>
        <v>2</v>
      </c>
      <c r="M6324" s="14"/>
    </row>
    <row r="6325" spans="1:13" x14ac:dyDescent="0.45">
      <c r="A6325" s="32">
        <f>IF(Weighting!$P$13&gt;0,B6325,"")</f>
        <v>1.0753983736000001</v>
      </c>
      <c r="B6325">
        <f>Weighting!$C$13</f>
        <v>1.0753983736000001</v>
      </c>
      <c r="C6325">
        <f>Weighting!$F$13</f>
        <v>1</v>
      </c>
      <c r="D6325">
        <f>IF(C6325=1,'Data Transformation'!$G$3+0.5*'Data Transformation'!$W$25,IF(C6326=1,D6326-'Data Transformation'!$W$25,FALSE))</f>
        <v>1.17</v>
      </c>
      <c r="E6325">
        <f t="array" ref="E6325">IF(ISLOGICAL(D6325),"",FREQUENCY(IF('Data Transformation'!$B$425:$B$8425='Bin Analysis'!$B6315,'Data Transformation'!$G$425:$G$8425),D6325))</f>
        <v>17</v>
      </c>
      <c r="F6325">
        <f t="shared" si="789"/>
        <v>2</v>
      </c>
      <c r="G6325">
        <f>Weighting!$H$13</f>
        <v>0</v>
      </c>
      <c r="H6325">
        <f t="array" ref="H6325">FREQUENCY(IF('Data Transformation'!$B$4:$B$8425=B6315,'Data Transformation'!$G$4:$G$8425),'Bin Analysis'!$B6325)</f>
        <v>18</v>
      </c>
      <c r="I6325">
        <f t="shared" si="790"/>
        <v>1</v>
      </c>
      <c r="J6325">
        <f t="shared" si="791"/>
        <v>1</v>
      </c>
      <c r="K6325">
        <f>J6325*Weighting!$W$13</f>
        <v>1</v>
      </c>
      <c r="M6325" s="14"/>
    </row>
    <row r="6326" spans="1:13" x14ac:dyDescent="0.45">
      <c r="A6326" s="32">
        <f>IF(Weighting!$P$14&gt;0,B6326,"")</f>
        <v>1.1810731703000001</v>
      </c>
      <c r="B6326">
        <f>Weighting!$C$14</f>
        <v>1.1810731703000001</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18</v>
      </c>
      <c r="I6326">
        <f t="shared" si="790"/>
        <v>0</v>
      </c>
      <c r="J6326">
        <f t="shared" si="791"/>
        <v>0</v>
      </c>
      <c r="K6326">
        <f>J6326*Weighting!$W$14</f>
        <v>0</v>
      </c>
      <c r="M6326" s="14"/>
    </row>
    <row r="6327" spans="1:13" x14ac:dyDescent="0.45">
      <c r="A6327" s="32">
        <f>IF(Weighting!$P$15&gt;0,B6327,"")</f>
        <v>1.2867489670000001</v>
      </c>
      <c r="B6327">
        <f>Weighting!$C$15</f>
        <v>1.2867489670000001</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18</v>
      </c>
      <c r="I6327">
        <f t="shared" si="790"/>
        <v>0</v>
      </c>
      <c r="J6327">
        <f t="shared" si="791"/>
        <v>0</v>
      </c>
      <c r="K6327">
        <f>J6327*Weighting!$W$15</f>
        <v>0</v>
      </c>
      <c r="M6327" s="14"/>
    </row>
    <row r="6328" spans="1:13" x14ac:dyDescent="0.45">
      <c r="A6328" s="32" t="str">
        <f>IF(Weighting!$P$16&gt;0,B6328,"")</f>
        <v/>
      </c>
      <c r="B6328">
        <f>Weighting!$C$16</f>
        <v>1.3924227637000002</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18</v>
      </c>
      <c r="I6328">
        <f t="shared" si="790"/>
        <v>0</v>
      </c>
      <c r="J6328">
        <f t="shared" si="791"/>
        <v>0</v>
      </c>
      <c r="K6328">
        <f>J6328*Weighting!$W$16</f>
        <v>0</v>
      </c>
      <c r="M6328" s="14"/>
    </row>
    <row r="6329" spans="1:13" x14ac:dyDescent="0.45">
      <c r="A6329" s="32" t="str">
        <f>IF(Weighting!$P$17&gt;0,B6329,"")</f>
        <v/>
      </c>
      <c r="B6329">
        <f>Weighting!$C$17</f>
        <v>1.4980975604000002</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18</v>
      </c>
      <c r="I6329">
        <f t="shared" si="790"/>
        <v>0</v>
      </c>
      <c r="J6329">
        <f t="shared" si="791"/>
        <v>0</v>
      </c>
      <c r="K6329">
        <f>J6329*Weighting!$W$17</f>
        <v>0</v>
      </c>
      <c r="M6329" s="14"/>
    </row>
    <row r="6330" spans="1:13" x14ac:dyDescent="0.45">
      <c r="A6330" s="32" t="str">
        <f>IF(Weighting!$P$18&gt;0,B6330,"")</f>
        <v/>
      </c>
      <c r="B6330">
        <f>Weighting!$C$18</f>
        <v>1.6037723571000002</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18</v>
      </c>
      <c r="I6330">
        <f t="shared" si="790"/>
        <v>0</v>
      </c>
      <c r="J6330">
        <f t="shared" si="791"/>
        <v>0</v>
      </c>
      <c r="K6330">
        <f>J6330*Weighting!$W$18</f>
        <v>0</v>
      </c>
      <c r="M6330" s="14"/>
    </row>
    <row r="6331" spans="1:13" x14ac:dyDescent="0.45">
      <c r="A6331" s="32" t="str">
        <f>IF(Weighting!$P$19&gt;0,B6331,"")</f>
        <v/>
      </c>
      <c r="B6331">
        <f>Weighting!$C$19</f>
        <v>1.7094471538000002</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18</v>
      </c>
      <c r="I6331">
        <f t="shared" si="790"/>
        <v>0</v>
      </c>
      <c r="J6331">
        <f t="shared" si="791"/>
        <v>0</v>
      </c>
      <c r="K6331">
        <f>J6331*Weighting!$W$19</f>
        <v>0</v>
      </c>
      <c r="M6331" s="14"/>
    </row>
    <row r="6332" spans="1:13" x14ac:dyDescent="0.45">
      <c r="A6332" s="32" t="str">
        <f>IF(Weighting!$P$20&gt;0,B6332,"")</f>
        <v/>
      </c>
      <c r="B6332">
        <f>Weighting!$C$20</f>
        <v>1.8151219505000002</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18</v>
      </c>
      <c r="I6332">
        <f t="shared" si="790"/>
        <v>0</v>
      </c>
      <c r="J6332">
        <f t="shared" si="791"/>
        <v>0</v>
      </c>
      <c r="K6332">
        <f>J6332*Weighting!$W$20</f>
        <v>0</v>
      </c>
      <c r="M6332" s="14"/>
    </row>
    <row r="6333" spans="1:13" x14ac:dyDescent="0.45">
      <c r="A6333" s="32" t="str">
        <f>IF(Weighting!$P$21&gt;0,B6333,"")</f>
        <v/>
      </c>
      <c r="B6333">
        <f>Weighting!$C$21</f>
        <v>1.9207967472000003</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18</v>
      </c>
      <c r="I6333">
        <f t="shared" si="790"/>
        <v>0</v>
      </c>
      <c r="J6333">
        <f t="shared" si="791"/>
        <v>0</v>
      </c>
      <c r="K6333">
        <f>J6333*Weighting!$W$21</f>
        <v>0</v>
      </c>
      <c r="M6333" s="14"/>
    </row>
    <row r="6334" spans="1:13" x14ac:dyDescent="0.45">
      <c r="A6334" s="32" t="str">
        <f>IF(Weighting!$P$22&gt;0,B6334,"")</f>
        <v/>
      </c>
      <c r="B6334">
        <f>Weighting!$C$22</f>
        <v>2.0264715439000001</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18</v>
      </c>
      <c r="I6334">
        <f t="shared" si="790"/>
        <v>0</v>
      </c>
      <c r="J6334">
        <f t="shared" si="791"/>
        <v>0</v>
      </c>
      <c r="K6334">
        <f>J6334*Weighting!$W$22</f>
        <v>0</v>
      </c>
      <c r="M6334" s="14"/>
    </row>
    <row r="6335" spans="1:13" x14ac:dyDescent="0.45">
      <c r="A6335" s="32" t="str">
        <f>IF(Weighting!$P$23&gt;0,B6335,"")</f>
        <v/>
      </c>
      <c r="B6335">
        <f>Weighting!$C$23</f>
        <v>2.1321463405999999</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18</v>
      </c>
      <c r="I6335">
        <f t="shared" si="790"/>
        <v>0</v>
      </c>
      <c r="J6335">
        <f t="shared" si="791"/>
        <v>0</v>
      </c>
      <c r="K6335">
        <f>J6335*Weighting!$W$23</f>
        <v>0</v>
      </c>
      <c r="M6335" s="14"/>
    </row>
    <row r="6336" spans="1:13" x14ac:dyDescent="0.45">
      <c r="A6336" s="32" t="str">
        <f>IF(Weighting!$P$24&gt;0,B6336,"")</f>
        <v/>
      </c>
      <c r="B6336">
        <f>Weighting!$C$24</f>
        <v>2.2378211372999997</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18</v>
      </c>
      <c r="I6336">
        <f t="shared" si="790"/>
        <v>0</v>
      </c>
      <c r="J6336">
        <f t="shared" si="791"/>
        <v>0</v>
      </c>
      <c r="K6336">
        <f>J6336*Weighting!$W$24</f>
        <v>0</v>
      </c>
      <c r="M6336" s="14"/>
    </row>
    <row r="6337" spans="1:25" x14ac:dyDescent="0.45">
      <c r="A6337" s="32" t="str">
        <f>IF(Weighting!$P$25&gt;0,B6337,"")</f>
        <v/>
      </c>
      <c r="B6337">
        <f>Weighting!$C$25</f>
        <v>2.3434959339999994</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18</v>
      </c>
      <c r="I6337">
        <f t="shared" si="790"/>
        <v>0</v>
      </c>
      <c r="J6337">
        <f t="shared" si="791"/>
        <v>0</v>
      </c>
      <c r="K6337">
        <f>J6337*Weighting!$W$25</f>
        <v>0</v>
      </c>
      <c r="M6337" s="14"/>
    </row>
    <row r="6338" spans="1:25" x14ac:dyDescent="0.45">
      <c r="O6338"/>
      <c r="P6338"/>
      <c r="Q6338"/>
      <c r="R6338"/>
    </row>
    <row r="6339" spans="1:25" ht="23.15" x14ac:dyDescent="0.6">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19</v>
      </c>
      <c r="N6339" s="27">
        <f>IF('Input and Summary Results'!$J$16="minimum",'Bin Analysis'!X6340/(M6339-1),'Bin Analysis'!Y6339/('Bin Analysis'!M6339-1))</f>
        <v>0</v>
      </c>
      <c r="O6339" s="27">
        <f>IF(M6339=FALSE,NA(),(VLOOKUP(1,C6342:K6361,4,FALSE))/(M6339-1))</f>
        <v>5.5555555555555552E-2</v>
      </c>
      <c r="P6339" s="27">
        <f>IF(M6339=FALSE,NA(),SUM(J6342:J6361)/Weighting!$S$5)</f>
        <v>0.3</v>
      </c>
      <c r="Q6339" s="27">
        <f>IF(M6339=FALSE,NA(),SUM(K6342:K6361)/Weighting!$S$6)</f>
        <v>0.17391304347826086</v>
      </c>
      <c r="R6339" s="27">
        <f>IF(M6339=FALSE,NA(),(VLOOKUP(1,G6342:K6361,3,FALSE))/(M6339-1))</f>
        <v>0.94444444444444442</v>
      </c>
      <c r="S6339" s="22" t="str">
        <f>IF(M6339=FALSE,NA(),IF(SUM(J6342:J6361)=2,"yes","no"))</f>
        <v>no</v>
      </c>
      <c r="X6339" s="2" cm="2">
        <f t="array" ref="X6339:X6340">FREQUENCY(IF('Data Transformation'!$B$425:$B$6424='Bin Analysis'!L6339,'Data Transformation'!$G$425:$G$6424),'Data Transformation'!$U$11)</f>
        <v>18</v>
      </c>
      <c r="Y6339" s="2" cm="2">
        <f t="array" ref="Y6339:Y6340">FREQUENCY(IF('Data Transformation'!$B$425:$B$6424='Bin Analysis'!L6339,'Data Transformation'!$G$425:$G$6424),'Data Transformation'!$U$12)</f>
        <v>17</v>
      </c>
    </row>
    <row r="6340" spans="1:25" x14ac:dyDescent="0.45">
      <c r="A6340" s="14" t="s">
        <v>67</v>
      </c>
      <c r="B6340" t="s">
        <v>47</v>
      </c>
      <c r="C6340" t="s">
        <v>5</v>
      </c>
      <c r="D6340" t="s">
        <v>100</v>
      </c>
      <c r="E6340" t="s">
        <v>101</v>
      </c>
      <c r="F6340" t="s">
        <v>102</v>
      </c>
      <c r="G6340" t="s">
        <v>70</v>
      </c>
      <c r="H6340" t="s">
        <v>31</v>
      </c>
      <c r="I6340" t="s">
        <v>32</v>
      </c>
      <c r="J6340" t="s">
        <v>46</v>
      </c>
      <c r="K6340" s="14" t="s">
        <v>45</v>
      </c>
      <c r="M6340" s="14"/>
      <c r="X6340" s="2">
        <v>0</v>
      </c>
      <c r="Y6340" s="2">
        <v>1</v>
      </c>
    </row>
    <row r="6341" spans="1:25" x14ac:dyDescent="0.4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45">
      <c r="A6342" s="32">
        <f>IF(Weighting!$P$6&gt;0,B6342,"")</f>
        <v>0.3356747967</v>
      </c>
      <c r="B6342">
        <f>Weighting!$C$6</f>
        <v>0.3356747967</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17</v>
      </c>
      <c r="I6342">
        <f>H6342-H6341</f>
        <v>17</v>
      </c>
      <c r="J6342">
        <f>IF(I6342=0,0,1)</f>
        <v>1</v>
      </c>
      <c r="K6342">
        <f>J6342*Weighting!$W$6</f>
        <v>1</v>
      </c>
      <c r="M6342" s="14"/>
    </row>
    <row r="6343" spans="1:25" x14ac:dyDescent="0.45">
      <c r="A6343" s="32">
        <f>IF(Weighting!$P$7&gt;0,B6343,"")</f>
        <v>0.44134959340000002</v>
      </c>
      <c r="B6343">
        <f>Weighting!$C$7</f>
        <v>0.44134959340000002</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17</v>
      </c>
      <c r="I6343">
        <f t="shared" ref="I6343:I6361" si="793">H6343-H6342</f>
        <v>0</v>
      </c>
      <c r="J6343">
        <f>IF(I6343=0,0,1)</f>
        <v>0</v>
      </c>
      <c r="K6343">
        <f>J6343*Weighting!$W$7</f>
        <v>0</v>
      </c>
      <c r="M6343" s="14"/>
    </row>
    <row r="6344" spans="1:25" x14ac:dyDescent="0.45">
      <c r="A6344" s="32">
        <f>IF(Weighting!$P$8&gt;0,B6344,"")</f>
        <v>0.54702439010000004</v>
      </c>
      <c r="B6344">
        <f>Weighting!$C$8</f>
        <v>0.54702439010000004</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17</v>
      </c>
      <c r="I6344">
        <f t="shared" si="793"/>
        <v>0</v>
      </c>
      <c r="J6344">
        <f t="shared" ref="J6344:J6361" si="794">IF(I6344=0,0,1)</f>
        <v>0</v>
      </c>
      <c r="K6344">
        <f>J6344*Weighting!$W$8</f>
        <v>0</v>
      </c>
      <c r="M6344" s="14"/>
    </row>
    <row r="6345" spans="1:25" x14ac:dyDescent="0.45">
      <c r="A6345" s="32">
        <f>IF(Weighting!$P$9&gt;0,B6345,"")</f>
        <v>0.65269918680000005</v>
      </c>
      <c r="B6345" s="50">
        <f>Weighting!$C$9</f>
        <v>0.65269918680000005</v>
      </c>
      <c r="C6345">
        <f>Weighting!$F$9</f>
        <v>0</v>
      </c>
      <c r="D6345" t="b">
        <f>IF(C6345=1,'Data Transformation'!$G$3+0.5*'Data Transformation'!$W$25,IF(C6346=1,D6346-'Data Transformation'!$W$25,FALSE))</f>
        <v>0</v>
      </c>
      <c r="E6345" t="str">
        <f t="array" ref="E6345">IF(ISLOGICAL(D6345),"",FREQUENCY(IF('Data Transformation'!$B$425:$B$8425='Bin Analysis'!$B6339,'Data Transformation'!$G$425:$G$8425),D6345))</f>
        <v/>
      </c>
      <c r="F6345" t="str">
        <f t="shared" si="792"/>
        <v/>
      </c>
      <c r="G6345">
        <f>Weighting!$H$9</f>
        <v>0</v>
      </c>
      <c r="H6345">
        <f t="array" ref="H6345">FREQUENCY(IF('Data Transformation'!$B$4:$B$8425=B6339,'Data Transformation'!$G$4:$G$8425),'Bin Analysis'!$B6345)</f>
        <v>17</v>
      </c>
      <c r="I6345">
        <f t="shared" si="793"/>
        <v>0</v>
      </c>
      <c r="J6345">
        <f t="shared" si="794"/>
        <v>0</v>
      </c>
      <c r="K6345">
        <f>J6345*Weighting!$W$9</f>
        <v>0</v>
      </c>
      <c r="M6345" s="14"/>
    </row>
    <row r="6346" spans="1:25" x14ac:dyDescent="0.45">
      <c r="A6346" s="32">
        <f>IF(Weighting!$P$10&gt;0,B6346,"")</f>
        <v>0.75837398350000007</v>
      </c>
      <c r="B6346">
        <f>Weighting!$C$10</f>
        <v>0.75837398350000007</v>
      </c>
      <c r="C6346">
        <f>Weighting!$F$10</f>
        <v>0</v>
      </c>
      <c r="D6346" t="b">
        <f>IF(C6346=1,'Data Transformation'!$G$3+0.5*'Data Transformation'!$W$25,IF(C6347=1,D6347-'Data Transformation'!$W$25,FALSE))</f>
        <v>0</v>
      </c>
      <c r="E6346" t="str">
        <f t="array" ref="E6346">IF(ISLOGICAL(D6346),"",FREQUENCY(IF('Data Transformation'!$B$425:$B$8425='Bin Analysis'!$B6339,'Data Transformation'!$G$425:$G$8425),D6346))</f>
        <v/>
      </c>
      <c r="F6346" t="str">
        <f t="shared" si="792"/>
        <v/>
      </c>
      <c r="G6346">
        <f>Weighting!$H$10</f>
        <v>0</v>
      </c>
      <c r="H6346">
        <f t="array" ref="H6346">FREQUENCY(IF('Data Transformation'!$B$4:$B$8425=B6339,'Data Transformation'!$G$4:$G$8425),'Bin Analysis'!$B6346)</f>
        <v>17</v>
      </c>
      <c r="I6346">
        <f t="shared" si="793"/>
        <v>0</v>
      </c>
      <c r="J6346">
        <f t="shared" si="794"/>
        <v>0</v>
      </c>
      <c r="K6346">
        <f>J6346*Weighting!$W$10</f>
        <v>0</v>
      </c>
      <c r="M6346" s="14"/>
    </row>
    <row r="6347" spans="1:25" x14ac:dyDescent="0.45">
      <c r="A6347" s="32">
        <f>IF(Weighting!$P$11&gt;0,B6347,"")</f>
        <v>0.86404878020000009</v>
      </c>
      <c r="B6347">
        <f>Weighting!$C$11</f>
        <v>0.86404878020000009</v>
      </c>
      <c r="C6347">
        <f>Weighting!$F$11</f>
        <v>0</v>
      </c>
      <c r="D6347" t="b">
        <f>IF(C6347=1,'Data Transformation'!$G$3+0.5*'Data Transformation'!$W$25,IF(C6348=1,D6348-'Data Transformation'!$W$25,FALSE))</f>
        <v>0</v>
      </c>
      <c r="E6347" t="str">
        <f t="array" ref="E6347">IF(ISLOGICAL(D6347),"",FREQUENCY(IF('Data Transformation'!$B$425:$B$8425='Bin Analysis'!$B6339,'Data Transformation'!$G$425:$G$8425),D6347))</f>
        <v/>
      </c>
      <c r="F6347" t="str">
        <f t="shared" si="792"/>
        <v/>
      </c>
      <c r="G6347">
        <f>Weighting!$H$11</f>
        <v>0</v>
      </c>
      <c r="H6347">
        <f t="array" ref="H6347">FREQUENCY(IF('Data Transformation'!$B$4:$B$8425=B6339,'Data Transformation'!$G$4:$G$8425),'Bin Analysis'!$B6347)</f>
        <v>17</v>
      </c>
      <c r="I6347">
        <f t="shared" si="793"/>
        <v>0</v>
      </c>
      <c r="J6347">
        <f t="shared" si="794"/>
        <v>0</v>
      </c>
      <c r="K6347">
        <f>J6347*Weighting!$W$11</f>
        <v>0</v>
      </c>
      <c r="M6347" s="14"/>
    </row>
    <row r="6348" spans="1:25" x14ac:dyDescent="0.45">
      <c r="A6348" s="32">
        <f>IF(Weighting!$P$12&gt;0,B6348,"")</f>
        <v>0.96972357690000011</v>
      </c>
      <c r="B6348">
        <f>Weighting!$C$12</f>
        <v>0.96972357690000011</v>
      </c>
      <c r="C6348">
        <f>Weighting!$F$12</f>
        <v>0</v>
      </c>
      <c r="D6348">
        <f>IF(C6348=1,'Data Transformation'!$G$3+0.5*'Data Transformation'!$W$25,IF(C6349=1,D6349-'Data Transformation'!$W$25,FALSE))</f>
        <v>0.76999999999999991</v>
      </c>
      <c r="E6348">
        <f t="array" ref="E6348">IF(ISLOGICAL(D6348),"",FREQUENCY(IF('Data Transformation'!$B$425:$B$8425='Bin Analysis'!$B6339,'Data Transformation'!$G$425:$G$8425),D6348))</f>
        <v>17</v>
      </c>
      <c r="F6348" t="e">
        <f t="shared" si="792"/>
        <v>#VALUE!</v>
      </c>
      <c r="G6348">
        <f>Weighting!$H$12</f>
        <v>0</v>
      </c>
      <c r="H6348">
        <f t="array" ref="H6348">FREQUENCY(IF('Data Transformation'!$B$4:$B$8425=B6339,'Data Transformation'!$G$4:$G$8425),'Bin Analysis'!$B6348)</f>
        <v>18</v>
      </c>
      <c r="I6348">
        <f t="shared" si="793"/>
        <v>1</v>
      </c>
      <c r="J6348">
        <f t="shared" si="794"/>
        <v>1</v>
      </c>
      <c r="K6348">
        <f>J6348*Weighting!$W$12</f>
        <v>2</v>
      </c>
      <c r="M6348" s="14"/>
    </row>
    <row r="6349" spans="1:25" x14ac:dyDescent="0.45">
      <c r="A6349" s="32">
        <f>IF(Weighting!$P$13&gt;0,B6349,"")</f>
        <v>1.0753983736000001</v>
      </c>
      <c r="B6349">
        <f>Weighting!$C$13</f>
        <v>1.0753983736000001</v>
      </c>
      <c r="C6349">
        <f>Weighting!$F$13</f>
        <v>1</v>
      </c>
      <c r="D6349">
        <f>IF(C6349=1,'Data Transformation'!$G$3+0.5*'Data Transformation'!$W$25,IF(C6350=1,D6350-'Data Transformation'!$W$25,FALSE))</f>
        <v>1.17</v>
      </c>
      <c r="E6349">
        <f t="array" ref="E6349">IF(ISLOGICAL(D6349),"",FREQUENCY(IF('Data Transformation'!$B$425:$B$8425='Bin Analysis'!$B6339,'Data Transformation'!$G$425:$G$8425),D6349))</f>
        <v>18</v>
      </c>
      <c r="F6349">
        <f t="shared" si="792"/>
        <v>1</v>
      </c>
      <c r="G6349">
        <f>Weighting!$H$13</f>
        <v>0</v>
      </c>
      <c r="H6349">
        <f t="array" ref="H6349">FREQUENCY(IF('Data Transformation'!$B$4:$B$8425=B6339,'Data Transformation'!$G$4:$G$8425),'Bin Analysis'!$B6349)</f>
        <v>19</v>
      </c>
      <c r="I6349">
        <f t="shared" si="793"/>
        <v>1</v>
      </c>
      <c r="J6349">
        <f t="shared" si="794"/>
        <v>1</v>
      </c>
      <c r="K6349">
        <f>J6349*Weighting!$W$13</f>
        <v>1</v>
      </c>
      <c r="M6349" s="14"/>
    </row>
    <row r="6350" spans="1:25" x14ac:dyDescent="0.45">
      <c r="A6350" s="32">
        <f>IF(Weighting!$P$14&gt;0,B6350,"")</f>
        <v>1.1810731703000001</v>
      </c>
      <c r="B6350">
        <f>Weighting!$C$14</f>
        <v>1.1810731703000001</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19</v>
      </c>
      <c r="I6350">
        <f t="shared" si="793"/>
        <v>0</v>
      </c>
      <c r="J6350">
        <f t="shared" si="794"/>
        <v>0</v>
      </c>
      <c r="K6350">
        <f>J6350*Weighting!$W$14</f>
        <v>0</v>
      </c>
      <c r="M6350" s="14"/>
    </row>
    <row r="6351" spans="1:25" x14ac:dyDescent="0.45">
      <c r="A6351" s="32">
        <f>IF(Weighting!$P$15&gt;0,B6351,"")</f>
        <v>1.2867489670000001</v>
      </c>
      <c r="B6351">
        <f>Weighting!$C$15</f>
        <v>1.2867489670000001</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19</v>
      </c>
      <c r="I6351">
        <f t="shared" si="793"/>
        <v>0</v>
      </c>
      <c r="J6351">
        <f t="shared" si="794"/>
        <v>0</v>
      </c>
      <c r="K6351">
        <f>J6351*Weighting!$W$15</f>
        <v>0</v>
      </c>
      <c r="M6351" s="14"/>
    </row>
    <row r="6352" spans="1:25" x14ac:dyDescent="0.45">
      <c r="A6352" s="32" t="str">
        <f>IF(Weighting!$P$16&gt;0,B6352,"")</f>
        <v/>
      </c>
      <c r="B6352">
        <f>Weighting!$C$16</f>
        <v>1.3924227637000002</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19</v>
      </c>
      <c r="I6352">
        <f t="shared" si="793"/>
        <v>0</v>
      </c>
      <c r="J6352">
        <f t="shared" si="794"/>
        <v>0</v>
      </c>
      <c r="K6352">
        <f>J6352*Weighting!$W$16</f>
        <v>0</v>
      </c>
      <c r="M6352" s="14"/>
    </row>
    <row r="6353" spans="1:25" x14ac:dyDescent="0.45">
      <c r="A6353" s="32" t="str">
        <f>IF(Weighting!$P$17&gt;0,B6353,"")</f>
        <v/>
      </c>
      <c r="B6353">
        <f>Weighting!$C$17</f>
        <v>1.4980975604000002</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19</v>
      </c>
      <c r="I6353">
        <f t="shared" si="793"/>
        <v>0</v>
      </c>
      <c r="J6353">
        <f t="shared" si="794"/>
        <v>0</v>
      </c>
      <c r="K6353">
        <f>J6353*Weighting!$W$17</f>
        <v>0</v>
      </c>
      <c r="M6353" s="14"/>
    </row>
    <row r="6354" spans="1:25" x14ac:dyDescent="0.45">
      <c r="A6354" s="32" t="str">
        <f>IF(Weighting!$P$18&gt;0,B6354,"")</f>
        <v/>
      </c>
      <c r="B6354">
        <f>Weighting!$C$18</f>
        <v>1.6037723571000002</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19</v>
      </c>
      <c r="I6354">
        <f t="shared" si="793"/>
        <v>0</v>
      </c>
      <c r="J6354">
        <f t="shared" si="794"/>
        <v>0</v>
      </c>
      <c r="K6354">
        <f>J6354*Weighting!$W$18</f>
        <v>0</v>
      </c>
      <c r="M6354" s="14"/>
    </row>
    <row r="6355" spans="1:25" x14ac:dyDescent="0.45">
      <c r="A6355" s="32" t="str">
        <f>IF(Weighting!$P$19&gt;0,B6355,"")</f>
        <v/>
      </c>
      <c r="B6355">
        <f>Weighting!$C$19</f>
        <v>1.7094471538000002</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19</v>
      </c>
      <c r="I6355">
        <f t="shared" si="793"/>
        <v>0</v>
      </c>
      <c r="J6355">
        <f t="shared" si="794"/>
        <v>0</v>
      </c>
      <c r="K6355">
        <f>J6355*Weighting!$W$19</f>
        <v>0</v>
      </c>
      <c r="M6355" s="14"/>
    </row>
    <row r="6356" spans="1:25" x14ac:dyDescent="0.45">
      <c r="A6356" s="32" t="str">
        <f>IF(Weighting!$P$20&gt;0,B6356,"")</f>
        <v/>
      </c>
      <c r="B6356">
        <f>Weighting!$C$20</f>
        <v>1.8151219505000002</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19</v>
      </c>
      <c r="I6356">
        <f t="shared" si="793"/>
        <v>0</v>
      </c>
      <c r="J6356">
        <f t="shared" si="794"/>
        <v>0</v>
      </c>
      <c r="K6356">
        <f>J6356*Weighting!$W$20</f>
        <v>0</v>
      </c>
      <c r="M6356" s="14"/>
    </row>
    <row r="6357" spans="1:25" x14ac:dyDescent="0.45">
      <c r="A6357" s="32" t="str">
        <f>IF(Weighting!$P$21&gt;0,B6357,"")</f>
        <v/>
      </c>
      <c r="B6357">
        <f>Weighting!$C$21</f>
        <v>1.9207967472000003</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19</v>
      </c>
      <c r="I6357">
        <f t="shared" si="793"/>
        <v>0</v>
      </c>
      <c r="J6357">
        <f t="shared" si="794"/>
        <v>0</v>
      </c>
      <c r="K6357">
        <f>J6357*Weighting!$W$21</f>
        <v>0</v>
      </c>
      <c r="M6357" s="14"/>
    </row>
    <row r="6358" spans="1:25" x14ac:dyDescent="0.45">
      <c r="A6358" s="32" t="str">
        <f>IF(Weighting!$P$22&gt;0,B6358,"")</f>
        <v/>
      </c>
      <c r="B6358">
        <f>Weighting!$C$22</f>
        <v>2.0264715439000001</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19</v>
      </c>
      <c r="I6358">
        <f t="shared" si="793"/>
        <v>0</v>
      </c>
      <c r="J6358">
        <f t="shared" si="794"/>
        <v>0</v>
      </c>
      <c r="K6358">
        <f>J6358*Weighting!$W$22</f>
        <v>0</v>
      </c>
      <c r="M6358" s="14"/>
    </row>
    <row r="6359" spans="1:25" x14ac:dyDescent="0.45">
      <c r="A6359" s="32" t="str">
        <f>IF(Weighting!$P$23&gt;0,B6359,"")</f>
        <v/>
      </c>
      <c r="B6359">
        <f>Weighting!$C$23</f>
        <v>2.1321463405999999</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19</v>
      </c>
      <c r="I6359">
        <f t="shared" si="793"/>
        <v>0</v>
      </c>
      <c r="J6359">
        <f t="shared" si="794"/>
        <v>0</v>
      </c>
      <c r="K6359">
        <f>J6359*Weighting!$W$23</f>
        <v>0</v>
      </c>
      <c r="M6359" s="14"/>
    </row>
    <row r="6360" spans="1:25" x14ac:dyDescent="0.45">
      <c r="A6360" s="32" t="str">
        <f>IF(Weighting!$P$24&gt;0,B6360,"")</f>
        <v/>
      </c>
      <c r="B6360">
        <f>Weighting!$C$24</f>
        <v>2.2378211372999997</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19</v>
      </c>
      <c r="I6360">
        <f t="shared" si="793"/>
        <v>0</v>
      </c>
      <c r="J6360">
        <f t="shared" si="794"/>
        <v>0</v>
      </c>
      <c r="K6360">
        <f>J6360*Weighting!$W$24</f>
        <v>0</v>
      </c>
      <c r="M6360" s="14"/>
    </row>
    <row r="6361" spans="1:25" x14ac:dyDescent="0.45">
      <c r="A6361" s="32" t="str">
        <f>IF(Weighting!$P$25&gt;0,B6361,"")</f>
        <v/>
      </c>
      <c r="B6361">
        <f>Weighting!$C$25</f>
        <v>2.3434959339999994</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19</v>
      </c>
      <c r="I6361">
        <f t="shared" si="793"/>
        <v>0</v>
      </c>
      <c r="J6361">
        <f t="shared" si="794"/>
        <v>0</v>
      </c>
      <c r="K6361">
        <f>J6361*Weighting!$W$25</f>
        <v>0</v>
      </c>
      <c r="M6361" s="14"/>
    </row>
    <row r="6362" spans="1:25" x14ac:dyDescent="0.45">
      <c r="N6362" s="57"/>
      <c r="O6362"/>
      <c r="P6362"/>
      <c r="Q6362"/>
      <c r="R6362"/>
    </row>
    <row r="6363" spans="1:25" ht="23.15" x14ac:dyDescent="0.6">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16</v>
      </c>
      <c r="N6363" s="27">
        <f>IF('Input and Summary Results'!$J$16="minimum",'Bin Analysis'!X6364/(M6363-1),'Bin Analysis'!Y6363/('Bin Analysis'!M6363-1))</f>
        <v>0</v>
      </c>
      <c r="O6363" s="27">
        <f>IF(M6363=FALSE,NA(),(VLOOKUP(1,C6366:K6385,4,FALSE))/(M6363-1))</f>
        <v>0.73333333333333328</v>
      </c>
      <c r="P6363" s="27">
        <f>IF(M6363=FALSE,NA(),SUM(J6366:J6385)/Weighting!$S$5)</f>
        <v>0.5</v>
      </c>
      <c r="Q6363" s="27">
        <f>IF(M6363=FALSE,NA(),SUM(K6366:K6385)/Weighting!$S$6)</f>
        <v>0.43478260869565216</v>
      </c>
      <c r="R6363" s="27">
        <f>IF(M6363=FALSE,NA(),(VLOOKUP(1,G6366:K6385,3,FALSE))/(M6363-1))</f>
        <v>6.6666666666666666E-2</v>
      </c>
      <c r="S6363" s="22" t="str">
        <f>IF(M6363=FALSE,NA(),IF(SUM(J6366:J6385)=2,"yes","no"))</f>
        <v>no</v>
      </c>
      <c r="X6363" s="2" cm="2">
        <f t="array" ref="X6363:X6364">FREQUENCY(IF('Data Transformation'!$B$425:$B$6424='Bin Analysis'!L6363,'Data Transformation'!$G$425:$G$6424),'Data Transformation'!$U$11)</f>
        <v>15</v>
      </c>
      <c r="Y6363" s="2" cm="2">
        <f t="array" ref="Y6363:Y6364">FREQUENCY(IF('Data Transformation'!$B$425:$B$6424='Bin Analysis'!L6363,'Data Transformation'!$G$425:$G$6424),'Data Transformation'!$U$12)</f>
        <v>4</v>
      </c>
    </row>
    <row r="6364" spans="1:25" x14ac:dyDescent="0.45">
      <c r="A6364" s="14" t="s">
        <v>67</v>
      </c>
      <c r="B6364" t="s">
        <v>47</v>
      </c>
      <c r="C6364" t="s">
        <v>5</v>
      </c>
      <c r="D6364" t="s">
        <v>100</v>
      </c>
      <c r="E6364" t="s">
        <v>101</v>
      </c>
      <c r="F6364" t="s">
        <v>102</v>
      </c>
      <c r="G6364" t="s">
        <v>70</v>
      </c>
      <c r="H6364" t="s">
        <v>31</v>
      </c>
      <c r="I6364" t="s">
        <v>32</v>
      </c>
      <c r="J6364" t="s">
        <v>46</v>
      </c>
      <c r="K6364" s="14" t="s">
        <v>45</v>
      </c>
      <c r="M6364" s="14"/>
      <c r="X6364" s="2">
        <v>0</v>
      </c>
      <c r="Y6364" s="2">
        <v>11</v>
      </c>
    </row>
    <row r="6365" spans="1:25" x14ac:dyDescent="0.4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45">
      <c r="A6366" s="32">
        <f>IF(Weighting!$P$6&gt;0,B6366,"")</f>
        <v>0.3356747967</v>
      </c>
      <c r="B6366">
        <f>Weighting!$C$6</f>
        <v>0.3356747967</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1</v>
      </c>
      <c r="I6366">
        <f>H6366-H6365</f>
        <v>1</v>
      </c>
      <c r="J6366">
        <f>IF(I6366=0,0,1)</f>
        <v>1</v>
      </c>
      <c r="K6366">
        <f>J6366*Weighting!$W$6</f>
        <v>1</v>
      </c>
      <c r="M6366" s="14"/>
    </row>
    <row r="6367" spans="1:25" x14ac:dyDescent="0.45">
      <c r="A6367" s="32">
        <f>IF(Weighting!$P$7&gt;0,B6367,"")</f>
        <v>0.44134959340000002</v>
      </c>
      <c r="B6367">
        <f>Weighting!$C$7</f>
        <v>0.44134959340000002</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1</v>
      </c>
      <c r="I6367">
        <f t="shared" ref="I6367:I6385" si="796">H6367-H6366</f>
        <v>0</v>
      </c>
      <c r="J6367">
        <f>IF(I6367=0,0,1)</f>
        <v>0</v>
      </c>
      <c r="K6367">
        <f>J6367*Weighting!$W$7</f>
        <v>0</v>
      </c>
      <c r="M6367" s="14"/>
    </row>
    <row r="6368" spans="1:25" x14ac:dyDescent="0.45">
      <c r="A6368" s="32">
        <f>IF(Weighting!$P$8&gt;0,B6368,"")</f>
        <v>0.54702439010000004</v>
      </c>
      <c r="B6368">
        <f>Weighting!$C$8</f>
        <v>0.54702439010000004</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1</v>
      </c>
      <c r="I6368">
        <f t="shared" si="796"/>
        <v>0</v>
      </c>
      <c r="J6368">
        <f t="shared" ref="J6368:J6385" si="797">IF(I6368=0,0,1)</f>
        <v>0</v>
      </c>
      <c r="K6368">
        <f>J6368*Weighting!$W$8</f>
        <v>0</v>
      </c>
      <c r="M6368" s="14"/>
    </row>
    <row r="6369" spans="1:13" x14ac:dyDescent="0.45">
      <c r="A6369" s="32">
        <f>IF(Weighting!$P$9&gt;0,B6369,"")</f>
        <v>0.65269918680000005</v>
      </c>
      <c r="B6369" s="50">
        <f>Weighting!$C$9</f>
        <v>0.65269918680000005</v>
      </c>
      <c r="C6369">
        <f>Weighting!$F$9</f>
        <v>0</v>
      </c>
      <c r="D6369" t="b">
        <f>IF(C6369=1,'Data Transformation'!$G$3+0.5*'Data Transformation'!$W$25,IF(C6370=1,D6370-'Data Transformation'!$W$25,FALSE))</f>
        <v>0</v>
      </c>
      <c r="E6369" t="str">
        <f t="array" ref="E6369">IF(ISLOGICAL(D6369),"",FREQUENCY(IF('Data Transformation'!$B$425:$B$8425='Bin Analysis'!$B6363,'Data Transformation'!$G$425:$G$8425),D6369))</f>
        <v/>
      </c>
      <c r="F6369" t="str">
        <f t="shared" si="795"/>
        <v/>
      </c>
      <c r="G6369">
        <f>Weighting!$H$9</f>
        <v>0</v>
      </c>
      <c r="H6369">
        <f t="array" ref="H6369">FREQUENCY(IF('Data Transformation'!$B$4:$B$8425=B6363,'Data Transformation'!$G$4:$G$8425),'Bin Analysis'!$B6369)</f>
        <v>1</v>
      </c>
      <c r="I6369">
        <f t="shared" si="796"/>
        <v>0</v>
      </c>
      <c r="J6369">
        <f t="shared" si="797"/>
        <v>0</v>
      </c>
      <c r="K6369">
        <f>J6369*Weighting!$W$9</f>
        <v>0</v>
      </c>
      <c r="M6369" s="14"/>
    </row>
    <row r="6370" spans="1:13" x14ac:dyDescent="0.45">
      <c r="A6370" s="32">
        <f>IF(Weighting!$P$10&gt;0,B6370,"")</f>
        <v>0.75837398350000007</v>
      </c>
      <c r="B6370">
        <f>Weighting!$C$10</f>
        <v>0.75837398350000007</v>
      </c>
      <c r="C6370">
        <f>Weighting!$F$10</f>
        <v>0</v>
      </c>
      <c r="D6370" t="b">
        <f>IF(C6370=1,'Data Transformation'!$G$3+0.5*'Data Transformation'!$W$25,IF(C6371=1,D6371-'Data Transformation'!$W$25,FALSE))</f>
        <v>0</v>
      </c>
      <c r="E6370" t="str">
        <f t="array" ref="E6370">IF(ISLOGICAL(D6370),"",FREQUENCY(IF('Data Transformation'!$B$425:$B$8425='Bin Analysis'!$B6363,'Data Transformation'!$G$425:$G$8425),D6370))</f>
        <v/>
      </c>
      <c r="F6370" t="str">
        <f t="shared" si="795"/>
        <v/>
      </c>
      <c r="G6370">
        <f>Weighting!$H$10</f>
        <v>0</v>
      </c>
      <c r="H6370">
        <f t="array" ref="H6370">FREQUENCY(IF('Data Transformation'!$B$4:$B$8425=B6363,'Data Transformation'!$G$4:$G$8425),'Bin Analysis'!$B6370)</f>
        <v>4</v>
      </c>
      <c r="I6370">
        <f t="shared" si="796"/>
        <v>3</v>
      </c>
      <c r="J6370">
        <f t="shared" si="797"/>
        <v>1</v>
      </c>
      <c r="K6370">
        <f>J6370*Weighting!$W$10</f>
        <v>3</v>
      </c>
      <c r="M6370" s="14"/>
    </row>
    <row r="6371" spans="1:13" x14ac:dyDescent="0.45">
      <c r="A6371" s="32">
        <f>IF(Weighting!$P$11&gt;0,B6371,"")</f>
        <v>0.86404878020000009</v>
      </c>
      <c r="B6371">
        <f>Weighting!$C$11</f>
        <v>0.86404878020000009</v>
      </c>
      <c r="C6371">
        <f>Weighting!$F$11</f>
        <v>0</v>
      </c>
      <c r="D6371" t="b">
        <f>IF(C6371=1,'Data Transformation'!$G$3+0.5*'Data Transformation'!$W$25,IF(C6372=1,D6372-'Data Transformation'!$W$25,FALSE))</f>
        <v>0</v>
      </c>
      <c r="E6371" t="str">
        <f t="array" ref="E6371">IF(ISLOGICAL(D6371),"",FREQUENCY(IF('Data Transformation'!$B$425:$B$8425='Bin Analysis'!$B6363,'Data Transformation'!$G$425:$G$8425),D6371))</f>
        <v/>
      </c>
      <c r="F6371" t="str">
        <f t="shared" si="795"/>
        <v/>
      </c>
      <c r="G6371">
        <f>Weighting!$H$11</f>
        <v>0</v>
      </c>
      <c r="H6371">
        <f t="array" ref="H6371">FREQUENCY(IF('Data Transformation'!$B$4:$B$8425=B6363,'Data Transformation'!$G$4:$G$8425),'Bin Analysis'!$B6371)</f>
        <v>6</v>
      </c>
      <c r="I6371">
        <f t="shared" si="796"/>
        <v>2</v>
      </c>
      <c r="J6371">
        <f t="shared" si="797"/>
        <v>1</v>
      </c>
      <c r="K6371">
        <f>J6371*Weighting!$W$11</f>
        <v>3</v>
      </c>
      <c r="M6371" s="14"/>
    </row>
    <row r="6372" spans="1:13" x14ac:dyDescent="0.45">
      <c r="A6372" s="32">
        <f>IF(Weighting!$P$12&gt;0,B6372,"")</f>
        <v>0.96972357690000011</v>
      </c>
      <c r="B6372">
        <f>Weighting!$C$12</f>
        <v>0.96972357690000011</v>
      </c>
      <c r="C6372">
        <f>Weighting!$F$12</f>
        <v>0</v>
      </c>
      <c r="D6372">
        <f>IF(C6372=1,'Data Transformation'!$G$3+0.5*'Data Transformation'!$W$25,IF(C6373=1,D6373-'Data Transformation'!$W$25,FALSE))</f>
        <v>0.76999999999999991</v>
      </c>
      <c r="E6372">
        <f t="array" ref="E6372">IF(ISLOGICAL(D6372),"",FREQUENCY(IF('Data Transformation'!$B$425:$B$8425='Bin Analysis'!$B6363,'Data Transformation'!$G$425:$G$8425),D6372))</f>
        <v>4</v>
      </c>
      <c r="F6372" t="e">
        <f t="shared" si="795"/>
        <v>#VALUE!</v>
      </c>
      <c r="G6372">
        <f>Weighting!$H$12</f>
        <v>0</v>
      </c>
      <c r="H6372">
        <f t="array" ref="H6372">FREQUENCY(IF('Data Transformation'!$B$4:$B$8425=B6363,'Data Transformation'!$G$4:$G$8425),'Bin Analysis'!$B6372)</f>
        <v>10</v>
      </c>
      <c r="I6372">
        <f t="shared" si="796"/>
        <v>4</v>
      </c>
      <c r="J6372">
        <f t="shared" si="797"/>
        <v>1</v>
      </c>
      <c r="K6372">
        <f>J6372*Weighting!$W$12</f>
        <v>2</v>
      </c>
      <c r="M6372" s="14"/>
    </row>
    <row r="6373" spans="1:13" x14ac:dyDescent="0.45">
      <c r="A6373" s="32">
        <f>IF(Weighting!$P$13&gt;0,B6373,"")</f>
        <v>1.0753983736000001</v>
      </c>
      <c r="B6373">
        <f>Weighting!$C$13</f>
        <v>1.0753983736000001</v>
      </c>
      <c r="C6373">
        <f>Weighting!$F$13</f>
        <v>1</v>
      </c>
      <c r="D6373">
        <f>IF(C6373=1,'Data Transformation'!$G$3+0.5*'Data Transformation'!$W$25,IF(C6374=1,D6374-'Data Transformation'!$W$25,FALSE))</f>
        <v>1.17</v>
      </c>
      <c r="E6373">
        <f t="array" ref="E6373">IF(ISLOGICAL(D6373),"",FREQUENCY(IF('Data Transformation'!$B$425:$B$8425='Bin Analysis'!$B6363,'Data Transformation'!$G$425:$G$8425),D6373))</f>
        <v>15</v>
      </c>
      <c r="F6373">
        <f t="shared" si="795"/>
        <v>11</v>
      </c>
      <c r="G6373">
        <f>Weighting!$H$13</f>
        <v>0</v>
      </c>
      <c r="H6373">
        <f t="array" ref="H6373">FREQUENCY(IF('Data Transformation'!$B$4:$B$8425=B6363,'Data Transformation'!$G$4:$G$8425),'Bin Analysis'!$B6373)</f>
        <v>16</v>
      </c>
      <c r="I6373">
        <f t="shared" si="796"/>
        <v>6</v>
      </c>
      <c r="J6373">
        <f t="shared" si="797"/>
        <v>1</v>
      </c>
      <c r="K6373">
        <f>J6373*Weighting!$W$13</f>
        <v>1</v>
      </c>
      <c r="M6373" s="14"/>
    </row>
    <row r="6374" spans="1:13" x14ac:dyDescent="0.45">
      <c r="A6374" s="32">
        <f>IF(Weighting!$P$14&gt;0,B6374,"")</f>
        <v>1.1810731703000001</v>
      </c>
      <c r="B6374">
        <f>Weighting!$C$14</f>
        <v>1.1810731703000001</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16</v>
      </c>
      <c r="I6374">
        <f t="shared" si="796"/>
        <v>0</v>
      </c>
      <c r="J6374">
        <f t="shared" si="797"/>
        <v>0</v>
      </c>
      <c r="K6374">
        <f>J6374*Weighting!$W$14</f>
        <v>0</v>
      </c>
      <c r="M6374" s="14"/>
    </row>
    <row r="6375" spans="1:13" x14ac:dyDescent="0.45">
      <c r="A6375" s="32">
        <f>IF(Weighting!$P$15&gt;0,B6375,"")</f>
        <v>1.2867489670000001</v>
      </c>
      <c r="B6375">
        <f>Weighting!$C$15</f>
        <v>1.2867489670000001</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16</v>
      </c>
      <c r="I6375">
        <f t="shared" si="796"/>
        <v>0</v>
      </c>
      <c r="J6375">
        <f t="shared" si="797"/>
        <v>0</v>
      </c>
      <c r="K6375">
        <f>J6375*Weighting!$W$15</f>
        <v>0</v>
      </c>
      <c r="M6375" s="14"/>
    </row>
    <row r="6376" spans="1:13" x14ac:dyDescent="0.45">
      <c r="A6376" s="32" t="str">
        <f>IF(Weighting!$P$16&gt;0,B6376,"")</f>
        <v/>
      </c>
      <c r="B6376">
        <f>Weighting!$C$16</f>
        <v>1.3924227637000002</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16</v>
      </c>
      <c r="I6376">
        <f t="shared" si="796"/>
        <v>0</v>
      </c>
      <c r="J6376">
        <f t="shared" si="797"/>
        <v>0</v>
      </c>
      <c r="K6376">
        <f>J6376*Weighting!$W$16</f>
        <v>0</v>
      </c>
      <c r="M6376" s="14"/>
    </row>
    <row r="6377" spans="1:13" x14ac:dyDescent="0.45">
      <c r="A6377" s="32" t="str">
        <f>IF(Weighting!$P$17&gt;0,B6377,"")</f>
        <v/>
      </c>
      <c r="B6377">
        <f>Weighting!$C$17</f>
        <v>1.4980975604000002</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16</v>
      </c>
      <c r="I6377">
        <f t="shared" si="796"/>
        <v>0</v>
      </c>
      <c r="J6377">
        <f t="shared" si="797"/>
        <v>0</v>
      </c>
      <c r="K6377">
        <f>J6377*Weighting!$W$17</f>
        <v>0</v>
      </c>
      <c r="M6377" s="14"/>
    </row>
    <row r="6378" spans="1:13" x14ac:dyDescent="0.45">
      <c r="A6378" s="32" t="str">
        <f>IF(Weighting!$P$18&gt;0,B6378,"")</f>
        <v/>
      </c>
      <c r="B6378">
        <f>Weighting!$C$18</f>
        <v>1.6037723571000002</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16</v>
      </c>
      <c r="I6378">
        <f t="shared" si="796"/>
        <v>0</v>
      </c>
      <c r="J6378">
        <f t="shared" si="797"/>
        <v>0</v>
      </c>
      <c r="K6378">
        <f>J6378*Weighting!$W$18</f>
        <v>0</v>
      </c>
      <c r="M6378" s="14"/>
    </row>
    <row r="6379" spans="1:13" x14ac:dyDescent="0.45">
      <c r="A6379" s="32" t="str">
        <f>IF(Weighting!$P$19&gt;0,B6379,"")</f>
        <v/>
      </c>
      <c r="B6379">
        <f>Weighting!$C$19</f>
        <v>1.7094471538000002</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16</v>
      </c>
      <c r="I6379">
        <f t="shared" si="796"/>
        <v>0</v>
      </c>
      <c r="J6379">
        <f t="shared" si="797"/>
        <v>0</v>
      </c>
      <c r="K6379">
        <f>J6379*Weighting!$W$19</f>
        <v>0</v>
      </c>
      <c r="M6379" s="14"/>
    </row>
    <row r="6380" spans="1:13" x14ac:dyDescent="0.45">
      <c r="A6380" s="32" t="str">
        <f>IF(Weighting!$P$20&gt;0,B6380,"")</f>
        <v/>
      </c>
      <c r="B6380">
        <f>Weighting!$C$20</f>
        <v>1.8151219505000002</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16</v>
      </c>
      <c r="I6380">
        <f t="shared" si="796"/>
        <v>0</v>
      </c>
      <c r="J6380">
        <f t="shared" si="797"/>
        <v>0</v>
      </c>
      <c r="K6380">
        <f>J6380*Weighting!$W$20</f>
        <v>0</v>
      </c>
      <c r="M6380" s="14"/>
    </row>
    <row r="6381" spans="1:13" x14ac:dyDescent="0.45">
      <c r="A6381" s="32" t="str">
        <f>IF(Weighting!$P$21&gt;0,B6381,"")</f>
        <v/>
      </c>
      <c r="B6381">
        <f>Weighting!$C$21</f>
        <v>1.9207967472000003</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16</v>
      </c>
      <c r="I6381">
        <f t="shared" si="796"/>
        <v>0</v>
      </c>
      <c r="J6381">
        <f t="shared" si="797"/>
        <v>0</v>
      </c>
      <c r="K6381">
        <f>J6381*Weighting!$W$21</f>
        <v>0</v>
      </c>
      <c r="M6381" s="14"/>
    </row>
    <row r="6382" spans="1:13" x14ac:dyDescent="0.45">
      <c r="A6382" s="32" t="str">
        <f>IF(Weighting!$P$22&gt;0,B6382,"")</f>
        <v/>
      </c>
      <c r="B6382">
        <f>Weighting!$C$22</f>
        <v>2.0264715439000001</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16</v>
      </c>
      <c r="I6382">
        <f t="shared" si="796"/>
        <v>0</v>
      </c>
      <c r="J6382">
        <f t="shared" si="797"/>
        <v>0</v>
      </c>
      <c r="K6382">
        <f>J6382*Weighting!$W$22</f>
        <v>0</v>
      </c>
      <c r="M6382" s="14"/>
    </row>
    <row r="6383" spans="1:13" x14ac:dyDescent="0.45">
      <c r="A6383" s="32" t="str">
        <f>IF(Weighting!$P$23&gt;0,B6383,"")</f>
        <v/>
      </c>
      <c r="B6383">
        <f>Weighting!$C$23</f>
        <v>2.1321463405999999</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16</v>
      </c>
      <c r="I6383">
        <f t="shared" si="796"/>
        <v>0</v>
      </c>
      <c r="J6383">
        <f t="shared" si="797"/>
        <v>0</v>
      </c>
      <c r="K6383">
        <f>J6383*Weighting!$W$23</f>
        <v>0</v>
      </c>
      <c r="M6383" s="14"/>
    </row>
    <row r="6384" spans="1:13" x14ac:dyDescent="0.45">
      <c r="A6384" s="32" t="str">
        <f>IF(Weighting!$P$24&gt;0,B6384,"")</f>
        <v/>
      </c>
      <c r="B6384">
        <f>Weighting!$C$24</f>
        <v>2.2378211372999997</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16</v>
      </c>
      <c r="I6384">
        <f t="shared" si="796"/>
        <v>0</v>
      </c>
      <c r="J6384">
        <f t="shared" si="797"/>
        <v>0</v>
      </c>
      <c r="K6384">
        <f>J6384*Weighting!$W$24</f>
        <v>0</v>
      </c>
      <c r="M6384" s="14"/>
    </row>
    <row r="6385" spans="1:25" x14ac:dyDescent="0.45">
      <c r="A6385" s="32" t="str">
        <f>IF(Weighting!$P$25&gt;0,B6385,"")</f>
        <v/>
      </c>
      <c r="B6385">
        <f>Weighting!$C$25</f>
        <v>2.3434959339999994</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16</v>
      </c>
      <c r="I6385">
        <f t="shared" si="796"/>
        <v>0</v>
      </c>
      <c r="J6385">
        <f t="shared" si="797"/>
        <v>0</v>
      </c>
      <c r="K6385">
        <f>J6385*Weighting!$W$25</f>
        <v>0</v>
      </c>
      <c r="M6385" s="14"/>
    </row>
    <row r="6386" spans="1:25" x14ac:dyDescent="0.45">
      <c r="O6386"/>
      <c r="P6386"/>
      <c r="Q6386"/>
      <c r="R6386"/>
    </row>
    <row r="6387" spans="1:25" ht="23.15" x14ac:dyDescent="0.6">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13</v>
      </c>
      <c r="N6387" s="27">
        <f>IF('Input and Summary Results'!$J$16="minimum",'Bin Analysis'!X6388/(M6387-1),'Bin Analysis'!Y6387/('Bin Analysis'!M6387-1))</f>
        <v>0</v>
      </c>
      <c r="O6387" s="27">
        <f>IF(M6387=FALSE,NA(),(VLOOKUP(1,C6390:K6409,4,FALSE))/(M6387-1))</f>
        <v>8.3333333333333329E-2</v>
      </c>
      <c r="P6387" s="27">
        <f>IF(M6387=FALSE,NA(),SUM(J6390:J6409)/Weighting!$S$5)</f>
        <v>0.6</v>
      </c>
      <c r="Q6387" s="27">
        <f>IF(M6387=FALSE,NA(),SUM(K6390:K6409)/Weighting!$S$6)</f>
        <v>0.56521739130434778</v>
      </c>
      <c r="R6387" s="27">
        <f>IF(M6387=FALSE,NA(),(VLOOKUP(1,G6390:K6409,3,FALSE))/(M6387-1))</f>
        <v>0.5</v>
      </c>
      <c r="S6387" s="22" t="str">
        <f>IF(M6387=FALSE,NA(),IF(SUM(J6390:J6409)=2,"yes","no"))</f>
        <v>no</v>
      </c>
      <c r="X6387" s="2" cm="2">
        <f t="array" ref="X6387:X6388">FREQUENCY(IF('Data Transformation'!$B$425:$B$6424='Bin Analysis'!L6387,'Data Transformation'!$G$425:$G$6424),'Data Transformation'!$U$11)</f>
        <v>12</v>
      </c>
      <c r="Y6387" s="2" cm="2">
        <f t="array" ref="Y6387:Y6388">FREQUENCY(IF('Data Transformation'!$B$425:$B$6424='Bin Analysis'!L6387,'Data Transformation'!$G$425:$G$6424),'Data Transformation'!$U$12)</f>
        <v>11</v>
      </c>
    </row>
    <row r="6388" spans="1:25" x14ac:dyDescent="0.45">
      <c r="A6388" s="14" t="s">
        <v>67</v>
      </c>
      <c r="B6388" t="s">
        <v>47</v>
      </c>
      <c r="C6388" t="s">
        <v>5</v>
      </c>
      <c r="D6388" t="s">
        <v>100</v>
      </c>
      <c r="E6388" t="s">
        <v>101</v>
      </c>
      <c r="F6388" t="s">
        <v>102</v>
      </c>
      <c r="G6388" t="s">
        <v>70</v>
      </c>
      <c r="H6388" t="s">
        <v>31</v>
      </c>
      <c r="I6388" t="s">
        <v>32</v>
      </c>
      <c r="J6388" t="s">
        <v>46</v>
      </c>
      <c r="K6388" s="14" t="s">
        <v>45</v>
      </c>
      <c r="M6388" s="14"/>
      <c r="X6388" s="2">
        <v>0</v>
      </c>
      <c r="Y6388" s="2">
        <v>1</v>
      </c>
    </row>
    <row r="6389" spans="1:25" x14ac:dyDescent="0.4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45">
      <c r="A6390" s="32">
        <f>IF(Weighting!$P$6&gt;0,B6390,"")</f>
        <v>0.3356747967</v>
      </c>
      <c r="B6390">
        <f>Weighting!$C$6</f>
        <v>0.3356747967</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6</v>
      </c>
      <c r="I6390">
        <f>H6390-H6389</f>
        <v>6</v>
      </c>
      <c r="J6390">
        <f>IF(I6390=0,0,1)</f>
        <v>1</v>
      </c>
      <c r="K6390">
        <f>J6390*Weighting!$W$6</f>
        <v>1</v>
      </c>
      <c r="M6390" s="14"/>
    </row>
    <row r="6391" spans="1:25" x14ac:dyDescent="0.45">
      <c r="A6391" s="32">
        <f>IF(Weighting!$P$7&gt;0,B6391,"")</f>
        <v>0.44134959340000002</v>
      </c>
      <c r="B6391">
        <f>Weighting!$C$7</f>
        <v>0.44134959340000002</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9</v>
      </c>
      <c r="I6391">
        <f t="shared" ref="I6391:I6409" si="799">H6391-H6390</f>
        <v>3</v>
      </c>
      <c r="J6391">
        <f>IF(I6391=0,0,1)</f>
        <v>1</v>
      </c>
      <c r="K6391">
        <f>J6391*Weighting!$W$7</f>
        <v>2</v>
      </c>
      <c r="M6391" s="14"/>
    </row>
    <row r="6392" spans="1:25" x14ac:dyDescent="0.45">
      <c r="A6392" s="32">
        <f>IF(Weighting!$P$8&gt;0,B6392,"")</f>
        <v>0.54702439010000004</v>
      </c>
      <c r="B6392">
        <f>Weighting!$C$8</f>
        <v>0.54702439010000004</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9</v>
      </c>
      <c r="I6392">
        <f t="shared" si="799"/>
        <v>0</v>
      </c>
      <c r="J6392">
        <f t="shared" ref="J6392:J6409" si="800">IF(I6392=0,0,1)</f>
        <v>0</v>
      </c>
      <c r="K6392">
        <f>J6392*Weighting!$W$8</f>
        <v>0</v>
      </c>
      <c r="M6392" s="14"/>
    </row>
    <row r="6393" spans="1:25" x14ac:dyDescent="0.45">
      <c r="A6393" s="32">
        <f>IF(Weighting!$P$9&gt;0,B6393,"")</f>
        <v>0.65269918680000005</v>
      </c>
      <c r="B6393" s="50">
        <f>Weighting!$C$9</f>
        <v>0.65269918680000005</v>
      </c>
      <c r="C6393">
        <f>Weighting!$F$9</f>
        <v>0</v>
      </c>
      <c r="D6393" t="b">
        <f>IF(C6393=1,'Data Transformation'!$G$3+0.5*'Data Transformation'!$W$25,IF(C6394=1,D6394-'Data Transformation'!$W$25,FALSE))</f>
        <v>0</v>
      </c>
      <c r="E6393" t="str">
        <f t="array" ref="E6393">IF(ISLOGICAL(D6393),"",FREQUENCY(IF('Data Transformation'!$B$425:$B$8425='Bin Analysis'!$B6387,'Data Transformation'!$G$425:$G$8425),D6393))</f>
        <v/>
      </c>
      <c r="F6393" t="str">
        <f t="shared" si="798"/>
        <v/>
      </c>
      <c r="G6393">
        <f>Weighting!$H$9</f>
        <v>0</v>
      </c>
      <c r="H6393">
        <f t="array" ref="H6393">FREQUENCY(IF('Data Transformation'!$B$4:$B$8425=B6387,'Data Transformation'!$G$4:$G$8425),'Bin Analysis'!$B6393)</f>
        <v>10</v>
      </c>
      <c r="I6393">
        <f t="shared" si="799"/>
        <v>1</v>
      </c>
      <c r="J6393">
        <f t="shared" si="800"/>
        <v>1</v>
      </c>
      <c r="K6393">
        <f>J6393*Weighting!$W$9</f>
        <v>3</v>
      </c>
      <c r="M6393" s="14"/>
    </row>
    <row r="6394" spans="1:25" x14ac:dyDescent="0.45">
      <c r="A6394" s="32">
        <f>IF(Weighting!$P$10&gt;0,B6394,"")</f>
        <v>0.75837398350000007</v>
      </c>
      <c r="B6394">
        <f>Weighting!$C$10</f>
        <v>0.75837398350000007</v>
      </c>
      <c r="C6394">
        <f>Weighting!$F$10</f>
        <v>0</v>
      </c>
      <c r="D6394" t="b">
        <f>IF(C6394=1,'Data Transformation'!$G$3+0.5*'Data Transformation'!$W$25,IF(C6395=1,D6395-'Data Transformation'!$W$25,FALSE))</f>
        <v>0</v>
      </c>
      <c r="E6394" t="str">
        <f t="array" ref="E6394">IF(ISLOGICAL(D6394),"",FREQUENCY(IF('Data Transformation'!$B$425:$B$8425='Bin Analysis'!$B6387,'Data Transformation'!$G$425:$G$8425),D6394))</f>
        <v/>
      </c>
      <c r="F6394" t="str">
        <f t="shared" si="798"/>
        <v/>
      </c>
      <c r="G6394">
        <f>Weighting!$H$10</f>
        <v>0</v>
      </c>
      <c r="H6394">
        <f t="array" ref="H6394">FREQUENCY(IF('Data Transformation'!$B$4:$B$8425=B6387,'Data Transformation'!$G$4:$G$8425),'Bin Analysis'!$B6394)</f>
        <v>11</v>
      </c>
      <c r="I6394">
        <f t="shared" si="799"/>
        <v>1</v>
      </c>
      <c r="J6394">
        <f t="shared" si="800"/>
        <v>1</v>
      </c>
      <c r="K6394">
        <f>J6394*Weighting!$W$10</f>
        <v>3</v>
      </c>
      <c r="M6394" s="14"/>
    </row>
    <row r="6395" spans="1:25" x14ac:dyDescent="0.45">
      <c r="A6395" s="32">
        <f>IF(Weighting!$P$11&gt;0,B6395,"")</f>
        <v>0.86404878020000009</v>
      </c>
      <c r="B6395">
        <f>Weighting!$C$11</f>
        <v>0.86404878020000009</v>
      </c>
      <c r="C6395">
        <f>Weighting!$F$11</f>
        <v>0</v>
      </c>
      <c r="D6395" t="b">
        <f>IF(C6395=1,'Data Transformation'!$G$3+0.5*'Data Transformation'!$W$25,IF(C6396=1,D6396-'Data Transformation'!$W$25,FALSE))</f>
        <v>0</v>
      </c>
      <c r="E6395" t="str">
        <f t="array" ref="E6395">IF(ISLOGICAL(D6395),"",FREQUENCY(IF('Data Transformation'!$B$425:$B$8425='Bin Analysis'!$B6387,'Data Transformation'!$G$425:$G$8425),D6395))</f>
        <v/>
      </c>
      <c r="F6395" t="str">
        <f t="shared" si="798"/>
        <v/>
      </c>
      <c r="G6395">
        <f>Weighting!$H$11</f>
        <v>0</v>
      </c>
      <c r="H6395">
        <f t="array" ref="H6395">FREQUENCY(IF('Data Transformation'!$B$4:$B$8425=B6387,'Data Transformation'!$G$4:$G$8425),'Bin Analysis'!$B6395)</f>
        <v>12</v>
      </c>
      <c r="I6395">
        <f t="shared" si="799"/>
        <v>1</v>
      </c>
      <c r="J6395">
        <f t="shared" si="800"/>
        <v>1</v>
      </c>
      <c r="K6395">
        <f>J6395*Weighting!$W$11</f>
        <v>3</v>
      </c>
      <c r="M6395" s="14"/>
    </row>
    <row r="6396" spans="1:25" x14ac:dyDescent="0.45">
      <c r="A6396" s="32">
        <f>IF(Weighting!$P$12&gt;0,B6396,"")</f>
        <v>0.96972357690000011</v>
      </c>
      <c r="B6396">
        <f>Weighting!$C$12</f>
        <v>0.96972357690000011</v>
      </c>
      <c r="C6396">
        <f>Weighting!$F$12</f>
        <v>0</v>
      </c>
      <c r="D6396">
        <f>IF(C6396=1,'Data Transformation'!$G$3+0.5*'Data Transformation'!$W$25,IF(C6397=1,D6397-'Data Transformation'!$W$25,FALSE))</f>
        <v>0.76999999999999991</v>
      </c>
      <c r="E6396">
        <f t="array" ref="E6396">IF(ISLOGICAL(D6396),"",FREQUENCY(IF('Data Transformation'!$B$425:$B$8425='Bin Analysis'!$B6387,'Data Transformation'!$G$425:$G$8425),D6396))</f>
        <v>11</v>
      </c>
      <c r="F6396" t="e">
        <f t="shared" si="798"/>
        <v>#VALUE!</v>
      </c>
      <c r="G6396">
        <f>Weighting!$H$12</f>
        <v>0</v>
      </c>
      <c r="H6396">
        <f t="array" ref="H6396">FREQUENCY(IF('Data Transformation'!$B$4:$B$8425=B6387,'Data Transformation'!$G$4:$G$8425),'Bin Analysis'!$B6396)</f>
        <v>12</v>
      </c>
      <c r="I6396">
        <f t="shared" si="799"/>
        <v>0</v>
      </c>
      <c r="J6396">
        <f t="shared" si="800"/>
        <v>0</v>
      </c>
      <c r="K6396">
        <f>J6396*Weighting!$W$12</f>
        <v>0</v>
      </c>
      <c r="M6396" s="14"/>
    </row>
    <row r="6397" spans="1:25" x14ac:dyDescent="0.45">
      <c r="A6397" s="32">
        <f>IF(Weighting!$P$13&gt;0,B6397,"")</f>
        <v>1.0753983736000001</v>
      </c>
      <c r="B6397">
        <f>Weighting!$C$13</f>
        <v>1.0753983736000001</v>
      </c>
      <c r="C6397">
        <f>Weighting!$F$13</f>
        <v>1</v>
      </c>
      <c r="D6397">
        <f>IF(C6397=1,'Data Transformation'!$G$3+0.5*'Data Transformation'!$W$25,IF(C6398=1,D6398-'Data Transformation'!$W$25,FALSE))</f>
        <v>1.17</v>
      </c>
      <c r="E6397">
        <f t="array" ref="E6397">IF(ISLOGICAL(D6397),"",FREQUENCY(IF('Data Transformation'!$B$425:$B$8425='Bin Analysis'!$B6387,'Data Transformation'!$G$425:$G$8425),D6397))</f>
        <v>12</v>
      </c>
      <c r="F6397">
        <f t="shared" si="798"/>
        <v>1</v>
      </c>
      <c r="G6397">
        <f>Weighting!$H$13</f>
        <v>0</v>
      </c>
      <c r="H6397">
        <f t="array" ref="H6397">FREQUENCY(IF('Data Transformation'!$B$4:$B$8425=B6387,'Data Transformation'!$G$4:$G$8425),'Bin Analysis'!$B6397)</f>
        <v>13</v>
      </c>
      <c r="I6397">
        <f t="shared" si="799"/>
        <v>1</v>
      </c>
      <c r="J6397">
        <f t="shared" si="800"/>
        <v>1</v>
      </c>
      <c r="K6397">
        <f>J6397*Weighting!$W$13</f>
        <v>1</v>
      </c>
      <c r="M6397" s="14"/>
    </row>
    <row r="6398" spans="1:25" x14ac:dyDescent="0.45">
      <c r="A6398" s="32">
        <f>IF(Weighting!$P$14&gt;0,B6398,"")</f>
        <v>1.1810731703000001</v>
      </c>
      <c r="B6398">
        <f>Weighting!$C$14</f>
        <v>1.1810731703000001</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13</v>
      </c>
      <c r="I6398">
        <f t="shared" si="799"/>
        <v>0</v>
      </c>
      <c r="J6398">
        <f t="shared" si="800"/>
        <v>0</v>
      </c>
      <c r="K6398">
        <f>J6398*Weighting!$W$14</f>
        <v>0</v>
      </c>
      <c r="M6398" s="14"/>
    </row>
    <row r="6399" spans="1:25" x14ac:dyDescent="0.45">
      <c r="A6399" s="32">
        <f>IF(Weighting!$P$15&gt;0,B6399,"")</f>
        <v>1.2867489670000001</v>
      </c>
      <c r="B6399">
        <f>Weighting!$C$15</f>
        <v>1.2867489670000001</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13</v>
      </c>
      <c r="I6399">
        <f t="shared" si="799"/>
        <v>0</v>
      </c>
      <c r="J6399">
        <f t="shared" si="800"/>
        <v>0</v>
      </c>
      <c r="K6399">
        <f>J6399*Weighting!$W$15</f>
        <v>0</v>
      </c>
      <c r="M6399" s="14"/>
    </row>
    <row r="6400" spans="1:25" x14ac:dyDescent="0.45">
      <c r="A6400" s="32" t="str">
        <f>IF(Weighting!$P$16&gt;0,B6400,"")</f>
        <v/>
      </c>
      <c r="B6400">
        <f>Weighting!$C$16</f>
        <v>1.3924227637000002</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13</v>
      </c>
      <c r="I6400">
        <f t="shared" si="799"/>
        <v>0</v>
      </c>
      <c r="J6400">
        <f t="shared" si="800"/>
        <v>0</v>
      </c>
      <c r="K6400">
        <f>J6400*Weighting!$W$16</f>
        <v>0</v>
      </c>
      <c r="M6400" s="14"/>
    </row>
    <row r="6401" spans="1:25" x14ac:dyDescent="0.45">
      <c r="A6401" s="32" t="str">
        <f>IF(Weighting!$P$17&gt;0,B6401,"")</f>
        <v/>
      </c>
      <c r="B6401">
        <f>Weighting!$C$17</f>
        <v>1.4980975604000002</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13</v>
      </c>
      <c r="I6401">
        <f t="shared" si="799"/>
        <v>0</v>
      </c>
      <c r="J6401">
        <f t="shared" si="800"/>
        <v>0</v>
      </c>
      <c r="K6401">
        <f>J6401*Weighting!$W$17</f>
        <v>0</v>
      </c>
      <c r="M6401" s="14"/>
    </row>
    <row r="6402" spans="1:25" x14ac:dyDescent="0.45">
      <c r="A6402" s="32" t="str">
        <f>IF(Weighting!$P$18&gt;0,B6402,"")</f>
        <v/>
      </c>
      <c r="B6402">
        <f>Weighting!$C$18</f>
        <v>1.6037723571000002</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13</v>
      </c>
      <c r="I6402">
        <f t="shared" si="799"/>
        <v>0</v>
      </c>
      <c r="J6402">
        <f t="shared" si="800"/>
        <v>0</v>
      </c>
      <c r="K6402">
        <f>J6402*Weighting!$W$18</f>
        <v>0</v>
      </c>
      <c r="M6402" s="14"/>
    </row>
    <row r="6403" spans="1:25" x14ac:dyDescent="0.45">
      <c r="A6403" s="32" t="str">
        <f>IF(Weighting!$P$19&gt;0,B6403,"")</f>
        <v/>
      </c>
      <c r="B6403">
        <f>Weighting!$C$19</f>
        <v>1.7094471538000002</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13</v>
      </c>
      <c r="I6403">
        <f t="shared" si="799"/>
        <v>0</v>
      </c>
      <c r="J6403">
        <f t="shared" si="800"/>
        <v>0</v>
      </c>
      <c r="K6403">
        <f>J6403*Weighting!$W$19</f>
        <v>0</v>
      </c>
      <c r="M6403" s="14"/>
    </row>
    <row r="6404" spans="1:25" x14ac:dyDescent="0.45">
      <c r="A6404" s="32" t="str">
        <f>IF(Weighting!$P$20&gt;0,B6404,"")</f>
        <v/>
      </c>
      <c r="B6404">
        <f>Weighting!$C$20</f>
        <v>1.8151219505000002</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13</v>
      </c>
      <c r="I6404">
        <f t="shared" si="799"/>
        <v>0</v>
      </c>
      <c r="J6404">
        <f t="shared" si="800"/>
        <v>0</v>
      </c>
      <c r="K6404">
        <f>J6404*Weighting!$W$20</f>
        <v>0</v>
      </c>
      <c r="M6404" s="14"/>
    </row>
    <row r="6405" spans="1:25" x14ac:dyDescent="0.45">
      <c r="A6405" s="32" t="str">
        <f>IF(Weighting!$P$21&gt;0,B6405,"")</f>
        <v/>
      </c>
      <c r="B6405">
        <f>Weighting!$C$21</f>
        <v>1.9207967472000003</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13</v>
      </c>
      <c r="I6405">
        <f t="shared" si="799"/>
        <v>0</v>
      </c>
      <c r="J6405">
        <f t="shared" si="800"/>
        <v>0</v>
      </c>
      <c r="K6405">
        <f>J6405*Weighting!$W$21</f>
        <v>0</v>
      </c>
      <c r="M6405" s="14"/>
    </row>
    <row r="6406" spans="1:25" x14ac:dyDescent="0.45">
      <c r="A6406" s="32" t="str">
        <f>IF(Weighting!$P$22&gt;0,B6406,"")</f>
        <v/>
      </c>
      <c r="B6406">
        <f>Weighting!$C$22</f>
        <v>2.0264715439000001</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13</v>
      </c>
      <c r="I6406">
        <f t="shared" si="799"/>
        <v>0</v>
      </c>
      <c r="J6406">
        <f t="shared" si="800"/>
        <v>0</v>
      </c>
      <c r="K6406">
        <f>J6406*Weighting!$W$22</f>
        <v>0</v>
      </c>
      <c r="M6406" s="14"/>
    </row>
    <row r="6407" spans="1:25" x14ac:dyDescent="0.45">
      <c r="A6407" s="32" t="str">
        <f>IF(Weighting!$P$23&gt;0,B6407,"")</f>
        <v/>
      </c>
      <c r="B6407">
        <f>Weighting!$C$23</f>
        <v>2.1321463405999999</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13</v>
      </c>
      <c r="I6407">
        <f t="shared" si="799"/>
        <v>0</v>
      </c>
      <c r="J6407">
        <f t="shared" si="800"/>
        <v>0</v>
      </c>
      <c r="K6407">
        <f>J6407*Weighting!$W$23</f>
        <v>0</v>
      </c>
      <c r="M6407" s="14"/>
    </row>
    <row r="6408" spans="1:25" x14ac:dyDescent="0.45">
      <c r="A6408" s="32" t="str">
        <f>IF(Weighting!$P$24&gt;0,B6408,"")</f>
        <v/>
      </c>
      <c r="B6408">
        <f>Weighting!$C$24</f>
        <v>2.2378211372999997</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13</v>
      </c>
      <c r="I6408">
        <f t="shared" si="799"/>
        <v>0</v>
      </c>
      <c r="J6408">
        <f t="shared" si="800"/>
        <v>0</v>
      </c>
      <c r="K6408">
        <f>J6408*Weighting!$W$24</f>
        <v>0</v>
      </c>
      <c r="M6408" s="14"/>
    </row>
    <row r="6409" spans="1:25" x14ac:dyDescent="0.45">
      <c r="A6409" s="32" t="str">
        <f>IF(Weighting!$P$25&gt;0,B6409,"")</f>
        <v/>
      </c>
      <c r="B6409">
        <f>Weighting!$C$25</f>
        <v>2.3434959339999994</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13</v>
      </c>
      <c r="I6409">
        <f t="shared" si="799"/>
        <v>0</v>
      </c>
      <c r="J6409">
        <f t="shared" si="800"/>
        <v>0</v>
      </c>
      <c r="K6409">
        <f>J6409*Weighting!$W$25</f>
        <v>0</v>
      </c>
      <c r="M6409" s="14"/>
    </row>
    <row r="6410" spans="1:25" x14ac:dyDescent="0.45">
      <c r="O6410"/>
      <c r="P6410"/>
      <c r="Q6410"/>
      <c r="R6410"/>
    </row>
    <row r="6411" spans="1:25" ht="23.15" x14ac:dyDescent="0.6">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14</v>
      </c>
      <c r="N6411" s="27">
        <f>IF('Input and Summary Results'!$J$16="minimum",'Bin Analysis'!X6412/(M6411-1),'Bin Analysis'!Y6411/('Bin Analysis'!M6411-1))</f>
        <v>0</v>
      </c>
      <c r="O6411" s="27">
        <f>IF(M6411=FALSE,NA(),(VLOOKUP(1,C6414:K6433,4,FALSE))/(M6411-1))</f>
        <v>0.84615384615384615</v>
      </c>
      <c r="P6411" s="27">
        <f>IF(M6411=FALSE,NA(),SUM(J6414:J6433)/Weighting!$S$5)</f>
        <v>0.5</v>
      </c>
      <c r="Q6411" s="27">
        <f>IF(M6411=FALSE,NA(),SUM(K6414:K6433)/Weighting!$S$6)</f>
        <v>0.52173913043478259</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13</v>
      </c>
      <c r="Y6411" s="2" cm="2">
        <f t="array" ref="Y6411:Y6412">FREQUENCY(IF('Data Transformation'!$B$425:$B$6424='Bin Analysis'!L6411,'Data Transformation'!$G$425:$G$6424),'Data Transformation'!$U$12)</f>
        <v>2</v>
      </c>
    </row>
    <row r="6412" spans="1:25" x14ac:dyDescent="0.45">
      <c r="A6412" s="14" t="s">
        <v>67</v>
      </c>
      <c r="B6412" t="s">
        <v>47</v>
      </c>
      <c r="C6412" t="s">
        <v>5</v>
      </c>
      <c r="D6412" t="s">
        <v>100</v>
      </c>
      <c r="E6412" t="s">
        <v>101</v>
      </c>
      <c r="F6412" t="s">
        <v>102</v>
      </c>
      <c r="G6412" t="s">
        <v>70</v>
      </c>
      <c r="H6412" t="s">
        <v>31</v>
      </c>
      <c r="I6412" t="s">
        <v>32</v>
      </c>
      <c r="J6412" t="s">
        <v>46</v>
      </c>
      <c r="K6412" s="14" t="s">
        <v>45</v>
      </c>
      <c r="M6412" s="14"/>
      <c r="X6412" s="2">
        <v>0</v>
      </c>
      <c r="Y6412" s="2">
        <v>11</v>
      </c>
    </row>
    <row r="6413" spans="1:25" x14ac:dyDescent="0.4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45">
      <c r="A6414" s="32">
        <f>IF(Weighting!$P$6&gt;0,B6414,"")</f>
        <v>0.3356747967</v>
      </c>
      <c r="B6414">
        <f>Weighting!$C$6</f>
        <v>0.3356747967</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45">
      <c r="A6415" s="32">
        <f>IF(Weighting!$P$7&gt;0,B6415,"")</f>
        <v>0.44134959340000002</v>
      </c>
      <c r="B6415">
        <f>Weighting!$C$7</f>
        <v>0.44134959340000002</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45">
      <c r="A6416" s="32">
        <f>IF(Weighting!$P$8&gt;0,B6416,"")</f>
        <v>0.54702439010000004</v>
      </c>
      <c r="B6416">
        <f>Weighting!$C$8</f>
        <v>0.54702439010000004</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0</v>
      </c>
      <c r="I6416">
        <f t="shared" si="802"/>
        <v>0</v>
      </c>
      <c r="J6416">
        <f t="shared" ref="J6416:J6433" si="803">IF(I6416=0,0,1)</f>
        <v>0</v>
      </c>
      <c r="K6416">
        <f>J6416*Weighting!$W$8</f>
        <v>0</v>
      </c>
      <c r="M6416" s="14"/>
    </row>
    <row r="6417" spans="1:13" x14ac:dyDescent="0.45">
      <c r="A6417" s="32">
        <f>IF(Weighting!$P$9&gt;0,B6417,"")</f>
        <v>0.65269918680000005</v>
      </c>
      <c r="B6417" s="50">
        <f>Weighting!$C$9</f>
        <v>0.65269918680000005</v>
      </c>
      <c r="C6417">
        <f>Weighting!$F$9</f>
        <v>0</v>
      </c>
      <c r="D6417" t="b">
        <f>IF(C6417=1,'Data Transformation'!$G$3+0.5*'Data Transformation'!$W$25,IF(C6418=1,D6418-'Data Transformation'!$W$25,FALSE))</f>
        <v>0</v>
      </c>
      <c r="E6417" t="str">
        <f t="array" ref="E6417">IF(ISLOGICAL(D6417),"",FREQUENCY(IF('Data Transformation'!$B$425:$B$8425='Bin Analysis'!$B6411,'Data Transformation'!$G$425:$G$8425),D6417))</f>
        <v/>
      </c>
      <c r="F6417" t="str">
        <f t="shared" si="801"/>
        <v/>
      </c>
      <c r="G6417">
        <f>Weighting!$H$9</f>
        <v>0</v>
      </c>
      <c r="H6417">
        <f t="array" ref="H6417">FREQUENCY(IF('Data Transformation'!$B$4:$B$8425=B6411,'Data Transformation'!$G$4:$G$8425),'Bin Analysis'!$B6417)</f>
        <v>1</v>
      </c>
      <c r="I6417">
        <f t="shared" si="802"/>
        <v>1</v>
      </c>
      <c r="J6417">
        <f t="shared" si="803"/>
        <v>1</v>
      </c>
      <c r="K6417">
        <f>J6417*Weighting!$W$9</f>
        <v>3</v>
      </c>
      <c r="M6417" s="14"/>
    </row>
    <row r="6418" spans="1:13" x14ac:dyDescent="0.45">
      <c r="A6418" s="32">
        <f>IF(Weighting!$P$10&gt;0,B6418,"")</f>
        <v>0.75837398350000007</v>
      </c>
      <c r="B6418">
        <f>Weighting!$C$10</f>
        <v>0.75837398350000007</v>
      </c>
      <c r="C6418">
        <f>Weighting!$F$10</f>
        <v>0</v>
      </c>
      <c r="D6418" t="b">
        <f>IF(C6418=1,'Data Transformation'!$G$3+0.5*'Data Transformation'!$W$25,IF(C6419=1,D6419-'Data Transformation'!$W$25,FALSE))</f>
        <v>0</v>
      </c>
      <c r="E6418" t="str">
        <f t="array" ref="E6418">IF(ISLOGICAL(D6418),"",FREQUENCY(IF('Data Transformation'!$B$425:$B$8425='Bin Analysis'!$B6411,'Data Transformation'!$G$425:$G$8425),D6418))</f>
        <v/>
      </c>
      <c r="F6418" t="str">
        <f t="shared" si="801"/>
        <v/>
      </c>
      <c r="G6418">
        <f>Weighting!$H$10</f>
        <v>0</v>
      </c>
      <c r="H6418">
        <f t="array" ref="H6418">FREQUENCY(IF('Data Transformation'!$B$4:$B$8425=B6411,'Data Transformation'!$G$4:$G$8425),'Bin Analysis'!$B6418)</f>
        <v>2</v>
      </c>
      <c r="I6418">
        <f t="shared" si="802"/>
        <v>1</v>
      </c>
      <c r="J6418">
        <f t="shared" si="803"/>
        <v>1</v>
      </c>
      <c r="K6418">
        <f>J6418*Weighting!$W$10</f>
        <v>3</v>
      </c>
      <c r="M6418" s="14"/>
    </row>
    <row r="6419" spans="1:13" x14ac:dyDescent="0.45">
      <c r="A6419" s="32">
        <f>IF(Weighting!$P$11&gt;0,B6419,"")</f>
        <v>0.86404878020000009</v>
      </c>
      <c r="B6419">
        <f>Weighting!$C$11</f>
        <v>0.86404878020000009</v>
      </c>
      <c r="C6419">
        <f>Weighting!$F$11</f>
        <v>0</v>
      </c>
      <c r="D6419" t="b">
        <f>IF(C6419=1,'Data Transformation'!$G$3+0.5*'Data Transformation'!$W$25,IF(C6420=1,D6420-'Data Transformation'!$W$25,FALSE))</f>
        <v>0</v>
      </c>
      <c r="E6419" t="str">
        <f t="array" ref="E6419">IF(ISLOGICAL(D6419),"",FREQUENCY(IF('Data Transformation'!$B$425:$B$8425='Bin Analysis'!$B6411,'Data Transformation'!$G$425:$G$8425),D6419))</f>
        <v/>
      </c>
      <c r="F6419" t="str">
        <f t="shared" si="801"/>
        <v/>
      </c>
      <c r="G6419">
        <f>Weighting!$H$11</f>
        <v>0</v>
      </c>
      <c r="H6419">
        <f t="array" ref="H6419">FREQUENCY(IF('Data Transformation'!$B$4:$B$8425=B6411,'Data Transformation'!$G$4:$G$8425),'Bin Analysis'!$B6419)</f>
        <v>7</v>
      </c>
      <c r="I6419">
        <f t="shared" si="802"/>
        <v>5</v>
      </c>
      <c r="J6419">
        <f t="shared" si="803"/>
        <v>1</v>
      </c>
      <c r="K6419">
        <f>J6419*Weighting!$W$11</f>
        <v>3</v>
      </c>
      <c r="M6419" s="14"/>
    </row>
    <row r="6420" spans="1:13" x14ac:dyDescent="0.45">
      <c r="A6420" s="32">
        <f>IF(Weighting!$P$12&gt;0,B6420,"")</f>
        <v>0.96972357690000011</v>
      </c>
      <c r="B6420">
        <f>Weighting!$C$12</f>
        <v>0.96972357690000011</v>
      </c>
      <c r="C6420">
        <f>Weighting!$F$12</f>
        <v>0</v>
      </c>
      <c r="D6420">
        <f>IF(C6420=1,'Data Transformation'!$G$3+0.5*'Data Transformation'!$W$25,IF(C6421=1,D6421-'Data Transformation'!$W$25,FALSE))</f>
        <v>0.76999999999999991</v>
      </c>
      <c r="E6420">
        <f t="array" ref="E6420">IF(ISLOGICAL(D6420),"",FREQUENCY(IF('Data Transformation'!$B$425:$B$8425='Bin Analysis'!$B6411,'Data Transformation'!$G$425:$G$8425),D6420))</f>
        <v>2</v>
      </c>
      <c r="F6420" t="e">
        <f t="shared" si="801"/>
        <v>#VALUE!</v>
      </c>
      <c r="G6420">
        <f>Weighting!$H$12</f>
        <v>0</v>
      </c>
      <c r="H6420">
        <f t="array" ref="H6420">FREQUENCY(IF('Data Transformation'!$B$4:$B$8425=B6411,'Data Transformation'!$G$4:$G$8425),'Bin Analysis'!$B6420)</f>
        <v>11</v>
      </c>
      <c r="I6420">
        <f t="shared" si="802"/>
        <v>4</v>
      </c>
      <c r="J6420">
        <f t="shared" si="803"/>
        <v>1</v>
      </c>
      <c r="K6420">
        <f>J6420*Weighting!$W$12</f>
        <v>2</v>
      </c>
      <c r="M6420" s="14"/>
    </row>
    <row r="6421" spans="1:13" x14ac:dyDescent="0.45">
      <c r="A6421" s="32">
        <f>IF(Weighting!$P$13&gt;0,B6421,"")</f>
        <v>1.0753983736000001</v>
      </c>
      <c r="B6421">
        <f>Weighting!$C$13</f>
        <v>1.0753983736000001</v>
      </c>
      <c r="C6421">
        <f>Weighting!$F$13</f>
        <v>1</v>
      </c>
      <c r="D6421">
        <f>IF(C6421=1,'Data Transformation'!$G$3+0.5*'Data Transformation'!$W$25,IF(C6422=1,D6422-'Data Transformation'!$W$25,FALSE))</f>
        <v>1.17</v>
      </c>
      <c r="E6421">
        <f t="array" ref="E6421">IF(ISLOGICAL(D6421),"",FREQUENCY(IF('Data Transformation'!$B$425:$B$8425='Bin Analysis'!$B6411,'Data Transformation'!$G$425:$G$8425),D6421))</f>
        <v>13</v>
      </c>
      <c r="F6421">
        <f t="shared" si="801"/>
        <v>11</v>
      </c>
      <c r="G6421">
        <f>Weighting!$H$13</f>
        <v>0</v>
      </c>
      <c r="H6421">
        <f t="array" ref="H6421">FREQUENCY(IF('Data Transformation'!$B$4:$B$8425=B6411,'Data Transformation'!$G$4:$G$8425),'Bin Analysis'!$B6421)</f>
        <v>14</v>
      </c>
      <c r="I6421">
        <f t="shared" si="802"/>
        <v>3</v>
      </c>
      <c r="J6421">
        <f t="shared" si="803"/>
        <v>1</v>
      </c>
      <c r="K6421">
        <f>J6421*Weighting!$W$13</f>
        <v>1</v>
      </c>
      <c r="M6421" s="14"/>
    </row>
    <row r="6422" spans="1:13" x14ac:dyDescent="0.45">
      <c r="A6422" s="32">
        <f>IF(Weighting!$P$14&gt;0,B6422,"")</f>
        <v>1.1810731703000001</v>
      </c>
      <c r="B6422">
        <f>Weighting!$C$14</f>
        <v>1.1810731703000001</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14</v>
      </c>
      <c r="I6422">
        <f t="shared" si="802"/>
        <v>0</v>
      </c>
      <c r="J6422">
        <f t="shared" si="803"/>
        <v>0</v>
      </c>
      <c r="K6422">
        <f>J6422*Weighting!$W$14</f>
        <v>0</v>
      </c>
      <c r="M6422" s="14"/>
    </row>
    <row r="6423" spans="1:13" x14ac:dyDescent="0.45">
      <c r="A6423" s="32">
        <f>IF(Weighting!$P$15&gt;0,B6423,"")</f>
        <v>1.2867489670000001</v>
      </c>
      <c r="B6423">
        <f>Weighting!$C$15</f>
        <v>1.2867489670000001</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14</v>
      </c>
      <c r="I6423">
        <f t="shared" si="802"/>
        <v>0</v>
      </c>
      <c r="J6423">
        <f t="shared" si="803"/>
        <v>0</v>
      </c>
      <c r="K6423">
        <f>J6423*Weighting!$W$15</f>
        <v>0</v>
      </c>
      <c r="M6423" s="14"/>
    </row>
    <row r="6424" spans="1:13" x14ac:dyDescent="0.45">
      <c r="A6424" s="32" t="str">
        <f>IF(Weighting!$P$16&gt;0,B6424,"")</f>
        <v/>
      </c>
      <c r="B6424">
        <f>Weighting!$C$16</f>
        <v>1.3924227637000002</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14</v>
      </c>
      <c r="I6424">
        <f t="shared" si="802"/>
        <v>0</v>
      </c>
      <c r="J6424">
        <f t="shared" si="803"/>
        <v>0</v>
      </c>
      <c r="K6424">
        <f>J6424*Weighting!$W$16</f>
        <v>0</v>
      </c>
      <c r="M6424" s="14"/>
    </row>
    <row r="6425" spans="1:13" x14ac:dyDescent="0.45">
      <c r="A6425" s="32" t="str">
        <f>IF(Weighting!$P$17&gt;0,B6425,"")</f>
        <v/>
      </c>
      <c r="B6425">
        <f>Weighting!$C$17</f>
        <v>1.4980975604000002</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14</v>
      </c>
      <c r="I6425">
        <f t="shared" si="802"/>
        <v>0</v>
      </c>
      <c r="J6425">
        <f t="shared" si="803"/>
        <v>0</v>
      </c>
      <c r="K6425">
        <f>J6425*Weighting!$W$17</f>
        <v>0</v>
      </c>
      <c r="M6425" s="14"/>
    </row>
    <row r="6426" spans="1:13" x14ac:dyDescent="0.45">
      <c r="A6426" s="32" t="str">
        <f>IF(Weighting!$P$18&gt;0,B6426,"")</f>
        <v/>
      </c>
      <c r="B6426">
        <f>Weighting!$C$18</f>
        <v>1.6037723571000002</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14</v>
      </c>
      <c r="I6426">
        <f t="shared" si="802"/>
        <v>0</v>
      </c>
      <c r="J6426">
        <f t="shared" si="803"/>
        <v>0</v>
      </c>
      <c r="K6426">
        <f>J6426*Weighting!$W$18</f>
        <v>0</v>
      </c>
      <c r="M6426" s="14"/>
    </row>
    <row r="6427" spans="1:13" x14ac:dyDescent="0.45">
      <c r="A6427" s="32" t="str">
        <f>IF(Weighting!$P$19&gt;0,B6427,"")</f>
        <v/>
      </c>
      <c r="B6427">
        <f>Weighting!$C$19</f>
        <v>1.7094471538000002</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14</v>
      </c>
      <c r="I6427">
        <f t="shared" si="802"/>
        <v>0</v>
      </c>
      <c r="J6427">
        <f t="shared" si="803"/>
        <v>0</v>
      </c>
      <c r="K6427">
        <f>J6427*Weighting!$W$19</f>
        <v>0</v>
      </c>
      <c r="M6427" s="14"/>
    </row>
    <row r="6428" spans="1:13" x14ac:dyDescent="0.45">
      <c r="A6428" s="32" t="str">
        <f>IF(Weighting!$P$20&gt;0,B6428,"")</f>
        <v/>
      </c>
      <c r="B6428">
        <f>Weighting!$C$20</f>
        <v>1.8151219505000002</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14</v>
      </c>
      <c r="I6428">
        <f t="shared" si="802"/>
        <v>0</v>
      </c>
      <c r="J6428">
        <f t="shared" si="803"/>
        <v>0</v>
      </c>
      <c r="K6428">
        <f>J6428*Weighting!$W$20</f>
        <v>0</v>
      </c>
      <c r="M6428" s="14"/>
    </row>
    <row r="6429" spans="1:13" x14ac:dyDescent="0.45">
      <c r="A6429" s="32" t="str">
        <f>IF(Weighting!$P$21&gt;0,B6429,"")</f>
        <v/>
      </c>
      <c r="B6429">
        <f>Weighting!$C$21</f>
        <v>1.9207967472000003</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14</v>
      </c>
      <c r="I6429">
        <f t="shared" si="802"/>
        <v>0</v>
      </c>
      <c r="J6429">
        <f t="shared" si="803"/>
        <v>0</v>
      </c>
      <c r="K6429">
        <f>J6429*Weighting!$W$21</f>
        <v>0</v>
      </c>
      <c r="M6429" s="14"/>
    </row>
    <row r="6430" spans="1:13" x14ac:dyDescent="0.45">
      <c r="A6430" s="32" t="str">
        <f>IF(Weighting!$P$22&gt;0,B6430,"")</f>
        <v/>
      </c>
      <c r="B6430">
        <f>Weighting!$C$22</f>
        <v>2.0264715439000001</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14</v>
      </c>
      <c r="I6430">
        <f t="shared" si="802"/>
        <v>0</v>
      </c>
      <c r="J6430">
        <f t="shared" si="803"/>
        <v>0</v>
      </c>
      <c r="K6430">
        <f>J6430*Weighting!$W$22</f>
        <v>0</v>
      </c>
      <c r="M6430" s="14"/>
    </row>
    <row r="6431" spans="1:13" x14ac:dyDescent="0.45">
      <c r="A6431" s="32" t="str">
        <f>IF(Weighting!$P$23&gt;0,B6431,"")</f>
        <v/>
      </c>
      <c r="B6431">
        <f>Weighting!$C$23</f>
        <v>2.1321463405999999</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14</v>
      </c>
      <c r="I6431">
        <f t="shared" si="802"/>
        <v>0</v>
      </c>
      <c r="J6431">
        <f t="shared" si="803"/>
        <v>0</v>
      </c>
      <c r="K6431">
        <f>J6431*Weighting!$W$23</f>
        <v>0</v>
      </c>
      <c r="M6431" s="14"/>
    </row>
    <row r="6432" spans="1:13" x14ac:dyDescent="0.45">
      <c r="A6432" s="32" t="str">
        <f>IF(Weighting!$P$24&gt;0,B6432,"")</f>
        <v/>
      </c>
      <c r="B6432">
        <f>Weighting!$C$24</f>
        <v>2.2378211372999997</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14</v>
      </c>
      <c r="I6432">
        <f t="shared" si="802"/>
        <v>0</v>
      </c>
      <c r="J6432">
        <f t="shared" si="803"/>
        <v>0</v>
      </c>
      <c r="K6432">
        <f>J6432*Weighting!$W$24</f>
        <v>0</v>
      </c>
      <c r="M6432" s="14"/>
    </row>
    <row r="6433" spans="1:25" x14ac:dyDescent="0.45">
      <c r="A6433" s="32" t="str">
        <f>IF(Weighting!$P$25&gt;0,B6433,"")</f>
        <v/>
      </c>
      <c r="B6433">
        <f>Weighting!$C$25</f>
        <v>2.3434959339999994</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14</v>
      </c>
      <c r="I6433">
        <f t="shared" si="802"/>
        <v>0</v>
      </c>
      <c r="J6433">
        <f t="shared" si="803"/>
        <v>0</v>
      </c>
      <c r="K6433">
        <f>J6433*Weighting!$W$25</f>
        <v>0</v>
      </c>
      <c r="M6433" s="14"/>
    </row>
    <row r="6434" spans="1:25" x14ac:dyDescent="0.45">
      <c r="O6434"/>
      <c r="P6434"/>
      <c r="Q6434"/>
      <c r="R6434"/>
    </row>
    <row r="6435" spans="1:25" ht="23.15" x14ac:dyDescent="0.6">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16</v>
      </c>
      <c r="N6435" s="27">
        <f>IF('Input and Summary Results'!$J$16="minimum",'Bin Analysis'!X6436/(M6435-1),'Bin Analysis'!Y6435/('Bin Analysis'!M6435-1))</f>
        <v>0</v>
      </c>
      <c r="O6435" s="27">
        <f>IF(M6435=FALSE,NA(),(VLOOKUP(1,C6438:K6457,4,FALSE))/(M6435-1))</f>
        <v>0.93333333333333335</v>
      </c>
      <c r="P6435" s="27">
        <f>IF(M6435=FALSE,NA(),SUM(J6438:J6457)/Weighting!$S$5)</f>
        <v>0.5</v>
      </c>
      <c r="Q6435" s="27">
        <f>IF(M6435=FALSE,NA(),SUM(K6438:K6457)/Weighting!$S$6)</f>
        <v>0.47826086956521741</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15</v>
      </c>
      <c r="Y6435" s="2" cm="2">
        <f t="array" ref="Y6435:Y6436">FREQUENCY(IF('Data Transformation'!$B$425:$B$6424='Bin Analysis'!L6435,'Data Transformation'!$G$425:$G$6424),'Data Transformation'!$U$12)</f>
        <v>1</v>
      </c>
    </row>
    <row r="6436" spans="1:25" x14ac:dyDescent="0.45">
      <c r="A6436" s="14" t="s">
        <v>67</v>
      </c>
      <c r="B6436" t="s">
        <v>47</v>
      </c>
      <c r="C6436" t="s">
        <v>5</v>
      </c>
      <c r="D6436" t="s">
        <v>100</v>
      </c>
      <c r="E6436" t="s">
        <v>101</v>
      </c>
      <c r="F6436" t="s">
        <v>102</v>
      </c>
      <c r="G6436" t="s">
        <v>70</v>
      </c>
      <c r="H6436" t="s">
        <v>31</v>
      </c>
      <c r="I6436" t="s">
        <v>32</v>
      </c>
      <c r="J6436" t="s">
        <v>46</v>
      </c>
      <c r="K6436" s="14" t="s">
        <v>45</v>
      </c>
      <c r="M6436" s="14"/>
      <c r="X6436" s="2">
        <v>0</v>
      </c>
      <c r="Y6436" s="2">
        <v>14</v>
      </c>
    </row>
    <row r="6437" spans="1:25" x14ac:dyDescent="0.4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45">
      <c r="A6438" s="32">
        <f>IF(Weighting!$P$6&gt;0,B6438,"")</f>
        <v>0.3356747967</v>
      </c>
      <c r="B6438">
        <f>Weighting!$C$6</f>
        <v>0.3356747967</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45">
      <c r="A6439" s="32">
        <f>IF(Weighting!$P$7&gt;0,B6439,"")</f>
        <v>0.44134959340000002</v>
      </c>
      <c r="B6439">
        <f>Weighting!$C$7</f>
        <v>0.44134959340000002</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45">
      <c r="A6440" s="32">
        <f>IF(Weighting!$P$8&gt;0,B6440,"")</f>
        <v>0.54702439010000004</v>
      </c>
      <c r="B6440">
        <f>Weighting!$C$8</f>
        <v>0.54702439010000004</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0</v>
      </c>
      <c r="I6440">
        <f t="shared" si="805"/>
        <v>0</v>
      </c>
      <c r="J6440">
        <f t="shared" ref="J6440:J6457" si="806">IF(I6440=0,0,1)</f>
        <v>0</v>
      </c>
      <c r="K6440">
        <f>J6440*Weighting!$W$8</f>
        <v>0</v>
      </c>
      <c r="M6440" s="14"/>
    </row>
    <row r="6441" spans="1:25" x14ac:dyDescent="0.45">
      <c r="A6441" s="32">
        <f>IF(Weighting!$P$9&gt;0,B6441,"")</f>
        <v>0.65269918680000005</v>
      </c>
      <c r="B6441" s="50">
        <f>Weighting!$C$9</f>
        <v>0.65269918680000005</v>
      </c>
      <c r="C6441">
        <f>Weighting!$F$9</f>
        <v>0</v>
      </c>
      <c r="D6441" t="b">
        <f>IF(C6441=1,'Data Transformation'!$G$3+0.5*'Data Transformation'!$W$25,IF(C6442=1,D6442-'Data Transformation'!$W$25,FALSE))</f>
        <v>0</v>
      </c>
      <c r="E6441" t="str">
        <f t="array" ref="E6441">IF(ISLOGICAL(D6441),"",FREQUENCY(IF('Data Transformation'!$B$425:$B$8425='Bin Analysis'!$B6435,'Data Transformation'!$G$425:$G$8425),D6441))</f>
        <v/>
      </c>
      <c r="F6441" t="str">
        <f t="shared" si="804"/>
        <v/>
      </c>
      <c r="G6441">
        <f>Weighting!$H$9</f>
        <v>0</v>
      </c>
      <c r="H6441">
        <f t="array" ref="H6441">FREQUENCY(IF('Data Transformation'!$B$4:$B$8425=B6435,'Data Transformation'!$G$4:$G$8425),'Bin Analysis'!$B6441)</f>
        <v>0</v>
      </c>
      <c r="I6441">
        <f t="shared" si="805"/>
        <v>0</v>
      </c>
      <c r="J6441">
        <f t="shared" si="806"/>
        <v>0</v>
      </c>
      <c r="K6441">
        <f>J6441*Weighting!$W$9</f>
        <v>0</v>
      </c>
      <c r="M6441" s="14"/>
    </row>
    <row r="6442" spans="1:25" x14ac:dyDescent="0.45">
      <c r="A6442" s="32">
        <f>IF(Weighting!$P$10&gt;0,B6442,"")</f>
        <v>0.75837398350000007</v>
      </c>
      <c r="B6442">
        <f>Weighting!$C$10</f>
        <v>0.75837398350000007</v>
      </c>
      <c r="C6442">
        <f>Weighting!$F$10</f>
        <v>0</v>
      </c>
      <c r="D6442" t="b">
        <f>IF(C6442=1,'Data Transformation'!$G$3+0.5*'Data Transformation'!$W$25,IF(C6443=1,D6443-'Data Transformation'!$W$25,FALSE))</f>
        <v>0</v>
      </c>
      <c r="E6442" t="str">
        <f t="array" ref="E6442">IF(ISLOGICAL(D6442),"",FREQUENCY(IF('Data Transformation'!$B$425:$B$8425='Bin Analysis'!$B6435,'Data Transformation'!$G$425:$G$8425),D6442))</f>
        <v/>
      </c>
      <c r="F6442" t="str">
        <f t="shared" si="804"/>
        <v/>
      </c>
      <c r="G6442">
        <f>Weighting!$H$10</f>
        <v>0</v>
      </c>
      <c r="H6442">
        <f t="array" ref="H6442">FREQUENCY(IF('Data Transformation'!$B$4:$B$8425=B6435,'Data Transformation'!$G$4:$G$8425),'Bin Analysis'!$B6442)</f>
        <v>1</v>
      </c>
      <c r="I6442">
        <f t="shared" si="805"/>
        <v>1</v>
      </c>
      <c r="J6442">
        <f t="shared" si="806"/>
        <v>1</v>
      </c>
      <c r="K6442">
        <f>J6442*Weighting!$W$10</f>
        <v>3</v>
      </c>
      <c r="M6442" s="14"/>
    </row>
    <row r="6443" spans="1:25" x14ac:dyDescent="0.45">
      <c r="A6443" s="32">
        <f>IF(Weighting!$P$11&gt;0,B6443,"")</f>
        <v>0.86404878020000009</v>
      </c>
      <c r="B6443">
        <f>Weighting!$C$11</f>
        <v>0.86404878020000009</v>
      </c>
      <c r="C6443">
        <f>Weighting!$F$11</f>
        <v>0</v>
      </c>
      <c r="D6443" t="b">
        <f>IF(C6443=1,'Data Transformation'!$G$3+0.5*'Data Transformation'!$W$25,IF(C6444=1,D6444-'Data Transformation'!$W$25,FALSE))</f>
        <v>0</v>
      </c>
      <c r="E6443" t="str">
        <f t="array" ref="E6443">IF(ISLOGICAL(D6443),"",FREQUENCY(IF('Data Transformation'!$B$425:$B$8425='Bin Analysis'!$B6435,'Data Transformation'!$G$425:$G$8425),D6443))</f>
        <v/>
      </c>
      <c r="F6443" t="str">
        <f t="shared" si="804"/>
        <v/>
      </c>
      <c r="G6443">
        <f>Weighting!$H$11</f>
        <v>0</v>
      </c>
      <c r="H6443">
        <f t="array" ref="H6443">FREQUENCY(IF('Data Transformation'!$B$4:$B$8425=B6435,'Data Transformation'!$G$4:$G$8425),'Bin Analysis'!$B6443)</f>
        <v>3</v>
      </c>
      <c r="I6443">
        <f t="shared" si="805"/>
        <v>2</v>
      </c>
      <c r="J6443">
        <f t="shared" si="806"/>
        <v>1</v>
      </c>
      <c r="K6443">
        <f>J6443*Weighting!$W$11</f>
        <v>3</v>
      </c>
      <c r="M6443" s="14"/>
    </row>
    <row r="6444" spans="1:25" x14ac:dyDescent="0.45">
      <c r="A6444" s="32">
        <f>IF(Weighting!$P$12&gt;0,B6444,"")</f>
        <v>0.96972357690000011</v>
      </c>
      <c r="B6444">
        <f>Weighting!$C$12</f>
        <v>0.96972357690000011</v>
      </c>
      <c r="C6444">
        <f>Weighting!$F$12</f>
        <v>0</v>
      </c>
      <c r="D6444">
        <f>IF(C6444=1,'Data Transformation'!$G$3+0.5*'Data Transformation'!$W$25,IF(C6445=1,D6445-'Data Transformation'!$W$25,FALSE))</f>
        <v>0.76999999999999991</v>
      </c>
      <c r="E6444">
        <f t="array" ref="E6444">IF(ISLOGICAL(D6444),"",FREQUENCY(IF('Data Transformation'!$B$425:$B$8425='Bin Analysis'!$B6435,'Data Transformation'!$G$425:$G$8425),D6444))</f>
        <v>1</v>
      </c>
      <c r="F6444" t="e">
        <f t="shared" si="804"/>
        <v>#VALUE!</v>
      </c>
      <c r="G6444">
        <f>Weighting!$H$12</f>
        <v>0</v>
      </c>
      <c r="H6444">
        <f t="array" ref="H6444">FREQUENCY(IF('Data Transformation'!$B$4:$B$8425=B6435,'Data Transformation'!$G$4:$G$8425),'Bin Analysis'!$B6444)</f>
        <v>8</v>
      </c>
      <c r="I6444">
        <f t="shared" si="805"/>
        <v>5</v>
      </c>
      <c r="J6444">
        <f t="shared" si="806"/>
        <v>1</v>
      </c>
      <c r="K6444">
        <f>J6444*Weighting!$W$12</f>
        <v>2</v>
      </c>
      <c r="M6444" s="14"/>
    </row>
    <row r="6445" spans="1:25" x14ac:dyDescent="0.45">
      <c r="A6445" s="32">
        <f>IF(Weighting!$P$13&gt;0,B6445,"")</f>
        <v>1.0753983736000001</v>
      </c>
      <c r="B6445">
        <f>Weighting!$C$13</f>
        <v>1.0753983736000001</v>
      </c>
      <c r="C6445">
        <f>Weighting!$F$13</f>
        <v>1</v>
      </c>
      <c r="D6445">
        <f>IF(C6445=1,'Data Transformation'!$G$3+0.5*'Data Transformation'!$W$25,IF(C6446=1,D6446-'Data Transformation'!$W$25,FALSE))</f>
        <v>1.17</v>
      </c>
      <c r="E6445">
        <f t="array" ref="E6445">IF(ISLOGICAL(D6445),"",FREQUENCY(IF('Data Transformation'!$B$425:$B$8425='Bin Analysis'!$B6435,'Data Transformation'!$G$425:$G$8425),D6445))</f>
        <v>15</v>
      </c>
      <c r="F6445">
        <f t="shared" si="804"/>
        <v>14</v>
      </c>
      <c r="G6445">
        <f>Weighting!$H$13</f>
        <v>0</v>
      </c>
      <c r="H6445">
        <f t="array" ref="H6445">FREQUENCY(IF('Data Transformation'!$B$4:$B$8425=B6435,'Data Transformation'!$G$4:$G$8425),'Bin Analysis'!$B6445)</f>
        <v>15</v>
      </c>
      <c r="I6445">
        <f t="shared" si="805"/>
        <v>7</v>
      </c>
      <c r="J6445">
        <f t="shared" si="806"/>
        <v>1</v>
      </c>
      <c r="K6445">
        <f>J6445*Weighting!$W$13</f>
        <v>1</v>
      </c>
      <c r="M6445" s="14"/>
    </row>
    <row r="6446" spans="1:25" x14ac:dyDescent="0.45">
      <c r="A6446" s="32">
        <f>IF(Weighting!$P$14&gt;0,B6446,"")</f>
        <v>1.1810731703000001</v>
      </c>
      <c r="B6446">
        <f>Weighting!$C$14</f>
        <v>1.1810731703000001</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16</v>
      </c>
      <c r="I6446">
        <f t="shared" si="805"/>
        <v>1</v>
      </c>
      <c r="J6446">
        <f t="shared" si="806"/>
        <v>1</v>
      </c>
      <c r="K6446">
        <f>J6446*Weighting!$W$14</f>
        <v>2</v>
      </c>
      <c r="M6446" s="14"/>
    </row>
    <row r="6447" spans="1:25" x14ac:dyDescent="0.45">
      <c r="A6447" s="32">
        <f>IF(Weighting!$P$15&gt;0,B6447,"")</f>
        <v>1.2867489670000001</v>
      </c>
      <c r="B6447">
        <f>Weighting!$C$15</f>
        <v>1.2867489670000001</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16</v>
      </c>
      <c r="I6447">
        <f t="shared" si="805"/>
        <v>0</v>
      </c>
      <c r="J6447">
        <f t="shared" si="806"/>
        <v>0</v>
      </c>
      <c r="K6447">
        <f>J6447*Weighting!$W$15</f>
        <v>0</v>
      </c>
      <c r="M6447" s="14"/>
    </row>
    <row r="6448" spans="1:25" x14ac:dyDescent="0.45">
      <c r="A6448" s="32" t="str">
        <f>IF(Weighting!$P$16&gt;0,B6448,"")</f>
        <v/>
      </c>
      <c r="B6448">
        <f>Weighting!$C$16</f>
        <v>1.3924227637000002</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16</v>
      </c>
      <c r="I6448">
        <f t="shared" si="805"/>
        <v>0</v>
      </c>
      <c r="J6448">
        <f t="shared" si="806"/>
        <v>0</v>
      </c>
      <c r="K6448">
        <f>J6448*Weighting!$W$16</f>
        <v>0</v>
      </c>
      <c r="M6448" s="14"/>
    </row>
    <row r="6449" spans="1:25" x14ac:dyDescent="0.45">
      <c r="A6449" s="32" t="str">
        <f>IF(Weighting!$P$17&gt;0,B6449,"")</f>
        <v/>
      </c>
      <c r="B6449">
        <f>Weighting!$C$17</f>
        <v>1.4980975604000002</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16</v>
      </c>
      <c r="I6449">
        <f t="shared" si="805"/>
        <v>0</v>
      </c>
      <c r="J6449">
        <f t="shared" si="806"/>
        <v>0</v>
      </c>
      <c r="K6449">
        <f>J6449*Weighting!$W$17</f>
        <v>0</v>
      </c>
      <c r="M6449" s="14"/>
    </row>
    <row r="6450" spans="1:25" x14ac:dyDescent="0.45">
      <c r="A6450" s="32" t="str">
        <f>IF(Weighting!$P$18&gt;0,B6450,"")</f>
        <v/>
      </c>
      <c r="B6450">
        <f>Weighting!$C$18</f>
        <v>1.6037723571000002</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16</v>
      </c>
      <c r="I6450">
        <f t="shared" si="805"/>
        <v>0</v>
      </c>
      <c r="J6450">
        <f t="shared" si="806"/>
        <v>0</v>
      </c>
      <c r="K6450">
        <f>J6450*Weighting!$W$18</f>
        <v>0</v>
      </c>
      <c r="M6450" s="14"/>
    </row>
    <row r="6451" spans="1:25" x14ac:dyDescent="0.45">
      <c r="A6451" s="32" t="str">
        <f>IF(Weighting!$P$19&gt;0,B6451,"")</f>
        <v/>
      </c>
      <c r="B6451">
        <f>Weighting!$C$19</f>
        <v>1.7094471538000002</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16</v>
      </c>
      <c r="I6451">
        <f t="shared" si="805"/>
        <v>0</v>
      </c>
      <c r="J6451">
        <f t="shared" si="806"/>
        <v>0</v>
      </c>
      <c r="K6451">
        <f>J6451*Weighting!$W$19</f>
        <v>0</v>
      </c>
      <c r="M6451" s="14"/>
    </row>
    <row r="6452" spans="1:25" x14ac:dyDescent="0.45">
      <c r="A6452" s="32" t="str">
        <f>IF(Weighting!$P$20&gt;0,B6452,"")</f>
        <v/>
      </c>
      <c r="B6452">
        <f>Weighting!$C$20</f>
        <v>1.8151219505000002</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16</v>
      </c>
      <c r="I6452">
        <f t="shared" si="805"/>
        <v>0</v>
      </c>
      <c r="J6452">
        <f t="shared" si="806"/>
        <v>0</v>
      </c>
      <c r="K6452">
        <f>J6452*Weighting!$W$20</f>
        <v>0</v>
      </c>
      <c r="M6452" s="14"/>
    </row>
    <row r="6453" spans="1:25" x14ac:dyDescent="0.45">
      <c r="A6453" s="32" t="str">
        <f>IF(Weighting!$P$21&gt;0,B6453,"")</f>
        <v/>
      </c>
      <c r="B6453">
        <f>Weighting!$C$21</f>
        <v>1.9207967472000003</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16</v>
      </c>
      <c r="I6453">
        <f t="shared" si="805"/>
        <v>0</v>
      </c>
      <c r="J6453">
        <f t="shared" si="806"/>
        <v>0</v>
      </c>
      <c r="K6453">
        <f>J6453*Weighting!$W$21</f>
        <v>0</v>
      </c>
      <c r="M6453" s="14"/>
    </row>
    <row r="6454" spans="1:25" x14ac:dyDescent="0.45">
      <c r="A6454" s="32" t="str">
        <f>IF(Weighting!$P$22&gt;0,B6454,"")</f>
        <v/>
      </c>
      <c r="B6454">
        <f>Weighting!$C$22</f>
        <v>2.0264715439000001</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16</v>
      </c>
      <c r="I6454">
        <f t="shared" si="805"/>
        <v>0</v>
      </c>
      <c r="J6454">
        <f t="shared" si="806"/>
        <v>0</v>
      </c>
      <c r="K6454">
        <f>J6454*Weighting!$W$22</f>
        <v>0</v>
      </c>
      <c r="M6454" s="14"/>
    </row>
    <row r="6455" spans="1:25" x14ac:dyDescent="0.45">
      <c r="A6455" s="32" t="str">
        <f>IF(Weighting!$P$23&gt;0,B6455,"")</f>
        <v/>
      </c>
      <c r="B6455">
        <f>Weighting!$C$23</f>
        <v>2.1321463405999999</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16</v>
      </c>
      <c r="I6455">
        <f t="shared" si="805"/>
        <v>0</v>
      </c>
      <c r="J6455">
        <f t="shared" si="806"/>
        <v>0</v>
      </c>
      <c r="K6455">
        <f>J6455*Weighting!$W$23</f>
        <v>0</v>
      </c>
      <c r="M6455" s="14"/>
    </row>
    <row r="6456" spans="1:25" x14ac:dyDescent="0.45">
      <c r="A6456" s="32" t="str">
        <f>IF(Weighting!$P$24&gt;0,B6456,"")</f>
        <v/>
      </c>
      <c r="B6456">
        <f>Weighting!$C$24</f>
        <v>2.2378211372999997</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16</v>
      </c>
      <c r="I6456">
        <f t="shared" si="805"/>
        <v>0</v>
      </c>
      <c r="J6456">
        <f t="shared" si="806"/>
        <v>0</v>
      </c>
      <c r="K6456">
        <f>J6456*Weighting!$W$24</f>
        <v>0</v>
      </c>
      <c r="M6456" s="14"/>
    </row>
    <row r="6457" spans="1:25" x14ac:dyDescent="0.45">
      <c r="A6457" s="32" t="str">
        <f>IF(Weighting!$P$25&gt;0,B6457,"")</f>
        <v/>
      </c>
      <c r="B6457">
        <f>Weighting!$C$25</f>
        <v>2.3434959339999994</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16</v>
      </c>
      <c r="I6457">
        <f t="shared" si="805"/>
        <v>0</v>
      </c>
      <c r="J6457">
        <f t="shared" si="806"/>
        <v>0</v>
      </c>
      <c r="K6457">
        <f>J6457*Weighting!$W$25</f>
        <v>0</v>
      </c>
      <c r="M6457" s="14"/>
    </row>
    <row r="6458" spans="1:25" x14ac:dyDescent="0.45">
      <c r="O6458"/>
      <c r="P6458"/>
      <c r="Q6458"/>
      <c r="R6458"/>
    </row>
    <row r="6459" spans="1:25" ht="23.15" x14ac:dyDescent="0.6">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19</v>
      </c>
      <c r="N6459" s="27">
        <f>IF('Input and Summary Results'!$J$16="minimum",'Bin Analysis'!X6460/(M6459-1),'Bin Analysis'!Y6459/('Bin Analysis'!M6459-1))</f>
        <v>0</v>
      </c>
      <c r="O6459" s="27">
        <f>IF(M6459=FALSE,NA(),(VLOOKUP(1,C6462:K6481,4,FALSE))/(M6459-1))</f>
        <v>0.88888888888888884</v>
      </c>
      <c r="P6459" s="27">
        <f>IF(M6459=FALSE,NA(),SUM(J6462:J6481)/Weighting!$S$5)</f>
        <v>0.5</v>
      </c>
      <c r="Q6459" s="27">
        <f>IF(M6459=FALSE,NA(),SUM(K6462:K6481)/Weighting!$S$6)</f>
        <v>0.43478260869565216</v>
      </c>
      <c r="R6459" s="27">
        <f>IF(M6459=FALSE,NA(),(VLOOKUP(1,G6462:K6481,3,FALSE))/(M6459-1))</f>
        <v>5.5555555555555552E-2</v>
      </c>
      <c r="S6459" s="22" t="str">
        <f>IF(M6459=FALSE,NA(),IF(SUM(J6462:J6481)=2,"yes","no"))</f>
        <v>no</v>
      </c>
      <c r="X6459" s="2" cm="2">
        <f t="array" ref="X6459:X6460">FREQUENCY(IF('Data Transformation'!$B$425:$B$6424='Bin Analysis'!L6459,'Data Transformation'!$G$425:$G$6424),'Data Transformation'!$U$11)</f>
        <v>18</v>
      </c>
      <c r="Y6459" s="2" cm="2">
        <f t="array" ref="Y6459:Y6460">FREQUENCY(IF('Data Transformation'!$B$425:$B$6424='Bin Analysis'!L6459,'Data Transformation'!$G$425:$G$6424),'Data Transformation'!$U$12)</f>
        <v>2</v>
      </c>
    </row>
    <row r="6460" spans="1:25" x14ac:dyDescent="0.45">
      <c r="A6460" s="14" t="s">
        <v>67</v>
      </c>
      <c r="B6460" t="s">
        <v>47</v>
      </c>
      <c r="C6460" t="s">
        <v>5</v>
      </c>
      <c r="D6460" t="s">
        <v>100</v>
      </c>
      <c r="E6460" t="s">
        <v>101</v>
      </c>
      <c r="F6460" t="s">
        <v>102</v>
      </c>
      <c r="G6460" t="s">
        <v>70</v>
      </c>
      <c r="H6460" t="s">
        <v>31</v>
      </c>
      <c r="I6460" t="s">
        <v>32</v>
      </c>
      <c r="J6460" t="s">
        <v>46</v>
      </c>
      <c r="K6460" s="14" t="s">
        <v>45</v>
      </c>
      <c r="M6460" s="14"/>
      <c r="X6460" s="2">
        <v>0</v>
      </c>
      <c r="Y6460" s="2">
        <v>16</v>
      </c>
    </row>
    <row r="6461" spans="1:25" x14ac:dyDescent="0.4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45">
      <c r="A6462" s="32">
        <f>IF(Weighting!$P$6&gt;0,B6462,"")</f>
        <v>0.3356747967</v>
      </c>
      <c r="B6462">
        <f>Weighting!$C$6</f>
        <v>0.3356747967</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1</v>
      </c>
      <c r="I6462">
        <f>H6462-H6461</f>
        <v>1</v>
      </c>
      <c r="J6462">
        <f>IF(I6462=0,0,1)</f>
        <v>1</v>
      </c>
      <c r="K6462">
        <f>J6462*Weighting!$W$6</f>
        <v>1</v>
      </c>
      <c r="M6462" s="14"/>
    </row>
    <row r="6463" spans="1:25" x14ac:dyDescent="0.45">
      <c r="A6463" s="32">
        <f>IF(Weighting!$P$7&gt;0,B6463,"")</f>
        <v>0.44134959340000002</v>
      </c>
      <c r="B6463">
        <f>Weighting!$C$7</f>
        <v>0.44134959340000002</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1</v>
      </c>
      <c r="I6463">
        <f t="shared" ref="I6463:I6481" si="808">H6463-H6462</f>
        <v>0</v>
      </c>
      <c r="J6463">
        <f>IF(I6463=0,0,1)</f>
        <v>0</v>
      </c>
      <c r="K6463">
        <f>J6463*Weighting!$W$7</f>
        <v>0</v>
      </c>
      <c r="M6463" s="14"/>
    </row>
    <row r="6464" spans="1:25" x14ac:dyDescent="0.45">
      <c r="A6464" s="32">
        <f>IF(Weighting!$P$8&gt;0,B6464,"")</f>
        <v>0.54702439010000004</v>
      </c>
      <c r="B6464">
        <f>Weighting!$C$8</f>
        <v>0.54702439010000004</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1</v>
      </c>
      <c r="I6464">
        <f t="shared" si="808"/>
        <v>0</v>
      </c>
      <c r="J6464">
        <f t="shared" ref="J6464:J6481" si="809">IF(I6464=0,0,1)</f>
        <v>0</v>
      </c>
      <c r="K6464">
        <f>J6464*Weighting!$W$8</f>
        <v>0</v>
      </c>
      <c r="M6464" s="14"/>
    </row>
    <row r="6465" spans="1:13" x14ac:dyDescent="0.45">
      <c r="A6465" s="32">
        <f>IF(Weighting!$P$9&gt;0,B6465,"")</f>
        <v>0.65269918680000005</v>
      </c>
      <c r="B6465" s="50">
        <f>Weighting!$C$9</f>
        <v>0.65269918680000005</v>
      </c>
      <c r="C6465">
        <f>Weighting!$F$9</f>
        <v>0</v>
      </c>
      <c r="D6465" t="b">
        <f>IF(C6465=1,'Data Transformation'!$G$3+0.5*'Data Transformation'!$W$25,IF(C6466=1,D6466-'Data Transformation'!$W$25,FALSE))</f>
        <v>0</v>
      </c>
      <c r="E6465" t="str">
        <f t="array" ref="E6465">IF(ISLOGICAL(D6465),"",FREQUENCY(IF('Data Transformation'!$B$425:$B$8425='Bin Analysis'!$B6459,'Data Transformation'!$G$425:$G$8425),D6465))</f>
        <v/>
      </c>
      <c r="F6465" t="str">
        <f t="shared" si="807"/>
        <v/>
      </c>
      <c r="G6465">
        <f>Weighting!$H$9</f>
        <v>0</v>
      </c>
      <c r="H6465">
        <f t="array" ref="H6465">FREQUENCY(IF('Data Transformation'!$B$4:$B$8425=B6459,'Data Transformation'!$G$4:$G$8425),'Bin Analysis'!$B6465)</f>
        <v>2</v>
      </c>
      <c r="I6465">
        <f t="shared" si="808"/>
        <v>1</v>
      </c>
      <c r="J6465">
        <f t="shared" si="809"/>
        <v>1</v>
      </c>
      <c r="K6465">
        <f>J6465*Weighting!$W$9</f>
        <v>3</v>
      </c>
      <c r="M6465" s="14"/>
    </row>
    <row r="6466" spans="1:13" x14ac:dyDescent="0.45">
      <c r="A6466" s="32">
        <f>IF(Weighting!$P$10&gt;0,B6466,"")</f>
        <v>0.75837398350000007</v>
      </c>
      <c r="B6466">
        <f>Weighting!$C$10</f>
        <v>0.75837398350000007</v>
      </c>
      <c r="C6466">
        <f>Weighting!$F$10</f>
        <v>0</v>
      </c>
      <c r="D6466" t="b">
        <f>IF(C6466=1,'Data Transformation'!$G$3+0.5*'Data Transformation'!$W$25,IF(C6467=1,D6467-'Data Transformation'!$W$25,FALSE))</f>
        <v>0</v>
      </c>
      <c r="E6466" t="str">
        <f t="array" ref="E6466">IF(ISLOGICAL(D6466),"",FREQUENCY(IF('Data Transformation'!$B$425:$B$8425='Bin Analysis'!$B6459,'Data Transformation'!$G$425:$G$8425),D6466))</f>
        <v/>
      </c>
      <c r="F6466" t="str">
        <f t="shared" si="807"/>
        <v/>
      </c>
      <c r="G6466">
        <f>Weighting!$H$10</f>
        <v>0</v>
      </c>
      <c r="H6466">
        <f t="array" ref="H6466">FREQUENCY(IF('Data Transformation'!$B$4:$B$8425=B6459,'Data Transformation'!$G$4:$G$8425),'Bin Analysis'!$B6466)</f>
        <v>2</v>
      </c>
      <c r="I6466">
        <f t="shared" si="808"/>
        <v>0</v>
      </c>
      <c r="J6466">
        <f t="shared" si="809"/>
        <v>0</v>
      </c>
      <c r="K6466">
        <f>J6466*Weighting!$W$10</f>
        <v>0</v>
      </c>
      <c r="M6466" s="14"/>
    </row>
    <row r="6467" spans="1:13" x14ac:dyDescent="0.45">
      <c r="A6467" s="32">
        <f>IF(Weighting!$P$11&gt;0,B6467,"")</f>
        <v>0.86404878020000009</v>
      </c>
      <c r="B6467">
        <f>Weighting!$C$11</f>
        <v>0.86404878020000009</v>
      </c>
      <c r="C6467">
        <f>Weighting!$F$11</f>
        <v>0</v>
      </c>
      <c r="D6467" t="b">
        <f>IF(C6467=1,'Data Transformation'!$G$3+0.5*'Data Transformation'!$W$25,IF(C6468=1,D6468-'Data Transformation'!$W$25,FALSE))</f>
        <v>0</v>
      </c>
      <c r="E6467" t="str">
        <f t="array" ref="E6467">IF(ISLOGICAL(D6467),"",FREQUENCY(IF('Data Transformation'!$B$425:$B$8425='Bin Analysis'!$B6459,'Data Transformation'!$G$425:$G$8425),D6467))</f>
        <v/>
      </c>
      <c r="F6467" t="str">
        <f t="shared" si="807"/>
        <v/>
      </c>
      <c r="G6467">
        <f>Weighting!$H$11</f>
        <v>0</v>
      </c>
      <c r="H6467">
        <f t="array" ref="H6467">FREQUENCY(IF('Data Transformation'!$B$4:$B$8425=B6459,'Data Transformation'!$G$4:$G$8425),'Bin Analysis'!$B6467)</f>
        <v>3</v>
      </c>
      <c r="I6467">
        <f t="shared" si="808"/>
        <v>1</v>
      </c>
      <c r="J6467">
        <f t="shared" si="809"/>
        <v>1</v>
      </c>
      <c r="K6467">
        <f>J6467*Weighting!$W$11</f>
        <v>3</v>
      </c>
      <c r="M6467" s="14"/>
    </row>
    <row r="6468" spans="1:13" x14ac:dyDescent="0.45">
      <c r="A6468" s="32">
        <f>IF(Weighting!$P$12&gt;0,B6468,"")</f>
        <v>0.96972357690000011</v>
      </c>
      <c r="B6468">
        <f>Weighting!$C$12</f>
        <v>0.96972357690000011</v>
      </c>
      <c r="C6468">
        <f>Weighting!$F$12</f>
        <v>0</v>
      </c>
      <c r="D6468">
        <f>IF(C6468=1,'Data Transformation'!$G$3+0.5*'Data Transformation'!$W$25,IF(C6469=1,D6469-'Data Transformation'!$W$25,FALSE))</f>
        <v>0.76999999999999991</v>
      </c>
      <c r="E6468">
        <f t="array" ref="E6468">IF(ISLOGICAL(D6468),"",FREQUENCY(IF('Data Transformation'!$B$425:$B$8425='Bin Analysis'!$B6459,'Data Transformation'!$G$425:$G$8425),D6468))</f>
        <v>2</v>
      </c>
      <c r="F6468" t="e">
        <f t="shared" si="807"/>
        <v>#VALUE!</v>
      </c>
      <c r="G6468">
        <f>Weighting!$H$12</f>
        <v>0</v>
      </c>
      <c r="H6468">
        <f t="array" ref="H6468">FREQUENCY(IF('Data Transformation'!$B$4:$B$8425=B6459,'Data Transformation'!$G$4:$G$8425),'Bin Analysis'!$B6468)</f>
        <v>8</v>
      </c>
      <c r="I6468">
        <f t="shared" si="808"/>
        <v>5</v>
      </c>
      <c r="J6468">
        <f t="shared" si="809"/>
        <v>1</v>
      </c>
      <c r="K6468">
        <f>J6468*Weighting!$W$12</f>
        <v>2</v>
      </c>
      <c r="M6468" s="14"/>
    </row>
    <row r="6469" spans="1:13" x14ac:dyDescent="0.45">
      <c r="A6469" s="32">
        <f>IF(Weighting!$P$13&gt;0,B6469,"")</f>
        <v>1.0753983736000001</v>
      </c>
      <c r="B6469">
        <f>Weighting!$C$13</f>
        <v>1.0753983736000001</v>
      </c>
      <c r="C6469">
        <f>Weighting!$F$13</f>
        <v>1</v>
      </c>
      <c r="D6469">
        <f>IF(C6469=1,'Data Transformation'!$G$3+0.5*'Data Transformation'!$W$25,IF(C6470=1,D6470-'Data Transformation'!$W$25,FALSE))</f>
        <v>1.17</v>
      </c>
      <c r="E6469">
        <f t="array" ref="E6469">IF(ISLOGICAL(D6469),"",FREQUENCY(IF('Data Transformation'!$B$425:$B$8425='Bin Analysis'!$B6459,'Data Transformation'!$G$425:$G$8425),D6469))</f>
        <v>18</v>
      </c>
      <c r="F6469">
        <f t="shared" si="807"/>
        <v>16</v>
      </c>
      <c r="G6469">
        <f>Weighting!$H$13</f>
        <v>0</v>
      </c>
      <c r="H6469">
        <f t="array" ref="H6469">FREQUENCY(IF('Data Transformation'!$B$4:$B$8425=B6459,'Data Transformation'!$G$4:$G$8425),'Bin Analysis'!$B6469)</f>
        <v>19</v>
      </c>
      <c r="I6469">
        <f t="shared" si="808"/>
        <v>11</v>
      </c>
      <c r="J6469">
        <f t="shared" si="809"/>
        <v>1</v>
      </c>
      <c r="K6469">
        <f>J6469*Weighting!$W$13</f>
        <v>1</v>
      </c>
      <c r="M6469" s="14"/>
    </row>
    <row r="6470" spans="1:13" x14ac:dyDescent="0.45">
      <c r="A6470" s="32">
        <f>IF(Weighting!$P$14&gt;0,B6470,"")</f>
        <v>1.1810731703000001</v>
      </c>
      <c r="B6470">
        <f>Weighting!$C$14</f>
        <v>1.1810731703000001</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19</v>
      </c>
      <c r="I6470">
        <f t="shared" si="808"/>
        <v>0</v>
      </c>
      <c r="J6470">
        <f t="shared" si="809"/>
        <v>0</v>
      </c>
      <c r="K6470">
        <f>J6470*Weighting!$W$14</f>
        <v>0</v>
      </c>
      <c r="M6470" s="14"/>
    </row>
    <row r="6471" spans="1:13" x14ac:dyDescent="0.45">
      <c r="A6471" s="32">
        <f>IF(Weighting!$P$15&gt;0,B6471,"")</f>
        <v>1.2867489670000001</v>
      </c>
      <c r="B6471">
        <f>Weighting!$C$15</f>
        <v>1.2867489670000001</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19</v>
      </c>
      <c r="I6471">
        <f t="shared" si="808"/>
        <v>0</v>
      </c>
      <c r="J6471">
        <f t="shared" si="809"/>
        <v>0</v>
      </c>
      <c r="K6471">
        <f>J6471*Weighting!$W$15</f>
        <v>0</v>
      </c>
      <c r="M6471" s="14"/>
    </row>
    <row r="6472" spans="1:13" x14ac:dyDescent="0.45">
      <c r="A6472" s="32" t="str">
        <f>IF(Weighting!$P$16&gt;0,B6472,"")</f>
        <v/>
      </c>
      <c r="B6472">
        <f>Weighting!$C$16</f>
        <v>1.3924227637000002</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19</v>
      </c>
      <c r="I6472">
        <f t="shared" si="808"/>
        <v>0</v>
      </c>
      <c r="J6472">
        <f t="shared" si="809"/>
        <v>0</v>
      </c>
      <c r="K6472">
        <f>J6472*Weighting!$W$16</f>
        <v>0</v>
      </c>
      <c r="M6472" s="14"/>
    </row>
    <row r="6473" spans="1:13" x14ac:dyDescent="0.45">
      <c r="A6473" s="32" t="str">
        <f>IF(Weighting!$P$17&gt;0,B6473,"")</f>
        <v/>
      </c>
      <c r="B6473">
        <f>Weighting!$C$17</f>
        <v>1.4980975604000002</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19</v>
      </c>
      <c r="I6473">
        <f t="shared" si="808"/>
        <v>0</v>
      </c>
      <c r="J6473">
        <f t="shared" si="809"/>
        <v>0</v>
      </c>
      <c r="K6473">
        <f>J6473*Weighting!$W$17</f>
        <v>0</v>
      </c>
      <c r="M6473" s="14"/>
    </row>
    <row r="6474" spans="1:13" x14ac:dyDescent="0.45">
      <c r="A6474" s="32" t="str">
        <f>IF(Weighting!$P$18&gt;0,B6474,"")</f>
        <v/>
      </c>
      <c r="B6474">
        <f>Weighting!$C$18</f>
        <v>1.6037723571000002</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19</v>
      </c>
      <c r="I6474">
        <f t="shared" si="808"/>
        <v>0</v>
      </c>
      <c r="J6474">
        <f t="shared" si="809"/>
        <v>0</v>
      </c>
      <c r="K6474">
        <f>J6474*Weighting!$W$18</f>
        <v>0</v>
      </c>
      <c r="M6474" s="14"/>
    </row>
    <row r="6475" spans="1:13" x14ac:dyDescent="0.45">
      <c r="A6475" s="32" t="str">
        <f>IF(Weighting!$P$19&gt;0,B6475,"")</f>
        <v/>
      </c>
      <c r="B6475">
        <f>Weighting!$C$19</f>
        <v>1.7094471538000002</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19</v>
      </c>
      <c r="I6475">
        <f t="shared" si="808"/>
        <v>0</v>
      </c>
      <c r="J6475">
        <f t="shared" si="809"/>
        <v>0</v>
      </c>
      <c r="K6475">
        <f>J6475*Weighting!$W$19</f>
        <v>0</v>
      </c>
      <c r="M6475" s="14"/>
    </row>
    <row r="6476" spans="1:13" x14ac:dyDescent="0.45">
      <c r="A6476" s="32" t="str">
        <f>IF(Weighting!$P$20&gt;0,B6476,"")</f>
        <v/>
      </c>
      <c r="B6476">
        <f>Weighting!$C$20</f>
        <v>1.8151219505000002</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19</v>
      </c>
      <c r="I6476">
        <f t="shared" si="808"/>
        <v>0</v>
      </c>
      <c r="J6476">
        <f t="shared" si="809"/>
        <v>0</v>
      </c>
      <c r="K6476">
        <f>J6476*Weighting!$W$20</f>
        <v>0</v>
      </c>
      <c r="M6476" s="14"/>
    </row>
    <row r="6477" spans="1:13" x14ac:dyDescent="0.45">
      <c r="A6477" s="32" t="str">
        <f>IF(Weighting!$P$21&gt;0,B6477,"")</f>
        <v/>
      </c>
      <c r="B6477">
        <f>Weighting!$C$21</f>
        <v>1.9207967472000003</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19</v>
      </c>
      <c r="I6477">
        <f t="shared" si="808"/>
        <v>0</v>
      </c>
      <c r="J6477">
        <f t="shared" si="809"/>
        <v>0</v>
      </c>
      <c r="K6477">
        <f>J6477*Weighting!$W$21</f>
        <v>0</v>
      </c>
      <c r="M6477" s="14"/>
    </row>
    <row r="6478" spans="1:13" x14ac:dyDescent="0.45">
      <c r="A6478" s="32" t="str">
        <f>IF(Weighting!$P$22&gt;0,B6478,"")</f>
        <v/>
      </c>
      <c r="B6478">
        <f>Weighting!$C$22</f>
        <v>2.0264715439000001</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19</v>
      </c>
      <c r="I6478">
        <f t="shared" si="808"/>
        <v>0</v>
      </c>
      <c r="J6478">
        <f t="shared" si="809"/>
        <v>0</v>
      </c>
      <c r="K6478">
        <f>J6478*Weighting!$W$22</f>
        <v>0</v>
      </c>
      <c r="M6478" s="14"/>
    </row>
    <row r="6479" spans="1:13" x14ac:dyDescent="0.45">
      <c r="A6479" s="32" t="str">
        <f>IF(Weighting!$P$23&gt;0,B6479,"")</f>
        <v/>
      </c>
      <c r="B6479">
        <f>Weighting!$C$23</f>
        <v>2.1321463405999999</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19</v>
      </c>
      <c r="I6479">
        <f t="shared" si="808"/>
        <v>0</v>
      </c>
      <c r="J6479">
        <f t="shared" si="809"/>
        <v>0</v>
      </c>
      <c r="K6479">
        <f>J6479*Weighting!$W$23</f>
        <v>0</v>
      </c>
      <c r="M6479" s="14"/>
    </row>
    <row r="6480" spans="1:13" x14ac:dyDescent="0.45">
      <c r="A6480" s="32" t="str">
        <f>IF(Weighting!$P$24&gt;0,B6480,"")</f>
        <v/>
      </c>
      <c r="B6480">
        <f>Weighting!$C$24</f>
        <v>2.2378211372999997</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19</v>
      </c>
      <c r="I6480">
        <f t="shared" si="808"/>
        <v>0</v>
      </c>
      <c r="J6480">
        <f t="shared" si="809"/>
        <v>0</v>
      </c>
      <c r="K6480">
        <f>J6480*Weighting!$W$24</f>
        <v>0</v>
      </c>
      <c r="M6480" s="14"/>
    </row>
    <row r="6481" spans="1:25" x14ac:dyDescent="0.45">
      <c r="A6481" s="32" t="str">
        <f>IF(Weighting!$P$25&gt;0,B6481,"")</f>
        <v/>
      </c>
      <c r="B6481">
        <f>Weighting!$C$25</f>
        <v>2.3434959339999994</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19</v>
      </c>
      <c r="I6481">
        <f t="shared" si="808"/>
        <v>0</v>
      </c>
      <c r="J6481">
        <f t="shared" si="809"/>
        <v>0</v>
      </c>
      <c r="K6481">
        <f>J6481*Weighting!$W$25</f>
        <v>0</v>
      </c>
      <c r="M6481" s="14"/>
    </row>
    <row r="6482" spans="1:25" x14ac:dyDescent="0.45">
      <c r="N6482" s="57"/>
      <c r="O6482"/>
      <c r="P6482"/>
      <c r="Q6482"/>
      <c r="R6482"/>
    </row>
    <row r="6483" spans="1:25" ht="23.15" x14ac:dyDescent="0.6">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17</v>
      </c>
      <c r="N6483" s="27">
        <f>IF('Input and Summary Results'!$J$16="minimum",'Bin Analysis'!X6484/(M6483-1),'Bin Analysis'!Y6483/('Bin Analysis'!M6483-1))</f>
        <v>0</v>
      </c>
      <c r="O6483" s="27">
        <f>IF(M6483=FALSE,NA(),(VLOOKUP(1,C6486:K6505,4,FALSE))/(M6483-1))</f>
        <v>0.9375</v>
      </c>
      <c r="P6483" s="27">
        <f>IF(M6483=FALSE,NA(),SUM(J6486:J6505)/Weighting!$S$5)</f>
        <v>0.4</v>
      </c>
      <c r="Q6483" s="27">
        <f>IF(M6483=FALSE,NA(),SUM(K6486:K6505)/Weighting!$S$6)</f>
        <v>0.30434782608695654</v>
      </c>
      <c r="R6483" s="27">
        <f>IF(M6483=FALSE,NA(),(VLOOKUP(1,G6486:K6505,3,FALSE))/(M6483-1))</f>
        <v>6.25E-2</v>
      </c>
      <c r="S6483" s="22" t="str">
        <f>IF(M6483=FALSE,NA(),IF(SUM(J6486:J6505)=2,"yes","no"))</f>
        <v>no</v>
      </c>
      <c r="X6483" s="2" cm="2">
        <f t="array" ref="X6483:X6484">FREQUENCY(IF('Data Transformation'!$B$425:$B$6424='Bin Analysis'!L6483,'Data Transformation'!$G$425:$G$6424),'Data Transformation'!$U$11)</f>
        <v>16</v>
      </c>
      <c r="Y6483" s="2" cm="2">
        <f t="array" ref="Y6483:Y6484">FREQUENCY(IF('Data Transformation'!$B$425:$B$6424='Bin Analysis'!L6483,'Data Transformation'!$G$425:$G$6424),'Data Transformation'!$U$12)</f>
        <v>1</v>
      </c>
    </row>
    <row r="6484" spans="1:25" x14ac:dyDescent="0.45">
      <c r="A6484" s="14" t="s">
        <v>67</v>
      </c>
      <c r="B6484" t="s">
        <v>47</v>
      </c>
      <c r="C6484" t="s">
        <v>5</v>
      </c>
      <c r="D6484" t="s">
        <v>100</v>
      </c>
      <c r="E6484" t="s">
        <v>101</v>
      </c>
      <c r="F6484" t="s">
        <v>102</v>
      </c>
      <c r="G6484" t="s">
        <v>70</v>
      </c>
      <c r="H6484" t="s">
        <v>31</v>
      </c>
      <c r="I6484" t="s">
        <v>32</v>
      </c>
      <c r="J6484" t="s">
        <v>46</v>
      </c>
      <c r="K6484" s="14" t="s">
        <v>45</v>
      </c>
      <c r="M6484" s="14"/>
      <c r="X6484" s="2">
        <v>0</v>
      </c>
      <c r="Y6484" s="2">
        <v>15</v>
      </c>
    </row>
    <row r="6485" spans="1:25" x14ac:dyDescent="0.4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45">
      <c r="A6486" s="32">
        <f>IF(Weighting!$P$6&gt;0,B6486,"")</f>
        <v>0.3356747967</v>
      </c>
      <c r="B6486">
        <f>Weighting!$C$6</f>
        <v>0.3356747967</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1</v>
      </c>
      <c r="I6486">
        <f>H6486-H6485</f>
        <v>1</v>
      </c>
      <c r="J6486">
        <f>IF(I6486=0,0,1)</f>
        <v>1</v>
      </c>
      <c r="K6486">
        <f>J6486*Weighting!$W$6</f>
        <v>1</v>
      </c>
      <c r="M6486" s="14"/>
    </row>
    <row r="6487" spans="1:25" x14ac:dyDescent="0.45">
      <c r="A6487" s="32">
        <f>IF(Weighting!$P$7&gt;0,B6487,"")</f>
        <v>0.44134959340000002</v>
      </c>
      <c r="B6487">
        <f>Weighting!$C$7</f>
        <v>0.44134959340000002</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1</v>
      </c>
      <c r="I6487">
        <f t="shared" ref="I6487:I6505" si="811">H6487-H6486</f>
        <v>0</v>
      </c>
      <c r="J6487">
        <f>IF(I6487=0,0,1)</f>
        <v>0</v>
      </c>
      <c r="K6487">
        <f>J6487*Weighting!$W$7</f>
        <v>0</v>
      </c>
      <c r="M6487" s="14"/>
    </row>
    <row r="6488" spans="1:25" x14ac:dyDescent="0.45">
      <c r="A6488" s="32">
        <f>IF(Weighting!$P$8&gt;0,B6488,"")</f>
        <v>0.54702439010000004</v>
      </c>
      <c r="B6488">
        <f>Weighting!$C$8</f>
        <v>0.54702439010000004</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1</v>
      </c>
      <c r="I6488">
        <f t="shared" si="811"/>
        <v>0</v>
      </c>
      <c r="J6488">
        <f t="shared" ref="J6488:J6505" si="812">IF(I6488=0,0,1)</f>
        <v>0</v>
      </c>
      <c r="K6488">
        <f>J6488*Weighting!$W$8</f>
        <v>0</v>
      </c>
      <c r="M6488" s="14"/>
    </row>
    <row r="6489" spans="1:25" x14ac:dyDescent="0.45">
      <c r="A6489" s="32">
        <f>IF(Weighting!$P$9&gt;0,B6489,"")</f>
        <v>0.65269918680000005</v>
      </c>
      <c r="B6489" s="50">
        <f>Weighting!$C$9</f>
        <v>0.65269918680000005</v>
      </c>
      <c r="C6489">
        <f>Weighting!$F$9</f>
        <v>0</v>
      </c>
      <c r="D6489" t="b">
        <f>IF(C6489=1,'Data Transformation'!$G$3+0.5*'Data Transformation'!$W$25,IF(C6490=1,D6490-'Data Transformation'!$W$25,FALSE))</f>
        <v>0</v>
      </c>
      <c r="E6489" t="str">
        <f t="array" ref="E6489">IF(ISLOGICAL(D6489),"",FREQUENCY(IF('Data Transformation'!$B$425:$B$8425='Bin Analysis'!$B6483,'Data Transformation'!$G$425:$G$8425),D6489))</f>
        <v/>
      </c>
      <c r="F6489" t="str">
        <f t="shared" si="810"/>
        <v/>
      </c>
      <c r="G6489">
        <f>Weighting!$H$9</f>
        <v>0</v>
      </c>
      <c r="H6489">
        <f t="array" ref="H6489">FREQUENCY(IF('Data Transformation'!$B$4:$B$8425=B6483,'Data Transformation'!$G$4:$G$8425),'Bin Analysis'!$B6489)</f>
        <v>1</v>
      </c>
      <c r="I6489">
        <f t="shared" si="811"/>
        <v>0</v>
      </c>
      <c r="J6489">
        <f t="shared" si="812"/>
        <v>0</v>
      </c>
      <c r="K6489">
        <f>J6489*Weighting!$W$9</f>
        <v>0</v>
      </c>
      <c r="M6489" s="14"/>
    </row>
    <row r="6490" spans="1:25" x14ac:dyDescent="0.45">
      <c r="A6490" s="32">
        <f>IF(Weighting!$P$10&gt;0,B6490,"")</f>
        <v>0.75837398350000007</v>
      </c>
      <c r="B6490">
        <f>Weighting!$C$10</f>
        <v>0.75837398350000007</v>
      </c>
      <c r="C6490">
        <f>Weighting!$F$10</f>
        <v>0</v>
      </c>
      <c r="D6490" t="b">
        <f>IF(C6490=1,'Data Transformation'!$G$3+0.5*'Data Transformation'!$W$25,IF(C6491=1,D6491-'Data Transformation'!$W$25,FALSE))</f>
        <v>0</v>
      </c>
      <c r="E6490" t="str">
        <f t="array" ref="E6490">IF(ISLOGICAL(D6490),"",FREQUENCY(IF('Data Transformation'!$B$425:$B$8425='Bin Analysis'!$B6483,'Data Transformation'!$G$425:$G$8425),D6490))</f>
        <v/>
      </c>
      <c r="F6490" t="str">
        <f t="shared" si="810"/>
        <v/>
      </c>
      <c r="G6490">
        <f>Weighting!$H$10</f>
        <v>0</v>
      </c>
      <c r="H6490">
        <f t="array" ref="H6490">FREQUENCY(IF('Data Transformation'!$B$4:$B$8425=B6483,'Data Transformation'!$G$4:$G$8425),'Bin Analysis'!$B6490)</f>
        <v>1</v>
      </c>
      <c r="I6490">
        <f t="shared" si="811"/>
        <v>0</v>
      </c>
      <c r="J6490">
        <f t="shared" si="812"/>
        <v>0</v>
      </c>
      <c r="K6490">
        <f>J6490*Weighting!$W$10</f>
        <v>0</v>
      </c>
      <c r="M6490" s="14"/>
    </row>
    <row r="6491" spans="1:25" x14ac:dyDescent="0.45">
      <c r="A6491" s="32">
        <f>IF(Weighting!$P$11&gt;0,B6491,"")</f>
        <v>0.86404878020000009</v>
      </c>
      <c r="B6491">
        <f>Weighting!$C$11</f>
        <v>0.86404878020000009</v>
      </c>
      <c r="C6491">
        <f>Weighting!$F$11</f>
        <v>0</v>
      </c>
      <c r="D6491" t="b">
        <f>IF(C6491=1,'Data Transformation'!$G$3+0.5*'Data Transformation'!$W$25,IF(C6492=1,D6492-'Data Transformation'!$W$25,FALSE))</f>
        <v>0</v>
      </c>
      <c r="E6491" t="str">
        <f t="array" ref="E6491">IF(ISLOGICAL(D6491),"",FREQUENCY(IF('Data Transformation'!$B$425:$B$8425='Bin Analysis'!$B6483,'Data Transformation'!$G$425:$G$8425),D6491))</f>
        <v/>
      </c>
      <c r="F6491" t="str">
        <f t="shared" si="810"/>
        <v/>
      </c>
      <c r="G6491">
        <f>Weighting!$H$11</f>
        <v>0</v>
      </c>
      <c r="H6491">
        <f t="array" ref="H6491">FREQUENCY(IF('Data Transformation'!$B$4:$B$8425=B6483,'Data Transformation'!$G$4:$G$8425),'Bin Analysis'!$B6491)</f>
        <v>6</v>
      </c>
      <c r="I6491">
        <f t="shared" si="811"/>
        <v>5</v>
      </c>
      <c r="J6491">
        <f t="shared" si="812"/>
        <v>1</v>
      </c>
      <c r="K6491">
        <f>J6491*Weighting!$W$11</f>
        <v>3</v>
      </c>
      <c r="M6491" s="14"/>
    </row>
    <row r="6492" spans="1:25" x14ac:dyDescent="0.45">
      <c r="A6492" s="32">
        <f>IF(Weighting!$P$12&gt;0,B6492,"")</f>
        <v>0.96972357690000011</v>
      </c>
      <c r="B6492">
        <f>Weighting!$C$12</f>
        <v>0.96972357690000011</v>
      </c>
      <c r="C6492">
        <f>Weighting!$F$12</f>
        <v>0</v>
      </c>
      <c r="D6492">
        <f>IF(C6492=1,'Data Transformation'!$G$3+0.5*'Data Transformation'!$W$25,IF(C6493=1,D6493-'Data Transformation'!$W$25,FALSE))</f>
        <v>0.76999999999999991</v>
      </c>
      <c r="E6492">
        <f t="array" ref="E6492">IF(ISLOGICAL(D6492),"",FREQUENCY(IF('Data Transformation'!$B$425:$B$8425='Bin Analysis'!$B6483,'Data Transformation'!$G$425:$G$8425),D6492))</f>
        <v>1</v>
      </c>
      <c r="F6492" t="e">
        <f t="shared" si="810"/>
        <v>#VALUE!</v>
      </c>
      <c r="G6492">
        <f>Weighting!$H$12</f>
        <v>0</v>
      </c>
      <c r="H6492">
        <f t="array" ref="H6492">FREQUENCY(IF('Data Transformation'!$B$4:$B$8425=B6483,'Data Transformation'!$G$4:$G$8425),'Bin Analysis'!$B6492)</f>
        <v>8</v>
      </c>
      <c r="I6492">
        <f t="shared" si="811"/>
        <v>2</v>
      </c>
      <c r="J6492">
        <f t="shared" si="812"/>
        <v>1</v>
      </c>
      <c r="K6492">
        <f>J6492*Weighting!$W$12</f>
        <v>2</v>
      </c>
      <c r="M6492" s="14"/>
    </row>
    <row r="6493" spans="1:25" x14ac:dyDescent="0.45">
      <c r="A6493" s="32">
        <f>IF(Weighting!$P$13&gt;0,B6493,"")</f>
        <v>1.0753983736000001</v>
      </c>
      <c r="B6493">
        <f>Weighting!$C$13</f>
        <v>1.0753983736000001</v>
      </c>
      <c r="C6493">
        <f>Weighting!$F$13</f>
        <v>1</v>
      </c>
      <c r="D6493">
        <f>IF(C6493=1,'Data Transformation'!$G$3+0.5*'Data Transformation'!$W$25,IF(C6494=1,D6494-'Data Transformation'!$W$25,FALSE))</f>
        <v>1.17</v>
      </c>
      <c r="E6493">
        <f t="array" ref="E6493">IF(ISLOGICAL(D6493),"",FREQUENCY(IF('Data Transformation'!$B$425:$B$8425='Bin Analysis'!$B6483,'Data Transformation'!$G$425:$G$8425),D6493))</f>
        <v>16</v>
      </c>
      <c r="F6493">
        <f t="shared" si="810"/>
        <v>15</v>
      </c>
      <c r="G6493">
        <f>Weighting!$H$13</f>
        <v>0</v>
      </c>
      <c r="H6493">
        <f t="array" ref="H6493">FREQUENCY(IF('Data Transformation'!$B$4:$B$8425=B6483,'Data Transformation'!$G$4:$G$8425),'Bin Analysis'!$B6493)</f>
        <v>17</v>
      </c>
      <c r="I6493">
        <f t="shared" si="811"/>
        <v>9</v>
      </c>
      <c r="J6493">
        <f t="shared" si="812"/>
        <v>1</v>
      </c>
      <c r="K6493">
        <f>J6493*Weighting!$W$13</f>
        <v>1</v>
      </c>
      <c r="M6493" s="14"/>
    </row>
    <row r="6494" spans="1:25" x14ac:dyDescent="0.45">
      <c r="A6494" s="32">
        <f>IF(Weighting!$P$14&gt;0,B6494,"")</f>
        <v>1.1810731703000001</v>
      </c>
      <c r="B6494">
        <f>Weighting!$C$14</f>
        <v>1.1810731703000001</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17</v>
      </c>
      <c r="I6494">
        <f t="shared" si="811"/>
        <v>0</v>
      </c>
      <c r="J6494">
        <f t="shared" si="812"/>
        <v>0</v>
      </c>
      <c r="K6494">
        <f>J6494*Weighting!$W$14</f>
        <v>0</v>
      </c>
      <c r="M6494" s="14"/>
    </row>
    <row r="6495" spans="1:25" x14ac:dyDescent="0.45">
      <c r="A6495" s="32">
        <f>IF(Weighting!$P$15&gt;0,B6495,"")</f>
        <v>1.2867489670000001</v>
      </c>
      <c r="B6495">
        <f>Weighting!$C$15</f>
        <v>1.2867489670000001</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17</v>
      </c>
      <c r="I6495">
        <f t="shared" si="811"/>
        <v>0</v>
      </c>
      <c r="J6495">
        <f t="shared" si="812"/>
        <v>0</v>
      </c>
      <c r="K6495">
        <f>J6495*Weighting!$W$15</f>
        <v>0</v>
      </c>
      <c r="M6495" s="14"/>
    </row>
    <row r="6496" spans="1:25" x14ac:dyDescent="0.45">
      <c r="A6496" s="32" t="str">
        <f>IF(Weighting!$P$16&gt;0,B6496,"")</f>
        <v/>
      </c>
      <c r="B6496">
        <f>Weighting!$C$16</f>
        <v>1.3924227637000002</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17</v>
      </c>
      <c r="I6496">
        <f t="shared" si="811"/>
        <v>0</v>
      </c>
      <c r="J6496">
        <f t="shared" si="812"/>
        <v>0</v>
      </c>
      <c r="K6496">
        <f>J6496*Weighting!$W$16</f>
        <v>0</v>
      </c>
      <c r="M6496" s="14"/>
    </row>
    <row r="6497" spans="1:25" x14ac:dyDescent="0.45">
      <c r="A6497" s="32" t="str">
        <f>IF(Weighting!$P$17&gt;0,B6497,"")</f>
        <v/>
      </c>
      <c r="B6497">
        <f>Weighting!$C$17</f>
        <v>1.4980975604000002</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17</v>
      </c>
      <c r="I6497">
        <f t="shared" si="811"/>
        <v>0</v>
      </c>
      <c r="J6497">
        <f t="shared" si="812"/>
        <v>0</v>
      </c>
      <c r="K6497">
        <f>J6497*Weighting!$W$17</f>
        <v>0</v>
      </c>
      <c r="M6497" s="14"/>
    </row>
    <row r="6498" spans="1:25" x14ac:dyDescent="0.45">
      <c r="A6498" s="32" t="str">
        <f>IF(Weighting!$P$18&gt;0,B6498,"")</f>
        <v/>
      </c>
      <c r="B6498">
        <f>Weighting!$C$18</f>
        <v>1.6037723571000002</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17</v>
      </c>
      <c r="I6498">
        <f t="shared" si="811"/>
        <v>0</v>
      </c>
      <c r="J6498">
        <f t="shared" si="812"/>
        <v>0</v>
      </c>
      <c r="K6498">
        <f>J6498*Weighting!$W$18</f>
        <v>0</v>
      </c>
      <c r="M6498" s="14"/>
    </row>
    <row r="6499" spans="1:25" x14ac:dyDescent="0.45">
      <c r="A6499" s="32" t="str">
        <f>IF(Weighting!$P$19&gt;0,B6499,"")</f>
        <v/>
      </c>
      <c r="B6499">
        <f>Weighting!$C$19</f>
        <v>1.7094471538000002</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17</v>
      </c>
      <c r="I6499">
        <f t="shared" si="811"/>
        <v>0</v>
      </c>
      <c r="J6499">
        <f t="shared" si="812"/>
        <v>0</v>
      </c>
      <c r="K6499">
        <f>J6499*Weighting!$W$19</f>
        <v>0</v>
      </c>
      <c r="M6499" s="14"/>
    </row>
    <row r="6500" spans="1:25" x14ac:dyDescent="0.45">
      <c r="A6500" s="32" t="str">
        <f>IF(Weighting!$P$20&gt;0,B6500,"")</f>
        <v/>
      </c>
      <c r="B6500">
        <f>Weighting!$C$20</f>
        <v>1.8151219505000002</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17</v>
      </c>
      <c r="I6500">
        <f t="shared" si="811"/>
        <v>0</v>
      </c>
      <c r="J6500">
        <f t="shared" si="812"/>
        <v>0</v>
      </c>
      <c r="K6500">
        <f>J6500*Weighting!$W$20</f>
        <v>0</v>
      </c>
      <c r="M6500" s="14"/>
    </row>
    <row r="6501" spans="1:25" x14ac:dyDescent="0.45">
      <c r="A6501" s="32" t="str">
        <f>IF(Weighting!$P$21&gt;0,B6501,"")</f>
        <v/>
      </c>
      <c r="B6501">
        <f>Weighting!$C$21</f>
        <v>1.9207967472000003</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17</v>
      </c>
      <c r="I6501">
        <f t="shared" si="811"/>
        <v>0</v>
      </c>
      <c r="J6501">
        <f t="shared" si="812"/>
        <v>0</v>
      </c>
      <c r="K6501">
        <f>J6501*Weighting!$W$21</f>
        <v>0</v>
      </c>
      <c r="M6501" s="14"/>
    </row>
    <row r="6502" spans="1:25" x14ac:dyDescent="0.45">
      <c r="A6502" s="32" t="str">
        <f>IF(Weighting!$P$22&gt;0,B6502,"")</f>
        <v/>
      </c>
      <c r="B6502">
        <f>Weighting!$C$22</f>
        <v>2.0264715439000001</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17</v>
      </c>
      <c r="I6502">
        <f t="shared" si="811"/>
        <v>0</v>
      </c>
      <c r="J6502">
        <f t="shared" si="812"/>
        <v>0</v>
      </c>
      <c r="K6502">
        <f>J6502*Weighting!$W$22</f>
        <v>0</v>
      </c>
      <c r="M6502" s="14"/>
    </row>
    <row r="6503" spans="1:25" x14ac:dyDescent="0.45">
      <c r="A6503" s="32" t="str">
        <f>IF(Weighting!$P$23&gt;0,B6503,"")</f>
        <v/>
      </c>
      <c r="B6503">
        <f>Weighting!$C$23</f>
        <v>2.1321463405999999</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17</v>
      </c>
      <c r="I6503">
        <f t="shared" si="811"/>
        <v>0</v>
      </c>
      <c r="J6503">
        <f t="shared" si="812"/>
        <v>0</v>
      </c>
      <c r="K6503">
        <f>J6503*Weighting!$W$23</f>
        <v>0</v>
      </c>
      <c r="M6503" s="14"/>
    </row>
    <row r="6504" spans="1:25" x14ac:dyDescent="0.45">
      <c r="A6504" s="32" t="str">
        <f>IF(Weighting!$P$24&gt;0,B6504,"")</f>
        <v/>
      </c>
      <c r="B6504">
        <f>Weighting!$C$24</f>
        <v>2.2378211372999997</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17</v>
      </c>
      <c r="I6504">
        <f t="shared" si="811"/>
        <v>0</v>
      </c>
      <c r="J6504">
        <f t="shared" si="812"/>
        <v>0</v>
      </c>
      <c r="K6504">
        <f>J6504*Weighting!$W$24</f>
        <v>0</v>
      </c>
      <c r="M6504" s="14"/>
    </row>
    <row r="6505" spans="1:25" x14ac:dyDescent="0.45">
      <c r="A6505" s="32" t="str">
        <f>IF(Weighting!$P$25&gt;0,B6505,"")</f>
        <v/>
      </c>
      <c r="B6505">
        <f>Weighting!$C$25</f>
        <v>2.3434959339999994</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17</v>
      </c>
      <c r="I6505">
        <f t="shared" si="811"/>
        <v>0</v>
      </c>
      <c r="J6505">
        <f t="shared" si="812"/>
        <v>0</v>
      </c>
      <c r="K6505">
        <f>J6505*Weighting!$W$25</f>
        <v>0</v>
      </c>
      <c r="M6505" s="14"/>
    </row>
    <row r="6506" spans="1:25" x14ac:dyDescent="0.45">
      <c r="O6506"/>
      <c r="P6506"/>
      <c r="Q6506"/>
      <c r="R6506"/>
    </row>
    <row r="6507" spans="1:25" ht="23.15" x14ac:dyDescent="0.6">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19</v>
      </c>
      <c r="N6507" s="27">
        <f>IF('Input and Summary Results'!$J$16="minimum",'Bin Analysis'!X6508/(M6507-1),'Bin Analysis'!Y6507/('Bin Analysis'!M6507-1))</f>
        <v>0</v>
      </c>
      <c r="O6507" s="27">
        <f>IF(M6507=FALSE,NA(),(VLOOKUP(1,C6510:K6529,4,FALSE))/(M6507-1))</f>
        <v>0</v>
      </c>
      <c r="P6507" s="27">
        <f>IF(M6507=FALSE,NA(),SUM(J6510:J6529)/Weighting!$S$5)</f>
        <v>0.2</v>
      </c>
      <c r="Q6507" s="27">
        <f>IF(M6507=FALSE,NA(),SUM(K6510:K6529)/Weighting!$S$6)</f>
        <v>8.6956521739130432E-2</v>
      </c>
      <c r="R6507" s="27">
        <f>IF(M6507=FALSE,NA(),(VLOOKUP(1,G6510:K6529,3,FALSE))/(M6507-1))</f>
        <v>1</v>
      </c>
      <c r="S6507" s="22" t="str">
        <f>IF(M6507=FALSE,NA(),IF(SUM(J6510:J6529)=2,"yes","no"))</f>
        <v>yes</v>
      </c>
      <c r="X6507" s="2" cm="2">
        <f t="array" ref="X6507:X6508">FREQUENCY(IF('Data Transformation'!$B$425:$B$6424='Bin Analysis'!L6507,'Data Transformation'!$G$425:$G$6424),'Data Transformation'!$U$11)</f>
        <v>18</v>
      </c>
      <c r="Y6507" s="2" cm="2">
        <f t="array" ref="Y6507:Y6508">FREQUENCY(IF('Data Transformation'!$B$425:$B$6424='Bin Analysis'!L6507,'Data Transformation'!$G$425:$G$6424),'Data Transformation'!$U$12)</f>
        <v>18</v>
      </c>
    </row>
    <row r="6508" spans="1:25" x14ac:dyDescent="0.45">
      <c r="A6508" s="14" t="s">
        <v>67</v>
      </c>
      <c r="B6508" t="s">
        <v>47</v>
      </c>
      <c r="C6508" t="s">
        <v>5</v>
      </c>
      <c r="D6508" t="s">
        <v>100</v>
      </c>
      <c r="E6508" t="s">
        <v>101</v>
      </c>
      <c r="F6508" t="s">
        <v>102</v>
      </c>
      <c r="G6508" t="s">
        <v>70</v>
      </c>
      <c r="H6508" t="s">
        <v>31</v>
      </c>
      <c r="I6508" t="s">
        <v>32</v>
      </c>
      <c r="J6508" t="s">
        <v>46</v>
      </c>
      <c r="K6508" s="14" t="s">
        <v>45</v>
      </c>
      <c r="M6508" s="14"/>
      <c r="X6508" s="2">
        <v>0</v>
      </c>
      <c r="Y6508" s="2">
        <v>0</v>
      </c>
    </row>
    <row r="6509" spans="1:25" x14ac:dyDescent="0.4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45">
      <c r="A6510" s="32">
        <f>IF(Weighting!$P$6&gt;0,B6510,"")</f>
        <v>0.3356747967</v>
      </c>
      <c r="B6510">
        <f>Weighting!$C$6</f>
        <v>0.3356747967</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18</v>
      </c>
      <c r="I6510">
        <f>H6510-H6509</f>
        <v>18</v>
      </c>
      <c r="J6510">
        <f>IF(I6510=0,0,1)</f>
        <v>1</v>
      </c>
      <c r="K6510">
        <f>J6510*Weighting!$W$6</f>
        <v>1</v>
      </c>
      <c r="M6510" s="14"/>
    </row>
    <row r="6511" spans="1:25" x14ac:dyDescent="0.45">
      <c r="A6511" s="32">
        <f>IF(Weighting!$P$7&gt;0,B6511,"")</f>
        <v>0.44134959340000002</v>
      </c>
      <c r="B6511">
        <f>Weighting!$C$7</f>
        <v>0.44134959340000002</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18</v>
      </c>
      <c r="I6511">
        <f t="shared" ref="I6511:I6529" si="814">H6511-H6510</f>
        <v>0</v>
      </c>
      <c r="J6511">
        <f>IF(I6511=0,0,1)</f>
        <v>0</v>
      </c>
      <c r="K6511">
        <f>J6511*Weighting!$W$7</f>
        <v>0</v>
      </c>
      <c r="M6511" s="14"/>
    </row>
    <row r="6512" spans="1:25" x14ac:dyDescent="0.45">
      <c r="A6512" s="32">
        <f>IF(Weighting!$P$8&gt;0,B6512,"")</f>
        <v>0.54702439010000004</v>
      </c>
      <c r="B6512">
        <f>Weighting!$C$8</f>
        <v>0.54702439010000004</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18</v>
      </c>
      <c r="I6512">
        <f t="shared" si="814"/>
        <v>0</v>
      </c>
      <c r="J6512">
        <f t="shared" ref="J6512:J6529" si="815">IF(I6512=0,0,1)</f>
        <v>0</v>
      </c>
      <c r="K6512">
        <f>J6512*Weighting!$W$8</f>
        <v>0</v>
      </c>
      <c r="M6512" s="14"/>
    </row>
    <row r="6513" spans="1:13" x14ac:dyDescent="0.45">
      <c r="A6513" s="32">
        <f>IF(Weighting!$P$9&gt;0,B6513,"")</f>
        <v>0.65269918680000005</v>
      </c>
      <c r="B6513" s="50">
        <f>Weighting!$C$9</f>
        <v>0.65269918680000005</v>
      </c>
      <c r="C6513">
        <f>Weighting!$F$9</f>
        <v>0</v>
      </c>
      <c r="D6513" t="b">
        <f>IF(C6513=1,'Data Transformation'!$G$3+0.5*'Data Transformation'!$W$25,IF(C6514=1,D6514-'Data Transformation'!$W$25,FALSE))</f>
        <v>0</v>
      </c>
      <c r="E6513" t="str">
        <f t="array" ref="E6513">IF(ISLOGICAL(D6513),"",FREQUENCY(IF('Data Transformation'!$B$425:$B$8425='Bin Analysis'!$B6507,'Data Transformation'!$G$425:$G$8425),D6513))</f>
        <v/>
      </c>
      <c r="F6513" t="str">
        <f t="shared" si="813"/>
        <v/>
      </c>
      <c r="G6513">
        <f>Weighting!$H$9</f>
        <v>0</v>
      </c>
      <c r="H6513">
        <f t="array" ref="H6513">FREQUENCY(IF('Data Transformation'!$B$4:$B$8425=B6507,'Data Transformation'!$G$4:$G$8425),'Bin Analysis'!$B6513)</f>
        <v>18</v>
      </c>
      <c r="I6513">
        <f t="shared" si="814"/>
        <v>0</v>
      </c>
      <c r="J6513">
        <f t="shared" si="815"/>
        <v>0</v>
      </c>
      <c r="K6513">
        <f>J6513*Weighting!$W$9</f>
        <v>0</v>
      </c>
      <c r="M6513" s="14"/>
    </row>
    <row r="6514" spans="1:13" x14ac:dyDescent="0.45">
      <c r="A6514" s="32">
        <f>IF(Weighting!$P$10&gt;0,B6514,"")</f>
        <v>0.75837398350000007</v>
      </c>
      <c r="B6514">
        <f>Weighting!$C$10</f>
        <v>0.75837398350000007</v>
      </c>
      <c r="C6514">
        <f>Weighting!$F$10</f>
        <v>0</v>
      </c>
      <c r="D6514" t="b">
        <f>IF(C6514=1,'Data Transformation'!$G$3+0.5*'Data Transformation'!$W$25,IF(C6515=1,D6515-'Data Transformation'!$W$25,FALSE))</f>
        <v>0</v>
      </c>
      <c r="E6514" t="str">
        <f t="array" ref="E6514">IF(ISLOGICAL(D6514),"",FREQUENCY(IF('Data Transformation'!$B$425:$B$8425='Bin Analysis'!$B6507,'Data Transformation'!$G$425:$G$8425),D6514))</f>
        <v/>
      </c>
      <c r="F6514" t="str">
        <f t="shared" si="813"/>
        <v/>
      </c>
      <c r="G6514">
        <f>Weighting!$H$10</f>
        <v>0</v>
      </c>
      <c r="H6514">
        <f t="array" ref="H6514">FREQUENCY(IF('Data Transformation'!$B$4:$B$8425=B6507,'Data Transformation'!$G$4:$G$8425),'Bin Analysis'!$B6514)</f>
        <v>18</v>
      </c>
      <c r="I6514">
        <f t="shared" si="814"/>
        <v>0</v>
      </c>
      <c r="J6514">
        <f t="shared" si="815"/>
        <v>0</v>
      </c>
      <c r="K6514">
        <f>J6514*Weighting!$W$10</f>
        <v>0</v>
      </c>
      <c r="M6514" s="14"/>
    </row>
    <row r="6515" spans="1:13" x14ac:dyDescent="0.45">
      <c r="A6515" s="32">
        <f>IF(Weighting!$P$11&gt;0,B6515,"")</f>
        <v>0.86404878020000009</v>
      </c>
      <c r="B6515">
        <f>Weighting!$C$11</f>
        <v>0.86404878020000009</v>
      </c>
      <c r="C6515">
        <f>Weighting!$F$11</f>
        <v>0</v>
      </c>
      <c r="D6515" t="b">
        <f>IF(C6515=1,'Data Transformation'!$G$3+0.5*'Data Transformation'!$W$25,IF(C6516=1,D6516-'Data Transformation'!$W$25,FALSE))</f>
        <v>0</v>
      </c>
      <c r="E6515" t="str">
        <f t="array" ref="E6515">IF(ISLOGICAL(D6515),"",FREQUENCY(IF('Data Transformation'!$B$425:$B$8425='Bin Analysis'!$B6507,'Data Transformation'!$G$425:$G$8425),D6515))</f>
        <v/>
      </c>
      <c r="F6515" t="str">
        <f t="shared" si="813"/>
        <v/>
      </c>
      <c r="G6515">
        <f>Weighting!$H$11</f>
        <v>0</v>
      </c>
      <c r="H6515">
        <f t="array" ref="H6515">FREQUENCY(IF('Data Transformation'!$B$4:$B$8425=B6507,'Data Transformation'!$G$4:$G$8425),'Bin Analysis'!$B6515)</f>
        <v>18</v>
      </c>
      <c r="I6515">
        <f t="shared" si="814"/>
        <v>0</v>
      </c>
      <c r="J6515">
        <f t="shared" si="815"/>
        <v>0</v>
      </c>
      <c r="K6515">
        <f>J6515*Weighting!$W$11</f>
        <v>0</v>
      </c>
      <c r="M6515" s="14"/>
    </row>
    <row r="6516" spans="1:13" x14ac:dyDescent="0.45">
      <c r="A6516" s="32">
        <f>IF(Weighting!$P$12&gt;0,B6516,"")</f>
        <v>0.96972357690000011</v>
      </c>
      <c r="B6516">
        <f>Weighting!$C$12</f>
        <v>0.96972357690000011</v>
      </c>
      <c r="C6516">
        <f>Weighting!$F$12</f>
        <v>0</v>
      </c>
      <c r="D6516">
        <f>IF(C6516=1,'Data Transformation'!$G$3+0.5*'Data Transformation'!$W$25,IF(C6517=1,D6517-'Data Transformation'!$W$25,FALSE))</f>
        <v>0.76999999999999991</v>
      </c>
      <c r="E6516">
        <f t="array" ref="E6516">IF(ISLOGICAL(D6516),"",FREQUENCY(IF('Data Transformation'!$B$425:$B$8425='Bin Analysis'!$B6507,'Data Transformation'!$G$425:$G$8425),D6516))</f>
        <v>18</v>
      </c>
      <c r="F6516" t="e">
        <f t="shared" si="813"/>
        <v>#VALUE!</v>
      </c>
      <c r="G6516">
        <f>Weighting!$H$12</f>
        <v>0</v>
      </c>
      <c r="H6516">
        <f t="array" ref="H6516">FREQUENCY(IF('Data Transformation'!$B$4:$B$8425=B6507,'Data Transformation'!$G$4:$G$8425),'Bin Analysis'!$B6516)</f>
        <v>18</v>
      </c>
      <c r="I6516">
        <f t="shared" si="814"/>
        <v>0</v>
      </c>
      <c r="J6516">
        <f t="shared" si="815"/>
        <v>0</v>
      </c>
      <c r="K6516">
        <f>J6516*Weighting!$W$12</f>
        <v>0</v>
      </c>
      <c r="M6516" s="14"/>
    </row>
    <row r="6517" spans="1:13" x14ac:dyDescent="0.45">
      <c r="A6517" s="32">
        <f>IF(Weighting!$P$13&gt;0,B6517,"")</f>
        <v>1.0753983736000001</v>
      </c>
      <c r="B6517">
        <f>Weighting!$C$13</f>
        <v>1.0753983736000001</v>
      </c>
      <c r="C6517">
        <f>Weighting!$F$13</f>
        <v>1</v>
      </c>
      <c r="D6517">
        <f>IF(C6517=1,'Data Transformation'!$G$3+0.5*'Data Transformation'!$W$25,IF(C6518=1,D6518-'Data Transformation'!$W$25,FALSE))</f>
        <v>1.17</v>
      </c>
      <c r="E6517">
        <f t="array" ref="E6517">IF(ISLOGICAL(D6517),"",FREQUENCY(IF('Data Transformation'!$B$425:$B$8425='Bin Analysis'!$B6507,'Data Transformation'!$G$425:$G$8425),D6517))</f>
        <v>18</v>
      </c>
      <c r="F6517">
        <f t="shared" si="813"/>
        <v>0</v>
      </c>
      <c r="G6517">
        <f>Weighting!$H$13</f>
        <v>0</v>
      </c>
      <c r="H6517">
        <f t="array" ref="H6517">FREQUENCY(IF('Data Transformation'!$B$4:$B$8425=B6507,'Data Transformation'!$G$4:$G$8425),'Bin Analysis'!$B6517)</f>
        <v>19</v>
      </c>
      <c r="I6517">
        <f t="shared" si="814"/>
        <v>1</v>
      </c>
      <c r="J6517">
        <f t="shared" si="815"/>
        <v>1</v>
      </c>
      <c r="K6517">
        <f>J6517*Weighting!$W$13</f>
        <v>1</v>
      </c>
      <c r="M6517" s="14"/>
    </row>
    <row r="6518" spans="1:13" x14ac:dyDescent="0.45">
      <c r="A6518" s="32">
        <f>IF(Weighting!$P$14&gt;0,B6518,"")</f>
        <v>1.1810731703000001</v>
      </c>
      <c r="B6518">
        <f>Weighting!$C$14</f>
        <v>1.1810731703000001</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19</v>
      </c>
      <c r="I6518">
        <f t="shared" si="814"/>
        <v>0</v>
      </c>
      <c r="J6518">
        <f t="shared" si="815"/>
        <v>0</v>
      </c>
      <c r="K6518">
        <f>J6518*Weighting!$W$14</f>
        <v>0</v>
      </c>
      <c r="M6518" s="14"/>
    </row>
    <row r="6519" spans="1:13" x14ac:dyDescent="0.45">
      <c r="A6519" s="32">
        <f>IF(Weighting!$P$15&gt;0,B6519,"")</f>
        <v>1.2867489670000001</v>
      </c>
      <c r="B6519">
        <f>Weighting!$C$15</f>
        <v>1.2867489670000001</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19</v>
      </c>
      <c r="I6519">
        <f t="shared" si="814"/>
        <v>0</v>
      </c>
      <c r="J6519">
        <f t="shared" si="815"/>
        <v>0</v>
      </c>
      <c r="K6519">
        <f>J6519*Weighting!$W$15</f>
        <v>0</v>
      </c>
      <c r="M6519" s="14"/>
    </row>
    <row r="6520" spans="1:13" x14ac:dyDescent="0.45">
      <c r="A6520" s="32" t="str">
        <f>IF(Weighting!$P$16&gt;0,B6520,"")</f>
        <v/>
      </c>
      <c r="B6520">
        <f>Weighting!$C$16</f>
        <v>1.3924227637000002</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19</v>
      </c>
      <c r="I6520">
        <f t="shared" si="814"/>
        <v>0</v>
      </c>
      <c r="J6520">
        <f t="shared" si="815"/>
        <v>0</v>
      </c>
      <c r="K6520">
        <f>J6520*Weighting!$W$16</f>
        <v>0</v>
      </c>
      <c r="M6520" s="14"/>
    </row>
    <row r="6521" spans="1:13" x14ac:dyDescent="0.45">
      <c r="A6521" s="32" t="str">
        <f>IF(Weighting!$P$17&gt;0,B6521,"")</f>
        <v/>
      </c>
      <c r="B6521">
        <f>Weighting!$C$17</f>
        <v>1.4980975604000002</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19</v>
      </c>
      <c r="I6521">
        <f t="shared" si="814"/>
        <v>0</v>
      </c>
      <c r="J6521">
        <f t="shared" si="815"/>
        <v>0</v>
      </c>
      <c r="K6521">
        <f>J6521*Weighting!$W$17</f>
        <v>0</v>
      </c>
      <c r="M6521" s="14"/>
    </row>
    <row r="6522" spans="1:13" x14ac:dyDescent="0.45">
      <c r="A6522" s="32" t="str">
        <f>IF(Weighting!$P$18&gt;0,B6522,"")</f>
        <v/>
      </c>
      <c r="B6522">
        <f>Weighting!$C$18</f>
        <v>1.6037723571000002</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19</v>
      </c>
      <c r="I6522">
        <f t="shared" si="814"/>
        <v>0</v>
      </c>
      <c r="J6522">
        <f t="shared" si="815"/>
        <v>0</v>
      </c>
      <c r="K6522">
        <f>J6522*Weighting!$W$18</f>
        <v>0</v>
      </c>
      <c r="M6522" s="14"/>
    </row>
    <row r="6523" spans="1:13" x14ac:dyDescent="0.45">
      <c r="A6523" s="32" t="str">
        <f>IF(Weighting!$P$19&gt;0,B6523,"")</f>
        <v/>
      </c>
      <c r="B6523">
        <f>Weighting!$C$19</f>
        <v>1.7094471538000002</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19</v>
      </c>
      <c r="I6523">
        <f t="shared" si="814"/>
        <v>0</v>
      </c>
      <c r="J6523">
        <f t="shared" si="815"/>
        <v>0</v>
      </c>
      <c r="K6523">
        <f>J6523*Weighting!$W$19</f>
        <v>0</v>
      </c>
      <c r="M6523" s="14"/>
    </row>
    <row r="6524" spans="1:13" x14ac:dyDescent="0.45">
      <c r="A6524" s="32" t="str">
        <f>IF(Weighting!$P$20&gt;0,B6524,"")</f>
        <v/>
      </c>
      <c r="B6524">
        <f>Weighting!$C$20</f>
        <v>1.8151219505000002</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19</v>
      </c>
      <c r="I6524">
        <f t="shared" si="814"/>
        <v>0</v>
      </c>
      <c r="J6524">
        <f t="shared" si="815"/>
        <v>0</v>
      </c>
      <c r="K6524">
        <f>J6524*Weighting!$W$20</f>
        <v>0</v>
      </c>
      <c r="M6524" s="14"/>
    </row>
    <row r="6525" spans="1:13" x14ac:dyDescent="0.45">
      <c r="A6525" s="32" t="str">
        <f>IF(Weighting!$P$21&gt;0,B6525,"")</f>
        <v/>
      </c>
      <c r="B6525">
        <f>Weighting!$C$21</f>
        <v>1.9207967472000003</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19</v>
      </c>
      <c r="I6525">
        <f t="shared" si="814"/>
        <v>0</v>
      </c>
      <c r="J6525">
        <f t="shared" si="815"/>
        <v>0</v>
      </c>
      <c r="K6525">
        <f>J6525*Weighting!$W$21</f>
        <v>0</v>
      </c>
      <c r="M6525" s="14"/>
    </row>
    <row r="6526" spans="1:13" x14ac:dyDescent="0.45">
      <c r="A6526" s="32" t="str">
        <f>IF(Weighting!$P$22&gt;0,B6526,"")</f>
        <v/>
      </c>
      <c r="B6526">
        <f>Weighting!$C$22</f>
        <v>2.0264715439000001</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19</v>
      </c>
      <c r="I6526">
        <f t="shared" si="814"/>
        <v>0</v>
      </c>
      <c r="J6526">
        <f t="shared" si="815"/>
        <v>0</v>
      </c>
      <c r="K6526">
        <f>J6526*Weighting!$W$22</f>
        <v>0</v>
      </c>
      <c r="M6526" s="14"/>
    </row>
    <row r="6527" spans="1:13" x14ac:dyDescent="0.45">
      <c r="A6527" s="32" t="str">
        <f>IF(Weighting!$P$23&gt;0,B6527,"")</f>
        <v/>
      </c>
      <c r="B6527">
        <f>Weighting!$C$23</f>
        <v>2.1321463405999999</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19</v>
      </c>
      <c r="I6527">
        <f t="shared" si="814"/>
        <v>0</v>
      </c>
      <c r="J6527">
        <f t="shared" si="815"/>
        <v>0</v>
      </c>
      <c r="K6527">
        <f>J6527*Weighting!$W$23</f>
        <v>0</v>
      </c>
      <c r="M6527" s="14"/>
    </row>
    <row r="6528" spans="1:13" x14ac:dyDescent="0.45">
      <c r="A6528" s="32" t="str">
        <f>IF(Weighting!$P$24&gt;0,B6528,"")</f>
        <v/>
      </c>
      <c r="B6528">
        <f>Weighting!$C$24</f>
        <v>2.2378211372999997</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19</v>
      </c>
      <c r="I6528">
        <f t="shared" si="814"/>
        <v>0</v>
      </c>
      <c r="J6528">
        <f t="shared" si="815"/>
        <v>0</v>
      </c>
      <c r="K6528">
        <f>J6528*Weighting!$W$24</f>
        <v>0</v>
      </c>
      <c r="M6528" s="14"/>
    </row>
    <row r="6529" spans="1:25" x14ac:dyDescent="0.45">
      <c r="A6529" s="32" t="str">
        <f>IF(Weighting!$P$25&gt;0,B6529,"")</f>
        <v/>
      </c>
      <c r="B6529">
        <f>Weighting!$C$25</f>
        <v>2.3434959339999994</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19</v>
      </c>
      <c r="I6529">
        <f t="shared" si="814"/>
        <v>0</v>
      </c>
      <c r="J6529">
        <f t="shared" si="815"/>
        <v>0</v>
      </c>
      <c r="K6529">
        <f>J6529*Weighting!$W$25</f>
        <v>0</v>
      </c>
      <c r="M6529" s="14"/>
    </row>
    <row r="6530" spans="1:25" x14ac:dyDescent="0.45">
      <c r="O6530"/>
      <c r="P6530"/>
      <c r="Q6530"/>
      <c r="R6530"/>
    </row>
    <row r="6531" spans="1:25" ht="23.15" x14ac:dyDescent="0.6">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20</v>
      </c>
      <c r="N6531" s="27">
        <f>IF('Input and Summary Results'!$J$16="minimum",'Bin Analysis'!X6532/(M6531-1),'Bin Analysis'!Y6531/('Bin Analysis'!M6531-1))</f>
        <v>0</v>
      </c>
      <c r="O6531" s="27">
        <f>IF(M6531=FALSE,NA(),(VLOOKUP(1,C6534:K6553,4,FALSE))/(M6531-1))</f>
        <v>0</v>
      </c>
      <c r="P6531" s="27">
        <f>IF(M6531=FALSE,NA(),SUM(J6534:J6553)/Weighting!$S$5)</f>
        <v>0.2</v>
      </c>
      <c r="Q6531" s="27">
        <f>IF(M6531=FALSE,NA(),SUM(K6534:K6553)/Weighting!$S$6)</f>
        <v>8.6956521739130432E-2</v>
      </c>
      <c r="R6531" s="27">
        <f>IF(M6531=FALSE,NA(),(VLOOKUP(1,G6534:K6553,3,FALSE))/(M6531-1))</f>
        <v>1</v>
      </c>
      <c r="S6531" s="22" t="str">
        <f>IF(M6531=FALSE,NA(),IF(SUM(J6534:J6553)=2,"yes","no"))</f>
        <v>yes</v>
      </c>
      <c r="X6531" s="2" cm="2">
        <f t="array" ref="X6531:X6532">FREQUENCY(IF('Data Transformation'!$B$425:$B$6424='Bin Analysis'!L6531,'Data Transformation'!$G$425:$G$6424),'Data Transformation'!$U$11)</f>
        <v>19</v>
      </c>
      <c r="Y6531" s="2" cm="2">
        <f t="array" ref="Y6531:Y6532">FREQUENCY(IF('Data Transformation'!$B$425:$B$6424='Bin Analysis'!L6531,'Data Transformation'!$G$425:$G$6424),'Data Transformation'!$U$12)</f>
        <v>19</v>
      </c>
    </row>
    <row r="6532" spans="1:25" x14ac:dyDescent="0.45">
      <c r="A6532" s="14" t="s">
        <v>67</v>
      </c>
      <c r="B6532" t="s">
        <v>47</v>
      </c>
      <c r="C6532" t="s">
        <v>5</v>
      </c>
      <c r="D6532" t="s">
        <v>100</v>
      </c>
      <c r="E6532" t="s">
        <v>101</v>
      </c>
      <c r="F6532" t="s">
        <v>102</v>
      </c>
      <c r="G6532" t="s">
        <v>70</v>
      </c>
      <c r="H6532" t="s">
        <v>31</v>
      </c>
      <c r="I6532" t="s">
        <v>32</v>
      </c>
      <c r="J6532" t="s">
        <v>46</v>
      </c>
      <c r="K6532" s="14" t="s">
        <v>45</v>
      </c>
      <c r="M6532" s="14"/>
      <c r="X6532" s="2">
        <v>0</v>
      </c>
      <c r="Y6532" s="2">
        <v>0</v>
      </c>
    </row>
    <row r="6533" spans="1:25" x14ac:dyDescent="0.4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45">
      <c r="A6534" s="32">
        <f>IF(Weighting!$P$6&gt;0,B6534,"")</f>
        <v>0.3356747967</v>
      </c>
      <c r="B6534">
        <f>Weighting!$C$6</f>
        <v>0.3356747967</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19</v>
      </c>
      <c r="I6534">
        <f>H6534-H6533</f>
        <v>19</v>
      </c>
      <c r="J6534">
        <f>IF(I6534=0,0,1)</f>
        <v>1</v>
      </c>
      <c r="K6534">
        <f>J6534*Weighting!$W$6</f>
        <v>1</v>
      </c>
      <c r="M6534" s="14"/>
    </row>
    <row r="6535" spans="1:25" x14ac:dyDescent="0.45">
      <c r="A6535" s="32">
        <f>IF(Weighting!$P$7&gt;0,B6535,"")</f>
        <v>0.44134959340000002</v>
      </c>
      <c r="B6535">
        <f>Weighting!$C$7</f>
        <v>0.44134959340000002</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19</v>
      </c>
      <c r="I6535">
        <f t="shared" ref="I6535:I6553" si="817">H6535-H6534</f>
        <v>0</v>
      </c>
      <c r="J6535">
        <f>IF(I6535=0,0,1)</f>
        <v>0</v>
      </c>
      <c r="K6535">
        <f>J6535*Weighting!$W$7</f>
        <v>0</v>
      </c>
      <c r="M6535" s="14"/>
    </row>
    <row r="6536" spans="1:25" x14ac:dyDescent="0.45">
      <c r="A6536" s="32">
        <f>IF(Weighting!$P$8&gt;0,B6536,"")</f>
        <v>0.54702439010000004</v>
      </c>
      <c r="B6536">
        <f>Weighting!$C$8</f>
        <v>0.54702439010000004</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19</v>
      </c>
      <c r="I6536">
        <f t="shared" si="817"/>
        <v>0</v>
      </c>
      <c r="J6536">
        <f t="shared" ref="J6536:J6553" si="818">IF(I6536=0,0,1)</f>
        <v>0</v>
      </c>
      <c r="K6536">
        <f>J6536*Weighting!$W$8</f>
        <v>0</v>
      </c>
      <c r="M6536" s="14"/>
    </row>
    <row r="6537" spans="1:25" x14ac:dyDescent="0.45">
      <c r="A6537" s="32">
        <f>IF(Weighting!$P$9&gt;0,B6537,"")</f>
        <v>0.65269918680000005</v>
      </c>
      <c r="B6537" s="50">
        <f>Weighting!$C$9</f>
        <v>0.65269918680000005</v>
      </c>
      <c r="C6537">
        <f>Weighting!$F$9</f>
        <v>0</v>
      </c>
      <c r="D6537" t="b">
        <f>IF(C6537=1,'Data Transformation'!$G$3+0.5*'Data Transformation'!$W$25,IF(C6538=1,D6538-'Data Transformation'!$W$25,FALSE))</f>
        <v>0</v>
      </c>
      <c r="E6537" t="str">
        <f t="array" ref="E6537">IF(ISLOGICAL(D6537),"",FREQUENCY(IF('Data Transformation'!$B$425:$B$8425='Bin Analysis'!$B6531,'Data Transformation'!$G$425:$G$8425),D6537))</f>
        <v/>
      </c>
      <c r="F6537" t="str">
        <f t="shared" si="816"/>
        <v/>
      </c>
      <c r="G6537">
        <f>Weighting!$H$9</f>
        <v>0</v>
      </c>
      <c r="H6537">
        <f t="array" ref="H6537">FREQUENCY(IF('Data Transformation'!$B$4:$B$8425=B6531,'Data Transformation'!$G$4:$G$8425),'Bin Analysis'!$B6537)</f>
        <v>19</v>
      </c>
      <c r="I6537">
        <f t="shared" si="817"/>
        <v>0</v>
      </c>
      <c r="J6537">
        <f t="shared" si="818"/>
        <v>0</v>
      </c>
      <c r="K6537">
        <f>J6537*Weighting!$W$9</f>
        <v>0</v>
      </c>
      <c r="M6537" s="14"/>
    </row>
    <row r="6538" spans="1:25" x14ac:dyDescent="0.45">
      <c r="A6538" s="32">
        <f>IF(Weighting!$P$10&gt;0,B6538,"")</f>
        <v>0.75837398350000007</v>
      </c>
      <c r="B6538">
        <f>Weighting!$C$10</f>
        <v>0.75837398350000007</v>
      </c>
      <c r="C6538">
        <f>Weighting!$F$10</f>
        <v>0</v>
      </c>
      <c r="D6538" t="b">
        <f>IF(C6538=1,'Data Transformation'!$G$3+0.5*'Data Transformation'!$W$25,IF(C6539=1,D6539-'Data Transformation'!$W$25,FALSE))</f>
        <v>0</v>
      </c>
      <c r="E6538" t="str">
        <f t="array" ref="E6538">IF(ISLOGICAL(D6538),"",FREQUENCY(IF('Data Transformation'!$B$425:$B$8425='Bin Analysis'!$B6531,'Data Transformation'!$G$425:$G$8425),D6538))</f>
        <v/>
      </c>
      <c r="F6538" t="str">
        <f t="shared" si="816"/>
        <v/>
      </c>
      <c r="G6538">
        <f>Weighting!$H$10</f>
        <v>0</v>
      </c>
      <c r="H6538">
        <f t="array" ref="H6538">FREQUENCY(IF('Data Transformation'!$B$4:$B$8425=B6531,'Data Transformation'!$G$4:$G$8425),'Bin Analysis'!$B6538)</f>
        <v>19</v>
      </c>
      <c r="I6538">
        <f t="shared" si="817"/>
        <v>0</v>
      </c>
      <c r="J6538">
        <f t="shared" si="818"/>
        <v>0</v>
      </c>
      <c r="K6538">
        <f>J6538*Weighting!$W$10</f>
        <v>0</v>
      </c>
      <c r="M6538" s="14"/>
    </row>
    <row r="6539" spans="1:25" x14ac:dyDescent="0.45">
      <c r="A6539" s="32">
        <f>IF(Weighting!$P$11&gt;0,B6539,"")</f>
        <v>0.86404878020000009</v>
      </c>
      <c r="B6539">
        <f>Weighting!$C$11</f>
        <v>0.86404878020000009</v>
      </c>
      <c r="C6539">
        <f>Weighting!$F$11</f>
        <v>0</v>
      </c>
      <c r="D6539" t="b">
        <f>IF(C6539=1,'Data Transformation'!$G$3+0.5*'Data Transformation'!$W$25,IF(C6540=1,D6540-'Data Transformation'!$W$25,FALSE))</f>
        <v>0</v>
      </c>
      <c r="E6539" t="str">
        <f t="array" ref="E6539">IF(ISLOGICAL(D6539),"",FREQUENCY(IF('Data Transformation'!$B$425:$B$8425='Bin Analysis'!$B6531,'Data Transformation'!$G$425:$G$8425),D6539))</f>
        <v/>
      </c>
      <c r="F6539" t="str">
        <f t="shared" si="816"/>
        <v/>
      </c>
      <c r="G6539">
        <f>Weighting!$H$11</f>
        <v>0</v>
      </c>
      <c r="H6539">
        <f t="array" ref="H6539">FREQUENCY(IF('Data Transformation'!$B$4:$B$8425=B6531,'Data Transformation'!$G$4:$G$8425),'Bin Analysis'!$B6539)</f>
        <v>19</v>
      </c>
      <c r="I6539">
        <f t="shared" si="817"/>
        <v>0</v>
      </c>
      <c r="J6539">
        <f t="shared" si="818"/>
        <v>0</v>
      </c>
      <c r="K6539">
        <f>J6539*Weighting!$W$11</f>
        <v>0</v>
      </c>
      <c r="M6539" s="14"/>
    </row>
    <row r="6540" spans="1:25" x14ac:dyDescent="0.45">
      <c r="A6540" s="32">
        <f>IF(Weighting!$P$12&gt;0,B6540,"")</f>
        <v>0.96972357690000011</v>
      </c>
      <c r="B6540">
        <f>Weighting!$C$12</f>
        <v>0.96972357690000011</v>
      </c>
      <c r="C6540">
        <f>Weighting!$F$12</f>
        <v>0</v>
      </c>
      <c r="D6540">
        <f>IF(C6540=1,'Data Transformation'!$G$3+0.5*'Data Transformation'!$W$25,IF(C6541=1,D6541-'Data Transformation'!$W$25,FALSE))</f>
        <v>0.76999999999999991</v>
      </c>
      <c r="E6540">
        <f t="array" ref="E6540">IF(ISLOGICAL(D6540),"",FREQUENCY(IF('Data Transformation'!$B$425:$B$8425='Bin Analysis'!$B6531,'Data Transformation'!$G$425:$G$8425),D6540))</f>
        <v>19</v>
      </c>
      <c r="F6540" t="e">
        <f t="shared" si="816"/>
        <v>#VALUE!</v>
      </c>
      <c r="G6540">
        <f>Weighting!$H$12</f>
        <v>0</v>
      </c>
      <c r="H6540">
        <f t="array" ref="H6540">FREQUENCY(IF('Data Transformation'!$B$4:$B$8425=B6531,'Data Transformation'!$G$4:$G$8425),'Bin Analysis'!$B6540)</f>
        <v>19</v>
      </c>
      <c r="I6540">
        <f t="shared" si="817"/>
        <v>0</v>
      </c>
      <c r="J6540">
        <f t="shared" si="818"/>
        <v>0</v>
      </c>
      <c r="K6540">
        <f>J6540*Weighting!$W$12</f>
        <v>0</v>
      </c>
      <c r="M6540" s="14"/>
    </row>
    <row r="6541" spans="1:25" x14ac:dyDescent="0.45">
      <c r="A6541" s="32">
        <f>IF(Weighting!$P$13&gt;0,B6541,"")</f>
        <v>1.0753983736000001</v>
      </c>
      <c r="B6541">
        <f>Weighting!$C$13</f>
        <v>1.0753983736000001</v>
      </c>
      <c r="C6541">
        <f>Weighting!$F$13</f>
        <v>1</v>
      </c>
      <c r="D6541">
        <f>IF(C6541=1,'Data Transformation'!$G$3+0.5*'Data Transformation'!$W$25,IF(C6542=1,D6542-'Data Transformation'!$W$25,FALSE))</f>
        <v>1.17</v>
      </c>
      <c r="E6541">
        <f t="array" ref="E6541">IF(ISLOGICAL(D6541),"",FREQUENCY(IF('Data Transformation'!$B$425:$B$8425='Bin Analysis'!$B6531,'Data Transformation'!$G$425:$G$8425),D6541))</f>
        <v>19</v>
      </c>
      <c r="F6541">
        <f t="shared" si="816"/>
        <v>0</v>
      </c>
      <c r="G6541">
        <f>Weighting!$H$13</f>
        <v>0</v>
      </c>
      <c r="H6541">
        <f t="array" ref="H6541">FREQUENCY(IF('Data Transformation'!$B$4:$B$8425=B6531,'Data Transformation'!$G$4:$G$8425),'Bin Analysis'!$B6541)</f>
        <v>20</v>
      </c>
      <c r="I6541">
        <f t="shared" si="817"/>
        <v>1</v>
      </c>
      <c r="J6541">
        <f t="shared" si="818"/>
        <v>1</v>
      </c>
      <c r="K6541">
        <f>J6541*Weighting!$W$13</f>
        <v>1</v>
      </c>
      <c r="M6541" s="14"/>
    </row>
    <row r="6542" spans="1:25" x14ac:dyDescent="0.45">
      <c r="A6542" s="32">
        <f>IF(Weighting!$P$14&gt;0,B6542,"")</f>
        <v>1.1810731703000001</v>
      </c>
      <c r="B6542">
        <f>Weighting!$C$14</f>
        <v>1.1810731703000001</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20</v>
      </c>
      <c r="I6542">
        <f t="shared" si="817"/>
        <v>0</v>
      </c>
      <c r="J6542">
        <f t="shared" si="818"/>
        <v>0</v>
      </c>
      <c r="K6542">
        <f>J6542*Weighting!$W$14</f>
        <v>0</v>
      </c>
      <c r="M6542" s="14"/>
    </row>
    <row r="6543" spans="1:25" x14ac:dyDescent="0.45">
      <c r="A6543" s="32">
        <f>IF(Weighting!$P$15&gt;0,B6543,"")</f>
        <v>1.2867489670000001</v>
      </c>
      <c r="B6543">
        <f>Weighting!$C$15</f>
        <v>1.2867489670000001</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20</v>
      </c>
      <c r="I6543">
        <f t="shared" si="817"/>
        <v>0</v>
      </c>
      <c r="J6543">
        <f t="shared" si="818"/>
        <v>0</v>
      </c>
      <c r="K6543">
        <f>J6543*Weighting!$W$15</f>
        <v>0</v>
      </c>
      <c r="M6543" s="14"/>
    </row>
    <row r="6544" spans="1:25" x14ac:dyDescent="0.45">
      <c r="A6544" s="32" t="str">
        <f>IF(Weighting!$P$16&gt;0,B6544,"")</f>
        <v/>
      </c>
      <c r="B6544">
        <f>Weighting!$C$16</f>
        <v>1.3924227637000002</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20</v>
      </c>
      <c r="I6544">
        <f t="shared" si="817"/>
        <v>0</v>
      </c>
      <c r="J6544">
        <f t="shared" si="818"/>
        <v>0</v>
      </c>
      <c r="K6544">
        <f>J6544*Weighting!$W$16</f>
        <v>0</v>
      </c>
      <c r="M6544" s="14"/>
    </row>
    <row r="6545" spans="1:25" x14ac:dyDescent="0.45">
      <c r="A6545" s="32" t="str">
        <f>IF(Weighting!$P$17&gt;0,B6545,"")</f>
        <v/>
      </c>
      <c r="B6545">
        <f>Weighting!$C$17</f>
        <v>1.4980975604000002</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20</v>
      </c>
      <c r="I6545">
        <f t="shared" si="817"/>
        <v>0</v>
      </c>
      <c r="J6545">
        <f t="shared" si="818"/>
        <v>0</v>
      </c>
      <c r="K6545">
        <f>J6545*Weighting!$W$17</f>
        <v>0</v>
      </c>
      <c r="M6545" s="14"/>
    </row>
    <row r="6546" spans="1:25" x14ac:dyDescent="0.45">
      <c r="A6546" s="32" t="str">
        <f>IF(Weighting!$P$18&gt;0,B6546,"")</f>
        <v/>
      </c>
      <c r="B6546">
        <f>Weighting!$C$18</f>
        <v>1.6037723571000002</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20</v>
      </c>
      <c r="I6546">
        <f t="shared" si="817"/>
        <v>0</v>
      </c>
      <c r="J6546">
        <f t="shared" si="818"/>
        <v>0</v>
      </c>
      <c r="K6546">
        <f>J6546*Weighting!$W$18</f>
        <v>0</v>
      </c>
      <c r="M6546" s="14"/>
    </row>
    <row r="6547" spans="1:25" x14ac:dyDescent="0.45">
      <c r="A6547" s="32" t="str">
        <f>IF(Weighting!$P$19&gt;0,B6547,"")</f>
        <v/>
      </c>
      <c r="B6547">
        <f>Weighting!$C$19</f>
        <v>1.7094471538000002</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20</v>
      </c>
      <c r="I6547">
        <f t="shared" si="817"/>
        <v>0</v>
      </c>
      <c r="J6547">
        <f t="shared" si="818"/>
        <v>0</v>
      </c>
      <c r="K6547">
        <f>J6547*Weighting!$W$19</f>
        <v>0</v>
      </c>
      <c r="M6547" s="14"/>
    </row>
    <row r="6548" spans="1:25" x14ac:dyDescent="0.45">
      <c r="A6548" s="32" t="str">
        <f>IF(Weighting!$P$20&gt;0,B6548,"")</f>
        <v/>
      </c>
      <c r="B6548">
        <f>Weighting!$C$20</f>
        <v>1.8151219505000002</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20</v>
      </c>
      <c r="I6548">
        <f t="shared" si="817"/>
        <v>0</v>
      </c>
      <c r="J6548">
        <f t="shared" si="818"/>
        <v>0</v>
      </c>
      <c r="K6548">
        <f>J6548*Weighting!$W$20</f>
        <v>0</v>
      </c>
      <c r="M6548" s="14"/>
    </row>
    <row r="6549" spans="1:25" x14ac:dyDescent="0.45">
      <c r="A6549" s="32" t="str">
        <f>IF(Weighting!$P$21&gt;0,B6549,"")</f>
        <v/>
      </c>
      <c r="B6549">
        <f>Weighting!$C$21</f>
        <v>1.9207967472000003</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20</v>
      </c>
      <c r="I6549">
        <f t="shared" si="817"/>
        <v>0</v>
      </c>
      <c r="J6549">
        <f t="shared" si="818"/>
        <v>0</v>
      </c>
      <c r="K6549">
        <f>J6549*Weighting!$W$21</f>
        <v>0</v>
      </c>
      <c r="M6549" s="14"/>
    </row>
    <row r="6550" spans="1:25" x14ac:dyDescent="0.45">
      <c r="A6550" s="32" t="str">
        <f>IF(Weighting!$P$22&gt;0,B6550,"")</f>
        <v/>
      </c>
      <c r="B6550">
        <f>Weighting!$C$22</f>
        <v>2.0264715439000001</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20</v>
      </c>
      <c r="I6550">
        <f t="shared" si="817"/>
        <v>0</v>
      </c>
      <c r="J6550">
        <f t="shared" si="818"/>
        <v>0</v>
      </c>
      <c r="K6550">
        <f>J6550*Weighting!$W$22</f>
        <v>0</v>
      </c>
      <c r="M6550" s="14"/>
    </row>
    <row r="6551" spans="1:25" x14ac:dyDescent="0.45">
      <c r="A6551" s="32" t="str">
        <f>IF(Weighting!$P$23&gt;0,B6551,"")</f>
        <v/>
      </c>
      <c r="B6551">
        <f>Weighting!$C$23</f>
        <v>2.1321463405999999</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20</v>
      </c>
      <c r="I6551">
        <f t="shared" si="817"/>
        <v>0</v>
      </c>
      <c r="J6551">
        <f t="shared" si="818"/>
        <v>0</v>
      </c>
      <c r="K6551">
        <f>J6551*Weighting!$W$23</f>
        <v>0</v>
      </c>
      <c r="M6551" s="14"/>
    </row>
    <row r="6552" spans="1:25" x14ac:dyDescent="0.45">
      <c r="A6552" s="32" t="str">
        <f>IF(Weighting!$P$24&gt;0,B6552,"")</f>
        <v/>
      </c>
      <c r="B6552">
        <f>Weighting!$C$24</f>
        <v>2.2378211372999997</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20</v>
      </c>
      <c r="I6552">
        <f t="shared" si="817"/>
        <v>0</v>
      </c>
      <c r="J6552">
        <f t="shared" si="818"/>
        <v>0</v>
      </c>
      <c r="K6552">
        <f>J6552*Weighting!$W$24</f>
        <v>0</v>
      </c>
      <c r="M6552" s="14"/>
    </row>
    <row r="6553" spans="1:25" x14ac:dyDescent="0.45">
      <c r="A6553" s="32" t="str">
        <f>IF(Weighting!$P$25&gt;0,B6553,"")</f>
        <v/>
      </c>
      <c r="B6553">
        <f>Weighting!$C$25</f>
        <v>2.3434959339999994</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20</v>
      </c>
      <c r="I6553">
        <f t="shared" si="817"/>
        <v>0</v>
      </c>
      <c r="J6553">
        <f t="shared" si="818"/>
        <v>0</v>
      </c>
      <c r="K6553">
        <f>J6553*Weighting!$W$25</f>
        <v>0</v>
      </c>
      <c r="M6553" s="14"/>
    </row>
    <row r="6554" spans="1:25" x14ac:dyDescent="0.45">
      <c r="O6554"/>
      <c r="P6554"/>
      <c r="Q6554"/>
      <c r="R6554"/>
    </row>
    <row r="6555" spans="1:25" ht="23.15" x14ac:dyDescent="0.6">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17</v>
      </c>
      <c r="N6555" s="27">
        <f>IF('Input and Summary Results'!$J$16="minimum",'Bin Analysis'!X6556/(M6555-1),'Bin Analysis'!Y6555/('Bin Analysis'!M6555-1))</f>
        <v>0</v>
      </c>
      <c r="O6555" s="27">
        <f>IF(M6555=FALSE,NA(),(VLOOKUP(1,C6558:K6577,4,FALSE))/(M6555-1))</f>
        <v>0</v>
      </c>
      <c r="P6555" s="27">
        <f>IF(M6555=FALSE,NA(),SUM(J6558:J6577)/Weighting!$S$5)</f>
        <v>0.2</v>
      </c>
      <c r="Q6555" s="27">
        <f>IF(M6555=FALSE,NA(),SUM(K6558:K6577)/Weighting!$S$6)</f>
        <v>8.6956521739130432E-2</v>
      </c>
      <c r="R6555" s="27">
        <f>IF(M6555=FALSE,NA(),(VLOOKUP(1,G6558:K6577,3,FALSE))/(M6555-1))</f>
        <v>1</v>
      </c>
      <c r="S6555" s="22" t="str">
        <f>IF(M6555=FALSE,NA(),IF(SUM(J6558:J6577)=2,"yes","no"))</f>
        <v>yes</v>
      </c>
      <c r="X6555" s="2" cm="2">
        <f t="array" ref="X6555:X6556">FREQUENCY(IF('Data Transformation'!$B$425:$B$6424='Bin Analysis'!L6555,'Data Transformation'!$G$425:$G$6424),'Data Transformation'!$U$11)</f>
        <v>16</v>
      </c>
      <c r="Y6555" s="2" cm="2">
        <f t="array" ref="Y6555:Y6556">FREQUENCY(IF('Data Transformation'!$B$425:$B$6424='Bin Analysis'!L6555,'Data Transformation'!$G$425:$G$6424),'Data Transformation'!$U$12)</f>
        <v>16</v>
      </c>
    </row>
    <row r="6556" spans="1:25" x14ac:dyDescent="0.45">
      <c r="A6556" s="14" t="s">
        <v>67</v>
      </c>
      <c r="B6556" t="s">
        <v>47</v>
      </c>
      <c r="C6556" t="s">
        <v>5</v>
      </c>
      <c r="D6556" t="s">
        <v>100</v>
      </c>
      <c r="E6556" t="s">
        <v>101</v>
      </c>
      <c r="F6556" t="s">
        <v>102</v>
      </c>
      <c r="G6556" t="s">
        <v>70</v>
      </c>
      <c r="H6556" t="s">
        <v>31</v>
      </c>
      <c r="I6556" t="s">
        <v>32</v>
      </c>
      <c r="J6556" t="s">
        <v>46</v>
      </c>
      <c r="K6556" s="14" t="s">
        <v>45</v>
      </c>
      <c r="M6556" s="14"/>
      <c r="X6556" s="2">
        <v>0</v>
      </c>
      <c r="Y6556" s="2">
        <v>0</v>
      </c>
    </row>
    <row r="6557" spans="1:25" x14ac:dyDescent="0.4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45">
      <c r="A6558" s="32">
        <f>IF(Weighting!$P$6&gt;0,B6558,"")</f>
        <v>0.3356747967</v>
      </c>
      <c r="B6558">
        <f>Weighting!$C$6</f>
        <v>0.3356747967</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16</v>
      </c>
      <c r="I6558">
        <f>H6558-H6557</f>
        <v>16</v>
      </c>
      <c r="J6558">
        <f>IF(I6558=0,0,1)</f>
        <v>1</v>
      </c>
      <c r="K6558">
        <f>J6558*Weighting!$W$6</f>
        <v>1</v>
      </c>
      <c r="M6558" s="14"/>
    </row>
    <row r="6559" spans="1:25" x14ac:dyDescent="0.45">
      <c r="A6559" s="32">
        <f>IF(Weighting!$P$7&gt;0,B6559,"")</f>
        <v>0.44134959340000002</v>
      </c>
      <c r="B6559">
        <f>Weighting!$C$7</f>
        <v>0.44134959340000002</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16</v>
      </c>
      <c r="I6559">
        <f t="shared" ref="I6559:I6577" si="820">H6559-H6558</f>
        <v>0</v>
      </c>
      <c r="J6559">
        <f>IF(I6559=0,0,1)</f>
        <v>0</v>
      </c>
      <c r="K6559">
        <f>J6559*Weighting!$W$7</f>
        <v>0</v>
      </c>
      <c r="M6559" s="14"/>
    </row>
    <row r="6560" spans="1:25" x14ac:dyDescent="0.45">
      <c r="A6560" s="32">
        <f>IF(Weighting!$P$8&gt;0,B6560,"")</f>
        <v>0.54702439010000004</v>
      </c>
      <c r="B6560">
        <f>Weighting!$C$8</f>
        <v>0.54702439010000004</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16</v>
      </c>
      <c r="I6560">
        <f t="shared" si="820"/>
        <v>0</v>
      </c>
      <c r="J6560">
        <f t="shared" ref="J6560:J6577" si="821">IF(I6560=0,0,1)</f>
        <v>0</v>
      </c>
      <c r="K6560">
        <f>J6560*Weighting!$W$8</f>
        <v>0</v>
      </c>
      <c r="M6560" s="14"/>
    </row>
    <row r="6561" spans="1:13" x14ac:dyDescent="0.45">
      <c r="A6561" s="32">
        <f>IF(Weighting!$P$9&gt;0,B6561,"")</f>
        <v>0.65269918680000005</v>
      </c>
      <c r="B6561" s="50">
        <f>Weighting!$C$9</f>
        <v>0.65269918680000005</v>
      </c>
      <c r="C6561">
        <f>Weighting!$F$9</f>
        <v>0</v>
      </c>
      <c r="D6561" t="b">
        <f>IF(C6561=1,'Data Transformation'!$G$3+0.5*'Data Transformation'!$W$25,IF(C6562=1,D6562-'Data Transformation'!$W$25,FALSE))</f>
        <v>0</v>
      </c>
      <c r="E6561" t="str">
        <f t="array" ref="E6561">IF(ISLOGICAL(D6561),"",FREQUENCY(IF('Data Transformation'!$B$425:$B$8425='Bin Analysis'!$B6555,'Data Transformation'!$G$425:$G$8425),D6561))</f>
        <v/>
      </c>
      <c r="F6561" t="str">
        <f t="shared" si="819"/>
        <v/>
      </c>
      <c r="G6561">
        <f>Weighting!$H$9</f>
        <v>0</v>
      </c>
      <c r="H6561">
        <f t="array" ref="H6561">FREQUENCY(IF('Data Transformation'!$B$4:$B$8425=B6555,'Data Transformation'!$G$4:$G$8425),'Bin Analysis'!$B6561)</f>
        <v>16</v>
      </c>
      <c r="I6561">
        <f t="shared" si="820"/>
        <v>0</v>
      </c>
      <c r="J6561">
        <f t="shared" si="821"/>
        <v>0</v>
      </c>
      <c r="K6561">
        <f>J6561*Weighting!$W$9</f>
        <v>0</v>
      </c>
      <c r="M6561" s="14"/>
    </row>
    <row r="6562" spans="1:13" x14ac:dyDescent="0.45">
      <c r="A6562" s="32">
        <f>IF(Weighting!$P$10&gt;0,B6562,"")</f>
        <v>0.75837398350000007</v>
      </c>
      <c r="B6562">
        <f>Weighting!$C$10</f>
        <v>0.75837398350000007</v>
      </c>
      <c r="C6562">
        <f>Weighting!$F$10</f>
        <v>0</v>
      </c>
      <c r="D6562" t="b">
        <f>IF(C6562=1,'Data Transformation'!$G$3+0.5*'Data Transformation'!$W$25,IF(C6563=1,D6563-'Data Transformation'!$W$25,FALSE))</f>
        <v>0</v>
      </c>
      <c r="E6562" t="str">
        <f t="array" ref="E6562">IF(ISLOGICAL(D6562),"",FREQUENCY(IF('Data Transformation'!$B$425:$B$8425='Bin Analysis'!$B6555,'Data Transformation'!$G$425:$G$8425),D6562))</f>
        <v/>
      </c>
      <c r="F6562" t="str">
        <f t="shared" si="819"/>
        <v/>
      </c>
      <c r="G6562">
        <f>Weighting!$H$10</f>
        <v>0</v>
      </c>
      <c r="H6562">
        <f t="array" ref="H6562">FREQUENCY(IF('Data Transformation'!$B$4:$B$8425=B6555,'Data Transformation'!$G$4:$G$8425),'Bin Analysis'!$B6562)</f>
        <v>16</v>
      </c>
      <c r="I6562">
        <f t="shared" si="820"/>
        <v>0</v>
      </c>
      <c r="J6562">
        <f t="shared" si="821"/>
        <v>0</v>
      </c>
      <c r="K6562">
        <f>J6562*Weighting!$W$10</f>
        <v>0</v>
      </c>
      <c r="M6562" s="14"/>
    </row>
    <row r="6563" spans="1:13" x14ac:dyDescent="0.45">
      <c r="A6563" s="32">
        <f>IF(Weighting!$P$11&gt;0,B6563,"")</f>
        <v>0.86404878020000009</v>
      </c>
      <c r="B6563">
        <f>Weighting!$C$11</f>
        <v>0.86404878020000009</v>
      </c>
      <c r="C6563">
        <f>Weighting!$F$11</f>
        <v>0</v>
      </c>
      <c r="D6563" t="b">
        <f>IF(C6563=1,'Data Transformation'!$G$3+0.5*'Data Transformation'!$W$25,IF(C6564=1,D6564-'Data Transformation'!$W$25,FALSE))</f>
        <v>0</v>
      </c>
      <c r="E6563" t="str">
        <f t="array" ref="E6563">IF(ISLOGICAL(D6563),"",FREQUENCY(IF('Data Transformation'!$B$425:$B$8425='Bin Analysis'!$B6555,'Data Transformation'!$G$425:$G$8425),D6563))</f>
        <v/>
      </c>
      <c r="F6563" t="str">
        <f t="shared" si="819"/>
        <v/>
      </c>
      <c r="G6563">
        <f>Weighting!$H$11</f>
        <v>0</v>
      </c>
      <c r="H6563">
        <f t="array" ref="H6563">FREQUENCY(IF('Data Transformation'!$B$4:$B$8425=B6555,'Data Transformation'!$G$4:$G$8425),'Bin Analysis'!$B6563)</f>
        <v>16</v>
      </c>
      <c r="I6563">
        <f t="shared" si="820"/>
        <v>0</v>
      </c>
      <c r="J6563">
        <f t="shared" si="821"/>
        <v>0</v>
      </c>
      <c r="K6563">
        <f>J6563*Weighting!$W$11</f>
        <v>0</v>
      </c>
      <c r="M6563" s="14"/>
    </row>
    <row r="6564" spans="1:13" x14ac:dyDescent="0.45">
      <c r="A6564" s="32">
        <f>IF(Weighting!$P$12&gt;0,B6564,"")</f>
        <v>0.96972357690000011</v>
      </c>
      <c r="B6564">
        <f>Weighting!$C$12</f>
        <v>0.96972357690000011</v>
      </c>
      <c r="C6564">
        <f>Weighting!$F$12</f>
        <v>0</v>
      </c>
      <c r="D6564">
        <f>IF(C6564=1,'Data Transformation'!$G$3+0.5*'Data Transformation'!$W$25,IF(C6565=1,D6565-'Data Transformation'!$W$25,FALSE))</f>
        <v>0.76999999999999991</v>
      </c>
      <c r="E6564">
        <f t="array" ref="E6564">IF(ISLOGICAL(D6564),"",FREQUENCY(IF('Data Transformation'!$B$425:$B$8425='Bin Analysis'!$B6555,'Data Transformation'!$G$425:$G$8425),D6564))</f>
        <v>16</v>
      </c>
      <c r="F6564" t="e">
        <f t="shared" si="819"/>
        <v>#VALUE!</v>
      </c>
      <c r="G6564">
        <f>Weighting!$H$12</f>
        <v>0</v>
      </c>
      <c r="H6564">
        <f t="array" ref="H6564">FREQUENCY(IF('Data Transformation'!$B$4:$B$8425=B6555,'Data Transformation'!$G$4:$G$8425),'Bin Analysis'!$B6564)</f>
        <v>16</v>
      </c>
      <c r="I6564">
        <f t="shared" si="820"/>
        <v>0</v>
      </c>
      <c r="J6564">
        <f t="shared" si="821"/>
        <v>0</v>
      </c>
      <c r="K6564">
        <f>J6564*Weighting!$W$12</f>
        <v>0</v>
      </c>
      <c r="M6564" s="14"/>
    </row>
    <row r="6565" spans="1:13" x14ac:dyDescent="0.45">
      <c r="A6565" s="32">
        <f>IF(Weighting!$P$13&gt;0,B6565,"")</f>
        <v>1.0753983736000001</v>
      </c>
      <c r="B6565">
        <f>Weighting!$C$13</f>
        <v>1.0753983736000001</v>
      </c>
      <c r="C6565">
        <f>Weighting!$F$13</f>
        <v>1</v>
      </c>
      <c r="D6565">
        <f>IF(C6565=1,'Data Transformation'!$G$3+0.5*'Data Transformation'!$W$25,IF(C6566=1,D6566-'Data Transformation'!$W$25,FALSE))</f>
        <v>1.17</v>
      </c>
      <c r="E6565">
        <f t="array" ref="E6565">IF(ISLOGICAL(D6565),"",FREQUENCY(IF('Data Transformation'!$B$425:$B$8425='Bin Analysis'!$B6555,'Data Transformation'!$G$425:$G$8425),D6565))</f>
        <v>16</v>
      </c>
      <c r="F6565">
        <f t="shared" si="819"/>
        <v>0</v>
      </c>
      <c r="G6565">
        <f>Weighting!$H$13</f>
        <v>0</v>
      </c>
      <c r="H6565">
        <f t="array" ref="H6565">FREQUENCY(IF('Data Transformation'!$B$4:$B$8425=B6555,'Data Transformation'!$G$4:$G$8425),'Bin Analysis'!$B6565)</f>
        <v>17</v>
      </c>
      <c r="I6565">
        <f t="shared" si="820"/>
        <v>1</v>
      </c>
      <c r="J6565">
        <f t="shared" si="821"/>
        <v>1</v>
      </c>
      <c r="K6565">
        <f>J6565*Weighting!$W$13</f>
        <v>1</v>
      </c>
      <c r="M6565" s="14"/>
    </row>
    <row r="6566" spans="1:13" x14ac:dyDescent="0.45">
      <c r="A6566" s="32">
        <f>IF(Weighting!$P$14&gt;0,B6566,"")</f>
        <v>1.1810731703000001</v>
      </c>
      <c r="B6566">
        <f>Weighting!$C$14</f>
        <v>1.1810731703000001</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17</v>
      </c>
      <c r="I6566">
        <f t="shared" si="820"/>
        <v>0</v>
      </c>
      <c r="J6566">
        <f t="shared" si="821"/>
        <v>0</v>
      </c>
      <c r="K6566">
        <f>J6566*Weighting!$W$14</f>
        <v>0</v>
      </c>
      <c r="M6566" s="14"/>
    </row>
    <row r="6567" spans="1:13" x14ac:dyDescent="0.45">
      <c r="A6567" s="32">
        <f>IF(Weighting!$P$15&gt;0,B6567,"")</f>
        <v>1.2867489670000001</v>
      </c>
      <c r="B6567">
        <f>Weighting!$C$15</f>
        <v>1.2867489670000001</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17</v>
      </c>
      <c r="I6567">
        <f t="shared" si="820"/>
        <v>0</v>
      </c>
      <c r="J6567">
        <f t="shared" si="821"/>
        <v>0</v>
      </c>
      <c r="K6567">
        <f>J6567*Weighting!$W$15</f>
        <v>0</v>
      </c>
      <c r="M6567" s="14"/>
    </row>
    <row r="6568" spans="1:13" x14ac:dyDescent="0.45">
      <c r="A6568" s="32" t="str">
        <f>IF(Weighting!$P$16&gt;0,B6568,"")</f>
        <v/>
      </c>
      <c r="B6568">
        <f>Weighting!$C$16</f>
        <v>1.3924227637000002</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17</v>
      </c>
      <c r="I6568">
        <f t="shared" si="820"/>
        <v>0</v>
      </c>
      <c r="J6568">
        <f t="shared" si="821"/>
        <v>0</v>
      </c>
      <c r="K6568">
        <f>J6568*Weighting!$W$16</f>
        <v>0</v>
      </c>
      <c r="M6568" s="14"/>
    </row>
    <row r="6569" spans="1:13" x14ac:dyDescent="0.45">
      <c r="A6569" s="32" t="str">
        <f>IF(Weighting!$P$17&gt;0,B6569,"")</f>
        <v/>
      </c>
      <c r="B6569">
        <f>Weighting!$C$17</f>
        <v>1.4980975604000002</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17</v>
      </c>
      <c r="I6569">
        <f t="shared" si="820"/>
        <v>0</v>
      </c>
      <c r="J6569">
        <f t="shared" si="821"/>
        <v>0</v>
      </c>
      <c r="K6569">
        <f>J6569*Weighting!$W$17</f>
        <v>0</v>
      </c>
      <c r="M6569" s="14"/>
    </row>
    <row r="6570" spans="1:13" x14ac:dyDescent="0.45">
      <c r="A6570" s="32" t="str">
        <f>IF(Weighting!$P$18&gt;0,B6570,"")</f>
        <v/>
      </c>
      <c r="B6570">
        <f>Weighting!$C$18</f>
        <v>1.6037723571000002</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17</v>
      </c>
      <c r="I6570">
        <f t="shared" si="820"/>
        <v>0</v>
      </c>
      <c r="J6570">
        <f t="shared" si="821"/>
        <v>0</v>
      </c>
      <c r="K6570">
        <f>J6570*Weighting!$W$18</f>
        <v>0</v>
      </c>
      <c r="M6570" s="14"/>
    </row>
    <row r="6571" spans="1:13" x14ac:dyDescent="0.45">
      <c r="A6571" s="32" t="str">
        <f>IF(Weighting!$P$19&gt;0,B6571,"")</f>
        <v/>
      </c>
      <c r="B6571">
        <f>Weighting!$C$19</f>
        <v>1.7094471538000002</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17</v>
      </c>
      <c r="I6571">
        <f t="shared" si="820"/>
        <v>0</v>
      </c>
      <c r="J6571">
        <f t="shared" si="821"/>
        <v>0</v>
      </c>
      <c r="K6571">
        <f>J6571*Weighting!$W$19</f>
        <v>0</v>
      </c>
      <c r="M6571" s="14"/>
    </row>
    <row r="6572" spans="1:13" x14ac:dyDescent="0.45">
      <c r="A6572" s="32" t="str">
        <f>IF(Weighting!$P$20&gt;0,B6572,"")</f>
        <v/>
      </c>
      <c r="B6572">
        <f>Weighting!$C$20</f>
        <v>1.8151219505000002</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17</v>
      </c>
      <c r="I6572">
        <f t="shared" si="820"/>
        <v>0</v>
      </c>
      <c r="J6572">
        <f t="shared" si="821"/>
        <v>0</v>
      </c>
      <c r="K6572">
        <f>J6572*Weighting!$W$20</f>
        <v>0</v>
      </c>
      <c r="M6572" s="14"/>
    </row>
    <row r="6573" spans="1:13" x14ac:dyDescent="0.45">
      <c r="A6573" s="32" t="str">
        <f>IF(Weighting!$P$21&gt;0,B6573,"")</f>
        <v/>
      </c>
      <c r="B6573">
        <f>Weighting!$C$21</f>
        <v>1.9207967472000003</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17</v>
      </c>
      <c r="I6573">
        <f t="shared" si="820"/>
        <v>0</v>
      </c>
      <c r="J6573">
        <f t="shared" si="821"/>
        <v>0</v>
      </c>
      <c r="K6573">
        <f>J6573*Weighting!$W$21</f>
        <v>0</v>
      </c>
      <c r="M6573" s="14"/>
    </row>
    <row r="6574" spans="1:13" x14ac:dyDescent="0.45">
      <c r="A6574" s="32" t="str">
        <f>IF(Weighting!$P$22&gt;0,B6574,"")</f>
        <v/>
      </c>
      <c r="B6574">
        <f>Weighting!$C$22</f>
        <v>2.0264715439000001</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17</v>
      </c>
      <c r="I6574">
        <f t="shared" si="820"/>
        <v>0</v>
      </c>
      <c r="J6574">
        <f t="shared" si="821"/>
        <v>0</v>
      </c>
      <c r="K6574">
        <f>J6574*Weighting!$W$22</f>
        <v>0</v>
      </c>
      <c r="M6574" s="14"/>
    </row>
    <row r="6575" spans="1:13" x14ac:dyDescent="0.45">
      <c r="A6575" s="32" t="str">
        <f>IF(Weighting!$P$23&gt;0,B6575,"")</f>
        <v/>
      </c>
      <c r="B6575">
        <f>Weighting!$C$23</f>
        <v>2.1321463405999999</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17</v>
      </c>
      <c r="I6575">
        <f t="shared" si="820"/>
        <v>0</v>
      </c>
      <c r="J6575">
        <f t="shared" si="821"/>
        <v>0</v>
      </c>
      <c r="K6575">
        <f>J6575*Weighting!$W$23</f>
        <v>0</v>
      </c>
      <c r="M6575" s="14"/>
    </row>
    <row r="6576" spans="1:13" x14ac:dyDescent="0.45">
      <c r="A6576" s="32" t="str">
        <f>IF(Weighting!$P$24&gt;0,B6576,"")</f>
        <v/>
      </c>
      <c r="B6576">
        <f>Weighting!$C$24</f>
        <v>2.2378211372999997</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17</v>
      </c>
      <c r="I6576">
        <f t="shared" si="820"/>
        <v>0</v>
      </c>
      <c r="J6576">
        <f t="shared" si="821"/>
        <v>0</v>
      </c>
      <c r="K6576">
        <f>J6576*Weighting!$W$24</f>
        <v>0</v>
      </c>
      <c r="M6576" s="14"/>
    </row>
    <row r="6577" spans="1:25" x14ac:dyDescent="0.45">
      <c r="A6577" s="32" t="str">
        <f>IF(Weighting!$P$25&gt;0,B6577,"")</f>
        <v/>
      </c>
      <c r="B6577">
        <f>Weighting!$C$25</f>
        <v>2.3434959339999994</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17</v>
      </c>
      <c r="I6577">
        <f t="shared" si="820"/>
        <v>0</v>
      </c>
      <c r="J6577">
        <f t="shared" si="821"/>
        <v>0</v>
      </c>
      <c r="K6577">
        <f>J6577*Weighting!$W$25</f>
        <v>0</v>
      </c>
      <c r="M6577" s="14"/>
    </row>
    <row r="6578" spans="1:25" x14ac:dyDescent="0.45">
      <c r="O6578"/>
      <c r="P6578"/>
      <c r="Q6578"/>
      <c r="R6578"/>
    </row>
    <row r="6579" spans="1:25" ht="23.15" x14ac:dyDescent="0.6">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19</v>
      </c>
      <c r="N6579" s="27">
        <f>IF('Input and Summary Results'!$J$16="minimum",'Bin Analysis'!X6580/(M6579-1),'Bin Analysis'!Y6579/('Bin Analysis'!M6579-1))</f>
        <v>0</v>
      </c>
      <c r="O6579" s="27">
        <f>IF(M6579=FALSE,NA(),(VLOOKUP(1,C6582:K6601,4,FALSE))/(M6579-1))</f>
        <v>0.22222222222222221</v>
      </c>
      <c r="P6579" s="27">
        <f>IF(M6579=FALSE,NA(),SUM(J6582:J6601)/Weighting!$S$5)</f>
        <v>0.8</v>
      </c>
      <c r="Q6579" s="27">
        <f>IF(M6579=FALSE,NA(),SUM(K6582:K6601)/Weighting!$S$6)</f>
        <v>0.78260869565217395</v>
      </c>
      <c r="R6579" s="27">
        <f>IF(M6579=FALSE,NA(),(VLOOKUP(1,G6582:K6601,3,FALSE))/(M6579-1))</f>
        <v>0.55555555555555558</v>
      </c>
      <c r="S6579" s="22" t="str">
        <f>IF(M6579=FALSE,NA(),IF(SUM(J6582:J6601)=2,"yes","no"))</f>
        <v>no</v>
      </c>
      <c r="X6579" s="2" cm="2">
        <f t="array" ref="X6579:X6580">FREQUENCY(IF('Data Transformation'!$B$425:$B$6424='Bin Analysis'!L6579,'Data Transformation'!$G$425:$G$6424),'Data Transformation'!$U$11)</f>
        <v>18</v>
      </c>
      <c r="Y6579" s="2" cm="2">
        <f t="array" ref="Y6579:Y6580">FREQUENCY(IF('Data Transformation'!$B$425:$B$6424='Bin Analysis'!L6579,'Data Transformation'!$G$425:$G$6424),'Data Transformation'!$U$12)</f>
        <v>14</v>
      </c>
    </row>
    <row r="6580" spans="1:25" x14ac:dyDescent="0.45">
      <c r="A6580" s="14" t="s">
        <v>67</v>
      </c>
      <c r="B6580" t="s">
        <v>47</v>
      </c>
      <c r="C6580" t="s">
        <v>5</v>
      </c>
      <c r="D6580" t="s">
        <v>100</v>
      </c>
      <c r="E6580" t="s">
        <v>101</v>
      </c>
      <c r="F6580" t="s">
        <v>102</v>
      </c>
      <c r="G6580" t="s">
        <v>70</v>
      </c>
      <c r="H6580" t="s">
        <v>31</v>
      </c>
      <c r="I6580" t="s">
        <v>32</v>
      </c>
      <c r="J6580" t="s">
        <v>46</v>
      </c>
      <c r="K6580" s="14" t="s">
        <v>45</v>
      </c>
      <c r="M6580" s="14"/>
      <c r="X6580" s="2">
        <v>0</v>
      </c>
      <c r="Y6580" s="2">
        <v>4</v>
      </c>
    </row>
    <row r="6581" spans="1:25" x14ac:dyDescent="0.4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45">
      <c r="A6582" s="32">
        <f>IF(Weighting!$P$6&gt;0,B6582,"")</f>
        <v>0.3356747967</v>
      </c>
      <c r="B6582">
        <f>Weighting!$C$6</f>
        <v>0.3356747967</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10</v>
      </c>
      <c r="I6582">
        <f>H6582-H6581</f>
        <v>10</v>
      </c>
      <c r="J6582">
        <f>IF(I6582=0,0,1)</f>
        <v>1</v>
      </c>
      <c r="K6582">
        <f>J6582*Weighting!$W$6</f>
        <v>1</v>
      </c>
      <c r="M6582" s="14"/>
    </row>
    <row r="6583" spans="1:25" x14ac:dyDescent="0.45">
      <c r="A6583" s="32">
        <f>IF(Weighting!$P$7&gt;0,B6583,"")</f>
        <v>0.44134959340000002</v>
      </c>
      <c r="B6583">
        <f>Weighting!$C$7</f>
        <v>0.44134959340000002</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11</v>
      </c>
      <c r="I6583">
        <f t="shared" ref="I6583:I6601" si="823">H6583-H6582</f>
        <v>1</v>
      </c>
      <c r="J6583">
        <f>IF(I6583=0,0,1)</f>
        <v>1</v>
      </c>
      <c r="K6583">
        <f>J6583*Weighting!$W$7</f>
        <v>2</v>
      </c>
      <c r="M6583" s="14"/>
    </row>
    <row r="6584" spans="1:25" x14ac:dyDescent="0.45">
      <c r="A6584" s="32">
        <f>IF(Weighting!$P$8&gt;0,B6584,"")</f>
        <v>0.54702439010000004</v>
      </c>
      <c r="B6584">
        <f>Weighting!$C$8</f>
        <v>0.54702439010000004</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12</v>
      </c>
      <c r="I6584">
        <f t="shared" si="823"/>
        <v>1</v>
      </c>
      <c r="J6584">
        <f t="shared" ref="J6584:J6601" si="824">IF(I6584=0,0,1)</f>
        <v>1</v>
      </c>
      <c r="K6584">
        <f>J6584*Weighting!$W$8</f>
        <v>3</v>
      </c>
      <c r="M6584" s="14"/>
    </row>
    <row r="6585" spans="1:25" x14ac:dyDescent="0.45">
      <c r="A6585" s="32">
        <f>IF(Weighting!$P$9&gt;0,B6585,"")</f>
        <v>0.65269918680000005</v>
      </c>
      <c r="B6585" s="50">
        <f>Weighting!$C$9</f>
        <v>0.65269918680000005</v>
      </c>
      <c r="C6585">
        <f>Weighting!$F$9</f>
        <v>0</v>
      </c>
      <c r="D6585" t="b">
        <f>IF(C6585=1,'Data Transformation'!$G$3+0.5*'Data Transformation'!$W$25,IF(C6586=1,D6586-'Data Transformation'!$W$25,FALSE))</f>
        <v>0</v>
      </c>
      <c r="E6585" t="str">
        <f t="array" ref="E6585">IF(ISLOGICAL(D6585),"",FREQUENCY(IF('Data Transformation'!$B$425:$B$8425='Bin Analysis'!$B6579,'Data Transformation'!$G$425:$G$8425),D6585))</f>
        <v/>
      </c>
      <c r="F6585" t="str">
        <f t="shared" si="822"/>
        <v/>
      </c>
      <c r="G6585">
        <f>Weighting!$H$9</f>
        <v>0</v>
      </c>
      <c r="H6585">
        <f t="array" ref="H6585">FREQUENCY(IF('Data Transformation'!$B$4:$B$8425=B6579,'Data Transformation'!$G$4:$G$8425),'Bin Analysis'!$B6585)</f>
        <v>13</v>
      </c>
      <c r="I6585">
        <f t="shared" si="823"/>
        <v>1</v>
      </c>
      <c r="J6585">
        <f t="shared" si="824"/>
        <v>1</v>
      </c>
      <c r="K6585">
        <f>J6585*Weighting!$W$9</f>
        <v>3</v>
      </c>
      <c r="M6585" s="14"/>
    </row>
    <row r="6586" spans="1:25" x14ac:dyDescent="0.45">
      <c r="A6586" s="32">
        <f>IF(Weighting!$P$10&gt;0,B6586,"")</f>
        <v>0.75837398350000007</v>
      </c>
      <c r="B6586">
        <f>Weighting!$C$10</f>
        <v>0.75837398350000007</v>
      </c>
      <c r="C6586">
        <f>Weighting!$F$10</f>
        <v>0</v>
      </c>
      <c r="D6586" t="b">
        <f>IF(C6586=1,'Data Transformation'!$G$3+0.5*'Data Transformation'!$W$25,IF(C6587=1,D6587-'Data Transformation'!$W$25,FALSE))</f>
        <v>0</v>
      </c>
      <c r="E6586" t="str">
        <f t="array" ref="E6586">IF(ISLOGICAL(D6586),"",FREQUENCY(IF('Data Transformation'!$B$425:$B$8425='Bin Analysis'!$B6579,'Data Transformation'!$G$425:$G$8425),D6586))</f>
        <v/>
      </c>
      <c r="F6586" t="str">
        <f t="shared" si="822"/>
        <v/>
      </c>
      <c r="G6586">
        <f>Weighting!$H$10</f>
        <v>0</v>
      </c>
      <c r="H6586">
        <f t="array" ref="H6586">FREQUENCY(IF('Data Transformation'!$B$4:$B$8425=B6579,'Data Transformation'!$G$4:$G$8425),'Bin Analysis'!$B6586)</f>
        <v>14</v>
      </c>
      <c r="I6586">
        <f t="shared" si="823"/>
        <v>1</v>
      </c>
      <c r="J6586">
        <f t="shared" si="824"/>
        <v>1</v>
      </c>
      <c r="K6586">
        <f>J6586*Weighting!$W$10</f>
        <v>3</v>
      </c>
      <c r="M6586" s="14"/>
    </row>
    <row r="6587" spans="1:25" x14ac:dyDescent="0.45">
      <c r="A6587" s="32">
        <f>IF(Weighting!$P$11&gt;0,B6587,"")</f>
        <v>0.86404878020000009</v>
      </c>
      <c r="B6587">
        <f>Weighting!$C$11</f>
        <v>0.86404878020000009</v>
      </c>
      <c r="C6587">
        <f>Weighting!$F$11</f>
        <v>0</v>
      </c>
      <c r="D6587" t="b">
        <f>IF(C6587=1,'Data Transformation'!$G$3+0.5*'Data Transformation'!$W$25,IF(C6588=1,D6588-'Data Transformation'!$W$25,FALSE))</f>
        <v>0</v>
      </c>
      <c r="E6587" t="str">
        <f t="array" ref="E6587">IF(ISLOGICAL(D6587),"",FREQUENCY(IF('Data Transformation'!$B$425:$B$8425='Bin Analysis'!$B6579,'Data Transformation'!$G$425:$G$8425),D6587))</f>
        <v/>
      </c>
      <c r="F6587" t="str">
        <f t="shared" si="822"/>
        <v/>
      </c>
      <c r="G6587">
        <f>Weighting!$H$11</f>
        <v>0</v>
      </c>
      <c r="H6587">
        <f t="array" ref="H6587">FREQUENCY(IF('Data Transformation'!$B$4:$B$8425=B6579,'Data Transformation'!$G$4:$G$8425),'Bin Analysis'!$B6587)</f>
        <v>16</v>
      </c>
      <c r="I6587">
        <f t="shared" si="823"/>
        <v>2</v>
      </c>
      <c r="J6587">
        <f t="shared" si="824"/>
        <v>1</v>
      </c>
      <c r="K6587">
        <f>J6587*Weighting!$W$11</f>
        <v>3</v>
      </c>
      <c r="M6587" s="14"/>
    </row>
    <row r="6588" spans="1:25" x14ac:dyDescent="0.45">
      <c r="A6588" s="32">
        <f>IF(Weighting!$P$12&gt;0,B6588,"")</f>
        <v>0.96972357690000011</v>
      </c>
      <c r="B6588">
        <f>Weighting!$C$12</f>
        <v>0.96972357690000011</v>
      </c>
      <c r="C6588">
        <f>Weighting!$F$12</f>
        <v>0</v>
      </c>
      <c r="D6588">
        <f>IF(C6588=1,'Data Transformation'!$G$3+0.5*'Data Transformation'!$W$25,IF(C6589=1,D6589-'Data Transformation'!$W$25,FALSE))</f>
        <v>0.76999999999999991</v>
      </c>
      <c r="E6588">
        <f t="array" ref="E6588">IF(ISLOGICAL(D6588),"",FREQUENCY(IF('Data Transformation'!$B$425:$B$8425='Bin Analysis'!$B6579,'Data Transformation'!$G$425:$G$8425),D6588))</f>
        <v>14</v>
      </c>
      <c r="F6588" t="e">
        <f t="shared" si="822"/>
        <v>#VALUE!</v>
      </c>
      <c r="G6588">
        <f>Weighting!$H$12</f>
        <v>0</v>
      </c>
      <c r="H6588">
        <f t="array" ref="H6588">FREQUENCY(IF('Data Transformation'!$B$4:$B$8425=B6579,'Data Transformation'!$G$4:$G$8425),'Bin Analysis'!$B6588)</f>
        <v>17</v>
      </c>
      <c r="I6588">
        <f t="shared" si="823"/>
        <v>1</v>
      </c>
      <c r="J6588">
        <f t="shared" si="824"/>
        <v>1</v>
      </c>
      <c r="K6588">
        <f>J6588*Weighting!$W$12</f>
        <v>2</v>
      </c>
      <c r="M6588" s="14"/>
    </row>
    <row r="6589" spans="1:25" x14ac:dyDescent="0.45">
      <c r="A6589" s="32">
        <f>IF(Weighting!$P$13&gt;0,B6589,"")</f>
        <v>1.0753983736000001</v>
      </c>
      <c r="B6589">
        <f>Weighting!$C$13</f>
        <v>1.0753983736000001</v>
      </c>
      <c r="C6589">
        <f>Weighting!$F$13</f>
        <v>1</v>
      </c>
      <c r="D6589">
        <f>IF(C6589=1,'Data Transformation'!$G$3+0.5*'Data Transformation'!$W$25,IF(C6590=1,D6590-'Data Transformation'!$W$25,FALSE))</f>
        <v>1.17</v>
      </c>
      <c r="E6589">
        <f t="array" ref="E6589">IF(ISLOGICAL(D6589),"",FREQUENCY(IF('Data Transformation'!$B$425:$B$8425='Bin Analysis'!$B6579,'Data Transformation'!$G$425:$G$8425),D6589))</f>
        <v>18</v>
      </c>
      <c r="F6589">
        <f t="shared" si="822"/>
        <v>4</v>
      </c>
      <c r="G6589">
        <f>Weighting!$H$13</f>
        <v>0</v>
      </c>
      <c r="H6589">
        <f t="array" ref="H6589">FREQUENCY(IF('Data Transformation'!$B$4:$B$8425=B6579,'Data Transformation'!$G$4:$G$8425),'Bin Analysis'!$B6589)</f>
        <v>19</v>
      </c>
      <c r="I6589">
        <f t="shared" si="823"/>
        <v>2</v>
      </c>
      <c r="J6589">
        <f t="shared" si="824"/>
        <v>1</v>
      </c>
      <c r="K6589">
        <f>J6589*Weighting!$W$13</f>
        <v>1</v>
      </c>
      <c r="M6589" s="14"/>
    </row>
    <row r="6590" spans="1:25" x14ac:dyDescent="0.45">
      <c r="A6590" s="32">
        <f>IF(Weighting!$P$14&gt;0,B6590,"")</f>
        <v>1.1810731703000001</v>
      </c>
      <c r="B6590">
        <f>Weighting!$C$14</f>
        <v>1.1810731703000001</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19</v>
      </c>
      <c r="I6590">
        <f t="shared" si="823"/>
        <v>0</v>
      </c>
      <c r="J6590">
        <f t="shared" si="824"/>
        <v>0</v>
      </c>
      <c r="K6590">
        <f>J6590*Weighting!$W$14</f>
        <v>0</v>
      </c>
      <c r="M6590" s="14"/>
    </row>
    <row r="6591" spans="1:25" x14ac:dyDescent="0.45">
      <c r="A6591" s="32">
        <f>IF(Weighting!$P$15&gt;0,B6591,"")</f>
        <v>1.2867489670000001</v>
      </c>
      <c r="B6591">
        <f>Weighting!$C$15</f>
        <v>1.2867489670000001</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19</v>
      </c>
      <c r="I6591">
        <f t="shared" si="823"/>
        <v>0</v>
      </c>
      <c r="J6591">
        <f t="shared" si="824"/>
        <v>0</v>
      </c>
      <c r="K6591">
        <f>J6591*Weighting!$W$15</f>
        <v>0</v>
      </c>
      <c r="M6591" s="14"/>
    </row>
    <row r="6592" spans="1:25" x14ac:dyDescent="0.45">
      <c r="A6592" s="32" t="str">
        <f>IF(Weighting!$P$16&gt;0,B6592,"")</f>
        <v/>
      </c>
      <c r="B6592">
        <f>Weighting!$C$16</f>
        <v>1.3924227637000002</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19</v>
      </c>
      <c r="I6592">
        <f t="shared" si="823"/>
        <v>0</v>
      </c>
      <c r="J6592">
        <f t="shared" si="824"/>
        <v>0</v>
      </c>
      <c r="K6592">
        <f>J6592*Weighting!$W$16</f>
        <v>0</v>
      </c>
      <c r="M6592" s="14"/>
    </row>
    <row r="6593" spans="1:25" x14ac:dyDescent="0.45">
      <c r="A6593" s="32" t="str">
        <f>IF(Weighting!$P$17&gt;0,B6593,"")</f>
        <v/>
      </c>
      <c r="B6593">
        <f>Weighting!$C$17</f>
        <v>1.4980975604000002</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19</v>
      </c>
      <c r="I6593">
        <f t="shared" si="823"/>
        <v>0</v>
      </c>
      <c r="J6593">
        <f t="shared" si="824"/>
        <v>0</v>
      </c>
      <c r="K6593">
        <f>J6593*Weighting!$W$17</f>
        <v>0</v>
      </c>
      <c r="M6593" s="14"/>
    </row>
    <row r="6594" spans="1:25" x14ac:dyDescent="0.45">
      <c r="A6594" s="32" t="str">
        <f>IF(Weighting!$P$18&gt;0,B6594,"")</f>
        <v/>
      </c>
      <c r="B6594">
        <f>Weighting!$C$18</f>
        <v>1.6037723571000002</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19</v>
      </c>
      <c r="I6594">
        <f t="shared" si="823"/>
        <v>0</v>
      </c>
      <c r="J6594">
        <f t="shared" si="824"/>
        <v>0</v>
      </c>
      <c r="K6594">
        <f>J6594*Weighting!$W$18</f>
        <v>0</v>
      </c>
      <c r="M6594" s="14"/>
    </row>
    <row r="6595" spans="1:25" x14ac:dyDescent="0.45">
      <c r="A6595" s="32" t="str">
        <f>IF(Weighting!$P$19&gt;0,B6595,"")</f>
        <v/>
      </c>
      <c r="B6595">
        <f>Weighting!$C$19</f>
        <v>1.7094471538000002</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19</v>
      </c>
      <c r="I6595">
        <f t="shared" si="823"/>
        <v>0</v>
      </c>
      <c r="J6595">
        <f t="shared" si="824"/>
        <v>0</v>
      </c>
      <c r="K6595">
        <f>J6595*Weighting!$W$19</f>
        <v>0</v>
      </c>
      <c r="M6595" s="14"/>
    </row>
    <row r="6596" spans="1:25" x14ac:dyDescent="0.45">
      <c r="A6596" s="32" t="str">
        <f>IF(Weighting!$P$20&gt;0,B6596,"")</f>
        <v/>
      </c>
      <c r="B6596">
        <f>Weighting!$C$20</f>
        <v>1.8151219505000002</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19</v>
      </c>
      <c r="I6596">
        <f t="shared" si="823"/>
        <v>0</v>
      </c>
      <c r="J6596">
        <f t="shared" si="824"/>
        <v>0</v>
      </c>
      <c r="K6596">
        <f>J6596*Weighting!$W$20</f>
        <v>0</v>
      </c>
      <c r="M6596" s="14"/>
    </row>
    <row r="6597" spans="1:25" x14ac:dyDescent="0.45">
      <c r="A6597" s="32" t="str">
        <f>IF(Weighting!$P$21&gt;0,B6597,"")</f>
        <v/>
      </c>
      <c r="B6597">
        <f>Weighting!$C$21</f>
        <v>1.9207967472000003</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19</v>
      </c>
      <c r="I6597">
        <f t="shared" si="823"/>
        <v>0</v>
      </c>
      <c r="J6597">
        <f t="shared" si="824"/>
        <v>0</v>
      </c>
      <c r="K6597">
        <f>J6597*Weighting!$W$21</f>
        <v>0</v>
      </c>
      <c r="M6597" s="14"/>
    </row>
    <row r="6598" spans="1:25" x14ac:dyDescent="0.45">
      <c r="A6598" s="32" t="str">
        <f>IF(Weighting!$P$22&gt;0,B6598,"")</f>
        <v/>
      </c>
      <c r="B6598">
        <f>Weighting!$C$22</f>
        <v>2.0264715439000001</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19</v>
      </c>
      <c r="I6598">
        <f t="shared" si="823"/>
        <v>0</v>
      </c>
      <c r="J6598">
        <f t="shared" si="824"/>
        <v>0</v>
      </c>
      <c r="K6598">
        <f>J6598*Weighting!$W$22</f>
        <v>0</v>
      </c>
      <c r="M6598" s="14"/>
    </row>
    <row r="6599" spans="1:25" x14ac:dyDescent="0.45">
      <c r="A6599" s="32" t="str">
        <f>IF(Weighting!$P$23&gt;0,B6599,"")</f>
        <v/>
      </c>
      <c r="B6599">
        <f>Weighting!$C$23</f>
        <v>2.1321463405999999</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19</v>
      </c>
      <c r="I6599">
        <f t="shared" si="823"/>
        <v>0</v>
      </c>
      <c r="J6599">
        <f t="shared" si="824"/>
        <v>0</v>
      </c>
      <c r="K6599">
        <f>J6599*Weighting!$W$23</f>
        <v>0</v>
      </c>
      <c r="M6599" s="14"/>
    </row>
    <row r="6600" spans="1:25" x14ac:dyDescent="0.45">
      <c r="A6600" s="32" t="str">
        <f>IF(Weighting!$P$24&gt;0,B6600,"")</f>
        <v/>
      </c>
      <c r="B6600">
        <f>Weighting!$C$24</f>
        <v>2.2378211372999997</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19</v>
      </c>
      <c r="I6600">
        <f t="shared" si="823"/>
        <v>0</v>
      </c>
      <c r="J6600">
        <f t="shared" si="824"/>
        <v>0</v>
      </c>
      <c r="K6600">
        <f>J6600*Weighting!$W$24</f>
        <v>0</v>
      </c>
      <c r="M6600" s="14"/>
    </row>
    <row r="6601" spans="1:25" x14ac:dyDescent="0.45">
      <c r="A6601" s="32" t="str">
        <f>IF(Weighting!$P$25&gt;0,B6601,"")</f>
        <v/>
      </c>
      <c r="B6601">
        <f>Weighting!$C$25</f>
        <v>2.3434959339999994</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19</v>
      </c>
      <c r="I6601">
        <f t="shared" si="823"/>
        <v>0</v>
      </c>
      <c r="J6601">
        <f t="shared" si="824"/>
        <v>0</v>
      </c>
      <c r="K6601">
        <f>J6601*Weighting!$W$25</f>
        <v>0</v>
      </c>
      <c r="M6601" s="14"/>
    </row>
    <row r="6602" spans="1:25" x14ac:dyDescent="0.45">
      <c r="A6602" s="32"/>
      <c r="M6602" s="14"/>
      <c r="N6602" s="57"/>
    </row>
    <row r="6603" spans="1:25" ht="23.15" x14ac:dyDescent="0.6">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19</v>
      </c>
      <c r="N6603" s="27">
        <f>IF('Input and Summary Results'!$J$16="minimum",'Bin Analysis'!X6604/(M6603-1),'Bin Analysis'!Y6603/('Bin Analysis'!M6603-1))</f>
        <v>0</v>
      </c>
      <c r="O6603" s="27">
        <f>IF(M6603=FALSE,NA(),(VLOOKUP(1,C6606:K6625,4,FALSE))/(M6603-1))</f>
        <v>0.1111111111111111</v>
      </c>
      <c r="P6603" s="27">
        <f>IF(M6603=FALSE,NA(),SUM(J6606:J6625)/Weighting!$S$5)</f>
        <v>0.7</v>
      </c>
      <c r="Q6603" s="27">
        <f>IF(M6603=FALSE,NA(),SUM(K6606:K6625)/Weighting!$S$6)</f>
        <v>0.65217391304347827</v>
      </c>
      <c r="R6603" s="27">
        <f>IF(M6603=FALSE,NA(),(VLOOKUP(1,G6606:K6625,3,FALSE))/(M6603-1))</f>
        <v>0.72222222222222221</v>
      </c>
      <c r="S6603" s="22" t="str">
        <f>IF(M6603=FALSE,NA(),IF(SUM(J6606:J6625)=2,"yes","no"))</f>
        <v>no</v>
      </c>
      <c r="X6603" s="2" cm="2">
        <f t="array" ref="X6603:X6604">FREQUENCY(IF('Data Transformation'!$B$425:$B$6424='Bin Analysis'!L6603,'Data Transformation'!$G$425:$G$6424),'Data Transformation'!$U$11)</f>
        <v>18</v>
      </c>
      <c r="Y6603" s="2" cm="2">
        <f t="array" ref="Y6603:Y6604">FREQUENCY(IF('Data Transformation'!$B$425:$B$6424='Bin Analysis'!L6603,'Data Transformation'!$G$425:$G$6424),'Data Transformation'!$U$12)</f>
        <v>16</v>
      </c>
    </row>
    <row r="6604" spans="1:25" x14ac:dyDescent="0.45">
      <c r="A6604" s="14" t="s">
        <v>67</v>
      </c>
      <c r="B6604" t="s">
        <v>47</v>
      </c>
      <c r="C6604" t="s">
        <v>5</v>
      </c>
      <c r="D6604" t="s">
        <v>100</v>
      </c>
      <c r="E6604" t="s">
        <v>101</v>
      </c>
      <c r="F6604" t="s">
        <v>102</v>
      </c>
      <c r="G6604" t="s">
        <v>70</v>
      </c>
      <c r="H6604" t="s">
        <v>31</v>
      </c>
      <c r="I6604" t="s">
        <v>32</v>
      </c>
      <c r="J6604" t="s">
        <v>46</v>
      </c>
      <c r="K6604" s="14" t="s">
        <v>45</v>
      </c>
      <c r="M6604" s="14"/>
      <c r="X6604" s="2">
        <v>0</v>
      </c>
      <c r="Y6604" s="2">
        <v>2</v>
      </c>
    </row>
    <row r="6605" spans="1:25" x14ac:dyDescent="0.4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45">
      <c r="A6606" s="32">
        <f>IF(Weighting!$P$6&gt;0,B6606,"")</f>
        <v>0.3356747967</v>
      </c>
      <c r="B6606">
        <f>Weighting!$C$6</f>
        <v>0.3356747967</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13</v>
      </c>
      <c r="I6606">
        <f>H6606-H6605</f>
        <v>13</v>
      </c>
      <c r="J6606">
        <f>IF(I6606=0,0,1)</f>
        <v>1</v>
      </c>
      <c r="K6606">
        <f>J6606*Weighting!$W$6</f>
        <v>1</v>
      </c>
      <c r="M6606" s="14"/>
    </row>
    <row r="6607" spans="1:25" x14ac:dyDescent="0.45">
      <c r="A6607" s="32">
        <f>IF(Weighting!$P$7&gt;0,B6607,"")</f>
        <v>0.44134959340000002</v>
      </c>
      <c r="B6607">
        <f>Weighting!$C$7</f>
        <v>0.44134959340000002</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14</v>
      </c>
      <c r="I6607">
        <f t="shared" ref="I6607:I6625" si="826">H6607-H6606</f>
        <v>1</v>
      </c>
      <c r="J6607">
        <f>IF(I6607=0,0,1)</f>
        <v>1</v>
      </c>
      <c r="K6607">
        <f>J6607*Weighting!$W$7</f>
        <v>2</v>
      </c>
      <c r="M6607" s="14"/>
    </row>
    <row r="6608" spans="1:25" x14ac:dyDescent="0.45">
      <c r="A6608" s="32">
        <f>IF(Weighting!$P$8&gt;0,B6608,"")</f>
        <v>0.54702439010000004</v>
      </c>
      <c r="B6608">
        <f>Weighting!$C$8</f>
        <v>0.54702439010000004</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14</v>
      </c>
      <c r="I6608">
        <f t="shared" si="826"/>
        <v>0</v>
      </c>
      <c r="J6608">
        <f t="shared" ref="J6608:J6625" si="827">IF(I6608=0,0,1)</f>
        <v>0</v>
      </c>
      <c r="K6608">
        <f>J6608*Weighting!$W$8</f>
        <v>0</v>
      </c>
      <c r="M6608" s="14"/>
    </row>
    <row r="6609" spans="1:13" x14ac:dyDescent="0.45">
      <c r="A6609" s="32">
        <f>IF(Weighting!$P$9&gt;0,B6609,"")</f>
        <v>0.65269918680000005</v>
      </c>
      <c r="B6609" s="50">
        <f>Weighting!$C$9</f>
        <v>0.65269918680000005</v>
      </c>
      <c r="C6609">
        <f>Weighting!$F$9</f>
        <v>0</v>
      </c>
      <c r="D6609" t="b">
        <f>IF(C6609=1,'Data Transformation'!$G$3+0.5*'Data Transformation'!$W$25,IF(C6610=1,D6610-'Data Transformation'!$W$25,FALSE))</f>
        <v>0</v>
      </c>
      <c r="E6609" t="str">
        <f t="array" ref="E6609">IF(ISLOGICAL(D6609),"",FREQUENCY(IF('Data Transformation'!$B$425:$B$8425='Bin Analysis'!$B6603,'Data Transformation'!$G$425:$G$8425),D6609))</f>
        <v/>
      </c>
      <c r="F6609" t="str">
        <f t="shared" si="825"/>
        <v/>
      </c>
      <c r="G6609">
        <f>Weighting!$H$9</f>
        <v>0</v>
      </c>
      <c r="H6609">
        <f t="array" ref="H6609">FREQUENCY(IF('Data Transformation'!$B$4:$B$8425=B6603,'Data Transformation'!$G$4:$G$8425),'Bin Analysis'!$B6609)</f>
        <v>15</v>
      </c>
      <c r="I6609">
        <f t="shared" si="826"/>
        <v>1</v>
      </c>
      <c r="J6609">
        <f t="shared" si="827"/>
        <v>1</v>
      </c>
      <c r="K6609">
        <f>J6609*Weighting!$W$9</f>
        <v>3</v>
      </c>
      <c r="M6609" s="14"/>
    </row>
    <row r="6610" spans="1:13" x14ac:dyDescent="0.45">
      <c r="A6610" s="32">
        <f>IF(Weighting!$P$10&gt;0,B6610,"")</f>
        <v>0.75837398350000007</v>
      </c>
      <c r="B6610">
        <f>Weighting!$C$10</f>
        <v>0.75837398350000007</v>
      </c>
      <c r="C6610">
        <f>Weighting!$F$10</f>
        <v>0</v>
      </c>
      <c r="D6610" t="b">
        <f>IF(C6610=1,'Data Transformation'!$G$3+0.5*'Data Transformation'!$W$25,IF(C6611=1,D6611-'Data Transformation'!$W$25,FALSE))</f>
        <v>0</v>
      </c>
      <c r="E6610" t="str">
        <f t="array" ref="E6610">IF(ISLOGICAL(D6610),"",FREQUENCY(IF('Data Transformation'!$B$425:$B$8425='Bin Analysis'!$B6603,'Data Transformation'!$G$425:$G$8425),D6610))</f>
        <v/>
      </c>
      <c r="F6610" t="str">
        <f t="shared" si="825"/>
        <v/>
      </c>
      <c r="G6610">
        <f>Weighting!$H$10</f>
        <v>0</v>
      </c>
      <c r="H6610">
        <f t="array" ref="H6610">FREQUENCY(IF('Data Transformation'!$B$4:$B$8425=B6603,'Data Transformation'!$G$4:$G$8425),'Bin Analysis'!$B6610)</f>
        <v>16</v>
      </c>
      <c r="I6610">
        <f t="shared" si="826"/>
        <v>1</v>
      </c>
      <c r="J6610">
        <f t="shared" si="827"/>
        <v>1</v>
      </c>
      <c r="K6610">
        <f>J6610*Weighting!$W$10</f>
        <v>3</v>
      </c>
      <c r="M6610" s="14"/>
    </row>
    <row r="6611" spans="1:13" x14ac:dyDescent="0.45">
      <c r="A6611" s="32">
        <f>IF(Weighting!$P$11&gt;0,B6611,"")</f>
        <v>0.86404878020000009</v>
      </c>
      <c r="B6611">
        <f>Weighting!$C$11</f>
        <v>0.86404878020000009</v>
      </c>
      <c r="C6611">
        <f>Weighting!$F$11</f>
        <v>0</v>
      </c>
      <c r="D6611" t="b">
        <f>IF(C6611=1,'Data Transformation'!$G$3+0.5*'Data Transformation'!$W$25,IF(C6612=1,D6612-'Data Transformation'!$W$25,FALSE))</f>
        <v>0</v>
      </c>
      <c r="E6611" t="str">
        <f t="array" ref="E6611">IF(ISLOGICAL(D6611),"",FREQUENCY(IF('Data Transformation'!$B$425:$B$8425='Bin Analysis'!$B6603,'Data Transformation'!$G$425:$G$8425),D6611))</f>
        <v/>
      </c>
      <c r="F6611" t="str">
        <f t="shared" si="825"/>
        <v/>
      </c>
      <c r="G6611">
        <f>Weighting!$H$11</f>
        <v>0</v>
      </c>
      <c r="H6611">
        <f t="array" ref="H6611">FREQUENCY(IF('Data Transformation'!$B$4:$B$8425=B6603,'Data Transformation'!$G$4:$G$8425),'Bin Analysis'!$B6611)</f>
        <v>17</v>
      </c>
      <c r="I6611">
        <f t="shared" si="826"/>
        <v>1</v>
      </c>
      <c r="J6611">
        <f t="shared" si="827"/>
        <v>1</v>
      </c>
      <c r="K6611">
        <f>J6611*Weighting!$W$11</f>
        <v>3</v>
      </c>
      <c r="M6611" s="14"/>
    </row>
    <row r="6612" spans="1:13" x14ac:dyDescent="0.45">
      <c r="A6612" s="32">
        <f>IF(Weighting!$P$12&gt;0,B6612,"")</f>
        <v>0.96972357690000011</v>
      </c>
      <c r="B6612">
        <f>Weighting!$C$12</f>
        <v>0.96972357690000011</v>
      </c>
      <c r="C6612">
        <f>Weighting!$F$12</f>
        <v>0</v>
      </c>
      <c r="D6612">
        <f>IF(C6612=1,'Data Transformation'!$G$3+0.5*'Data Transformation'!$W$25,IF(C6613=1,D6613-'Data Transformation'!$W$25,FALSE))</f>
        <v>0.76999999999999991</v>
      </c>
      <c r="E6612">
        <f t="array" ref="E6612">IF(ISLOGICAL(D6612),"",FREQUENCY(IF('Data Transformation'!$B$425:$B$8425='Bin Analysis'!$B6603,'Data Transformation'!$G$425:$G$8425),D6612))</f>
        <v>16</v>
      </c>
      <c r="F6612" t="e">
        <f t="shared" si="825"/>
        <v>#VALUE!</v>
      </c>
      <c r="G6612">
        <f>Weighting!$H$12</f>
        <v>0</v>
      </c>
      <c r="H6612">
        <f t="array" ref="H6612">FREQUENCY(IF('Data Transformation'!$B$4:$B$8425=B6603,'Data Transformation'!$G$4:$G$8425),'Bin Analysis'!$B6612)</f>
        <v>18</v>
      </c>
      <c r="I6612">
        <f t="shared" si="826"/>
        <v>1</v>
      </c>
      <c r="J6612">
        <f t="shared" si="827"/>
        <v>1</v>
      </c>
      <c r="K6612">
        <f>J6612*Weighting!$W$12</f>
        <v>2</v>
      </c>
      <c r="M6612" s="14"/>
    </row>
    <row r="6613" spans="1:13" x14ac:dyDescent="0.45">
      <c r="A6613" s="32">
        <f>IF(Weighting!$P$13&gt;0,B6613,"")</f>
        <v>1.0753983736000001</v>
      </c>
      <c r="B6613">
        <f>Weighting!$C$13</f>
        <v>1.0753983736000001</v>
      </c>
      <c r="C6613">
        <f>Weighting!$F$13</f>
        <v>1</v>
      </c>
      <c r="D6613">
        <f>IF(C6613=1,'Data Transformation'!$G$3+0.5*'Data Transformation'!$W$25,IF(C6614=1,D6614-'Data Transformation'!$W$25,FALSE))</f>
        <v>1.17</v>
      </c>
      <c r="E6613">
        <f t="array" ref="E6613">IF(ISLOGICAL(D6613),"",FREQUENCY(IF('Data Transformation'!$B$425:$B$8425='Bin Analysis'!$B6603,'Data Transformation'!$G$425:$G$8425),D6613))</f>
        <v>18</v>
      </c>
      <c r="F6613">
        <f t="shared" si="825"/>
        <v>2</v>
      </c>
      <c r="G6613">
        <f>Weighting!$H$13</f>
        <v>0</v>
      </c>
      <c r="H6613">
        <f t="array" ref="H6613">FREQUENCY(IF('Data Transformation'!$B$4:$B$8425=B6603,'Data Transformation'!$G$4:$G$8425),'Bin Analysis'!$B6613)</f>
        <v>19</v>
      </c>
      <c r="I6613">
        <f t="shared" si="826"/>
        <v>1</v>
      </c>
      <c r="J6613">
        <f t="shared" si="827"/>
        <v>1</v>
      </c>
      <c r="K6613">
        <f>J6613*Weighting!$W$13</f>
        <v>1</v>
      </c>
      <c r="M6613" s="14"/>
    </row>
    <row r="6614" spans="1:13" x14ac:dyDescent="0.45">
      <c r="A6614" s="32">
        <f>IF(Weighting!$P$14&gt;0,B6614,"")</f>
        <v>1.1810731703000001</v>
      </c>
      <c r="B6614">
        <f>Weighting!$C$14</f>
        <v>1.1810731703000001</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19</v>
      </c>
      <c r="I6614">
        <f t="shared" si="826"/>
        <v>0</v>
      </c>
      <c r="J6614">
        <f t="shared" si="827"/>
        <v>0</v>
      </c>
      <c r="K6614">
        <f>J6614*Weighting!$W$14</f>
        <v>0</v>
      </c>
      <c r="M6614" s="14"/>
    </row>
    <row r="6615" spans="1:13" x14ac:dyDescent="0.45">
      <c r="A6615" s="32">
        <f>IF(Weighting!$P$15&gt;0,B6615,"")</f>
        <v>1.2867489670000001</v>
      </c>
      <c r="B6615">
        <f>Weighting!$C$15</f>
        <v>1.2867489670000001</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19</v>
      </c>
      <c r="I6615">
        <f t="shared" si="826"/>
        <v>0</v>
      </c>
      <c r="J6615">
        <f t="shared" si="827"/>
        <v>0</v>
      </c>
      <c r="K6615">
        <f>J6615*Weighting!$W$15</f>
        <v>0</v>
      </c>
      <c r="M6615" s="14"/>
    </row>
    <row r="6616" spans="1:13" x14ac:dyDescent="0.45">
      <c r="A6616" s="32" t="str">
        <f>IF(Weighting!$P$16&gt;0,B6616,"")</f>
        <v/>
      </c>
      <c r="B6616">
        <f>Weighting!$C$16</f>
        <v>1.3924227637000002</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19</v>
      </c>
      <c r="I6616">
        <f t="shared" si="826"/>
        <v>0</v>
      </c>
      <c r="J6616">
        <f t="shared" si="827"/>
        <v>0</v>
      </c>
      <c r="K6616">
        <f>J6616*Weighting!$W$16</f>
        <v>0</v>
      </c>
      <c r="M6616" s="14"/>
    </row>
    <row r="6617" spans="1:13" x14ac:dyDescent="0.45">
      <c r="A6617" s="32" t="str">
        <f>IF(Weighting!$P$17&gt;0,B6617,"")</f>
        <v/>
      </c>
      <c r="B6617">
        <f>Weighting!$C$17</f>
        <v>1.4980975604000002</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19</v>
      </c>
      <c r="I6617">
        <f t="shared" si="826"/>
        <v>0</v>
      </c>
      <c r="J6617">
        <f t="shared" si="827"/>
        <v>0</v>
      </c>
      <c r="K6617">
        <f>J6617*Weighting!$W$17</f>
        <v>0</v>
      </c>
      <c r="M6617" s="14"/>
    </row>
    <row r="6618" spans="1:13" x14ac:dyDescent="0.45">
      <c r="A6618" s="32" t="str">
        <f>IF(Weighting!$P$18&gt;0,B6618,"")</f>
        <v/>
      </c>
      <c r="B6618">
        <f>Weighting!$C$18</f>
        <v>1.6037723571000002</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19</v>
      </c>
      <c r="I6618">
        <f t="shared" si="826"/>
        <v>0</v>
      </c>
      <c r="J6618">
        <f t="shared" si="827"/>
        <v>0</v>
      </c>
      <c r="K6618">
        <f>J6618*Weighting!$W$18</f>
        <v>0</v>
      </c>
      <c r="M6618" s="14"/>
    </row>
    <row r="6619" spans="1:13" x14ac:dyDescent="0.45">
      <c r="A6619" s="32" t="str">
        <f>IF(Weighting!$P$19&gt;0,B6619,"")</f>
        <v/>
      </c>
      <c r="B6619">
        <f>Weighting!$C$19</f>
        <v>1.7094471538000002</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19</v>
      </c>
      <c r="I6619">
        <f t="shared" si="826"/>
        <v>0</v>
      </c>
      <c r="J6619">
        <f t="shared" si="827"/>
        <v>0</v>
      </c>
      <c r="K6619">
        <f>J6619*Weighting!$W$19</f>
        <v>0</v>
      </c>
      <c r="M6619" s="14"/>
    </row>
    <row r="6620" spans="1:13" x14ac:dyDescent="0.45">
      <c r="A6620" s="32" t="str">
        <f>IF(Weighting!$P$20&gt;0,B6620,"")</f>
        <v/>
      </c>
      <c r="B6620">
        <f>Weighting!$C$20</f>
        <v>1.8151219505000002</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19</v>
      </c>
      <c r="I6620">
        <f t="shared" si="826"/>
        <v>0</v>
      </c>
      <c r="J6620">
        <f t="shared" si="827"/>
        <v>0</v>
      </c>
      <c r="K6620">
        <f>J6620*Weighting!$W$20</f>
        <v>0</v>
      </c>
      <c r="M6620" s="14"/>
    </row>
    <row r="6621" spans="1:13" x14ac:dyDescent="0.45">
      <c r="A6621" s="32" t="str">
        <f>IF(Weighting!$P$21&gt;0,B6621,"")</f>
        <v/>
      </c>
      <c r="B6621">
        <f>Weighting!$C$21</f>
        <v>1.9207967472000003</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19</v>
      </c>
      <c r="I6621">
        <f t="shared" si="826"/>
        <v>0</v>
      </c>
      <c r="J6621">
        <f t="shared" si="827"/>
        <v>0</v>
      </c>
      <c r="K6621">
        <f>J6621*Weighting!$W$21</f>
        <v>0</v>
      </c>
      <c r="M6621" s="14"/>
    </row>
    <row r="6622" spans="1:13" x14ac:dyDescent="0.45">
      <c r="A6622" s="32" t="str">
        <f>IF(Weighting!$P$22&gt;0,B6622,"")</f>
        <v/>
      </c>
      <c r="B6622">
        <f>Weighting!$C$22</f>
        <v>2.0264715439000001</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19</v>
      </c>
      <c r="I6622">
        <f t="shared" si="826"/>
        <v>0</v>
      </c>
      <c r="J6622">
        <f t="shared" si="827"/>
        <v>0</v>
      </c>
      <c r="K6622">
        <f>J6622*Weighting!$W$22</f>
        <v>0</v>
      </c>
      <c r="M6622" s="14"/>
    </row>
    <row r="6623" spans="1:13" x14ac:dyDescent="0.45">
      <c r="A6623" s="32" t="str">
        <f>IF(Weighting!$P$23&gt;0,B6623,"")</f>
        <v/>
      </c>
      <c r="B6623">
        <f>Weighting!$C$23</f>
        <v>2.1321463405999999</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19</v>
      </c>
      <c r="I6623">
        <f t="shared" si="826"/>
        <v>0</v>
      </c>
      <c r="J6623">
        <f t="shared" si="827"/>
        <v>0</v>
      </c>
      <c r="K6623">
        <f>J6623*Weighting!$W$23</f>
        <v>0</v>
      </c>
      <c r="M6623" s="14"/>
    </row>
    <row r="6624" spans="1:13" x14ac:dyDescent="0.45">
      <c r="A6624" s="32" t="str">
        <f>IF(Weighting!$P$24&gt;0,B6624,"")</f>
        <v/>
      </c>
      <c r="B6624">
        <f>Weighting!$C$24</f>
        <v>2.2378211372999997</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19</v>
      </c>
      <c r="I6624">
        <f t="shared" si="826"/>
        <v>0</v>
      </c>
      <c r="J6624">
        <f t="shared" si="827"/>
        <v>0</v>
      </c>
      <c r="K6624">
        <f>J6624*Weighting!$W$24</f>
        <v>0</v>
      </c>
      <c r="M6624" s="14"/>
    </row>
    <row r="6625" spans="1:25" x14ac:dyDescent="0.45">
      <c r="A6625" s="32" t="str">
        <f>IF(Weighting!$P$25&gt;0,B6625,"")</f>
        <v/>
      </c>
      <c r="B6625">
        <f>Weighting!$C$25</f>
        <v>2.3434959339999994</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19</v>
      </c>
      <c r="I6625">
        <f t="shared" si="826"/>
        <v>0</v>
      </c>
      <c r="J6625">
        <f t="shared" si="827"/>
        <v>0</v>
      </c>
      <c r="K6625">
        <f>J6625*Weighting!$W$25</f>
        <v>0</v>
      </c>
      <c r="M6625" s="14"/>
    </row>
    <row r="6626" spans="1:25" x14ac:dyDescent="0.45">
      <c r="O6626"/>
      <c r="P6626"/>
      <c r="Q6626"/>
      <c r="R6626"/>
    </row>
    <row r="6627" spans="1:25" ht="23.15" x14ac:dyDescent="0.6">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19</v>
      </c>
      <c r="N6627" s="27">
        <f>IF('Input and Summary Results'!$J$16="minimum",'Bin Analysis'!X6628/(M6627-1),'Bin Analysis'!Y6627/('Bin Analysis'!M6627-1))</f>
        <v>0</v>
      </c>
      <c r="O6627" s="27">
        <f>IF(M6627=FALSE,NA(),(VLOOKUP(1,C6630:K6649,4,FALSE))/(M6627-1))</f>
        <v>0.1111111111111111</v>
      </c>
      <c r="P6627" s="27">
        <f>IF(M6627=FALSE,NA(),SUM(J6630:J6649)/Weighting!$S$5)</f>
        <v>0.5</v>
      </c>
      <c r="Q6627" s="27">
        <f>IF(M6627=FALSE,NA(),SUM(K6630:K6649)/Weighting!$S$6)</f>
        <v>0.43478260869565216</v>
      </c>
      <c r="R6627" s="27">
        <f>IF(M6627=FALSE,NA(),(VLOOKUP(1,G6630:K6649,3,FALSE))/(M6627-1))</f>
        <v>0.83333333333333337</v>
      </c>
      <c r="S6627" s="22" t="str">
        <f>IF(M6627=FALSE,NA(),IF(SUM(J6630:J6649)=2,"yes","no"))</f>
        <v>no</v>
      </c>
      <c r="X6627" s="2" cm="2">
        <f t="array" ref="X6627:X6628">FREQUENCY(IF('Data Transformation'!$B$425:$B$6424='Bin Analysis'!L6627,'Data Transformation'!$G$425:$G$6424),'Data Transformation'!$U$11)</f>
        <v>18</v>
      </c>
      <c r="Y6627" s="2" cm="2">
        <f t="array" ref="Y6627:Y6628">FREQUENCY(IF('Data Transformation'!$B$425:$B$6424='Bin Analysis'!L6627,'Data Transformation'!$G$425:$G$6424),'Data Transformation'!$U$12)</f>
        <v>16</v>
      </c>
    </row>
    <row r="6628" spans="1:25" x14ac:dyDescent="0.45">
      <c r="A6628" s="14" t="s">
        <v>67</v>
      </c>
      <c r="B6628" t="s">
        <v>47</v>
      </c>
      <c r="C6628" t="s">
        <v>5</v>
      </c>
      <c r="D6628" t="s">
        <v>100</v>
      </c>
      <c r="E6628" t="s">
        <v>101</v>
      </c>
      <c r="F6628" t="s">
        <v>102</v>
      </c>
      <c r="G6628" t="s">
        <v>70</v>
      </c>
      <c r="H6628" t="s">
        <v>31</v>
      </c>
      <c r="I6628" t="s">
        <v>32</v>
      </c>
      <c r="J6628" t="s">
        <v>46</v>
      </c>
      <c r="K6628" s="14" t="s">
        <v>45</v>
      </c>
      <c r="M6628" s="14"/>
      <c r="X6628" s="2">
        <v>0</v>
      </c>
      <c r="Y6628" s="2">
        <v>2</v>
      </c>
    </row>
    <row r="6629" spans="1:25" x14ac:dyDescent="0.4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45">
      <c r="A6630" s="32">
        <f>IF(Weighting!$P$6&gt;0,B6630,"")</f>
        <v>0.3356747967</v>
      </c>
      <c r="B6630">
        <f>Weighting!$C$6</f>
        <v>0.3356747967</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15</v>
      </c>
      <c r="I6630">
        <f>H6630-H6629</f>
        <v>15</v>
      </c>
      <c r="J6630">
        <f>IF(I6630=0,0,1)</f>
        <v>1</v>
      </c>
      <c r="K6630">
        <f>J6630*Weighting!$W$6</f>
        <v>1</v>
      </c>
      <c r="M6630" s="14"/>
    </row>
    <row r="6631" spans="1:25" x14ac:dyDescent="0.45">
      <c r="A6631" s="32">
        <f>IF(Weighting!$P$7&gt;0,B6631,"")</f>
        <v>0.44134959340000002</v>
      </c>
      <c r="B6631">
        <f>Weighting!$C$7</f>
        <v>0.44134959340000002</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15</v>
      </c>
      <c r="I6631">
        <f t="shared" ref="I6631:I6649" si="829">H6631-H6630</f>
        <v>0</v>
      </c>
      <c r="J6631">
        <f>IF(I6631=0,0,1)</f>
        <v>0</v>
      </c>
      <c r="K6631">
        <f>J6631*Weighting!$W$7</f>
        <v>0</v>
      </c>
      <c r="M6631" s="14"/>
    </row>
    <row r="6632" spans="1:25" x14ac:dyDescent="0.45">
      <c r="A6632" s="32">
        <f>IF(Weighting!$P$8&gt;0,B6632,"")</f>
        <v>0.54702439010000004</v>
      </c>
      <c r="B6632">
        <f>Weighting!$C$8</f>
        <v>0.54702439010000004</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16</v>
      </c>
      <c r="I6632">
        <f t="shared" si="829"/>
        <v>1</v>
      </c>
      <c r="J6632">
        <f t="shared" ref="J6632:J6649" si="830">IF(I6632=0,0,1)</f>
        <v>1</v>
      </c>
      <c r="K6632">
        <f>J6632*Weighting!$W$8</f>
        <v>3</v>
      </c>
      <c r="M6632" s="14"/>
    </row>
    <row r="6633" spans="1:25" x14ac:dyDescent="0.45">
      <c r="A6633" s="32">
        <f>IF(Weighting!$P$9&gt;0,B6633,"")</f>
        <v>0.65269918680000005</v>
      </c>
      <c r="B6633" s="50">
        <f>Weighting!$C$9</f>
        <v>0.65269918680000005</v>
      </c>
      <c r="C6633">
        <f>Weighting!$F$9</f>
        <v>0</v>
      </c>
      <c r="D6633" t="b">
        <f>IF(C6633=1,'Data Transformation'!$G$3+0.5*'Data Transformation'!$W$25,IF(C6634=1,D6634-'Data Transformation'!$W$25,FALSE))</f>
        <v>0</v>
      </c>
      <c r="E6633" t="str">
        <f t="array" ref="E6633">IF(ISLOGICAL(D6633),"",FREQUENCY(IF('Data Transformation'!$B$425:$B$8425='Bin Analysis'!$B6627,'Data Transformation'!$G$425:$G$8425),D6633))</f>
        <v/>
      </c>
      <c r="F6633" t="str">
        <f t="shared" si="828"/>
        <v/>
      </c>
      <c r="G6633">
        <f>Weighting!$H$9</f>
        <v>0</v>
      </c>
      <c r="H6633">
        <f t="array" ref="H6633">FREQUENCY(IF('Data Transformation'!$B$4:$B$8425=B6627,'Data Transformation'!$G$4:$G$8425),'Bin Analysis'!$B6633)</f>
        <v>16</v>
      </c>
      <c r="I6633">
        <f t="shared" si="829"/>
        <v>0</v>
      </c>
      <c r="J6633">
        <f t="shared" si="830"/>
        <v>0</v>
      </c>
      <c r="K6633">
        <f>J6633*Weighting!$W$9</f>
        <v>0</v>
      </c>
      <c r="M6633" s="14"/>
    </row>
    <row r="6634" spans="1:25" x14ac:dyDescent="0.45">
      <c r="A6634" s="32">
        <f>IF(Weighting!$P$10&gt;0,B6634,"")</f>
        <v>0.75837398350000007</v>
      </c>
      <c r="B6634">
        <f>Weighting!$C$10</f>
        <v>0.75837398350000007</v>
      </c>
      <c r="C6634">
        <f>Weighting!$F$10</f>
        <v>0</v>
      </c>
      <c r="D6634" t="b">
        <f>IF(C6634=1,'Data Transformation'!$G$3+0.5*'Data Transformation'!$W$25,IF(C6635=1,D6635-'Data Transformation'!$W$25,FALSE))</f>
        <v>0</v>
      </c>
      <c r="E6634" t="str">
        <f t="array" ref="E6634">IF(ISLOGICAL(D6634),"",FREQUENCY(IF('Data Transformation'!$B$425:$B$8425='Bin Analysis'!$B6627,'Data Transformation'!$G$425:$G$8425),D6634))</f>
        <v/>
      </c>
      <c r="F6634" t="str">
        <f t="shared" si="828"/>
        <v/>
      </c>
      <c r="G6634">
        <f>Weighting!$H$10</f>
        <v>0</v>
      </c>
      <c r="H6634">
        <f t="array" ref="H6634">FREQUENCY(IF('Data Transformation'!$B$4:$B$8425=B6627,'Data Transformation'!$G$4:$G$8425),'Bin Analysis'!$B6634)</f>
        <v>16</v>
      </c>
      <c r="I6634">
        <f t="shared" si="829"/>
        <v>0</v>
      </c>
      <c r="J6634">
        <f t="shared" si="830"/>
        <v>0</v>
      </c>
      <c r="K6634">
        <f>J6634*Weighting!$W$10</f>
        <v>0</v>
      </c>
      <c r="M6634" s="14"/>
    </row>
    <row r="6635" spans="1:25" x14ac:dyDescent="0.45">
      <c r="A6635" s="32">
        <f>IF(Weighting!$P$11&gt;0,B6635,"")</f>
        <v>0.86404878020000009</v>
      </c>
      <c r="B6635">
        <f>Weighting!$C$11</f>
        <v>0.86404878020000009</v>
      </c>
      <c r="C6635">
        <f>Weighting!$F$11</f>
        <v>0</v>
      </c>
      <c r="D6635" t="b">
        <f>IF(C6635=1,'Data Transformation'!$G$3+0.5*'Data Transformation'!$W$25,IF(C6636=1,D6636-'Data Transformation'!$W$25,FALSE))</f>
        <v>0</v>
      </c>
      <c r="E6635" t="str">
        <f t="array" ref="E6635">IF(ISLOGICAL(D6635),"",FREQUENCY(IF('Data Transformation'!$B$425:$B$8425='Bin Analysis'!$B6627,'Data Transformation'!$G$425:$G$8425),D6635))</f>
        <v/>
      </c>
      <c r="F6635" t="str">
        <f t="shared" si="828"/>
        <v/>
      </c>
      <c r="G6635">
        <f>Weighting!$H$11</f>
        <v>0</v>
      </c>
      <c r="H6635">
        <f t="array" ref="H6635">FREQUENCY(IF('Data Transformation'!$B$4:$B$8425=B6627,'Data Transformation'!$G$4:$G$8425),'Bin Analysis'!$B6635)</f>
        <v>17</v>
      </c>
      <c r="I6635">
        <f t="shared" si="829"/>
        <v>1</v>
      </c>
      <c r="J6635">
        <f t="shared" si="830"/>
        <v>1</v>
      </c>
      <c r="K6635">
        <f>J6635*Weighting!$W$11</f>
        <v>3</v>
      </c>
      <c r="M6635" s="14"/>
    </row>
    <row r="6636" spans="1:25" x14ac:dyDescent="0.45">
      <c r="A6636" s="32">
        <f>IF(Weighting!$P$12&gt;0,B6636,"")</f>
        <v>0.96972357690000011</v>
      </c>
      <c r="B6636">
        <f>Weighting!$C$12</f>
        <v>0.96972357690000011</v>
      </c>
      <c r="C6636">
        <f>Weighting!$F$12</f>
        <v>0</v>
      </c>
      <c r="D6636">
        <f>IF(C6636=1,'Data Transformation'!$G$3+0.5*'Data Transformation'!$W$25,IF(C6637=1,D6637-'Data Transformation'!$W$25,FALSE))</f>
        <v>0.76999999999999991</v>
      </c>
      <c r="E6636">
        <f t="array" ref="E6636">IF(ISLOGICAL(D6636),"",FREQUENCY(IF('Data Transformation'!$B$425:$B$8425='Bin Analysis'!$B6627,'Data Transformation'!$G$425:$G$8425),D6636))</f>
        <v>16</v>
      </c>
      <c r="F6636" t="e">
        <f t="shared" si="828"/>
        <v>#VALUE!</v>
      </c>
      <c r="G6636">
        <f>Weighting!$H$12</f>
        <v>0</v>
      </c>
      <c r="H6636">
        <f t="array" ref="H6636">FREQUENCY(IF('Data Transformation'!$B$4:$B$8425=B6627,'Data Transformation'!$G$4:$G$8425),'Bin Analysis'!$B6636)</f>
        <v>18</v>
      </c>
      <c r="I6636">
        <f t="shared" si="829"/>
        <v>1</v>
      </c>
      <c r="J6636">
        <f t="shared" si="830"/>
        <v>1</v>
      </c>
      <c r="K6636">
        <f>J6636*Weighting!$W$12</f>
        <v>2</v>
      </c>
      <c r="M6636" s="14"/>
    </row>
    <row r="6637" spans="1:25" x14ac:dyDescent="0.45">
      <c r="A6637" s="32">
        <f>IF(Weighting!$P$13&gt;0,B6637,"")</f>
        <v>1.0753983736000001</v>
      </c>
      <c r="B6637">
        <f>Weighting!$C$13</f>
        <v>1.0753983736000001</v>
      </c>
      <c r="C6637">
        <f>Weighting!$F$13</f>
        <v>1</v>
      </c>
      <c r="D6637">
        <f>IF(C6637=1,'Data Transformation'!$G$3+0.5*'Data Transformation'!$W$25,IF(C6638=1,D6638-'Data Transformation'!$W$25,FALSE))</f>
        <v>1.17</v>
      </c>
      <c r="E6637">
        <f t="array" ref="E6637">IF(ISLOGICAL(D6637),"",FREQUENCY(IF('Data Transformation'!$B$425:$B$8425='Bin Analysis'!$B6627,'Data Transformation'!$G$425:$G$8425),D6637))</f>
        <v>18</v>
      </c>
      <c r="F6637">
        <f t="shared" si="828"/>
        <v>2</v>
      </c>
      <c r="G6637">
        <f>Weighting!$H$13</f>
        <v>0</v>
      </c>
      <c r="H6637">
        <f t="array" ref="H6637">FREQUENCY(IF('Data Transformation'!$B$4:$B$8425=B6627,'Data Transformation'!$G$4:$G$8425),'Bin Analysis'!$B6637)</f>
        <v>19</v>
      </c>
      <c r="I6637">
        <f t="shared" si="829"/>
        <v>1</v>
      </c>
      <c r="J6637">
        <f t="shared" si="830"/>
        <v>1</v>
      </c>
      <c r="K6637">
        <f>J6637*Weighting!$W$13</f>
        <v>1</v>
      </c>
      <c r="M6637" s="14"/>
    </row>
    <row r="6638" spans="1:25" x14ac:dyDescent="0.45">
      <c r="A6638" s="32">
        <f>IF(Weighting!$P$14&gt;0,B6638,"")</f>
        <v>1.1810731703000001</v>
      </c>
      <c r="B6638">
        <f>Weighting!$C$14</f>
        <v>1.1810731703000001</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19</v>
      </c>
      <c r="I6638">
        <f t="shared" si="829"/>
        <v>0</v>
      </c>
      <c r="J6638">
        <f t="shared" si="830"/>
        <v>0</v>
      </c>
      <c r="K6638">
        <f>J6638*Weighting!$W$14</f>
        <v>0</v>
      </c>
      <c r="M6638" s="14"/>
    </row>
    <row r="6639" spans="1:25" x14ac:dyDescent="0.45">
      <c r="A6639" s="32">
        <f>IF(Weighting!$P$15&gt;0,B6639,"")</f>
        <v>1.2867489670000001</v>
      </c>
      <c r="B6639">
        <f>Weighting!$C$15</f>
        <v>1.2867489670000001</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19</v>
      </c>
      <c r="I6639">
        <f t="shared" si="829"/>
        <v>0</v>
      </c>
      <c r="J6639">
        <f t="shared" si="830"/>
        <v>0</v>
      </c>
      <c r="K6639">
        <f>J6639*Weighting!$W$15</f>
        <v>0</v>
      </c>
      <c r="M6639" s="14"/>
    </row>
    <row r="6640" spans="1:25" x14ac:dyDescent="0.45">
      <c r="A6640" s="32" t="str">
        <f>IF(Weighting!$P$16&gt;0,B6640,"")</f>
        <v/>
      </c>
      <c r="B6640">
        <f>Weighting!$C$16</f>
        <v>1.3924227637000002</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19</v>
      </c>
      <c r="I6640">
        <f t="shared" si="829"/>
        <v>0</v>
      </c>
      <c r="J6640">
        <f t="shared" si="830"/>
        <v>0</v>
      </c>
      <c r="K6640">
        <f>J6640*Weighting!$W$16</f>
        <v>0</v>
      </c>
      <c r="M6640" s="14"/>
    </row>
    <row r="6641" spans="1:25" x14ac:dyDescent="0.45">
      <c r="A6641" s="32" t="str">
        <f>IF(Weighting!$P$17&gt;0,B6641,"")</f>
        <v/>
      </c>
      <c r="B6641">
        <f>Weighting!$C$17</f>
        <v>1.4980975604000002</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19</v>
      </c>
      <c r="I6641">
        <f t="shared" si="829"/>
        <v>0</v>
      </c>
      <c r="J6641">
        <f t="shared" si="830"/>
        <v>0</v>
      </c>
      <c r="K6641">
        <f>J6641*Weighting!$W$17</f>
        <v>0</v>
      </c>
      <c r="M6641" s="14"/>
    </row>
    <row r="6642" spans="1:25" x14ac:dyDescent="0.45">
      <c r="A6642" s="32" t="str">
        <f>IF(Weighting!$P$18&gt;0,B6642,"")</f>
        <v/>
      </c>
      <c r="B6642">
        <f>Weighting!$C$18</f>
        <v>1.6037723571000002</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19</v>
      </c>
      <c r="I6642">
        <f t="shared" si="829"/>
        <v>0</v>
      </c>
      <c r="J6642">
        <f t="shared" si="830"/>
        <v>0</v>
      </c>
      <c r="K6642">
        <f>J6642*Weighting!$W$18</f>
        <v>0</v>
      </c>
      <c r="M6642" s="14"/>
    </row>
    <row r="6643" spans="1:25" x14ac:dyDescent="0.45">
      <c r="A6643" s="32" t="str">
        <f>IF(Weighting!$P$19&gt;0,B6643,"")</f>
        <v/>
      </c>
      <c r="B6643">
        <f>Weighting!$C$19</f>
        <v>1.7094471538000002</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19</v>
      </c>
      <c r="I6643">
        <f t="shared" si="829"/>
        <v>0</v>
      </c>
      <c r="J6643">
        <f t="shared" si="830"/>
        <v>0</v>
      </c>
      <c r="K6643">
        <f>J6643*Weighting!$W$19</f>
        <v>0</v>
      </c>
      <c r="M6643" s="14"/>
    </row>
    <row r="6644" spans="1:25" x14ac:dyDescent="0.45">
      <c r="A6644" s="32" t="str">
        <f>IF(Weighting!$P$20&gt;0,B6644,"")</f>
        <v/>
      </c>
      <c r="B6644">
        <f>Weighting!$C$20</f>
        <v>1.8151219505000002</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19</v>
      </c>
      <c r="I6644">
        <f t="shared" si="829"/>
        <v>0</v>
      </c>
      <c r="J6644">
        <f t="shared" si="830"/>
        <v>0</v>
      </c>
      <c r="K6644">
        <f>J6644*Weighting!$W$20</f>
        <v>0</v>
      </c>
      <c r="M6644" s="14"/>
    </row>
    <row r="6645" spans="1:25" x14ac:dyDescent="0.45">
      <c r="A6645" s="32" t="str">
        <f>IF(Weighting!$P$21&gt;0,B6645,"")</f>
        <v/>
      </c>
      <c r="B6645">
        <f>Weighting!$C$21</f>
        <v>1.9207967472000003</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19</v>
      </c>
      <c r="I6645">
        <f t="shared" si="829"/>
        <v>0</v>
      </c>
      <c r="J6645">
        <f t="shared" si="830"/>
        <v>0</v>
      </c>
      <c r="K6645">
        <f>J6645*Weighting!$W$21</f>
        <v>0</v>
      </c>
      <c r="M6645" s="14"/>
    </row>
    <row r="6646" spans="1:25" x14ac:dyDescent="0.45">
      <c r="A6646" s="32" t="str">
        <f>IF(Weighting!$P$22&gt;0,B6646,"")</f>
        <v/>
      </c>
      <c r="B6646">
        <f>Weighting!$C$22</f>
        <v>2.0264715439000001</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19</v>
      </c>
      <c r="I6646">
        <f t="shared" si="829"/>
        <v>0</v>
      </c>
      <c r="J6646">
        <f t="shared" si="830"/>
        <v>0</v>
      </c>
      <c r="K6646">
        <f>J6646*Weighting!$W$22</f>
        <v>0</v>
      </c>
      <c r="M6646" s="14"/>
    </row>
    <row r="6647" spans="1:25" x14ac:dyDescent="0.45">
      <c r="A6647" s="32" t="str">
        <f>IF(Weighting!$P$23&gt;0,B6647,"")</f>
        <v/>
      </c>
      <c r="B6647">
        <f>Weighting!$C$23</f>
        <v>2.1321463405999999</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19</v>
      </c>
      <c r="I6647">
        <f t="shared" si="829"/>
        <v>0</v>
      </c>
      <c r="J6647">
        <f t="shared" si="830"/>
        <v>0</v>
      </c>
      <c r="K6647">
        <f>J6647*Weighting!$W$23</f>
        <v>0</v>
      </c>
      <c r="M6647" s="14"/>
    </row>
    <row r="6648" spans="1:25" x14ac:dyDescent="0.45">
      <c r="A6648" s="32" t="str">
        <f>IF(Weighting!$P$24&gt;0,B6648,"")</f>
        <v/>
      </c>
      <c r="B6648">
        <f>Weighting!$C$24</f>
        <v>2.2378211372999997</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19</v>
      </c>
      <c r="I6648">
        <f t="shared" si="829"/>
        <v>0</v>
      </c>
      <c r="J6648">
        <f t="shared" si="830"/>
        <v>0</v>
      </c>
      <c r="K6648">
        <f>J6648*Weighting!$W$24</f>
        <v>0</v>
      </c>
      <c r="M6648" s="14"/>
    </row>
    <row r="6649" spans="1:25" x14ac:dyDescent="0.45">
      <c r="A6649" s="32" t="str">
        <f>IF(Weighting!$P$25&gt;0,B6649,"")</f>
        <v/>
      </c>
      <c r="B6649">
        <f>Weighting!$C$25</f>
        <v>2.3434959339999994</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19</v>
      </c>
      <c r="I6649">
        <f t="shared" si="829"/>
        <v>0</v>
      </c>
      <c r="J6649">
        <f t="shared" si="830"/>
        <v>0</v>
      </c>
      <c r="K6649">
        <f>J6649*Weighting!$W$25</f>
        <v>0</v>
      </c>
      <c r="M6649" s="14"/>
    </row>
    <row r="6650" spans="1:25" x14ac:dyDescent="0.45">
      <c r="O6650"/>
      <c r="P6650"/>
      <c r="Q6650"/>
      <c r="R6650"/>
    </row>
    <row r="6651" spans="1:25" ht="23.15" x14ac:dyDescent="0.6">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19</v>
      </c>
      <c r="N6651" s="27">
        <f>IF('Input and Summary Results'!$J$16="minimum",'Bin Analysis'!X6652/(M6651-1),'Bin Analysis'!Y6651/('Bin Analysis'!M6651-1))</f>
        <v>0</v>
      </c>
      <c r="O6651" s="27">
        <f>IF(M6651=FALSE,NA(),(VLOOKUP(1,C6654:K6673,4,FALSE))/(M6651-1))</f>
        <v>0.5</v>
      </c>
      <c r="P6651" s="27">
        <f>IF(M6651=FALSE,NA(),SUM(J6654:J6673)/Weighting!$S$5)</f>
        <v>0.8</v>
      </c>
      <c r="Q6651" s="27">
        <f>IF(M6651=FALSE,NA(),SUM(K6654:K6673)/Weighting!$S$6)</f>
        <v>0.73913043478260865</v>
      </c>
      <c r="R6651" s="27">
        <f>IF(M6651=FALSE,NA(),(VLOOKUP(1,G6654:K6673,3,FALSE))/(M6651-1))</f>
        <v>0.16666666666666666</v>
      </c>
      <c r="S6651" s="22" t="str">
        <f>IF(M6651=FALSE,NA(),IF(SUM(J6654:J6673)=2,"yes","no"))</f>
        <v>no</v>
      </c>
      <c r="X6651" s="2" cm="2">
        <f t="array" ref="X6651:X6652">FREQUENCY(IF('Data Transformation'!$B$425:$B$6424='Bin Analysis'!L6651,'Data Transformation'!$G$425:$G$6424),'Data Transformation'!$U$11)</f>
        <v>18</v>
      </c>
      <c r="Y6651" s="2" cm="2">
        <f t="array" ref="Y6651:Y6652">FREQUENCY(IF('Data Transformation'!$B$425:$B$6424='Bin Analysis'!L6651,'Data Transformation'!$G$425:$G$6424),'Data Transformation'!$U$12)</f>
        <v>9</v>
      </c>
    </row>
    <row r="6652" spans="1:25" x14ac:dyDescent="0.45">
      <c r="A6652" s="14" t="s">
        <v>67</v>
      </c>
      <c r="B6652" t="s">
        <v>47</v>
      </c>
      <c r="C6652" t="s">
        <v>5</v>
      </c>
      <c r="D6652" t="s">
        <v>100</v>
      </c>
      <c r="E6652" t="s">
        <v>101</v>
      </c>
      <c r="F6652" t="s">
        <v>102</v>
      </c>
      <c r="G6652" t="s">
        <v>70</v>
      </c>
      <c r="H6652" t="s">
        <v>31</v>
      </c>
      <c r="I6652" t="s">
        <v>32</v>
      </c>
      <c r="J6652" t="s">
        <v>46</v>
      </c>
      <c r="K6652" s="14" t="s">
        <v>45</v>
      </c>
      <c r="M6652" s="14"/>
      <c r="X6652" s="2">
        <v>0</v>
      </c>
      <c r="Y6652" s="2">
        <v>9</v>
      </c>
    </row>
    <row r="6653" spans="1:25" x14ac:dyDescent="0.4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45">
      <c r="A6654" s="32">
        <f>IF(Weighting!$P$6&gt;0,B6654,"")</f>
        <v>0.3356747967</v>
      </c>
      <c r="B6654">
        <f>Weighting!$C$6</f>
        <v>0.3356747967</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3</v>
      </c>
      <c r="I6654">
        <f>H6654-H6653</f>
        <v>3</v>
      </c>
      <c r="J6654">
        <f>IF(I6654=0,0,1)</f>
        <v>1</v>
      </c>
      <c r="K6654">
        <f>J6654*Weighting!$W$6</f>
        <v>1</v>
      </c>
      <c r="M6654" s="14"/>
    </row>
    <row r="6655" spans="1:25" x14ac:dyDescent="0.45">
      <c r="A6655" s="32">
        <f>IF(Weighting!$P$7&gt;0,B6655,"")</f>
        <v>0.44134959340000002</v>
      </c>
      <c r="B6655">
        <f>Weighting!$C$7</f>
        <v>0.44134959340000002</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1</v>
      </c>
      <c r="J6655">
        <f>IF(I6655=0,0,1)</f>
        <v>1</v>
      </c>
      <c r="K6655">
        <f>J6655*Weighting!$W$7</f>
        <v>2</v>
      </c>
      <c r="M6655" s="14"/>
    </row>
    <row r="6656" spans="1:25" x14ac:dyDescent="0.45">
      <c r="A6656" s="32">
        <f>IF(Weighting!$P$8&gt;0,B6656,"")</f>
        <v>0.54702439010000004</v>
      </c>
      <c r="B6656">
        <f>Weighting!$C$8</f>
        <v>0.54702439010000004</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6</v>
      </c>
      <c r="I6656">
        <f t="shared" si="832"/>
        <v>2</v>
      </c>
      <c r="J6656">
        <f t="shared" ref="J6656:J6673" si="833">IF(I6656=0,0,1)</f>
        <v>1</v>
      </c>
      <c r="K6656">
        <f>J6656*Weighting!$W$8</f>
        <v>3</v>
      </c>
      <c r="M6656" s="14"/>
    </row>
    <row r="6657" spans="1:13" x14ac:dyDescent="0.45">
      <c r="A6657" s="32">
        <f>IF(Weighting!$P$9&gt;0,B6657,"")</f>
        <v>0.65269918680000005</v>
      </c>
      <c r="B6657" s="50">
        <f>Weighting!$C$9</f>
        <v>0.65269918680000005</v>
      </c>
      <c r="C6657">
        <f>Weighting!$F$9</f>
        <v>0</v>
      </c>
      <c r="D6657" t="b">
        <f>IF(C6657=1,'Data Transformation'!$G$3+0.5*'Data Transformation'!$W$25,IF(C6658=1,D6658-'Data Transformation'!$W$25,FALSE))</f>
        <v>0</v>
      </c>
      <c r="E6657" t="str">
        <f t="array" ref="E6657">IF(ISLOGICAL(D6657),"",FREQUENCY(IF('Data Transformation'!$B$425:$B$8425='Bin Analysis'!$B6651,'Data Transformation'!$G$425:$G$8425),D6657))</f>
        <v/>
      </c>
      <c r="F6657" t="str">
        <f t="shared" si="831"/>
        <v/>
      </c>
      <c r="G6657">
        <f>Weighting!$H$9</f>
        <v>0</v>
      </c>
      <c r="H6657">
        <f t="array" ref="H6657">FREQUENCY(IF('Data Transformation'!$B$4:$B$8425=B6651,'Data Transformation'!$G$4:$G$8425),'Bin Analysis'!$B6657)</f>
        <v>7</v>
      </c>
      <c r="I6657">
        <f t="shared" si="832"/>
        <v>1</v>
      </c>
      <c r="J6657">
        <f t="shared" si="833"/>
        <v>1</v>
      </c>
      <c r="K6657">
        <f>J6657*Weighting!$W$9</f>
        <v>3</v>
      </c>
      <c r="M6657" s="14"/>
    </row>
    <row r="6658" spans="1:13" x14ac:dyDescent="0.45">
      <c r="A6658" s="32">
        <f>IF(Weighting!$P$10&gt;0,B6658,"")</f>
        <v>0.75837398350000007</v>
      </c>
      <c r="B6658">
        <f>Weighting!$C$10</f>
        <v>0.75837398350000007</v>
      </c>
      <c r="C6658">
        <f>Weighting!$F$10</f>
        <v>0</v>
      </c>
      <c r="D6658" t="b">
        <f>IF(C6658=1,'Data Transformation'!$G$3+0.5*'Data Transformation'!$W$25,IF(C6659=1,D6659-'Data Transformation'!$W$25,FALSE))</f>
        <v>0</v>
      </c>
      <c r="E6658" t="str">
        <f t="array" ref="E6658">IF(ISLOGICAL(D6658),"",FREQUENCY(IF('Data Transformation'!$B$425:$B$8425='Bin Analysis'!$B6651,'Data Transformation'!$G$425:$G$8425),D6658))</f>
        <v/>
      </c>
      <c r="F6658" t="str">
        <f t="shared" si="831"/>
        <v/>
      </c>
      <c r="G6658">
        <f>Weighting!$H$10</f>
        <v>0</v>
      </c>
      <c r="H6658">
        <f t="array" ref="H6658">FREQUENCY(IF('Data Transformation'!$B$4:$B$8425=B6651,'Data Transformation'!$G$4:$G$8425),'Bin Analysis'!$B6658)</f>
        <v>9</v>
      </c>
      <c r="I6658">
        <f t="shared" si="832"/>
        <v>2</v>
      </c>
      <c r="J6658">
        <f t="shared" si="833"/>
        <v>1</v>
      </c>
      <c r="K6658">
        <f>J6658*Weighting!$W$10</f>
        <v>3</v>
      </c>
      <c r="M6658" s="14"/>
    </row>
    <row r="6659" spans="1:13" x14ac:dyDescent="0.45">
      <c r="A6659" s="32">
        <f>IF(Weighting!$P$11&gt;0,B6659,"")</f>
        <v>0.86404878020000009</v>
      </c>
      <c r="B6659">
        <f>Weighting!$C$11</f>
        <v>0.86404878020000009</v>
      </c>
      <c r="C6659">
        <f>Weighting!$F$11</f>
        <v>0</v>
      </c>
      <c r="D6659" t="b">
        <f>IF(C6659=1,'Data Transformation'!$G$3+0.5*'Data Transformation'!$W$25,IF(C6660=1,D6660-'Data Transformation'!$W$25,FALSE))</f>
        <v>0</v>
      </c>
      <c r="E6659" t="str">
        <f t="array" ref="E6659">IF(ISLOGICAL(D6659),"",FREQUENCY(IF('Data Transformation'!$B$425:$B$8425='Bin Analysis'!$B6651,'Data Transformation'!$G$425:$G$8425),D6659))</f>
        <v/>
      </c>
      <c r="F6659" t="str">
        <f t="shared" si="831"/>
        <v/>
      </c>
      <c r="G6659">
        <f>Weighting!$H$11</f>
        <v>0</v>
      </c>
      <c r="H6659">
        <f t="array" ref="H6659">FREQUENCY(IF('Data Transformation'!$B$4:$B$8425=B6651,'Data Transformation'!$G$4:$G$8425),'Bin Analysis'!$B6659)</f>
        <v>9</v>
      </c>
      <c r="I6659">
        <f t="shared" si="832"/>
        <v>0</v>
      </c>
      <c r="J6659">
        <f t="shared" si="833"/>
        <v>0</v>
      </c>
      <c r="K6659">
        <f>J6659*Weighting!$W$11</f>
        <v>0</v>
      </c>
      <c r="M6659" s="14"/>
    </row>
    <row r="6660" spans="1:13" x14ac:dyDescent="0.45">
      <c r="A6660" s="32">
        <f>IF(Weighting!$P$12&gt;0,B6660,"")</f>
        <v>0.96972357690000011</v>
      </c>
      <c r="B6660">
        <f>Weighting!$C$12</f>
        <v>0.96972357690000011</v>
      </c>
      <c r="C6660">
        <f>Weighting!$F$12</f>
        <v>0</v>
      </c>
      <c r="D6660">
        <f>IF(C6660=1,'Data Transformation'!$G$3+0.5*'Data Transformation'!$W$25,IF(C6661=1,D6661-'Data Transformation'!$W$25,FALSE))</f>
        <v>0.76999999999999991</v>
      </c>
      <c r="E6660">
        <f t="array" ref="E6660">IF(ISLOGICAL(D6660),"",FREQUENCY(IF('Data Transformation'!$B$425:$B$8425='Bin Analysis'!$B6651,'Data Transformation'!$G$425:$G$8425),D6660))</f>
        <v>9</v>
      </c>
      <c r="F6660" t="e">
        <f t="shared" si="831"/>
        <v>#VALUE!</v>
      </c>
      <c r="G6660">
        <f>Weighting!$H$12</f>
        <v>0</v>
      </c>
      <c r="H6660">
        <f t="array" ref="H6660">FREQUENCY(IF('Data Transformation'!$B$4:$B$8425=B6651,'Data Transformation'!$G$4:$G$8425),'Bin Analysis'!$B6660)</f>
        <v>13</v>
      </c>
      <c r="I6660">
        <f t="shared" si="832"/>
        <v>4</v>
      </c>
      <c r="J6660">
        <f t="shared" si="833"/>
        <v>1</v>
      </c>
      <c r="K6660">
        <f>J6660*Weighting!$W$12</f>
        <v>2</v>
      </c>
      <c r="M6660" s="14"/>
    </row>
    <row r="6661" spans="1:13" x14ac:dyDescent="0.45">
      <c r="A6661" s="32">
        <f>IF(Weighting!$P$13&gt;0,B6661,"")</f>
        <v>1.0753983736000001</v>
      </c>
      <c r="B6661">
        <f>Weighting!$C$13</f>
        <v>1.0753983736000001</v>
      </c>
      <c r="C6661">
        <f>Weighting!$F$13</f>
        <v>1</v>
      </c>
      <c r="D6661">
        <f>IF(C6661=1,'Data Transformation'!$G$3+0.5*'Data Transformation'!$W$25,IF(C6662=1,D6662-'Data Transformation'!$W$25,FALSE))</f>
        <v>1.17</v>
      </c>
      <c r="E6661">
        <f t="array" ref="E6661">IF(ISLOGICAL(D6661),"",FREQUENCY(IF('Data Transformation'!$B$425:$B$8425='Bin Analysis'!$B6651,'Data Transformation'!$G$425:$G$8425),D6661))</f>
        <v>18</v>
      </c>
      <c r="F6661">
        <f t="shared" si="831"/>
        <v>9</v>
      </c>
      <c r="G6661">
        <f>Weighting!$H$13</f>
        <v>0</v>
      </c>
      <c r="H6661">
        <f t="array" ref="H6661">FREQUENCY(IF('Data Transformation'!$B$4:$B$8425=B6651,'Data Transformation'!$G$4:$G$8425),'Bin Analysis'!$B6661)</f>
        <v>17</v>
      </c>
      <c r="I6661">
        <f t="shared" si="832"/>
        <v>4</v>
      </c>
      <c r="J6661">
        <f t="shared" si="833"/>
        <v>1</v>
      </c>
      <c r="K6661">
        <f>J6661*Weighting!$W$13</f>
        <v>1</v>
      </c>
      <c r="M6661" s="14"/>
    </row>
    <row r="6662" spans="1:13" x14ac:dyDescent="0.45">
      <c r="A6662" s="32">
        <f>IF(Weighting!$P$14&gt;0,B6662,"")</f>
        <v>1.1810731703000001</v>
      </c>
      <c r="B6662">
        <f>Weighting!$C$14</f>
        <v>1.1810731703000001</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19</v>
      </c>
      <c r="I6662">
        <f t="shared" si="832"/>
        <v>2</v>
      </c>
      <c r="J6662">
        <f t="shared" si="833"/>
        <v>1</v>
      </c>
      <c r="K6662">
        <f>J6662*Weighting!$W$14</f>
        <v>2</v>
      </c>
      <c r="M6662" s="14"/>
    </row>
    <row r="6663" spans="1:13" x14ac:dyDescent="0.45">
      <c r="A6663" s="32">
        <f>IF(Weighting!$P$15&gt;0,B6663,"")</f>
        <v>1.2867489670000001</v>
      </c>
      <c r="B6663">
        <f>Weighting!$C$15</f>
        <v>1.2867489670000001</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19</v>
      </c>
      <c r="I6663">
        <f t="shared" si="832"/>
        <v>0</v>
      </c>
      <c r="J6663">
        <f t="shared" si="833"/>
        <v>0</v>
      </c>
      <c r="K6663">
        <f>J6663*Weighting!$W$15</f>
        <v>0</v>
      </c>
      <c r="M6663" s="14"/>
    </row>
    <row r="6664" spans="1:13" x14ac:dyDescent="0.45">
      <c r="A6664" s="32" t="str">
        <f>IF(Weighting!$P$16&gt;0,B6664,"")</f>
        <v/>
      </c>
      <c r="B6664">
        <f>Weighting!$C$16</f>
        <v>1.3924227637000002</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19</v>
      </c>
      <c r="I6664">
        <f t="shared" si="832"/>
        <v>0</v>
      </c>
      <c r="J6664">
        <f t="shared" si="833"/>
        <v>0</v>
      </c>
      <c r="K6664">
        <f>J6664*Weighting!$W$16</f>
        <v>0</v>
      </c>
      <c r="M6664" s="14"/>
    </row>
    <row r="6665" spans="1:13" x14ac:dyDescent="0.45">
      <c r="A6665" s="32" t="str">
        <f>IF(Weighting!$P$17&gt;0,B6665,"")</f>
        <v/>
      </c>
      <c r="B6665">
        <f>Weighting!$C$17</f>
        <v>1.4980975604000002</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19</v>
      </c>
      <c r="I6665">
        <f t="shared" si="832"/>
        <v>0</v>
      </c>
      <c r="J6665">
        <f t="shared" si="833"/>
        <v>0</v>
      </c>
      <c r="K6665">
        <f>J6665*Weighting!$W$17</f>
        <v>0</v>
      </c>
      <c r="M6665" s="14"/>
    </row>
    <row r="6666" spans="1:13" x14ac:dyDescent="0.45">
      <c r="A6666" s="32" t="str">
        <f>IF(Weighting!$P$18&gt;0,B6666,"")</f>
        <v/>
      </c>
      <c r="B6666">
        <f>Weighting!$C$18</f>
        <v>1.6037723571000002</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19</v>
      </c>
      <c r="I6666">
        <f t="shared" si="832"/>
        <v>0</v>
      </c>
      <c r="J6666">
        <f t="shared" si="833"/>
        <v>0</v>
      </c>
      <c r="K6666">
        <f>J6666*Weighting!$W$18</f>
        <v>0</v>
      </c>
      <c r="M6666" s="14"/>
    </row>
    <row r="6667" spans="1:13" x14ac:dyDescent="0.45">
      <c r="A6667" s="32" t="str">
        <f>IF(Weighting!$P$19&gt;0,B6667,"")</f>
        <v/>
      </c>
      <c r="B6667">
        <f>Weighting!$C$19</f>
        <v>1.7094471538000002</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19</v>
      </c>
      <c r="I6667">
        <f t="shared" si="832"/>
        <v>0</v>
      </c>
      <c r="J6667">
        <f t="shared" si="833"/>
        <v>0</v>
      </c>
      <c r="K6667">
        <f>J6667*Weighting!$W$19</f>
        <v>0</v>
      </c>
      <c r="M6667" s="14"/>
    </row>
    <row r="6668" spans="1:13" x14ac:dyDescent="0.45">
      <c r="A6668" s="32" t="str">
        <f>IF(Weighting!$P$20&gt;0,B6668,"")</f>
        <v/>
      </c>
      <c r="B6668">
        <f>Weighting!$C$20</f>
        <v>1.8151219505000002</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19</v>
      </c>
      <c r="I6668">
        <f t="shared" si="832"/>
        <v>0</v>
      </c>
      <c r="J6668">
        <f t="shared" si="833"/>
        <v>0</v>
      </c>
      <c r="K6668">
        <f>J6668*Weighting!$W$20</f>
        <v>0</v>
      </c>
      <c r="M6668" s="14"/>
    </row>
    <row r="6669" spans="1:13" x14ac:dyDescent="0.45">
      <c r="A6669" s="32" t="str">
        <f>IF(Weighting!$P$21&gt;0,B6669,"")</f>
        <v/>
      </c>
      <c r="B6669">
        <f>Weighting!$C$21</f>
        <v>1.9207967472000003</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19</v>
      </c>
      <c r="I6669">
        <f t="shared" si="832"/>
        <v>0</v>
      </c>
      <c r="J6669">
        <f t="shared" si="833"/>
        <v>0</v>
      </c>
      <c r="K6669">
        <f>J6669*Weighting!$W$21</f>
        <v>0</v>
      </c>
      <c r="M6669" s="14"/>
    </row>
    <row r="6670" spans="1:13" x14ac:dyDescent="0.45">
      <c r="A6670" s="32" t="str">
        <f>IF(Weighting!$P$22&gt;0,B6670,"")</f>
        <v/>
      </c>
      <c r="B6670">
        <f>Weighting!$C$22</f>
        <v>2.0264715439000001</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19</v>
      </c>
      <c r="I6670">
        <f t="shared" si="832"/>
        <v>0</v>
      </c>
      <c r="J6670">
        <f t="shared" si="833"/>
        <v>0</v>
      </c>
      <c r="K6670">
        <f>J6670*Weighting!$W$22</f>
        <v>0</v>
      </c>
      <c r="M6670" s="14"/>
    </row>
    <row r="6671" spans="1:13" x14ac:dyDescent="0.45">
      <c r="A6671" s="32" t="str">
        <f>IF(Weighting!$P$23&gt;0,B6671,"")</f>
        <v/>
      </c>
      <c r="B6671">
        <f>Weighting!$C$23</f>
        <v>2.1321463405999999</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19</v>
      </c>
      <c r="I6671">
        <f t="shared" si="832"/>
        <v>0</v>
      </c>
      <c r="J6671">
        <f t="shared" si="833"/>
        <v>0</v>
      </c>
      <c r="K6671">
        <f>J6671*Weighting!$W$23</f>
        <v>0</v>
      </c>
      <c r="M6671" s="14"/>
    </row>
    <row r="6672" spans="1:13" x14ac:dyDescent="0.45">
      <c r="A6672" s="32" t="str">
        <f>IF(Weighting!$P$24&gt;0,B6672,"")</f>
        <v/>
      </c>
      <c r="B6672">
        <f>Weighting!$C$24</f>
        <v>2.2378211372999997</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19</v>
      </c>
      <c r="I6672">
        <f t="shared" si="832"/>
        <v>0</v>
      </c>
      <c r="J6672">
        <f t="shared" si="833"/>
        <v>0</v>
      </c>
      <c r="K6672">
        <f>J6672*Weighting!$W$24</f>
        <v>0</v>
      </c>
      <c r="M6672" s="14"/>
    </row>
    <row r="6673" spans="1:25" x14ac:dyDescent="0.45">
      <c r="A6673" s="32" t="str">
        <f>IF(Weighting!$P$25&gt;0,B6673,"")</f>
        <v/>
      </c>
      <c r="B6673">
        <f>Weighting!$C$25</f>
        <v>2.3434959339999994</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19</v>
      </c>
      <c r="I6673">
        <f t="shared" si="832"/>
        <v>0</v>
      </c>
      <c r="J6673">
        <f t="shared" si="833"/>
        <v>0</v>
      </c>
      <c r="K6673">
        <f>J6673*Weighting!$W$25</f>
        <v>0</v>
      </c>
      <c r="M6673" s="14"/>
    </row>
    <row r="6674" spans="1:25" x14ac:dyDescent="0.45">
      <c r="O6674"/>
      <c r="P6674"/>
      <c r="Q6674"/>
      <c r="R6674"/>
    </row>
    <row r="6675" spans="1:25" ht="23.15" x14ac:dyDescent="0.6">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19</v>
      </c>
      <c r="N6675" s="27">
        <f>IF('Input and Summary Results'!$J$16="minimum",'Bin Analysis'!X6676/(M6675-1),'Bin Analysis'!Y6675/('Bin Analysis'!M6675-1))</f>
        <v>0</v>
      </c>
      <c r="O6675" s="27">
        <f>IF(M6675=FALSE,NA(),(VLOOKUP(1,C6678:K6697,4,FALSE))/(M6675-1))</f>
        <v>0.16666666666666666</v>
      </c>
      <c r="P6675" s="27">
        <f>IF(M6675=FALSE,NA(),SUM(J6678:J6697)/Weighting!$S$5)</f>
        <v>0.7</v>
      </c>
      <c r="Q6675" s="27">
        <f>IF(M6675=FALSE,NA(),SUM(K6678:K6697)/Weighting!$S$6)</f>
        <v>0.65217391304347827</v>
      </c>
      <c r="R6675" s="27">
        <f>IF(M6675=FALSE,NA(),(VLOOKUP(1,G6678:K6697,3,FALSE))/(M6675-1))</f>
        <v>0.55555555555555558</v>
      </c>
      <c r="S6675" s="22" t="str">
        <f>IF(M6675=FALSE,NA(),IF(SUM(J6678:J6697)=2,"yes","no"))</f>
        <v>no</v>
      </c>
      <c r="X6675" s="2" cm="2">
        <f t="array" ref="X6675:X6676">FREQUENCY(IF('Data Transformation'!$B$425:$B$6424='Bin Analysis'!L6675,'Data Transformation'!$G$425:$G$6424),'Data Transformation'!$U$11)</f>
        <v>18</v>
      </c>
      <c r="Y6675" s="2" cm="2">
        <f t="array" ref="Y6675:Y6676">FREQUENCY(IF('Data Transformation'!$B$425:$B$6424='Bin Analysis'!L6675,'Data Transformation'!$G$425:$G$6424),'Data Transformation'!$U$12)</f>
        <v>15</v>
      </c>
    </row>
    <row r="6676" spans="1:25" x14ac:dyDescent="0.45">
      <c r="A6676" s="14" t="s">
        <v>67</v>
      </c>
      <c r="B6676" t="s">
        <v>47</v>
      </c>
      <c r="C6676" t="s">
        <v>5</v>
      </c>
      <c r="D6676" t="s">
        <v>100</v>
      </c>
      <c r="E6676" t="s">
        <v>101</v>
      </c>
      <c r="F6676" t="s">
        <v>102</v>
      </c>
      <c r="G6676" t="s">
        <v>70</v>
      </c>
      <c r="H6676" t="s">
        <v>31</v>
      </c>
      <c r="I6676" t="s">
        <v>32</v>
      </c>
      <c r="J6676" t="s">
        <v>46</v>
      </c>
      <c r="K6676" s="14" t="s">
        <v>45</v>
      </c>
      <c r="M6676" s="14"/>
      <c r="X6676" s="2">
        <v>0</v>
      </c>
      <c r="Y6676" s="2">
        <v>3</v>
      </c>
    </row>
    <row r="6677" spans="1:25" x14ac:dyDescent="0.4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45">
      <c r="A6678" s="32">
        <f>IF(Weighting!$P$6&gt;0,B6678,"")</f>
        <v>0.3356747967</v>
      </c>
      <c r="B6678">
        <f>Weighting!$C$6</f>
        <v>0.3356747967</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10</v>
      </c>
      <c r="I6678">
        <f>H6678-H6677</f>
        <v>10</v>
      </c>
      <c r="J6678">
        <f>IF(I6678=0,0,1)</f>
        <v>1</v>
      </c>
      <c r="K6678">
        <f>J6678*Weighting!$W$6</f>
        <v>1</v>
      </c>
      <c r="M6678" s="14"/>
    </row>
    <row r="6679" spans="1:25" x14ac:dyDescent="0.45">
      <c r="A6679" s="32">
        <f>IF(Weighting!$P$7&gt;0,B6679,"")</f>
        <v>0.44134959340000002</v>
      </c>
      <c r="B6679">
        <f>Weighting!$C$7</f>
        <v>0.44134959340000002</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12</v>
      </c>
      <c r="I6679">
        <f t="shared" ref="I6679:I6697" si="835">H6679-H6678</f>
        <v>2</v>
      </c>
      <c r="J6679">
        <f>IF(I6679=0,0,1)</f>
        <v>1</v>
      </c>
      <c r="K6679">
        <f>J6679*Weighting!$W$7</f>
        <v>2</v>
      </c>
      <c r="M6679" s="14"/>
    </row>
    <row r="6680" spans="1:25" x14ac:dyDescent="0.45">
      <c r="A6680" s="32">
        <f>IF(Weighting!$P$8&gt;0,B6680,"")</f>
        <v>0.54702439010000004</v>
      </c>
      <c r="B6680">
        <f>Weighting!$C$8</f>
        <v>0.54702439010000004</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13</v>
      </c>
      <c r="I6680">
        <f t="shared" si="835"/>
        <v>1</v>
      </c>
      <c r="J6680">
        <f t="shared" ref="J6680:J6697" si="836">IF(I6680=0,0,1)</f>
        <v>1</v>
      </c>
      <c r="K6680">
        <f>J6680*Weighting!$W$8</f>
        <v>3</v>
      </c>
      <c r="M6680" s="14"/>
    </row>
    <row r="6681" spans="1:25" x14ac:dyDescent="0.45">
      <c r="A6681" s="32">
        <f>IF(Weighting!$P$9&gt;0,B6681,"")</f>
        <v>0.65269918680000005</v>
      </c>
      <c r="B6681" s="50">
        <f>Weighting!$C$9</f>
        <v>0.65269918680000005</v>
      </c>
      <c r="C6681">
        <f>Weighting!$F$9</f>
        <v>0</v>
      </c>
      <c r="D6681" t="b">
        <f>IF(C6681=1,'Data Transformation'!$G$3+0.5*'Data Transformation'!$W$25,IF(C6682=1,D6682-'Data Transformation'!$W$25,FALSE))</f>
        <v>0</v>
      </c>
      <c r="E6681" t="str">
        <f t="array" ref="E6681">IF(ISLOGICAL(D6681),"",FREQUENCY(IF('Data Transformation'!$B$425:$B$8425='Bin Analysis'!$B6675,'Data Transformation'!$G$425:$G$8425),D6681))</f>
        <v/>
      </c>
      <c r="F6681" t="str">
        <f t="shared" si="834"/>
        <v/>
      </c>
      <c r="G6681">
        <f>Weighting!$H$9</f>
        <v>0</v>
      </c>
      <c r="H6681">
        <f t="array" ref="H6681">FREQUENCY(IF('Data Transformation'!$B$4:$B$8425=B6675,'Data Transformation'!$G$4:$G$8425),'Bin Analysis'!$B6681)</f>
        <v>14</v>
      </c>
      <c r="I6681">
        <f t="shared" si="835"/>
        <v>1</v>
      </c>
      <c r="J6681">
        <f t="shared" si="836"/>
        <v>1</v>
      </c>
      <c r="K6681">
        <f>J6681*Weighting!$W$9</f>
        <v>3</v>
      </c>
      <c r="M6681" s="14"/>
    </row>
    <row r="6682" spans="1:25" x14ac:dyDescent="0.45">
      <c r="A6682" s="32">
        <f>IF(Weighting!$P$10&gt;0,B6682,"")</f>
        <v>0.75837398350000007</v>
      </c>
      <c r="B6682">
        <f>Weighting!$C$10</f>
        <v>0.75837398350000007</v>
      </c>
      <c r="C6682">
        <f>Weighting!$F$10</f>
        <v>0</v>
      </c>
      <c r="D6682" t="b">
        <f>IF(C6682=1,'Data Transformation'!$G$3+0.5*'Data Transformation'!$W$25,IF(C6683=1,D6683-'Data Transformation'!$W$25,FALSE))</f>
        <v>0</v>
      </c>
      <c r="E6682" t="str">
        <f t="array" ref="E6682">IF(ISLOGICAL(D6682),"",FREQUENCY(IF('Data Transformation'!$B$425:$B$8425='Bin Analysis'!$B6675,'Data Transformation'!$G$425:$G$8425),D6682))</f>
        <v/>
      </c>
      <c r="F6682" t="str">
        <f t="shared" si="834"/>
        <v/>
      </c>
      <c r="G6682">
        <f>Weighting!$H$10</f>
        <v>0</v>
      </c>
      <c r="H6682">
        <f t="array" ref="H6682">FREQUENCY(IF('Data Transformation'!$B$4:$B$8425=B6675,'Data Transformation'!$G$4:$G$8425),'Bin Analysis'!$B6682)</f>
        <v>15</v>
      </c>
      <c r="I6682">
        <f t="shared" si="835"/>
        <v>1</v>
      </c>
      <c r="J6682">
        <f t="shared" si="836"/>
        <v>1</v>
      </c>
      <c r="K6682">
        <f>J6682*Weighting!$W$10</f>
        <v>3</v>
      </c>
      <c r="M6682" s="14"/>
    </row>
    <row r="6683" spans="1:25" x14ac:dyDescent="0.45">
      <c r="A6683" s="32">
        <f>IF(Weighting!$P$11&gt;0,B6683,"")</f>
        <v>0.86404878020000009</v>
      </c>
      <c r="B6683">
        <f>Weighting!$C$11</f>
        <v>0.86404878020000009</v>
      </c>
      <c r="C6683">
        <f>Weighting!$F$11</f>
        <v>0</v>
      </c>
      <c r="D6683" t="b">
        <f>IF(C6683=1,'Data Transformation'!$G$3+0.5*'Data Transformation'!$W$25,IF(C6684=1,D6684-'Data Transformation'!$W$25,FALSE))</f>
        <v>0</v>
      </c>
      <c r="E6683" t="str">
        <f t="array" ref="E6683">IF(ISLOGICAL(D6683),"",FREQUENCY(IF('Data Transformation'!$B$425:$B$8425='Bin Analysis'!$B6675,'Data Transformation'!$G$425:$G$8425),D6683))</f>
        <v/>
      </c>
      <c r="F6683" t="str">
        <f t="shared" si="834"/>
        <v/>
      </c>
      <c r="G6683">
        <f>Weighting!$H$11</f>
        <v>0</v>
      </c>
      <c r="H6683">
        <f t="array" ref="H6683">FREQUENCY(IF('Data Transformation'!$B$4:$B$8425=B6675,'Data Transformation'!$G$4:$G$8425),'Bin Analysis'!$B6683)</f>
        <v>15</v>
      </c>
      <c r="I6683">
        <f t="shared" si="835"/>
        <v>0</v>
      </c>
      <c r="J6683">
        <f t="shared" si="836"/>
        <v>0</v>
      </c>
      <c r="K6683">
        <f>J6683*Weighting!$W$11</f>
        <v>0</v>
      </c>
      <c r="M6683" s="14"/>
    </row>
    <row r="6684" spans="1:25" x14ac:dyDescent="0.45">
      <c r="A6684" s="32">
        <f>IF(Weighting!$P$12&gt;0,B6684,"")</f>
        <v>0.96972357690000011</v>
      </c>
      <c r="B6684">
        <f>Weighting!$C$12</f>
        <v>0.96972357690000011</v>
      </c>
      <c r="C6684">
        <f>Weighting!$F$12</f>
        <v>0</v>
      </c>
      <c r="D6684">
        <f>IF(C6684=1,'Data Transformation'!$G$3+0.5*'Data Transformation'!$W$25,IF(C6685=1,D6685-'Data Transformation'!$W$25,FALSE))</f>
        <v>0.76999999999999991</v>
      </c>
      <c r="E6684">
        <f t="array" ref="E6684">IF(ISLOGICAL(D6684),"",FREQUENCY(IF('Data Transformation'!$B$425:$B$8425='Bin Analysis'!$B6675,'Data Transformation'!$G$425:$G$8425),D6684))</f>
        <v>15</v>
      </c>
      <c r="F6684" t="e">
        <f t="shared" si="834"/>
        <v>#VALUE!</v>
      </c>
      <c r="G6684">
        <f>Weighting!$H$12</f>
        <v>0</v>
      </c>
      <c r="H6684">
        <f t="array" ref="H6684">FREQUENCY(IF('Data Transformation'!$B$4:$B$8425=B6675,'Data Transformation'!$G$4:$G$8425),'Bin Analysis'!$B6684)</f>
        <v>17</v>
      </c>
      <c r="I6684">
        <f t="shared" si="835"/>
        <v>2</v>
      </c>
      <c r="J6684">
        <f t="shared" si="836"/>
        <v>1</v>
      </c>
      <c r="K6684">
        <f>J6684*Weighting!$W$12</f>
        <v>2</v>
      </c>
      <c r="M6684" s="14"/>
    </row>
    <row r="6685" spans="1:25" x14ac:dyDescent="0.45">
      <c r="A6685" s="32">
        <f>IF(Weighting!$P$13&gt;0,B6685,"")</f>
        <v>1.0753983736000001</v>
      </c>
      <c r="B6685">
        <f>Weighting!$C$13</f>
        <v>1.0753983736000001</v>
      </c>
      <c r="C6685">
        <f>Weighting!$F$13</f>
        <v>1</v>
      </c>
      <c r="D6685">
        <f>IF(C6685=1,'Data Transformation'!$G$3+0.5*'Data Transformation'!$W$25,IF(C6686=1,D6686-'Data Transformation'!$W$25,FALSE))</f>
        <v>1.17</v>
      </c>
      <c r="E6685">
        <f t="array" ref="E6685">IF(ISLOGICAL(D6685),"",FREQUENCY(IF('Data Transformation'!$B$425:$B$8425='Bin Analysis'!$B6675,'Data Transformation'!$G$425:$G$8425),D6685))</f>
        <v>18</v>
      </c>
      <c r="F6685">
        <f t="shared" si="834"/>
        <v>3</v>
      </c>
      <c r="G6685">
        <f>Weighting!$H$13</f>
        <v>0</v>
      </c>
      <c r="H6685">
        <f t="array" ref="H6685">FREQUENCY(IF('Data Transformation'!$B$4:$B$8425=B6675,'Data Transformation'!$G$4:$G$8425),'Bin Analysis'!$B6685)</f>
        <v>19</v>
      </c>
      <c r="I6685">
        <f t="shared" si="835"/>
        <v>2</v>
      </c>
      <c r="J6685">
        <f t="shared" si="836"/>
        <v>1</v>
      </c>
      <c r="K6685">
        <f>J6685*Weighting!$W$13</f>
        <v>1</v>
      </c>
      <c r="M6685" s="14"/>
    </row>
    <row r="6686" spans="1:25" x14ac:dyDescent="0.45">
      <c r="A6686" s="32">
        <f>IF(Weighting!$P$14&gt;0,B6686,"")</f>
        <v>1.1810731703000001</v>
      </c>
      <c r="B6686">
        <f>Weighting!$C$14</f>
        <v>1.1810731703000001</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19</v>
      </c>
      <c r="I6686">
        <f t="shared" si="835"/>
        <v>0</v>
      </c>
      <c r="J6686">
        <f t="shared" si="836"/>
        <v>0</v>
      </c>
      <c r="K6686">
        <f>J6686*Weighting!$W$14</f>
        <v>0</v>
      </c>
      <c r="M6686" s="14"/>
    </row>
    <row r="6687" spans="1:25" x14ac:dyDescent="0.45">
      <c r="A6687" s="32">
        <f>IF(Weighting!$P$15&gt;0,B6687,"")</f>
        <v>1.2867489670000001</v>
      </c>
      <c r="B6687">
        <f>Weighting!$C$15</f>
        <v>1.2867489670000001</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19</v>
      </c>
      <c r="I6687">
        <f t="shared" si="835"/>
        <v>0</v>
      </c>
      <c r="J6687">
        <f t="shared" si="836"/>
        <v>0</v>
      </c>
      <c r="K6687">
        <f>J6687*Weighting!$W$15</f>
        <v>0</v>
      </c>
      <c r="M6687" s="14"/>
    </row>
    <row r="6688" spans="1:25" x14ac:dyDescent="0.45">
      <c r="A6688" s="32" t="str">
        <f>IF(Weighting!$P$16&gt;0,B6688,"")</f>
        <v/>
      </c>
      <c r="B6688">
        <f>Weighting!$C$16</f>
        <v>1.3924227637000002</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19</v>
      </c>
      <c r="I6688">
        <f t="shared" si="835"/>
        <v>0</v>
      </c>
      <c r="J6688">
        <f t="shared" si="836"/>
        <v>0</v>
      </c>
      <c r="K6688">
        <f>J6688*Weighting!$W$16</f>
        <v>0</v>
      </c>
      <c r="M6688" s="14"/>
    </row>
    <row r="6689" spans="1:25" x14ac:dyDescent="0.45">
      <c r="A6689" s="32" t="str">
        <f>IF(Weighting!$P$17&gt;0,B6689,"")</f>
        <v/>
      </c>
      <c r="B6689">
        <f>Weighting!$C$17</f>
        <v>1.4980975604000002</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19</v>
      </c>
      <c r="I6689">
        <f t="shared" si="835"/>
        <v>0</v>
      </c>
      <c r="J6689">
        <f t="shared" si="836"/>
        <v>0</v>
      </c>
      <c r="K6689">
        <f>J6689*Weighting!$W$17</f>
        <v>0</v>
      </c>
      <c r="M6689" s="14"/>
    </row>
    <row r="6690" spans="1:25" x14ac:dyDescent="0.45">
      <c r="A6690" s="32" t="str">
        <f>IF(Weighting!$P$18&gt;0,B6690,"")</f>
        <v/>
      </c>
      <c r="B6690">
        <f>Weighting!$C$18</f>
        <v>1.6037723571000002</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19</v>
      </c>
      <c r="I6690">
        <f t="shared" si="835"/>
        <v>0</v>
      </c>
      <c r="J6690">
        <f t="shared" si="836"/>
        <v>0</v>
      </c>
      <c r="K6690">
        <f>J6690*Weighting!$W$18</f>
        <v>0</v>
      </c>
      <c r="M6690" s="14"/>
    </row>
    <row r="6691" spans="1:25" x14ac:dyDescent="0.45">
      <c r="A6691" s="32" t="str">
        <f>IF(Weighting!$P$19&gt;0,B6691,"")</f>
        <v/>
      </c>
      <c r="B6691">
        <f>Weighting!$C$19</f>
        <v>1.7094471538000002</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19</v>
      </c>
      <c r="I6691">
        <f t="shared" si="835"/>
        <v>0</v>
      </c>
      <c r="J6691">
        <f t="shared" si="836"/>
        <v>0</v>
      </c>
      <c r="K6691">
        <f>J6691*Weighting!$W$19</f>
        <v>0</v>
      </c>
      <c r="M6691" s="14"/>
    </row>
    <row r="6692" spans="1:25" x14ac:dyDescent="0.45">
      <c r="A6692" s="32" t="str">
        <f>IF(Weighting!$P$20&gt;0,B6692,"")</f>
        <v/>
      </c>
      <c r="B6692">
        <f>Weighting!$C$20</f>
        <v>1.8151219505000002</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19</v>
      </c>
      <c r="I6692">
        <f t="shared" si="835"/>
        <v>0</v>
      </c>
      <c r="J6692">
        <f t="shared" si="836"/>
        <v>0</v>
      </c>
      <c r="K6692">
        <f>J6692*Weighting!$W$20</f>
        <v>0</v>
      </c>
      <c r="M6692" s="14"/>
    </row>
    <row r="6693" spans="1:25" x14ac:dyDescent="0.45">
      <c r="A6693" s="32" t="str">
        <f>IF(Weighting!$P$21&gt;0,B6693,"")</f>
        <v/>
      </c>
      <c r="B6693">
        <f>Weighting!$C$21</f>
        <v>1.9207967472000003</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19</v>
      </c>
      <c r="I6693">
        <f t="shared" si="835"/>
        <v>0</v>
      </c>
      <c r="J6693">
        <f t="shared" si="836"/>
        <v>0</v>
      </c>
      <c r="K6693">
        <f>J6693*Weighting!$W$21</f>
        <v>0</v>
      </c>
      <c r="M6693" s="14"/>
    </row>
    <row r="6694" spans="1:25" x14ac:dyDescent="0.45">
      <c r="A6694" s="32" t="str">
        <f>IF(Weighting!$P$22&gt;0,B6694,"")</f>
        <v/>
      </c>
      <c r="B6694">
        <f>Weighting!$C$22</f>
        <v>2.0264715439000001</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19</v>
      </c>
      <c r="I6694">
        <f t="shared" si="835"/>
        <v>0</v>
      </c>
      <c r="J6694">
        <f t="shared" si="836"/>
        <v>0</v>
      </c>
      <c r="K6694">
        <f>J6694*Weighting!$W$22</f>
        <v>0</v>
      </c>
      <c r="M6694" s="14"/>
    </row>
    <row r="6695" spans="1:25" x14ac:dyDescent="0.45">
      <c r="A6695" s="32" t="str">
        <f>IF(Weighting!$P$23&gt;0,B6695,"")</f>
        <v/>
      </c>
      <c r="B6695">
        <f>Weighting!$C$23</f>
        <v>2.1321463405999999</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19</v>
      </c>
      <c r="I6695">
        <f t="shared" si="835"/>
        <v>0</v>
      </c>
      <c r="J6695">
        <f t="shared" si="836"/>
        <v>0</v>
      </c>
      <c r="K6695">
        <f>J6695*Weighting!$W$23</f>
        <v>0</v>
      </c>
      <c r="M6695" s="14"/>
    </row>
    <row r="6696" spans="1:25" x14ac:dyDescent="0.45">
      <c r="A6696" s="32" t="str">
        <f>IF(Weighting!$P$24&gt;0,B6696,"")</f>
        <v/>
      </c>
      <c r="B6696">
        <f>Weighting!$C$24</f>
        <v>2.2378211372999997</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19</v>
      </c>
      <c r="I6696">
        <f t="shared" si="835"/>
        <v>0</v>
      </c>
      <c r="J6696">
        <f t="shared" si="836"/>
        <v>0</v>
      </c>
      <c r="K6696">
        <f>J6696*Weighting!$W$24</f>
        <v>0</v>
      </c>
      <c r="M6696" s="14"/>
    </row>
    <row r="6697" spans="1:25" x14ac:dyDescent="0.45">
      <c r="A6697" s="32" t="str">
        <f>IF(Weighting!$P$25&gt;0,B6697,"")</f>
        <v/>
      </c>
      <c r="B6697">
        <f>Weighting!$C$25</f>
        <v>2.3434959339999994</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19</v>
      </c>
      <c r="I6697">
        <f t="shared" si="835"/>
        <v>0</v>
      </c>
      <c r="J6697">
        <f t="shared" si="836"/>
        <v>0</v>
      </c>
      <c r="K6697">
        <f>J6697*Weighting!$W$25</f>
        <v>0</v>
      </c>
      <c r="M6697" s="14"/>
    </row>
    <row r="6698" spans="1:25" x14ac:dyDescent="0.45">
      <c r="O6698"/>
      <c r="P6698"/>
      <c r="Q6698"/>
      <c r="R6698"/>
    </row>
    <row r="6699" spans="1:25" ht="23.15" x14ac:dyDescent="0.6">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20</v>
      </c>
      <c r="N6699" s="27">
        <f>IF('Input and Summary Results'!$J$16="minimum",'Bin Analysis'!X6700/(M6699-1),'Bin Analysis'!Y6699/('Bin Analysis'!M6699-1))</f>
        <v>0</v>
      </c>
      <c r="O6699" s="27">
        <f>IF(M6699=FALSE,NA(),(VLOOKUP(1,C6702:K6721,4,FALSE))/(M6699-1))</f>
        <v>0.89473684210526316</v>
      </c>
      <c r="P6699" s="27">
        <f>IF(M6699=FALSE,NA(),SUM(J6702:J6721)/Weighting!$S$5)</f>
        <v>0.5</v>
      </c>
      <c r="Q6699" s="27">
        <f>IF(M6699=FALSE,NA(),SUM(K6702:K6721)/Weighting!$S$6)</f>
        <v>0.43478260869565216</v>
      </c>
      <c r="R6699" s="27">
        <f>IF(M6699=FALSE,NA(),(VLOOKUP(1,G6702:K6721,3,FALSE))/(M6699-1))</f>
        <v>5.2631578947368418E-2</v>
      </c>
      <c r="S6699" s="22" t="str">
        <f>IF(M6699=FALSE,NA(),IF(SUM(J6702:J6721)=2,"yes","no"))</f>
        <v>no</v>
      </c>
      <c r="X6699" s="2" cm="2">
        <f t="array" ref="X6699:X6700">FREQUENCY(IF('Data Transformation'!$B$425:$B$6424='Bin Analysis'!L6699,'Data Transformation'!$G$425:$G$6424),'Data Transformation'!$U$11)</f>
        <v>19</v>
      </c>
      <c r="Y6699" s="2" cm="2">
        <f t="array" ref="Y6699:Y6700">FREQUENCY(IF('Data Transformation'!$B$425:$B$6424='Bin Analysis'!L6699,'Data Transformation'!$G$425:$G$6424),'Data Transformation'!$U$12)</f>
        <v>2</v>
      </c>
    </row>
    <row r="6700" spans="1:25" x14ac:dyDescent="0.45">
      <c r="A6700" s="14" t="s">
        <v>67</v>
      </c>
      <c r="B6700" t="s">
        <v>47</v>
      </c>
      <c r="C6700" t="s">
        <v>5</v>
      </c>
      <c r="D6700" t="s">
        <v>100</v>
      </c>
      <c r="E6700" t="s">
        <v>101</v>
      </c>
      <c r="F6700" t="s">
        <v>102</v>
      </c>
      <c r="G6700" t="s">
        <v>70</v>
      </c>
      <c r="H6700" t="s">
        <v>31</v>
      </c>
      <c r="I6700" t="s">
        <v>32</v>
      </c>
      <c r="J6700" t="s">
        <v>46</v>
      </c>
      <c r="K6700" s="14" t="s">
        <v>45</v>
      </c>
      <c r="M6700" s="14"/>
      <c r="X6700" s="2">
        <v>0</v>
      </c>
      <c r="Y6700" s="2">
        <v>17</v>
      </c>
    </row>
    <row r="6701" spans="1:25" x14ac:dyDescent="0.4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45">
      <c r="A6702" s="32">
        <f>IF(Weighting!$P$6&gt;0,B6702,"")</f>
        <v>0.3356747967</v>
      </c>
      <c r="B6702">
        <f>Weighting!$C$6</f>
        <v>0.3356747967</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45">
      <c r="A6703" s="32">
        <f>IF(Weighting!$P$7&gt;0,B6703,"")</f>
        <v>0.44134959340000002</v>
      </c>
      <c r="B6703">
        <f>Weighting!$C$7</f>
        <v>0.44134959340000002</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1</v>
      </c>
      <c r="I6703">
        <f t="shared" ref="I6703:I6721" si="838">H6703-H6702</f>
        <v>0</v>
      </c>
      <c r="J6703">
        <f>IF(I6703=0,0,1)</f>
        <v>0</v>
      </c>
      <c r="K6703">
        <f>J6703*Weighting!$W$7</f>
        <v>0</v>
      </c>
      <c r="M6703" s="14"/>
    </row>
    <row r="6704" spans="1:25" x14ac:dyDescent="0.45">
      <c r="A6704" s="32">
        <f>IF(Weighting!$P$8&gt;0,B6704,"")</f>
        <v>0.54702439010000004</v>
      </c>
      <c r="B6704">
        <f>Weighting!$C$8</f>
        <v>0.54702439010000004</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1</v>
      </c>
      <c r="I6704">
        <f t="shared" si="838"/>
        <v>0</v>
      </c>
      <c r="J6704">
        <f t="shared" ref="J6704:J6721" si="839">IF(I6704=0,0,1)</f>
        <v>0</v>
      </c>
      <c r="K6704">
        <f>J6704*Weighting!$W$8</f>
        <v>0</v>
      </c>
      <c r="M6704" s="14"/>
    </row>
    <row r="6705" spans="1:13" x14ac:dyDescent="0.45">
      <c r="A6705" s="32">
        <f>IF(Weighting!$P$9&gt;0,B6705,"")</f>
        <v>0.65269918680000005</v>
      </c>
      <c r="B6705" s="50">
        <f>Weighting!$C$9</f>
        <v>0.65269918680000005</v>
      </c>
      <c r="C6705">
        <f>Weighting!$F$9</f>
        <v>0</v>
      </c>
      <c r="D6705" t="b">
        <f>IF(C6705=1,'Data Transformation'!$G$3+0.5*'Data Transformation'!$W$25,IF(C6706=1,D6706-'Data Transformation'!$W$25,FALSE))</f>
        <v>0</v>
      </c>
      <c r="E6705" t="str">
        <f t="array" ref="E6705">IF(ISLOGICAL(D6705),"",FREQUENCY(IF('Data Transformation'!$B$425:$B$8425='Bin Analysis'!$B6699,'Data Transformation'!$G$425:$G$8425),D6705))</f>
        <v/>
      </c>
      <c r="F6705" t="str">
        <f t="shared" si="837"/>
        <v/>
      </c>
      <c r="G6705">
        <f>Weighting!$H$9</f>
        <v>0</v>
      </c>
      <c r="H6705">
        <f t="array" ref="H6705">FREQUENCY(IF('Data Transformation'!$B$4:$B$8425=B6699,'Data Transformation'!$G$4:$G$8425),'Bin Analysis'!$B6705)</f>
        <v>1</v>
      </c>
      <c r="I6705">
        <f t="shared" si="838"/>
        <v>0</v>
      </c>
      <c r="J6705">
        <f t="shared" si="839"/>
        <v>0</v>
      </c>
      <c r="K6705">
        <f>J6705*Weighting!$W$9</f>
        <v>0</v>
      </c>
      <c r="M6705" s="14"/>
    </row>
    <row r="6706" spans="1:13" x14ac:dyDescent="0.45">
      <c r="A6706" s="32">
        <f>IF(Weighting!$P$10&gt;0,B6706,"")</f>
        <v>0.75837398350000007</v>
      </c>
      <c r="B6706">
        <f>Weighting!$C$10</f>
        <v>0.75837398350000007</v>
      </c>
      <c r="C6706">
        <f>Weighting!$F$10</f>
        <v>0</v>
      </c>
      <c r="D6706" t="b">
        <f>IF(C6706=1,'Data Transformation'!$G$3+0.5*'Data Transformation'!$W$25,IF(C6707=1,D6707-'Data Transformation'!$W$25,FALSE))</f>
        <v>0</v>
      </c>
      <c r="E6706" t="str">
        <f t="array" ref="E6706">IF(ISLOGICAL(D6706),"",FREQUENCY(IF('Data Transformation'!$B$425:$B$8425='Bin Analysis'!$B6699,'Data Transformation'!$G$425:$G$8425),D6706))</f>
        <v/>
      </c>
      <c r="F6706" t="str">
        <f t="shared" si="837"/>
        <v/>
      </c>
      <c r="G6706">
        <f>Weighting!$H$10</f>
        <v>0</v>
      </c>
      <c r="H6706">
        <f t="array" ref="H6706">FREQUENCY(IF('Data Transformation'!$B$4:$B$8425=B6699,'Data Transformation'!$G$4:$G$8425),'Bin Analysis'!$B6706)</f>
        <v>2</v>
      </c>
      <c r="I6706">
        <f t="shared" si="838"/>
        <v>1</v>
      </c>
      <c r="J6706">
        <f t="shared" si="839"/>
        <v>1</v>
      </c>
      <c r="K6706">
        <f>J6706*Weighting!$W$10</f>
        <v>3</v>
      </c>
      <c r="M6706" s="14"/>
    </row>
    <row r="6707" spans="1:13" x14ac:dyDescent="0.45">
      <c r="A6707" s="32">
        <f>IF(Weighting!$P$11&gt;0,B6707,"")</f>
        <v>0.86404878020000009</v>
      </c>
      <c r="B6707">
        <f>Weighting!$C$11</f>
        <v>0.86404878020000009</v>
      </c>
      <c r="C6707">
        <f>Weighting!$F$11</f>
        <v>0</v>
      </c>
      <c r="D6707" t="b">
        <f>IF(C6707=1,'Data Transformation'!$G$3+0.5*'Data Transformation'!$W$25,IF(C6708=1,D6708-'Data Transformation'!$W$25,FALSE))</f>
        <v>0</v>
      </c>
      <c r="E6707" t="str">
        <f t="array" ref="E6707">IF(ISLOGICAL(D6707),"",FREQUENCY(IF('Data Transformation'!$B$425:$B$8425='Bin Analysis'!$B6699,'Data Transformation'!$G$425:$G$8425),D6707))</f>
        <v/>
      </c>
      <c r="F6707" t="str">
        <f t="shared" si="837"/>
        <v/>
      </c>
      <c r="G6707">
        <f>Weighting!$H$11</f>
        <v>0</v>
      </c>
      <c r="H6707">
        <f t="array" ref="H6707">FREQUENCY(IF('Data Transformation'!$B$4:$B$8425=B6699,'Data Transformation'!$G$4:$G$8425),'Bin Analysis'!$B6707)</f>
        <v>9</v>
      </c>
      <c r="I6707">
        <f t="shared" si="838"/>
        <v>7</v>
      </c>
      <c r="J6707">
        <f t="shared" si="839"/>
        <v>1</v>
      </c>
      <c r="K6707">
        <f>J6707*Weighting!$W$11</f>
        <v>3</v>
      </c>
      <c r="M6707" s="14"/>
    </row>
    <row r="6708" spans="1:13" x14ac:dyDescent="0.45">
      <c r="A6708" s="32">
        <f>IF(Weighting!$P$12&gt;0,B6708,"")</f>
        <v>0.96972357690000011</v>
      </c>
      <c r="B6708">
        <f>Weighting!$C$12</f>
        <v>0.96972357690000011</v>
      </c>
      <c r="C6708">
        <f>Weighting!$F$12</f>
        <v>0</v>
      </c>
      <c r="D6708">
        <f>IF(C6708=1,'Data Transformation'!$G$3+0.5*'Data Transformation'!$W$25,IF(C6709=1,D6709-'Data Transformation'!$W$25,FALSE))</f>
        <v>0.76999999999999991</v>
      </c>
      <c r="E6708">
        <f t="array" ref="E6708">IF(ISLOGICAL(D6708),"",FREQUENCY(IF('Data Transformation'!$B$425:$B$8425='Bin Analysis'!$B6699,'Data Transformation'!$G$425:$G$8425),D6708))</f>
        <v>2</v>
      </c>
      <c r="F6708" t="e">
        <f t="shared" si="837"/>
        <v>#VALUE!</v>
      </c>
      <c r="G6708">
        <f>Weighting!$H$12</f>
        <v>0</v>
      </c>
      <c r="H6708">
        <f t="array" ref="H6708">FREQUENCY(IF('Data Transformation'!$B$4:$B$8425=B6699,'Data Transformation'!$G$4:$G$8425),'Bin Analysis'!$B6708)</f>
        <v>15</v>
      </c>
      <c r="I6708">
        <f t="shared" si="838"/>
        <v>6</v>
      </c>
      <c r="J6708">
        <f t="shared" si="839"/>
        <v>1</v>
      </c>
      <c r="K6708">
        <f>J6708*Weighting!$W$12</f>
        <v>2</v>
      </c>
      <c r="M6708" s="14"/>
    </row>
    <row r="6709" spans="1:13" x14ac:dyDescent="0.45">
      <c r="A6709" s="32">
        <f>IF(Weighting!$P$13&gt;0,B6709,"")</f>
        <v>1.0753983736000001</v>
      </c>
      <c r="B6709">
        <f>Weighting!$C$13</f>
        <v>1.0753983736000001</v>
      </c>
      <c r="C6709">
        <f>Weighting!$F$13</f>
        <v>1</v>
      </c>
      <c r="D6709">
        <f>IF(C6709=1,'Data Transformation'!$G$3+0.5*'Data Transformation'!$W$25,IF(C6710=1,D6710-'Data Transformation'!$W$25,FALSE))</f>
        <v>1.17</v>
      </c>
      <c r="E6709">
        <f t="array" ref="E6709">IF(ISLOGICAL(D6709),"",FREQUENCY(IF('Data Transformation'!$B$425:$B$8425='Bin Analysis'!$B6699,'Data Transformation'!$G$425:$G$8425),D6709))</f>
        <v>19</v>
      </c>
      <c r="F6709">
        <f t="shared" si="837"/>
        <v>17</v>
      </c>
      <c r="G6709">
        <f>Weighting!$H$13</f>
        <v>0</v>
      </c>
      <c r="H6709">
        <f t="array" ref="H6709">FREQUENCY(IF('Data Transformation'!$B$4:$B$8425=B6699,'Data Transformation'!$G$4:$G$8425),'Bin Analysis'!$B6709)</f>
        <v>20</v>
      </c>
      <c r="I6709">
        <f t="shared" si="838"/>
        <v>5</v>
      </c>
      <c r="J6709">
        <f t="shared" si="839"/>
        <v>1</v>
      </c>
      <c r="K6709">
        <f>J6709*Weighting!$W$13</f>
        <v>1</v>
      </c>
      <c r="M6709" s="14"/>
    </row>
    <row r="6710" spans="1:13" x14ac:dyDescent="0.45">
      <c r="A6710" s="32">
        <f>IF(Weighting!$P$14&gt;0,B6710,"")</f>
        <v>1.1810731703000001</v>
      </c>
      <c r="B6710">
        <f>Weighting!$C$14</f>
        <v>1.1810731703000001</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20</v>
      </c>
      <c r="I6710">
        <f t="shared" si="838"/>
        <v>0</v>
      </c>
      <c r="J6710">
        <f t="shared" si="839"/>
        <v>0</v>
      </c>
      <c r="K6710">
        <f>J6710*Weighting!$W$14</f>
        <v>0</v>
      </c>
      <c r="M6710" s="14"/>
    </row>
    <row r="6711" spans="1:13" x14ac:dyDescent="0.45">
      <c r="A6711" s="32">
        <f>IF(Weighting!$P$15&gt;0,B6711,"")</f>
        <v>1.2867489670000001</v>
      </c>
      <c r="B6711">
        <f>Weighting!$C$15</f>
        <v>1.2867489670000001</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20</v>
      </c>
      <c r="I6711">
        <f t="shared" si="838"/>
        <v>0</v>
      </c>
      <c r="J6711">
        <f t="shared" si="839"/>
        <v>0</v>
      </c>
      <c r="K6711">
        <f>J6711*Weighting!$W$15</f>
        <v>0</v>
      </c>
      <c r="M6711" s="14"/>
    </row>
    <row r="6712" spans="1:13" x14ac:dyDescent="0.45">
      <c r="A6712" s="32" t="str">
        <f>IF(Weighting!$P$16&gt;0,B6712,"")</f>
        <v/>
      </c>
      <c r="B6712">
        <f>Weighting!$C$16</f>
        <v>1.3924227637000002</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20</v>
      </c>
      <c r="I6712">
        <f t="shared" si="838"/>
        <v>0</v>
      </c>
      <c r="J6712">
        <f t="shared" si="839"/>
        <v>0</v>
      </c>
      <c r="K6712">
        <f>J6712*Weighting!$W$16</f>
        <v>0</v>
      </c>
      <c r="M6712" s="14"/>
    </row>
    <row r="6713" spans="1:13" x14ac:dyDescent="0.45">
      <c r="A6713" s="32" t="str">
        <f>IF(Weighting!$P$17&gt;0,B6713,"")</f>
        <v/>
      </c>
      <c r="B6713">
        <f>Weighting!$C$17</f>
        <v>1.4980975604000002</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20</v>
      </c>
      <c r="I6713">
        <f t="shared" si="838"/>
        <v>0</v>
      </c>
      <c r="J6713">
        <f t="shared" si="839"/>
        <v>0</v>
      </c>
      <c r="K6713">
        <f>J6713*Weighting!$W$17</f>
        <v>0</v>
      </c>
      <c r="M6713" s="14"/>
    </row>
    <row r="6714" spans="1:13" x14ac:dyDescent="0.45">
      <c r="A6714" s="32" t="str">
        <f>IF(Weighting!$P$18&gt;0,B6714,"")</f>
        <v/>
      </c>
      <c r="B6714">
        <f>Weighting!$C$18</f>
        <v>1.6037723571000002</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20</v>
      </c>
      <c r="I6714">
        <f t="shared" si="838"/>
        <v>0</v>
      </c>
      <c r="J6714">
        <f t="shared" si="839"/>
        <v>0</v>
      </c>
      <c r="K6714">
        <f>J6714*Weighting!$W$18</f>
        <v>0</v>
      </c>
      <c r="M6714" s="14"/>
    </row>
    <row r="6715" spans="1:13" x14ac:dyDescent="0.45">
      <c r="A6715" s="32" t="str">
        <f>IF(Weighting!$P$19&gt;0,B6715,"")</f>
        <v/>
      </c>
      <c r="B6715">
        <f>Weighting!$C$19</f>
        <v>1.7094471538000002</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20</v>
      </c>
      <c r="I6715">
        <f t="shared" si="838"/>
        <v>0</v>
      </c>
      <c r="J6715">
        <f t="shared" si="839"/>
        <v>0</v>
      </c>
      <c r="K6715">
        <f>J6715*Weighting!$W$19</f>
        <v>0</v>
      </c>
      <c r="M6715" s="14"/>
    </row>
    <row r="6716" spans="1:13" x14ac:dyDescent="0.45">
      <c r="A6716" s="32" t="str">
        <f>IF(Weighting!$P$20&gt;0,B6716,"")</f>
        <v/>
      </c>
      <c r="B6716">
        <f>Weighting!$C$20</f>
        <v>1.8151219505000002</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20</v>
      </c>
      <c r="I6716">
        <f t="shared" si="838"/>
        <v>0</v>
      </c>
      <c r="J6716">
        <f t="shared" si="839"/>
        <v>0</v>
      </c>
      <c r="K6716">
        <f>J6716*Weighting!$W$20</f>
        <v>0</v>
      </c>
      <c r="M6716" s="14"/>
    </row>
    <row r="6717" spans="1:13" x14ac:dyDescent="0.45">
      <c r="A6717" s="32" t="str">
        <f>IF(Weighting!$P$21&gt;0,B6717,"")</f>
        <v/>
      </c>
      <c r="B6717">
        <f>Weighting!$C$21</f>
        <v>1.9207967472000003</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20</v>
      </c>
      <c r="I6717">
        <f t="shared" si="838"/>
        <v>0</v>
      </c>
      <c r="J6717">
        <f t="shared" si="839"/>
        <v>0</v>
      </c>
      <c r="K6717">
        <f>J6717*Weighting!$W$21</f>
        <v>0</v>
      </c>
      <c r="M6717" s="14"/>
    </row>
    <row r="6718" spans="1:13" x14ac:dyDescent="0.45">
      <c r="A6718" s="32" t="str">
        <f>IF(Weighting!$P$22&gt;0,B6718,"")</f>
        <v/>
      </c>
      <c r="B6718">
        <f>Weighting!$C$22</f>
        <v>2.0264715439000001</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20</v>
      </c>
      <c r="I6718">
        <f t="shared" si="838"/>
        <v>0</v>
      </c>
      <c r="J6718">
        <f t="shared" si="839"/>
        <v>0</v>
      </c>
      <c r="K6718">
        <f>J6718*Weighting!$W$22</f>
        <v>0</v>
      </c>
      <c r="M6718" s="14"/>
    </row>
    <row r="6719" spans="1:13" x14ac:dyDescent="0.45">
      <c r="A6719" s="32" t="str">
        <f>IF(Weighting!$P$23&gt;0,B6719,"")</f>
        <v/>
      </c>
      <c r="B6719">
        <f>Weighting!$C$23</f>
        <v>2.1321463405999999</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20</v>
      </c>
      <c r="I6719">
        <f t="shared" si="838"/>
        <v>0</v>
      </c>
      <c r="J6719">
        <f t="shared" si="839"/>
        <v>0</v>
      </c>
      <c r="K6719">
        <f>J6719*Weighting!$W$23</f>
        <v>0</v>
      </c>
      <c r="M6719" s="14"/>
    </row>
    <row r="6720" spans="1:13" x14ac:dyDescent="0.45">
      <c r="A6720" s="32" t="str">
        <f>IF(Weighting!$P$24&gt;0,B6720,"")</f>
        <v/>
      </c>
      <c r="B6720">
        <f>Weighting!$C$24</f>
        <v>2.2378211372999997</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20</v>
      </c>
      <c r="I6720">
        <f t="shared" si="838"/>
        <v>0</v>
      </c>
      <c r="J6720">
        <f t="shared" si="839"/>
        <v>0</v>
      </c>
      <c r="K6720">
        <f>J6720*Weighting!$W$24</f>
        <v>0</v>
      </c>
      <c r="M6720" s="14"/>
    </row>
    <row r="6721" spans="1:25" x14ac:dyDescent="0.45">
      <c r="A6721" s="32" t="str">
        <f>IF(Weighting!$P$25&gt;0,B6721,"")</f>
        <v/>
      </c>
      <c r="B6721">
        <f>Weighting!$C$25</f>
        <v>2.3434959339999994</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20</v>
      </c>
      <c r="I6721">
        <f t="shared" si="838"/>
        <v>0</v>
      </c>
      <c r="J6721">
        <f t="shared" si="839"/>
        <v>0</v>
      </c>
      <c r="K6721">
        <f>J6721*Weighting!$W$25</f>
        <v>0</v>
      </c>
      <c r="M6721" s="14"/>
    </row>
    <row r="6722" spans="1:25" x14ac:dyDescent="0.45">
      <c r="N6722" s="57"/>
      <c r="O6722"/>
      <c r="P6722"/>
      <c r="Q6722"/>
      <c r="R6722"/>
    </row>
    <row r="6723" spans="1:25" ht="23.15" x14ac:dyDescent="0.6">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18</v>
      </c>
      <c r="N6723" s="27">
        <f>IF('Input and Summary Results'!$J$16="minimum",'Bin Analysis'!X6724/(M6723-1),'Bin Analysis'!Y6723/('Bin Analysis'!M6723-1))</f>
        <v>0</v>
      </c>
      <c r="O6723" s="27">
        <f>IF(M6723=FALSE,NA(),(VLOOKUP(1,C6726:K6745,4,FALSE))/(M6723-1))</f>
        <v>5.8823529411764705E-2</v>
      </c>
      <c r="P6723" s="27">
        <f>IF(M6723=FALSE,NA(),SUM(J6726:J6745)/Weighting!$S$5)</f>
        <v>0.7</v>
      </c>
      <c r="Q6723" s="27">
        <f>IF(M6723=FALSE,NA(),SUM(K6726:K6745)/Weighting!$S$6)</f>
        <v>0.65217391304347827</v>
      </c>
      <c r="R6723" s="27">
        <f>IF(M6723=FALSE,NA(),(VLOOKUP(1,G6726:K6745,3,FALSE))/(M6723-1))</f>
        <v>0.58823529411764708</v>
      </c>
      <c r="S6723" s="22" t="str">
        <f>IF(M6723=FALSE,NA(),IF(SUM(J6726:J6745)=2,"yes","no"))</f>
        <v>no</v>
      </c>
      <c r="X6723" s="2" cm="2">
        <f t="array" ref="X6723:X6724">FREQUENCY(IF('Data Transformation'!$B$425:$B$6424='Bin Analysis'!L6723,'Data Transformation'!$G$425:$G$6424),'Data Transformation'!$U$11)</f>
        <v>17</v>
      </c>
      <c r="Y6723" s="2" cm="2">
        <f t="array" ref="Y6723:Y6724">FREQUENCY(IF('Data Transformation'!$B$425:$B$6424='Bin Analysis'!L6723,'Data Transformation'!$G$425:$G$6424),'Data Transformation'!$U$12)</f>
        <v>16</v>
      </c>
    </row>
    <row r="6724" spans="1:25" x14ac:dyDescent="0.45">
      <c r="A6724" s="14" t="s">
        <v>67</v>
      </c>
      <c r="B6724" t="s">
        <v>47</v>
      </c>
      <c r="C6724" t="s">
        <v>5</v>
      </c>
      <c r="D6724" t="s">
        <v>100</v>
      </c>
      <c r="E6724" t="s">
        <v>101</v>
      </c>
      <c r="F6724" t="s">
        <v>102</v>
      </c>
      <c r="G6724" t="s">
        <v>70</v>
      </c>
      <c r="H6724" t="s">
        <v>31</v>
      </c>
      <c r="I6724" t="s">
        <v>32</v>
      </c>
      <c r="J6724" t="s">
        <v>46</v>
      </c>
      <c r="K6724" s="14" t="s">
        <v>45</v>
      </c>
      <c r="M6724" s="14"/>
      <c r="X6724" s="2">
        <v>0</v>
      </c>
      <c r="Y6724" s="2">
        <v>1</v>
      </c>
    </row>
    <row r="6725" spans="1:25" x14ac:dyDescent="0.4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45">
      <c r="A6726" s="32">
        <f>IF(Weighting!$P$6&gt;0,B6726,"")</f>
        <v>0.3356747967</v>
      </c>
      <c r="B6726">
        <f>Weighting!$C$6</f>
        <v>0.3356747967</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10</v>
      </c>
      <c r="I6726">
        <f>H6726-H6725</f>
        <v>10</v>
      </c>
      <c r="J6726">
        <f>IF(I6726=0,0,1)</f>
        <v>1</v>
      </c>
      <c r="K6726">
        <f>J6726*Weighting!$W$6</f>
        <v>1</v>
      </c>
      <c r="M6726" s="14"/>
    </row>
    <row r="6727" spans="1:25" x14ac:dyDescent="0.45">
      <c r="A6727" s="32">
        <f>IF(Weighting!$P$7&gt;0,B6727,"")</f>
        <v>0.44134959340000002</v>
      </c>
      <c r="B6727">
        <f>Weighting!$C$7</f>
        <v>0.44134959340000002</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12</v>
      </c>
      <c r="I6727">
        <f t="shared" ref="I6727:I6745" si="841">H6727-H6726</f>
        <v>2</v>
      </c>
      <c r="J6727">
        <f>IF(I6727=0,0,1)</f>
        <v>1</v>
      </c>
      <c r="K6727">
        <f>J6727*Weighting!$W$7</f>
        <v>2</v>
      </c>
      <c r="M6727" s="14"/>
    </row>
    <row r="6728" spans="1:25" x14ac:dyDescent="0.45">
      <c r="A6728" s="32">
        <f>IF(Weighting!$P$8&gt;0,B6728,"")</f>
        <v>0.54702439010000004</v>
      </c>
      <c r="B6728">
        <f>Weighting!$C$8</f>
        <v>0.54702439010000004</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14</v>
      </c>
      <c r="I6728">
        <f t="shared" si="841"/>
        <v>2</v>
      </c>
      <c r="J6728">
        <f t="shared" ref="J6728:J6745" si="842">IF(I6728=0,0,1)</f>
        <v>1</v>
      </c>
      <c r="K6728">
        <f>J6728*Weighting!$W$8</f>
        <v>3</v>
      </c>
      <c r="M6728" s="14"/>
    </row>
    <row r="6729" spans="1:25" x14ac:dyDescent="0.45">
      <c r="A6729" s="32">
        <f>IF(Weighting!$P$9&gt;0,B6729,"")</f>
        <v>0.65269918680000005</v>
      </c>
      <c r="B6729" s="50">
        <f>Weighting!$C$9</f>
        <v>0.65269918680000005</v>
      </c>
      <c r="C6729">
        <f>Weighting!$F$9</f>
        <v>0</v>
      </c>
      <c r="D6729" t="b">
        <f>IF(C6729=1,'Data Transformation'!$G$3+0.5*'Data Transformation'!$W$25,IF(C6730=1,D6730-'Data Transformation'!$W$25,FALSE))</f>
        <v>0</v>
      </c>
      <c r="E6729" t="str">
        <f t="array" ref="E6729">IF(ISLOGICAL(D6729),"",FREQUENCY(IF('Data Transformation'!$B$425:$B$8425='Bin Analysis'!$B6723,'Data Transformation'!$G$425:$G$8425),D6729))</f>
        <v/>
      </c>
      <c r="F6729" t="str">
        <f t="shared" si="840"/>
        <v/>
      </c>
      <c r="G6729">
        <f>Weighting!$H$9</f>
        <v>0</v>
      </c>
      <c r="H6729">
        <f t="array" ref="H6729">FREQUENCY(IF('Data Transformation'!$B$4:$B$8425=B6723,'Data Transformation'!$G$4:$G$8425),'Bin Analysis'!$B6729)</f>
        <v>15</v>
      </c>
      <c r="I6729">
        <f t="shared" si="841"/>
        <v>1</v>
      </c>
      <c r="J6729">
        <f t="shared" si="842"/>
        <v>1</v>
      </c>
      <c r="K6729">
        <f>J6729*Weighting!$W$9</f>
        <v>3</v>
      </c>
      <c r="M6729" s="14"/>
    </row>
    <row r="6730" spans="1:25" x14ac:dyDescent="0.45">
      <c r="A6730" s="32">
        <f>IF(Weighting!$P$10&gt;0,B6730,"")</f>
        <v>0.75837398350000007</v>
      </c>
      <c r="B6730">
        <f>Weighting!$C$10</f>
        <v>0.75837398350000007</v>
      </c>
      <c r="C6730">
        <f>Weighting!$F$10</f>
        <v>0</v>
      </c>
      <c r="D6730" t="b">
        <f>IF(C6730=1,'Data Transformation'!$G$3+0.5*'Data Transformation'!$W$25,IF(C6731=1,D6731-'Data Transformation'!$W$25,FALSE))</f>
        <v>0</v>
      </c>
      <c r="E6730" t="str">
        <f t="array" ref="E6730">IF(ISLOGICAL(D6730),"",FREQUENCY(IF('Data Transformation'!$B$425:$B$8425='Bin Analysis'!$B6723,'Data Transformation'!$G$425:$G$8425),D6730))</f>
        <v/>
      </c>
      <c r="F6730" t="str">
        <f t="shared" si="840"/>
        <v/>
      </c>
      <c r="G6730">
        <f>Weighting!$H$10</f>
        <v>0</v>
      </c>
      <c r="H6730">
        <f t="array" ref="H6730">FREQUENCY(IF('Data Transformation'!$B$4:$B$8425=B6723,'Data Transformation'!$G$4:$G$8425),'Bin Analysis'!$B6730)</f>
        <v>16</v>
      </c>
      <c r="I6730">
        <f t="shared" si="841"/>
        <v>1</v>
      </c>
      <c r="J6730">
        <f t="shared" si="842"/>
        <v>1</v>
      </c>
      <c r="K6730">
        <f>J6730*Weighting!$W$10</f>
        <v>3</v>
      </c>
      <c r="M6730" s="14"/>
    </row>
    <row r="6731" spans="1:25" x14ac:dyDescent="0.45">
      <c r="A6731" s="32">
        <f>IF(Weighting!$P$11&gt;0,B6731,"")</f>
        <v>0.86404878020000009</v>
      </c>
      <c r="B6731">
        <f>Weighting!$C$11</f>
        <v>0.86404878020000009</v>
      </c>
      <c r="C6731">
        <f>Weighting!$F$11</f>
        <v>0</v>
      </c>
      <c r="D6731" t="b">
        <f>IF(C6731=1,'Data Transformation'!$G$3+0.5*'Data Transformation'!$W$25,IF(C6732=1,D6732-'Data Transformation'!$W$25,FALSE))</f>
        <v>0</v>
      </c>
      <c r="E6731" t="str">
        <f t="array" ref="E6731">IF(ISLOGICAL(D6731),"",FREQUENCY(IF('Data Transformation'!$B$425:$B$8425='Bin Analysis'!$B6723,'Data Transformation'!$G$425:$G$8425),D6731))</f>
        <v/>
      </c>
      <c r="F6731" t="str">
        <f t="shared" si="840"/>
        <v/>
      </c>
      <c r="G6731">
        <f>Weighting!$H$11</f>
        <v>0</v>
      </c>
      <c r="H6731">
        <f t="array" ref="H6731">FREQUENCY(IF('Data Transformation'!$B$4:$B$8425=B6723,'Data Transformation'!$G$4:$G$8425),'Bin Analysis'!$B6731)</f>
        <v>16</v>
      </c>
      <c r="I6731">
        <f t="shared" si="841"/>
        <v>0</v>
      </c>
      <c r="J6731">
        <f t="shared" si="842"/>
        <v>0</v>
      </c>
      <c r="K6731">
        <f>J6731*Weighting!$W$11</f>
        <v>0</v>
      </c>
      <c r="M6731" s="14"/>
    </row>
    <row r="6732" spans="1:25" x14ac:dyDescent="0.45">
      <c r="A6732" s="32">
        <f>IF(Weighting!$P$12&gt;0,B6732,"")</f>
        <v>0.96972357690000011</v>
      </c>
      <c r="B6732">
        <f>Weighting!$C$12</f>
        <v>0.96972357690000011</v>
      </c>
      <c r="C6732">
        <f>Weighting!$F$12</f>
        <v>0</v>
      </c>
      <c r="D6732">
        <f>IF(C6732=1,'Data Transformation'!$G$3+0.5*'Data Transformation'!$W$25,IF(C6733=1,D6733-'Data Transformation'!$W$25,FALSE))</f>
        <v>0.76999999999999991</v>
      </c>
      <c r="E6732">
        <f t="array" ref="E6732">IF(ISLOGICAL(D6732),"",FREQUENCY(IF('Data Transformation'!$B$425:$B$8425='Bin Analysis'!$B6723,'Data Transformation'!$G$425:$G$8425),D6732))</f>
        <v>16</v>
      </c>
      <c r="F6732" t="e">
        <f t="shared" si="840"/>
        <v>#VALUE!</v>
      </c>
      <c r="G6732">
        <f>Weighting!$H$12</f>
        <v>0</v>
      </c>
      <c r="H6732">
        <f t="array" ref="H6732">FREQUENCY(IF('Data Transformation'!$B$4:$B$8425=B6723,'Data Transformation'!$G$4:$G$8425),'Bin Analysis'!$B6732)</f>
        <v>16</v>
      </c>
      <c r="I6732">
        <f t="shared" si="841"/>
        <v>0</v>
      </c>
      <c r="J6732">
        <f t="shared" si="842"/>
        <v>0</v>
      </c>
      <c r="K6732">
        <f>J6732*Weighting!$W$12</f>
        <v>0</v>
      </c>
      <c r="M6732" s="14"/>
    </row>
    <row r="6733" spans="1:25" x14ac:dyDescent="0.45">
      <c r="A6733" s="32">
        <f>IF(Weighting!$P$13&gt;0,B6733,"")</f>
        <v>1.0753983736000001</v>
      </c>
      <c r="B6733">
        <f>Weighting!$C$13</f>
        <v>1.0753983736000001</v>
      </c>
      <c r="C6733">
        <f>Weighting!$F$13</f>
        <v>1</v>
      </c>
      <c r="D6733">
        <f>IF(C6733=1,'Data Transformation'!$G$3+0.5*'Data Transformation'!$W$25,IF(C6734=1,D6734-'Data Transformation'!$W$25,FALSE))</f>
        <v>1.17</v>
      </c>
      <c r="E6733">
        <f t="array" ref="E6733">IF(ISLOGICAL(D6733),"",FREQUENCY(IF('Data Transformation'!$B$425:$B$8425='Bin Analysis'!$B6723,'Data Transformation'!$G$425:$G$8425),D6733))</f>
        <v>17</v>
      </c>
      <c r="F6733">
        <f t="shared" si="840"/>
        <v>1</v>
      </c>
      <c r="G6733">
        <f>Weighting!$H$13</f>
        <v>0</v>
      </c>
      <c r="H6733">
        <f t="array" ref="H6733">FREQUENCY(IF('Data Transformation'!$B$4:$B$8425=B6723,'Data Transformation'!$G$4:$G$8425),'Bin Analysis'!$B6733)</f>
        <v>17</v>
      </c>
      <c r="I6733">
        <f t="shared" si="841"/>
        <v>1</v>
      </c>
      <c r="J6733">
        <f t="shared" si="842"/>
        <v>1</v>
      </c>
      <c r="K6733">
        <f>J6733*Weighting!$W$13</f>
        <v>1</v>
      </c>
      <c r="M6733" s="14"/>
    </row>
    <row r="6734" spans="1:25" x14ac:dyDescent="0.45">
      <c r="A6734" s="32">
        <f>IF(Weighting!$P$14&gt;0,B6734,"")</f>
        <v>1.1810731703000001</v>
      </c>
      <c r="B6734">
        <f>Weighting!$C$14</f>
        <v>1.1810731703000001</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18</v>
      </c>
      <c r="I6734">
        <f t="shared" si="841"/>
        <v>1</v>
      </c>
      <c r="J6734">
        <f t="shared" si="842"/>
        <v>1</v>
      </c>
      <c r="K6734">
        <f>J6734*Weighting!$W$14</f>
        <v>2</v>
      </c>
      <c r="M6734" s="14"/>
    </row>
    <row r="6735" spans="1:25" x14ac:dyDescent="0.45">
      <c r="A6735" s="32">
        <f>IF(Weighting!$P$15&gt;0,B6735,"")</f>
        <v>1.2867489670000001</v>
      </c>
      <c r="B6735">
        <f>Weighting!$C$15</f>
        <v>1.2867489670000001</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18</v>
      </c>
      <c r="I6735">
        <f t="shared" si="841"/>
        <v>0</v>
      </c>
      <c r="J6735">
        <f t="shared" si="842"/>
        <v>0</v>
      </c>
      <c r="K6735">
        <f>J6735*Weighting!$W$15</f>
        <v>0</v>
      </c>
      <c r="M6735" s="14"/>
    </row>
    <row r="6736" spans="1:25" x14ac:dyDescent="0.45">
      <c r="A6736" s="32" t="str">
        <f>IF(Weighting!$P$16&gt;0,B6736,"")</f>
        <v/>
      </c>
      <c r="B6736">
        <f>Weighting!$C$16</f>
        <v>1.3924227637000002</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18</v>
      </c>
      <c r="I6736">
        <f t="shared" si="841"/>
        <v>0</v>
      </c>
      <c r="J6736">
        <f t="shared" si="842"/>
        <v>0</v>
      </c>
      <c r="K6736">
        <f>J6736*Weighting!$W$16</f>
        <v>0</v>
      </c>
      <c r="M6736" s="14"/>
    </row>
    <row r="6737" spans="1:25" x14ac:dyDescent="0.45">
      <c r="A6737" s="32" t="str">
        <f>IF(Weighting!$P$17&gt;0,B6737,"")</f>
        <v/>
      </c>
      <c r="B6737">
        <f>Weighting!$C$17</f>
        <v>1.4980975604000002</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18</v>
      </c>
      <c r="I6737">
        <f t="shared" si="841"/>
        <v>0</v>
      </c>
      <c r="J6737">
        <f t="shared" si="842"/>
        <v>0</v>
      </c>
      <c r="K6737">
        <f>J6737*Weighting!$W$17</f>
        <v>0</v>
      </c>
      <c r="M6737" s="14"/>
    </row>
    <row r="6738" spans="1:25" x14ac:dyDescent="0.45">
      <c r="A6738" s="32" t="str">
        <f>IF(Weighting!$P$18&gt;0,B6738,"")</f>
        <v/>
      </c>
      <c r="B6738">
        <f>Weighting!$C$18</f>
        <v>1.6037723571000002</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18</v>
      </c>
      <c r="I6738">
        <f t="shared" si="841"/>
        <v>0</v>
      </c>
      <c r="J6738">
        <f t="shared" si="842"/>
        <v>0</v>
      </c>
      <c r="K6738">
        <f>J6738*Weighting!$W$18</f>
        <v>0</v>
      </c>
      <c r="M6738" s="14"/>
    </row>
    <row r="6739" spans="1:25" x14ac:dyDescent="0.45">
      <c r="A6739" s="32" t="str">
        <f>IF(Weighting!$P$19&gt;0,B6739,"")</f>
        <v/>
      </c>
      <c r="B6739">
        <f>Weighting!$C$19</f>
        <v>1.7094471538000002</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18</v>
      </c>
      <c r="I6739">
        <f t="shared" si="841"/>
        <v>0</v>
      </c>
      <c r="J6739">
        <f t="shared" si="842"/>
        <v>0</v>
      </c>
      <c r="K6739">
        <f>J6739*Weighting!$W$19</f>
        <v>0</v>
      </c>
      <c r="M6739" s="14"/>
    </row>
    <row r="6740" spans="1:25" x14ac:dyDescent="0.45">
      <c r="A6740" s="32" t="str">
        <f>IF(Weighting!$P$20&gt;0,B6740,"")</f>
        <v/>
      </c>
      <c r="B6740">
        <f>Weighting!$C$20</f>
        <v>1.8151219505000002</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18</v>
      </c>
      <c r="I6740">
        <f t="shared" si="841"/>
        <v>0</v>
      </c>
      <c r="J6740">
        <f t="shared" si="842"/>
        <v>0</v>
      </c>
      <c r="K6740">
        <f>J6740*Weighting!$W$20</f>
        <v>0</v>
      </c>
      <c r="M6740" s="14"/>
    </row>
    <row r="6741" spans="1:25" x14ac:dyDescent="0.45">
      <c r="A6741" s="32" t="str">
        <f>IF(Weighting!$P$21&gt;0,B6741,"")</f>
        <v/>
      </c>
      <c r="B6741">
        <f>Weighting!$C$21</f>
        <v>1.9207967472000003</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18</v>
      </c>
      <c r="I6741">
        <f t="shared" si="841"/>
        <v>0</v>
      </c>
      <c r="J6741">
        <f t="shared" si="842"/>
        <v>0</v>
      </c>
      <c r="K6741">
        <f>J6741*Weighting!$W$21</f>
        <v>0</v>
      </c>
      <c r="M6741" s="14"/>
    </row>
    <row r="6742" spans="1:25" x14ac:dyDescent="0.45">
      <c r="A6742" s="32" t="str">
        <f>IF(Weighting!$P$22&gt;0,B6742,"")</f>
        <v/>
      </c>
      <c r="B6742">
        <f>Weighting!$C$22</f>
        <v>2.0264715439000001</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18</v>
      </c>
      <c r="I6742">
        <f t="shared" si="841"/>
        <v>0</v>
      </c>
      <c r="J6742">
        <f t="shared" si="842"/>
        <v>0</v>
      </c>
      <c r="K6742">
        <f>J6742*Weighting!$W$22</f>
        <v>0</v>
      </c>
      <c r="M6742" s="14"/>
    </row>
    <row r="6743" spans="1:25" x14ac:dyDescent="0.45">
      <c r="A6743" s="32" t="str">
        <f>IF(Weighting!$P$23&gt;0,B6743,"")</f>
        <v/>
      </c>
      <c r="B6743">
        <f>Weighting!$C$23</f>
        <v>2.1321463405999999</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18</v>
      </c>
      <c r="I6743">
        <f t="shared" si="841"/>
        <v>0</v>
      </c>
      <c r="J6743">
        <f t="shared" si="842"/>
        <v>0</v>
      </c>
      <c r="K6743">
        <f>J6743*Weighting!$W$23</f>
        <v>0</v>
      </c>
      <c r="M6743" s="14"/>
    </row>
    <row r="6744" spans="1:25" x14ac:dyDescent="0.45">
      <c r="A6744" s="32" t="str">
        <f>IF(Weighting!$P$24&gt;0,B6744,"")</f>
        <v/>
      </c>
      <c r="B6744">
        <f>Weighting!$C$24</f>
        <v>2.2378211372999997</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18</v>
      </c>
      <c r="I6744">
        <f t="shared" si="841"/>
        <v>0</v>
      </c>
      <c r="J6744">
        <f t="shared" si="842"/>
        <v>0</v>
      </c>
      <c r="K6744">
        <f>J6744*Weighting!$W$24</f>
        <v>0</v>
      </c>
      <c r="M6744" s="14"/>
    </row>
    <row r="6745" spans="1:25" x14ac:dyDescent="0.45">
      <c r="A6745" s="32" t="str">
        <f>IF(Weighting!$P$25&gt;0,B6745,"")</f>
        <v/>
      </c>
      <c r="B6745">
        <f>Weighting!$C$25</f>
        <v>2.3434959339999994</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18</v>
      </c>
      <c r="I6745">
        <f t="shared" si="841"/>
        <v>0</v>
      </c>
      <c r="J6745">
        <f t="shared" si="842"/>
        <v>0</v>
      </c>
      <c r="K6745">
        <f>J6745*Weighting!$W$25</f>
        <v>0</v>
      </c>
      <c r="M6745" s="14"/>
    </row>
    <row r="6746" spans="1:25" x14ac:dyDescent="0.45">
      <c r="O6746"/>
      <c r="P6746"/>
      <c r="Q6746"/>
      <c r="R6746"/>
    </row>
    <row r="6747" spans="1:25" ht="23.15" x14ac:dyDescent="0.6">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19</v>
      </c>
      <c r="N6747" s="27">
        <f>IF('Input and Summary Results'!$J$16="minimum",'Bin Analysis'!X6748/(M6747-1),'Bin Analysis'!Y6747/('Bin Analysis'!M6747-1))</f>
        <v>0</v>
      </c>
      <c r="O6747" s="27">
        <f>IF(M6747=FALSE,NA(),(VLOOKUP(1,C6750:K6769,4,FALSE))/(M6747-1))</f>
        <v>0.94444444444444442</v>
      </c>
      <c r="P6747" s="27">
        <f>IF(M6747=FALSE,NA(),SUM(J6750:J6769)/Weighting!$S$5)</f>
        <v>0.4</v>
      </c>
      <c r="Q6747" s="27">
        <f>IF(M6747=FALSE,NA(),SUM(K6750:K6769)/Weighting!$S$6)</f>
        <v>0.30434782608695654</v>
      </c>
      <c r="R6747" s="27">
        <f>IF(M6747=FALSE,NA(),(VLOOKUP(1,G6750:K6769,3,FALSE))/(M6747-1))</f>
        <v>5.5555555555555552E-2</v>
      </c>
      <c r="S6747" s="22" t="str">
        <f>IF(M6747=FALSE,NA(),IF(SUM(J6750:J6769)=2,"yes","no"))</f>
        <v>no</v>
      </c>
      <c r="X6747" s="2" cm="2">
        <f t="array" ref="X6747:X6748">FREQUENCY(IF('Data Transformation'!$B$425:$B$6424='Bin Analysis'!L6747,'Data Transformation'!$G$425:$G$6424),'Data Transformation'!$U$11)</f>
        <v>18</v>
      </c>
      <c r="Y6747" s="2" cm="2">
        <f t="array" ref="Y6747:Y6748">FREQUENCY(IF('Data Transformation'!$B$425:$B$6424='Bin Analysis'!L6747,'Data Transformation'!$G$425:$G$6424),'Data Transformation'!$U$12)</f>
        <v>1</v>
      </c>
    </row>
    <row r="6748" spans="1:25" x14ac:dyDescent="0.45">
      <c r="A6748" s="14" t="s">
        <v>67</v>
      </c>
      <c r="B6748" t="s">
        <v>47</v>
      </c>
      <c r="C6748" t="s">
        <v>5</v>
      </c>
      <c r="D6748" t="s">
        <v>100</v>
      </c>
      <c r="E6748" t="s">
        <v>101</v>
      </c>
      <c r="F6748" t="s">
        <v>102</v>
      </c>
      <c r="G6748" t="s">
        <v>70</v>
      </c>
      <c r="H6748" t="s">
        <v>31</v>
      </c>
      <c r="I6748" t="s">
        <v>32</v>
      </c>
      <c r="J6748" t="s">
        <v>46</v>
      </c>
      <c r="K6748" s="14" t="s">
        <v>45</v>
      </c>
      <c r="M6748" s="14"/>
      <c r="X6748" s="2">
        <v>0</v>
      </c>
      <c r="Y6748" s="2">
        <v>17</v>
      </c>
    </row>
    <row r="6749" spans="1:25" x14ac:dyDescent="0.4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45">
      <c r="A6750" s="32">
        <f>IF(Weighting!$P$6&gt;0,B6750,"")</f>
        <v>0.3356747967</v>
      </c>
      <c r="B6750">
        <f>Weighting!$C$6</f>
        <v>0.3356747967</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1</v>
      </c>
      <c r="I6750">
        <f>H6750-H6749</f>
        <v>1</v>
      </c>
      <c r="J6750">
        <f>IF(I6750=0,0,1)</f>
        <v>1</v>
      </c>
      <c r="K6750">
        <f>J6750*Weighting!$W$6</f>
        <v>1</v>
      </c>
      <c r="M6750" s="14"/>
    </row>
    <row r="6751" spans="1:25" x14ac:dyDescent="0.45">
      <c r="A6751" s="32">
        <f>IF(Weighting!$P$7&gt;0,B6751,"")</f>
        <v>0.44134959340000002</v>
      </c>
      <c r="B6751">
        <f>Weighting!$C$7</f>
        <v>0.44134959340000002</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1</v>
      </c>
      <c r="I6751">
        <f t="shared" ref="I6751:I6769" si="844">H6751-H6750</f>
        <v>0</v>
      </c>
      <c r="J6751">
        <f>IF(I6751=0,0,1)</f>
        <v>0</v>
      </c>
      <c r="K6751">
        <f>J6751*Weighting!$W$7</f>
        <v>0</v>
      </c>
      <c r="M6751" s="14"/>
    </row>
    <row r="6752" spans="1:25" x14ac:dyDescent="0.45">
      <c r="A6752" s="32">
        <f>IF(Weighting!$P$8&gt;0,B6752,"")</f>
        <v>0.54702439010000004</v>
      </c>
      <c r="B6752">
        <f>Weighting!$C$8</f>
        <v>0.54702439010000004</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1</v>
      </c>
      <c r="I6752">
        <f t="shared" si="844"/>
        <v>0</v>
      </c>
      <c r="J6752">
        <f t="shared" ref="J6752:J6769" si="845">IF(I6752=0,0,1)</f>
        <v>0</v>
      </c>
      <c r="K6752">
        <f>J6752*Weighting!$W$8</f>
        <v>0</v>
      </c>
      <c r="M6752" s="14"/>
    </row>
    <row r="6753" spans="1:13" x14ac:dyDescent="0.45">
      <c r="A6753" s="32">
        <f>IF(Weighting!$P$9&gt;0,B6753,"")</f>
        <v>0.65269918680000005</v>
      </c>
      <c r="B6753" s="50">
        <f>Weighting!$C$9</f>
        <v>0.65269918680000005</v>
      </c>
      <c r="C6753">
        <f>Weighting!$F$9</f>
        <v>0</v>
      </c>
      <c r="D6753" t="b">
        <f>IF(C6753=1,'Data Transformation'!$G$3+0.5*'Data Transformation'!$W$25,IF(C6754=1,D6754-'Data Transformation'!$W$25,FALSE))</f>
        <v>0</v>
      </c>
      <c r="E6753" t="str">
        <f t="array" ref="E6753">IF(ISLOGICAL(D6753),"",FREQUENCY(IF('Data Transformation'!$B$425:$B$8425='Bin Analysis'!$B6747,'Data Transformation'!$G$425:$G$8425),D6753))</f>
        <v/>
      </c>
      <c r="F6753" t="str">
        <f t="shared" si="843"/>
        <v/>
      </c>
      <c r="G6753">
        <f>Weighting!$H$9</f>
        <v>0</v>
      </c>
      <c r="H6753">
        <f t="array" ref="H6753">FREQUENCY(IF('Data Transformation'!$B$4:$B$8425=B6747,'Data Transformation'!$G$4:$G$8425),'Bin Analysis'!$B6753)</f>
        <v>1</v>
      </c>
      <c r="I6753">
        <f t="shared" si="844"/>
        <v>0</v>
      </c>
      <c r="J6753">
        <f t="shared" si="845"/>
        <v>0</v>
      </c>
      <c r="K6753">
        <f>J6753*Weighting!$W$9</f>
        <v>0</v>
      </c>
      <c r="M6753" s="14"/>
    </row>
    <row r="6754" spans="1:13" x14ac:dyDescent="0.45">
      <c r="A6754" s="32">
        <f>IF(Weighting!$P$10&gt;0,B6754,"")</f>
        <v>0.75837398350000007</v>
      </c>
      <c r="B6754">
        <f>Weighting!$C$10</f>
        <v>0.75837398350000007</v>
      </c>
      <c r="C6754">
        <f>Weighting!$F$10</f>
        <v>0</v>
      </c>
      <c r="D6754" t="b">
        <f>IF(C6754=1,'Data Transformation'!$G$3+0.5*'Data Transformation'!$W$25,IF(C6755=1,D6755-'Data Transformation'!$W$25,FALSE))</f>
        <v>0</v>
      </c>
      <c r="E6754" t="str">
        <f t="array" ref="E6754">IF(ISLOGICAL(D6754),"",FREQUENCY(IF('Data Transformation'!$B$425:$B$8425='Bin Analysis'!$B6747,'Data Transformation'!$G$425:$G$8425),D6754))</f>
        <v/>
      </c>
      <c r="F6754" t="str">
        <f t="shared" si="843"/>
        <v/>
      </c>
      <c r="G6754">
        <f>Weighting!$H$10</f>
        <v>0</v>
      </c>
      <c r="H6754">
        <f t="array" ref="H6754">FREQUENCY(IF('Data Transformation'!$B$4:$B$8425=B6747,'Data Transformation'!$G$4:$G$8425),'Bin Analysis'!$B6754)</f>
        <v>1</v>
      </c>
      <c r="I6754">
        <f t="shared" si="844"/>
        <v>0</v>
      </c>
      <c r="J6754">
        <f t="shared" si="845"/>
        <v>0</v>
      </c>
      <c r="K6754">
        <f>J6754*Weighting!$W$10</f>
        <v>0</v>
      </c>
      <c r="M6754" s="14"/>
    </row>
    <row r="6755" spans="1:13" x14ac:dyDescent="0.45">
      <c r="A6755" s="32">
        <f>IF(Weighting!$P$11&gt;0,B6755,"")</f>
        <v>0.86404878020000009</v>
      </c>
      <c r="B6755">
        <f>Weighting!$C$11</f>
        <v>0.86404878020000009</v>
      </c>
      <c r="C6755">
        <f>Weighting!$F$11</f>
        <v>0</v>
      </c>
      <c r="D6755" t="b">
        <f>IF(C6755=1,'Data Transformation'!$G$3+0.5*'Data Transformation'!$W$25,IF(C6756=1,D6756-'Data Transformation'!$W$25,FALSE))</f>
        <v>0</v>
      </c>
      <c r="E6755" t="str">
        <f t="array" ref="E6755">IF(ISLOGICAL(D6755),"",FREQUENCY(IF('Data Transformation'!$B$425:$B$8425='Bin Analysis'!$B6747,'Data Transformation'!$G$425:$G$8425),D6755))</f>
        <v/>
      </c>
      <c r="F6755" t="str">
        <f t="shared" si="843"/>
        <v/>
      </c>
      <c r="G6755">
        <f>Weighting!$H$11</f>
        <v>0</v>
      </c>
      <c r="H6755">
        <f t="array" ref="H6755">FREQUENCY(IF('Data Transformation'!$B$4:$B$8425=B6747,'Data Transformation'!$G$4:$G$8425),'Bin Analysis'!$B6755)</f>
        <v>5</v>
      </c>
      <c r="I6755">
        <f t="shared" si="844"/>
        <v>4</v>
      </c>
      <c r="J6755">
        <f t="shared" si="845"/>
        <v>1</v>
      </c>
      <c r="K6755">
        <f>J6755*Weighting!$W$11</f>
        <v>3</v>
      </c>
      <c r="M6755" s="14"/>
    </row>
    <row r="6756" spans="1:13" x14ac:dyDescent="0.45">
      <c r="A6756" s="32">
        <f>IF(Weighting!$P$12&gt;0,B6756,"")</f>
        <v>0.96972357690000011</v>
      </c>
      <c r="B6756">
        <f>Weighting!$C$12</f>
        <v>0.96972357690000011</v>
      </c>
      <c r="C6756">
        <f>Weighting!$F$12</f>
        <v>0</v>
      </c>
      <c r="D6756">
        <f>IF(C6756=1,'Data Transformation'!$G$3+0.5*'Data Transformation'!$W$25,IF(C6757=1,D6757-'Data Transformation'!$W$25,FALSE))</f>
        <v>0.76999999999999991</v>
      </c>
      <c r="E6756">
        <f t="array" ref="E6756">IF(ISLOGICAL(D6756),"",FREQUENCY(IF('Data Transformation'!$B$425:$B$8425='Bin Analysis'!$B6747,'Data Transformation'!$G$425:$G$8425),D6756))</f>
        <v>1</v>
      </c>
      <c r="F6756" t="e">
        <f t="shared" si="843"/>
        <v>#VALUE!</v>
      </c>
      <c r="G6756">
        <f>Weighting!$H$12</f>
        <v>0</v>
      </c>
      <c r="H6756">
        <f t="array" ref="H6756">FREQUENCY(IF('Data Transformation'!$B$4:$B$8425=B6747,'Data Transformation'!$G$4:$G$8425),'Bin Analysis'!$B6756)</f>
        <v>12</v>
      </c>
      <c r="I6756">
        <f t="shared" si="844"/>
        <v>7</v>
      </c>
      <c r="J6756">
        <f t="shared" si="845"/>
        <v>1</v>
      </c>
      <c r="K6756">
        <f>J6756*Weighting!$W$12</f>
        <v>2</v>
      </c>
      <c r="M6756" s="14"/>
    </row>
    <row r="6757" spans="1:13" x14ac:dyDescent="0.45">
      <c r="A6757" s="32">
        <f>IF(Weighting!$P$13&gt;0,B6757,"")</f>
        <v>1.0753983736000001</v>
      </c>
      <c r="B6757">
        <f>Weighting!$C$13</f>
        <v>1.0753983736000001</v>
      </c>
      <c r="C6757">
        <f>Weighting!$F$13</f>
        <v>1</v>
      </c>
      <c r="D6757">
        <f>IF(C6757=1,'Data Transformation'!$G$3+0.5*'Data Transformation'!$W$25,IF(C6758=1,D6758-'Data Transformation'!$W$25,FALSE))</f>
        <v>1.17</v>
      </c>
      <c r="E6757">
        <f t="array" ref="E6757">IF(ISLOGICAL(D6757),"",FREQUENCY(IF('Data Transformation'!$B$425:$B$8425='Bin Analysis'!$B6747,'Data Transformation'!$G$425:$G$8425),D6757))</f>
        <v>18</v>
      </c>
      <c r="F6757">
        <f t="shared" si="843"/>
        <v>17</v>
      </c>
      <c r="G6757">
        <f>Weighting!$H$13</f>
        <v>0</v>
      </c>
      <c r="H6757">
        <f t="array" ref="H6757">FREQUENCY(IF('Data Transformation'!$B$4:$B$8425=B6747,'Data Transformation'!$G$4:$G$8425),'Bin Analysis'!$B6757)</f>
        <v>19</v>
      </c>
      <c r="I6757">
        <f t="shared" si="844"/>
        <v>7</v>
      </c>
      <c r="J6757">
        <f t="shared" si="845"/>
        <v>1</v>
      </c>
      <c r="K6757">
        <f>J6757*Weighting!$W$13</f>
        <v>1</v>
      </c>
      <c r="M6757" s="14"/>
    </row>
    <row r="6758" spans="1:13" x14ac:dyDescent="0.45">
      <c r="A6758" s="32">
        <f>IF(Weighting!$P$14&gt;0,B6758,"")</f>
        <v>1.1810731703000001</v>
      </c>
      <c r="B6758">
        <f>Weighting!$C$14</f>
        <v>1.1810731703000001</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19</v>
      </c>
      <c r="I6758">
        <f t="shared" si="844"/>
        <v>0</v>
      </c>
      <c r="J6758">
        <f t="shared" si="845"/>
        <v>0</v>
      </c>
      <c r="K6758">
        <f>J6758*Weighting!$W$14</f>
        <v>0</v>
      </c>
      <c r="M6758" s="14"/>
    </row>
    <row r="6759" spans="1:13" x14ac:dyDescent="0.45">
      <c r="A6759" s="32">
        <f>IF(Weighting!$P$15&gt;0,B6759,"")</f>
        <v>1.2867489670000001</v>
      </c>
      <c r="B6759">
        <f>Weighting!$C$15</f>
        <v>1.2867489670000001</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19</v>
      </c>
      <c r="I6759">
        <f t="shared" si="844"/>
        <v>0</v>
      </c>
      <c r="J6759">
        <f t="shared" si="845"/>
        <v>0</v>
      </c>
      <c r="K6759">
        <f>J6759*Weighting!$W$15</f>
        <v>0</v>
      </c>
      <c r="M6759" s="14"/>
    </row>
    <row r="6760" spans="1:13" x14ac:dyDescent="0.45">
      <c r="A6760" s="32" t="str">
        <f>IF(Weighting!$P$16&gt;0,B6760,"")</f>
        <v/>
      </c>
      <c r="B6760">
        <f>Weighting!$C$16</f>
        <v>1.3924227637000002</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19</v>
      </c>
      <c r="I6760">
        <f t="shared" si="844"/>
        <v>0</v>
      </c>
      <c r="J6760">
        <f t="shared" si="845"/>
        <v>0</v>
      </c>
      <c r="K6760">
        <f>J6760*Weighting!$W$16</f>
        <v>0</v>
      </c>
      <c r="M6760" s="14"/>
    </row>
    <row r="6761" spans="1:13" x14ac:dyDescent="0.45">
      <c r="A6761" s="32" t="str">
        <f>IF(Weighting!$P$17&gt;0,B6761,"")</f>
        <v/>
      </c>
      <c r="B6761">
        <f>Weighting!$C$17</f>
        <v>1.4980975604000002</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19</v>
      </c>
      <c r="I6761">
        <f t="shared" si="844"/>
        <v>0</v>
      </c>
      <c r="J6761">
        <f t="shared" si="845"/>
        <v>0</v>
      </c>
      <c r="K6761">
        <f>J6761*Weighting!$W$17</f>
        <v>0</v>
      </c>
      <c r="M6761" s="14"/>
    </row>
    <row r="6762" spans="1:13" x14ac:dyDescent="0.45">
      <c r="A6762" s="32" t="str">
        <f>IF(Weighting!$P$18&gt;0,B6762,"")</f>
        <v/>
      </c>
      <c r="B6762">
        <f>Weighting!$C$18</f>
        <v>1.6037723571000002</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19</v>
      </c>
      <c r="I6762">
        <f t="shared" si="844"/>
        <v>0</v>
      </c>
      <c r="J6762">
        <f t="shared" si="845"/>
        <v>0</v>
      </c>
      <c r="K6762">
        <f>J6762*Weighting!$W$18</f>
        <v>0</v>
      </c>
      <c r="M6762" s="14"/>
    </row>
    <row r="6763" spans="1:13" x14ac:dyDescent="0.45">
      <c r="A6763" s="32" t="str">
        <f>IF(Weighting!$P$19&gt;0,B6763,"")</f>
        <v/>
      </c>
      <c r="B6763">
        <f>Weighting!$C$19</f>
        <v>1.7094471538000002</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19</v>
      </c>
      <c r="I6763">
        <f t="shared" si="844"/>
        <v>0</v>
      </c>
      <c r="J6763">
        <f t="shared" si="845"/>
        <v>0</v>
      </c>
      <c r="K6763">
        <f>J6763*Weighting!$W$19</f>
        <v>0</v>
      </c>
      <c r="M6763" s="14"/>
    </row>
    <row r="6764" spans="1:13" x14ac:dyDescent="0.45">
      <c r="A6764" s="32" t="str">
        <f>IF(Weighting!$P$20&gt;0,B6764,"")</f>
        <v/>
      </c>
      <c r="B6764">
        <f>Weighting!$C$20</f>
        <v>1.8151219505000002</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19</v>
      </c>
      <c r="I6764">
        <f t="shared" si="844"/>
        <v>0</v>
      </c>
      <c r="J6764">
        <f t="shared" si="845"/>
        <v>0</v>
      </c>
      <c r="K6764">
        <f>J6764*Weighting!$W$20</f>
        <v>0</v>
      </c>
      <c r="M6764" s="14"/>
    </row>
    <row r="6765" spans="1:13" x14ac:dyDescent="0.45">
      <c r="A6765" s="32" t="str">
        <f>IF(Weighting!$P$21&gt;0,B6765,"")</f>
        <v/>
      </c>
      <c r="B6765">
        <f>Weighting!$C$21</f>
        <v>1.9207967472000003</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19</v>
      </c>
      <c r="I6765">
        <f t="shared" si="844"/>
        <v>0</v>
      </c>
      <c r="J6765">
        <f t="shared" si="845"/>
        <v>0</v>
      </c>
      <c r="K6765">
        <f>J6765*Weighting!$W$21</f>
        <v>0</v>
      </c>
      <c r="M6765" s="14"/>
    </row>
    <row r="6766" spans="1:13" x14ac:dyDescent="0.45">
      <c r="A6766" s="32" t="str">
        <f>IF(Weighting!$P$22&gt;0,B6766,"")</f>
        <v/>
      </c>
      <c r="B6766">
        <f>Weighting!$C$22</f>
        <v>2.0264715439000001</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19</v>
      </c>
      <c r="I6766">
        <f t="shared" si="844"/>
        <v>0</v>
      </c>
      <c r="J6766">
        <f t="shared" si="845"/>
        <v>0</v>
      </c>
      <c r="K6766">
        <f>J6766*Weighting!$W$22</f>
        <v>0</v>
      </c>
      <c r="M6766" s="14"/>
    </row>
    <row r="6767" spans="1:13" x14ac:dyDescent="0.45">
      <c r="A6767" s="32" t="str">
        <f>IF(Weighting!$P$23&gt;0,B6767,"")</f>
        <v/>
      </c>
      <c r="B6767">
        <f>Weighting!$C$23</f>
        <v>2.1321463405999999</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19</v>
      </c>
      <c r="I6767">
        <f t="shared" si="844"/>
        <v>0</v>
      </c>
      <c r="J6767">
        <f t="shared" si="845"/>
        <v>0</v>
      </c>
      <c r="K6767">
        <f>J6767*Weighting!$W$23</f>
        <v>0</v>
      </c>
      <c r="M6767" s="14"/>
    </row>
    <row r="6768" spans="1:13" x14ac:dyDescent="0.45">
      <c r="A6768" s="32" t="str">
        <f>IF(Weighting!$P$24&gt;0,B6768,"")</f>
        <v/>
      </c>
      <c r="B6768">
        <f>Weighting!$C$24</f>
        <v>2.2378211372999997</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19</v>
      </c>
      <c r="I6768">
        <f t="shared" si="844"/>
        <v>0</v>
      </c>
      <c r="J6768">
        <f t="shared" si="845"/>
        <v>0</v>
      </c>
      <c r="K6768">
        <f>J6768*Weighting!$W$24</f>
        <v>0</v>
      </c>
      <c r="M6768" s="14"/>
    </row>
    <row r="6769" spans="1:25" x14ac:dyDescent="0.45">
      <c r="A6769" s="32" t="str">
        <f>IF(Weighting!$P$25&gt;0,B6769,"")</f>
        <v/>
      </c>
      <c r="B6769">
        <f>Weighting!$C$25</f>
        <v>2.3434959339999994</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19</v>
      </c>
      <c r="I6769">
        <f t="shared" si="844"/>
        <v>0</v>
      </c>
      <c r="J6769">
        <f t="shared" si="845"/>
        <v>0</v>
      </c>
      <c r="K6769">
        <f>J6769*Weighting!$W$25</f>
        <v>0</v>
      </c>
      <c r="M6769" s="14"/>
    </row>
    <row r="6770" spans="1:25" x14ac:dyDescent="0.45">
      <c r="O6770"/>
      <c r="P6770"/>
      <c r="Q6770"/>
      <c r="R6770"/>
    </row>
    <row r="6771" spans="1:25" ht="23.15" x14ac:dyDescent="0.6">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20</v>
      </c>
      <c r="N6771" s="27">
        <f>IF('Input and Summary Results'!$J$16="minimum",'Bin Analysis'!X6772/(M6771-1),'Bin Analysis'!Y6771/('Bin Analysis'!M6771-1))</f>
        <v>0</v>
      </c>
      <c r="O6771" s="27">
        <f>IF(M6771=FALSE,NA(),(VLOOKUP(1,C6774:K6793,4,FALSE))/(M6771-1))</f>
        <v>0.21052631578947367</v>
      </c>
      <c r="P6771" s="27">
        <f>IF(M6771=FALSE,NA(),SUM(J6774:J6793)/Weighting!$S$5)</f>
        <v>0.6</v>
      </c>
      <c r="Q6771" s="27">
        <f>IF(M6771=FALSE,NA(),SUM(K6774:K6793)/Weighting!$S$6)</f>
        <v>0.52173913043478259</v>
      </c>
      <c r="R6771" s="27">
        <f>IF(M6771=FALSE,NA(),(VLOOKUP(1,G6774:K6793,3,FALSE))/(M6771-1))</f>
        <v>0.68421052631578949</v>
      </c>
      <c r="S6771" s="22" t="str">
        <f>IF(M6771=FALSE,NA(),IF(SUM(J6774:J6793)=2,"yes","no"))</f>
        <v>no</v>
      </c>
      <c r="X6771" s="2" cm="2">
        <f t="array" ref="X6771:X6772">FREQUENCY(IF('Data Transformation'!$B$425:$B$6424='Bin Analysis'!L6771,'Data Transformation'!$G$425:$G$6424),'Data Transformation'!$U$11)</f>
        <v>19</v>
      </c>
      <c r="Y6771" s="2" cm="2">
        <f t="array" ref="Y6771:Y6772">FREQUENCY(IF('Data Transformation'!$B$425:$B$6424='Bin Analysis'!L6771,'Data Transformation'!$G$425:$G$6424),'Data Transformation'!$U$12)</f>
        <v>15</v>
      </c>
    </row>
    <row r="6772" spans="1:25" x14ac:dyDescent="0.45">
      <c r="A6772" s="14" t="s">
        <v>67</v>
      </c>
      <c r="B6772" t="s">
        <v>47</v>
      </c>
      <c r="C6772" t="s">
        <v>5</v>
      </c>
      <c r="D6772" t="s">
        <v>100</v>
      </c>
      <c r="E6772" t="s">
        <v>101</v>
      </c>
      <c r="F6772" t="s">
        <v>102</v>
      </c>
      <c r="G6772" t="s">
        <v>70</v>
      </c>
      <c r="H6772" t="s">
        <v>31</v>
      </c>
      <c r="I6772" t="s">
        <v>32</v>
      </c>
      <c r="J6772" t="s">
        <v>46</v>
      </c>
      <c r="K6772" s="14" t="s">
        <v>45</v>
      </c>
      <c r="M6772" s="14"/>
      <c r="X6772" s="2">
        <v>0</v>
      </c>
      <c r="Y6772" s="2">
        <v>4</v>
      </c>
    </row>
    <row r="6773" spans="1:25" x14ac:dyDescent="0.4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45">
      <c r="A6774" s="32">
        <f>IF(Weighting!$P$6&gt;0,B6774,"")</f>
        <v>0.3356747967</v>
      </c>
      <c r="B6774">
        <f>Weighting!$C$6</f>
        <v>0.3356747967</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13</v>
      </c>
      <c r="I6774">
        <f>H6774-H6773</f>
        <v>13</v>
      </c>
      <c r="J6774">
        <f>IF(I6774=0,0,1)</f>
        <v>1</v>
      </c>
      <c r="K6774">
        <f>J6774*Weighting!$W$6</f>
        <v>1</v>
      </c>
      <c r="M6774" s="14"/>
    </row>
    <row r="6775" spans="1:25" x14ac:dyDescent="0.45">
      <c r="A6775" s="32">
        <f>IF(Weighting!$P$7&gt;0,B6775,"")</f>
        <v>0.44134959340000002</v>
      </c>
      <c r="B6775">
        <f>Weighting!$C$7</f>
        <v>0.44134959340000002</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14</v>
      </c>
      <c r="I6775">
        <f t="shared" ref="I6775:I6793" si="847">H6775-H6774</f>
        <v>1</v>
      </c>
      <c r="J6775">
        <f>IF(I6775=0,0,1)</f>
        <v>1</v>
      </c>
      <c r="K6775">
        <f>J6775*Weighting!$W$7</f>
        <v>2</v>
      </c>
      <c r="M6775" s="14"/>
    </row>
    <row r="6776" spans="1:25" x14ac:dyDescent="0.45">
      <c r="A6776" s="32">
        <f>IF(Weighting!$P$8&gt;0,B6776,"")</f>
        <v>0.54702439010000004</v>
      </c>
      <c r="B6776">
        <f>Weighting!$C$8</f>
        <v>0.54702439010000004</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14</v>
      </c>
      <c r="I6776">
        <f t="shared" si="847"/>
        <v>0</v>
      </c>
      <c r="J6776">
        <f t="shared" ref="J6776:J6793" si="848">IF(I6776=0,0,1)</f>
        <v>0</v>
      </c>
      <c r="K6776">
        <f>J6776*Weighting!$W$8</f>
        <v>0</v>
      </c>
      <c r="M6776" s="14"/>
    </row>
    <row r="6777" spans="1:25" x14ac:dyDescent="0.45">
      <c r="A6777" s="32">
        <f>IF(Weighting!$P$9&gt;0,B6777,"")</f>
        <v>0.65269918680000005</v>
      </c>
      <c r="B6777" s="50">
        <f>Weighting!$C$9</f>
        <v>0.65269918680000005</v>
      </c>
      <c r="C6777">
        <f>Weighting!$F$9</f>
        <v>0</v>
      </c>
      <c r="D6777" t="b">
        <f>IF(C6777=1,'Data Transformation'!$G$3+0.5*'Data Transformation'!$W$25,IF(C6778=1,D6778-'Data Transformation'!$W$25,FALSE))</f>
        <v>0</v>
      </c>
      <c r="E6777" t="str">
        <f t="array" ref="E6777">IF(ISLOGICAL(D6777),"",FREQUENCY(IF('Data Transformation'!$B$425:$B$8425='Bin Analysis'!$B6771,'Data Transformation'!$G$425:$G$8425),D6777))</f>
        <v/>
      </c>
      <c r="F6777" t="str">
        <f t="shared" si="846"/>
        <v/>
      </c>
      <c r="G6777">
        <f>Weighting!$H$9</f>
        <v>0</v>
      </c>
      <c r="H6777">
        <f t="array" ref="H6777">FREQUENCY(IF('Data Transformation'!$B$4:$B$8425=B6771,'Data Transformation'!$G$4:$G$8425),'Bin Analysis'!$B6777)</f>
        <v>14</v>
      </c>
      <c r="I6777">
        <f t="shared" si="847"/>
        <v>0</v>
      </c>
      <c r="J6777">
        <f t="shared" si="848"/>
        <v>0</v>
      </c>
      <c r="K6777">
        <f>J6777*Weighting!$W$9</f>
        <v>0</v>
      </c>
      <c r="M6777" s="14"/>
    </row>
    <row r="6778" spans="1:25" x14ac:dyDescent="0.45">
      <c r="A6778" s="32">
        <f>IF(Weighting!$P$10&gt;0,B6778,"")</f>
        <v>0.75837398350000007</v>
      </c>
      <c r="B6778">
        <f>Weighting!$C$10</f>
        <v>0.75837398350000007</v>
      </c>
      <c r="C6778">
        <f>Weighting!$F$10</f>
        <v>0</v>
      </c>
      <c r="D6778" t="b">
        <f>IF(C6778=1,'Data Transformation'!$G$3+0.5*'Data Transformation'!$W$25,IF(C6779=1,D6779-'Data Transformation'!$W$25,FALSE))</f>
        <v>0</v>
      </c>
      <c r="E6778" t="str">
        <f t="array" ref="E6778">IF(ISLOGICAL(D6778),"",FREQUENCY(IF('Data Transformation'!$B$425:$B$8425='Bin Analysis'!$B6771,'Data Transformation'!$G$425:$G$8425),D6778))</f>
        <v/>
      </c>
      <c r="F6778" t="str">
        <f t="shared" si="846"/>
        <v/>
      </c>
      <c r="G6778">
        <f>Weighting!$H$10</f>
        <v>0</v>
      </c>
      <c r="H6778">
        <f t="array" ref="H6778">FREQUENCY(IF('Data Transformation'!$B$4:$B$8425=B6771,'Data Transformation'!$G$4:$G$8425),'Bin Analysis'!$B6778)</f>
        <v>15</v>
      </c>
      <c r="I6778">
        <f t="shared" si="847"/>
        <v>1</v>
      </c>
      <c r="J6778">
        <f t="shared" si="848"/>
        <v>1</v>
      </c>
      <c r="K6778">
        <f>J6778*Weighting!$W$10</f>
        <v>3</v>
      </c>
      <c r="M6778" s="14"/>
    </row>
    <row r="6779" spans="1:25" x14ac:dyDescent="0.45">
      <c r="A6779" s="32">
        <f>IF(Weighting!$P$11&gt;0,B6779,"")</f>
        <v>0.86404878020000009</v>
      </c>
      <c r="B6779">
        <f>Weighting!$C$11</f>
        <v>0.86404878020000009</v>
      </c>
      <c r="C6779">
        <f>Weighting!$F$11</f>
        <v>0</v>
      </c>
      <c r="D6779" t="b">
        <f>IF(C6779=1,'Data Transformation'!$G$3+0.5*'Data Transformation'!$W$25,IF(C6780=1,D6780-'Data Transformation'!$W$25,FALSE))</f>
        <v>0</v>
      </c>
      <c r="E6779" t="str">
        <f t="array" ref="E6779">IF(ISLOGICAL(D6779),"",FREQUENCY(IF('Data Transformation'!$B$425:$B$8425='Bin Analysis'!$B6771,'Data Transformation'!$G$425:$G$8425),D6779))</f>
        <v/>
      </c>
      <c r="F6779" t="str">
        <f t="shared" si="846"/>
        <v/>
      </c>
      <c r="G6779">
        <f>Weighting!$H$11</f>
        <v>0</v>
      </c>
      <c r="H6779">
        <f t="array" ref="H6779">FREQUENCY(IF('Data Transformation'!$B$4:$B$8425=B6771,'Data Transformation'!$G$4:$G$8425),'Bin Analysis'!$B6779)</f>
        <v>16</v>
      </c>
      <c r="I6779">
        <f t="shared" si="847"/>
        <v>1</v>
      </c>
      <c r="J6779">
        <f t="shared" si="848"/>
        <v>1</v>
      </c>
      <c r="K6779">
        <f>J6779*Weighting!$W$11</f>
        <v>3</v>
      </c>
      <c r="M6779" s="14"/>
    </row>
    <row r="6780" spans="1:25" x14ac:dyDescent="0.45">
      <c r="A6780" s="32">
        <f>IF(Weighting!$P$12&gt;0,B6780,"")</f>
        <v>0.96972357690000011</v>
      </c>
      <c r="B6780">
        <f>Weighting!$C$12</f>
        <v>0.96972357690000011</v>
      </c>
      <c r="C6780">
        <f>Weighting!$F$12</f>
        <v>0</v>
      </c>
      <c r="D6780">
        <f>IF(C6780=1,'Data Transformation'!$G$3+0.5*'Data Transformation'!$W$25,IF(C6781=1,D6781-'Data Transformation'!$W$25,FALSE))</f>
        <v>0.76999999999999991</v>
      </c>
      <c r="E6780">
        <f t="array" ref="E6780">IF(ISLOGICAL(D6780),"",FREQUENCY(IF('Data Transformation'!$B$425:$B$8425='Bin Analysis'!$B6771,'Data Transformation'!$G$425:$G$8425),D6780))</f>
        <v>15</v>
      </c>
      <c r="F6780" t="e">
        <f t="shared" si="846"/>
        <v>#VALUE!</v>
      </c>
      <c r="G6780">
        <f>Weighting!$H$12</f>
        <v>0</v>
      </c>
      <c r="H6780">
        <f t="array" ref="H6780">FREQUENCY(IF('Data Transformation'!$B$4:$B$8425=B6771,'Data Transformation'!$G$4:$G$8425),'Bin Analysis'!$B6780)</f>
        <v>18</v>
      </c>
      <c r="I6780">
        <f t="shared" si="847"/>
        <v>2</v>
      </c>
      <c r="J6780">
        <f t="shared" si="848"/>
        <v>1</v>
      </c>
      <c r="K6780">
        <f>J6780*Weighting!$W$12</f>
        <v>2</v>
      </c>
      <c r="M6780" s="14"/>
    </row>
    <row r="6781" spans="1:25" x14ac:dyDescent="0.45">
      <c r="A6781" s="32">
        <f>IF(Weighting!$P$13&gt;0,B6781,"")</f>
        <v>1.0753983736000001</v>
      </c>
      <c r="B6781">
        <f>Weighting!$C$13</f>
        <v>1.0753983736000001</v>
      </c>
      <c r="C6781">
        <f>Weighting!$F$13</f>
        <v>1</v>
      </c>
      <c r="D6781">
        <f>IF(C6781=1,'Data Transformation'!$G$3+0.5*'Data Transformation'!$W$25,IF(C6782=1,D6782-'Data Transformation'!$W$25,FALSE))</f>
        <v>1.17</v>
      </c>
      <c r="E6781">
        <f t="array" ref="E6781">IF(ISLOGICAL(D6781),"",FREQUENCY(IF('Data Transformation'!$B$425:$B$8425='Bin Analysis'!$B6771,'Data Transformation'!$G$425:$G$8425),D6781))</f>
        <v>19</v>
      </c>
      <c r="F6781">
        <f t="shared" si="846"/>
        <v>4</v>
      </c>
      <c r="G6781">
        <f>Weighting!$H$13</f>
        <v>0</v>
      </c>
      <c r="H6781">
        <f t="array" ref="H6781">FREQUENCY(IF('Data Transformation'!$B$4:$B$8425=B6771,'Data Transformation'!$G$4:$G$8425),'Bin Analysis'!$B6781)</f>
        <v>20</v>
      </c>
      <c r="I6781">
        <f t="shared" si="847"/>
        <v>2</v>
      </c>
      <c r="J6781">
        <f t="shared" si="848"/>
        <v>1</v>
      </c>
      <c r="K6781">
        <f>J6781*Weighting!$W$13</f>
        <v>1</v>
      </c>
      <c r="M6781" s="14"/>
    </row>
    <row r="6782" spans="1:25" x14ac:dyDescent="0.45">
      <c r="A6782" s="32">
        <f>IF(Weighting!$P$14&gt;0,B6782,"")</f>
        <v>1.1810731703000001</v>
      </c>
      <c r="B6782">
        <f>Weighting!$C$14</f>
        <v>1.1810731703000001</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20</v>
      </c>
      <c r="I6782">
        <f t="shared" si="847"/>
        <v>0</v>
      </c>
      <c r="J6782">
        <f t="shared" si="848"/>
        <v>0</v>
      </c>
      <c r="K6782">
        <f>J6782*Weighting!$W$14</f>
        <v>0</v>
      </c>
      <c r="M6782" s="14"/>
    </row>
    <row r="6783" spans="1:25" x14ac:dyDescent="0.45">
      <c r="A6783" s="32">
        <f>IF(Weighting!$P$15&gt;0,B6783,"")</f>
        <v>1.2867489670000001</v>
      </c>
      <c r="B6783">
        <f>Weighting!$C$15</f>
        <v>1.2867489670000001</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20</v>
      </c>
      <c r="I6783">
        <f t="shared" si="847"/>
        <v>0</v>
      </c>
      <c r="J6783">
        <f t="shared" si="848"/>
        <v>0</v>
      </c>
      <c r="K6783">
        <f>J6783*Weighting!$W$15</f>
        <v>0</v>
      </c>
      <c r="M6783" s="14"/>
    </row>
    <row r="6784" spans="1:25" x14ac:dyDescent="0.45">
      <c r="A6784" s="32" t="str">
        <f>IF(Weighting!$P$16&gt;0,B6784,"")</f>
        <v/>
      </c>
      <c r="B6784">
        <f>Weighting!$C$16</f>
        <v>1.3924227637000002</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20</v>
      </c>
      <c r="I6784">
        <f t="shared" si="847"/>
        <v>0</v>
      </c>
      <c r="J6784">
        <f t="shared" si="848"/>
        <v>0</v>
      </c>
      <c r="K6784">
        <f>J6784*Weighting!$W$16</f>
        <v>0</v>
      </c>
      <c r="M6784" s="14"/>
    </row>
    <row r="6785" spans="1:25" x14ac:dyDescent="0.45">
      <c r="A6785" s="32" t="str">
        <f>IF(Weighting!$P$17&gt;0,B6785,"")</f>
        <v/>
      </c>
      <c r="B6785">
        <f>Weighting!$C$17</f>
        <v>1.4980975604000002</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20</v>
      </c>
      <c r="I6785">
        <f t="shared" si="847"/>
        <v>0</v>
      </c>
      <c r="J6785">
        <f t="shared" si="848"/>
        <v>0</v>
      </c>
      <c r="K6785">
        <f>J6785*Weighting!$W$17</f>
        <v>0</v>
      </c>
      <c r="M6785" s="14"/>
    </row>
    <row r="6786" spans="1:25" x14ac:dyDescent="0.45">
      <c r="A6786" s="32" t="str">
        <f>IF(Weighting!$P$18&gt;0,B6786,"")</f>
        <v/>
      </c>
      <c r="B6786">
        <f>Weighting!$C$18</f>
        <v>1.6037723571000002</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20</v>
      </c>
      <c r="I6786">
        <f t="shared" si="847"/>
        <v>0</v>
      </c>
      <c r="J6786">
        <f t="shared" si="848"/>
        <v>0</v>
      </c>
      <c r="K6786">
        <f>J6786*Weighting!$W$18</f>
        <v>0</v>
      </c>
      <c r="M6786" s="14"/>
    </row>
    <row r="6787" spans="1:25" x14ac:dyDescent="0.45">
      <c r="A6787" s="32" t="str">
        <f>IF(Weighting!$P$19&gt;0,B6787,"")</f>
        <v/>
      </c>
      <c r="B6787">
        <f>Weighting!$C$19</f>
        <v>1.7094471538000002</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20</v>
      </c>
      <c r="I6787">
        <f t="shared" si="847"/>
        <v>0</v>
      </c>
      <c r="J6787">
        <f t="shared" si="848"/>
        <v>0</v>
      </c>
      <c r="K6787">
        <f>J6787*Weighting!$W$19</f>
        <v>0</v>
      </c>
      <c r="M6787" s="14"/>
    </row>
    <row r="6788" spans="1:25" x14ac:dyDescent="0.45">
      <c r="A6788" s="32" t="str">
        <f>IF(Weighting!$P$20&gt;0,B6788,"")</f>
        <v/>
      </c>
      <c r="B6788">
        <f>Weighting!$C$20</f>
        <v>1.8151219505000002</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20</v>
      </c>
      <c r="I6788">
        <f t="shared" si="847"/>
        <v>0</v>
      </c>
      <c r="J6788">
        <f t="shared" si="848"/>
        <v>0</v>
      </c>
      <c r="K6788">
        <f>J6788*Weighting!$W$20</f>
        <v>0</v>
      </c>
      <c r="M6788" s="14"/>
    </row>
    <row r="6789" spans="1:25" x14ac:dyDescent="0.45">
      <c r="A6789" s="32" t="str">
        <f>IF(Weighting!$P$21&gt;0,B6789,"")</f>
        <v/>
      </c>
      <c r="B6789">
        <f>Weighting!$C$21</f>
        <v>1.9207967472000003</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20</v>
      </c>
      <c r="I6789">
        <f t="shared" si="847"/>
        <v>0</v>
      </c>
      <c r="J6789">
        <f t="shared" si="848"/>
        <v>0</v>
      </c>
      <c r="K6789">
        <f>J6789*Weighting!$W$21</f>
        <v>0</v>
      </c>
      <c r="M6789" s="14"/>
    </row>
    <row r="6790" spans="1:25" x14ac:dyDescent="0.45">
      <c r="A6790" s="32" t="str">
        <f>IF(Weighting!$P$22&gt;0,B6790,"")</f>
        <v/>
      </c>
      <c r="B6790">
        <f>Weighting!$C$22</f>
        <v>2.0264715439000001</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20</v>
      </c>
      <c r="I6790">
        <f t="shared" si="847"/>
        <v>0</v>
      </c>
      <c r="J6790">
        <f t="shared" si="848"/>
        <v>0</v>
      </c>
      <c r="K6790">
        <f>J6790*Weighting!$W$22</f>
        <v>0</v>
      </c>
      <c r="M6790" s="14"/>
    </row>
    <row r="6791" spans="1:25" x14ac:dyDescent="0.45">
      <c r="A6791" s="32" t="str">
        <f>IF(Weighting!$P$23&gt;0,B6791,"")</f>
        <v/>
      </c>
      <c r="B6791">
        <f>Weighting!$C$23</f>
        <v>2.1321463405999999</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20</v>
      </c>
      <c r="I6791">
        <f t="shared" si="847"/>
        <v>0</v>
      </c>
      <c r="J6791">
        <f t="shared" si="848"/>
        <v>0</v>
      </c>
      <c r="K6791">
        <f>J6791*Weighting!$W$23</f>
        <v>0</v>
      </c>
      <c r="M6791" s="14"/>
    </row>
    <row r="6792" spans="1:25" x14ac:dyDescent="0.45">
      <c r="A6792" s="32" t="str">
        <f>IF(Weighting!$P$24&gt;0,B6792,"")</f>
        <v/>
      </c>
      <c r="B6792">
        <f>Weighting!$C$24</f>
        <v>2.2378211372999997</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20</v>
      </c>
      <c r="I6792">
        <f t="shared" si="847"/>
        <v>0</v>
      </c>
      <c r="J6792">
        <f t="shared" si="848"/>
        <v>0</v>
      </c>
      <c r="K6792">
        <f>J6792*Weighting!$W$24</f>
        <v>0</v>
      </c>
      <c r="M6792" s="14"/>
    </row>
    <row r="6793" spans="1:25" x14ac:dyDescent="0.45">
      <c r="A6793" s="32" t="str">
        <f>IF(Weighting!$P$25&gt;0,B6793,"")</f>
        <v/>
      </c>
      <c r="B6793">
        <f>Weighting!$C$25</f>
        <v>2.3434959339999994</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20</v>
      </c>
      <c r="I6793">
        <f t="shared" si="847"/>
        <v>0</v>
      </c>
      <c r="J6793">
        <f t="shared" si="848"/>
        <v>0</v>
      </c>
      <c r="K6793">
        <f>J6793*Weighting!$W$25</f>
        <v>0</v>
      </c>
      <c r="M6793" s="14"/>
    </row>
    <row r="6794" spans="1:25" x14ac:dyDescent="0.45">
      <c r="O6794"/>
      <c r="P6794"/>
      <c r="Q6794"/>
      <c r="R6794"/>
    </row>
    <row r="6795" spans="1:25" ht="23.15" x14ac:dyDescent="0.6">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20</v>
      </c>
      <c r="N6795" s="27">
        <f>IF('Input and Summary Results'!$J$16="minimum",'Bin Analysis'!X6796/(M6795-1),'Bin Analysis'!Y6795/('Bin Analysis'!M6795-1))</f>
        <v>0</v>
      </c>
      <c r="O6795" s="27">
        <f>IF(M6795=FALSE,NA(),(VLOOKUP(1,C6798:K6817,4,FALSE))/(M6795-1))</f>
        <v>0.57894736842105265</v>
      </c>
      <c r="P6795" s="27">
        <f>IF(M6795=FALSE,NA(),SUM(J6798:J6817)/Weighting!$S$5)</f>
        <v>0.5</v>
      </c>
      <c r="Q6795" s="27">
        <f>IF(M6795=FALSE,NA(),SUM(K6798:K6817)/Weighting!$S$6)</f>
        <v>0.43478260869565216</v>
      </c>
      <c r="R6795" s="27">
        <f>IF(M6795=FALSE,NA(),(VLOOKUP(1,G6798:K6817,3,FALSE))/(M6795-1))</f>
        <v>0.21052631578947367</v>
      </c>
      <c r="S6795" s="22" t="str">
        <f>IF(M6795=FALSE,NA(),IF(SUM(J6798:J6817)=2,"yes","no"))</f>
        <v>no</v>
      </c>
      <c r="X6795" s="2" cm="2">
        <f t="array" ref="X6795:X6796">FREQUENCY(IF('Data Transformation'!$B$425:$B$6424='Bin Analysis'!L6795,'Data Transformation'!$G$425:$G$6424),'Data Transformation'!$U$11)</f>
        <v>19</v>
      </c>
      <c r="Y6795" s="2" cm="2">
        <f t="array" ref="Y6795:Y6796">FREQUENCY(IF('Data Transformation'!$B$425:$B$6424='Bin Analysis'!L6795,'Data Transformation'!$G$425:$G$6424),'Data Transformation'!$U$12)</f>
        <v>8</v>
      </c>
    </row>
    <row r="6796" spans="1:25" x14ac:dyDescent="0.45">
      <c r="A6796" s="14" t="s">
        <v>67</v>
      </c>
      <c r="B6796" t="s">
        <v>47</v>
      </c>
      <c r="C6796" t="s">
        <v>5</v>
      </c>
      <c r="D6796" t="s">
        <v>100</v>
      </c>
      <c r="E6796" t="s">
        <v>101</v>
      </c>
      <c r="F6796" t="s">
        <v>102</v>
      </c>
      <c r="G6796" t="s">
        <v>70</v>
      </c>
      <c r="H6796" t="s">
        <v>31</v>
      </c>
      <c r="I6796" t="s">
        <v>32</v>
      </c>
      <c r="J6796" t="s">
        <v>46</v>
      </c>
      <c r="K6796" s="14" t="s">
        <v>45</v>
      </c>
      <c r="M6796" s="14"/>
      <c r="X6796" s="2">
        <v>0</v>
      </c>
      <c r="Y6796" s="2">
        <v>11</v>
      </c>
    </row>
    <row r="6797" spans="1:25" x14ac:dyDescent="0.4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45">
      <c r="A6798" s="32">
        <f>IF(Weighting!$P$6&gt;0,B6798,"")</f>
        <v>0.3356747967</v>
      </c>
      <c r="B6798">
        <f>Weighting!$C$6</f>
        <v>0.3356747967</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4</v>
      </c>
      <c r="I6798">
        <f>H6798-H6797</f>
        <v>4</v>
      </c>
      <c r="J6798">
        <f>IF(I6798=0,0,1)</f>
        <v>1</v>
      </c>
      <c r="K6798">
        <f>J6798*Weighting!$W$6</f>
        <v>1</v>
      </c>
      <c r="M6798" s="14"/>
    </row>
    <row r="6799" spans="1:25" x14ac:dyDescent="0.45">
      <c r="A6799" s="32">
        <f>IF(Weighting!$P$7&gt;0,B6799,"")</f>
        <v>0.44134959340000002</v>
      </c>
      <c r="B6799">
        <f>Weighting!$C$7</f>
        <v>0.44134959340000002</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4</v>
      </c>
      <c r="I6799">
        <f t="shared" ref="I6799:I6817" si="850">H6799-H6798</f>
        <v>0</v>
      </c>
      <c r="J6799">
        <f>IF(I6799=0,0,1)</f>
        <v>0</v>
      </c>
      <c r="K6799">
        <f>J6799*Weighting!$W$7</f>
        <v>0</v>
      </c>
      <c r="M6799" s="14"/>
    </row>
    <row r="6800" spans="1:25" x14ac:dyDescent="0.45">
      <c r="A6800" s="32">
        <f>IF(Weighting!$P$8&gt;0,B6800,"")</f>
        <v>0.54702439010000004</v>
      </c>
      <c r="B6800">
        <f>Weighting!$C$8</f>
        <v>0.54702439010000004</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4</v>
      </c>
      <c r="I6800">
        <f t="shared" si="850"/>
        <v>0</v>
      </c>
      <c r="J6800">
        <f t="shared" ref="J6800:J6817" si="851">IF(I6800=0,0,1)</f>
        <v>0</v>
      </c>
      <c r="K6800">
        <f>J6800*Weighting!$W$8</f>
        <v>0</v>
      </c>
      <c r="M6800" s="14"/>
    </row>
    <row r="6801" spans="1:13" x14ac:dyDescent="0.45">
      <c r="A6801" s="32">
        <f>IF(Weighting!$P$9&gt;0,B6801,"")</f>
        <v>0.65269918680000005</v>
      </c>
      <c r="B6801" s="50">
        <f>Weighting!$C$9</f>
        <v>0.65269918680000005</v>
      </c>
      <c r="C6801">
        <f>Weighting!$F$9</f>
        <v>0</v>
      </c>
      <c r="D6801" t="b">
        <f>IF(C6801=1,'Data Transformation'!$G$3+0.5*'Data Transformation'!$W$25,IF(C6802=1,D6802-'Data Transformation'!$W$25,FALSE))</f>
        <v>0</v>
      </c>
      <c r="E6801" t="str">
        <f t="array" ref="E6801">IF(ISLOGICAL(D6801),"",FREQUENCY(IF('Data Transformation'!$B$425:$B$8425='Bin Analysis'!$B6795,'Data Transformation'!$G$425:$G$8425),D6801))</f>
        <v/>
      </c>
      <c r="F6801" t="str">
        <f t="shared" si="849"/>
        <v/>
      </c>
      <c r="G6801">
        <f>Weighting!$H$9</f>
        <v>0</v>
      </c>
      <c r="H6801">
        <f t="array" ref="H6801">FREQUENCY(IF('Data Transformation'!$B$4:$B$8425=B6795,'Data Transformation'!$G$4:$G$8425),'Bin Analysis'!$B6801)</f>
        <v>4</v>
      </c>
      <c r="I6801">
        <f t="shared" si="850"/>
        <v>0</v>
      </c>
      <c r="J6801">
        <f t="shared" si="851"/>
        <v>0</v>
      </c>
      <c r="K6801">
        <f>J6801*Weighting!$W$9</f>
        <v>0</v>
      </c>
      <c r="M6801" s="14"/>
    </row>
    <row r="6802" spans="1:13" x14ac:dyDescent="0.45">
      <c r="A6802" s="32">
        <f>IF(Weighting!$P$10&gt;0,B6802,"")</f>
        <v>0.75837398350000007</v>
      </c>
      <c r="B6802">
        <f>Weighting!$C$10</f>
        <v>0.75837398350000007</v>
      </c>
      <c r="C6802">
        <f>Weighting!$F$10</f>
        <v>0</v>
      </c>
      <c r="D6802" t="b">
        <f>IF(C6802=1,'Data Transformation'!$G$3+0.5*'Data Transformation'!$W$25,IF(C6803=1,D6803-'Data Transformation'!$W$25,FALSE))</f>
        <v>0</v>
      </c>
      <c r="E6802" t="str">
        <f t="array" ref="E6802">IF(ISLOGICAL(D6802),"",FREQUENCY(IF('Data Transformation'!$B$425:$B$8425='Bin Analysis'!$B6795,'Data Transformation'!$G$425:$G$8425),D6802))</f>
        <v/>
      </c>
      <c r="F6802" t="str">
        <f t="shared" si="849"/>
        <v/>
      </c>
      <c r="G6802">
        <f>Weighting!$H$10</f>
        <v>0</v>
      </c>
      <c r="H6802">
        <f t="array" ref="H6802">FREQUENCY(IF('Data Transformation'!$B$4:$B$8425=B6795,'Data Transformation'!$G$4:$G$8425),'Bin Analysis'!$B6802)</f>
        <v>8</v>
      </c>
      <c r="I6802">
        <f t="shared" si="850"/>
        <v>4</v>
      </c>
      <c r="J6802">
        <f t="shared" si="851"/>
        <v>1</v>
      </c>
      <c r="K6802">
        <f>J6802*Weighting!$W$10</f>
        <v>3</v>
      </c>
      <c r="M6802" s="14"/>
    </row>
    <row r="6803" spans="1:13" x14ac:dyDescent="0.45">
      <c r="A6803" s="32">
        <f>IF(Weighting!$P$11&gt;0,B6803,"")</f>
        <v>0.86404878020000009</v>
      </c>
      <c r="B6803">
        <f>Weighting!$C$11</f>
        <v>0.86404878020000009</v>
      </c>
      <c r="C6803">
        <f>Weighting!$F$11</f>
        <v>0</v>
      </c>
      <c r="D6803" t="b">
        <f>IF(C6803=1,'Data Transformation'!$G$3+0.5*'Data Transformation'!$W$25,IF(C6804=1,D6804-'Data Transformation'!$W$25,FALSE))</f>
        <v>0</v>
      </c>
      <c r="E6803" t="str">
        <f t="array" ref="E6803">IF(ISLOGICAL(D6803),"",FREQUENCY(IF('Data Transformation'!$B$425:$B$8425='Bin Analysis'!$B6795,'Data Transformation'!$G$425:$G$8425),D6803))</f>
        <v/>
      </c>
      <c r="F6803" t="str">
        <f t="shared" si="849"/>
        <v/>
      </c>
      <c r="G6803">
        <f>Weighting!$H$11</f>
        <v>0</v>
      </c>
      <c r="H6803">
        <f t="array" ref="H6803">FREQUENCY(IF('Data Transformation'!$B$4:$B$8425=B6795,'Data Transformation'!$G$4:$G$8425),'Bin Analysis'!$B6803)</f>
        <v>12</v>
      </c>
      <c r="I6803">
        <f t="shared" si="850"/>
        <v>4</v>
      </c>
      <c r="J6803">
        <f t="shared" si="851"/>
        <v>1</v>
      </c>
      <c r="K6803">
        <f>J6803*Weighting!$W$11</f>
        <v>3</v>
      </c>
      <c r="M6803" s="14"/>
    </row>
    <row r="6804" spans="1:13" x14ac:dyDescent="0.45">
      <c r="A6804" s="32">
        <f>IF(Weighting!$P$12&gt;0,B6804,"")</f>
        <v>0.96972357690000011</v>
      </c>
      <c r="B6804">
        <f>Weighting!$C$12</f>
        <v>0.96972357690000011</v>
      </c>
      <c r="C6804">
        <f>Weighting!$F$12</f>
        <v>0</v>
      </c>
      <c r="D6804">
        <f>IF(C6804=1,'Data Transformation'!$G$3+0.5*'Data Transformation'!$W$25,IF(C6805=1,D6805-'Data Transformation'!$W$25,FALSE))</f>
        <v>0.76999999999999991</v>
      </c>
      <c r="E6804">
        <f t="array" ref="E6804">IF(ISLOGICAL(D6804),"",FREQUENCY(IF('Data Transformation'!$B$425:$B$8425='Bin Analysis'!$B6795,'Data Transformation'!$G$425:$G$8425),D6804))</f>
        <v>8</v>
      </c>
      <c r="F6804" t="e">
        <f t="shared" si="849"/>
        <v>#VALUE!</v>
      </c>
      <c r="G6804">
        <f>Weighting!$H$12</f>
        <v>0</v>
      </c>
      <c r="H6804">
        <f t="array" ref="H6804">FREQUENCY(IF('Data Transformation'!$B$4:$B$8425=B6795,'Data Transformation'!$G$4:$G$8425),'Bin Analysis'!$B6804)</f>
        <v>18</v>
      </c>
      <c r="I6804">
        <f t="shared" si="850"/>
        <v>6</v>
      </c>
      <c r="J6804">
        <f t="shared" si="851"/>
        <v>1</v>
      </c>
      <c r="K6804">
        <f>J6804*Weighting!$W$12</f>
        <v>2</v>
      </c>
      <c r="M6804" s="14"/>
    </row>
    <row r="6805" spans="1:13" x14ac:dyDescent="0.45">
      <c r="A6805" s="32">
        <f>IF(Weighting!$P$13&gt;0,B6805,"")</f>
        <v>1.0753983736000001</v>
      </c>
      <c r="B6805">
        <f>Weighting!$C$13</f>
        <v>1.0753983736000001</v>
      </c>
      <c r="C6805">
        <f>Weighting!$F$13</f>
        <v>1</v>
      </c>
      <c r="D6805">
        <f>IF(C6805=1,'Data Transformation'!$G$3+0.5*'Data Transformation'!$W$25,IF(C6806=1,D6806-'Data Transformation'!$W$25,FALSE))</f>
        <v>1.17</v>
      </c>
      <c r="E6805">
        <f t="array" ref="E6805">IF(ISLOGICAL(D6805),"",FREQUENCY(IF('Data Transformation'!$B$425:$B$8425='Bin Analysis'!$B6795,'Data Transformation'!$G$425:$G$8425),D6805))</f>
        <v>19</v>
      </c>
      <c r="F6805">
        <f t="shared" si="849"/>
        <v>11</v>
      </c>
      <c r="G6805">
        <f>Weighting!$H$13</f>
        <v>0</v>
      </c>
      <c r="H6805">
        <f t="array" ref="H6805">FREQUENCY(IF('Data Transformation'!$B$4:$B$8425=B6795,'Data Transformation'!$G$4:$G$8425),'Bin Analysis'!$B6805)</f>
        <v>20</v>
      </c>
      <c r="I6805">
        <f t="shared" si="850"/>
        <v>2</v>
      </c>
      <c r="J6805">
        <f t="shared" si="851"/>
        <v>1</v>
      </c>
      <c r="K6805">
        <f>J6805*Weighting!$W$13</f>
        <v>1</v>
      </c>
      <c r="M6805" s="14"/>
    </row>
    <row r="6806" spans="1:13" x14ac:dyDescent="0.45">
      <c r="A6806" s="32">
        <f>IF(Weighting!$P$14&gt;0,B6806,"")</f>
        <v>1.1810731703000001</v>
      </c>
      <c r="B6806">
        <f>Weighting!$C$14</f>
        <v>1.1810731703000001</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20</v>
      </c>
      <c r="I6806">
        <f t="shared" si="850"/>
        <v>0</v>
      </c>
      <c r="J6806">
        <f t="shared" si="851"/>
        <v>0</v>
      </c>
      <c r="K6806">
        <f>J6806*Weighting!$W$14</f>
        <v>0</v>
      </c>
      <c r="M6806" s="14"/>
    </row>
    <row r="6807" spans="1:13" x14ac:dyDescent="0.45">
      <c r="A6807" s="32">
        <f>IF(Weighting!$P$15&gt;0,B6807,"")</f>
        <v>1.2867489670000001</v>
      </c>
      <c r="B6807">
        <f>Weighting!$C$15</f>
        <v>1.2867489670000001</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20</v>
      </c>
      <c r="I6807">
        <f t="shared" si="850"/>
        <v>0</v>
      </c>
      <c r="J6807">
        <f t="shared" si="851"/>
        <v>0</v>
      </c>
      <c r="K6807">
        <f>J6807*Weighting!$W$15</f>
        <v>0</v>
      </c>
      <c r="M6807" s="14"/>
    </row>
    <row r="6808" spans="1:13" x14ac:dyDescent="0.45">
      <c r="A6808" s="32" t="str">
        <f>IF(Weighting!$P$16&gt;0,B6808,"")</f>
        <v/>
      </c>
      <c r="B6808">
        <f>Weighting!$C$16</f>
        <v>1.3924227637000002</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20</v>
      </c>
      <c r="I6808">
        <f t="shared" si="850"/>
        <v>0</v>
      </c>
      <c r="J6808">
        <f t="shared" si="851"/>
        <v>0</v>
      </c>
      <c r="K6808">
        <f>J6808*Weighting!$W$16</f>
        <v>0</v>
      </c>
      <c r="M6808" s="14"/>
    </row>
    <row r="6809" spans="1:13" x14ac:dyDescent="0.45">
      <c r="A6809" s="32" t="str">
        <f>IF(Weighting!$P$17&gt;0,B6809,"")</f>
        <v/>
      </c>
      <c r="B6809">
        <f>Weighting!$C$17</f>
        <v>1.4980975604000002</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20</v>
      </c>
      <c r="I6809">
        <f t="shared" si="850"/>
        <v>0</v>
      </c>
      <c r="J6809">
        <f t="shared" si="851"/>
        <v>0</v>
      </c>
      <c r="K6809">
        <f>J6809*Weighting!$W$17</f>
        <v>0</v>
      </c>
      <c r="M6809" s="14"/>
    </row>
    <row r="6810" spans="1:13" x14ac:dyDescent="0.45">
      <c r="A6810" s="32" t="str">
        <f>IF(Weighting!$P$18&gt;0,B6810,"")</f>
        <v/>
      </c>
      <c r="B6810">
        <f>Weighting!$C$18</f>
        <v>1.6037723571000002</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20</v>
      </c>
      <c r="I6810">
        <f t="shared" si="850"/>
        <v>0</v>
      </c>
      <c r="J6810">
        <f t="shared" si="851"/>
        <v>0</v>
      </c>
      <c r="K6810">
        <f>J6810*Weighting!$W$18</f>
        <v>0</v>
      </c>
      <c r="M6810" s="14"/>
    </row>
    <row r="6811" spans="1:13" x14ac:dyDescent="0.45">
      <c r="A6811" s="32" t="str">
        <f>IF(Weighting!$P$19&gt;0,B6811,"")</f>
        <v/>
      </c>
      <c r="B6811">
        <f>Weighting!$C$19</f>
        <v>1.7094471538000002</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20</v>
      </c>
      <c r="I6811">
        <f t="shared" si="850"/>
        <v>0</v>
      </c>
      <c r="J6811">
        <f t="shared" si="851"/>
        <v>0</v>
      </c>
      <c r="K6811">
        <f>J6811*Weighting!$W$19</f>
        <v>0</v>
      </c>
      <c r="M6811" s="14"/>
    </row>
    <row r="6812" spans="1:13" x14ac:dyDescent="0.45">
      <c r="A6812" s="32" t="str">
        <f>IF(Weighting!$P$20&gt;0,B6812,"")</f>
        <v/>
      </c>
      <c r="B6812">
        <f>Weighting!$C$20</f>
        <v>1.8151219505000002</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20</v>
      </c>
      <c r="I6812">
        <f t="shared" si="850"/>
        <v>0</v>
      </c>
      <c r="J6812">
        <f t="shared" si="851"/>
        <v>0</v>
      </c>
      <c r="K6812">
        <f>J6812*Weighting!$W$20</f>
        <v>0</v>
      </c>
      <c r="M6812" s="14"/>
    </row>
    <row r="6813" spans="1:13" x14ac:dyDescent="0.45">
      <c r="A6813" s="32" t="str">
        <f>IF(Weighting!$P$21&gt;0,B6813,"")</f>
        <v/>
      </c>
      <c r="B6813">
        <f>Weighting!$C$21</f>
        <v>1.9207967472000003</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20</v>
      </c>
      <c r="I6813">
        <f t="shared" si="850"/>
        <v>0</v>
      </c>
      <c r="J6813">
        <f t="shared" si="851"/>
        <v>0</v>
      </c>
      <c r="K6813">
        <f>J6813*Weighting!$W$21</f>
        <v>0</v>
      </c>
      <c r="M6813" s="14"/>
    </row>
    <row r="6814" spans="1:13" x14ac:dyDescent="0.45">
      <c r="A6814" s="32" t="str">
        <f>IF(Weighting!$P$22&gt;0,B6814,"")</f>
        <v/>
      </c>
      <c r="B6814">
        <f>Weighting!$C$22</f>
        <v>2.0264715439000001</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20</v>
      </c>
      <c r="I6814">
        <f t="shared" si="850"/>
        <v>0</v>
      </c>
      <c r="J6814">
        <f t="shared" si="851"/>
        <v>0</v>
      </c>
      <c r="K6814">
        <f>J6814*Weighting!$W$22</f>
        <v>0</v>
      </c>
      <c r="M6814" s="14"/>
    </row>
    <row r="6815" spans="1:13" x14ac:dyDescent="0.45">
      <c r="A6815" s="32" t="str">
        <f>IF(Weighting!$P$23&gt;0,B6815,"")</f>
        <v/>
      </c>
      <c r="B6815">
        <f>Weighting!$C$23</f>
        <v>2.1321463405999999</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20</v>
      </c>
      <c r="I6815">
        <f t="shared" si="850"/>
        <v>0</v>
      </c>
      <c r="J6815">
        <f t="shared" si="851"/>
        <v>0</v>
      </c>
      <c r="K6815">
        <f>J6815*Weighting!$W$23</f>
        <v>0</v>
      </c>
      <c r="M6815" s="14"/>
    </row>
    <row r="6816" spans="1:13" x14ac:dyDescent="0.45">
      <c r="A6816" s="32" t="str">
        <f>IF(Weighting!$P$24&gt;0,B6816,"")</f>
        <v/>
      </c>
      <c r="B6816">
        <f>Weighting!$C$24</f>
        <v>2.2378211372999997</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20</v>
      </c>
      <c r="I6816">
        <f t="shared" si="850"/>
        <v>0</v>
      </c>
      <c r="J6816">
        <f t="shared" si="851"/>
        <v>0</v>
      </c>
      <c r="K6816">
        <f>J6816*Weighting!$W$24</f>
        <v>0</v>
      </c>
      <c r="M6816" s="14"/>
    </row>
    <row r="6817" spans="1:25" x14ac:dyDescent="0.45">
      <c r="A6817" s="32" t="str">
        <f>IF(Weighting!$P$25&gt;0,B6817,"")</f>
        <v/>
      </c>
      <c r="B6817">
        <f>Weighting!$C$25</f>
        <v>2.3434959339999994</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20</v>
      </c>
      <c r="I6817">
        <f t="shared" si="850"/>
        <v>0</v>
      </c>
      <c r="J6817">
        <f t="shared" si="851"/>
        <v>0</v>
      </c>
      <c r="K6817">
        <f>J6817*Weighting!$W$25</f>
        <v>0</v>
      </c>
      <c r="M6817" s="14"/>
    </row>
    <row r="6818" spans="1:25" x14ac:dyDescent="0.45">
      <c r="O6818"/>
      <c r="P6818"/>
      <c r="Q6818"/>
      <c r="R6818"/>
    </row>
    <row r="6819" spans="1:25" ht="23.15" x14ac:dyDescent="0.6">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16</v>
      </c>
      <c r="N6819" s="27">
        <f>IF('Input and Summary Results'!$J$16="minimum",'Bin Analysis'!X6820/(M6819-1),'Bin Analysis'!Y6819/('Bin Analysis'!M6819-1))</f>
        <v>0</v>
      </c>
      <c r="O6819" s="27">
        <f>IF(M6819=FALSE,NA(),(VLOOKUP(1,C6822:K6841,4,FALSE))/(M6819-1))</f>
        <v>0.53333333333333333</v>
      </c>
      <c r="P6819" s="27">
        <f>IF(M6819=FALSE,NA(),SUM(J6822:J6841)/Weighting!$S$5)</f>
        <v>0.7</v>
      </c>
      <c r="Q6819" s="27">
        <f>IF(M6819=FALSE,NA(),SUM(K6822:K6841)/Weighting!$S$6)</f>
        <v>0.69565217391304346</v>
      </c>
      <c r="R6819" s="27">
        <f>IF(M6819=FALSE,NA(),(VLOOKUP(1,G6822:K6841,3,FALSE))/(M6819-1))</f>
        <v>0.2</v>
      </c>
      <c r="S6819" s="22" t="str">
        <f>IF(M6819=FALSE,NA(),IF(SUM(J6822:J6841)=2,"yes","no"))</f>
        <v>no</v>
      </c>
      <c r="X6819" s="2" cm="2">
        <f t="array" ref="X6819:X6820">FREQUENCY(IF('Data Transformation'!$B$425:$B$6424='Bin Analysis'!L6819,'Data Transformation'!$G$425:$G$6424),'Data Transformation'!$U$11)</f>
        <v>15</v>
      </c>
      <c r="Y6819" s="2" cm="2">
        <f t="array" ref="Y6819:Y6820">FREQUENCY(IF('Data Transformation'!$B$425:$B$6424='Bin Analysis'!L6819,'Data Transformation'!$G$425:$G$6424),'Data Transformation'!$U$12)</f>
        <v>7</v>
      </c>
    </row>
    <row r="6820" spans="1:25" x14ac:dyDescent="0.45">
      <c r="A6820" s="14" t="s">
        <v>67</v>
      </c>
      <c r="B6820" t="s">
        <v>47</v>
      </c>
      <c r="C6820" t="s">
        <v>5</v>
      </c>
      <c r="D6820" t="s">
        <v>100</v>
      </c>
      <c r="E6820" t="s">
        <v>101</v>
      </c>
      <c r="F6820" t="s">
        <v>102</v>
      </c>
      <c r="G6820" t="s">
        <v>70</v>
      </c>
      <c r="H6820" t="s">
        <v>31</v>
      </c>
      <c r="I6820" t="s">
        <v>32</v>
      </c>
      <c r="J6820" t="s">
        <v>46</v>
      </c>
      <c r="K6820" s="14" t="s">
        <v>45</v>
      </c>
      <c r="M6820" s="14"/>
      <c r="X6820" s="2">
        <v>0</v>
      </c>
      <c r="Y6820" s="2">
        <v>8</v>
      </c>
    </row>
    <row r="6821" spans="1:25" x14ac:dyDescent="0.4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45">
      <c r="A6822" s="32">
        <f>IF(Weighting!$P$6&gt;0,B6822,"")</f>
        <v>0.3356747967</v>
      </c>
      <c r="B6822">
        <f>Weighting!$C$6</f>
        <v>0.3356747967</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3</v>
      </c>
      <c r="I6822">
        <f>H6822-H6821</f>
        <v>3</v>
      </c>
      <c r="J6822">
        <f>IF(I6822=0,0,1)</f>
        <v>1</v>
      </c>
      <c r="K6822">
        <f>J6822*Weighting!$W$6</f>
        <v>1</v>
      </c>
      <c r="M6822" s="14"/>
    </row>
    <row r="6823" spans="1:25" x14ac:dyDescent="0.45">
      <c r="A6823" s="32">
        <f>IF(Weighting!$P$7&gt;0,B6823,"")</f>
        <v>0.44134959340000002</v>
      </c>
      <c r="B6823">
        <f>Weighting!$C$7</f>
        <v>0.44134959340000002</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3</v>
      </c>
      <c r="I6823">
        <f t="shared" ref="I6823:I6841" si="853">H6823-H6822</f>
        <v>0</v>
      </c>
      <c r="J6823">
        <f>IF(I6823=0,0,1)</f>
        <v>0</v>
      </c>
      <c r="K6823">
        <f>J6823*Weighting!$W$7</f>
        <v>0</v>
      </c>
      <c r="M6823" s="14"/>
    </row>
    <row r="6824" spans="1:25" x14ac:dyDescent="0.45">
      <c r="A6824" s="32">
        <f>IF(Weighting!$P$8&gt;0,B6824,"")</f>
        <v>0.54702439010000004</v>
      </c>
      <c r="B6824">
        <f>Weighting!$C$8</f>
        <v>0.54702439010000004</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4</v>
      </c>
      <c r="I6824">
        <f t="shared" si="853"/>
        <v>1</v>
      </c>
      <c r="J6824">
        <f t="shared" ref="J6824:J6841" si="854">IF(I6824=0,0,1)</f>
        <v>1</v>
      </c>
      <c r="K6824">
        <f>J6824*Weighting!$W$8</f>
        <v>3</v>
      </c>
      <c r="M6824" s="14"/>
    </row>
    <row r="6825" spans="1:25" x14ac:dyDescent="0.45">
      <c r="A6825" s="32">
        <f>IF(Weighting!$P$9&gt;0,B6825,"")</f>
        <v>0.65269918680000005</v>
      </c>
      <c r="B6825" s="50">
        <f>Weighting!$C$9</f>
        <v>0.65269918680000005</v>
      </c>
      <c r="C6825">
        <f>Weighting!$F$9</f>
        <v>0</v>
      </c>
      <c r="D6825" t="b">
        <f>IF(C6825=1,'Data Transformation'!$G$3+0.5*'Data Transformation'!$W$25,IF(C6826=1,D6826-'Data Transformation'!$W$25,FALSE))</f>
        <v>0</v>
      </c>
      <c r="E6825" t="str">
        <f t="array" ref="E6825">IF(ISLOGICAL(D6825),"",FREQUENCY(IF('Data Transformation'!$B$425:$B$8425='Bin Analysis'!$B6819,'Data Transformation'!$G$425:$G$8425),D6825))</f>
        <v/>
      </c>
      <c r="F6825" t="str">
        <f t="shared" si="852"/>
        <v/>
      </c>
      <c r="G6825">
        <f>Weighting!$H$9</f>
        <v>0</v>
      </c>
      <c r="H6825">
        <f t="array" ref="H6825">FREQUENCY(IF('Data Transformation'!$B$4:$B$8425=B6819,'Data Transformation'!$G$4:$G$8425),'Bin Analysis'!$B6825)</f>
        <v>5</v>
      </c>
      <c r="I6825">
        <f t="shared" si="853"/>
        <v>1</v>
      </c>
      <c r="J6825">
        <f t="shared" si="854"/>
        <v>1</v>
      </c>
      <c r="K6825">
        <f>J6825*Weighting!$W$9</f>
        <v>3</v>
      </c>
      <c r="M6825" s="14"/>
    </row>
    <row r="6826" spans="1:25" x14ac:dyDescent="0.45">
      <c r="A6826" s="32">
        <f>IF(Weighting!$P$10&gt;0,B6826,"")</f>
        <v>0.75837398350000007</v>
      </c>
      <c r="B6826">
        <f>Weighting!$C$10</f>
        <v>0.75837398350000007</v>
      </c>
      <c r="C6826">
        <f>Weighting!$F$10</f>
        <v>0</v>
      </c>
      <c r="D6826" t="b">
        <f>IF(C6826=1,'Data Transformation'!$G$3+0.5*'Data Transformation'!$W$25,IF(C6827=1,D6827-'Data Transformation'!$W$25,FALSE))</f>
        <v>0</v>
      </c>
      <c r="E6826" t="str">
        <f t="array" ref="E6826">IF(ISLOGICAL(D6826),"",FREQUENCY(IF('Data Transformation'!$B$425:$B$8425='Bin Analysis'!$B6819,'Data Transformation'!$G$425:$G$8425),D6826))</f>
        <v/>
      </c>
      <c r="F6826" t="str">
        <f t="shared" si="852"/>
        <v/>
      </c>
      <c r="G6826">
        <f>Weighting!$H$10</f>
        <v>0</v>
      </c>
      <c r="H6826">
        <f t="array" ref="H6826">FREQUENCY(IF('Data Transformation'!$B$4:$B$8425=B6819,'Data Transformation'!$G$4:$G$8425),'Bin Analysis'!$B6826)</f>
        <v>7</v>
      </c>
      <c r="I6826">
        <f t="shared" si="853"/>
        <v>2</v>
      </c>
      <c r="J6826">
        <f t="shared" si="854"/>
        <v>1</v>
      </c>
      <c r="K6826">
        <f>J6826*Weighting!$W$10</f>
        <v>3</v>
      </c>
      <c r="M6826" s="14"/>
    </row>
    <row r="6827" spans="1:25" x14ac:dyDescent="0.45">
      <c r="A6827" s="32">
        <f>IF(Weighting!$P$11&gt;0,B6827,"")</f>
        <v>0.86404878020000009</v>
      </c>
      <c r="B6827">
        <f>Weighting!$C$11</f>
        <v>0.86404878020000009</v>
      </c>
      <c r="C6827">
        <f>Weighting!$F$11</f>
        <v>0</v>
      </c>
      <c r="D6827" t="b">
        <f>IF(C6827=1,'Data Transformation'!$G$3+0.5*'Data Transformation'!$W$25,IF(C6828=1,D6828-'Data Transformation'!$W$25,FALSE))</f>
        <v>0</v>
      </c>
      <c r="E6827" t="str">
        <f t="array" ref="E6827">IF(ISLOGICAL(D6827),"",FREQUENCY(IF('Data Transformation'!$B$425:$B$8425='Bin Analysis'!$B6819,'Data Transformation'!$G$425:$G$8425),D6827))</f>
        <v/>
      </c>
      <c r="F6827" t="str">
        <f t="shared" si="852"/>
        <v/>
      </c>
      <c r="G6827">
        <f>Weighting!$H$11</f>
        <v>0</v>
      </c>
      <c r="H6827">
        <f t="array" ref="H6827">FREQUENCY(IF('Data Transformation'!$B$4:$B$8425=B6819,'Data Transformation'!$G$4:$G$8425),'Bin Analysis'!$B6827)</f>
        <v>9</v>
      </c>
      <c r="I6827">
        <f t="shared" si="853"/>
        <v>2</v>
      </c>
      <c r="J6827">
        <f t="shared" si="854"/>
        <v>1</v>
      </c>
      <c r="K6827">
        <f>J6827*Weighting!$W$11</f>
        <v>3</v>
      </c>
      <c r="M6827" s="14"/>
    </row>
    <row r="6828" spans="1:25" x14ac:dyDescent="0.45">
      <c r="A6828" s="32">
        <f>IF(Weighting!$P$12&gt;0,B6828,"")</f>
        <v>0.96972357690000011</v>
      </c>
      <c r="B6828">
        <f>Weighting!$C$12</f>
        <v>0.96972357690000011</v>
      </c>
      <c r="C6828">
        <f>Weighting!$F$12</f>
        <v>0</v>
      </c>
      <c r="D6828">
        <f>IF(C6828=1,'Data Transformation'!$G$3+0.5*'Data Transformation'!$W$25,IF(C6829=1,D6829-'Data Transformation'!$W$25,FALSE))</f>
        <v>0.76999999999999991</v>
      </c>
      <c r="E6828">
        <f t="array" ref="E6828">IF(ISLOGICAL(D6828),"",FREQUENCY(IF('Data Transformation'!$B$425:$B$8425='Bin Analysis'!$B6819,'Data Transformation'!$G$425:$G$8425),D6828))</f>
        <v>7</v>
      </c>
      <c r="F6828" t="e">
        <f t="shared" si="852"/>
        <v>#VALUE!</v>
      </c>
      <c r="G6828">
        <f>Weighting!$H$12</f>
        <v>0</v>
      </c>
      <c r="H6828">
        <f t="array" ref="H6828">FREQUENCY(IF('Data Transformation'!$B$4:$B$8425=B6819,'Data Transformation'!$G$4:$G$8425),'Bin Analysis'!$B6828)</f>
        <v>13</v>
      </c>
      <c r="I6828">
        <f t="shared" si="853"/>
        <v>4</v>
      </c>
      <c r="J6828">
        <f t="shared" si="854"/>
        <v>1</v>
      </c>
      <c r="K6828">
        <f>J6828*Weighting!$W$12</f>
        <v>2</v>
      </c>
      <c r="M6828" s="14"/>
    </row>
    <row r="6829" spans="1:25" x14ac:dyDescent="0.45">
      <c r="A6829" s="32">
        <f>IF(Weighting!$P$13&gt;0,B6829,"")</f>
        <v>1.0753983736000001</v>
      </c>
      <c r="B6829">
        <f>Weighting!$C$13</f>
        <v>1.0753983736000001</v>
      </c>
      <c r="C6829">
        <f>Weighting!$F$13</f>
        <v>1</v>
      </c>
      <c r="D6829">
        <f>IF(C6829=1,'Data Transformation'!$G$3+0.5*'Data Transformation'!$W$25,IF(C6830=1,D6830-'Data Transformation'!$W$25,FALSE))</f>
        <v>1.17</v>
      </c>
      <c r="E6829">
        <f t="array" ref="E6829">IF(ISLOGICAL(D6829),"",FREQUENCY(IF('Data Transformation'!$B$425:$B$8425='Bin Analysis'!$B6819,'Data Transformation'!$G$425:$G$8425),D6829))</f>
        <v>15</v>
      </c>
      <c r="F6829">
        <f t="shared" si="852"/>
        <v>8</v>
      </c>
      <c r="G6829">
        <f>Weighting!$H$13</f>
        <v>0</v>
      </c>
      <c r="H6829">
        <f t="array" ref="H6829">FREQUENCY(IF('Data Transformation'!$B$4:$B$8425=B6819,'Data Transformation'!$G$4:$G$8425),'Bin Analysis'!$B6829)</f>
        <v>16</v>
      </c>
      <c r="I6829">
        <f t="shared" si="853"/>
        <v>3</v>
      </c>
      <c r="J6829">
        <f t="shared" si="854"/>
        <v>1</v>
      </c>
      <c r="K6829">
        <f>J6829*Weighting!$W$13</f>
        <v>1</v>
      </c>
      <c r="M6829" s="14"/>
    </row>
    <row r="6830" spans="1:25" x14ac:dyDescent="0.45">
      <c r="A6830" s="32">
        <f>IF(Weighting!$P$14&gt;0,B6830,"")</f>
        <v>1.1810731703000001</v>
      </c>
      <c r="B6830">
        <f>Weighting!$C$14</f>
        <v>1.1810731703000001</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16</v>
      </c>
      <c r="I6830">
        <f t="shared" si="853"/>
        <v>0</v>
      </c>
      <c r="J6830">
        <f t="shared" si="854"/>
        <v>0</v>
      </c>
      <c r="K6830">
        <f>J6830*Weighting!$W$14</f>
        <v>0</v>
      </c>
      <c r="M6830" s="14"/>
    </row>
    <row r="6831" spans="1:25" x14ac:dyDescent="0.45">
      <c r="A6831" s="32">
        <f>IF(Weighting!$P$15&gt;0,B6831,"")</f>
        <v>1.2867489670000001</v>
      </c>
      <c r="B6831">
        <f>Weighting!$C$15</f>
        <v>1.2867489670000001</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16</v>
      </c>
      <c r="I6831">
        <f t="shared" si="853"/>
        <v>0</v>
      </c>
      <c r="J6831">
        <f t="shared" si="854"/>
        <v>0</v>
      </c>
      <c r="K6831">
        <f>J6831*Weighting!$W$15</f>
        <v>0</v>
      </c>
      <c r="M6831" s="14"/>
    </row>
    <row r="6832" spans="1:25" x14ac:dyDescent="0.45">
      <c r="A6832" s="32" t="str">
        <f>IF(Weighting!$P$16&gt;0,B6832,"")</f>
        <v/>
      </c>
      <c r="B6832">
        <f>Weighting!$C$16</f>
        <v>1.3924227637000002</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16</v>
      </c>
      <c r="I6832">
        <f t="shared" si="853"/>
        <v>0</v>
      </c>
      <c r="J6832">
        <f t="shared" si="854"/>
        <v>0</v>
      </c>
      <c r="K6832">
        <f>J6832*Weighting!$W$16</f>
        <v>0</v>
      </c>
      <c r="M6832" s="14"/>
    </row>
    <row r="6833" spans="1:25" x14ac:dyDescent="0.45">
      <c r="A6833" s="32" t="str">
        <f>IF(Weighting!$P$17&gt;0,B6833,"")</f>
        <v/>
      </c>
      <c r="B6833">
        <f>Weighting!$C$17</f>
        <v>1.4980975604000002</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16</v>
      </c>
      <c r="I6833">
        <f t="shared" si="853"/>
        <v>0</v>
      </c>
      <c r="J6833">
        <f t="shared" si="854"/>
        <v>0</v>
      </c>
      <c r="K6833">
        <f>J6833*Weighting!$W$17</f>
        <v>0</v>
      </c>
      <c r="M6833" s="14"/>
    </row>
    <row r="6834" spans="1:25" x14ac:dyDescent="0.45">
      <c r="A6834" s="32" t="str">
        <f>IF(Weighting!$P$18&gt;0,B6834,"")</f>
        <v/>
      </c>
      <c r="B6834">
        <f>Weighting!$C$18</f>
        <v>1.6037723571000002</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16</v>
      </c>
      <c r="I6834">
        <f t="shared" si="853"/>
        <v>0</v>
      </c>
      <c r="J6834">
        <f t="shared" si="854"/>
        <v>0</v>
      </c>
      <c r="K6834">
        <f>J6834*Weighting!$W$18</f>
        <v>0</v>
      </c>
      <c r="M6834" s="14"/>
    </row>
    <row r="6835" spans="1:25" x14ac:dyDescent="0.45">
      <c r="A6835" s="32" t="str">
        <f>IF(Weighting!$P$19&gt;0,B6835,"")</f>
        <v/>
      </c>
      <c r="B6835">
        <f>Weighting!$C$19</f>
        <v>1.7094471538000002</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16</v>
      </c>
      <c r="I6835">
        <f t="shared" si="853"/>
        <v>0</v>
      </c>
      <c r="J6835">
        <f t="shared" si="854"/>
        <v>0</v>
      </c>
      <c r="K6835">
        <f>J6835*Weighting!$W$19</f>
        <v>0</v>
      </c>
      <c r="M6835" s="14"/>
    </row>
    <row r="6836" spans="1:25" x14ac:dyDescent="0.45">
      <c r="A6836" s="32" t="str">
        <f>IF(Weighting!$P$20&gt;0,B6836,"")</f>
        <v/>
      </c>
      <c r="B6836">
        <f>Weighting!$C$20</f>
        <v>1.8151219505000002</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16</v>
      </c>
      <c r="I6836">
        <f t="shared" si="853"/>
        <v>0</v>
      </c>
      <c r="J6836">
        <f t="shared" si="854"/>
        <v>0</v>
      </c>
      <c r="K6836">
        <f>J6836*Weighting!$W$20</f>
        <v>0</v>
      </c>
      <c r="M6836" s="14"/>
    </row>
    <row r="6837" spans="1:25" x14ac:dyDescent="0.45">
      <c r="A6837" s="32" t="str">
        <f>IF(Weighting!$P$21&gt;0,B6837,"")</f>
        <v/>
      </c>
      <c r="B6837">
        <f>Weighting!$C$21</f>
        <v>1.9207967472000003</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16</v>
      </c>
      <c r="I6837">
        <f t="shared" si="853"/>
        <v>0</v>
      </c>
      <c r="J6837">
        <f t="shared" si="854"/>
        <v>0</v>
      </c>
      <c r="K6837">
        <f>J6837*Weighting!$W$21</f>
        <v>0</v>
      </c>
      <c r="M6837" s="14"/>
    </row>
    <row r="6838" spans="1:25" x14ac:dyDescent="0.45">
      <c r="A6838" s="32" t="str">
        <f>IF(Weighting!$P$22&gt;0,B6838,"")</f>
        <v/>
      </c>
      <c r="B6838">
        <f>Weighting!$C$22</f>
        <v>2.0264715439000001</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16</v>
      </c>
      <c r="I6838">
        <f t="shared" si="853"/>
        <v>0</v>
      </c>
      <c r="J6838">
        <f t="shared" si="854"/>
        <v>0</v>
      </c>
      <c r="K6838">
        <f>J6838*Weighting!$W$22</f>
        <v>0</v>
      </c>
      <c r="M6838" s="14"/>
    </row>
    <row r="6839" spans="1:25" x14ac:dyDescent="0.45">
      <c r="A6839" s="32" t="str">
        <f>IF(Weighting!$P$23&gt;0,B6839,"")</f>
        <v/>
      </c>
      <c r="B6839">
        <f>Weighting!$C$23</f>
        <v>2.1321463405999999</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16</v>
      </c>
      <c r="I6839">
        <f t="shared" si="853"/>
        <v>0</v>
      </c>
      <c r="J6839">
        <f t="shared" si="854"/>
        <v>0</v>
      </c>
      <c r="K6839">
        <f>J6839*Weighting!$W$23</f>
        <v>0</v>
      </c>
      <c r="M6839" s="14"/>
    </row>
    <row r="6840" spans="1:25" x14ac:dyDescent="0.45">
      <c r="A6840" s="32" t="str">
        <f>IF(Weighting!$P$24&gt;0,B6840,"")</f>
        <v/>
      </c>
      <c r="B6840">
        <f>Weighting!$C$24</f>
        <v>2.2378211372999997</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16</v>
      </c>
      <c r="I6840">
        <f t="shared" si="853"/>
        <v>0</v>
      </c>
      <c r="J6840">
        <f t="shared" si="854"/>
        <v>0</v>
      </c>
      <c r="K6840">
        <f>J6840*Weighting!$W$24</f>
        <v>0</v>
      </c>
      <c r="M6840" s="14"/>
    </row>
    <row r="6841" spans="1:25" x14ac:dyDescent="0.45">
      <c r="A6841" s="32" t="str">
        <f>IF(Weighting!$P$25&gt;0,B6841,"")</f>
        <v/>
      </c>
      <c r="B6841">
        <f>Weighting!$C$25</f>
        <v>2.3434959339999994</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16</v>
      </c>
      <c r="I6841">
        <f t="shared" si="853"/>
        <v>0</v>
      </c>
      <c r="J6841">
        <f t="shared" si="854"/>
        <v>0</v>
      </c>
      <c r="K6841">
        <f>J6841*Weighting!$W$25</f>
        <v>0</v>
      </c>
      <c r="M6841" s="14"/>
    </row>
    <row r="6842" spans="1:25" x14ac:dyDescent="0.45">
      <c r="N6842" s="57"/>
      <c r="O6842"/>
      <c r="P6842"/>
      <c r="Q6842"/>
      <c r="R6842"/>
    </row>
    <row r="6843" spans="1:25" ht="23.15" x14ac:dyDescent="0.6">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18</v>
      </c>
      <c r="N6843" s="27">
        <f>IF('Input and Summary Results'!$J$16="minimum",'Bin Analysis'!X6844/(M6843-1),'Bin Analysis'!Y6843/('Bin Analysis'!M6843-1))</f>
        <v>0</v>
      </c>
      <c r="O6843" s="27">
        <f>IF(M6843=FALSE,NA(),(VLOOKUP(1,C6846:K6865,4,FALSE))/(M6843-1))</f>
        <v>0</v>
      </c>
      <c r="P6843" s="27">
        <f>IF(M6843=FALSE,NA(),SUM(J6846:J6865)/Weighting!$S$5)</f>
        <v>0.3</v>
      </c>
      <c r="Q6843" s="27">
        <f>IF(M6843=FALSE,NA(),SUM(K6846:K6865)/Weighting!$S$6)</f>
        <v>0.21739130434782608</v>
      </c>
      <c r="R6843" s="27">
        <f>IF(M6843=FALSE,NA(),(VLOOKUP(1,G6846:K6865,3,FALSE))/(M6843-1))</f>
        <v>0.88235294117647056</v>
      </c>
      <c r="S6843" s="22" t="str">
        <f>IF(M6843=FALSE,NA(),IF(SUM(J6846:J6865)=2,"yes","no"))</f>
        <v>no</v>
      </c>
      <c r="X6843" s="2" cm="2">
        <f t="array" ref="X6843:X6844">FREQUENCY(IF('Data Transformation'!$B$425:$B$6424='Bin Analysis'!L6843,'Data Transformation'!$G$425:$G$6424),'Data Transformation'!$U$11)</f>
        <v>17</v>
      </c>
      <c r="Y6843" s="2" cm="2">
        <f t="array" ref="Y6843:Y6844">FREQUENCY(IF('Data Transformation'!$B$425:$B$6424='Bin Analysis'!L6843,'Data Transformation'!$G$425:$G$6424),'Data Transformation'!$U$12)</f>
        <v>17</v>
      </c>
    </row>
    <row r="6844" spans="1:25" x14ac:dyDescent="0.45">
      <c r="A6844" s="14" t="s">
        <v>67</v>
      </c>
      <c r="B6844" t="s">
        <v>47</v>
      </c>
      <c r="C6844" t="s">
        <v>5</v>
      </c>
      <c r="D6844" t="s">
        <v>100</v>
      </c>
      <c r="E6844" t="s">
        <v>101</v>
      </c>
      <c r="F6844" t="s">
        <v>102</v>
      </c>
      <c r="G6844" t="s">
        <v>70</v>
      </c>
      <c r="H6844" t="s">
        <v>31</v>
      </c>
      <c r="I6844" t="s">
        <v>32</v>
      </c>
      <c r="J6844" t="s">
        <v>46</v>
      </c>
      <c r="K6844" s="14" t="s">
        <v>45</v>
      </c>
      <c r="M6844" s="14"/>
      <c r="X6844" s="2">
        <v>0</v>
      </c>
      <c r="Y6844" s="2">
        <v>0</v>
      </c>
    </row>
    <row r="6845" spans="1:25" x14ac:dyDescent="0.4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45">
      <c r="A6846" s="32">
        <f>IF(Weighting!$P$6&gt;0,B6846,"")</f>
        <v>0.3356747967</v>
      </c>
      <c r="B6846">
        <f>Weighting!$C$6</f>
        <v>0.3356747967</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15</v>
      </c>
      <c r="I6846">
        <f>H6846-H6845</f>
        <v>15</v>
      </c>
      <c r="J6846">
        <f>IF(I6846=0,0,1)</f>
        <v>1</v>
      </c>
      <c r="K6846">
        <f>J6846*Weighting!$W$6</f>
        <v>1</v>
      </c>
      <c r="M6846" s="14"/>
    </row>
    <row r="6847" spans="1:25" x14ac:dyDescent="0.45">
      <c r="A6847" s="32">
        <f>IF(Weighting!$P$7&gt;0,B6847,"")</f>
        <v>0.44134959340000002</v>
      </c>
      <c r="B6847">
        <f>Weighting!$C$7</f>
        <v>0.44134959340000002</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15</v>
      </c>
      <c r="I6847">
        <f t="shared" ref="I6847:I6865" si="856">H6847-H6846</f>
        <v>0</v>
      </c>
      <c r="J6847">
        <f>IF(I6847=0,0,1)</f>
        <v>0</v>
      </c>
      <c r="K6847">
        <f>J6847*Weighting!$W$7</f>
        <v>0</v>
      </c>
      <c r="M6847" s="14"/>
    </row>
    <row r="6848" spans="1:25" x14ac:dyDescent="0.45">
      <c r="A6848" s="32">
        <f>IF(Weighting!$P$8&gt;0,B6848,"")</f>
        <v>0.54702439010000004</v>
      </c>
      <c r="B6848">
        <f>Weighting!$C$8</f>
        <v>0.54702439010000004</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15</v>
      </c>
      <c r="I6848">
        <f t="shared" si="856"/>
        <v>0</v>
      </c>
      <c r="J6848">
        <f t="shared" ref="J6848:J6865" si="857">IF(I6848=0,0,1)</f>
        <v>0</v>
      </c>
      <c r="K6848">
        <f>J6848*Weighting!$W$8</f>
        <v>0</v>
      </c>
      <c r="M6848" s="14"/>
    </row>
    <row r="6849" spans="1:13" x14ac:dyDescent="0.45">
      <c r="A6849" s="32">
        <f>IF(Weighting!$P$9&gt;0,B6849,"")</f>
        <v>0.65269918680000005</v>
      </c>
      <c r="B6849" s="50">
        <f>Weighting!$C$9</f>
        <v>0.65269918680000005</v>
      </c>
      <c r="C6849">
        <f>Weighting!$F$9</f>
        <v>0</v>
      </c>
      <c r="D6849" t="b">
        <f>IF(C6849=1,'Data Transformation'!$G$3+0.5*'Data Transformation'!$W$25,IF(C6850=1,D6850-'Data Transformation'!$W$25,FALSE))</f>
        <v>0</v>
      </c>
      <c r="E6849" t="str">
        <f t="array" ref="E6849">IF(ISLOGICAL(D6849),"",FREQUENCY(IF('Data Transformation'!$B$425:$B$8425='Bin Analysis'!$B6843,'Data Transformation'!$G$425:$G$8425),D6849))</f>
        <v/>
      </c>
      <c r="F6849" t="str">
        <f t="shared" si="855"/>
        <v/>
      </c>
      <c r="G6849">
        <f>Weighting!$H$9</f>
        <v>0</v>
      </c>
      <c r="H6849">
        <f t="array" ref="H6849">FREQUENCY(IF('Data Transformation'!$B$4:$B$8425=B6843,'Data Transformation'!$G$4:$G$8425),'Bin Analysis'!$B6849)</f>
        <v>15</v>
      </c>
      <c r="I6849">
        <f t="shared" si="856"/>
        <v>0</v>
      </c>
      <c r="J6849">
        <f t="shared" si="857"/>
        <v>0</v>
      </c>
      <c r="K6849">
        <f>J6849*Weighting!$W$9</f>
        <v>0</v>
      </c>
      <c r="M6849" s="14"/>
    </row>
    <row r="6850" spans="1:13" x14ac:dyDescent="0.45">
      <c r="A6850" s="32">
        <f>IF(Weighting!$P$10&gt;0,B6850,"")</f>
        <v>0.75837398350000007</v>
      </c>
      <c r="B6850">
        <f>Weighting!$C$10</f>
        <v>0.75837398350000007</v>
      </c>
      <c r="C6850">
        <f>Weighting!$F$10</f>
        <v>0</v>
      </c>
      <c r="D6850" t="b">
        <f>IF(C6850=1,'Data Transformation'!$G$3+0.5*'Data Transformation'!$W$25,IF(C6851=1,D6851-'Data Transformation'!$W$25,FALSE))</f>
        <v>0</v>
      </c>
      <c r="E6850" t="str">
        <f t="array" ref="E6850">IF(ISLOGICAL(D6850),"",FREQUENCY(IF('Data Transformation'!$B$425:$B$8425='Bin Analysis'!$B6843,'Data Transformation'!$G$425:$G$8425),D6850))</f>
        <v/>
      </c>
      <c r="F6850" t="str">
        <f t="shared" si="855"/>
        <v/>
      </c>
      <c r="G6850">
        <f>Weighting!$H$10</f>
        <v>0</v>
      </c>
      <c r="H6850">
        <f t="array" ref="H6850">FREQUENCY(IF('Data Transformation'!$B$4:$B$8425=B6843,'Data Transformation'!$G$4:$G$8425),'Bin Analysis'!$B6850)</f>
        <v>17</v>
      </c>
      <c r="I6850">
        <f t="shared" si="856"/>
        <v>2</v>
      </c>
      <c r="J6850">
        <f t="shared" si="857"/>
        <v>1</v>
      </c>
      <c r="K6850">
        <f>J6850*Weighting!$W$10</f>
        <v>3</v>
      </c>
      <c r="M6850" s="14"/>
    </row>
    <row r="6851" spans="1:13" x14ac:dyDescent="0.45">
      <c r="A6851" s="32">
        <f>IF(Weighting!$P$11&gt;0,B6851,"")</f>
        <v>0.86404878020000009</v>
      </c>
      <c r="B6851">
        <f>Weighting!$C$11</f>
        <v>0.86404878020000009</v>
      </c>
      <c r="C6851">
        <f>Weighting!$F$11</f>
        <v>0</v>
      </c>
      <c r="D6851" t="b">
        <f>IF(C6851=1,'Data Transformation'!$G$3+0.5*'Data Transformation'!$W$25,IF(C6852=1,D6852-'Data Transformation'!$W$25,FALSE))</f>
        <v>0</v>
      </c>
      <c r="E6851" t="str">
        <f t="array" ref="E6851">IF(ISLOGICAL(D6851),"",FREQUENCY(IF('Data Transformation'!$B$425:$B$8425='Bin Analysis'!$B6843,'Data Transformation'!$G$425:$G$8425),D6851))</f>
        <v/>
      </c>
      <c r="F6851" t="str">
        <f t="shared" si="855"/>
        <v/>
      </c>
      <c r="G6851">
        <f>Weighting!$H$11</f>
        <v>0</v>
      </c>
      <c r="H6851">
        <f t="array" ref="H6851">FREQUENCY(IF('Data Transformation'!$B$4:$B$8425=B6843,'Data Transformation'!$G$4:$G$8425),'Bin Analysis'!$B6851)</f>
        <v>17</v>
      </c>
      <c r="I6851">
        <f t="shared" si="856"/>
        <v>0</v>
      </c>
      <c r="J6851">
        <f t="shared" si="857"/>
        <v>0</v>
      </c>
      <c r="K6851">
        <f>J6851*Weighting!$W$11</f>
        <v>0</v>
      </c>
      <c r="M6851" s="14"/>
    </row>
    <row r="6852" spans="1:13" x14ac:dyDescent="0.45">
      <c r="A6852" s="32">
        <f>IF(Weighting!$P$12&gt;0,B6852,"")</f>
        <v>0.96972357690000011</v>
      </c>
      <c r="B6852">
        <f>Weighting!$C$12</f>
        <v>0.96972357690000011</v>
      </c>
      <c r="C6852">
        <f>Weighting!$F$12</f>
        <v>0</v>
      </c>
      <c r="D6852">
        <f>IF(C6852=1,'Data Transformation'!$G$3+0.5*'Data Transformation'!$W$25,IF(C6853=1,D6853-'Data Transformation'!$W$25,FALSE))</f>
        <v>0.76999999999999991</v>
      </c>
      <c r="E6852">
        <f t="array" ref="E6852">IF(ISLOGICAL(D6852),"",FREQUENCY(IF('Data Transformation'!$B$425:$B$8425='Bin Analysis'!$B6843,'Data Transformation'!$G$425:$G$8425),D6852))</f>
        <v>17</v>
      </c>
      <c r="F6852" t="e">
        <f t="shared" si="855"/>
        <v>#VALUE!</v>
      </c>
      <c r="G6852">
        <f>Weighting!$H$12</f>
        <v>0</v>
      </c>
      <c r="H6852">
        <f t="array" ref="H6852">FREQUENCY(IF('Data Transformation'!$B$4:$B$8425=B6843,'Data Transformation'!$G$4:$G$8425),'Bin Analysis'!$B6852)</f>
        <v>17</v>
      </c>
      <c r="I6852">
        <f t="shared" si="856"/>
        <v>0</v>
      </c>
      <c r="J6852">
        <f t="shared" si="857"/>
        <v>0</v>
      </c>
      <c r="K6852">
        <f>J6852*Weighting!$W$12</f>
        <v>0</v>
      </c>
      <c r="M6852" s="14"/>
    </row>
    <row r="6853" spans="1:13" x14ac:dyDescent="0.45">
      <c r="A6853" s="32">
        <f>IF(Weighting!$P$13&gt;0,B6853,"")</f>
        <v>1.0753983736000001</v>
      </c>
      <c r="B6853">
        <f>Weighting!$C$13</f>
        <v>1.0753983736000001</v>
      </c>
      <c r="C6853">
        <f>Weighting!$F$13</f>
        <v>1</v>
      </c>
      <c r="D6853">
        <f>IF(C6853=1,'Data Transformation'!$G$3+0.5*'Data Transformation'!$W$25,IF(C6854=1,D6854-'Data Transformation'!$W$25,FALSE))</f>
        <v>1.17</v>
      </c>
      <c r="E6853">
        <f t="array" ref="E6853">IF(ISLOGICAL(D6853),"",FREQUENCY(IF('Data Transformation'!$B$425:$B$8425='Bin Analysis'!$B6843,'Data Transformation'!$G$425:$G$8425),D6853))</f>
        <v>17</v>
      </c>
      <c r="F6853">
        <f t="shared" si="855"/>
        <v>0</v>
      </c>
      <c r="G6853">
        <f>Weighting!$H$13</f>
        <v>0</v>
      </c>
      <c r="H6853">
        <f t="array" ref="H6853">FREQUENCY(IF('Data Transformation'!$B$4:$B$8425=B6843,'Data Transformation'!$G$4:$G$8425),'Bin Analysis'!$B6853)</f>
        <v>18</v>
      </c>
      <c r="I6853">
        <f t="shared" si="856"/>
        <v>1</v>
      </c>
      <c r="J6853">
        <f t="shared" si="857"/>
        <v>1</v>
      </c>
      <c r="K6853">
        <f>J6853*Weighting!$W$13</f>
        <v>1</v>
      </c>
      <c r="M6853" s="14"/>
    </row>
    <row r="6854" spans="1:13" x14ac:dyDescent="0.45">
      <c r="A6854" s="32">
        <f>IF(Weighting!$P$14&gt;0,B6854,"")</f>
        <v>1.1810731703000001</v>
      </c>
      <c r="B6854">
        <f>Weighting!$C$14</f>
        <v>1.1810731703000001</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18</v>
      </c>
      <c r="I6854">
        <f t="shared" si="856"/>
        <v>0</v>
      </c>
      <c r="J6854">
        <f t="shared" si="857"/>
        <v>0</v>
      </c>
      <c r="K6854">
        <f>J6854*Weighting!$W$14</f>
        <v>0</v>
      </c>
      <c r="M6854" s="14"/>
    </row>
    <row r="6855" spans="1:13" x14ac:dyDescent="0.45">
      <c r="A6855" s="32">
        <f>IF(Weighting!$P$15&gt;0,B6855,"")</f>
        <v>1.2867489670000001</v>
      </c>
      <c r="B6855">
        <f>Weighting!$C$15</f>
        <v>1.2867489670000001</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18</v>
      </c>
      <c r="I6855">
        <f t="shared" si="856"/>
        <v>0</v>
      </c>
      <c r="J6855">
        <f t="shared" si="857"/>
        <v>0</v>
      </c>
      <c r="K6855">
        <f>J6855*Weighting!$W$15</f>
        <v>0</v>
      </c>
      <c r="M6855" s="14"/>
    </row>
    <row r="6856" spans="1:13" x14ac:dyDescent="0.45">
      <c r="A6856" s="32" t="str">
        <f>IF(Weighting!$P$16&gt;0,B6856,"")</f>
        <v/>
      </c>
      <c r="B6856">
        <f>Weighting!$C$16</f>
        <v>1.3924227637000002</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18</v>
      </c>
      <c r="I6856">
        <f t="shared" si="856"/>
        <v>0</v>
      </c>
      <c r="J6856">
        <f t="shared" si="857"/>
        <v>0</v>
      </c>
      <c r="K6856">
        <f>J6856*Weighting!$W$16</f>
        <v>0</v>
      </c>
      <c r="M6856" s="14"/>
    </row>
    <row r="6857" spans="1:13" x14ac:dyDescent="0.45">
      <c r="A6857" s="32" t="str">
        <f>IF(Weighting!$P$17&gt;0,B6857,"")</f>
        <v/>
      </c>
      <c r="B6857">
        <f>Weighting!$C$17</f>
        <v>1.4980975604000002</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18</v>
      </c>
      <c r="I6857">
        <f t="shared" si="856"/>
        <v>0</v>
      </c>
      <c r="J6857">
        <f t="shared" si="857"/>
        <v>0</v>
      </c>
      <c r="K6857">
        <f>J6857*Weighting!$W$17</f>
        <v>0</v>
      </c>
      <c r="M6857" s="14"/>
    </row>
    <row r="6858" spans="1:13" x14ac:dyDescent="0.45">
      <c r="A6858" s="32" t="str">
        <f>IF(Weighting!$P$18&gt;0,B6858,"")</f>
        <v/>
      </c>
      <c r="B6858">
        <f>Weighting!$C$18</f>
        <v>1.6037723571000002</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18</v>
      </c>
      <c r="I6858">
        <f t="shared" si="856"/>
        <v>0</v>
      </c>
      <c r="J6858">
        <f t="shared" si="857"/>
        <v>0</v>
      </c>
      <c r="K6858">
        <f>J6858*Weighting!$W$18</f>
        <v>0</v>
      </c>
      <c r="M6858" s="14"/>
    </row>
    <row r="6859" spans="1:13" x14ac:dyDescent="0.45">
      <c r="A6859" s="32" t="str">
        <f>IF(Weighting!$P$19&gt;0,B6859,"")</f>
        <v/>
      </c>
      <c r="B6859">
        <f>Weighting!$C$19</f>
        <v>1.7094471538000002</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18</v>
      </c>
      <c r="I6859">
        <f t="shared" si="856"/>
        <v>0</v>
      </c>
      <c r="J6859">
        <f t="shared" si="857"/>
        <v>0</v>
      </c>
      <c r="K6859">
        <f>J6859*Weighting!$W$19</f>
        <v>0</v>
      </c>
      <c r="M6859" s="14"/>
    </row>
    <row r="6860" spans="1:13" x14ac:dyDescent="0.45">
      <c r="A6860" s="32" t="str">
        <f>IF(Weighting!$P$20&gt;0,B6860,"")</f>
        <v/>
      </c>
      <c r="B6860">
        <f>Weighting!$C$20</f>
        <v>1.8151219505000002</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18</v>
      </c>
      <c r="I6860">
        <f t="shared" si="856"/>
        <v>0</v>
      </c>
      <c r="J6860">
        <f t="shared" si="857"/>
        <v>0</v>
      </c>
      <c r="K6860">
        <f>J6860*Weighting!$W$20</f>
        <v>0</v>
      </c>
      <c r="M6860" s="14"/>
    </row>
    <row r="6861" spans="1:13" x14ac:dyDescent="0.45">
      <c r="A6861" s="32" t="str">
        <f>IF(Weighting!$P$21&gt;0,B6861,"")</f>
        <v/>
      </c>
      <c r="B6861">
        <f>Weighting!$C$21</f>
        <v>1.9207967472000003</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18</v>
      </c>
      <c r="I6861">
        <f t="shared" si="856"/>
        <v>0</v>
      </c>
      <c r="J6861">
        <f t="shared" si="857"/>
        <v>0</v>
      </c>
      <c r="K6861">
        <f>J6861*Weighting!$W$21</f>
        <v>0</v>
      </c>
      <c r="M6861" s="14"/>
    </row>
    <row r="6862" spans="1:13" x14ac:dyDescent="0.45">
      <c r="A6862" s="32" t="str">
        <f>IF(Weighting!$P$22&gt;0,B6862,"")</f>
        <v/>
      </c>
      <c r="B6862">
        <f>Weighting!$C$22</f>
        <v>2.0264715439000001</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18</v>
      </c>
      <c r="I6862">
        <f t="shared" si="856"/>
        <v>0</v>
      </c>
      <c r="J6862">
        <f t="shared" si="857"/>
        <v>0</v>
      </c>
      <c r="K6862">
        <f>J6862*Weighting!$W$22</f>
        <v>0</v>
      </c>
      <c r="M6862" s="14"/>
    </row>
    <row r="6863" spans="1:13" x14ac:dyDescent="0.45">
      <c r="A6863" s="32" t="str">
        <f>IF(Weighting!$P$23&gt;0,B6863,"")</f>
        <v/>
      </c>
      <c r="B6863">
        <f>Weighting!$C$23</f>
        <v>2.1321463405999999</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18</v>
      </c>
      <c r="I6863">
        <f t="shared" si="856"/>
        <v>0</v>
      </c>
      <c r="J6863">
        <f t="shared" si="857"/>
        <v>0</v>
      </c>
      <c r="K6863">
        <f>J6863*Weighting!$W$23</f>
        <v>0</v>
      </c>
      <c r="M6863" s="14"/>
    </row>
    <row r="6864" spans="1:13" x14ac:dyDescent="0.45">
      <c r="A6864" s="32" t="str">
        <f>IF(Weighting!$P$24&gt;0,B6864,"")</f>
        <v/>
      </c>
      <c r="B6864">
        <f>Weighting!$C$24</f>
        <v>2.2378211372999997</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18</v>
      </c>
      <c r="I6864">
        <f t="shared" si="856"/>
        <v>0</v>
      </c>
      <c r="J6864">
        <f t="shared" si="857"/>
        <v>0</v>
      </c>
      <c r="K6864">
        <f>J6864*Weighting!$W$24</f>
        <v>0</v>
      </c>
      <c r="M6864" s="14"/>
    </row>
    <row r="6865" spans="1:25" x14ac:dyDescent="0.45">
      <c r="A6865" s="32" t="str">
        <f>IF(Weighting!$P$25&gt;0,B6865,"")</f>
        <v/>
      </c>
      <c r="B6865">
        <f>Weighting!$C$25</f>
        <v>2.3434959339999994</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18</v>
      </c>
      <c r="I6865">
        <f t="shared" si="856"/>
        <v>0</v>
      </c>
      <c r="J6865">
        <f t="shared" si="857"/>
        <v>0</v>
      </c>
      <c r="K6865">
        <f>J6865*Weighting!$W$25</f>
        <v>0</v>
      </c>
      <c r="M6865" s="14"/>
    </row>
    <row r="6866" spans="1:25" x14ac:dyDescent="0.45">
      <c r="O6866"/>
      <c r="P6866"/>
      <c r="Q6866"/>
      <c r="R6866"/>
    </row>
    <row r="6867" spans="1:25" ht="23.15" x14ac:dyDescent="0.6">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16</v>
      </c>
      <c r="N6867" s="27">
        <f>IF('Input and Summary Results'!$J$16="minimum",'Bin Analysis'!X6868/(M6867-1),'Bin Analysis'!Y6867/('Bin Analysis'!M6867-1))</f>
        <v>0</v>
      </c>
      <c r="O6867" s="27">
        <f>IF(M6867=FALSE,NA(),(VLOOKUP(1,C6870:K6889,4,FALSE))/(M6867-1))</f>
        <v>0</v>
      </c>
      <c r="P6867" s="27">
        <f>IF(M6867=FALSE,NA(),SUM(J6870:J6889)/Weighting!$S$5)</f>
        <v>0.2</v>
      </c>
      <c r="Q6867" s="27">
        <f>IF(M6867=FALSE,NA(),SUM(K6870:K6889)/Weighting!$S$6)</f>
        <v>8.6956521739130432E-2</v>
      </c>
      <c r="R6867" s="27">
        <f>IF(M6867=FALSE,NA(),(VLOOKUP(1,G6870:K6889,3,FALSE))/(M6867-1))</f>
        <v>1</v>
      </c>
      <c r="S6867" s="22" t="str">
        <f>IF(M6867=FALSE,NA(),IF(SUM(J6870:J6889)=2,"yes","no"))</f>
        <v>yes</v>
      </c>
      <c r="X6867" s="2" cm="2">
        <f t="array" ref="X6867:X6868">FREQUENCY(IF('Data Transformation'!$B$425:$B$6424='Bin Analysis'!L6867,'Data Transformation'!$G$425:$G$6424),'Data Transformation'!$U$11)</f>
        <v>15</v>
      </c>
      <c r="Y6867" s="2" cm="2">
        <f t="array" ref="Y6867:Y6868">FREQUENCY(IF('Data Transformation'!$B$425:$B$6424='Bin Analysis'!L6867,'Data Transformation'!$G$425:$G$6424),'Data Transformation'!$U$12)</f>
        <v>15</v>
      </c>
    </row>
    <row r="6868" spans="1:25" x14ac:dyDescent="0.45">
      <c r="A6868" s="14" t="s">
        <v>67</v>
      </c>
      <c r="B6868" t="s">
        <v>47</v>
      </c>
      <c r="C6868" t="s">
        <v>5</v>
      </c>
      <c r="D6868" t="s">
        <v>100</v>
      </c>
      <c r="E6868" t="s">
        <v>101</v>
      </c>
      <c r="F6868" t="s">
        <v>102</v>
      </c>
      <c r="G6868" t="s">
        <v>70</v>
      </c>
      <c r="H6868" t="s">
        <v>31</v>
      </c>
      <c r="I6868" t="s">
        <v>32</v>
      </c>
      <c r="J6868" t="s">
        <v>46</v>
      </c>
      <c r="K6868" s="14" t="s">
        <v>45</v>
      </c>
      <c r="M6868" s="14"/>
      <c r="X6868" s="2">
        <v>0</v>
      </c>
      <c r="Y6868" s="2">
        <v>0</v>
      </c>
    </row>
    <row r="6869" spans="1:25" x14ac:dyDescent="0.4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45">
      <c r="A6870" s="32">
        <f>IF(Weighting!$P$6&gt;0,B6870,"")</f>
        <v>0.3356747967</v>
      </c>
      <c r="B6870">
        <f>Weighting!$C$6</f>
        <v>0.3356747967</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15</v>
      </c>
      <c r="I6870">
        <f>H6870-H6869</f>
        <v>15</v>
      </c>
      <c r="J6870">
        <f>IF(I6870=0,0,1)</f>
        <v>1</v>
      </c>
      <c r="K6870">
        <f>J6870*Weighting!$W$6</f>
        <v>1</v>
      </c>
      <c r="M6870" s="14"/>
    </row>
    <row r="6871" spans="1:25" x14ac:dyDescent="0.45">
      <c r="A6871" s="32">
        <f>IF(Weighting!$P$7&gt;0,B6871,"")</f>
        <v>0.44134959340000002</v>
      </c>
      <c r="B6871">
        <f>Weighting!$C$7</f>
        <v>0.44134959340000002</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15</v>
      </c>
      <c r="I6871">
        <f t="shared" ref="I6871:I6889" si="859">H6871-H6870</f>
        <v>0</v>
      </c>
      <c r="J6871">
        <f>IF(I6871=0,0,1)</f>
        <v>0</v>
      </c>
      <c r="K6871">
        <f>J6871*Weighting!$W$7</f>
        <v>0</v>
      </c>
      <c r="M6871" s="14"/>
    </row>
    <row r="6872" spans="1:25" x14ac:dyDescent="0.45">
      <c r="A6872" s="32">
        <f>IF(Weighting!$P$8&gt;0,B6872,"")</f>
        <v>0.54702439010000004</v>
      </c>
      <c r="B6872">
        <f>Weighting!$C$8</f>
        <v>0.54702439010000004</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15</v>
      </c>
      <c r="I6872">
        <f t="shared" si="859"/>
        <v>0</v>
      </c>
      <c r="J6872">
        <f t="shared" ref="J6872:J6889" si="860">IF(I6872=0,0,1)</f>
        <v>0</v>
      </c>
      <c r="K6872">
        <f>J6872*Weighting!$W$8</f>
        <v>0</v>
      </c>
      <c r="M6872" s="14"/>
    </row>
    <row r="6873" spans="1:25" x14ac:dyDescent="0.45">
      <c r="A6873" s="32">
        <f>IF(Weighting!$P$9&gt;0,B6873,"")</f>
        <v>0.65269918680000005</v>
      </c>
      <c r="B6873" s="50">
        <f>Weighting!$C$9</f>
        <v>0.65269918680000005</v>
      </c>
      <c r="C6873">
        <f>Weighting!$F$9</f>
        <v>0</v>
      </c>
      <c r="D6873" t="b">
        <f>IF(C6873=1,'Data Transformation'!$G$3+0.5*'Data Transformation'!$W$25,IF(C6874=1,D6874-'Data Transformation'!$W$25,FALSE))</f>
        <v>0</v>
      </c>
      <c r="E6873" t="str">
        <f t="array" ref="E6873">IF(ISLOGICAL(D6873),"",FREQUENCY(IF('Data Transformation'!$B$425:$B$8425='Bin Analysis'!$B6867,'Data Transformation'!$G$425:$G$8425),D6873))</f>
        <v/>
      </c>
      <c r="F6873" t="str">
        <f t="shared" si="858"/>
        <v/>
      </c>
      <c r="G6873">
        <f>Weighting!$H$9</f>
        <v>0</v>
      </c>
      <c r="H6873">
        <f t="array" ref="H6873">FREQUENCY(IF('Data Transformation'!$B$4:$B$8425=B6867,'Data Transformation'!$G$4:$G$8425),'Bin Analysis'!$B6873)</f>
        <v>15</v>
      </c>
      <c r="I6873">
        <f t="shared" si="859"/>
        <v>0</v>
      </c>
      <c r="J6873">
        <f t="shared" si="860"/>
        <v>0</v>
      </c>
      <c r="K6873">
        <f>J6873*Weighting!$W$9</f>
        <v>0</v>
      </c>
      <c r="M6873" s="14"/>
    </row>
    <row r="6874" spans="1:25" x14ac:dyDescent="0.45">
      <c r="A6874" s="32">
        <f>IF(Weighting!$P$10&gt;0,B6874,"")</f>
        <v>0.75837398350000007</v>
      </c>
      <c r="B6874">
        <f>Weighting!$C$10</f>
        <v>0.75837398350000007</v>
      </c>
      <c r="C6874">
        <f>Weighting!$F$10</f>
        <v>0</v>
      </c>
      <c r="D6874" t="b">
        <f>IF(C6874=1,'Data Transformation'!$G$3+0.5*'Data Transformation'!$W$25,IF(C6875=1,D6875-'Data Transformation'!$W$25,FALSE))</f>
        <v>0</v>
      </c>
      <c r="E6874" t="str">
        <f t="array" ref="E6874">IF(ISLOGICAL(D6874),"",FREQUENCY(IF('Data Transformation'!$B$425:$B$8425='Bin Analysis'!$B6867,'Data Transformation'!$G$425:$G$8425),D6874))</f>
        <v/>
      </c>
      <c r="F6874" t="str">
        <f t="shared" si="858"/>
        <v/>
      </c>
      <c r="G6874">
        <f>Weighting!$H$10</f>
        <v>0</v>
      </c>
      <c r="H6874">
        <f t="array" ref="H6874">FREQUENCY(IF('Data Transformation'!$B$4:$B$8425=B6867,'Data Transformation'!$G$4:$G$8425),'Bin Analysis'!$B6874)</f>
        <v>15</v>
      </c>
      <c r="I6874">
        <f t="shared" si="859"/>
        <v>0</v>
      </c>
      <c r="J6874">
        <f t="shared" si="860"/>
        <v>0</v>
      </c>
      <c r="K6874">
        <f>J6874*Weighting!$W$10</f>
        <v>0</v>
      </c>
      <c r="M6874" s="14"/>
    </row>
    <row r="6875" spans="1:25" x14ac:dyDescent="0.45">
      <c r="A6875" s="32">
        <f>IF(Weighting!$P$11&gt;0,B6875,"")</f>
        <v>0.86404878020000009</v>
      </c>
      <c r="B6875">
        <f>Weighting!$C$11</f>
        <v>0.86404878020000009</v>
      </c>
      <c r="C6875">
        <f>Weighting!$F$11</f>
        <v>0</v>
      </c>
      <c r="D6875" t="b">
        <f>IF(C6875=1,'Data Transformation'!$G$3+0.5*'Data Transformation'!$W$25,IF(C6876=1,D6876-'Data Transformation'!$W$25,FALSE))</f>
        <v>0</v>
      </c>
      <c r="E6875" t="str">
        <f t="array" ref="E6875">IF(ISLOGICAL(D6875),"",FREQUENCY(IF('Data Transformation'!$B$425:$B$8425='Bin Analysis'!$B6867,'Data Transformation'!$G$425:$G$8425),D6875))</f>
        <v/>
      </c>
      <c r="F6875" t="str">
        <f t="shared" si="858"/>
        <v/>
      </c>
      <c r="G6875">
        <f>Weighting!$H$11</f>
        <v>0</v>
      </c>
      <c r="H6875">
        <f t="array" ref="H6875">FREQUENCY(IF('Data Transformation'!$B$4:$B$8425=B6867,'Data Transformation'!$G$4:$G$8425),'Bin Analysis'!$B6875)</f>
        <v>15</v>
      </c>
      <c r="I6875">
        <f t="shared" si="859"/>
        <v>0</v>
      </c>
      <c r="J6875">
        <f t="shared" si="860"/>
        <v>0</v>
      </c>
      <c r="K6875">
        <f>J6875*Weighting!$W$11</f>
        <v>0</v>
      </c>
      <c r="M6875" s="14"/>
    </row>
    <row r="6876" spans="1:25" x14ac:dyDescent="0.45">
      <c r="A6876" s="32">
        <f>IF(Weighting!$P$12&gt;0,B6876,"")</f>
        <v>0.96972357690000011</v>
      </c>
      <c r="B6876">
        <f>Weighting!$C$12</f>
        <v>0.96972357690000011</v>
      </c>
      <c r="C6876">
        <f>Weighting!$F$12</f>
        <v>0</v>
      </c>
      <c r="D6876">
        <f>IF(C6876=1,'Data Transformation'!$G$3+0.5*'Data Transformation'!$W$25,IF(C6877=1,D6877-'Data Transformation'!$W$25,FALSE))</f>
        <v>0.76999999999999991</v>
      </c>
      <c r="E6876">
        <f t="array" ref="E6876">IF(ISLOGICAL(D6876),"",FREQUENCY(IF('Data Transformation'!$B$425:$B$8425='Bin Analysis'!$B6867,'Data Transformation'!$G$425:$G$8425),D6876))</f>
        <v>15</v>
      </c>
      <c r="F6876" t="e">
        <f t="shared" si="858"/>
        <v>#VALUE!</v>
      </c>
      <c r="G6876">
        <f>Weighting!$H$12</f>
        <v>0</v>
      </c>
      <c r="H6876">
        <f t="array" ref="H6876">FREQUENCY(IF('Data Transformation'!$B$4:$B$8425=B6867,'Data Transformation'!$G$4:$G$8425),'Bin Analysis'!$B6876)</f>
        <v>15</v>
      </c>
      <c r="I6876">
        <f t="shared" si="859"/>
        <v>0</v>
      </c>
      <c r="J6876">
        <f t="shared" si="860"/>
        <v>0</v>
      </c>
      <c r="K6876">
        <f>J6876*Weighting!$W$12</f>
        <v>0</v>
      </c>
      <c r="M6876" s="14"/>
    </row>
    <row r="6877" spans="1:25" x14ac:dyDescent="0.45">
      <c r="A6877" s="32">
        <f>IF(Weighting!$P$13&gt;0,B6877,"")</f>
        <v>1.0753983736000001</v>
      </c>
      <c r="B6877">
        <f>Weighting!$C$13</f>
        <v>1.0753983736000001</v>
      </c>
      <c r="C6877">
        <f>Weighting!$F$13</f>
        <v>1</v>
      </c>
      <c r="D6877">
        <f>IF(C6877=1,'Data Transformation'!$G$3+0.5*'Data Transformation'!$W$25,IF(C6878=1,D6878-'Data Transformation'!$W$25,FALSE))</f>
        <v>1.17</v>
      </c>
      <c r="E6877">
        <f t="array" ref="E6877">IF(ISLOGICAL(D6877),"",FREQUENCY(IF('Data Transformation'!$B$425:$B$8425='Bin Analysis'!$B6867,'Data Transformation'!$G$425:$G$8425),D6877))</f>
        <v>15</v>
      </c>
      <c r="F6877">
        <f t="shared" si="858"/>
        <v>0</v>
      </c>
      <c r="G6877">
        <f>Weighting!$H$13</f>
        <v>0</v>
      </c>
      <c r="H6877">
        <f t="array" ref="H6877">FREQUENCY(IF('Data Transformation'!$B$4:$B$8425=B6867,'Data Transformation'!$G$4:$G$8425),'Bin Analysis'!$B6877)</f>
        <v>16</v>
      </c>
      <c r="I6877">
        <f t="shared" si="859"/>
        <v>1</v>
      </c>
      <c r="J6877">
        <f t="shared" si="860"/>
        <v>1</v>
      </c>
      <c r="K6877">
        <f>J6877*Weighting!$W$13</f>
        <v>1</v>
      </c>
      <c r="M6877" s="14"/>
    </row>
    <row r="6878" spans="1:25" x14ac:dyDescent="0.45">
      <c r="A6878" s="32">
        <f>IF(Weighting!$P$14&gt;0,B6878,"")</f>
        <v>1.1810731703000001</v>
      </c>
      <c r="B6878">
        <f>Weighting!$C$14</f>
        <v>1.1810731703000001</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16</v>
      </c>
      <c r="I6878">
        <f t="shared" si="859"/>
        <v>0</v>
      </c>
      <c r="J6878">
        <f t="shared" si="860"/>
        <v>0</v>
      </c>
      <c r="K6878">
        <f>J6878*Weighting!$W$14</f>
        <v>0</v>
      </c>
      <c r="M6878" s="14"/>
    </row>
    <row r="6879" spans="1:25" x14ac:dyDescent="0.45">
      <c r="A6879" s="32">
        <f>IF(Weighting!$P$15&gt;0,B6879,"")</f>
        <v>1.2867489670000001</v>
      </c>
      <c r="B6879">
        <f>Weighting!$C$15</f>
        <v>1.2867489670000001</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16</v>
      </c>
      <c r="I6879">
        <f t="shared" si="859"/>
        <v>0</v>
      </c>
      <c r="J6879">
        <f t="shared" si="860"/>
        <v>0</v>
      </c>
      <c r="K6879">
        <f>J6879*Weighting!$W$15</f>
        <v>0</v>
      </c>
      <c r="M6879" s="14"/>
    </row>
    <row r="6880" spans="1:25" x14ac:dyDescent="0.45">
      <c r="A6880" s="32" t="str">
        <f>IF(Weighting!$P$16&gt;0,B6880,"")</f>
        <v/>
      </c>
      <c r="B6880">
        <f>Weighting!$C$16</f>
        <v>1.3924227637000002</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16</v>
      </c>
      <c r="I6880">
        <f t="shared" si="859"/>
        <v>0</v>
      </c>
      <c r="J6880">
        <f t="shared" si="860"/>
        <v>0</v>
      </c>
      <c r="K6880">
        <f>J6880*Weighting!$W$16</f>
        <v>0</v>
      </c>
      <c r="M6880" s="14"/>
    </row>
    <row r="6881" spans="1:25" x14ac:dyDescent="0.45">
      <c r="A6881" s="32" t="str">
        <f>IF(Weighting!$P$17&gt;0,B6881,"")</f>
        <v/>
      </c>
      <c r="B6881">
        <f>Weighting!$C$17</f>
        <v>1.4980975604000002</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16</v>
      </c>
      <c r="I6881">
        <f t="shared" si="859"/>
        <v>0</v>
      </c>
      <c r="J6881">
        <f t="shared" si="860"/>
        <v>0</v>
      </c>
      <c r="K6881">
        <f>J6881*Weighting!$W$17</f>
        <v>0</v>
      </c>
      <c r="M6881" s="14"/>
    </row>
    <row r="6882" spans="1:25" x14ac:dyDescent="0.45">
      <c r="A6882" s="32" t="str">
        <f>IF(Weighting!$P$18&gt;0,B6882,"")</f>
        <v/>
      </c>
      <c r="B6882">
        <f>Weighting!$C$18</f>
        <v>1.6037723571000002</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16</v>
      </c>
      <c r="I6882">
        <f t="shared" si="859"/>
        <v>0</v>
      </c>
      <c r="J6882">
        <f t="shared" si="860"/>
        <v>0</v>
      </c>
      <c r="K6882">
        <f>J6882*Weighting!$W$18</f>
        <v>0</v>
      </c>
      <c r="M6882" s="14"/>
    </row>
    <row r="6883" spans="1:25" x14ac:dyDescent="0.45">
      <c r="A6883" s="32" t="str">
        <f>IF(Weighting!$P$19&gt;0,B6883,"")</f>
        <v/>
      </c>
      <c r="B6883">
        <f>Weighting!$C$19</f>
        <v>1.7094471538000002</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16</v>
      </c>
      <c r="I6883">
        <f t="shared" si="859"/>
        <v>0</v>
      </c>
      <c r="J6883">
        <f t="shared" si="860"/>
        <v>0</v>
      </c>
      <c r="K6883">
        <f>J6883*Weighting!$W$19</f>
        <v>0</v>
      </c>
      <c r="M6883" s="14"/>
    </row>
    <row r="6884" spans="1:25" x14ac:dyDescent="0.45">
      <c r="A6884" s="32" t="str">
        <f>IF(Weighting!$P$20&gt;0,B6884,"")</f>
        <v/>
      </c>
      <c r="B6884">
        <f>Weighting!$C$20</f>
        <v>1.8151219505000002</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16</v>
      </c>
      <c r="I6884">
        <f t="shared" si="859"/>
        <v>0</v>
      </c>
      <c r="J6884">
        <f t="shared" si="860"/>
        <v>0</v>
      </c>
      <c r="K6884">
        <f>J6884*Weighting!$W$20</f>
        <v>0</v>
      </c>
      <c r="M6884" s="14"/>
    </row>
    <row r="6885" spans="1:25" x14ac:dyDescent="0.45">
      <c r="A6885" s="32" t="str">
        <f>IF(Weighting!$P$21&gt;0,B6885,"")</f>
        <v/>
      </c>
      <c r="B6885">
        <f>Weighting!$C$21</f>
        <v>1.9207967472000003</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16</v>
      </c>
      <c r="I6885">
        <f t="shared" si="859"/>
        <v>0</v>
      </c>
      <c r="J6885">
        <f t="shared" si="860"/>
        <v>0</v>
      </c>
      <c r="K6885">
        <f>J6885*Weighting!$W$21</f>
        <v>0</v>
      </c>
      <c r="M6885" s="14"/>
    </row>
    <row r="6886" spans="1:25" x14ac:dyDescent="0.45">
      <c r="A6886" s="32" t="str">
        <f>IF(Weighting!$P$22&gt;0,B6886,"")</f>
        <v/>
      </c>
      <c r="B6886">
        <f>Weighting!$C$22</f>
        <v>2.0264715439000001</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16</v>
      </c>
      <c r="I6886">
        <f t="shared" si="859"/>
        <v>0</v>
      </c>
      <c r="J6886">
        <f t="shared" si="860"/>
        <v>0</v>
      </c>
      <c r="K6886">
        <f>J6886*Weighting!$W$22</f>
        <v>0</v>
      </c>
      <c r="M6886" s="14"/>
    </row>
    <row r="6887" spans="1:25" x14ac:dyDescent="0.45">
      <c r="A6887" s="32" t="str">
        <f>IF(Weighting!$P$23&gt;0,B6887,"")</f>
        <v/>
      </c>
      <c r="B6887">
        <f>Weighting!$C$23</f>
        <v>2.1321463405999999</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16</v>
      </c>
      <c r="I6887">
        <f t="shared" si="859"/>
        <v>0</v>
      </c>
      <c r="J6887">
        <f t="shared" si="860"/>
        <v>0</v>
      </c>
      <c r="K6887">
        <f>J6887*Weighting!$W$23</f>
        <v>0</v>
      </c>
      <c r="M6887" s="14"/>
    </row>
    <row r="6888" spans="1:25" x14ac:dyDescent="0.45">
      <c r="A6888" s="32" t="str">
        <f>IF(Weighting!$P$24&gt;0,B6888,"")</f>
        <v/>
      </c>
      <c r="B6888">
        <f>Weighting!$C$24</f>
        <v>2.2378211372999997</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16</v>
      </c>
      <c r="I6888">
        <f t="shared" si="859"/>
        <v>0</v>
      </c>
      <c r="J6888">
        <f t="shared" si="860"/>
        <v>0</v>
      </c>
      <c r="K6888">
        <f>J6888*Weighting!$W$24</f>
        <v>0</v>
      </c>
      <c r="M6888" s="14"/>
    </row>
    <row r="6889" spans="1:25" x14ac:dyDescent="0.45">
      <c r="A6889" s="32" t="str">
        <f>IF(Weighting!$P$25&gt;0,B6889,"")</f>
        <v/>
      </c>
      <c r="B6889">
        <f>Weighting!$C$25</f>
        <v>2.3434959339999994</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16</v>
      </c>
      <c r="I6889">
        <f t="shared" si="859"/>
        <v>0</v>
      </c>
      <c r="J6889">
        <f t="shared" si="860"/>
        <v>0</v>
      </c>
      <c r="K6889">
        <f>J6889*Weighting!$W$25</f>
        <v>0</v>
      </c>
      <c r="M6889" s="14"/>
    </row>
    <row r="6890" spans="1:25" x14ac:dyDescent="0.45">
      <c r="O6890"/>
      <c r="P6890"/>
      <c r="Q6890"/>
      <c r="R6890"/>
    </row>
    <row r="6891" spans="1:25" ht="23.15" x14ac:dyDescent="0.6">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18</v>
      </c>
      <c r="N6891" s="27">
        <f>IF('Input and Summary Results'!$J$16="minimum",'Bin Analysis'!X6892/(M6891-1),'Bin Analysis'!Y6891/('Bin Analysis'!M6891-1))</f>
        <v>0</v>
      </c>
      <c r="O6891" s="27">
        <f>IF(M6891=FALSE,NA(),(VLOOKUP(1,C6894:K6913,4,FALSE))/(M6891-1))</f>
        <v>0</v>
      </c>
      <c r="P6891" s="27">
        <f>IF(M6891=FALSE,NA(),SUM(J6894:J6913)/Weighting!$S$5)</f>
        <v>0.2</v>
      </c>
      <c r="Q6891" s="27">
        <f>IF(M6891=FALSE,NA(),SUM(K6894:K6913)/Weighting!$S$6)</f>
        <v>8.6956521739130432E-2</v>
      </c>
      <c r="R6891" s="27">
        <f>IF(M6891=FALSE,NA(),(VLOOKUP(1,G6894:K6913,3,FALSE))/(M6891-1))</f>
        <v>1</v>
      </c>
      <c r="S6891" s="22" t="str">
        <f>IF(M6891=FALSE,NA(),IF(SUM(J6894:J6913)=2,"yes","no"))</f>
        <v>yes</v>
      </c>
      <c r="X6891" s="2" cm="2">
        <f t="array" ref="X6891:X6892">FREQUENCY(IF('Data Transformation'!$B$425:$B$6424='Bin Analysis'!L6891,'Data Transformation'!$G$425:$G$6424),'Data Transformation'!$U$11)</f>
        <v>17</v>
      </c>
      <c r="Y6891" s="2" cm="2">
        <f t="array" ref="Y6891:Y6892">FREQUENCY(IF('Data Transformation'!$B$425:$B$6424='Bin Analysis'!L6891,'Data Transformation'!$G$425:$G$6424),'Data Transformation'!$U$12)</f>
        <v>17</v>
      </c>
    </row>
    <row r="6892" spans="1:25" x14ac:dyDescent="0.45">
      <c r="A6892" s="14" t="s">
        <v>67</v>
      </c>
      <c r="B6892" t="s">
        <v>47</v>
      </c>
      <c r="C6892" t="s">
        <v>5</v>
      </c>
      <c r="D6892" t="s">
        <v>100</v>
      </c>
      <c r="E6892" t="s">
        <v>101</v>
      </c>
      <c r="F6892" t="s">
        <v>102</v>
      </c>
      <c r="G6892" t="s">
        <v>70</v>
      </c>
      <c r="H6892" t="s">
        <v>31</v>
      </c>
      <c r="I6892" t="s">
        <v>32</v>
      </c>
      <c r="J6892" t="s">
        <v>46</v>
      </c>
      <c r="K6892" s="14" t="s">
        <v>45</v>
      </c>
      <c r="M6892" s="14"/>
      <c r="X6892" s="2">
        <v>0</v>
      </c>
      <c r="Y6892" s="2">
        <v>0</v>
      </c>
    </row>
    <row r="6893" spans="1:25" x14ac:dyDescent="0.4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45">
      <c r="A6894" s="32">
        <f>IF(Weighting!$P$6&gt;0,B6894,"")</f>
        <v>0.3356747967</v>
      </c>
      <c r="B6894">
        <f>Weighting!$C$6</f>
        <v>0.3356747967</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17</v>
      </c>
      <c r="I6894">
        <f>H6894-H6893</f>
        <v>17</v>
      </c>
      <c r="J6894">
        <f>IF(I6894=0,0,1)</f>
        <v>1</v>
      </c>
      <c r="K6894">
        <f>J6894*Weighting!$W$6</f>
        <v>1</v>
      </c>
      <c r="M6894" s="14"/>
    </row>
    <row r="6895" spans="1:25" x14ac:dyDescent="0.45">
      <c r="A6895" s="32">
        <f>IF(Weighting!$P$7&gt;0,B6895,"")</f>
        <v>0.44134959340000002</v>
      </c>
      <c r="B6895">
        <f>Weighting!$C$7</f>
        <v>0.44134959340000002</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17</v>
      </c>
      <c r="I6895">
        <f t="shared" ref="I6895:I6913" si="862">H6895-H6894</f>
        <v>0</v>
      </c>
      <c r="J6895">
        <f>IF(I6895=0,0,1)</f>
        <v>0</v>
      </c>
      <c r="K6895">
        <f>J6895*Weighting!$W$7</f>
        <v>0</v>
      </c>
      <c r="M6895" s="14"/>
    </row>
    <row r="6896" spans="1:25" x14ac:dyDescent="0.45">
      <c r="A6896" s="32">
        <f>IF(Weighting!$P$8&gt;0,B6896,"")</f>
        <v>0.54702439010000004</v>
      </c>
      <c r="B6896">
        <f>Weighting!$C$8</f>
        <v>0.54702439010000004</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17</v>
      </c>
      <c r="I6896">
        <f t="shared" si="862"/>
        <v>0</v>
      </c>
      <c r="J6896">
        <f t="shared" ref="J6896:J6913" si="863">IF(I6896=0,0,1)</f>
        <v>0</v>
      </c>
      <c r="K6896">
        <f>J6896*Weighting!$W$8</f>
        <v>0</v>
      </c>
      <c r="M6896" s="14"/>
    </row>
    <row r="6897" spans="1:13" x14ac:dyDescent="0.45">
      <c r="A6897" s="32">
        <f>IF(Weighting!$P$9&gt;0,B6897,"")</f>
        <v>0.65269918680000005</v>
      </c>
      <c r="B6897" s="50">
        <f>Weighting!$C$9</f>
        <v>0.65269918680000005</v>
      </c>
      <c r="C6897">
        <f>Weighting!$F$9</f>
        <v>0</v>
      </c>
      <c r="D6897" t="b">
        <f>IF(C6897=1,'Data Transformation'!$G$3+0.5*'Data Transformation'!$W$25,IF(C6898=1,D6898-'Data Transformation'!$W$25,FALSE))</f>
        <v>0</v>
      </c>
      <c r="E6897" t="str">
        <f t="array" ref="E6897">IF(ISLOGICAL(D6897),"",FREQUENCY(IF('Data Transformation'!$B$425:$B$8425='Bin Analysis'!$B6891,'Data Transformation'!$G$425:$G$8425),D6897))</f>
        <v/>
      </c>
      <c r="F6897" t="str">
        <f t="shared" si="861"/>
        <v/>
      </c>
      <c r="G6897">
        <f>Weighting!$H$9</f>
        <v>0</v>
      </c>
      <c r="H6897">
        <f t="array" ref="H6897">FREQUENCY(IF('Data Transformation'!$B$4:$B$8425=B6891,'Data Transformation'!$G$4:$G$8425),'Bin Analysis'!$B6897)</f>
        <v>17</v>
      </c>
      <c r="I6897">
        <f t="shared" si="862"/>
        <v>0</v>
      </c>
      <c r="J6897">
        <f t="shared" si="863"/>
        <v>0</v>
      </c>
      <c r="K6897">
        <f>J6897*Weighting!$W$9</f>
        <v>0</v>
      </c>
      <c r="M6897" s="14"/>
    </row>
    <row r="6898" spans="1:13" x14ac:dyDescent="0.45">
      <c r="A6898" s="32">
        <f>IF(Weighting!$P$10&gt;0,B6898,"")</f>
        <v>0.75837398350000007</v>
      </c>
      <c r="B6898">
        <f>Weighting!$C$10</f>
        <v>0.75837398350000007</v>
      </c>
      <c r="C6898">
        <f>Weighting!$F$10</f>
        <v>0</v>
      </c>
      <c r="D6898" t="b">
        <f>IF(C6898=1,'Data Transformation'!$G$3+0.5*'Data Transformation'!$W$25,IF(C6899=1,D6899-'Data Transformation'!$W$25,FALSE))</f>
        <v>0</v>
      </c>
      <c r="E6898" t="str">
        <f t="array" ref="E6898">IF(ISLOGICAL(D6898),"",FREQUENCY(IF('Data Transformation'!$B$425:$B$8425='Bin Analysis'!$B6891,'Data Transformation'!$G$425:$G$8425),D6898))</f>
        <v/>
      </c>
      <c r="F6898" t="str">
        <f t="shared" si="861"/>
        <v/>
      </c>
      <c r="G6898">
        <f>Weighting!$H$10</f>
        <v>0</v>
      </c>
      <c r="H6898">
        <f t="array" ref="H6898">FREQUENCY(IF('Data Transformation'!$B$4:$B$8425=B6891,'Data Transformation'!$G$4:$G$8425),'Bin Analysis'!$B6898)</f>
        <v>17</v>
      </c>
      <c r="I6898">
        <f t="shared" si="862"/>
        <v>0</v>
      </c>
      <c r="J6898">
        <f t="shared" si="863"/>
        <v>0</v>
      </c>
      <c r="K6898">
        <f>J6898*Weighting!$W$10</f>
        <v>0</v>
      </c>
      <c r="M6898" s="14"/>
    </row>
    <row r="6899" spans="1:13" x14ac:dyDescent="0.45">
      <c r="A6899" s="32">
        <f>IF(Weighting!$P$11&gt;0,B6899,"")</f>
        <v>0.86404878020000009</v>
      </c>
      <c r="B6899">
        <f>Weighting!$C$11</f>
        <v>0.86404878020000009</v>
      </c>
      <c r="C6899">
        <f>Weighting!$F$11</f>
        <v>0</v>
      </c>
      <c r="D6899" t="b">
        <f>IF(C6899=1,'Data Transformation'!$G$3+0.5*'Data Transformation'!$W$25,IF(C6900=1,D6900-'Data Transformation'!$W$25,FALSE))</f>
        <v>0</v>
      </c>
      <c r="E6899" t="str">
        <f t="array" ref="E6899">IF(ISLOGICAL(D6899),"",FREQUENCY(IF('Data Transformation'!$B$425:$B$8425='Bin Analysis'!$B6891,'Data Transformation'!$G$425:$G$8425),D6899))</f>
        <v/>
      </c>
      <c r="F6899" t="str">
        <f t="shared" si="861"/>
        <v/>
      </c>
      <c r="G6899">
        <f>Weighting!$H$11</f>
        <v>0</v>
      </c>
      <c r="H6899">
        <f t="array" ref="H6899">FREQUENCY(IF('Data Transformation'!$B$4:$B$8425=B6891,'Data Transformation'!$G$4:$G$8425),'Bin Analysis'!$B6899)</f>
        <v>17</v>
      </c>
      <c r="I6899">
        <f t="shared" si="862"/>
        <v>0</v>
      </c>
      <c r="J6899">
        <f t="shared" si="863"/>
        <v>0</v>
      </c>
      <c r="K6899">
        <f>J6899*Weighting!$W$11</f>
        <v>0</v>
      </c>
      <c r="M6899" s="14"/>
    </row>
    <row r="6900" spans="1:13" x14ac:dyDescent="0.45">
      <c r="A6900" s="32">
        <f>IF(Weighting!$P$12&gt;0,B6900,"")</f>
        <v>0.96972357690000011</v>
      </c>
      <c r="B6900">
        <f>Weighting!$C$12</f>
        <v>0.96972357690000011</v>
      </c>
      <c r="C6900">
        <f>Weighting!$F$12</f>
        <v>0</v>
      </c>
      <c r="D6900">
        <f>IF(C6900=1,'Data Transformation'!$G$3+0.5*'Data Transformation'!$W$25,IF(C6901=1,D6901-'Data Transformation'!$W$25,FALSE))</f>
        <v>0.76999999999999991</v>
      </c>
      <c r="E6900">
        <f t="array" ref="E6900">IF(ISLOGICAL(D6900),"",FREQUENCY(IF('Data Transformation'!$B$425:$B$8425='Bin Analysis'!$B6891,'Data Transformation'!$G$425:$G$8425),D6900))</f>
        <v>17</v>
      </c>
      <c r="F6900" t="e">
        <f t="shared" si="861"/>
        <v>#VALUE!</v>
      </c>
      <c r="G6900">
        <f>Weighting!$H$12</f>
        <v>0</v>
      </c>
      <c r="H6900">
        <f t="array" ref="H6900">FREQUENCY(IF('Data Transformation'!$B$4:$B$8425=B6891,'Data Transformation'!$G$4:$G$8425),'Bin Analysis'!$B6900)</f>
        <v>17</v>
      </c>
      <c r="I6900">
        <f t="shared" si="862"/>
        <v>0</v>
      </c>
      <c r="J6900">
        <f t="shared" si="863"/>
        <v>0</v>
      </c>
      <c r="K6900">
        <f>J6900*Weighting!$W$12</f>
        <v>0</v>
      </c>
      <c r="M6900" s="14"/>
    </row>
    <row r="6901" spans="1:13" x14ac:dyDescent="0.45">
      <c r="A6901" s="32">
        <f>IF(Weighting!$P$13&gt;0,B6901,"")</f>
        <v>1.0753983736000001</v>
      </c>
      <c r="B6901">
        <f>Weighting!$C$13</f>
        <v>1.0753983736000001</v>
      </c>
      <c r="C6901">
        <f>Weighting!$F$13</f>
        <v>1</v>
      </c>
      <c r="D6901">
        <f>IF(C6901=1,'Data Transformation'!$G$3+0.5*'Data Transformation'!$W$25,IF(C6902=1,D6902-'Data Transformation'!$W$25,FALSE))</f>
        <v>1.17</v>
      </c>
      <c r="E6901">
        <f t="array" ref="E6901">IF(ISLOGICAL(D6901),"",FREQUENCY(IF('Data Transformation'!$B$425:$B$8425='Bin Analysis'!$B6891,'Data Transformation'!$G$425:$G$8425),D6901))</f>
        <v>17</v>
      </c>
      <c r="F6901">
        <f t="shared" si="861"/>
        <v>0</v>
      </c>
      <c r="G6901">
        <f>Weighting!$H$13</f>
        <v>0</v>
      </c>
      <c r="H6901">
        <f t="array" ref="H6901">FREQUENCY(IF('Data Transformation'!$B$4:$B$8425=B6891,'Data Transformation'!$G$4:$G$8425),'Bin Analysis'!$B6901)</f>
        <v>18</v>
      </c>
      <c r="I6901">
        <f t="shared" si="862"/>
        <v>1</v>
      </c>
      <c r="J6901">
        <f t="shared" si="863"/>
        <v>1</v>
      </c>
      <c r="K6901">
        <f>J6901*Weighting!$W$13</f>
        <v>1</v>
      </c>
      <c r="M6901" s="14"/>
    </row>
    <row r="6902" spans="1:13" x14ac:dyDescent="0.45">
      <c r="A6902" s="32">
        <f>IF(Weighting!$P$14&gt;0,B6902,"")</f>
        <v>1.1810731703000001</v>
      </c>
      <c r="B6902">
        <f>Weighting!$C$14</f>
        <v>1.1810731703000001</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18</v>
      </c>
      <c r="I6902">
        <f t="shared" si="862"/>
        <v>0</v>
      </c>
      <c r="J6902">
        <f t="shared" si="863"/>
        <v>0</v>
      </c>
      <c r="K6902">
        <f>J6902*Weighting!$W$14</f>
        <v>0</v>
      </c>
      <c r="M6902" s="14"/>
    </row>
    <row r="6903" spans="1:13" x14ac:dyDescent="0.45">
      <c r="A6903" s="32">
        <f>IF(Weighting!$P$15&gt;0,B6903,"")</f>
        <v>1.2867489670000001</v>
      </c>
      <c r="B6903">
        <f>Weighting!$C$15</f>
        <v>1.2867489670000001</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18</v>
      </c>
      <c r="I6903">
        <f t="shared" si="862"/>
        <v>0</v>
      </c>
      <c r="J6903">
        <f t="shared" si="863"/>
        <v>0</v>
      </c>
      <c r="K6903">
        <f>J6903*Weighting!$W$15</f>
        <v>0</v>
      </c>
      <c r="M6903" s="14"/>
    </row>
    <row r="6904" spans="1:13" x14ac:dyDescent="0.45">
      <c r="A6904" s="32" t="str">
        <f>IF(Weighting!$P$16&gt;0,B6904,"")</f>
        <v/>
      </c>
      <c r="B6904">
        <f>Weighting!$C$16</f>
        <v>1.3924227637000002</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18</v>
      </c>
      <c r="I6904">
        <f t="shared" si="862"/>
        <v>0</v>
      </c>
      <c r="J6904">
        <f t="shared" si="863"/>
        <v>0</v>
      </c>
      <c r="K6904">
        <f>J6904*Weighting!$W$16</f>
        <v>0</v>
      </c>
      <c r="M6904" s="14"/>
    </row>
    <row r="6905" spans="1:13" x14ac:dyDescent="0.45">
      <c r="A6905" s="32" t="str">
        <f>IF(Weighting!$P$17&gt;0,B6905,"")</f>
        <v/>
      </c>
      <c r="B6905">
        <f>Weighting!$C$17</f>
        <v>1.4980975604000002</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18</v>
      </c>
      <c r="I6905">
        <f t="shared" si="862"/>
        <v>0</v>
      </c>
      <c r="J6905">
        <f t="shared" si="863"/>
        <v>0</v>
      </c>
      <c r="K6905">
        <f>J6905*Weighting!$W$17</f>
        <v>0</v>
      </c>
      <c r="M6905" s="14"/>
    </row>
    <row r="6906" spans="1:13" x14ac:dyDescent="0.45">
      <c r="A6906" s="32" t="str">
        <f>IF(Weighting!$P$18&gt;0,B6906,"")</f>
        <v/>
      </c>
      <c r="B6906">
        <f>Weighting!$C$18</f>
        <v>1.6037723571000002</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18</v>
      </c>
      <c r="I6906">
        <f t="shared" si="862"/>
        <v>0</v>
      </c>
      <c r="J6906">
        <f t="shared" si="863"/>
        <v>0</v>
      </c>
      <c r="K6906">
        <f>J6906*Weighting!$W$18</f>
        <v>0</v>
      </c>
      <c r="M6906" s="14"/>
    </row>
    <row r="6907" spans="1:13" x14ac:dyDescent="0.45">
      <c r="A6907" s="32" t="str">
        <f>IF(Weighting!$P$19&gt;0,B6907,"")</f>
        <v/>
      </c>
      <c r="B6907">
        <f>Weighting!$C$19</f>
        <v>1.7094471538000002</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18</v>
      </c>
      <c r="I6907">
        <f t="shared" si="862"/>
        <v>0</v>
      </c>
      <c r="J6907">
        <f t="shared" si="863"/>
        <v>0</v>
      </c>
      <c r="K6907">
        <f>J6907*Weighting!$W$19</f>
        <v>0</v>
      </c>
      <c r="M6907" s="14"/>
    </row>
    <row r="6908" spans="1:13" x14ac:dyDescent="0.45">
      <c r="A6908" s="32" t="str">
        <f>IF(Weighting!$P$20&gt;0,B6908,"")</f>
        <v/>
      </c>
      <c r="B6908">
        <f>Weighting!$C$20</f>
        <v>1.8151219505000002</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18</v>
      </c>
      <c r="I6908">
        <f t="shared" si="862"/>
        <v>0</v>
      </c>
      <c r="J6908">
        <f t="shared" si="863"/>
        <v>0</v>
      </c>
      <c r="K6908">
        <f>J6908*Weighting!$W$20</f>
        <v>0</v>
      </c>
      <c r="M6908" s="14"/>
    </row>
    <row r="6909" spans="1:13" x14ac:dyDescent="0.45">
      <c r="A6909" s="32" t="str">
        <f>IF(Weighting!$P$21&gt;0,B6909,"")</f>
        <v/>
      </c>
      <c r="B6909">
        <f>Weighting!$C$21</f>
        <v>1.9207967472000003</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18</v>
      </c>
      <c r="I6909">
        <f t="shared" si="862"/>
        <v>0</v>
      </c>
      <c r="J6909">
        <f t="shared" si="863"/>
        <v>0</v>
      </c>
      <c r="K6909">
        <f>J6909*Weighting!$W$21</f>
        <v>0</v>
      </c>
      <c r="M6909" s="14"/>
    </row>
    <row r="6910" spans="1:13" x14ac:dyDescent="0.45">
      <c r="A6910" s="32" t="str">
        <f>IF(Weighting!$P$22&gt;0,B6910,"")</f>
        <v/>
      </c>
      <c r="B6910">
        <f>Weighting!$C$22</f>
        <v>2.0264715439000001</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18</v>
      </c>
      <c r="I6910">
        <f t="shared" si="862"/>
        <v>0</v>
      </c>
      <c r="J6910">
        <f t="shared" si="863"/>
        <v>0</v>
      </c>
      <c r="K6910">
        <f>J6910*Weighting!$W$22</f>
        <v>0</v>
      </c>
      <c r="M6910" s="14"/>
    </row>
    <row r="6911" spans="1:13" x14ac:dyDescent="0.45">
      <c r="A6911" s="32" t="str">
        <f>IF(Weighting!$P$23&gt;0,B6911,"")</f>
        <v/>
      </c>
      <c r="B6911">
        <f>Weighting!$C$23</f>
        <v>2.1321463405999999</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18</v>
      </c>
      <c r="I6911">
        <f t="shared" si="862"/>
        <v>0</v>
      </c>
      <c r="J6911">
        <f t="shared" si="863"/>
        <v>0</v>
      </c>
      <c r="K6911">
        <f>J6911*Weighting!$W$23</f>
        <v>0</v>
      </c>
      <c r="M6911" s="14"/>
    </row>
    <row r="6912" spans="1:13" x14ac:dyDescent="0.45">
      <c r="A6912" s="32" t="str">
        <f>IF(Weighting!$P$24&gt;0,B6912,"")</f>
        <v/>
      </c>
      <c r="B6912">
        <f>Weighting!$C$24</f>
        <v>2.2378211372999997</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18</v>
      </c>
      <c r="I6912">
        <f t="shared" si="862"/>
        <v>0</v>
      </c>
      <c r="J6912">
        <f t="shared" si="863"/>
        <v>0</v>
      </c>
      <c r="K6912">
        <f>J6912*Weighting!$W$24</f>
        <v>0</v>
      </c>
      <c r="M6912" s="14"/>
    </row>
    <row r="6913" spans="1:25" x14ac:dyDescent="0.45">
      <c r="A6913" s="32" t="str">
        <f>IF(Weighting!$P$25&gt;0,B6913,"")</f>
        <v/>
      </c>
      <c r="B6913">
        <f>Weighting!$C$25</f>
        <v>2.3434959339999994</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18</v>
      </c>
      <c r="I6913">
        <f t="shared" si="862"/>
        <v>0</v>
      </c>
      <c r="J6913">
        <f t="shared" si="863"/>
        <v>0</v>
      </c>
      <c r="K6913">
        <f>J6913*Weighting!$W$25</f>
        <v>0</v>
      </c>
      <c r="M6913" s="14"/>
    </row>
    <row r="6914" spans="1:25" x14ac:dyDescent="0.45">
      <c r="O6914"/>
      <c r="P6914"/>
      <c r="Q6914"/>
      <c r="R6914"/>
    </row>
    <row r="6915" spans="1:25" ht="23.15" x14ac:dyDescent="0.6">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18</v>
      </c>
      <c r="N6915" s="27">
        <f>IF('Input and Summary Results'!$J$16="minimum",'Bin Analysis'!X6916/(M6915-1),'Bin Analysis'!Y6915/('Bin Analysis'!M6915-1))</f>
        <v>0</v>
      </c>
      <c r="O6915" s="27">
        <f>IF(M6915=FALSE,NA(),(VLOOKUP(1,C6918:K6937,4,FALSE))/(M6915-1))</f>
        <v>0.58823529411764708</v>
      </c>
      <c r="P6915" s="27">
        <f>IF(M6915=FALSE,NA(),SUM(J6918:J6937)/Weighting!$S$5)</f>
        <v>0.7</v>
      </c>
      <c r="Q6915" s="27">
        <f>IF(M6915=FALSE,NA(),SUM(K6918:K6937)/Weighting!$S$6)</f>
        <v>0.65217391304347827</v>
      </c>
      <c r="R6915" s="27">
        <f>IF(M6915=FALSE,NA(),(VLOOKUP(1,G6918:K6937,3,FALSE))/(M6915-1))</f>
        <v>0.11764705882352941</v>
      </c>
      <c r="S6915" s="22" t="str">
        <f>IF(M6915=FALSE,NA(),IF(SUM(J6918:J6937)=2,"yes","no"))</f>
        <v>no</v>
      </c>
      <c r="X6915" s="2" cm="2">
        <f t="array" ref="X6915:X6916">FREQUENCY(IF('Data Transformation'!$B$425:$B$6424='Bin Analysis'!L6915,'Data Transformation'!$G$425:$G$6424),'Data Transformation'!$U$11)</f>
        <v>17</v>
      </c>
      <c r="Y6915" s="2" cm="2">
        <f t="array" ref="Y6915:Y6916">FREQUENCY(IF('Data Transformation'!$B$425:$B$6424='Bin Analysis'!L6915,'Data Transformation'!$G$425:$G$6424),'Data Transformation'!$U$12)</f>
        <v>7</v>
      </c>
    </row>
    <row r="6916" spans="1:25" x14ac:dyDescent="0.45">
      <c r="A6916" s="14" t="s">
        <v>67</v>
      </c>
      <c r="B6916" t="s">
        <v>47</v>
      </c>
      <c r="C6916" t="s">
        <v>5</v>
      </c>
      <c r="D6916" t="s">
        <v>100</v>
      </c>
      <c r="E6916" t="s">
        <v>101</v>
      </c>
      <c r="F6916" t="s">
        <v>102</v>
      </c>
      <c r="G6916" t="s">
        <v>70</v>
      </c>
      <c r="H6916" t="s">
        <v>31</v>
      </c>
      <c r="I6916" t="s">
        <v>32</v>
      </c>
      <c r="J6916" t="s">
        <v>46</v>
      </c>
      <c r="K6916" s="14" t="s">
        <v>45</v>
      </c>
      <c r="M6916" s="14"/>
      <c r="X6916" s="2">
        <v>0</v>
      </c>
      <c r="Y6916" s="2">
        <v>10</v>
      </c>
    </row>
    <row r="6917" spans="1:25" x14ac:dyDescent="0.4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45">
      <c r="A6918" s="32">
        <f>IF(Weighting!$P$6&gt;0,B6918,"")</f>
        <v>0.3356747967</v>
      </c>
      <c r="B6918">
        <f>Weighting!$C$6</f>
        <v>0.3356747967</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2</v>
      </c>
      <c r="I6918">
        <f>H6918-H6917</f>
        <v>2</v>
      </c>
      <c r="J6918">
        <f>IF(I6918=0,0,1)</f>
        <v>1</v>
      </c>
      <c r="K6918">
        <f>J6918*Weighting!$W$6</f>
        <v>1</v>
      </c>
      <c r="M6918" s="14"/>
    </row>
    <row r="6919" spans="1:25" x14ac:dyDescent="0.45">
      <c r="A6919" s="32">
        <f>IF(Weighting!$P$7&gt;0,B6919,"")</f>
        <v>0.44134959340000002</v>
      </c>
      <c r="B6919">
        <f>Weighting!$C$7</f>
        <v>0.44134959340000002</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1</v>
      </c>
      <c r="J6919">
        <f>IF(I6919=0,0,1)</f>
        <v>1</v>
      </c>
      <c r="K6919">
        <f>J6919*Weighting!$W$7</f>
        <v>2</v>
      </c>
      <c r="M6919" s="14"/>
    </row>
    <row r="6920" spans="1:25" x14ac:dyDescent="0.45">
      <c r="A6920" s="32">
        <f>IF(Weighting!$P$8&gt;0,B6920,"")</f>
        <v>0.54702439010000004</v>
      </c>
      <c r="B6920">
        <f>Weighting!$C$8</f>
        <v>0.54702439010000004</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3</v>
      </c>
      <c r="I6920">
        <f t="shared" si="865"/>
        <v>0</v>
      </c>
      <c r="J6920">
        <f t="shared" ref="J6920:J6937" si="866">IF(I6920=0,0,1)</f>
        <v>0</v>
      </c>
      <c r="K6920">
        <f>J6920*Weighting!$W$8</f>
        <v>0</v>
      </c>
      <c r="M6920" s="14"/>
    </row>
    <row r="6921" spans="1:25" x14ac:dyDescent="0.45">
      <c r="A6921" s="32">
        <f>IF(Weighting!$P$9&gt;0,B6921,"")</f>
        <v>0.65269918680000005</v>
      </c>
      <c r="B6921" s="50">
        <f>Weighting!$C$9</f>
        <v>0.65269918680000005</v>
      </c>
      <c r="C6921">
        <f>Weighting!$F$9</f>
        <v>0</v>
      </c>
      <c r="D6921" t="b">
        <f>IF(C6921=1,'Data Transformation'!$G$3+0.5*'Data Transformation'!$W$25,IF(C6922=1,D6922-'Data Transformation'!$W$25,FALSE))</f>
        <v>0</v>
      </c>
      <c r="E6921" t="str">
        <f t="array" ref="E6921">IF(ISLOGICAL(D6921),"",FREQUENCY(IF('Data Transformation'!$B$425:$B$8425='Bin Analysis'!$B6915,'Data Transformation'!$G$425:$G$8425),D6921))</f>
        <v/>
      </c>
      <c r="F6921" t="str">
        <f t="shared" si="864"/>
        <v/>
      </c>
      <c r="G6921">
        <f>Weighting!$H$9</f>
        <v>0</v>
      </c>
      <c r="H6921">
        <f t="array" ref="H6921">FREQUENCY(IF('Data Transformation'!$B$4:$B$8425=B6915,'Data Transformation'!$G$4:$G$8425),'Bin Analysis'!$B6921)</f>
        <v>6</v>
      </c>
      <c r="I6921">
        <f t="shared" si="865"/>
        <v>3</v>
      </c>
      <c r="J6921">
        <f t="shared" si="866"/>
        <v>1</v>
      </c>
      <c r="K6921">
        <f>J6921*Weighting!$W$9</f>
        <v>3</v>
      </c>
      <c r="M6921" s="14"/>
    </row>
    <row r="6922" spans="1:25" x14ac:dyDescent="0.45">
      <c r="A6922" s="32">
        <f>IF(Weighting!$P$10&gt;0,B6922,"")</f>
        <v>0.75837398350000007</v>
      </c>
      <c r="B6922">
        <f>Weighting!$C$10</f>
        <v>0.75837398350000007</v>
      </c>
      <c r="C6922">
        <f>Weighting!$F$10</f>
        <v>0</v>
      </c>
      <c r="D6922" t="b">
        <f>IF(C6922=1,'Data Transformation'!$G$3+0.5*'Data Transformation'!$W$25,IF(C6923=1,D6923-'Data Transformation'!$W$25,FALSE))</f>
        <v>0</v>
      </c>
      <c r="E6922" t="str">
        <f t="array" ref="E6922">IF(ISLOGICAL(D6922),"",FREQUENCY(IF('Data Transformation'!$B$425:$B$8425='Bin Analysis'!$B6915,'Data Transformation'!$G$425:$G$8425),D6922))</f>
        <v/>
      </c>
      <c r="F6922" t="str">
        <f t="shared" si="864"/>
        <v/>
      </c>
      <c r="G6922">
        <f>Weighting!$H$10</f>
        <v>0</v>
      </c>
      <c r="H6922">
        <f t="array" ref="H6922">FREQUENCY(IF('Data Transformation'!$B$4:$B$8425=B6915,'Data Transformation'!$G$4:$G$8425),'Bin Analysis'!$B6922)</f>
        <v>7</v>
      </c>
      <c r="I6922">
        <f t="shared" si="865"/>
        <v>1</v>
      </c>
      <c r="J6922">
        <f t="shared" si="866"/>
        <v>1</v>
      </c>
      <c r="K6922">
        <f>J6922*Weighting!$W$10</f>
        <v>3</v>
      </c>
      <c r="M6922" s="14"/>
    </row>
    <row r="6923" spans="1:25" x14ac:dyDescent="0.45">
      <c r="A6923" s="32">
        <f>IF(Weighting!$P$11&gt;0,B6923,"")</f>
        <v>0.86404878020000009</v>
      </c>
      <c r="B6923">
        <f>Weighting!$C$11</f>
        <v>0.86404878020000009</v>
      </c>
      <c r="C6923">
        <f>Weighting!$F$11</f>
        <v>0</v>
      </c>
      <c r="D6923" t="b">
        <f>IF(C6923=1,'Data Transformation'!$G$3+0.5*'Data Transformation'!$W$25,IF(C6924=1,D6924-'Data Transformation'!$W$25,FALSE))</f>
        <v>0</v>
      </c>
      <c r="E6923" t="str">
        <f t="array" ref="E6923">IF(ISLOGICAL(D6923),"",FREQUENCY(IF('Data Transformation'!$B$425:$B$8425='Bin Analysis'!$B6915,'Data Transformation'!$G$425:$G$8425),D6923))</f>
        <v/>
      </c>
      <c r="F6923" t="str">
        <f t="shared" si="864"/>
        <v/>
      </c>
      <c r="G6923">
        <f>Weighting!$H$11</f>
        <v>0</v>
      </c>
      <c r="H6923">
        <f t="array" ref="H6923">FREQUENCY(IF('Data Transformation'!$B$4:$B$8425=B6915,'Data Transformation'!$G$4:$G$8425),'Bin Analysis'!$B6923)</f>
        <v>9</v>
      </c>
      <c r="I6923">
        <f t="shared" si="865"/>
        <v>2</v>
      </c>
      <c r="J6923">
        <f t="shared" si="866"/>
        <v>1</v>
      </c>
      <c r="K6923">
        <f>J6923*Weighting!$W$11</f>
        <v>3</v>
      </c>
      <c r="M6923" s="14"/>
    </row>
    <row r="6924" spans="1:25" x14ac:dyDescent="0.45">
      <c r="A6924" s="32">
        <f>IF(Weighting!$P$12&gt;0,B6924,"")</f>
        <v>0.96972357690000011</v>
      </c>
      <c r="B6924">
        <f>Weighting!$C$12</f>
        <v>0.96972357690000011</v>
      </c>
      <c r="C6924">
        <f>Weighting!$F$12</f>
        <v>0</v>
      </c>
      <c r="D6924">
        <f>IF(C6924=1,'Data Transformation'!$G$3+0.5*'Data Transformation'!$W$25,IF(C6925=1,D6925-'Data Transformation'!$W$25,FALSE))</f>
        <v>0.76999999999999991</v>
      </c>
      <c r="E6924">
        <f t="array" ref="E6924">IF(ISLOGICAL(D6924),"",FREQUENCY(IF('Data Transformation'!$B$425:$B$8425='Bin Analysis'!$B6915,'Data Transformation'!$G$425:$G$8425),D6924))</f>
        <v>7</v>
      </c>
      <c r="F6924" t="e">
        <f t="shared" si="864"/>
        <v>#VALUE!</v>
      </c>
      <c r="G6924">
        <f>Weighting!$H$12</f>
        <v>0</v>
      </c>
      <c r="H6924">
        <f t="array" ref="H6924">FREQUENCY(IF('Data Transformation'!$B$4:$B$8425=B6915,'Data Transformation'!$G$4:$G$8425),'Bin Analysis'!$B6924)</f>
        <v>14</v>
      </c>
      <c r="I6924">
        <f t="shared" si="865"/>
        <v>5</v>
      </c>
      <c r="J6924">
        <f t="shared" si="866"/>
        <v>1</v>
      </c>
      <c r="K6924">
        <f>J6924*Weighting!$W$12</f>
        <v>2</v>
      </c>
      <c r="M6924" s="14"/>
    </row>
    <row r="6925" spans="1:25" x14ac:dyDescent="0.45">
      <c r="A6925" s="32">
        <f>IF(Weighting!$P$13&gt;0,B6925,"")</f>
        <v>1.0753983736000001</v>
      </c>
      <c r="B6925">
        <f>Weighting!$C$13</f>
        <v>1.0753983736000001</v>
      </c>
      <c r="C6925">
        <f>Weighting!$F$13</f>
        <v>1</v>
      </c>
      <c r="D6925">
        <f>IF(C6925=1,'Data Transformation'!$G$3+0.5*'Data Transformation'!$W$25,IF(C6926=1,D6926-'Data Transformation'!$W$25,FALSE))</f>
        <v>1.17</v>
      </c>
      <c r="E6925">
        <f t="array" ref="E6925">IF(ISLOGICAL(D6925),"",FREQUENCY(IF('Data Transformation'!$B$425:$B$8425='Bin Analysis'!$B6915,'Data Transformation'!$G$425:$G$8425),D6925))</f>
        <v>17</v>
      </c>
      <c r="F6925">
        <f t="shared" si="864"/>
        <v>10</v>
      </c>
      <c r="G6925">
        <f>Weighting!$H$13</f>
        <v>0</v>
      </c>
      <c r="H6925">
        <f t="array" ref="H6925">FREQUENCY(IF('Data Transformation'!$B$4:$B$8425=B6915,'Data Transformation'!$G$4:$G$8425),'Bin Analysis'!$B6925)</f>
        <v>18</v>
      </c>
      <c r="I6925">
        <f t="shared" si="865"/>
        <v>4</v>
      </c>
      <c r="J6925">
        <f t="shared" si="866"/>
        <v>1</v>
      </c>
      <c r="K6925">
        <f>J6925*Weighting!$W$13</f>
        <v>1</v>
      </c>
      <c r="M6925" s="14"/>
    </row>
    <row r="6926" spans="1:25" x14ac:dyDescent="0.45">
      <c r="A6926" s="32">
        <f>IF(Weighting!$P$14&gt;0,B6926,"")</f>
        <v>1.1810731703000001</v>
      </c>
      <c r="B6926">
        <f>Weighting!$C$14</f>
        <v>1.1810731703000001</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18</v>
      </c>
      <c r="I6926">
        <f t="shared" si="865"/>
        <v>0</v>
      </c>
      <c r="J6926">
        <f t="shared" si="866"/>
        <v>0</v>
      </c>
      <c r="K6926">
        <f>J6926*Weighting!$W$14</f>
        <v>0</v>
      </c>
      <c r="M6926" s="14"/>
    </row>
    <row r="6927" spans="1:25" x14ac:dyDescent="0.45">
      <c r="A6927" s="32">
        <f>IF(Weighting!$P$15&gt;0,B6927,"")</f>
        <v>1.2867489670000001</v>
      </c>
      <c r="B6927">
        <f>Weighting!$C$15</f>
        <v>1.2867489670000001</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18</v>
      </c>
      <c r="I6927">
        <f t="shared" si="865"/>
        <v>0</v>
      </c>
      <c r="J6927">
        <f t="shared" si="866"/>
        <v>0</v>
      </c>
      <c r="K6927">
        <f>J6927*Weighting!$W$15</f>
        <v>0</v>
      </c>
      <c r="M6927" s="14"/>
    </row>
    <row r="6928" spans="1:25" x14ac:dyDescent="0.45">
      <c r="A6928" s="32" t="str">
        <f>IF(Weighting!$P$16&gt;0,B6928,"")</f>
        <v/>
      </c>
      <c r="B6928">
        <f>Weighting!$C$16</f>
        <v>1.3924227637000002</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18</v>
      </c>
      <c r="I6928">
        <f t="shared" si="865"/>
        <v>0</v>
      </c>
      <c r="J6928">
        <f t="shared" si="866"/>
        <v>0</v>
      </c>
      <c r="K6928">
        <f>J6928*Weighting!$W$16</f>
        <v>0</v>
      </c>
      <c r="M6928" s="14"/>
    </row>
    <row r="6929" spans="1:25" x14ac:dyDescent="0.45">
      <c r="A6929" s="32" t="str">
        <f>IF(Weighting!$P$17&gt;0,B6929,"")</f>
        <v/>
      </c>
      <c r="B6929">
        <f>Weighting!$C$17</f>
        <v>1.4980975604000002</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18</v>
      </c>
      <c r="I6929">
        <f t="shared" si="865"/>
        <v>0</v>
      </c>
      <c r="J6929">
        <f t="shared" si="866"/>
        <v>0</v>
      </c>
      <c r="K6929">
        <f>J6929*Weighting!$W$17</f>
        <v>0</v>
      </c>
      <c r="M6929" s="14"/>
    </row>
    <row r="6930" spans="1:25" x14ac:dyDescent="0.45">
      <c r="A6930" s="32" t="str">
        <f>IF(Weighting!$P$18&gt;0,B6930,"")</f>
        <v/>
      </c>
      <c r="B6930">
        <f>Weighting!$C$18</f>
        <v>1.6037723571000002</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18</v>
      </c>
      <c r="I6930">
        <f t="shared" si="865"/>
        <v>0</v>
      </c>
      <c r="J6930">
        <f t="shared" si="866"/>
        <v>0</v>
      </c>
      <c r="K6930">
        <f>J6930*Weighting!$W$18</f>
        <v>0</v>
      </c>
      <c r="M6930" s="14"/>
    </row>
    <row r="6931" spans="1:25" x14ac:dyDescent="0.45">
      <c r="A6931" s="32" t="str">
        <f>IF(Weighting!$P$19&gt;0,B6931,"")</f>
        <v/>
      </c>
      <c r="B6931">
        <f>Weighting!$C$19</f>
        <v>1.7094471538000002</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18</v>
      </c>
      <c r="I6931">
        <f t="shared" si="865"/>
        <v>0</v>
      </c>
      <c r="J6931">
        <f t="shared" si="866"/>
        <v>0</v>
      </c>
      <c r="K6931">
        <f>J6931*Weighting!$W$19</f>
        <v>0</v>
      </c>
      <c r="M6931" s="14"/>
    </row>
    <row r="6932" spans="1:25" x14ac:dyDescent="0.45">
      <c r="A6932" s="32" t="str">
        <f>IF(Weighting!$P$20&gt;0,B6932,"")</f>
        <v/>
      </c>
      <c r="B6932">
        <f>Weighting!$C$20</f>
        <v>1.8151219505000002</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18</v>
      </c>
      <c r="I6932">
        <f t="shared" si="865"/>
        <v>0</v>
      </c>
      <c r="J6932">
        <f t="shared" si="866"/>
        <v>0</v>
      </c>
      <c r="K6932">
        <f>J6932*Weighting!$W$20</f>
        <v>0</v>
      </c>
      <c r="M6932" s="14"/>
    </row>
    <row r="6933" spans="1:25" x14ac:dyDescent="0.45">
      <c r="A6933" s="32" t="str">
        <f>IF(Weighting!$P$21&gt;0,B6933,"")</f>
        <v/>
      </c>
      <c r="B6933">
        <f>Weighting!$C$21</f>
        <v>1.9207967472000003</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18</v>
      </c>
      <c r="I6933">
        <f t="shared" si="865"/>
        <v>0</v>
      </c>
      <c r="J6933">
        <f t="shared" si="866"/>
        <v>0</v>
      </c>
      <c r="K6933">
        <f>J6933*Weighting!$W$21</f>
        <v>0</v>
      </c>
      <c r="M6933" s="14"/>
    </row>
    <row r="6934" spans="1:25" x14ac:dyDescent="0.45">
      <c r="A6934" s="32" t="str">
        <f>IF(Weighting!$P$22&gt;0,B6934,"")</f>
        <v/>
      </c>
      <c r="B6934">
        <f>Weighting!$C$22</f>
        <v>2.0264715439000001</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18</v>
      </c>
      <c r="I6934">
        <f t="shared" si="865"/>
        <v>0</v>
      </c>
      <c r="J6934">
        <f t="shared" si="866"/>
        <v>0</v>
      </c>
      <c r="K6934">
        <f>J6934*Weighting!$W$22</f>
        <v>0</v>
      </c>
      <c r="M6934" s="14"/>
    </row>
    <row r="6935" spans="1:25" x14ac:dyDescent="0.45">
      <c r="A6935" s="32" t="str">
        <f>IF(Weighting!$P$23&gt;0,B6935,"")</f>
        <v/>
      </c>
      <c r="B6935">
        <f>Weighting!$C$23</f>
        <v>2.1321463405999999</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18</v>
      </c>
      <c r="I6935">
        <f t="shared" si="865"/>
        <v>0</v>
      </c>
      <c r="J6935">
        <f t="shared" si="866"/>
        <v>0</v>
      </c>
      <c r="K6935">
        <f>J6935*Weighting!$W$23</f>
        <v>0</v>
      </c>
      <c r="M6935" s="14"/>
    </row>
    <row r="6936" spans="1:25" x14ac:dyDescent="0.45">
      <c r="A6936" s="32" t="str">
        <f>IF(Weighting!$P$24&gt;0,B6936,"")</f>
        <v/>
      </c>
      <c r="B6936">
        <f>Weighting!$C$24</f>
        <v>2.2378211372999997</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18</v>
      </c>
      <c r="I6936">
        <f t="shared" si="865"/>
        <v>0</v>
      </c>
      <c r="J6936">
        <f t="shared" si="866"/>
        <v>0</v>
      </c>
      <c r="K6936">
        <f>J6936*Weighting!$W$24</f>
        <v>0</v>
      </c>
      <c r="M6936" s="14"/>
    </row>
    <row r="6937" spans="1:25" x14ac:dyDescent="0.45">
      <c r="A6937" s="32" t="str">
        <f>IF(Weighting!$P$25&gt;0,B6937,"")</f>
        <v/>
      </c>
      <c r="B6937">
        <f>Weighting!$C$25</f>
        <v>2.3434959339999994</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18</v>
      </c>
      <c r="I6937">
        <f t="shared" si="865"/>
        <v>0</v>
      </c>
      <c r="J6937">
        <f t="shared" si="866"/>
        <v>0</v>
      </c>
      <c r="K6937">
        <f>J6937*Weighting!$W$25</f>
        <v>0</v>
      </c>
      <c r="M6937" s="14"/>
    </row>
    <row r="6938" spans="1:25" x14ac:dyDescent="0.45">
      <c r="O6938"/>
      <c r="P6938"/>
      <c r="Q6938"/>
      <c r="R6938"/>
    </row>
    <row r="6939" spans="1:25" ht="23.15" x14ac:dyDescent="0.6">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20</v>
      </c>
      <c r="N6939" s="27">
        <f>IF('Input and Summary Results'!$J$16="minimum",'Bin Analysis'!X6940/(M6939-1),'Bin Analysis'!Y6939/('Bin Analysis'!M6939-1))</f>
        <v>0</v>
      </c>
      <c r="O6939" s="27">
        <f>IF(M6939=FALSE,NA(),(VLOOKUP(1,C6942:K6961,4,FALSE))/(M6939-1))</f>
        <v>0.94736842105263153</v>
      </c>
      <c r="P6939" s="27">
        <f>IF(M6939=FALSE,NA(),SUM(J6942:J6961)/Weighting!$S$5)</f>
        <v>0.5</v>
      </c>
      <c r="Q6939" s="27">
        <f>IF(M6939=FALSE,NA(),SUM(K6942:K6961)/Weighting!$S$6)</f>
        <v>0.39130434782608697</v>
      </c>
      <c r="R6939" s="27">
        <f>IF(M6939=FALSE,NA(),(VLOOKUP(1,G6942:K6961,3,FALSE))/(M6939-1))</f>
        <v>5.2631578947368418E-2</v>
      </c>
      <c r="S6939" s="22" t="str">
        <f>IF(M6939=FALSE,NA(),IF(SUM(J6942:J6961)=2,"yes","no"))</f>
        <v>no</v>
      </c>
      <c r="X6939" s="2" cm="2">
        <f t="array" ref="X6939:X6940">FREQUENCY(IF('Data Transformation'!$B$425:$B$6424='Bin Analysis'!L6939,'Data Transformation'!$G$425:$G$6424),'Data Transformation'!$U$11)</f>
        <v>19</v>
      </c>
      <c r="Y6939" s="2" cm="2">
        <f t="array" ref="Y6939:Y6940">FREQUENCY(IF('Data Transformation'!$B$425:$B$6424='Bin Analysis'!L6939,'Data Transformation'!$G$425:$G$6424),'Data Transformation'!$U$12)</f>
        <v>1</v>
      </c>
    </row>
    <row r="6940" spans="1:25" x14ac:dyDescent="0.45">
      <c r="A6940" s="14" t="s">
        <v>67</v>
      </c>
      <c r="B6940" t="s">
        <v>47</v>
      </c>
      <c r="C6940" t="s">
        <v>5</v>
      </c>
      <c r="D6940" t="s">
        <v>100</v>
      </c>
      <c r="E6940" t="s">
        <v>101</v>
      </c>
      <c r="F6940" t="s">
        <v>102</v>
      </c>
      <c r="G6940" t="s">
        <v>70</v>
      </c>
      <c r="H6940" t="s">
        <v>31</v>
      </c>
      <c r="I6940" t="s">
        <v>32</v>
      </c>
      <c r="J6940" t="s">
        <v>46</v>
      </c>
      <c r="K6940" s="14" t="s">
        <v>45</v>
      </c>
      <c r="M6940" s="14"/>
      <c r="X6940" s="2">
        <v>0</v>
      </c>
      <c r="Y6940" s="2">
        <v>18</v>
      </c>
    </row>
    <row r="6941" spans="1:25" x14ac:dyDescent="0.4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45">
      <c r="A6942" s="32">
        <f>IF(Weighting!$P$6&gt;0,B6942,"")</f>
        <v>0.3356747967</v>
      </c>
      <c r="B6942">
        <f>Weighting!$C$6</f>
        <v>0.3356747967</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1</v>
      </c>
      <c r="I6942">
        <f>H6942-H6941</f>
        <v>1</v>
      </c>
      <c r="J6942">
        <f>IF(I6942=0,0,1)</f>
        <v>1</v>
      </c>
      <c r="K6942">
        <f>J6942*Weighting!$W$6</f>
        <v>1</v>
      </c>
      <c r="M6942" s="14"/>
    </row>
    <row r="6943" spans="1:25" x14ac:dyDescent="0.45">
      <c r="A6943" s="32">
        <f>IF(Weighting!$P$7&gt;0,B6943,"")</f>
        <v>0.44134959340000002</v>
      </c>
      <c r="B6943">
        <f>Weighting!$C$7</f>
        <v>0.44134959340000002</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0</v>
      </c>
      <c r="J6943">
        <f>IF(I6943=0,0,1)</f>
        <v>0</v>
      </c>
      <c r="K6943">
        <f>J6943*Weighting!$W$7</f>
        <v>0</v>
      </c>
      <c r="M6943" s="14"/>
    </row>
    <row r="6944" spans="1:25" x14ac:dyDescent="0.45">
      <c r="A6944" s="32">
        <f>IF(Weighting!$P$8&gt;0,B6944,"")</f>
        <v>0.54702439010000004</v>
      </c>
      <c r="B6944">
        <f>Weighting!$C$8</f>
        <v>0.54702439010000004</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1</v>
      </c>
      <c r="I6944">
        <f t="shared" si="868"/>
        <v>0</v>
      </c>
      <c r="J6944">
        <f t="shared" ref="J6944:J6961" si="869">IF(I6944=0,0,1)</f>
        <v>0</v>
      </c>
      <c r="K6944">
        <f>J6944*Weighting!$W$8</f>
        <v>0</v>
      </c>
      <c r="M6944" s="14"/>
    </row>
    <row r="6945" spans="1:13" x14ac:dyDescent="0.45">
      <c r="A6945" s="32">
        <f>IF(Weighting!$P$9&gt;0,B6945,"")</f>
        <v>0.65269918680000005</v>
      </c>
      <c r="B6945" s="50">
        <f>Weighting!$C$9</f>
        <v>0.65269918680000005</v>
      </c>
      <c r="C6945">
        <f>Weighting!$F$9</f>
        <v>0</v>
      </c>
      <c r="D6945" t="b">
        <f>IF(C6945=1,'Data Transformation'!$G$3+0.5*'Data Transformation'!$W$25,IF(C6946=1,D6946-'Data Transformation'!$W$25,FALSE))</f>
        <v>0</v>
      </c>
      <c r="E6945" t="str">
        <f t="array" ref="E6945">IF(ISLOGICAL(D6945),"",FREQUENCY(IF('Data Transformation'!$B$425:$B$8425='Bin Analysis'!$B6939,'Data Transformation'!$G$425:$G$8425),D6945))</f>
        <v/>
      </c>
      <c r="F6945" t="str">
        <f t="shared" si="867"/>
        <v/>
      </c>
      <c r="G6945">
        <f>Weighting!$H$9</f>
        <v>0</v>
      </c>
      <c r="H6945">
        <f t="array" ref="H6945">FREQUENCY(IF('Data Transformation'!$B$4:$B$8425=B6939,'Data Transformation'!$G$4:$G$8425),'Bin Analysis'!$B6945)</f>
        <v>1</v>
      </c>
      <c r="I6945">
        <f t="shared" si="868"/>
        <v>0</v>
      </c>
      <c r="J6945">
        <f t="shared" si="869"/>
        <v>0</v>
      </c>
      <c r="K6945">
        <f>J6945*Weighting!$W$9</f>
        <v>0</v>
      </c>
      <c r="M6945" s="14"/>
    </row>
    <row r="6946" spans="1:13" x14ac:dyDescent="0.45">
      <c r="A6946" s="32">
        <f>IF(Weighting!$P$10&gt;0,B6946,"")</f>
        <v>0.75837398350000007</v>
      </c>
      <c r="B6946">
        <f>Weighting!$C$10</f>
        <v>0.75837398350000007</v>
      </c>
      <c r="C6946">
        <f>Weighting!$F$10</f>
        <v>0</v>
      </c>
      <c r="D6946" t="b">
        <f>IF(C6946=1,'Data Transformation'!$G$3+0.5*'Data Transformation'!$W$25,IF(C6947=1,D6947-'Data Transformation'!$W$25,FALSE))</f>
        <v>0</v>
      </c>
      <c r="E6946" t="str">
        <f t="array" ref="E6946">IF(ISLOGICAL(D6946),"",FREQUENCY(IF('Data Transformation'!$B$425:$B$8425='Bin Analysis'!$B6939,'Data Transformation'!$G$425:$G$8425),D6946))</f>
        <v/>
      </c>
      <c r="F6946" t="str">
        <f t="shared" si="867"/>
        <v/>
      </c>
      <c r="G6946">
        <f>Weighting!$H$10</f>
        <v>0</v>
      </c>
      <c r="H6946">
        <f t="array" ref="H6946">FREQUENCY(IF('Data Transformation'!$B$4:$B$8425=B6939,'Data Transformation'!$G$4:$G$8425),'Bin Analysis'!$B6946)</f>
        <v>1</v>
      </c>
      <c r="I6946">
        <f t="shared" si="868"/>
        <v>0</v>
      </c>
      <c r="J6946">
        <f t="shared" si="869"/>
        <v>0</v>
      </c>
      <c r="K6946">
        <f>J6946*Weighting!$W$10</f>
        <v>0</v>
      </c>
      <c r="M6946" s="14"/>
    </row>
    <row r="6947" spans="1:13" x14ac:dyDescent="0.45">
      <c r="A6947" s="32">
        <f>IF(Weighting!$P$11&gt;0,B6947,"")</f>
        <v>0.86404878020000009</v>
      </c>
      <c r="B6947">
        <f>Weighting!$C$11</f>
        <v>0.86404878020000009</v>
      </c>
      <c r="C6947">
        <f>Weighting!$F$11</f>
        <v>0</v>
      </c>
      <c r="D6947" t="b">
        <f>IF(C6947=1,'Data Transformation'!$G$3+0.5*'Data Transformation'!$W$25,IF(C6948=1,D6948-'Data Transformation'!$W$25,FALSE))</f>
        <v>0</v>
      </c>
      <c r="E6947" t="str">
        <f t="array" ref="E6947">IF(ISLOGICAL(D6947),"",FREQUENCY(IF('Data Transformation'!$B$425:$B$8425='Bin Analysis'!$B6939,'Data Transformation'!$G$425:$G$8425),D6947))</f>
        <v/>
      </c>
      <c r="F6947" t="str">
        <f t="shared" si="867"/>
        <v/>
      </c>
      <c r="G6947">
        <f>Weighting!$H$11</f>
        <v>0</v>
      </c>
      <c r="H6947">
        <f t="array" ref="H6947">FREQUENCY(IF('Data Transformation'!$B$4:$B$8425=B6939,'Data Transformation'!$G$4:$G$8425),'Bin Analysis'!$B6947)</f>
        <v>2</v>
      </c>
      <c r="I6947">
        <f t="shared" si="868"/>
        <v>1</v>
      </c>
      <c r="J6947">
        <f t="shared" si="869"/>
        <v>1</v>
      </c>
      <c r="K6947">
        <f>J6947*Weighting!$W$11</f>
        <v>3</v>
      </c>
      <c r="M6947" s="14"/>
    </row>
    <row r="6948" spans="1:13" x14ac:dyDescent="0.45">
      <c r="A6948" s="32">
        <f>IF(Weighting!$P$12&gt;0,B6948,"")</f>
        <v>0.96972357690000011</v>
      </c>
      <c r="B6948">
        <f>Weighting!$C$12</f>
        <v>0.96972357690000011</v>
      </c>
      <c r="C6948">
        <f>Weighting!$F$12</f>
        <v>0</v>
      </c>
      <c r="D6948">
        <f>IF(C6948=1,'Data Transformation'!$G$3+0.5*'Data Transformation'!$W$25,IF(C6949=1,D6949-'Data Transformation'!$W$25,FALSE))</f>
        <v>0.76999999999999991</v>
      </c>
      <c r="E6948">
        <f t="array" ref="E6948">IF(ISLOGICAL(D6948),"",FREQUENCY(IF('Data Transformation'!$B$425:$B$8425='Bin Analysis'!$B6939,'Data Transformation'!$G$425:$G$8425),D6948))</f>
        <v>1</v>
      </c>
      <c r="F6948" t="e">
        <f t="shared" si="867"/>
        <v>#VALUE!</v>
      </c>
      <c r="G6948">
        <f>Weighting!$H$12</f>
        <v>0</v>
      </c>
      <c r="H6948">
        <f t="array" ref="H6948">FREQUENCY(IF('Data Transformation'!$B$4:$B$8425=B6939,'Data Transformation'!$G$4:$G$8425),'Bin Analysis'!$B6948)</f>
        <v>7</v>
      </c>
      <c r="I6948">
        <f t="shared" si="868"/>
        <v>5</v>
      </c>
      <c r="J6948">
        <f t="shared" si="869"/>
        <v>1</v>
      </c>
      <c r="K6948">
        <f>J6948*Weighting!$W$12</f>
        <v>2</v>
      </c>
      <c r="M6948" s="14"/>
    </row>
    <row r="6949" spans="1:13" x14ac:dyDescent="0.45">
      <c r="A6949" s="32">
        <f>IF(Weighting!$P$13&gt;0,B6949,"")</f>
        <v>1.0753983736000001</v>
      </c>
      <c r="B6949">
        <f>Weighting!$C$13</f>
        <v>1.0753983736000001</v>
      </c>
      <c r="C6949">
        <f>Weighting!$F$13</f>
        <v>1</v>
      </c>
      <c r="D6949">
        <f>IF(C6949=1,'Data Transformation'!$G$3+0.5*'Data Transformation'!$W$25,IF(C6950=1,D6950-'Data Transformation'!$W$25,FALSE))</f>
        <v>1.17</v>
      </c>
      <c r="E6949">
        <f t="array" ref="E6949">IF(ISLOGICAL(D6949),"",FREQUENCY(IF('Data Transformation'!$B$425:$B$8425='Bin Analysis'!$B6939,'Data Transformation'!$G$425:$G$8425),D6949))</f>
        <v>19</v>
      </c>
      <c r="F6949">
        <f t="shared" si="867"/>
        <v>18</v>
      </c>
      <c r="G6949">
        <f>Weighting!$H$13</f>
        <v>0</v>
      </c>
      <c r="H6949">
        <f t="array" ref="H6949">FREQUENCY(IF('Data Transformation'!$B$4:$B$8425=B6939,'Data Transformation'!$G$4:$G$8425),'Bin Analysis'!$B6949)</f>
        <v>16</v>
      </c>
      <c r="I6949">
        <f t="shared" si="868"/>
        <v>9</v>
      </c>
      <c r="J6949">
        <f t="shared" si="869"/>
        <v>1</v>
      </c>
      <c r="K6949">
        <f>J6949*Weighting!$W$13</f>
        <v>1</v>
      </c>
      <c r="M6949" s="14"/>
    </row>
    <row r="6950" spans="1:13" x14ac:dyDescent="0.45">
      <c r="A6950" s="32">
        <f>IF(Weighting!$P$14&gt;0,B6950,"")</f>
        <v>1.1810731703000001</v>
      </c>
      <c r="B6950">
        <f>Weighting!$C$14</f>
        <v>1.1810731703000001</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20</v>
      </c>
      <c r="I6950">
        <f t="shared" si="868"/>
        <v>4</v>
      </c>
      <c r="J6950">
        <f t="shared" si="869"/>
        <v>1</v>
      </c>
      <c r="K6950">
        <f>J6950*Weighting!$W$14</f>
        <v>2</v>
      </c>
      <c r="M6950" s="14"/>
    </row>
    <row r="6951" spans="1:13" x14ac:dyDescent="0.45">
      <c r="A6951" s="32">
        <f>IF(Weighting!$P$15&gt;0,B6951,"")</f>
        <v>1.2867489670000001</v>
      </c>
      <c r="B6951">
        <f>Weighting!$C$15</f>
        <v>1.2867489670000001</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20</v>
      </c>
      <c r="I6951">
        <f t="shared" si="868"/>
        <v>0</v>
      </c>
      <c r="J6951">
        <f t="shared" si="869"/>
        <v>0</v>
      </c>
      <c r="K6951">
        <f>J6951*Weighting!$W$15</f>
        <v>0</v>
      </c>
      <c r="M6951" s="14"/>
    </row>
    <row r="6952" spans="1:13" x14ac:dyDescent="0.45">
      <c r="A6952" s="32" t="str">
        <f>IF(Weighting!$P$16&gt;0,B6952,"")</f>
        <v/>
      </c>
      <c r="B6952">
        <f>Weighting!$C$16</f>
        <v>1.3924227637000002</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20</v>
      </c>
      <c r="I6952">
        <f t="shared" si="868"/>
        <v>0</v>
      </c>
      <c r="J6952">
        <f t="shared" si="869"/>
        <v>0</v>
      </c>
      <c r="K6952">
        <f>J6952*Weighting!$W$16</f>
        <v>0</v>
      </c>
      <c r="M6952" s="14"/>
    </row>
    <row r="6953" spans="1:13" x14ac:dyDescent="0.45">
      <c r="A6953" s="32" t="str">
        <f>IF(Weighting!$P$17&gt;0,B6953,"")</f>
        <v/>
      </c>
      <c r="B6953">
        <f>Weighting!$C$17</f>
        <v>1.4980975604000002</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20</v>
      </c>
      <c r="I6953">
        <f t="shared" si="868"/>
        <v>0</v>
      </c>
      <c r="J6953">
        <f t="shared" si="869"/>
        <v>0</v>
      </c>
      <c r="K6953">
        <f>J6953*Weighting!$W$17</f>
        <v>0</v>
      </c>
      <c r="M6953" s="14"/>
    </row>
    <row r="6954" spans="1:13" x14ac:dyDescent="0.45">
      <c r="A6954" s="32" t="str">
        <f>IF(Weighting!$P$18&gt;0,B6954,"")</f>
        <v/>
      </c>
      <c r="B6954">
        <f>Weighting!$C$18</f>
        <v>1.6037723571000002</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20</v>
      </c>
      <c r="I6954">
        <f t="shared" si="868"/>
        <v>0</v>
      </c>
      <c r="J6954">
        <f t="shared" si="869"/>
        <v>0</v>
      </c>
      <c r="K6954">
        <f>J6954*Weighting!$W$18</f>
        <v>0</v>
      </c>
      <c r="M6954" s="14"/>
    </row>
    <row r="6955" spans="1:13" x14ac:dyDescent="0.45">
      <c r="A6955" s="32" t="str">
        <f>IF(Weighting!$P$19&gt;0,B6955,"")</f>
        <v/>
      </c>
      <c r="B6955">
        <f>Weighting!$C$19</f>
        <v>1.7094471538000002</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20</v>
      </c>
      <c r="I6955">
        <f t="shared" si="868"/>
        <v>0</v>
      </c>
      <c r="J6955">
        <f t="shared" si="869"/>
        <v>0</v>
      </c>
      <c r="K6955">
        <f>J6955*Weighting!$W$19</f>
        <v>0</v>
      </c>
      <c r="M6955" s="14"/>
    </row>
    <row r="6956" spans="1:13" x14ac:dyDescent="0.45">
      <c r="A6956" s="32" t="str">
        <f>IF(Weighting!$P$20&gt;0,B6956,"")</f>
        <v/>
      </c>
      <c r="B6956">
        <f>Weighting!$C$20</f>
        <v>1.8151219505000002</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20</v>
      </c>
      <c r="I6956">
        <f t="shared" si="868"/>
        <v>0</v>
      </c>
      <c r="J6956">
        <f t="shared" si="869"/>
        <v>0</v>
      </c>
      <c r="K6956">
        <f>J6956*Weighting!$W$20</f>
        <v>0</v>
      </c>
      <c r="M6956" s="14"/>
    </row>
    <row r="6957" spans="1:13" x14ac:dyDescent="0.45">
      <c r="A6957" s="32" t="str">
        <f>IF(Weighting!$P$21&gt;0,B6957,"")</f>
        <v/>
      </c>
      <c r="B6957">
        <f>Weighting!$C$21</f>
        <v>1.9207967472000003</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20</v>
      </c>
      <c r="I6957">
        <f t="shared" si="868"/>
        <v>0</v>
      </c>
      <c r="J6957">
        <f t="shared" si="869"/>
        <v>0</v>
      </c>
      <c r="K6957">
        <f>J6957*Weighting!$W$21</f>
        <v>0</v>
      </c>
      <c r="M6957" s="14"/>
    </row>
    <row r="6958" spans="1:13" x14ac:dyDescent="0.45">
      <c r="A6958" s="32" t="str">
        <f>IF(Weighting!$P$22&gt;0,B6958,"")</f>
        <v/>
      </c>
      <c r="B6958">
        <f>Weighting!$C$22</f>
        <v>2.0264715439000001</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20</v>
      </c>
      <c r="I6958">
        <f t="shared" si="868"/>
        <v>0</v>
      </c>
      <c r="J6958">
        <f t="shared" si="869"/>
        <v>0</v>
      </c>
      <c r="K6958">
        <f>J6958*Weighting!$W$22</f>
        <v>0</v>
      </c>
      <c r="M6958" s="14"/>
    </row>
    <row r="6959" spans="1:13" x14ac:dyDescent="0.45">
      <c r="A6959" s="32" t="str">
        <f>IF(Weighting!$P$23&gt;0,B6959,"")</f>
        <v/>
      </c>
      <c r="B6959">
        <f>Weighting!$C$23</f>
        <v>2.1321463405999999</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20</v>
      </c>
      <c r="I6959">
        <f t="shared" si="868"/>
        <v>0</v>
      </c>
      <c r="J6959">
        <f t="shared" si="869"/>
        <v>0</v>
      </c>
      <c r="K6959">
        <f>J6959*Weighting!$W$23</f>
        <v>0</v>
      </c>
      <c r="M6959" s="14"/>
    </row>
    <row r="6960" spans="1:13" x14ac:dyDescent="0.45">
      <c r="A6960" s="32" t="str">
        <f>IF(Weighting!$P$24&gt;0,B6960,"")</f>
        <v/>
      </c>
      <c r="B6960">
        <f>Weighting!$C$24</f>
        <v>2.2378211372999997</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20</v>
      </c>
      <c r="I6960">
        <f t="shared" si="868"/>
        <v>0</v>
      </c>
      <c r="J6960">
        <f t="shared" si="869"/>
        <v>0</v>
      </c>
      <c r="K6960">
        <f>J6960*Weighting!$W$24</f>
        <v>0</v>
      </c>
      <c r="M6960" s="14"/>
    </row>
    <row r="6961" spans="1:25" x14ac:dyDescent="0.45">
      <c r="A6961" s="32" t="str">
        <f>IF(Weighting!$P$25&gt;0,B6961,"")</f>
        <v/>
      </c>
      <c r="B6961">
        <f>Weighting!$C$25</f>
        <v>2.3434959339999994</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20</v>
      </c>
      <c r="I6961">
        <f t="shared" si="868"/>
        <v>0</v>
      </c>
      <c r="J6961">
        <f t="shared" si="869"/>
        <v>0</v>
      </c>
      <c r="K6961">
        <f>J6961*Weighting!$W$25</f>
        <v>0</v>
      </c>
      <c r="M6961" s="14"/>
    </row>
    <row r="6962" spans="1:25" x14ac:dyDescent="0.45">
      <c r="N6962" s="57"/>
      <c r="O6962"/>
      <c r="P6962"/>
      <c r="Q6962"/>
      <c r="R6962"/>
    </row>
    <row r="6963" spans="1:25" ht="23.15" x14ac:dyDescent="0.6">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19</v>
      </c>
      <c r="N6963" s="27">
        <f>IF('Input and Summary Results'!$J$16="minimum",'Bin Analysis'!X6964/(M6963-1),'Bin Analysis'!Y6963/('Bin Analysis'!M6963-1))</f>
        <v>0</v>
      </c>
      <c r="O6963" s="27">
        <f>IF(M6963=FALSE,NA(),(VLOOKUP(1,C6966:K6985,4,FALSE))/(M6963-1))</f>
        <v>0.72222222222222221</v>
      </c>
      <c r="P6963" s="27">
        <f>IF(M6963=FALSE,NA(),SUM(J6966:J6985)/Weighting!$S$5)</f>
        <v>0.6</v>
      </c>
      <c r="Q6963" s="27">
        <f>IF(M6963=FALSE,NA(),SUM(K6966:K6985)/Weighting!$S$6)</f>
        <v>0.56521739130434778</v>
      </c>
      <c r="R6963" s="27">
        <f>IF(M6963=FALSE,NA(),(VLOOKUP(1,G6966:K6985,3,FALSE))/(M6963-1))</f>
        <v>5.5555555555555552E-2</v>
      </c>
      <c r="S6963" s="22" t="str">
        <f>IF(M6963=FALSE,NA(),IF(SUM(J6966:J6985)=2,"yes","no"))</f>
        <v>no</v>
      </c>
      <c r="X6963" s="2" cm="2">
        <f t="array" ref="X6963:X6964">FREQUENCY(IF('Data Transformation'!$B$425:$B$6424='Bin Analysis'!L6963,'Data Transformation'!$G$425:$G$6424),'Data Transformation'!$U$11)</f>
        <v>18</v>
      </c>
      <c r="Y6963" s="2" cm="2">
        <f t="array" ref="Y6963:Y6964">FREQUENCY(IF('Data Transformation'!$B$425:$B$6424='Bin Analysis'!L6963,'Data Transformation'!$G$425:$G$6424),'Data Transformation'!$U$12)</f>
        <v>5</v>
      </c>
    </row>
    <row r="6964" spans="1:25" x14ac:dyDescent="0.45">
      <c r="A6964" s="14" t="s">
        <v>67</v>
      </c>
      <c r="B6964" t="s">
        <v>47</v>
      </c>
      <c r="C6964" t="s">
        <v>5</v>
      </c>
      <c r="D6964" t="s">
        <v>100</v>
      </c>
      <c r="E6964" t="s">
        <v>101</v>
      </c>
      <c r="F6964" t="s">
        <v>102</v>
      </c>
      <c r="G6964" t="s">
        <v>70</v>
      </c>
      <c r="H6964" t="s">
        <v>31</v>
      </c>
      <c r="I6964" t="s">
        <v>32</v>
      </c>
      <c r="J6964" t="s">
        <v>46</v>
      </c>
      <c r="K6964" s="14" t="s">
        <v>45</v>
      </c>
      <c r="M6964" s="14"/>
      <c r="X6964" s="2">
        <v>0</v>
      </c>
      <c r="Y6964" s="2">
        <v>13</v>
      </c>
    </row>
    <row r="6965" spans="1:25" x14ac:dyDescent="0.4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45">
      <c r="A6966" s="32">
        <f>IF(Weighting!$P$6&gt;0,B6966,"")</f>
        <v>0.3356747967</v>
      </c>
      <c r="B6966">
        <f>Weighting!$C$6</f>
        <v>0.3356747967</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1</v>
      </c>
      <c r="I6966">
        <f>H6966-H6965</f>
        <v>1</v>
      </c>
      <c r="J6966">
        <f>IF(I6966=0,0,1)</f>
        <v>1</v>
      </c>
      <c r="K6966">
        <f>J6966*Weighting!$W$6</f>
        <v>1</v>
      </c>
      <c r="M6966" s="14"/>
    </row>
    <row r="6967" spans="1:25" x14ac:dyDescent="0.45">
      <c r="A6967" s="32">
        <f>IF(Weighting!$P$7&gt;0,B6967,"")</f>
        <v>0.44134959340000002</v>
      </c>
      <c r="B6967">
        <f>Weighting!$C$7</f>
        <v>0.44134959340000002</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0</v>
      </c>
      <c r="J6967">
        <f>IF(I6967=0,0,1)</f>
        <v>0</v>
      </c>
      <c r="K6967">
        <f>J6967*Weighting!$W$7</f>
        <v>0</v>
      </c>
      <c r="M6967" s="14"/>
    </row>
    <row r="6968" spans="1:25" x14ac:dyDescent="0.45">
      <c r="A6968" s="32">
        <f>IF(Weighting!$P$8&gt;0,B6968,"")</f>
        <v>0.54702439010000004</v>
      </c>
      <c r="B6968">
        <f>Weighting!$C$8</f>
        <v>0.54702439010000004</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2</v>
      </c>
      <c r="I6968">
        <f t="shared" si="871"/>
        <v>1</v>
      </c>
      <c r="J6968">
        <f t="shared" ref="J6968:J6985" si="872">IF(I6968=0,0,1)</f>
        <v>1</v>
      </c>
      <c r="K6968">
        <f>J6968*Weighting!$W$8</f>
        <v>3</v>
      </c>
      <c r="M6968" s="14"/>
    </row>
    <row r="6969" spans="1:25" x14ac:dyDescent="0.45">
      <c r="A6969" s="32">
        <f>IF(Weighting!$P$9&gt;0,B6969,"")</f>
        <v>0.65269918680000005</v>
      </c>
      <c r="B6969" s="50">
        <f>Weighting!$C$9</f>
        <v>0.65269918680000005</v>
      </c>
      <c r="C6969">
        <f>Weighting!$F$9</f>
        <v>0</v>
      </c>
      <c r="D6969" t="b">
        <f>IF(C6969=1,'Data Transformation'!$G$3+0.5*'Data Transformation'!$W$25,IF(C6970=1,D6970-'Data Transformation'!$W$25,FALSE))</f>
        <v>0</v>
      </c>
      <c r="E6969" t="str">
        <f t="array" ref="E6969">IF(ISLOGICAL(D6969),"",FREQUENCY(IF('Data Transformation'!$B$425:$B$8425='Bin Analysis'!$B6963,'Data Transformation'!$G$425:$G$8425),D6969))</f>
        <v/>
      </c>
      <c r="F6969" t="str">
        <f t="shared" si="870"/>
        <v/>
      </c>
      <c r="G6969">
        <f>Weighting!$H$9</f>
        <v>0</v>
      </c>
      <c r="H6969">
        <f t="array" ref="H6969">FREQUENCY(IF('Data Transformation'!$B$4:$B$8425=B6963,'Data Transformation'!$G$4:$G$8425),'Bin Analysis'!$B6969)</f>
        <v>5</v>
      </c>
      <c r="I6969">
        <f t="shared" si="871"/>
        <v>3</v>
      </c>
      <c r="J6969">
        <f t="shared" si="872"/>
        <v>1</v>
      </c>
      <c r="K6969">
        <f>J6969*Weighting!$W$9</f>
        <v>3</v>
      </c>
      <c r="M6969" s="14"/>
    </row>
    <row r="6970" spans="1:25" x14ac:dyDescent="0.45">
      <c r="A6970" s="32">
        <f>IF(Weighting!$P$10&gt;0,B6970,"")</f>
        <v>0.75837398350000007</v>
      </c>
      <c r="B6970">
        <f>Weighting!$C$10</f>
        <v>0.75837398350000007</v>
      </c>
      <c r="C6970">
        <f>Weighting!$F$10</f>
        <v>0</v>
      </c>
      <c r="D6970" t="b">
        <f>IF(C6970=1,'Data Transformation'!$G$3+0.5*'Data Transformation'!$W$25,IF(C6971=1,D6971-'Data Transformation'!$W$25,FALSE))</f>
        <v>0</v>
      </c>
      <c r="E6970" t="str">
        <f t="array" ref="E6970">IF(ISLOGICAL(D6970),"",FREQUENCY(IF('Data Transformation'!$B$425:$B$8425='Bin Analysis'!$B6963,'Data Transformation'!$G$425:$G$8425),D6970))</f>
        <v/>
      </c>
      <c r="F6970" t="str">
        <f t="shared" si="870"/>
        <v/>
      </c>
      <c r="G6970">
        <f>Weighting!$H$10</f>
        <v>0</v>
      </c>
      <c r="H6970">
        <f t="array" ref="H6970">FREQUENCY(IF('Data Transformation'!$B$4:$B$8425=B6963,'Data Transformation'!$G$4:$G$8425),'Bin Analysis'!$B6970)</f>
        <v>5</v>
      </c>
      <c r="I6970">
        <f t="shared" si="871"/>
        <v>0</v>
      </c>
      <c r="J6970">
        <f t="shared" si="872"/>
        <v>0</v>
      </c>
      <c r="K6970">
        <f>J6970*Weighting!$W$10</f>
        <v>0</v>
      </c>
      <c r="M6970" s="14"/>
    </row>
    <row r="6971" spans="1:25" x14ac:dyDescent="0.45">
      <c r="A6971" s="32">
        <f>IF(Weighting!$P$11&gt;0,B6971,"")</f>
        <v>0.86404878020000009</v>
      </c>
      <c r="B6971">
        <f>Weighting!$C$11</f>
        <v>0.86404878020000009</v>
      </c>
      <c r="C6971">
        <f>Weighting!$F$11</f>
        <v>0</v>
      </c>
      <c r="D6971" t="b">
        <f>IF(C6971=1,'Data Transformation'!$G$3+0.5*'Data Transformation'!$W$25,IF(C6972=1,D6972-'Data Transformation'!$W$25,FALSE))</f>
        <v>0</v>
      </c>
      <c r="E6971" t="str">
        <f t="array" ref="E6971">IF(ISLOGICAL(D6971),"",FREQUENCY(IF('Data Transformation'!$B$425:$B$8425='Bin Analysis'!$B6963,'Data Transformation'!$G$425:$G$8425),D6971))</f>
        <v/>
      </c>
      <c r="F6971" t="str">
        <f t="shared" si="870"/>
        <v/>
      </c>
      <c r="G6971">
        <f>Weighting!$H$11</f>
        <v>0</v>
      </c>
      <c r="H6971">
        <f t="array" ref="H6971">FREQUENCY(IF('Data Transformation'!$B$4:$B$8425=B6963,'Data Transformation'!$G$4:$G$8425),'Bin Analysis'!$B6971)</f>
        <v>9</v>
      </c>
      <c r="I6971">
        <f t="shared" si="871"/>
        <v>4</v>
      </c>
      <c r="J6971">
        <f t="shared" si="872"/>
        <v>1</v>
      </c>
      <c r="K6971">
        <f>J6971*Weighting!$W$11</f>
        <v>3</v>
      </c>
      <c r="M6971" s="14"/>
    </row>
    <row r="6972" spans="1:25" x14ac:dyDescent="0.45">
      <c r="A6972" s="32">
        <f>IF(Weighting!$P$12&gt;0,B6972,"")</f>
        <v>0.96972357690000011</v>
      </c>
      <c r="B6972">
        <f>Weighting!$C$12</f>
        <v>0.96972357690000011</v>
      </c>
      <c r="C6972">
        <f>Weighting!$F$12</f>
        <v>0</v>
      </c>
      <c r="D6972">
        <f>IF(C6972=1,'Data Transformation'!$G$3+0.5*'Data Transformation'!$W$25,IF(C6973=1,D6973-'Data Transformation'!$W$25,FALSE))</f>
        <v>0.76999999999999991</v>
      </c>
      <c r="E6972">
        <f t="array" ref="E6972">IF(ISLOGICAL(D6972),"",FREQUENCY(IF('Data Transformation'!$B$425:$B$8425='Bin Analysis'!$B6963,'Data Transformation'!$G$425:$G$8425),D6972))</f>
        <v>5</v>
      </c>
      <c r="F6972" t="e">
        <f t="shared" si="870"/>
        <v>#VALUE!</v>
      </c>
      <c r="G6972">
        <f>Weighting!$H$12</f>
        <v>0</v>
      </c>
      <c r="H6972">
        <f t="array" ref="H6972">FREQUENCY(IF('Data Transformation'!$B$4:$B$8425=B6963,'Data Transformation'!$G$4:$G$8425),'Bin Analysis'!$B6972)</f>
        <v>13</v>
      </c>
      <c r="I6972">
        <f t="shared" si="871"/>
        <v>4</v>
      </c>
      <c r="J6972">
        <f t="shared" si="872"/>
        <v>1</v>
      </c>
      <c r="K6972">
        <f>J6972*Weighting!$W$12</f>
        <v>2</v>
      </c>
      <c r="M6972" s="14"/>
    </row>
    <row r="6973" spans="1:25" x14ac:dyDescent="0.45">
      <c r="A6973" s="32">
        <f>IF(Weighting!$P$13&gt;0,B6973,"")</f>
        <v>1.0753983736000001</v>
      </c>
      <c r="B6973">
        <f>Weighting!$C$13</f>
        <v>1.0753983736000001</v>
      </c>
      <c r="C6973">
        <f>Weighting!$F$13</f>
        <v>1</v>
      </c>
      <c r="D6973">
        <f>IF(C6973=1,'Data Transformation'!$G$3+0.5*'Data Transformation'!$W$25,IF(C6974=1,D6974-'Data Transformation'!$W$25,FALSE))</f>
        <v>1.17</v>
      </c>
      <c r="E6973">
        <f t="array" ref="E6973">IF(ISLOGICAL(D6973),"",FREQUENCY(IF('Data Transformation'!$B$425:$B$8425='Bin Analysis'!$B6963,'Data Transformation'!$G$425:$G$8425),D6973))</f>
        <v>18</v>
      </c>
      <c r="F6973">
        <f t="shared" si="870"/>
        <v>13</v>
      </c>
      <c r="G6973">
        <f>Weighting!$H$13</f>
        <v>0</v>
      </c>
      <c r="H6973">
        <f t="array" ref="H6973">FREQUENCY(IF('Data Transformation'!$B$4:$B$8425=B6963,'Data Transformation'!$G$4:$G$8425),'Bin Analysis'!$B6973)</f>
        <v>19</v>
      </c>
      <c r="I6973">
        <f t="shared" si="871"/>
        <v>6</v>
      </c>
      <c r="J6973">
        <f t="shared" si="872"/>
        <v>1</v>
      </c>
      <c r="K6973">
        <f>J6973*Weighting!$W$13</f>
        <v>1</v>
      </c>
      <c r="M6973" s="14"/>
    </row>
    <row r="6974" spans="1:25" x14ac:dyDescent="0.45">
      <c r="A6974" s="32">
        <f>IF(Weighting!$P$14&gt;0,B6974,"")</f>
        <v>1.1810731703000001</v>
      </c>
      <c r="B6974">
        <f>Weighting!$C$14</f>
        <v>1.1810731703000001</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19</v>
      </c>
      <c r="I6974">
        <f t="shared" si="871"/>
        <v>0</v>
      </c>
      <c r="J6974">
        <f t="shared" si="872"/>
        <v>0</v>
      </c>
      <c r="K6974">
        <f>J6974*Weighting!$W$14</f>
        <v>0</v>
      </c>
      <c r="M6974" s="14"/>
    </row>
    <row r="6975" spans="1:25" x14ac:dyDescent="0.45">
      <c r="A6975" s="32">
        <f>IF(Weighting!$P$15&gt;0,B6975,"")</f>
        <v>1.2867489670000001</v>
      </c>
      <c r="B6975">
        <f>Weighting!$C$15</f>
        <v>1.2867489670000001</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19</v>
      </c>
      <c r="I6975">
        <f t="shared" si="871"/>
        <v>0</v>
      </c>
      <c r="J6975">
        <f t="shared" si="872"/>
        <v>0</v>
      </c>
      <c r="K6975">
        <f>J6975*Weighting!$W$15</f>
        <v>0</v>
      </c>
      <c r="M6975" s="14"/>
    </row>
    <row r="6976" spans="1:25" x14ac:dyDescent="0.45">
      <c r="A6976" s="32" t="str">
        <f>IF(Weighting!$P$16&gt;0,B6976,"")</f>
        <v/>
      </c>
      <c r="B6976">
        <f>Weighting!$C$16</f>
        <v>1.3924227637000002</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19</v>
      </c>
      <c r="I6976">
        <f t="shared" si="871"/>
        <v>0</v>
      </c>
      <c r="J6976">
        <f t="shared" si="872"/>
        <v>0</v>
      </c>
      <c r="K6976">
        <f>J6976*Weighting!$W$16</f>
        <v>0</v>
      </c>
      <c r="M6976" s="14"/>
    </row>
    <row r="6977" spans="1:25" x14ac:dyDescent="0.45">
      <c r="A6977" s="32" t="str">
        <f>IF(Weighting!$P$17&gt;0,B6977,"")</f>
        <v/>
      </c>
      <c r="B6977">
        <f>Weighting!$C$17</f>
        <v>1.4980975604000002</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19</v>
      </c>
      <c r="I6977">
        <f t="shared" si="871"/>
        <v>0</v>
      </c>
      <c r="J6977">
        <f t="shared" si="872"/>
        <v>0</v>
      </c>
      <c r="K6977">
        <f>J6977*Weighting!$W$17</f>
        <v>0</v>
      </c>
      <c r="M6977" s="14"/>
    </row>
    <row r="6978" spans="1:25" x14ac:dyDescent="0.45">
      <c r="A6978" s="32" t="str">
        <f>IF(Weighting!$P$18&gt;0,B6978,"")</f>
        <v/>
      </c>
      <c r="B6978">
        <f>Weighting!$C$18</f>
        <v>1.6037723571000002</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19</v>
      </c>
      <c r="I6978">
        <f t="shared" si="871"/>
        <v>0</v>
      </c>
      <c r="J6978">
        <f t="shared" si="872"/>
        <v>0</v>
      </c>
      <c r="K6978">
        <f>J6978*Weighting!$W$18</f>
        <v>0</v>
      </c>
      <c r="M6978" s="14"/>
    </row>
    <row r="6979" spans="1:25" x14ac:dyDescent="0.45">
      <c r="A6979" s="32" t="str">
        <f>IF(Weighting!$P$19&gt;0,B6979,"")</f>
        <v/>
      </c>
      <c r="B6979">
        <f>Weighting!$C$19</f>
        <v>1.7094471538000002</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19</v>
      </c>
      <c r="I6979">
        <f t="shared" si="871"/>
        <v>0</v>
      </c>
      <c r="J6979">
        <f t="shared" si="872"/>
        <v>0</v>
      </c>
      <c r="K6979">
        <f>J6979*Weighting!$W$19</f>
        <v>0</v>
      </c>
      <c r="M6979" s="14"/>
    </row>
    <row r="6980" spans="1:25" x14ac:dyDescent="0.45">
      <c r="A6980" s="32" t="str">
        <f>IF(Weighting!$P$20&gt;0,B6980,"")</f>
        <v/>
      </c>
      <c r="B6980">
        <f>Weighting!$C$20</f>
        <v>1.8151219505000002</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19</v>
      </c>
      <c r="I6980">
        <f t="shared" si="871"/>
        <v>0</v>
      </c>
      <c r="J6980">
        <f t="shared" si="872"/>
        <v>0</v>
      </c>
      <c r="K6980">
        <f>J6980*Weighting!$W$20</f>
        <v>0</v>
      </c>
      <c r="M6980" s="14"/>
    </row>
    <row r="6981" spans="1:25" x14ac:dyDescent="0.45">
      <c r="A6981" s="32" t="str">
        <f>IF(Weighting!$P$21&gt;0,B6981,"")</f>
        <v/>
      </c>
      <c r="B6981">
        <f>Weighting!$C$21</f>
        <v>1.9207967472000003</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19</v>
      </c>
      <c r="I6981">
        <f t="shared" si="871"/>
        <v>0</v>
      </c>
      <c r="J6981">
        <f t="shared" si="872"/>
        <v>0</v>
      </c>
      <c r="K6981">
        <f>J6981*Weighting!$W$21</f>
        <v>0</v>
      </c>
      <c r="M6981" s="14"/>
    </row>
    <row r="6982" spans="1:25" x14ac:dyDescent="0.45">
      <c r="A6982" s="32" t="str">
        <f>IF(Weighting!$P$22&gt;0,B6982,"")</f>
        <v/>
      </c>
      <c r="B6982">
        <f>Weighting!$C$22</f>
        <v>2.0264715439000001</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19</v>
      </c>
      <c r="I6982">
        <f t="shared" si="871"/>
        <v>0</v>
      </c>
      <c r="J6982">
        <f t="shared" si="872"/>
        <v>0</v>
      </c>
      <c r="K6982">
        <f>J6982*Weighting!$W$22</f>
        <v>0</v>
      </c>
      <c r="M6982" s="14"/>
    </row>
    <row r="6983" spans="1:25" x14ac:dyDescent="0.45">
      <c r="A6983" s="32" t="str">
        <f>IF(Weighting!$P$23&gt;0,B6983,"")</f>
        <v/>
      </c>
      <c r="B6983">
        <f>Weighting!$C$23</f>
        <v>2.1321463405999999</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19</v>
      </c>
      <c r="I6983">
        <f t="shared" si="871"/>
        <v>0</v>
      </c>
      <c r="J6983">
        <f t="shared" si="872"/>
        <v>0</v>
      </c>
      <c r="K6983">
        <f>J6983*Weighting!$W$23</f>
        <v>0</v>
      </c>
      <c r="M6983" s="14"/>
    </row>
    <row r="6984" spans="1:25" x14ac:dyDescent="0.45">
      <c r="A6984" s="32" t="str">
        <f>IF(Weighting!$P$24&gt;0,B6984,"")</f>
        <v/>
      </c>
      <c r="B6984">
        <f>Weighting!$C$24</f>
        <v>2.2378211372999997</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19</v>
      </c>
      <c r="I6984">
        <f t="shared" si="871"/>
        <v>0</v>
      </c>
      <c r="J6984">
        <f t="shared" si="872"/>
        <v>0</v>
      </c>
      <c r="K6984">
        <f>J6984*Weighting!$W$24</f>
        <v>0</v>
      </c>
      <c r="M6984" s="14"/>
    </row>
    <row r="6985" spans="1:25" x14ac:dyDescent="0.45">
      <c r="A6985" s="32" t="str">
        <f>IF(Weighting!$P$25&gt;0,B6985,"")</f>
        <v/>
      </c>
      <c r="B6985">
        <f>Weighting!$C$25</f>
        <v>2.3434959339999994</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19</v>
      </c>
      <c r="I6985">
        <f t="shared" si="871"/>
        <v>0</v>
      </c>
      <c r="J6985">
        <f t="shared" si="872"/>
        <v>0</v>
      </c>
      <c r="K6985">
        <f>J6985*Weighting!$W$25</f>
        <v>0</v>
      </c>
      <c r="M6985" s="14"/>
    </row>
    <row r="6986" spans="1:25" x14ac:dyDescent="0.45">
      <c r="O6986"/>
      <c r="P6986"/>
      <c r="Q6986"/>
      <c r="R6986"/>
    </row>
    <row r="6987" spans="1:25" ht="23.15" x14ac:dyDescent="0.6">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19</v>
      </c>
      <c r="N6987" s="27">
        <f>IF('Input and Summary Results'!$J$16="minimum",'Bin Analysis'!X6988/(M6987-1),'Bin Analysis'!Y6987/('Bin Analysis'!M6987-1))</f>
        <v>0</v>
      </c>
      <c r="O6987" s="27">
        <f>IF(M6987=FALSE,NA(),(VLOOKUP(1,C6990:K7009,4,FALSE))/(M6987-1))</f>
        <v>0.72222222222222221</v>
      </c>
      <c r="P6987" s="27">
        <f>IF(M6987=FALSE,NA(),SUM(J6990:J7009)/Weighting!$S$5)</f>
        <v>0.6</v>
      </c>
      <c r="Q6987" s="27">
        <f>IF(M6987=FALSE,NA(),SUM(K6990:K7009)/Weighting!$S$6)</f>
        <v>0.56521739130434778</v>
      </c>
      <c r="R6987" s="27">
        <f>IF(M6987=FALSE,NA(),(VLOOKUP(1,G6990:K7009,3,FALSE))/(M6987-1))</f>
        <v>5.5555555555555552E-2</v>
      </c>
      <c r="S6987" s="22" t="str">
        <f>IF(M6987=FALSE,NA(),IF(SUM(J6990:J7009)=2,"yes","no"))</f>
        <v>no</v>
      </c>
      <c r="X6987" s="2" cm="2">
        <f t="array" ref="X6987:X6988">FREQUENCY(IF('Data Transformation'!$B$425:$B$6424='Bin Analysis'!L6987,'Data Transformation'!$G$425:$G$6424),'Data Transformation'!$U$11)</f>
        <v>18</v>
      </c>
      <c r="Y6987" s="2" cm="2">
        <f t="array" ref="Y6987:Y6988">FREQUENCY(IF('Data Transformation'!$B$425:$B$6424='Bin Analysis'!L6987,'Data Transformation'!$G$425:$G$6424),'Data Transformation'!$U$12)</f>
        <v>5</v>
      </c>
    </row>
    <row r="6988" spans="1:25" x14ac:dyDescent="0.45">
      <c r="A6988" s="14" t="s">
        <v>67</v>
      </c>
      <c r="B6988" t="s">
        <v>47</v>
      </c>
      <c r="C6988" t="s">
        <v>5</v>
      </c>
      <c r="D6988" t="s">
        <v>100</v>
      </c>
      <c r="E6988" t="s">
        <v>101</v>
      </c>
      <c r="F6988" t="s">
        <v>102</v>
      </c>
      <c r="G6988" t="s">
        <v>70</v>
      </c>
      <c r="H6988" t="s">
        <v>31</v>
      </c>
      <c r="I6988" t="s">
        <v>32</v>
      </c>
      <c r="J6988" t="s">
        <v>46</v>
      </c>
      <c r="K6988" s="14" t="s">
        <v>45</v>
      </c>
      <c r="M6988" s="14"/>
      <c r="X6988" s="2">
        <v>0</v>
      </c>
      <c r="Y6988" s="2">
        <v>13</v>
      </c>
    </row>
    <row r="6989" spans="1:25" x14ac:dyDescent="0.4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45">
      <c r="A6990" s="32">
        <f>IF(Weighting!$P$6&gt;0,B6990,"")</f>
        <v>0.3356747967</v>
      </c>
      <c r="B6990">
        <f>Weighting!$C$6</f>
        <v>0.3356747967</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45">
      <c r="A6991" s="32">
        <f>IF(Weighting!$P$7&gt;0,B6991,"")</f>
        <v>0.44134959340000002</v>
      </c>
      <c r="B6991">
        <f>Weighting!$C$7</f>
        <v>0.44134959340000002</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45">
      <c r="A6992" s="32">
        <f>IF(Weighting!$P$8&gt;0,B6992,"")</f>
        <v>0.54702439010000004</v>
      </c>
      <c r="B6992">
        <f>Weighting!$C$8</f>
        <v>0.54702439010000004</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1</v>
      </c>
      <c r="I6992">
        <f t="shared" si="874"/>
        <v>0</v>
      </c>
      <c r="J6992">
        <f t="shared" ref="J6992:J7009" si="875">IF(I6992=0,0,1)</f>
        <v>0</v>
      </c>
      <c r="K6992">
        <f>J6992*Weighting!$W$8</f>
        <v>0</v>
      </c>
      <c r="M6992" s="14"/>
    </row>
    <row r="6993" spans="1:13" x14ac:dyDescent="0.45">
      <c r="A6993" s="32">
        <f>IF(Weighting!$P$9&gt;0,B6993,"")</f>
        <v>0.65269918680000005</v>
      </c>
      <c r="B6993" s="50">
        <f>Weighting!$C$9</f>
        <v>0.65269918680000005</v>
      </c>
      <c r="C6993">
        <f>Weighting!$F$9</f>
        <v>0</v>
      </c>
      <c r="D6993" t="b">
        <f>IF(C6993=1,'Data Transformation'!$G$3+0.5*'Data Transformation'!$W$25,IF(C6994=1,D6994-'Data Transformation'!$W$25,FALSE))</f>
        <v>0</v>
      </c>
      <c r="E6993" t="str">
        <f t="array" ref="E6993">IF(ISLOGICAL(D6993),"",FREQUENCY(IF('Data Transformation'!$B$425:$B$8425='Bin Analysis'!$B6987,'Data Transformation'!$G$425:$G$8425),D6993))</f>
        <v/>
      </c>
      <c r="F6993" t="str">
        <f t="shared" si="873"/>
        <v/>
      </c>
      <c r="G6993">
        <f>Weighting!$H$9</f>
        <v>0</v>
      </c>
      <c r="H6993">
        <f t="array" ref="H6993">FREQUENCY(IF('Data Transformation'!$B$4:$B$8425=B6987,'Data Transformation'!$G$4:$G$8425),'Bin Analysis'!$B6993)</f>
        <v>3</v>
      </c>
      <c r="I6993">
        <f t="shared" si="874"/>
        <v>2</v>
      </c>
      <c r="J6993">
        <f t="shared" si="875"/>
        <v>1</v>
      </c>
      <c r="K6993">
        <f>J6993*Weighting!$W$9</f>
        <v>3</v>
      </c>
      <c r="M6993" s="14"/>
    </row>
    <row r="6994" spans="1:13" x14ac:dyDescent="0.45">
      <c r="A6994" s="32">
        <f>IF(Weighting!$P$10&gt;0,B6994,"")</f>
        <v>0.75837398350000007</v>
      </c>
      <c r="B6994">
        <f>Weighting!$C$10</f>
        <v>0.75837398350000007</v>
      </c>
      <c r="C6994">
        <f>Weighting!$F$10</f>
        <v>0</v>
      </c>
      <c r="D6994" t="b">
        <f>IF(C6994=1,'Data Transformation'!$G$3+0.5*'Data Transformation'!$W$25,IF(C6995=1,D6995-'Data Transformation'!$W$25,FALSE))</f>
        <v>0</v>
      </c>
      <c r="E6994" t="str">
        <f t="array" ref="E6994">IF(ISLOGICAL(D6994),"",FREQUENCY(IF('Data Transformation'!$B$425:$B$8425='Bin Analysis'!$B6987,'Data Transformation'!$G$425:$G$8425),D6994))</f>
        <v/>
      </c>
      <c r="F6994" t="str">
        <f t="shared" si="873"/>
        <v/>
      </c>
      <c r="G6994">
        <f>Weighting!$H$10</f>
        <v>0</v>
      </c>
      <c r="H6994">
        <f t="array" ref="H6994">FREQUENCY(IF('Data Transformation'!$B$4:$B$8425=B6987,'Data Transformation'!$G$4:$G$8425),'Bin Analysis'!$B6994)</f>
        <v>5</v>
      </c>
      <c r="I6994">
        <f t="shared" si="874"/>
        <v>2</v>
      </c>
      <c r="J6994">
        <f t="shared" si="875"/>
        <v>1</v>
      </c>
      <c r="K6994">
        <f>J6994*Weighting!$W$10</f>
        <v>3</v>
      </c>
      <c r="M6994" s="14"/>
    </row>
    <row r="6995" spans="1:13" x14ac:dyDescent="0.45">
      <c r="A6995" s="32">
        <f>IF(Weighting!$P$11&gt;0,B6995,"")</f>
        <v>0.86404878020000009</v>
      </c>
      <c r="B6995">
        <f>Weighting!$C$11</f>
        <v>0.86404878020000009</v>
      </c>
      <c r="C6995">
        <f>Weighting!$F$11</f>
        <v>0</v>
      </c>
      <c r="D6995" t="b">
        <f>IF(C6995=1,'Data Transformation'!$G$3+0.5*'Data Transformation'!$W$25,IF(C6996=1,D6996-'Data Transformation'!$W$25,FALSE))</f>
        <v>0</v>
      </c>
      <c r="E6995" t="str">
        <f t="array" ref="E6995">IF(ISLOGICAL(D6995),"",FREQUENCY(IF('Data Transformation'!$B$425:$B$8425='Bin Analysis'!$B6987,'Data Transformation'!$G$425:$G$8425),D6995))</f>
        <v/>
      </c>
      <c r="F6995" t="str">
        <f t="shared" si="873"/>
        <v/>
      </c>
      <c r="G6995">
        <f>Weighting!$H$11</f>
        <v>0</v>
      </c>
      <c r="H6995">
        <f t="array" ref="H6995">FREQUENCY(IF('Data Transformation'!$B$4:$B$8425=B6987,'Data Transformation'!$G$4:$G$8425),'Bin Analysis'!$B6995)</f>
        <v>11</v>
      </c>
      <c r="I6995">
        <f t="shared" si="874"/>
        <v>6</v>
      </c>
      <c r="J6995">
        <f t="shared" si="875"/>
        <v>1</v>
      </c>
      <c r="K6995">
        <f>J6995*Weighting!$W$11</f>
        <v>3</v>
      </c>
      <c r="M6995" s="14"/>
    </row>
    <row r="6996" spans="1:13" x14ac:dyDescent="0.45">
      <c r="A6996" s="32">
        <f>IF(Weighting!$P$12&gt;0,B6996,"")</f>
        <v>0.96972357690000011</v>
      </c>
      <c r="B6996">
        <f>Weighting!$C$12</f>
        <v>0.96972357690000011</v>
      </c>
      <c r="C6996">
        <f>Weighting!$F$12</f>
        <v>0</v>
      </c>
      <c r="D6996">
        <f>IF(C6996=1,'Data Transformation'!$G$3+0.5*'Data Transformation'!$W$25,IF(C6997=1,D6997-'Data Transformation'!$W$25,FALSE))</f>
        <v>0.76999999999999991</v>
      </c>
      <c r="E6996">
        <f t="array" ref="E6996">IF(ISLOGICAL(D6996),"",FREQUENCY(IF('Data Transformation'!$B$425:$B$8425='Bin Analysis'!$B6987,'Data Transformation'!$G$425:$G$8425),D6996))</f>
        <v>5</v>
      </c>
      <c r="F6996" t="e">
        <f t="shared" si="873"/>
        <v>#VALUE!</v>
      </c>
      <c r="G6996">
        <f>Weighting!$H$12</f>
        <v>0</v>
      </c>
      <c r="H6996">
        <f t="array" ref="H6996">FREQUENCY(IF('Data Transformation'!$B$4:$B$8425=B6987,'Data Transformation'!$G$4:$G$8425),'Bin Analysis'!$B6996)</f>
        <v>15</v>
      </c>
      <c r="I6996">
        <f t="shared" si="874"/>
        <v>4</v>
      </c>
      <c r="J6996">
        <f t="shared" si="875"/>
        <v>1</v>
      </c>
      <c r="K6996">
        <f>J6996*Weighting!$W$12</f>
        <v>2</v>
      </c>
      <c r="M6996" s="14"/>
    </row>
    <row r="6997" spans="1:13" x14ac:dyDescent="0.45">
      <c r="A6997" s="32">
        <f>IF(Weighting!$P$13&gt;0,B6997,"")</f>
        <v>1.0753983736000001</v>
      </c>
      <c r="B6997">
        <f>Weighting!$C$13</f>
        <v>1.0753983736000001</v>
      </c>
      <c r="C6997">
        <f>Weighting!$F$13</f>
        <v>1</v>
      </c>
      <c r="D6997">
        <f>IF(C6997=1,'Data Transformation'!$G$3+0.5*'Data Transformation'!$W$25,IF(C6998=1,D6998-'Data Transformation'!$W$25,FALSE))</f>
        <v>1.17</v>
      </c>
      <c r="E6997">
        <f t="array" ref="E6997">IF(ISLOGICAL(D6997),"",FREQUENCY(IF('Data Transformation'!$B$425:$B$8425='Bin Analysis'!$B6987,'Data Transformation'!$G$425:$G$8425),D6997))</f>
        <v>18</v>
      </c>
      <c r="F6997">
        <f t="shared" si="873"/>
        <v>13</v>
      </c>
      <c r="G6997">
        <f>Weighting!$H$13</f>
        <v>0</v>
      </c>
      <c r="H6997">
        <f t="array" ref="H6997">FREQUENCY(IF('Data Transformation'!$B$4:$B$8425=B6987,'Data Transformation'!$G$4:$G$8425),'Bin Analysis'!$B6997)</f>
        <v>19</v>
      </c>
      <c r="I6997">
        <f t="shared" si="874"/>
        <v>4</v>
      </c>
      <c r="J6997">
        <f t="shared" si="875"/>
        <v>1</v>
      </c>
      <c r="K6997">
        <f>J6997*Weighting!$W$13</f>
        <v>1</v>
      </c>
      <c r="M6997" s="14"/>
    </row>
    <row r="6998" spans="1:13" x14ac:dyDescent="0.45">
      <c r="A6998" s="32">
        <f>IF(Weighting!$P$14&gt;0,B6998,"")</f>
        <v>1.1810731703000001</v>
      </c>
      <c r="B6998">
        <f>Weighting!$C$14</f>
        <v>1.1810731703000001</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19</v>
      </c>
      <c r="I6998">
        <f t="shared" si="874"/>
        <v>0</v>
      </c>
      <c r="J6998">
        <f t="shared" si="875"/>
        <v>0</v>
      </c>
      <c r="K6998">
        <f>J6998*Weighting!$W$14</f>
        <v>0</v>
      </c>
      <c r="M6998" s="14"/>
    </row>
    <row r="6999" spans="1:13" x14ac:dyDescent="0.45">
      <c r="A6999" s="32">
        <f>IF(Weighting!$P$15&gt;0,B6999,"")</f>
        <v>1.2867489670000001</v>
      </c>
      <c r="B6999">
        <f>Weighting!$C$15</f>
        <v>1.2867489670000001</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19</v>
      </c>
      <c r="I6999">
        <f t="shared" si="874"/>
        <v>0</v>
      </c>
      <c r="J6999">
        <f t="shared" si="875"/>
        <v>0</v>
      </c>
      <c r="K6999">
        <f>J6999*Weighting!$W$15</f>
        <v>0</v>
      </c>
      <c r="M6999" s="14"/>
    </row>
    <row r="7000" spans="1:13" x14ac:dyDescent="0.45">
      <c r="A7000" s="32" t="str">
        <f>IF(Weighting!$P$16&gt;0,B7000,"")</f>
        <v/>
      </c>
      <c r="B7000">
        <f>Weighting!$C$16</f>
        <v>1.3924227637000002</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19</v>
      </c>
      <c r="I7000">
        <f t="shared" si="874"/>
        <v>0</v>
      </c>
      <c r="J7000">
        <f t="shared" si="875"/>
        <v>0</v>
      </c>
      <c r="K7000">
        <f>J7000*Weighting!$W$16</f>
        <v>0</v>
      </c>
      <c r="M7000" s="14"/>
    </row>
    <row r="7001" spans="1:13" x14ac:dyDescent="0.45">
      <c r="A7001" s="32" t="str">
        <f>IF(Weighting!$P$17&gt;0,B7001,"")</f>
        <v/>
      </c>
      <c r="B7001">
        <f>Weighting!$C$17</f>
        <v>1.4980975604000002</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19</v>
      </c>
      <c r="I7001">
        <f t="shared" si="874"/>
        <v>0</v>
      </c>
      <c r="J7001">
        <f t="shared" si="875"/>
        <v>0</v>
      </c>
      <c r="K7001">
        <f>J7001*Weighting!$W$17</f>
        <v>0</v>
      </c>
      <c r="M7001" s="14"/>
    </row>
    <row r="7002" spans="1:13" x14ac:dyDescent="0.45">
      <c r="A7002" s="32" t="str">
        <f>IF(Weighting!$P$18&gt;0,B7002,"")</f>
        <v/>
      </c>
      <c r="B7002">
        <f>Weighting!$C$18</f>
        <v>1.6037723571000002</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19</v>
      </c>
      <c r="I7002">
        <f t="shared" si="874"/>
        <v>0</v>
      </c>
      <c r="J7002">
        <f t="shared" si="875"/>
        <v>0</v>
      </c>
      <c r="K7002">
        <f>J7002*Weighting!$W$18</f>
        <v>0</v>
      </c>
      <c r="M7002" s="14"/>
    </row>
    <row r="7003" spans="1:13" x14ac:dyDescent="0.45">
      <c r="A7003" s="32" t="str">
        <f>IF(Weighting!$P$19&gt;0,B7003,"")</f>
        <v/>
      </c>
      <c r="B7003">
        <f>Weighting!$C$19</f>
        <v>1.7094471538000002</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19</v>
      </c>
      <c r="I7003">
        <f t="shared" si="874"/>
        <v>0</v>
      </c>
      <c r="J7003">
        <f t="shared" si="875"/>
        <v>0</v>
      </c>
      <c r="K7003">
        <f>J7003*Weighting!$W$19</f>
        <v>0</v>
      </c>
      <c r="M7003" s="14"/>
    </row>
    <row r="7004" spans="1:13" x14ac:dyDescent="0.45">
      <c r="A7004" s="32" t="str">
        <f>IF(Weighting!$P$20&gt;0,B7004,"")</f>
        <v/>
      </c>
      <c r="B7004">
        <f>Weighting!$C$20</f>
        <v>1.8151219505000002</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19</v>
      </c>
      <c r="I7004">
        <f t="shared" si="874"/>
        <v>0</v>
      </c>
      <c r="J7004">
        <f t="shared" si="875"/>
        <v>0</v>
      </c>
      <c r="K7004">
        <f>J7004*Weighting!$W$20</f>
        <v>0</v>
      </c>
      <c r="M7004" s="14"/>
    </row>
    <row r="7005" spans="1:13" x14ac:dyDescent="0.45">
      <c r="A7005" s="32" t="str">
        <f>IF(Weighting!$P$21&gt;0,B7005,"")</f>
        <v/>
      </c>
      <c r="B7005">
        <f>Weighting!$C$21</f>
        <v>1.9207967472000003</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19</v>
      </c>
      <c r="I7005">
        <f t="shared" si="874"/>
        <v>0</v>
      </c>
      <c r="J7005">
        <f t="shared" si="875"/>
        <v>0</v>
      </c>
      <c r="K7005">
        <f>J7005*Weighting!$W$21</f>
        <v>0</v>
      </c>
      <c r="M7005" s="14"/>
    </row>
    <row r="7006" spans="1:13" x14ac:dyDescent="0.45">
      <c r="A7006" s="32" t="str">
        <f>IF(Weighting!$P$22&gt;0,B7006,"")</f>
        <v/>
      </c>
      <c r="B7006">
        <f>Weighting!$C$22</f>
        <v>2.0264715439000001</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19</v>
      </c>
      <c r="I7006">
        <f t="shared" si="874"/>
        <v>0</v>
      </c>
      <c r="J7006">
        <f t="shared" si="875"/>
        <v>0</v>
      </c>
      <c r="K7006">
        <f>J7006*Weighting!$W$22</f>
        <v>0</v>
      </c>
      <c r="M7006" s="14"/>
    </row>
    <row r="7007" spans="1:13" x14ac:dyDescent="0.45">
      <c r="A7007" s="32" t="str">
        <f>IF(Weighting!$P$23&gt;0,B7007,"")</f>
        <v/>
      </c>
      <c r="B7007">
        <f>Weighting!$C$23</f>
        <v>2.1321463405999999</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19</v>
      </c>
      <c r="I7007">
        <f t="shared" si="874"/>
        <v>0</v>
      </c>
      <c r="J7007">
        <f t="shared" si="875"/>
        <v>0</v>
      </c>
      <c r="K7007">
        <f>J7007*Weighting!$W$23</f>
        <v>0</v>
      </c>
      <c r="M7007" s="14"/>
    </row>
    <row r="7008" spans="1:13" x14ac:dyDescent="0.45">
      <c r="A7008" s="32" t="str">
        <f>IF(Weighting!$P$24&gt;0,B7008,"")</f>
        <v/>
      </c>
      <c r="B7008">
        <f>Weighting!$C$24</f>
        <v>2.2378211372999997</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19</v>
      </c>
      <c r="I7008">
        <f t="shared" si="874"/>
        <v>0</v>
      </c>
      <c r="J7008">
        <f t="shared" si="875"/>
        <v>0</v>
      </c>
      <c r="K7008">
        <f>J7008*Weighting!$W$24</f>
        <v>0</v>
      </c>
      <c r="M7008" s="14"/>
    </row>
    <row r="7009" spans="1:25" x14ac:dyDescent="0.45">
      <c r="A7009" s="32" t="str">
        <f>IF(Weighting!$P$25&gt;0,B7009,"")</f>
        <v/>
      </c>
      <c r="B7009">
        <f>Weighting!$C$25</f>
        <v>2.3434959339999994</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19</v>
      </c>
      <c r="I7009">
        <f t="shared" si="874"/>
        <v>0</v>
      </c>
      <c r="J7009">
        <f t="shared" si="875"/>
        <v>0</v>
      </c>
      <c r="K7009">
        <f>J7009*Weighting!$W$25</f>
        <v>0</v>
      </c>
      <c r="M7009" s="14"/>
    </row>
    <row r="7010" spans="1:25" x14ac:dyDescent="0.45">
      <c r="A7010" s="32"/>
      <c r="M7010" s="14"/>
    </row>
    <row r="7011" spans="1:25" ht="23.15" x14ac:dyDescent="0.6">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19</v>
      </c>
      <c r="N7011" s="27">
        <f>IF('Input and Summary Results'!$J$16="minimum",'Bin Analysis'!X7012/(M7011-1),'Bin Analysis'!Y7011/('Bin Analysis'!M7011-1))</f>
        <v>0</v>
      </c>
      <c r="O7011" s="27">
        <f>IF(M7011=FALSE,NA(),(VLOOKUP(1,C7014:K7033,4,FALSE))/(M7011-1))</f>
        <v>0.83333333333333337</v>
      </c>
      <c r="P7011" s="27">
        <f>IF(M7011=FALSE,NA(),SUM(J7014:J7033)/Weighting!$S$5)</f>
        <v>0.5</v>
      </c>
      <c r="Q7011" s="27">
        <f>IF(M7011=FALSE,NA(),SUM(K7014:K7033)/Weighting!$S$6)</f>
        <v>0.52173913043478259</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18</v>
      </c>
      <c r="Y7011" s="2" cm="2">
        <f t="array" ref="Y7011:Y7012">FREQUENCY(IF('Data Transformation'!$B$425:$B$6424='Bin Analysis'!L7011,'Data Transformation'!$G$425:$G$6424),'Data Transformation'!$U$12)</f>
        <v>3</v>
      </c>
    </row>
    <row r="7012" spans="1:25" x14ac:dyDescent="0.45">
      <c r="A7012" s="14" t="s">
        <v>67</v>
      </c>
      <c r="B7012" t="s">
        <v>47</v>
      </c>
      <c r="C7012" t="s">
        <v>5</v>
      </c>
      <c r="D7012" t="s">
        <v>100</v>
      </c>
      <c r="E7012" t="s">
        <v>101</v>
      </c>
      <c r="F7012" t="s">
        <v>102</v>
      </c>
      <c r="G7012" t="s">
        <v>70</v>
      </c>
      <c r="H7012" t="s">
        <v>31</v>
      </c>
      <c r="I7012" t="s">
        <v>32</v>
      </c>
      <c r="J7012" t="s">
        <v>46</v>
      </c>
      <c r="K7012" s="14" t="s">
        <v>45</v>
      </c>
      <c r="M7012" s="14"/>
      <c r="X7012" s="2">
        <v>0</v>
      </c>
      <c r="Y7012" s="2">
        <v>15</v>
      </c>
    </row>
    <row r="7013" spans="1:25" x14ac:dyDescent="0.4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45">
      <c r="A7014" s="32">
        <f>IF(Weighting!$P$6&gt;0,B7014,"")</f>
        <v>0.3356747967</v>
      </c>
      <c r="B7014">
        <f>Weighting!$C$6</f>
        <v>0.3356747967</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45">
      <c r="A7015" s="32">
        <f>IF(Weighting!$P$7&gt;0,B7015,"")</f>
        <v>0.44134959340000002</v>
      </c>
      <c r="B7015">
        <f>Weighting!$C$7</f>
        <v>0.44134959340000002</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0</v>
      </c>
      <c r="I7015">
        <f t="shared" ref="I7015:I7033" si="877">H7015-H7014</f>
        <v>0</v>
      </c>
      <c r="J7015">
        <f>IF(I7015=0,0,1)</f>
        <v>0</v>
      </c>
      <c r="K7015">
        <f>J7015*Weighting!$W$7</f>
        <v>0</v>
      </c>
      <c r="M7015" s="14"/>
    </row>
    <row r="7016" spans="1:25" x14ac:dyDescent="0.45">
      <c r="A7016" s="32">
        <f>IF(Weighting!$P$8&gt;0,B7016,"")</f>
        <v>0.54702439010000004</v>
      </c>
      <c r="B7016">
        <f>Weighting!$C$8</f>
        <v>0.54702439010000004</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0</v>
      </c>
      <c r="I7016">
        <f t="shared" si="877"/>
        <v>0</v>
      </c>
      <c r="J7016">
        <f t="shared" ref="J7016:J7033" si="878">IF(I7016=0,0,1)</f>
        <v>0</v>
      </c>
      <c r="K7016">
        <f>J7016*Weighting!$W$8</f>
        <v>0</v>
      </c>
      <c r="M7016" s="14"/>
    </row>
    <row r="7017" spans="1:25" x14ac:dyDescent="0.45">
      <c r="A7017" s="32">
        <f>IF(Weighting!$P$9&gt;0,B7017,"")</f>
        <v>0.65269918680000005</v>
      </c>
      <c r="B7017" s="50">
        <f>Weighting!$C$9</f>
        <v>0.65269918680000005</v>
      </c>
      <c r="C7017">
        <f>Weighting!$F$9</f>
        <v>0</v>
      </c>
      <c r="D7017" t="b">
        <f>IF(C7017=1,'Data Transformation'!$G$3+0.5*'Data Transformation'!$W$25,IF(C7018=1,D7018-'Data Transformation'!$W$25,FALSE))</f>
        <v>0</v>
      </c>
      <c r="E7017" t="str">
        <f t="array" ref="E7017">IF(ISLOGICAL(D7017),"",FREQUENCY(IF('Data Transformation'!$B$425:$B$8425='Bin Analysis'!$B7011,'Data Transformation'!$G$425:$G$8425),D7017))</f>
        <v/>
      </c>
      <c r="F7017" t="str">
        <f t="shared" si="876"/>
        <v/>
      </c>
      <c r="G7017">
        <f>Weighting!$H$9</f>
        <v>0</v>
      </c>
      <c r="H7017">
        <f t="array" ref="H7017">FREQUENCY(IF('Data Transformation'!$B$4:$B$8425=B7011,'Data Transformation'!$G$4:$G$8425),'Bin Analysis'!$B7017)</f>
        <v>1</v>
      </c>
      <c r="I7017">
        <f t="shared" si="877"/>
        <v>1</v>
      </c>
      <c r="J7017">
        <f t="shared" si="878"/>
        <v>1</v>
      </c>
      <c r="K7017">
        <f>J7017*Weighting!$W$9</f>
        <v>3</v>
      </c>
      <c r="M7017" s="14"/>
    </row>
    <row r="7018" spans="1:25" x14ac:dyDescent="0.45">
      <c r="A7018" s="32">
        <f>IF(Weighting!$P$10&gt;0,B7018,"")</f>
        <v>0.75837398350000007</v>
      </c>
      <c r="B7018">
        <f>Weighting!$C$10</f>
        <v>0.75837398350000007</v>
      </c>
      <c r="C7018">
        <f>Weighting!$F$10</f>
        <v>0</v>
      </c>
      <c r="D7018" t="b">
        <f>IF(C7018=1,'Data Transformation'!$G$3+0.5*'Data Transformation'!$W$25,IF(C7019=1,D7019-'Data Transformation'!$W$25,FALSE))</f>
        <v>0</v>
      </c>
      <c r="E7018" t="str">
        <f t="array" ref="E7018">IF(ISLOGICAL(D7018),"",FREQUENCY(IF('Data Transformation'!$B$425:$B$8425='Bin Analysis'!$B7011,'Data Transformation'!$G$425:$G$8425),D7018))</f>
        <v/>
      </c>
      <c r="F7018" t="str">
        <f t="shared" si="876"/>
        <v/>
      </c>
      <c r="G7018">
        <f>Weighting!$H$10</f>
        <v>0</v>
      </c>
      <c r="H7018">
        <f t="array" ref="H7018">FREQUENCY(IF('Data Transformation'!$B$4:$B$8425=B7011,'Data Transformation'!$G$4:$G$8425),'Bin Analysis'!$B7018)</f>
        <v>2</v>
      </c>
      <c r="I7018">
        <f t="shared" si="877"/>
        <v>1</v>
      </c>
      <c r="J7018">
        <f t="shared" si="878"/>
        <v>1</v>
      </c>
      <c r="K7018">
        <f>J7018*Weighting!$W$10</f>
        <v>3</v>
      </c>
      <c r="M7018" s="14"/>
    </row>
    <row r="7019" spans="1:25" x14ac:dyDescent="0.45">
      <c r="A7019" s="32">
        <f>IF(Weighting!$P$11&gt;0,B7019,"")</f>
        <v>0.86404878020000009</v>
      </c>
      <c r="B7019">
        <f>Weighting!$C$11</f>
        <v>0.86404878020000009</v>
      </c>
      <c r="C7019">
        <f>Weighting!$F$11</f>
        <v>0</v>
      </c>
      <c r="D7019" t="b">
        <f>IF(C7019=1,'Data Transformation'!$G$3+0.5*'Data Transformation'!$W$25,IF(C7020=1,D7020-'Data Transformation'!$W$25,FALSE))</f>
        <v>0</v>
      </c>
      <c r="E7019" t="str">
        <f t="array" ref="E7019">IF(ISLOGICAL(D7019),"",FREQUENCY(IF('Data Transformation'!$B$425:$B$8425='Bin Analysis'!$B7011,'Data Transformation'!$G$425:$G$8425),D7019))</f>
        <v/>
      </c>
      <c r="F7019" t="str">
        <f t="shared" si="876"/>
        <v/>
      </c>
      <c r="G7019">
        <f>Weighting!$H$11</f>
        <v>0</v>
      </c>
      <c r="H7019">
        <f t="array" ref="H7019">FREQUENCY(IF('Data Transformation'!$B$4:$B$8425=B7011,'Data Transformation'!$G$4:$G$8425),'Bin Analysis'!$B7019)</f>
        <v>4</v>
      </c>
      <c r="I7019">
        <f t="shared" si="877"/>
        <v>2</v>
      </c>
      <c r="J7019">
        <f t="shared" si="878"/>
        <v>1</v>
      </c>
      <c r="K7019">
        <f>J7019*Weighting!$W$11</f>
        <v>3</v>
      </c>
      <c r="M7019" s="14"/>
    </row>
    <row r="7020" spans="1:25" x14ac:dyDescent="0.45">
      <c r="A7020" s="32">
        <f>IF(Weighting!$P$12&gt;0,B7020,"")</f>
        <v>0.96972357690000011</v>
      </c>
      <c r="B7020">
        <f>Weighting!$C$12</f>
        <v>0.96972357690000011</v>
      </c>
      <c r="C7020">
        <f>Weighting!$F$12</f>
        <v>0</v>
      </c>
      <c r="D7020">
        <f>IF(C7020=1,'Data Transformation'!$G$3+0.5*'Data Transformation'!$W$25,IF(C7021=1,D7021-'Data Transformation'!$W$25,FALSE))</f>
        <v>0.76999999999999991</v>
      </c>
      <c r="E7020">
        <f t="array" ref="E7020">IF(ISLOGICAL(D7020),"",FREQUENCY(IF('Data Transformation'!$B$425:$B$8425='Bin Analysis'!$B7011,'Data Transformation'!$G$425:$G$8425),D7020))</f>
        <v>3</v>
      </c>
      <c r="F7020" t="e">
        <f t="shared" si="876"/>
        <v>#VALUE!</v>
      </c>
      <c r="G7020">
        <f>Weighting!$H$12</f>
        <v>0</v>
      </c>
      <c r="H7020">
        <f t="array" ref="H7020">FREQUENCY(IF('Data Transformation'!$B$4:$B$8425=B7011,'Data Transformation'!$G$4:$G$8425),'Bin Analysis'!$B7020)</f>
        <v>10</v>
      </c>
      <c r="I7020">
        <f t="shared" si="877"/>
        <v>6</v>
      </c>
      <c r="J7020">
        <f t="shared" si="878"/>
        <v>1</v>
      </c>
      <c r="K7020">
        <f>J7020*Weighting!$W$12</f>
        <v>2</v>
      </c>
      <c r="M7020" s="14"/>
    </row>
    <row r="7021" spans="1:25" x14ac:dyDescent="0.45">
      <c r="A7021" s="32">
        <f>IF(Weighting!$P$13&gt;0,B7021,"")</f>
        <v>1.0753983736000001</v>
      </c>
      <c r="B7021">
        <f>Weighting!$C$13</f>
        <v>1.0753983736000001</v>
      </c>
      <c r="C7021">
        <f>Weighting!$F$13</f>
        <v>1</v>
      </c>
      <c r="D7021">
        <f>IF(C7021=1,'Data Transformation'!$G$3+0.5*'Data Transformation'!$W$25,IF(C7022=1,D7022-'Data Transformation'!$W$25,FALSE))</f>
        <v>1.17</v>
      </c>
      <c r="E7021">
        <f t="array" ref="E7021">IF(ISLOGICAL(D7021),"",FREQUENCY(IF('Data Transformation'!$B$425:$B$8425='Bin Analysis'!$B7011,'Data Transformation'!$G$425:$G$8425),D7021))</f>
        <v>18</v>
      </c>
      <c r="F7021">
        <f t="shared" si="876"/>
        <v>15</v>
      </c>
      <c r="G7021">
        <f>Weighting!$H$13</f>
        <v>0</v>
      </c>
      <c r="H7021">
        <f t="array" ref="H7021">FREQUENCY(IF('Data Transformation'!$B$4:$B$8425=B7011,'Data Transformation'!$G$4:$G$8425),'Bin Analysis'!$B7021)</f>
        <v>19</v>
      </c>
      <c r="I7021">
        <f t="shared" si="877"/>
        <v>9</v>
      </c>
      <c r="J7021">
        <f t="shared" si="878"/>
        <v>1</v>
      </c>
      <c r="K7021">
        <f>J7021*Weighting!$W$13</f>
        <v>1</v>
      </c>
      <c r="M7021" s="14"/>
    </row>
    <row r="7022" spans="1:25" x14ac:dyDescent="0.45">
      <c r="A7022" s="32">
        <f>IF(Weighting!$P$14&gt;0,B7022,"")</f>
        <v>1.1810731703000001</v>
      </c>
      <c r="B7022">
        <f>Weighting!$C$14</f>
        <v>1.1810731703000001</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19</v>
      </c>
      <c r="I7022">
        <f t="shared" si="877"/>
        <v>0</v>
      </c>
      <c r="J7022">
        <f t="shared" si="878"/>
        <v>0</v>
      </c>
      <c r="K7022">
        <f>J7022*Weighting!$W$14</f>
        <v>0</v>
      </c>
      <c r="M7022" s="14"/>
    </row>
    <row r="7023" spans="1:25" x14ac:dyDescent="0.45">
      <c r="A7023" s="32">
        <f>IF(Weighting!$P$15&gt;0,B7023,"")</f>
        <v>1.2867489670000001</v>
      </c>
      <c r="B7023">
        <f>Weighting!$C$15</f>
        <v>1.2867489670000001</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19</v>
      </c>
      <c r="I7023">
        <f t="shared" si="877"/>
        <v>0</v>
      </c>
      <c r="J7023">
        <f t="shared" si="878"/>
        <v>0</v>
      </c>
      <c r="K7023">
        <f>J7023*Weighting!$W$15</f>
        <v>0</v>
      </c>
      <c r="M7023" s="14"/>
    </row>
    <row r="7024" spans="1:25" x14ac:dyDescent="0.45">
      <c r="A7024" s="32" t="str">
        <f>IF(Weighting!$P$16&gt;0,B7024,"")</f>
        <v/>
      </c>
      <c r="B7024">
        <f>Weighting!$C$16</f>
        <v>1.3924227637000002</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19</v>
      </c>
      <c r="I7024">
        <f t="shared" si="877"/>
        <v>0</v>
      </c>
      <c r="J7024">
        <f t="shared" si="878"/>
        <v>0</v>
      </c>
      <c r="K7024">
        <f>J7024*Weighting!$W$16</f>
        <v>0</v>
      </c>
      <c r="M7024" s="14"/>
    </row>
    <row r="7025" spans="1:25" x14ac:dyDescent="0.45">
      <c r="A7025" s="32" t="str">
        <f>IF(Weighting!$P$17&gt;0,B7025,"")</f>
        <v/>
      </c>
      <c r="B7025">
        <f>Weighting!$C$17</f>
        <v>1.4980975604000002</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19</v>
      </c>
      <c r="I7025">
        <f t="shared" si="877"/>
        <v>0</v>
      </c>
      <c r="J7025">
        <f t="shared" si="878"/>
        <v>0</v>
      </c>
      <c r="K7025">
        <f>J7025*Weighting!$W$17</f>
        <v>0</v>
      </c>
      <c r="M7025" s="14"/>
    </row>
    <row r="7026" spans="1:25" x14ac:dyDescent="0.45">
      <c r="A7026" s="32" t="str">
        <f>IF(Weighting!$P$18&gt;0,B7026,"")</f>
        <v/>
      </c>
      <c r="B7026">
        <f>Weighting!$C$18</f>
        <v>1.6037723571000002</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19</v>
      </c>
      <c r="I7026">
        <f t="shared" si="877"/>
        <v>0</v>
      </c>
      <c r="J7026">
        <f t="shared" si="878"/>
        <v>0</v>
      </c>
      <c r="K7026">
        <f>J7026*Weighting!$W$18</f>
        <v>0</v>
      </c>
      <c r="M7026" s="14"/>
    </row>
    <row r="7027" spans="1:25" x14ac:dyDescent="0.45">
      <c r="A7027" s="32" t="str">
        <f>IF(Weighting!$P$19&gt;0,B7027,"")</f>
        <v/>
      </c>
      <c r="B7027">
        <f>Weighting!$C$19</f>
        <v>1.7094471538000002</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19</v>
      </c>
      <c r="I7027">
        <f t="shared" si="877"/>
        <v>0</v>
      </c>
      <c r="J7027">
        <f t="shared" si="878"/>
        <v>0</v>
      </c>
      <c r="K7027">
        <f>J7027*Weighting!$W$19</f>
        <v>0</v>
      </c>
      <c r="M7027" s="14"/>
    </row>
    <row r="7028" spans="1:25" x14ac:dyDescent="0.45">
      <c r="A7028" s="32" t="str">
        <f>IF(Weighting!$P$20&gt;0,B7028,"")</f>
        <v/>
      </c>
      <c r="B7028">
        <f>Weighting!$C$20</f>
        <v>1.8151219505000002</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19</v>
      </c>
      <c r="I7028">
        <f t="shared" si="877"/>
        <v>0</v>
      </c>
      <c r="J7028">
        <f t="shared" si="878"/>
        <v>0</v>
      </c>
      <c r="K7028">
        <f>J7028*Weighting!$W$20</f>
        <v>0</v>
      </c>
      <c r="M7028" s="14"/>
    </row>
    <row r="7029" spans="1:25" x14ac:dyDescent="0.45">
      <c r="A7029" s="32" t="str">
        <f>IF(Weighting!$P$21&gt;0,B7029,"")</f>
        <v/>
      </c>
      <c r="B7029">
        <f>Weighting!$C$21</f>
        <v>1.9207967472000003</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19</v>
      </c>
      <c r="I7029">
        <f t="shared" si="877"/>
        <v>0</v>
      </c>
      <c r="J7029">
        <f t="shared" si="878"/>
        <v>0</v>
      </c>
      <c r="K7029">
        <f>J7029*Weighting!$W$21</f>
        <v>0</v>
      </c>
      <c r="M7029" s="14"/>
    </row>
    <row r="7030" spans="1:25" x14ac:dyDescent="0.45">
      <c r="A7030" s="32" t="str">
        <f>IF(Weighting!$P$22&gt;0,B7030,"")</f>
        <v/>
      </c>
      <c r="B7030">
        <f>Weighting!$C$22</f>
        <v>2.0264715439000001</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19</v>
      </c>
      <c r="I7030">
        <f t="shared" si="877"/>
        <v>0</v>
      </c>
      <c r="J7030">
        <f t="shared" si="878"/>
        <v>0</v>
      </c>
      <c r="K7030">
        <f>J7030*Weighting!$W$22</f>
        <v>0</v>
      </c>
      <c r="M7030" s="14"/>
    </row>
    <row r="7031" spans="1:25" x14ac:dyDescent="0.45">
      <c r="A7031" s="32" t="str">
        <f>IF(Weighting!$P$23&gt;0,B7031,"")</f>
        <v/>
      </c>
      <c r="B7031">
        <f>Weighting!$C$23</f>
        <v>2.1321463405999999</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19</v>
      </c>
      <c r="I7031">
        <f t="shared" si="877"/>
        <v>0</v>
      </c>
      <c r="J7031">
        <f t="shared" si="878"/>
        <v>0</v>
      </c>
      <c r="K7031">
        <f>J7031*Weighting!$W$23</f>
        <v>0</v>
      </c>
      <c r="M7031" s="14"/>
    </row>
    <row r="7032" spans="1:25" x14ac:dyDescent="0.45">
      <c r="A7032" s="32" t="str">
        <f>IF(Weighting!$P$24&gt;0,B7032,"")</f>
        <v/>
      </c>
      <c r="B7032">
        <f>Weighting!$C$24</f>
        <v>2.2378211372999997</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19</v>
      </c>
      <c r="I7032">
        <f t="shared" si="877"/>
        <v>0</v>
      </c>
      <c r="J7032">
        <f t="shared" si="878"/>
        <v>0</v>
      </c>
      <c r="K7032">
        <f>J7032*Weighting!$W$24</f>
        <v>0</v>
      </c>
      <c r="M7032" s="14"/>
    </row>
    <row r="7033" spans="1:25" x14ac:dyDescent="0.45">
      <c r="A7033" s="32" t="str">
        <f>IF(Weighting!$P$25&gt;0,B7033,"")</f>
        <v/>
      </c>
      <c r="B7033">
        <f>Weighting!$C$25</f>
        <v>2.3434959339999994</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19</v>
      </c>
      <c r="I7033">
        <f t="shared" si="877"/>
        <v>0</v>
      </c>
      <c r="J7033">
        <f t="shared" si="878"/>
        <v>0</v>
      </c>
      <c r="K7033">
        <f>J7033*Weighting!$W$25</f>
        <v>0</v>
      </c>
      <c r="M7033" s="14"/>
    </row>
    <row r="7034" spans="1:25" x14ac:dyDescent="0.45">
      <c r="O7034"/>
      <c r="P7034"/>
      <c r="Q7034"/>
      <c r="R7034"/>
    </row>
    <row r="7035" spans="1:25" ht="23.15" x14ac:dyDescent="0.6">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20</v>
      </c>
      <c r="N7035" s="27">
        <f>IF('Input and Summary Results'!$J$16="minimum",'Bin Analysis'!X7036/(M7035-1),'Bin Analysis'!Y7035/('Bin Analysis'!M7035-1))</f>
        <v>0</v>
      </c>
      <c r="O7035" s="27">
        <f>IF(M7035=FALSE,NA(),(VLOOKUP(1,C7038:K7057,4,FALSE))/(M7035-1))</f>
        <v>1</v>
      </c>
      <c r="P7035" s="27">
        <f>IF(M7035=FALSE,NA(),SUM(J7038:J7057)/Weighting!$S$5)</f>
        <v>0.3</v>
      </c>
      <c r="Q7035" s="27">
        <f>IF(M7035=FALSE,NA(),SUM(K7038:K7057)/Weighting!$S$6)</f>
        <v>0.2608695652173913</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19</v>
      </c>
      <c r="Y7035" s="2" cm="2">
        <f t="array" ref="Y7035:Y7036">FREQUENCY(IF('Data Transformation'!$B$425:$B$6424='Bin Analysis'!L7035,'Data Transformation'!$G$425:$G$6424),'Data Transformation'!$U$12)</f>
        <v>0</v>
      </c>
    </row>
    <row r="7036" spans="1:25" x14ac:dyDescent="0.45">
      <c r="A7036" s="14" t="s">
        <v>67</v>
      </c>
      <c r="B7036" t="s">
        <v>47</v>
      </c>
      <c r="C7036" t="s">
        <v>5</v>
      </c>
      <c r="D7036" t="s">
        <v>100</v>
      </c>
      <c r="E7036" t="s">
        <v>101</v>
      </c>
      <c r="F7036" t="s">
        <v>102</v>
      </c>
      <c r="G7036" t="s">
        <v>70</v>
      </c>
      <c r="H7036" t="s">
        <v>31</v>
      </c>
      <c r="I7036" t="s">
        <v>32</v>
      </c>
      <c r="J7036" t="s">
        <v>46</v>
      </c>
      <c r="K7036" s="14" t="s">
        <v>45</v>
      </c>
      <c r="M7036" s="14"/>
      <c r="X7036" s="2">
        <v>0</v>
      </c>
      <c r="Y7036" s="2">
        <v>19</v>
      </c>
    </row>
    <row r="7037" spans="1:25" x14ac:dyDescent="0.4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45">
      <c r="A7038" s="32">
        <f>IF(Weighting!$P$6&gt;0,B7038,"")</f>
        <v>0.3356747967</v>
      </c>
      <c r="B7038">
        <f>Weighting!$C$6</f>
        <v>0.3356747967</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45">
      <c r="A7039" s="32">
        <f>IF(Weighting!$P$7&gt;0,B7039,"")</f>
        <v>0.44134959340000002</v>
      </c>
      <c r="B7039">
        <f>Weighting!$C$7</f>
        <v>0.44134959340000002</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45">
      <c r="A7040" s="32">
        <f>IF(Weighting!$P$8&gt;0,B7040,"")</f>
        <v>0.54702439010000004</v>
      </c>
      <c r="B7040">
        <f>Weighting!$C$8</f>
        <v>0.54702439010000004</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0</v>
      </c>
      <c r="I7040">
        <f t="shared" si="880"/>
        <v>0</v>
      </c>
      <c r="J7040">
        <f t="shared" ref="J7040:J7057" si="881">IF(I7040=0,0,1)</f>
        <v>0</v>
      </c>
      <c r="K7040">
        <f>J7040*Weighting!$W$8</f>
        <v>0</v>
      </c>
      <c r="M7040" s="14"/>
    </row>
    <row r="7041" spans="1:13" x14ac:dyDescent="0.45">
      <c r="A7041" s="32">
        <f>IF(Weighting!$P$9&gt;0,B7041,"")</f>
        <v>0.65269918680000005</v>
      </c>
      <c r="B7041" s="50">
        <f>Weighting!$C$9</f>
        <v>0.65269918680000005</v>
      </c>
      <c r="C7041">
        <f>Weighting!$F$9</f>
        <v>0</v>
      </c>
      <c r="D7041" t="b">
        <f>IF(C7041=1,'Data Transformation'!$G$3+0.5*'Data Transformation'!$W$25,IF(C7042=1,D7042-'Data Transformation'!$W$25,FALSE))</f>
        <v>0</v>
      </c>
      <c r="E7041" t="str">
        <f t="array" ref="E7041">IF(ISLOGICAL(D7041),"",FREQUENCY(IF('Data Transformation'!$B$425:$B$8425='Bin Analysis'!$B7035,'Data Transformation'!$G$425:$G$8425),D7041))</f>
        <v/>
      </c>
      <c r="F7041" t="str">
        <f t="shared" si="879"/>
        <v/>
      </c>
      <c r="G7041">
        <f>Weighting!$H$9</f>
        <v>0</v>
      </c>
      <c r="H7041">
        <f t="array" ref="H7041">FREQUENCY(IF('Data Transformation'!$B$4:$B$8425=B7035,'Data Transformation'!$G$4:$G$8425),'Bin Analysis'!$B7041)</f>
        <v>0</v>
      </c>
      <c r="I7041">
        <f t="shared" si="880"/>
        <v>0</v>
      </c>
      <c r="J7041">
        <f t="shared" si="881"/>
        <v>0</v>
      </c>
      <c r="K7041">
        <f>J7041*Weighting!$W$9</f>
        <v>0</v>
      </c>
      <c r="M7041" s="14"/>
    </row>
    <row r="7042" spans="1:13" x14ac:dyDescent="0.45">
      <c r="A7042" s="32">
        <f>IF(Weighting!$P$10&gt;0,B7042,"")</f>
        <v>0.75837398350000007</v>
      </c>
      <c r="B7042">
        <f>Weighting!$C$10</f>
        <v>0.75837398350000007</v>
      </c>
      <c r="C7042">
        <f>Weighting!$F$10</f>
        <v>0</v>
      </c>
      <c r="D7042" t="b">
        <f>IF(C7042=1,'Data Transformation'!$G$3+0.5*'Data Transformation'!$W$25,IF(C7043=1,D7043-'Data Transformation'!$W$25,FALSE))</f>
        <v>0</v>
      </c>
      <c r="E7042" t="str">
        <f t="array" ref="E7042">IF(ISLOGICAL(D7042),"",FREQUENCY(IF('Data Transformation'!$B$425:$B$8425='Bin Analysis'!$B7035,'Data Transformation'!$G$425:$G$8425),D7042))</f>
        <v/>
      </c>
      <c r="F7042" t="str">
        <f t="shared" si="879"/>
        <v/>
      </c>
      <c r="G7042">
        <f>Weighting!$H$10</f>
        <v>0</v>
      </c>
      <c r="H7042">
        <f t="array" ref="H7042">FREQUENCY(IF('Data Transformation'!$B$4:$B$8425=B7035,'Data Transformation'!$G$4:$G$8425),'Bin Analysis'!$B7042)</f>
        <v>0</v>
      </c>
      <c r="I7042">
        <f t="shared" si="880"/>
        <v>0</v>
      </c>
      <c r="J7042">
        <f t="shared" si="881"/>
        <v>0</v>
      </c>
      <c r="K7042">
        <f>J7042*Weighting!$W$10</f>
        <v>0</v>
      </c>
      <c r="M7042" s="14"/>
    </row>
    <row r="7043" spans="1:13" x14ac:dyDescent="0.45">
      <c r="A7043" s="32">
        <f>IF(Weighting!$P$11&gt;0,B7043,"")</f>
        <v>0.86404878020000009</v>
      </c>
      <c r="B7043">
        <f>Weighting!$C$11</f>
        <v>0.86404878020000009</v>
      </c>
      <c r="C7043">
        <f>Weighting!$F$11</f>
        <v>0</v>
      </c>
      <c r="D7043" t="b">
        <f>IF(C7043=1,'Data Transformation'!$G$3+0.5*'Data Transformation'!$W$25,IF(C7044=1,D7044-'Data Transformation'!$W$25,FALSE))</f>
        <v>0</v>
      </c>
      <c r="E7043" t="str">
        <f t="array" ref="E7043">IF(ISLOGICAL(D7043),"",FREQUENCY(IF('Data Transformation'!$B$425:$B$8425='Bin Analysis'!$B7035,'Data Transformation'!$G$425:$G$8425),D7043))</f>
        <v/>
      </c>
      <c r="F7043" t="str">
        <f t="shared" si="879"/>
        <v/>
      </c>
      <c r="G7043">
        <f>Weighting!$H$11</f>
        <v>0</v>
      </c>
      <c r="H7043">
        <f t="array" ref="H7043">FREQUENCY(IF('Data Transformation'!$B$4:$B$8425=B7035,'Data Transformation'!$G$4:$G$8425),'Bin Analysis'!$B7043)</f>
        <v>2</v>
      </c>
      <c r="I7043">
        <f t="shared" si="880"/>
        <v>2</v>
      </c>
      <c r="J7043">
        <f t="shared" si="881"/>
        <v>1</v>
      </c>
      <c r="K7043">
        <f>J7043*Weighting!$W$11</f>
        <v>3</v>
      </c>
      <c r="M7043" s="14"/>
    </row>
    <row r="7044" spans="1:13" x14ac:dyDescent="0.45">
      <c r="A7044" s="32">
        <f>IF(Weighting!$P$12&gt;0,B7044,"")</f>
        <v>0.96972357690000011</v>
      </c>
      <c r="B7044">
        <f>Weighting!$C$12</f>
        <v>0.96972357690000011</v>
      </c>
      <c r="C7044">
        <f>Weighting!$F$12</f>
        <v>0</v>
      </c>
      <c r="D7044">
        <f>IF(C7044=1,'Data Transformation'!$G$3+0.5*'Data Transformation'!$W$25,IF(C7045=1,D7045-'Data Transformation'!$W$25,FALSE))</f>
        <v>0.76999999999999991</v>
      </c>
      <c r="E7044">
        <f t="array" ref="E7044">IF(ISLOGICAL(D7044),"",FREQUENCY(IF('Data Transformation'!$B$425:$B$8425='Bin Analysis'!$B7035,'Data Transformation'!$G$425:$G$8425),D7044))</f>
        <v>0</v>
      </c>
      <c r="F7044" t="e">
        <f t="shared" si="879"/>
        <v>#VALUE!</v>
      </c>
      <c r="G7044">
        <f>Weighting!$H$12</f>
        <v>0</v>
      </c>
      <c r="H7044">
        <f t="array" ref="H7044">FREQUENCY(IF('Data Transformation'!$B$4:$B$8425=B7035,'Data Transformation'!$G$4:$G$8425),'Bin Analysis'!$B7044)</f>
        <v>5</v>
      </c>
      <c r="I7044">
        <f t="shared" si="880"/>
        <v>3</v>
      </c>
      <c r="J7044">
        <f t="shared" si="881"/>
        <v>1</v>
      </c>
      <c r="K7044">
        <f>J7044*Weighting!$W$12</f>
        <v>2</v>
      </c>
      <c r="M7044" s="14"/>
    </row>
    <row r="7045" spans="1:13" x14ac:dyDescent="0.45">
      <c r="A7045" s="32">
        <f>IF(Weighting!$P$13&gt;0,B7045,"")</f>
        <v>1.0753983736000001</v>
      </c>
      <c r="B7045">
        <f>Weighting!$C$13</f>
        <v>1.0753983736000001</v>
      </c>
      <c r="C7045">
        <f>Weighting!$F$13</f>
        <v>1</v>
      </c>
      <c r="D7045">
        <f>IF(C7045=1,'Data Transformation'!$G$3+0.5*'Data Transformation'!$W$25,IF(C7046=1,D7046-'Data Transformation'!$W$25,FALSE))</f>
        <v>1.17</v>
      </c>
      <c r="E7045">
        <f t="array" ref="E7045">IF(ISLOGICAL(D7045),"",FREQUENCY(IF('Data Transformation'!$B$425:$B$8425='Bin Analysis'!$B7035,'Data Transformation'!$G$425:$G$8425),D7045))</f>
        <v>19</v>
      </c>
      <c r="F7045">
        <f t="shared" si="879"/>
        <v>19</v>
      </c>
      <c r="G7045">
        <f>Weighting!$H$13</f>
        <v>0</v>
      </c>
      <c r="H7045">
        <f t="array" ref="H7045">FREQUENCY(IF('Data Transformation'!$B$4:$B$8425=B7035,'Data Transformation'!$G$4:$G$8425),'Bin Analysis'!$B7045)</f>
        <v>20</v>
      </c>
      <c r="I7045">
        <f t="shared" si="880"/>
        <v>15</v>
      </c>
      <c r="J7045">
        <f t="shared" si="881"/>
        <v>1</v>
      </c>
      <c r="K7045">
        <f>J7045*Weighting!$W$13</f>
        <v>1</v>
      </c>
      <c r="M7045" s="14"/>
    </row>
    <row r="7046" spans="1:13" x14ac:dyDescent="0.45">
      <c r="A7046" s="32">
        <f>IF(Weighting!$P$14&gt;0,B7046,"")</f>
        <v>1.1810731703000001</v>
      </c>
      <c r="B7046">
        <f>Weighting!$C$14</f>
        <v>1.1810731703000001</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20</v>
      </c>
      <c r="I7046">
        <f t="shared" si="880"/>
        <v>0</v>
      </c>
      <c r="J7046">
        <f t="shared" si="881"/>
        <v>0</v>
      </c>
      <c r="K7046">
        <f>J7046*Weighting!$W$14</f>
        <v>0</v>
      </c>
      <c r="M7046" s="14"/>
    </row>
    <row r="7047" spans="1:13" x14ac:dyDescent="0.45">
      <c r="A7047" s="32">
        <f>IF(Weighting!$P$15&gt;0,B7047,"")</f>
        <v>1.2867489670000001</v>
      </c>
      <c r="B7047">
        <f>Weighting!$C$15</f>
        <v>1.2867489670000001</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20</v>
      </c>
      <c r="I7047">
        <f t="shared" si="880"/>
        <v>0</v>
      </c>
      <c r="J7047">
        <f t="shared" si="881"/>
        <v>0</v>
      </c>
      <c r="K7047">
        <f>J7047*Weighting!$W$15</f>
        <v>0</v>
      </c>
      <c r="M7047" s="14"/>
    </row>
    <row r="7048" spans="1:13" x14ac:dyDescent="0.45">
      <c r="A7048" s="32" t="str">
        <f>IF(Weighting!$P$16&gt;0,B7048,"")</f>
        <v/>
      </c>
      <c r="B7048">
        <f>Weighting!$C$16</f>
        <v>1.3924227637000002</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20</v>
      </c>
      <c r="I7048">
        <f t="shared" si="880"/>
        <v>0</v>
      </c>
      <c r="J7048">
        <f t="shared" si="881"/>
        <v>0</v>
      </c>
      <c r="K7048">
        <f>J7048*Weighting!$W$16</f>
        <v>0</v>
      </c>
      <c r="M7048" s="14"/>
    </row>
    <row r="7049" spans="1:13" x14ac:dyDescent="0.45">
      <c r="A7049" s="32" t="str">
        <f>IF(Weighting!$P$17&gt;0,B7049,"")</f>
        <v/>
      </c>
      <c r="B7049">
        <f>Weighting!$C$17</f>
        <v>1.4980975604000002</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20</v>
      </c>
      <c r="I7049">
        <f t="shared" si="880"/>
        <v>0</v>
      </c>
      <c r="J7049">
        <f t="shared" si="881"/>
        <v>0</v>
      </c>
      <c r="K7049">
        <f>J7049*Weighting!$W$17</f>
        <v>0</v>
      </c>
      <c r="M7049" s="14"/>
    </row>
    <row r="7050" spans="1:13" x14ac:dyDescent="0.45">
      <c r="A7050" s="32" t="str">
        <f>IF(Weighting!$P$18&gt;0,B7050,"")</f>
        <v/>
      </c>
      <c r="B7050">
        <f>Weighting!$C$18</f>
        <v>1.6037723571000002</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20</v>
      </c>
      <c r="I7050">
        <f t="shared" si="880"/>
        <v>0</v>
      </c>
      <c r="J7050">
        <f t="shared" si="881"/>
        <v>0</v>
      </c>
      <c r="K7050">
        <f>J7050*Weighting!$W$18</f>
        <v>0</v>
      </c>
      <c r="M7050" s="14"/>
    </row>
    <row r="7051" spans="1:13" x14ac:dyDescent="0.45">
      <c r="A7051" s="32" t="str">
        <f>IF(Weighting!$P$19&gt;0,B7051,"")</f>
        <v/>
      </c>
      <c r="B7051">
        <f>Weighting!$C$19</f>
        <v>1.7094471538000002</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20</v>
      </c>
      <c r="I7051">
        <f t="shared" si="880"/>
        <v>0</v>
      </c>
      <c r="J7051">
        <f t="shared" si="881"/>
        <v>0</v>
      </c>
      <c r="K7051">
        <f>J7051*Weighting!$W$19</f>
        <v>0</v>
      </c>
      <c r="M7051" s="14"/>
    </row>
    <row r="7052" spans="1:13" x14ac:dyDescent="0.45">
      <c r="A7052" s="32" t="str">
        <f>IF(Weighting!$P$20&gt;0,B7052,"")</f>
        <v/>
      </c>
      <c r="B7052">
        <f>Weighting!$C$20</f>
        <v>1.8151219505000002</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20</v>
      </c>
      <c r="I7052">
        <f t="shared" si="880"/>
        <v>0</v>
      </c>
      <c r="J7052">
        <f t="shared" si="881"/>
        <v>0</v>
      </c>
      <c r="K7052">
        <f>J7052*Weighting!$W$20</f>
        <v>0</v>
      </c>
      <c r="M7052" s="14"/>
    </row>
    <row r="7053" spans="1:13" x14ac:dyDescent="0.45">
      <c r="A7053" s="32" t="str">
        <f>IF(Weighting!$P$21&gt;0,B7053,"")</f>
        <v/>
      </c>
      <c r="B7053">
        <f>Weighting!$C$21</f>
        <v>1.9207967472000003</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20</v>
      </c>
      <c r="I7053">
        <f t="shared" si="880"/>
        <v>0</v>
      </c>
      <c r="J7053">
        <f t="shared" si="881"/>
        <v>0</v>
      </c>
      <c r="K7053">
        <f>J7053*Weighting!$W$21</f>
        <v>0</v>
      </c>
      <c r="M7053" s="14"/>
    </row>
    <row r="7054" spans="1:13" x14ac:dyDescent="0.45">
      <c r="A7054" s="32" t="str">
        <f>IF(Weighting!$P$22&gt;0,B7054,"")</f>
        <v/>
      </c>
      <c r="B7054">
        <f>Weighting!$C$22</f>
        <v>2.0264715439000001</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20</v>
      </c>
      <c r="I7054">
        <f t="shared" si="880"/>
        <v>0</v>
      </c>
      <c r="J7054">
        <f t="shared" si="881"/>
        <v>0</v>
      </c>
      <c r="K7054">
        <f>J7054*Weighting!$W$22</f>
        <v>0</v>
      </c>
      <c r="M7054" s="14"/>
    </row>
    <row r="7055" spans="1:13" x14ac:dyDescent="0.45">
      <c r="A7055" s="32" t="str">
        <f>IF(Weighting!$P$23&gt;0,B7055,"")</f>
        <v/>
      </c>
      <c r="B7055">
        <f>Weighting!$C$23</f>
        <v>2.1321463405999999</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20</v>
      </c>
      <c r="I7055">
        <f t="shared" si="880"/>
        <v>0</v>
      </c>
      <c r="J7055">
        <f t="shared" si="881"/>
        <v>0</v>
      </c>
      <c r="K7055">
        <f>J7055*Weighting!$W$23</f>
        <v>0</v>
      </c>
      <c r="M7055" s="14"/>
    </row>
    <row r="7056" spans="1:13" x14ac:dyDescent="0.45">
      <c r="A7056" s="32" t="str">
        <f>IF(Weighting!$P$24&gt;0,B7056,"")</f>
        <v/>
      </c>
      <c r="B7056">
        <f>Weighting!$C$24</f>
        <v>2.2378211372999997</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20</v>
      </c>
      <c r="I7056">
        <f t="shared" si="880"/>
        <v>0</v>
      </c>
      <c r="J7056">
        <f t="shared" si="881"/>
        <v>0</v>
      </c>
      <c r="K7056">
        <f>J7056*Weighting!$W$24</f>
        <v>0</v>
      </c>
      <c r="M7056" s="14"/>
    </row>
    <row r="7057" spans="1:25" x14ac:dyDescent="0.45">
      <c r="A7057" s="32" t="str">
        <f>IF(Weighting!$P$25&gt;0,B7057,"")</f>
        <v/>
      </c>
      <c r="B7057">
        <f>Weighting!$C$25</f>
        <v>2.3434959339999994</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20</v>
      </c>
      <c r="I7057">
        <f t="shared" si="880"/>
        <v>0</v>
      </c>
      <c r="J7057">
        <f t="shared" si="881"/>
        <v>0</v>
      </c>
      <c r="K7057">
        <f>J7057*Weighting!$W$25</f>
        <v>0</v>
      </c>
      <c r="M7057" s="14"/>
    </row>
    <row r="7058" spans="1:25" x14ac:dyDescent="0.45">
      <c r="O7058"/>
      <c r="P7058"/>
      <c r="Q7058"/>
      <c r="R7058"/>
    </row>
    <row r="7059" spans="1:25" ht="23.15" x14ac:dyDescent="0.6">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17</v>
      </c>
      <c r="N7059" s="27">
        <f>IF('Input and Summary Results'!$J$16="minimum",'Bin Analysis'!X7060/(M7059-1),'Bin Analysis'!Y7059/('Bin Analysis'!M7059-1))</f>
        <v>0</v>
      </c>
      <c r="O7059" s="27">
        <f>IF(M7059=FALSE,NA(),(VLOOKUP(1,C7062:K7081,4,FALSE))/(M7059-1))</f>
        <v>1</v>
      </c>
      <c r="P7059" s="27">
        <f>IF(M7059=FALSE,NA(),SUM(J7062:J7081)/Weighting!$S$5)</f>
        <v>0.4</v>
      </c>
      <c r="Q7059" s="27">
        <f>IF(M7059=FALSE,NA(),SUM(K7062:K7081)/Weighting!$S$6)</f>
        <v>0.34782608695652173</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16</v>
      </c>
      <c r="Y7059" s="2" cm="2">
        <f t="array" ref="Y7059:Y7060">FREQUENCY(IF('Data Transformation'!$B$425:$B$6424='Bin Analysis'!L7059,'Data Transformation'!$G$425:$G$6424),'Data Transformation'!$U$12)</f>
        <v>0</v>
      </c>
    </row>
    <row r="7060" spans="1:25" x14ac:dyDescent="0.45">
      <c r="A7060" s="14" t="s">
        <v>67</v>
      </c>
      <c r="B7060" t="s">
        <v>47</v>
      </c>
      <c r="C7060" t="s">
        <v>5</v>
      </c>
      <c r="D7060" t="s">
        <v>100</v>
      </c>
      <c r="E7060" t="s">
        <v>101</v>
      </c>
      <c r="F7060" t="s">
        <v>102</v>
      </c>
      <c r="G7060" t="s">
        <v>70</v>
      </c>
      <c r="H7060" t="s">
        <v>31</v>
      </c>
      <c r="I7060" t="s">
        <v>32</v>
      </c>
      <c r="J7060" t="s">
        <v>46</v>
      </c>
      <c r="K7060" s="14" t="s">
        <v>45</v>
      </c>
      <c r="M7060" s="14"/>
      <c r="X7060" s="2">
        <v>0</v>
      </c>
      <c r="Y7060" s="2">
        <v>16</v>
      </c>
    </row>
    <row r="7061" spans="1:25" x14ac:dyDescent="0.4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45">
      <c r="A7062" s="32">
        <f>IF(Weighting!$P$6&gt;0,B7062,"")</f>
        <v>0.3356747967</v>
      </c>
      <c r="B7062">
        <f>Weighting!$C$6</f>
        <v>0.3356747967</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45">
      <c r="A7063" s="32">
        <f>IF(Weighting!$P$7&gt;0,B7063,"")</f>
        <v>0.44134959340000002</v>
      </c>
      <c r="B7063">
        <f>Weighting!$C$7</f>
        <v>0.44134959340000002</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45">
      <c r="A7064" s="32">
        <f>IF(Weighting!$P$8&gt;0,B7064,"")</f>
        <v>0.54702439010000004</v>
      </c>
      <c r="B7064">
        <f>Weighting!$C$8</f>
        <v>0.54702439010000004</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45">
      <c r="A7065" s="32">
        <f>IF(Weighting!$P$9&gt;0,B7065,"")</f>
        <v>0.65269918680000005</v>
      </c>
      <c r="B7065" s="50">
        <f>Weighting!$C$9</f>
        <v>0.65269918680000005</v>
      </c>
      <c r="C7065">
        <f>Weighting!$F$9</f>
        <v>0</v>
      </c>
      <c r="D7065" t="b">
        <f>IF(C7065=1,'Data Transformation'!$G$3+0.5*'Data Transformation'!$W$25,IF(C7066=1,D7066-'Data Transformation'!$W$25,FALSE))</f>
        <v>0</v>
      </c>
      <c r="E7065" t="str">
        <f t="array" ref="E7065">IF(ISLOGICAL(D7065),"",FREQUENCY(IF('Data Transformation'!$B$425:$B$8425='Bin Analysis'!$B7059,'Data Transformation'!$G$425:$G$8425),D7065))</f>
        <v/>
      </c>
      <c r="F7065" t="str">
        <f t="shared" si="882"/>
        <v/>
      </c>
      <c r="G7065">
        <f>Weighting!$H$9</f>
        <v>0</v>
      </c>
      <c r="H7065">
        <f t="array" ref="H7065">FREQUENCY(IF('Data Transformation'!$B$4:$B$8425=B7059,'Data Transformation'!$G$4:$G$8425),'Bin Analysis'!$B7065)</f>
        <v>0</v>
      </c>
      <c r="I7065">
        <f t="shared" si="883"/>
        <v>0</v>
      </c>
      <c r="J7065">
        <f t="shared" si="884"/>
        <v>0</v>
      </c>
      <c r="K7065">
        <f>J7065*Weighting!$W$9</f>
        <v>0</v>
      </c>
      <c r="M7065" s="14"/>
    </row>
    <row r="7066" spans="1:25" x14ac:dyDescent="0.45">
      <c r="A7066" s="32">
        <f>IF(Weighting!$P$10&gt;0,B7066,"")</f>
        <v>0.75837398350000007</v>
      </c>
      <c r="B7066">
        <f>Weighting!$C$10</f>
        <v>0.75837398350000007</v>
      </c>
      <c r="C7066">
        <f>Weighting!$F$10</f>
        <v>0</v>
      </c>
      <c r="D7066" t="b">
        <f>IF(C7066=1,'Data Transformation'!$G$3+0.5*'Data Transformation'!$W$25,IF(C7067=1,D7067-'Data Transformation'!$W$25,FALSE))</f>
        <v>0</v>
      </c>
      <c r="E7066" t="str">
        <f t="array" ref="E7066">IF(ISLOGICAL(D7066),"",FREQUENCY(IF('Data Transformation'!$B$425:$B$8425='Bin Analysis'!$B7059,'Data Transformation'!$G$425:$G$8425),D7066))</f>
        <v/>
      </c>
      <c r="F7066" t="str">
        <f t="shared" si="882"/>
        <v/>
      </c>
      <c r="G7066">
        <f>Weighting!$H$10</f>
        <v>0</v>
      </c>
      <c r="H7066">
        <f t="array" ref="H7066">FREQUENCY(IF('Data Transformation'!$B$4:$B$8425=B7059,'Data Transformation'!$G$4:$G$8425),'Bin Analysis'!$B7066)</f>
        <v>0</v>
      </c>
      <c r="I7066">
        <f t="shared" si="883"/>
        <v>0</v>
      </c>
      <c r="J7066">
        <f t="shared" si="884"/>
        <v>0</v>
      </c>
      <c r="K7066">
        <f>J7066*Weighting!$W$10</f>
        <v>0</v>
      </c>
      <c r="M7066" s="14"/>
    </row>
    <row r="7067" spans="1:25" x14ac:dyDescent="0.45">
      <c r="A7067" s="32">
        <f>IF(Weighting!$P$11&gt;0,B7067,"")</f>
        <v>0.86404878020000009</v>
      </c>
      <c r="B7067">
        <f>Weighting!$C$11</f>
        <v>0.86404878020000009</v>
      </c>
      <c r="C7067">
        <f>Weighting!$F$11</f>
        <v>0</v>
      </c>
      <c r="D7067" t="b">
        <f>IF(C7067=1,'Data Transformation'!$G$3+0.5*'Data Transformation'!$W$25,IF(C7068=1,D7068-'Data Transformation'!$W$25,FALSE))</f>
        <v>0</v>
      </c>
      <c r="E7067" t="str">
        <f t="array" ref="E7067">IF(ISLOGICAL(D7067),"",FREQUENCY(IF('Data Transformation'!$B$425:$B$8425='Bin Analysis'!$B7059,'Data Transformation'!$G$425:$G$8425),D7067))</f>
        <v/>
      </c>
      <c r="F7067" t="str">
        <f t="shared" si="882"/>
        <v/>
      </c>
      <c r="G7067">
        <f>Weighting!$H$11</f>
        <v>0</v>
      </c>
      <c r="H7067">
        <f t="array" ref="H7067">FREQUENCY(IF('Data Transformation'!$B$4:$B$8425=B7059,'Data Transformation'!$G$4:$G$8425),'Bin Analysis'!$B7067)</f>
        <v>3</v>
      </c>
      <c r="I7067">
        <f t="shared" si="883"/>
        <v>3</v>
      </c>
      <c r="J7067">
        <f t="shared" si="884"/>
        <v>1</v>
      </c>
      <c r="K7067">
        <f>J7067*Weighting!$W$11</f>
        <v>3</v>
      </c>
      <c r="M7067" s="14"/>
    </row>
    <row r="7068" spans="1:25" x14ac:dyDescent="0.45">
      <c r="A7068" s="32">
        <f>IF(Weighting!$P$12&gt;0,B7068,"")</f>
        <v>0.96972357690000011</v>
      </c>
      <c r="B7068">
        <f>Weighting!$C$12</f>
        <v>0.96972357690000011</v>
      </c>
      <c r="C7068">
        <f>Weighting!$F$12</f>
        <v>0</v>
      </c>
      <c r="D7068">
        <f>IF(C7068=1,'Data Transformation'!$G$3+0.5*'Data Transformation'!$W$25,IF(C7069=1,D7069-'Data Transformation'!$W$25,FALSE))</f>
        <v>0.76999999999999991</v>
      </c>
      <c r="E7068">
        <f t="array" ref="E7068">IF(ISLOGICAL(D7068),"",FREQUENCY(IF('Data Transformation'!$B$425:$B$8425='Bin Analysis'!$B7059,'Data Transformation'!$G$425:$G$8425),D7068))</f>
        <v>0</v>
      </c>
      <c r="F7068" t="e">
        <f t="shared" si="882"/>
        <v>#VALUE!</v>
      </c>
      <c r="G7068">
        <f>Weighting!$H$12</f>
        <v>0</v>
      </c>
      <c r="H7068">
        <f t="array" ref="H7068">FREQUENCY(IF('Data Transformation'!$B$4:$B$8425=B7059,'Data Transformation'!$G$4:$G$8425),'Bin Analysis'!$B7068)</f>
        <v>11</v>
      </c>
      <c r="I7068">
        <f t="shared" si="883"/>
        <v>8</v>
      </c>
      <c r="J7068">
        <f t="shared" si="884"/>
        <v>1</v>
      </c>
      <c r="K7068">
        <f>J7068*Weighting!$W$12</f>
        <v>2</v>
      </c>
      <c r="M7068" s="14"/>
    </row>
    <row r="7069" spans="1:25" x14ac:dyDescent="0.45">
      <c r="A7069" s="32">
        <f>IF(Weighting!$P$13&gt;0,B7069,"")</f>
        <v>1.0753983736000001</v>
      </c>
      <c r="B7069">
        <f>Weighting!$C$13</f>
        <v>1.0753983736000001</v>
      </c>
      <c r="C7069">
        <f>Weighting!$F$13</f>
        <v>1</v>
      </c>
      <c r="D7069">
        <f>IF(C7069=1,'Data Transformation'!$G$3+0.5*'Data Transformation'!$W$25,IF(C7070=1,D7070-'Data Transformation'!$W$25,FALSE))</f>
        <v>1.17</v>
      </c>
      <c r="E7069">
        <f t="array" ref="E7069">IF(ISLOGICAL(D7069),"",FREQUENCY(IF('Data Transformation'!$B$425:$B$8425='Bin Analysis'!$B7059,'Data Transformation'!$G$425:$G$8425),D7069))</f>
        <v>16</v>
      </c>
      <c r="F7069">
        <f t="shared" si="882"/>
        <v>16</v>
      </c>
      <c r="G7069">
        <f>Weighting!$H$13</f>
        <v>0</v>
      </c>
      <c r="H7069">
        <f t="array" ref="H7069">FREQUENCY(IF('Data Transformation'!$B$4:$B$8425=B7059,'Data Transformation'!$G$4:$G$8425),'Bin Analysis'!$B7069)</f>
        <v>13</v>
      </c>
      <c r="I7069">
        <f t="shared" si="883"/>
        <v>2</v>
      </c>
      <c r="J7069">
        <f t="shared" si="884"/>
        <v>1</v>
      </c>
      <c r="K7069">
        <f>J7069*Weighting!$W$13</f>
        <v>1</v>
      </c>
      <c r="M7069" s="14"/>
    </row>
    <row r="7070" spans="1:25" x14ac:dyDescent="0.45">
      <c r="A7070" s="32">
        <f>IF(Weighting!$P$14&gt;0,B7070,"")</f>
        <v>1.1810731703000001</v>
      </c>
      <c r="B7070">
        <f>Weighting!$C$14</f>
        <v>1.1810731703000001</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17</v>
      </c>
      <c r="I7070">
        <f t="shared" si="883"/>
        <v>4</v>
      </c>
      <c r="J7070">
        <f t="shared" si="884"/>
        <v>1</v>
      </c>
      <c r="K7070">
        <f>J7070*Weighting!$W$14</f>
        <v>2</v>
      </c>
      <c r="M7070" s="14"/>
    </row>
    <row r="7071" spans="1:25" x14ac:dyDescent="0.45">
      <c r="A7071" s="32">
        <f>IF(Weighting!$P$15&gt;0,B7071,"")</f>
        <v>1.2867489670000001</v>
      </c>
      <c r="B7071">
        <f>Weighting!$C$15</f>
        <v>1.2867489670000001</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17</v>
      </c>
      <c r="I7071">
        <f t="shared" si="883"/>
        <v>0</v>
      </c>
      <c r="J7071">
        <f t="shared" si="884"/>
        <v>0</v>
      </c>
      <c r="K7071">
        <f>J7071*Weighting!$W$15</f>
        <v>0</v>
      </c>
      <c r="M7071" s="14"/>
    </row>
    <row r="7072" spans="1:25" x14ac:dyDescent="0.45">
      <c r="A7072" s="32" t="str">
        <f>IF(Weighting!$P$16&gt;0,B7072,"")</f>
        <v/>
      </c>
      <c r="B7072">
        <f>Weighting!$C$16</f>
        <v>1.3924227637000002</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17</v>
      </c>
      <c r="I7072">
        <f t="shared" si="883"/>
        <v>0</v>
      </c>
      <c r="J7072">
        <f t="shared" si="884"/>
        <v>0</v>
      </c>
      <c r="K7072">
        <f>J7072*Weighting!$W$16</f>
        <v>0</v>
      </c>
      <c r="M7072" s="14"/>
    </row>
    <row r="7073" spans="1:25" x14ac:dyDescent="0.45">
      <c r="A7073" s="32" t="str">
        <f>IF(Weighting!$P$17&gt;0,B7073,"")</f>
        <v/>
      </c>
      <c r="B7073">
        <f>Weighting!$C$17</f>
        <v>1.4980975604000002</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17</v>
      </c>
      <c r="I7073">
        <f t="shared" si="883"/>
        <v>0</v>
      </c>
      <c r="J7073">
        <f t="shared" si="884"/>
        <v>0</v>
      </c>
      <c r="K7073">
        <f>J7073*Weighting!$W$17</f>
        <v>0</v>
      </c>
      <c r="M7073" s="14"/>
    </row>
    <row r="7074" spans="1:25" x14ac:dyDescent="0.45">
      <c r="A7074" s="32" t="str">
        <f>IF(Weighting!$P$18&gt;0,B7074,"")</f>
        <v/>
      </c>
      <c r="B7074">
        <f>Weighting!$C$18</f>
        <v>1.6037723571000002</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17</v>
      </c>
      <c r="I7074">
        <f t="shared" si="883"/>
        <v>0</v>
      </c>
      <c r="J7074">
        <f t="shared" si="884"/>
        <v>0</v>
      </c>
      <c r="K7074">
        <f>J7074*Weighting!$W$18</f>
        <v>0</v>
      </c>
      <c r="M7074" s="14"/>
    </row>
    <row r="7075" spans="1:25" x14ac:dyDescent="0.45">
      <c r="A7075" s="32" t="str">
        <f>IF(Weighting!$P$19&gt;0,B7075,"")</f>
        <v/>
      </c>
      <c r="B7075">
        <f>Weighting!$C$19</f>
        <v>1.7094471538000002</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17</v>
      </c>
      <c r="I7075">
        <f t="shared" si="883"/>
        <v>0</v>
      </c>
      <c r="J7075">
        <f t="shared" si="884"/>
        <v>0</v>
      </c>
      <c r="K7075">
        <f>J7075*Weighting!$W$19</f>
        <v>0</v>
      </c>
      <c r="M7075" s="14"/>
    </row>
    <row r="7076" spans="1:25" x14ac:dyDescent="0.45">
      <c r="A7076" s="32" t="str">
        <f>IF(Weighting!$P$20&gt;0,B7076,"")</f>
        <v/>
      </c>
      <c r="B7076">
        <f>Weighting!$C$20</f>
        <v>1.8151219505000002</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17</v>
      </c>
      <c r="I7076">
        <f t="shared" si="883"/>
        <v>0</v>
      </c>
      <c r="J7076">
        <f t="shared" si="884"/>
        <v>0</v>
      </c>
      <c r="K7076">
        <f>J7076*Weighting!$W$20</f>
        <v>0</v>
      </c>
      <c r="M7076" s="14"/>
    </row>
    <row r="7077" spans="1:25" x14ac:dyDescent="0.45">
      <c r="A7077" s="32" t="str">
        <f>IF(Weighting!$P$21&gt;0,B7077,"")</f>
        <v/>
      </c>
      <c r="B7077">
        <f>Weighting!$C$21</f>
        <v>1.9207967472000003</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17</v>
      </c>
      <c r="I7077">
        <f t="shared" si="883"/>
        <v>0</v>
      </c>
      <c r="J7077">
        <f t="shared" si="884"/>
        <v>0</v>
      </c>
      <c r="K7077">
        <f>J7077*Weighting!$W$21</f>
        <v>0</v>
      </c>
      <c r="M7077" s="14"/>
    </row>
    <row r="7078" spans="1:25" x14ac:dyDescent="0.45">
      <c r="A7078" s="32" t="str">
        <f>IF(Weighting!$P$22&gt;0,B7078,"")</f>
        <v/>
      </c>
      <c r="B7078">
        <f>Weighting!$C$22</f>
        <v>2.0264715439000001</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17</v>
      </c>
      <c r="I7078">
        <f t="shared" si="883"/>
        <v>0</v>
      </c>
      <c r="J7078">
        <f t="shared" si="884"/>
        <v>0</v>
      </c>
      <c r="K7078">
        <f>J7078*Weighting!$W$22</f>
        <v>0</v>
      </c>
      <c r="M7078" s="14"/>
    </row>
    <row r="7079" spans="1:25" x14ac:dyDescent="0.45">
      <c r="A7079" s="32" t="str">
        <f>IF(Weighting!$P$23&gt;0,B7079,"")</f>
        <v/>
      </c>
      <c r="B7079">
        <f>Weighting!$C$23</f>
        <v>2.1321463405999999</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17</v>
      </c>
      <c r="I7079">
        <f t="shared" si="883"/>
        <v>0</v>
      </c>
      <c r="J7079">
        <f t="shared" si="884"/>
        <v>0</v>
      </c>
      <c r="K7079">
        <f>J7079*Weighting!$W$23</f>
        <v>0</v>
      </c>
      <c r="M7079" s="14"/>
    </row>
    <row r="7080" spans="1:25" x14ac:dyDescent="0.45">
      <c r="A7080" s="32" t="str">
        <f>IF(Weighting!$P$24&gt;0,B7080,"")</f>
        <v/>
      </c>
      <c r="B7080">
        <f>Weighting!$C$24</f>
        <v>2.2378211372999997</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17</v>
      </c>
      <c r="I7080">
        <f t="shared" si="883"/>
        <v>0</v>
      </c>
      <c r="J7080">
        <f t="shared" si="884"/>
        <v>0</v>
      </c>
      <c r="K7080">
        <f>J7080*Weighting!$W$24</f>
        <v>0</v>
      </c>
      <c r="M7080" s="14"/>
    </row>
    <row r="7081" spans="1:25" x14ac:dyDescent="0.45">
      <c r="A7081" s="32" t="str">
        <f>IF(Weighting!$P$25&gt;0,B7081,"")</f>
        <v/>
      </c>
      <c r="B7081">
        <f>Weighting!$C$25</f>
        <v>2.3434959339999994</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17</v>
      </c>
      <c r="I7081">
        <f t="shared" si="883"/>
        <v>0</v>
      </c>
      <c r="J7081">
        <f t="shared" si="884"/>
        <v>0</v>
      </c>
      <c r="K7081">
        <f>J7081*Weighting!$W$25</f>
        <v>0</v>
      </c>
      <c r="M7081" s="14"/>
    </row>
    <row r="7082" spans="1:25" x14ac:dyDescent="0.45">
      <c r="N7082" s="57"/>
      <c r="O7082"/>
      <c r="P7082"/>
      <c r="Q7082"/>
      <c r="R7082"/>
    </row>
    <row r="7083" spans="1:25" ht="23.15" x14ac:dyDescent="0.6">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18</v>
      </c>
      <c r="N7083" s="27">
        <f>IF('Input and Summary Results'!$J$16="minimum",'Bin Analysis'!X7084/(M7083-1),'Bin Analysis'!Y7083/('Bin Analysis'!M7083-1))</f>
        <v>0</v>
      </c>
      <c r="O7083" s="27">
        <f>IF(M7083=FALSE,NA(),(VLOOKUP(1,C7086:K7105,4,FALSE))/(M7083-1))</f>
        <v>0.88235294117647056</v>
      </c>
      <c r="P7083" s="27">
        <f>IF(M7083=FALSE,NA(),SUM(J7086:J7105)/Weighting!$S$5)</f>
        <v>0.5</v>
      </c>
      <c r="Q7083" s="27">
        <f>IF(M7083=FALSE,NA(),SUM(K7086:K7105)/Weighting!$S$6)</f>
        <v>0.47826086956521741</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17</v>
      </c>
      <c r="Y7083" s="2" cm="2">
        <f t="array" ref="Y7083:Y7084">FREQUENCY(IF('Data Transformation'!$B$425:$B$6424='Bin Analysis'!L7083,'Data Transformation'!$G$425:$G$6424),'Data Transformation'!$U$12)</f>
        <v>2</v>
      </c>
    </row>
    <row r="7084" spans="1:25" x14ac:dyDescent="0.45">
      <c r="A7084" s="14" t="s">
        <v>67</v>
      </c>
      <c r="B7084" t="s">
        <v>47</v>
      </c>
      <c r="C7084" t="s">
        <v>5</v>
      </c>
      <c r="D7084" t="s">
        <v>100</v>
      </c>
      <c r="E7084" t="s">
        <v>101</v>
      </c>
      <c r="F7084" t="s">
        <v>102</v>
      </c>
      <c r="G7084" t="s">
        <v>70</v>
      </c>
      <c r="H7084" t="s">
        <v>31</v>
      </c>
      <c r="I7084" t="s">
        <v>32</v>
      </c>
      <c r="J7084" t="s">
        <v>46</v>
      </c>
      <c r="K7084" s="14" t="s">
        <v>45</v>
      </c>
      <c r="M7084" s="14"/>
      <c r="X7084" s="2">
        <v>0</v>
      </c>
      <c r="Y7084" s="2">
        <v>15</v>
      </c>
    </row>
    <row r="7085" spans="1:25" x14ac:dyDescent="0.4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45">
      <c r="A7086" s="32">
        <f>IF(Weighting!$P$6&gt;0,B7086,"")</f>
        <v>0.3356747967</v>
      </c>
      <c r="B7086">
        <f>Weighting!$C$6</f>
        <v>0.3356747967</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45">
      <c r="A7087" s="32">
        <f>IF(Weighting!$P$7&gt;0,B7087,"")</f>
        <v>0.44134959340000002</v>
      </c>
      <c r="B7087">
        <f>Weighting!$C$7</f>
        <v>0.44134959340000002</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0</v>
      </c>
      <c r="I7087">
        <f t="shared" ref="I7087:I7105" si="886">H7087-H7086</f>
        <v>0</v>
      </c>
      <c r="J7087">
        <f>IF(I7087=0,0,1)</f>
        <v>0</v>
      </c>
      <c r="K7087">
        <f>J7087*Weighting!$W$7</f>
        <v>0</v>
      </c>
      <c r="M7087" s="14"/>
    </row>
    <row r="7088" spans="1:25" x14ac:dyDescent="0.45">
      <c r="A7088" s="32">
        <f>IF(Weighting!$P$8&gt;0,B7088,"")</f>
        <v>0.54702439010000004</v>
      </c>
      <c r="B7088">
        <f>Weighting!$C$8</f>
        <v>0.54702439010000004</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0</v>
      </c>
      <c r="I7088">
        <f t="shared" si="886"/>
        <v>0</v>
      </c>
      <c r="J7088">
        <f t="shared" ref="J7088:J7105" si="887">IF(I7088=0,0,1)</f>
        <v>0</v>
      </c>
      <c r="K7088">
        <f>J7088*Weighting!$W$8</f>
        <v>0</v>
      </c>
      <c r="M7088" s="14"/>
    </row>
    <row r="7089" spans="1:13" x14ac:dyDescent="0.45">
      <c r="A7089" s="32">
        <f>IF(Weighting!$P$9&gt;0,B7089,"")</f>
        <v>0.65269918680000005</v>
      </c>
      <c r="B7089" s="50">
        <f>Weighting!$C$9</f>
        <v>0.65269918680000005</v>
      </c>
      <c r="C7089">
        <f>Weighting!$F$9</f>
        <v>0</v>
      </c>
      <c r="D7089" t="b">
        <f>IF(C7089=1,'Data Transformation'!$G$3+0.5*'Data Transformation'!$W$25,IF(C7090=1,D7090-'Data Transformation'!$W$25,FALSE))</f>
        <v>0</v>
      </c>
      <c r="E7089" t="str">
        <f t="array" ref="E7089">IF(ISLOGICAL(D7089),"",FREQUENCY(IF('Data Transformation'!$B$425:$B$8425='Bin Analysis'!$B7083,'Data Transformation'!$G$425:$G$8425),D7089))</f>
        <v/>
      </c>
      <c r="F7089" t="str">
        <f t="shared" si="885"/>
        <v/>
      </c>
      <c r="G7089">
        <f>Weighting!$H$9</f>
        <v>0</v>
      </c>
      <c r="H7089">
        <f t="array" ref="H7089">FREQUENCY(IF('Data Transformation'!$B$4:$B$8425=B7083,'Data Transformation'!$G$4:$G$8425),'Bin Analysis'!$B7089)</f>
        <v>1</v>
      </c>
      <c r="I7089">
        <f t="shared" si="886"/>
        <v>1</v>
      </c>
      <c r="J7089">
        <f t="shared" si="887"/>
        <v>1</v>
      </c>
      <c r="K7089">
        <f>J7089*Weighting!$W$9</f>
        <v>3</v>
      </c>
      <c r="M7089" s="14"/>
    </row>
    <row r="7090" spans="1:13" x14ac:dyDescent="0.45">
      <c r="A7090" s="32">
        <f>IF(Weighting!$P$10&gt;0,B7090,"")</f>
        <v>0.75837398350000007</v>
      </c>
      <c r="B7090">
        <f>Weighting!$C$10</f>
        <v>0.75837398350000007</v>
      </c>
      <c r="C7090">
        <f>Weighting!$F$10</f>
        <v>0</v>
      </c>
      <c r="D7090" t="b">
        <f>IF(C7090=1,'Data Transformation'!$G$3+0.5*'Data Transformation'!$W$25,IF(C7091=1,D7091-'Data Transformation'!$W$25,FALSE))</f>
        <v>0</v>
      </c>
      <c r="E7090" t="str">
        <f t="array" ref="E7090">IF(ISLOGICAL(D7090),"",FREQUENCY(IF('Data Transformation'!$B$425:$B$8425='Bin Analysis'!$B7083,'Data Transformation'!$G$425:$G$8425),D7090))</f>
        <v/>
      </c>
      <c r="F7090" t="str">
        <f t="shared" si="885"/>
        <v/>
      </c>
      <c r="G7090">
        <f>Weighting!$H$10</f>
        <v>0</v>
      </c>
      <c r="H7090">
        <f t="array" ref="H7090">FREQUENCY(IF('Data Transformation'!$B$4:$B$8425=B7083,'Data Transformation'!$G$4:$G$8425),'Bin Analysis'!$B7090)</f>
        <v>1</v>
      </c>
      <c r="I7090">
        <f t="shared" si="886"/>
        <v>0</v>
      </c>
      <c r="J7090">
        <f t="shared" si="887"/>
        <v>0</v>
      </c>
      <c r="K7090">
        <f>J7090*Weighting!$W$10</f>
        <v>0</v>
      </c>
      <c r="M7090" s="14"/>
    </row>
    <row r="7091" spans="1:13" x14ac:dyDescent="0.45">
      <c r="A7091" s="32">
        <f>IF(Weighting!$P$11&gt;0,B7091,"")</f>
        <v>0.86404878020000009</v>
      </c>
      <c r="B7091">
        <f>Weighting!$C$11</f>
        <v>0.86404878020000009</v>
      </c>
      <c r="C7091">
        <f>Weighting!$F$11</f>
        <v>0</v>
      </c>
      <c r="D7091" t="b">
        <f>IF(C7091=1,'Data Transformation'!$G$3+0.5*'Data Transformation'!$W$25,IF(C7092=1,D7092-'Data Transformation'!$W$25,FALSE))</f>
        <v>0</v>
      </c>
      <c r="E7091" t="str">
        <f t="array" ref="E7091">IF(ISLOGICAL(D7091),"",FREQUENCY(IF('Data Transformation'!$B$425:$B$8425='Bin Analysis'!$B7083,'Data Transformation'!$G$425:$G$8425),D7091))</f>
        <v/>
      </c>
      <c r="F7091" t="str">
        <f t="shared" si="885"/>
        <v/>
      </c>
      <c r="G7091">
        <f>Weighting!$H$11</f>
        <v>0</v>
      </c>
      <c r="H7091">
        <f t="array" ref="H7091">FREQUENCY(IF('Data Transformation'!$B$4:$B$8425=B7083,'Data Transformation'!$G$4:$G$8425),'Bin Analysis'!$B7091)</f>
        <v>2</v>
      </c>
      <c r="I7091">
        <f t="shared" si="886"/>
        <v>1</v>
      </c>
      <c r="J7091">
        <f t="shared" si="887"/>
        <v>1</v>
      </c>
      <c r="K7091">
        <f>J7091*Weighting!$W$11</f>
        <v>3</v>
      </c>
      <c r="M7091" s="14"/>
    </row>
    <row r="7092" spans="1:13" x14ac:dyDescent="0.45">
      <c r="A7092" s="32">
        <f>IF(Weighting!$P$12&gt;0,B7092,"")</f>
        <v>0.96972357690000011</v>
      </c>
      <c r="B7092">
        <f>Weighting!$C$12</f>
        <v>0.96972357690000011</v>
      </c>
      <c r="C7092">
        <f>Weighting!$F$12</f>
        <v>0</v>
      </c>
      <c r="D7092">
        <f>IF(C7092=1,'Data Transformation'!$G$3+0.5*'Data Transformation'!$W$25,IF(C7093=1,D7093-'Data Transformation'!$W$25,FALSE))</f>
        <v>0.76999999999999991</v>
      </c>
      <c r="E7092">
        <f t="array" ref="E7092">IF(ISLOGICAL(D7092),"",FREQUENCY(IF('Data Transformation'!$B$425:$B$8425='Bin Analysis'!$B7083,'Data Transformation'!$G$425:$G$8425),D7092))</f>
        <v>2</v>
      </c>
      <c r="F7092" t="e">
        <f t="shared" si="885"/>
        <v>#VALUE!</v>
      </c>
      <c r="G7092">
        <f>Weighting!$H$12</f>
        <v>0</v>
      </c>
      <c r="H7092">
        <f t="array" ref="H7092">FREQUENCY(IF('Data Transformation'!$B$4:$B$8425=B7083,'Data Transformation'!$G$4:$G$8425),'Bin Analysis'!$B7092)</f>
        <v>8</v>
      </c>
      <c r="I7092">
        <f t="shared" si="886"/>
        <v>6</v>
      </c>
      <c r="J7092">
        <f t="shared" si="887"/>
        <v>1</v>
      </c>
      <c r="K7092">
        <f>J7092*Weighting!$W$12</f>
        <v>2</v>
      </c>
      <c r="M7092" s="14"/>
    </row>
    <row r="7093" spans="1:13" x14ac:dyDescent="0.45">
      <c r="A7093" s="32">
        <f>IF(Weighting!$P$13&gt;0,B7093,"")</f>
        <v>1.0753983736000001</v>
      </c>
      <c r="B7093">
        <f>Weighting!$C$13</f>
        <v>1.0753983736000001</v>
      </c>
      <c r="C7093">
        <f>Weighting!$F$13</f>
        <v>1</v>
      </c>
      <c r="D7093">
        <f>IF(C7093=1,'Data Transformation'!$G$3+0.5*'Data Transformation'!$W$25,IF(C7094=1,D7094-'Data Transformation'!$W$25,FALSE))</f>
        <v>1.17</v>
      </c>
      <c r="E7093">
        <f t="array" ref="E7093">IF(ISLOGICAL(D7093),"",FREQUENCY(IF('Data Transformation'!$B$425:$B$8425='Bin Analysis'!$B7083,'Data Transformation'!$G$425:$G$8425),D7093))</f>
        <v>17</v>
      </c>
      <c r="F7093">
        <f t="shared" si="885"/>
        <v>15</v>
      </c>
      <c r="G7093">
        <f>Weighting!$H$13</f>
        <v>0</v>
      </c>
      <c r="H7093">
        <f t="array" ref="H7093">FREQUENCY(IF('Data Transformation'!$B$4:$B$8425=B7083,'Data Transformation'!$G$4:$G$8425),'Bin Analysis'!$B7093)</f>
        <v>17</v>
      </c>
      <c r="I7093">
        <f t="shared" si="886"/>
        <v>9</v>
      </c>
      <c r="J7093">
        <f t="shared" si="887"/>
        <v>1</v>
      </c>
      <c r="K7093">
        <f>J7093*Weighting!$W$13</f>
        <v>1</v>
      </c>
      <c r="M7093" s="14"/>
    </row>
    <row r="7094" spans="1:13" x14ac:dyDescent="0.45">
      <c r="A7094" s="32">
        <f>IF(Weighting!$P$14&gt;0,B7094,"")</f>
        <v>1.1810731703000001</v>
      </c>
      <c r="B7094">
        <f>Weighting!$C$14</f>
        <v>1.1810731703000001</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18</v>
      </c>
      <c r="I7094">
        <f t="shared" si="886"/>
        <v>1</v>
      </c>
      <c r="J7094">
        <f t="shared" si="887"/>
        <v>1</v>
      </c>
      <c r="K7094">
        <f>J7094*Weighting!$W$14</f>
        <v>2</v>
      </c>
      <c r="M7094" s="14"/>
    </row>
    <row r="7095" spans="1:13" x14ac:dyDescent="0.45">
      <c r="A7095" s="32">
        <f>IF(Weighting!$P$15&gt;0,B7095,"")</f>
        <v>1.2867489670000001</v>
      </c>
      <c r="B7095">
        <f>Weighting!$C$15</f>
        <v>1.2867489670000001</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18</v>
      </c>
      <c r="I7095">
        <f t="shared" si="886"/>
        <v>0</v>
      </c>
      <c r="J7095">
        <f t="shared" si="887"/>
        <v>0</v>
      </c>
      <c r="K7095">
        <f>J7095*Weighting!$W$15</f>
        <v>0</v>
      </c>
      <c r="M7095" s="14"/>
    </row>
    <row r="7096" spans="1:13" x14ac:dyDescent="0.45">
      <c r="A7096" s="32" t="str">
        <f>IF(Weighting!$P$16&gt;0,B7096,"")</f>
        <v/>
      </c>
      <c r="B7096">
        <f>Weighting!$C$16</f>
        <v>1.3924227637000002</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18</v>
      </c>
      <c r="I7096">
        <f t="shared" si="886"/>
        <v>0</v>
      </c>
      <c r="J7096">
        <f t="shared" si="887"/>
        <v>0</v>
      </c>
      <c r="K7096">
        <f>J7096*Weighting!$W$16</f>
        <v>0</v>
      </c>
      <c r="M7096" s="14"/>
    </row>
    <row r="7097" spans="1:13" x14ac:dyDescent="0.45">
      <c r="A7097" s="32" t="str">
        <f>IF(Weighting!$P$17&gt;0,B7097,"")</f>
        <v/>
      </c>
      <c r="B7097">
        <f>Weighting!$C$17</f>
        <v>1.4980975604000002</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18</v>
      </c>
      <c r="I7097">
        <f t="shared" si="886"/>
        <v>0</v>
      </c>
      <c r="J7097">
        <f t="shared" si="887"/>
        <v>0</v>
      </c>
      <c r="K7097">
        <f>J7097*Weighting!$W$17</f>
        <v>0</v>
      </c>
      <c r="M7097" s="14"/>
    </row>
    <row r="7098" spans="1:13" x14ac:dyDescent="0.45">
      <c r="A7098" s="32" t="str">
        <f>IF(Weighting!$P$18&gt;0,B7098,"")</f>
        <v/>
      </c>
      <c r="B7098">
        <f>Weighting!$C$18</f>
        <v>1.6037723571000002</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18</v>
      </c>
      <c r="I7098">
        <f t="shared" si="886"/>
        <v>0</v>
      </c>
      <c r="J7098">
        <f t="shared" si="887"/>
        <v>0</v>
      </c>
      <c r="K7098">
        <f>J7098*Weighting!$W$18</f>
        <v>0</v>
      </c>
      <c r="M7098" s="14"/>
    </row>
    <row r="7099" spans="1:13" x14ac:dyDescent="0.45">
      <c r="A7099" s="32" t="str">
        <f>IF(Weighting!$P$19&gt;0,B7099,"")</f>
        <v/>
      </c>
      <c r="B7099">
        <f>Weighting!$C$19</f>
        <v>1.7094471538000002</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18</v>
      </c>
      <c r="I7099">
        <f t="shared" si="886"/>
        <v>0</v>
      </c>
      <c r="J7099">
        <f t="shared" si="887"/>
        <v>0</v>
      </c>
      <c r="K7099">
        <f>J7099*Weighting!$W$19</f>
        <v>0</v>
      </c>
      <c r="M7099" s="14"/>
    </row>
    <row r="7100" spans="1:13" x14ac:dyDescent="0.45">
      <c r="A7100" s="32" t="str">
        <f>IF(Weighting!$P$20&gt;0,B7100,"")</f>
        <v/>
      </c>
      <c r="B7100">
        <f>Weighting!$C$20</f>
        <v>1.8151219505000002</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18</v>
      </c>
      <c r="I7100">
        <f t="shared" si="886"/>
        <v>0</v>
      </c>
      <c r="J7100">
        <f t="shared" si="887"/>
        <v>0</v>
      </c>
      <c r="K7100">
        <f>J7100*Weighting!$W$20</f>
        <v>0</v>
      </c>
      <c r="M7100" s="14"/>
    </row>
    <row r="7101" spans="1:13" x14ac:dyDescent="0.45">
      <c r="A7101" s="32" t="str">
        <f>IF(Weighting!$P$21&gt;0,B7101,"")</f>
        <v/>
      </c>
      <c r="B7101">
        <f>Weighting!$C$21</f>
        <v>1.9207967472000003</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18</v>
      </c>
      <c r="I7101">
        <f t="shared" si="886"/>
        <v>0</v>
      </c>
      <c r="J7101">
        <f t="shared" si="887"/>
        <v>0</v>
      </c>
      <c r="K7101">
        <f>J7101*Weighting!$W$21</f>
        <v>0</v>
      </c>
      <c r="M7101" s="14"/>
    </row>
    <row r="7102" spans="1:13" x14ac:dyDescent="0.45">
      <c r="A7102" s="32" t="str">
        <f>IF(Weighting!$P$22&gt;0,B7102,"")</f>
        <v/>
      </c>
      <c r="B7102">
        <f>Weighting!$C$22</f>
        <v>2.0264715439000001</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18</v>
      </c>
      <c r="I7102">
        <f t="shared" si="886"/>
        <v>0</v>
      </c>
      <c r="J7102">
        <f t="shared" si="887"/>
        <v>0</v>
      </c>
      <c r="K7102">
        <f>J7102*Weighting!$W$22</f>
        <v>0</v>
      </c>
      <c r="M7102" s="14"/>
    </row>
    <row r="7103" spans="1:13" x14ac:dyDescent="0.45">
      <c r="A7103" s="32" t="str">
        <f>IF(Weighting!$P$23&gt;0,B7103,"")</f>
        <v/>
      </c>
      <c r="B7103">
        <f>Weighting!$C$23</f>
        <v>2.1321463405999999</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18</v>
      </c>
      <c r="I7103">
        <f t="shared" si="886"/>
        <v>0</v>
      </c>
      <c r="J7103">
        <f t="shared" si="887"/>
        <v>0</v>
      </c>
      <c r="K7103">
        <f>J7103*Weighting!$W$23</f>
        <v>0</v>
      </c>
      <c r="M7103" s="14"/>
    </row>
    <row r="7104" spans="1:13" x14ac:dyDescent="0.45">
      <c r="A7104" s="32" t="str">
        <f>IF(Weighting!$P$24&gt;0,B7104,"")</f>
        <v/>
      </c>
      <c r="B7104">
        <f>Weighting!$C$24</f>
        <v>2.2378211372999997</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18</v>
      </c>
      <c r="I7104">
        <f t="shared" si="886"/>
        <v>0</v>
      </c>
      <c r="J7104">
        <f t="shared" si="887"/>
        <v>0</v>
      </c>
      <c r="K7104">
        <f>J7104*Weighting!$W$24</f>
        <v>0</v>
      </c>
      <c r="M7104" s="14"/>
    </row>
    <row r="7105" spans="1:25" x14ac:dyDescent="0.45">
      <c r="A7105" s="32" t="str">
        <f>IF(Weighting!$P$25&gt;0,B7105,"")</f>
        <v/>
      </c>
      <c r="B7105">
        <f>Weighting!$C$25</f>
        <v>2.3434959339999994</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18</v>
      </c>
      <c r="I7105">
        <f t="shared" si="886"/>
        <v>0</v>
      </c>
      <c r="J7105">
        <f t="shared" si="887"/>
        <v>0</v>
      </c>
      <c r="K7105">
        <f>J7105*Weighting!$W$25</f>
        <v>0</v>
      </c>
      <c r="M7105" s="14"/>
    </row>
    <row r="7106" spans="1:25" x14ac:dyDescent="0.45">
      <c r="O7106"/>
      <c r="P7106"/>
      <c r="Q7106"/>
      <c r="R7106"/>
    </row>
    <row r="7107" spans="1:25" ht="23.15" x14ac:dyDescent="0.6">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20</v>
      </c>
      <c r="N7107" s="27">
        <f>IF('Input and Summary Results'!$J$16="minimum",'Bin Analysis'!X7108/(M7107-1),'Bin Analysis'!Y7107/('Bin Analysis'!M7107-1))</f>
        <v>0</v>
      </c>
      <c r="O7107" s="27">
        <f>IF(M7107=FALSE,NA(),(VLOOKUP(1,C7110:K7129,4,FALSE))/(M7107-1))</f>
        <v>0.10526315789473684</v>
      </c>
      <c r="P7107" s="27">
        <f>IF(M7107=FALSE,NA(),SUM(J7110:J7129)/Weighting!$S$5)</f>
        <v>0.4</v>
      </c>
      <c r="Q7107" s="27">
        <f>IF(M7107=FALSE,NA(),SUM(K7110:K7129)/Weighting!$S$6)</f>
        <v>0.30434782608695654</v>
      </c>
      <c r="R7107" s="27">
        <f>IF(M7107=FALSE,NA(),(VLOOKUP(1,G7110:K7129,3,FALSE))/(M7107-1))</f>
        <v>0.84210526315789469</v>
      </c>
      <c r="S7107" s="22" t="str">
        <f>IF(M7107=FALSE,NA(),IF(SUM(J7110:J7129)=2,"yes","no"))</f>
        <v>no</v>
      </c>
      <c r="X7107" s="2" cm="2">
        <f t="array" ref="X7107:X7108">FREQUENCY(IF('Data Transformation'!$B$425:$B$6424='Bin Analysis'!L7107,'Data Transformation'!$G$425:$G$6424),'Data Transformation'!$U$11)</f>
        <v>19</v>
      </c>
      <c r="Y7107" s="2" cm="2">
        <f t="array" ref="Y7107:Y7108">FREQUENCY(IF('Data Transformation'!$B$425:$B$6424='Bin Analysis'!L7107,'Data Transformation'!$G$425:$G$6424),'Data Transformation'!$U$12)</f>
        <v>17</v>
      </c>
    </row>
    <row r="7108" spans="1:25" x14ac:dyDescent="0.45">
      <c r="A7108" s="14" t="s">
        <v>67</v>
      </c>
      <c r="B7108" t="s">
        <v>47</v>
      </c>
      <c r="C7108" t="s">
        <v>5</v>
      </c>
      <c r="D7108" t="s">
        <v>100</v>
      </c>
      <c r="E7108" t="s">
        <v>101</v>
      </c>
      <c r="F7108" t="s">
        <v>102</v>
      </c>
      <c r="G7108" t="s">
        <v>70</v>
      </c>
      <c r="H7108" t="s">
        <v>31</v>
      </c>
      <c r="I7108" t="s">
        <v>32</v>
      </c>
      <c r="J7108" t="s">
        <v>46</v>
      </c>
      <c r="K7108" s="14" t="s">
        <v>45</v>
      </c>
      <c r="M7108" s="14"/>
      <c r="X7108" s="2">
        <v>0</v>
      </c>
      <c r="Y7108" s="2">
        <v>2</v>
      </c>
    </row>
    <row r="7109" spans="1:25" x14ac:dyDescent="0.4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45">
      <c r="A7110" s="32">
        <f>IF(Weighting!$P$6&gt;0,B7110,"")</f>
        <v>0.3356747967</v>
      </c>
      <c r="B7110">
        <f>Weighting!$C$6</f>
        <v>0.3356747967</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16</v>
      </c>
      <c r="I7110">
        <f>H7110-H7109</f>
        <v>16</v>
      </c>
      <c r="J7110">
        <f>IF(I7110=0,0,1)</f>
        <v>1</v>
      </c>
      <c r="K7110">
        <f>J7110*Weighting!$W$6</f>
        <v>1</v>
      </c>
      <c r="M7110" s="14"/>
    </row>
    <row r="7111" spans="1:25" x14ac:dyDescent="0.45">
      <c r="A7111" s="32">
        <f>IF(Weighting!$P$7&gt;0,B7111,"")</f>
        <v>0.44134959340000002</v>
      </c>
      <c r="B7111">
        <f>Weighting!$C$7</f>
        <v>0.44134959340000002</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16</v>
      </c>
      <c r="I7111">
        <f t="shared" ref="I7111:I7129" si="889">H7111-H7110</f>
        <v>0</v>
      </c>
      <c r="J7111">
        <f>IF(I7111=0,0,1)</f>
        <v>0</v>
      </c>
      <c r="K7111">
        <f>J7111*Weighting!$W$7</f>
        <v>0</v>
      </c>
      <c r="M7111" s="14"/>
    </row>
    <row r="7112" spans="1:25" x14ac:dyDescent="0.45">
      <c r="A7112" s="32">
        <f>IF(Weighting!$P$8&gt;0,B7112,"")</f>
        <v>0.54702439010000004</v>
      </c>
      <c r="B7112">
        <f>Weighting!$C$8</f>
        <v>0.54702439010000004</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16</v>
      </c>
      <c r="I7112">
        <f t="shared" si="889"/>
        <v>0</v>
      </c>
      <c r="J7112">
        <f t="shared" ref="J7112:J7129" si="890">IF(I7112=0,0,1)</f>
        <v>0</v>
      </c>
      <c r="K7112">
        <f>J7112*Weighting!$W$8</f>
        <v>0</v>
      </c>
      <c r="M7112" s="14"/>
    </row>
    <row r="7113" spans="1:25" x14ac:dyDescent="0.45">
      <c r="A7113" s="32">
        <f>IF(Weighting!$P$9&gt;0,B7113,"")</f>
        <v>0.65269918680000005</v>
      </c>
      <c r="B7113" s="50">
        <f>Weighting!$C$9</f>
        <v>0.65269918680000005</v>
      </c>
      <c r="C7113">
        <f>Weighting!$F$9</f>
        <v>0</v>
      </c>
      <c r="D7113" t="b">
        <f>IF(C7113=1,'Data Transformation'!$G$3+0.5*'Data Transformation'!$W$25,IF(C7114=1,D7114-'Data Transformation'!$W$25,FALSE))</f>
        <v>0</v>
      </c>
      <c r="E7113" t="str">
        <f t="array" ref="E7113">IF(ISLOGICAL(D7113),"",FREQUENCY(IF('Data Transformation'!$B$425:$B$8425='Bin Analysis'!$B7107,'Data Transformation'!$G$425:$G$8425),D7113))</f>
        <v/>
      </c>
      <c r="F7113" t="str">
        <f t="shared" si="888"/>
        <v/>
      </c>
      <c r="G7113">
        <f>Weighting!$H$9</f>
        <v>0</v>
      </c>
      <c r="H7113">
        <f t="array" ref="H7113">FREQUENCY(IF('Data Transformation'!$B$4:$B$8425=B7107,'Data Transformation'!$G$4:$G$8425),'Bin Analysis'!$B7113)</f>
        <v>17</v>
      </c>
      <c r="I7113">
        <f t="shared" si="889"/>
        <v>1</v>
      </c>
      <c r="J7113">
        <f t="shared" si="890"/>
        <v>1</v>
      </c>
      <c r="K7113">
        <f>J7113*Weighting!$W$9</f>
        <v>3</v>
      </c>
      <c r="M7113" s="14"/>
    </row>
    <row r="7114" spans="1:25" x14ac:dyDescent="0.45">
      <c r="A7114" s="32">
        <f>IF(Weighting!$P$10&gt;0,B7114,"")</f>
        <v>0.75837398350000007</v>
      </c>
      <c r="B7114">
        <f>Weighting!$C$10</f>
        <v>0.75837398350000007</v>
      </c>
      <c r="C7114">
        <f>Weighting!$F$10</f>
        <v>0</v>
      </c>
      <c r="D7114" t="b">
        <f>IF(C7114=1,'Data Transformation'!$G$3+0.5*'Data Transformation'!$W$25,IF(C7115=1,D7115-'Data Transformation'!$W$25,FALSE))</f>
        <v>0</v>
      </c>
      <c r="E7114" t="str">
        <f t="array" ref="E7114">IF(ISLOGICAL(D7114),"",FREQUENCY(IF('Data Transformation'!$B$425:$B$8425='Bin Analysis'!$B7107,'Data Transformation'!$G$425:$G$8425),D7114))</f>
        <v/>
      </c>
      <c r="F7114" t="str">
        <f t="shared" si="888"/>
        <v/>
      </c>
      <c r="G7114">
        <f>Weighting!$H$10</f>
        <v>0</v>
      </c>
      <c r="H7114">
        <f t="array" ref="H7114">FREQUENCY(IF('Data Transformation'!$B$4:$B$8425=B7107,'Data Transformation'!$G$4:$G$8425),'Bin Analysis'!$B7114)</f>
        <v>17</v>
      </c>
      <c r="I7114">
        <f t="shared" si="889"/>
        <v>0</v>
      </c>
      <c r="J7114">
        <f t="shared" si="890"/>
        <v>0</v>
      </c>
      <c r="K7114">
        <f>J7114*Weighting!$W$10</f>
        <v>0</v>
      </c>
      <c r="M7114" s="14"/>
    </row>
    <row r="7115" spans="1:25" x14ac:dyDescent="0.45">
      <c r="A7115" s="32">
        <f>IF(Weighting!$P$11&gt;0,B7115,"")</f>
        <v>0.86404878020000009</v>
      </c>
      <c r="B7115">
        <f>Weighting!$C$11</f>
        <v>0.86404878020000009</v>
      </c>
      <c r="C7115">
        <f>Weighting!$F$11</f>
        <v>0</v>
      </c>
      <c r="D7115" t="b">
        <f>IF(C7115=1,'Data Transformation'!$G$3+0.5*'Data Transformation'!$W$25,IF(C7116=1,D7116-'Data Transformation'!$W$25,FALSE))</f>
        <v>0</v>
      </c>
      <c r="E7115" t="str">
        <f t="array" ref="E7115">IF(ISLOGICAL(D7115),"",FREQUENCY(IF('Data Transformation'!$B$425:$B$8425='Bin Analysis'!$B7107,'Data Transformation'!$G$425:$G$8425),D7115))</f>
        <v/>
      </c>
      <c r="F7115" t="str">
        <f t="shared" si="888"/>
        <v/>
      </c>
      <c r="G7115">
        <f>Weighting!$H$11</f>
        <v>0</v>
      </c>
      <c r="H7115">
        <f t="array" ref="H7115">FREQUENCY(IF('Data Transformation'!$B$4:$B$8425=B7107,'Data Transformation'!$G$4:$G$8425),'Bin Analysis'!$B7115)</f>
        <v>17</v>
      </c>
      <c r="I7115">
        <f t="shared" si="889"/>
        <v>0</v>
      </c>
      <c r="J7115">
        <f t="shared" si="890"/>
        <v>0</v>
      </c>
      <c r="K7115">
        <f>J7115*Weighting!$W$11</f>
        <v>0</v>
      </c>
      <c r="M7115" s="14"/>
    </row>
    <row r="7116" spans="1:25" x14ac:dyDescent="0.45">
      <c r="A7116" s="32">
        <f>IF(Weighting!$P$12&gt;0,B7116,"")</f>
        <v>0.96972357690000011</v>
      </c>
      <c r="B7116">
        <f>Weighting!$C$12</f>
        <v>0.96972357690000011</v>
      </c>
      <c r="C7116">
        <f>Weighting!$F$12</f>
        <v>0</v>
      </c>
      <c r="D7116">
        <f>IF(C7116=1,'Data Transformation'!$G$3+0.5*'Data Transformation'!$W$25,IF(C7117=1,D7117-'Data Transformation'!$W$25,FALSE))</f>
        <v>0.76999999999999991</v>
      </c>
      <c r="E7116">
        <f t="array" ref="E7116">IF(ISLOGICAL(D7116),"",FREQUENCY(IF('Data Transformation'!$B$425:$B$8425='Bin Analysis'!$B7107,'Data Transformation'!$G$425:$G$8425),D7116))</f>
        <v>17</v>
      </c>
      <c r="F7116" t="e">
        <f t="shared" si="888"/>
        <v>#VALUE!</v>
      </c>
      <c r="G7116">
        <f>Weighting!$H$12</f>
        <v>0</v>
      </c>
      <c r="H7116">
        <f t="array" ref="H7116">FREQUENCY(IF('Data Transformation'!$B$4:$B$8425=B7107,'Data Transformation'!$G$4:$G$8425),'Bin Analysis'!$B7116)</f>
        <v>18</v>
      </c>
      <c r="I7116">
        <f t="shared" si="889"/>
        <v>1</v>
      </c>
      <c r="J7116">
        <f t="shared" si="890"/>
        <v>1</v>
      </c>
      <c r="K7116">
        <f>J7116*Weighting!$W$12</f>
        <v>2</v>
      </c>
      <c r="M7116" s="14"/>
    </row>
    <row r="7117" spans="1:25" x14ac:dyDescent="0.45">
      <c r="A7117" s="32">
        <f>IF(Weighting!$P$13&gt;0,B7117,"")</f>
        <v>1.0753983736000001</v>
      </c>
      <c r="B7117">
        <f>Weighting!$C$13</f>
        <v>1.0753983736000001</v>
      </c>
      <c r="C7117">
        <f>Weighting!$F$13</f>
        <v>1</v>
      </c>
      <c r="D7117">
        <f>IF(C7117=1,'Data Transformation'!$G$3+0.5*'Data Transformation'!$W$25,IF(C7118=1,D7118-'Data Transformation'!$W$25,FALSE))</f>
        <v>1.17</v>
      </c>
      <c r="E7117">
        <f t="array" ref="E7117">IF(ISLOGICAL(D7117),"",FREQUENCY(IF('Data Transformation'!$B$425:$B$8425='Bin Analysis'!$B7107,'Data Transformation'!$G$425:$G$8425),D7117))</f>
        <v>19</v>
      </c>
      <c r="F7117">
        <f t="shared" si="888"/>
        <v>2</v>
      </c>
      <c r="G7117">
        <f>Weighting!$H$13</f>
        <v>0</v>
      </c>
      <c r="H7117">
        <f t="array" ref="H7117">FREQUENCY(IF('Data Transformation'!$B$4:$B$8425=B7107,'Data Transformation'!$G$4:$G$8425),'Bin Analysis'!$B7117)</f>
        <v>20</v>
      </c>
      <c r="I7117">
        <f t="shared" si="889"/>
        <v>2</v>
      </c>
      <c r="J7117">
        <f t="shared" si="890"/>
        <v>1</v>
      </c>
      <c r="K7117">
        <f>J7117*Weighting!$W$13</f>
        <v>1</v>
      </c>
      <c r="M7117" s="14"/>
    </row>
    <row r="7118" spans="1:25" x14ac:dyDescent="0.45">
      <c r="A7118" s="32">
        <f>IF(Weighting!$P$14&gt;0,B7118,"")</f>
        <v>1.1810731703000001</v>
      </c>
      <c r="B7118">
        <f>Weighting!$C$14</f>
        <v>1.1810731703000001</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20</v>
      </c>
      <c r="I7118">
        <f t="shared" si="889"/>
        <v>0</v>
      </c>
      <c r="J7118">
        <f t="shared" si="890"/>
        <v>0</v>
      </c>
      <c r="K7118">
        <f>J7118*Weighting!$W$14</f>
        <v>0</v>
      </c>
      <c r="M7118" s="14"/>
    </row>
    <row r="7119" spans="1:25" x14ac:dyDescent="0.45">
      <c r="A7119" s="32">
        <f>IF(Weighting!$P$15&gt;0,B7119,"")</f>
        <v>1.2867489670000001</v>
      </c>
      <c r="B7119">
        <f>Weighting!$C$15</f>
        <v>1.2867489670000001</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20</v>
      </c>
      <c r="I7119">
        <f t="shared" si="889"/>
        <v>0</v>
      </c>
      <c r="J7119">
        <f t="shared" si="890"/>
        <v>0</v>
      </c>
      <c r="K7119">
        <f>J7119*Weighting!$W$15</f>
        <v>0</v>
      </c>
      <c r="M7119" s="14"/>
    </row>
    <row r="7120" spans="1:25" x14ac:dyDescent="0.45">
      <c r="A7120" s="32" t="str">
        <f>IF(Weighting!$P$16&gt;0,B7120,"")</f>
        <v/>
      </c>
      <c r="B7120">
        <f>Weighting!$C$16</f>
        <v>1.3924227637000002</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20</v>
      </c>
      <c r="I7120">
        <f t="shared" si="889"/>
        <v>0</v>
      </c>
      <c r="J7120">
        <f t="shared" si="890"/>
        <v>0</v>
      </c>
      <c r="K7120">
        <f>J7120*Weighting!$W$16</f>
        <v>0</v>
      </c>
      <c r="M7120" s="14"/>
    </row>
    <row r="7121" spans="1:25" x14ac:dyDescent="0.45">
      <c r="A7121" s="32" t="str">
        <f>IF(Weighting!$P$17&gt;0,B7121,"")</f>
        <v/>
      </c>
      <c r="B7121">
        <f>Weighting!$C$17</f>
        <v>1.4980975604000002</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20</v>
      </c>
      <c r="I7121">
        <f t="shared" si="889"/>
        <v>0</v>
      </c>
      <c r="J7121">
        <f t="shared" si="890"/>
        <v>0</v>
      </c>
      <c r="K7121">
        <f>J7121*Weighting!$W$17</f>
        <v>0</v>
      </c>
      <c r="M7121" s="14"/>
    </row>
    <row r="7122" spans="1:25" x14ac:dyDescent="0.45">
      <c r="A7122" s="32" t="str">
        <f>IF(Weighting!$P$18&gt;0,B7122,"")</f>
        <v/>
      </c>
      <c r="B7122">
        <f>Weighting!$C$18</f>
        <v>1.6037723571000002</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20</v>
      </c>
      <c r="I7122">
        <f t="shared" si="889"/>
        <v>0</v>
      </c>
      <c r="J7122">
        <f t="shared" si="890"/>
        <v>0</v>
      </c>
      <c r="K7122">
        <f>J7122*Weighting!$W$18</f>
        <v>0</v>
      </c>
      <c r="M7122" s="14"/>
    </row>
    <row r="7123" spans="1:25" x14ac:dyDescent="0.45">
      <c r="A7123" s="32" t="str">
        <f>IF(Weighting!$P$19&gt;0,B7123,"")</f>
        <v/>
      </c>
      <c r="B7123">
        <f>Weighting!$C$19</f>
        <v>1.7094471538000002</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20</v>
      </c>
      <c r="I7123">
        <f t="shared" si="889"/>
        <v>0</v>
      </c>
      <c r="J7123">
        <f t="shared" si="890"/>
        <v>0</v>
      </c>
      <c r="K7123">
        <f>J7123*Weighting!$W$19</f>
        <v>0</v>
      </c>
      <c r="M7123" s="14"/>
    </row>
    <row r="7124" spans="1:25" x14ac:dyDescent="0.45">
      <c r="A7124" s="32" t="str">
        <f>IF(Weighting!$P$20&gt;0,B7124,"")</f>
        <v/>
      </c>
      <c r="B7124">
        <f>Weighting!$C$20</f>
        <v>1.8151219505000002</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20</v>
      </c>
      <c r="I7124">
        <f t="shared" si="889"/>
        <v>0</v>
      </c>
      <c r="J7124">
        <f t="shared" si="890"/>
        <v>0</v>
      </c>
      <c r="K7124">
        <f>J7124*Weighting!$W$20</f>
        <v>0</v>
      </c>
      <c r="M7124" s="14"/>
    </row>
    <row r="7125" spans="1:25" x14ac:dyDescent="0.45">
      <c r="A7125" s="32" t="str">
        <f>IF(Weighting!$P$21&gt;0,B7125,"")</f>
        <v/>
      </c>
      <c r="B7125">
        <f>Weighting!$C$21</f>
        <v>1.9207967472000003</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20</v>
      </c>
      <c r="I7125">
        <f t="shared" si="889"/>
        <v>0</v>
      </c>
      <c r="J7125">
        <f t="shared" si="890"/>
        <v>0</v>
      </c>
      <c r="K7125">
        <f>J7125*Weighting!$W$21</f>
        <v>0</v>
      </c>
      <c r="M7125" s="14"/>
    </row>
    <row r="7126" spans="1:25" x14ac:dyDescent="0.45">
      <c r="A7126" s="32" t="str">
        <f>IF(Weighting!$P$22&gt;0,B7126,"")</f>
        <v/>
      </c>
      <c r="B7126">
        <f>Weighting!$C$22</f>
        <v>2.0264715439000001</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20</v>
      </c>
      <c r="I7126">
        <f t="shared" si="889"/>
        <v>0</v>
      </c>
      <c r="J7126">
        <f t="shared" si="890"/>
        <v>0</v>
      </c>
      <c r="K7126">
        <f>J7126*Weighting!$W$22</f>
        <v>0</v>
      </c>
      <c r="M7126" s="14"/>
    </row>
    <row r="7127" spans="1:25" x14ac:dyDescent="0.45">
      <c r="A7127" s="32" t="str">
        <f>IF(Weighting!$P$23&gt;0,B7127,"")</f>
        <v/>
      </c>
      <c r="B7127">
        <f>Weighting!$C$23</f>
        <v>2.1321463405999999</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20</v>
      </c>
      <c r="I7127">
        <f t="shared" si="889"/>
        <v>0</v>
      </c>
      <c r="J7127">
        <f t="shared" si="890"/>
        <v>0</v>
      </c>
      <c r="K7127">
        <f>J7127*Weighting!$W$23</f>
        <v>0</v>
      </c>
      <c r="M7127" s="14"/>
    </row>
    <row r="7128" spans="1:25" x14ac:dyDescent="0.45">
      <c r="A7128" s="32" t="str">
        <f>IF(Weighting!$P$24&gt;0,B7128,"")</f>
        <v/>
      </c>
      <c r="B7128">
        <f>Weighting!$C$24</f>
        <v>2.2378211372999997</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20</v>
      </c>
      <c r="I7128">
        <f t="shared" si="889"/>
        <v>0</v>
      </c>
      <c r="J7128">
        <f t="shared" si="890"/>
        <v>0</v>
      </c>
      <c r="K7128">
        <f>J7128*Weighting!$W$24</f>
        <v>0</v>
      </c>
      <c r="M7128" s="14"/>
    </row>
    <row r="7129" spans="1:25" x14ac:dyDescent="0.45">
      <c r="A7129" s="32" t="str">
        <f>IF(Weighting!$P$25&gt;0,B7129,"")</f>
        <v/>
      </c>
      <c r="B7129">
        <f>Weighting!$C$25</f>
        <v>2.3434959339999994</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20</v>
      </c>
      <c r="I7129">
        <f t="shared" si="889"/>
        <v>0</v>
      </c>
      <c r="J7129">
        <f t="shared" si="890"/>
        <v>0</v>
      </c>
      <c r="K7129">
        <f>J7129*Weighting!$W$25</f>
        <v>0</v>
      </c>
      <c r="M7129" s="14"/>
    </row>
    <row r="7130" spans="1:25" x14ac:dyDescent="0.45">
      <c r="O7130"/>
      <c r="P7130"/>
      <c r="Q7130"/>
      <c r="R7130"/>
    </row>
    <row r="7131" spans="1:25" ht="23.15" x14ac:dyDescent="0.6">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19</v>
      </c>
      <c r="N7131" s="27">
        <f>IF('Input and Summary Results'!$J$16="minimum",'Bin Analysis'!X7132/(M7131-1),'Bin Analysis'!Y7131/('Bin Analysis'!M7131-1))</f>
        <v>0</v>
      </c>
      <c r="O7131" s="27">
        <f>IF(M7131=FALSE,NA(),(VLOOKUP(1,C7134:K7153,4,FALSE))/(M7131-1))</f>
        <v>0.88888888888888884</v>
      </c>
      <c r="P7131" s="27">
        <f>IF(M7131=FALSE,NA(),SUM(J7134:J7153)/Weighting!$S$5)</f>
        <v>0.6</v>
      </c>
      <c r="Q7131" s="27">
        <f>IF(M7131=FALSE,NA(),SUM(K7134:K7153)/Weighting!$S$6)</f>
        <v>0.52173913043478259</v>
      </c>
      <c r="R7131" s="27">
        <f>IF(M7131=FALSE,NA(),(VLOOKUP(1,G7134:K7153,3,FALSE))/(M7131-1))</f>
        <v>5.5555555555555552E-2</v>
      </c>
      <c r="S7131" s="22" t="str">
        <f>IF(M7131=FALSE,NA(),IF(SUM(J7134:J7153)=2,"yes","no"))</f>
        <v>no</v>
      </c>
      <c r="X7131" s="2" cm="2">
        <f t="array" ref="X7131:X7132">FREQUENCY(IF('Data Transformation'!$B$425:$B$6424='Bin Analysis'!L7131,'Data Transformation'!$G$425:$G$6424),'Data Transformation'!$U$11)</f>
        <v>18</v>
      </c>
      <c r="Y7131" s="2" cm="2">
        <f t="array" ref="Y7131:Y7132">FREQUENCY(IF('Data Transformation'!$B$425:$B$6424='Bin Analysis'!L7131,'Data Transformation'!$G$425:$G$6424),'Data Transformation'!$U$12)</f>
        <v>2</v>
      </c>
    </row>
    <row r="7132" spans="1:25" x14ac:dyDescent="0.45">
      <c r="A7132" s="14" t="s">
        <v>67</v>
      </c>
      <c r="B7132" t="s">
        <v>47</v>
      </c>
      <c r="C7132" t="s">
        <v>5</v>
      </c>
      <c r="D7132" t="s">
        <v>100</v>
      </c>
      <c r="E7132" t="s">
        <v>101</v>
      </c>
      <c r="F7132" t="s">
        <v>102</v>
      </c>
      <c r="G7132" t="s">
        <v>70</v>
      </c>
      <c r="H7132" t="s">
        <v>31</v>
      </c>
      <c r="I7132" t="s">
        <v>32</v>
      </c>
      <c r="J7132" t="s">
        <v>46</v>
      </c>
      <c r="K7132" s="14" t="s">
        <v>45</v>
      </c>
      <c r="M7132" s="14"/>
      <c r="X7132" s="2">
        <v>0</v>
      </c>
      <c r="Y7132" s="2">
        <v>16</v>
      </c>
    </row>
    <row r="7133" spans="1:25" x14ac:dyDescent="0.4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45">
      <c r="A7134" s="32">
        <f>IF(Weighting!$P$6&gt;0,B7134,"")</f>
        <v>0.3356747967</v>
      </c>
      <c r="B7134">
        <f>Weighting!$C$6</f>
        <v>0.3356747967</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45">
      <c r="A7135" s="32">
        <f>IF(Weighting!$P$7&gt;0,B7135,"")</f>
        <v>0.44134959340000002</v>
      </c>
      <c r="B7135">
        <f>Weighting!$C$7</f>
        <v>0.44134959340000002</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1</v>
      </c>
      <c r="I7135">
        <f t="shared" ref="I7135:I7153" si="892">H7135-H7134</f>
        <v>0</v>
      </c>
      <c r="J7135">
        <f>IF(I7135=0,0,1)</f>
        <v>0</v>
      </c>
      <c r="K7135">
        <f>J7135*Weighting!$W$7</f>
        <v>0</v>
      </c>
      <c r="M7135" s="14"/>
    </row>
    <row r="7136" spans="1:25" x14ac:dyDescent="0.45">
      <c r="A7136" s="32">
        <f>IF(Weighting!$P$8&gt;0,B7136,"")</f>
        <v>0.54702439010000004</v>
      </c>
      <c r="B7136">
        <f>Weighting!$C$8</f>
        <v>0.54702439010000004</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1</v>
      </c>
      <c r="I7136">
        <f t="shared" si="892"/>
        <v>0</v>
      </c>
      <c r="J7136">
        <f t="shared" ref="J7136:J7153" si="893">IF(I7136=0,0,1)</f>
        <v>0</v>
      </c>
      <c r="K7136">
        <f>J7136*Weighting!$W$8</f>
        <v>0</v>
      </c>
      <c r="M7136" s="14"/>
    </row>
    <row r="7137" spans="1:13" x14ac:dyDescent="0.45">
      <c r="A7137" s="32">
        <f>IF(Weighting!$P$9&gt;0,B7137,"")</f>
        <v>0.65269918680000005</v>
      </c>
      <c r="B7137" s="50">
        <f>Weighting!$C$9</f>
        <v>0.65269918680000005</v>
      </c>
      <c r="C7137">
        <f>Weighting!$F$9</f>
        <v>0</v>
      </c>
      <c r="D7137" t="b">
        <f>IF(C7137=1,'Data Transformation'!$G$3+0.5*'Data Transformation'!$W$25,IF(C7138=1,D7138-'Data Transformation'!$W$25,FALSE))</f>
        <v>0</v>
      </c>
      <c r="E7137" t="str">
        <f t="array" ref="E7137">IF(ISLOGICAL(D7137),"",FREQUENCY(IF('Data Transformation'!$B$425:$B$8425='Bin Analysis'!$B7131,'Data Transformation'!$G$425:$G$8425),D7137))</f>
        <v/>
      </c>
      <c r="F7137" t="str">
        <f t="shared" si="891"/>
        <v/>
      </c>
      <c r="G7137">
        <f>Weighting!$H$9</f>
        <v>0</v>
      </c>
      <c r="H7137">
        <f t="array" ref="H7137">FREQUENCY(IF('Data Transformation'!$B$4:$B$8425=B7131,'Data Transformation'!$G$4:$G$8425),'Bin Analysis'!$B7137)</f>
        <v>2</v>
      </c>
      <c r="I7137">
        <f t="shared" si="892"/>
        <v>1</v>
      </c>
      <c r="J7137">
        <f t="shared" si="893"/>
        <v>1</v>
      </c>
      <c r="K7137">
        <f>J7137*Weighting!$W$9</f>
        <v>3</v>
      </c>
      <c r="M7137" s="14"/>
    </row>
    <row r="7138" spans="1:13" x14ac:dyDescent="0.45">
      <c r="A7138" s="32">
        <f>IF(Weighting!$P$10&gt;0,B7138,"")</f>
        <v>0.75837398350000007</v>
      </c>
      <c r="B7138">
        <f>Weighting!$C$10</f>
        <v>0.75837398350000007</v>
      </c>
      <c r="C7138">
        <f>Weighting!$F$10</f>
        <v>0</v>
      </c>
      <c r="D7138" t="b">
        <f>IF(C7138=1,'Data Transformation'!$G$3+0.5*'Data Transformation'!$W$25,IF(C7139=1,D7139-'Data Transformation'!$W$25,FALSE))</f>
        <v>0</v>
      </c>
      <c r="E7138" t="str">
        <f t="array" ref="E7138">IF(ISLOGICAL(D7138),"",FREQUENCY(IF('Data Transformation'!$B$425:$B$8425='Bin Analysis'!$B7131,'Data Transformation'!$G$425:$G$8425),D7138))</f>
        <v/>
      </c>
      <c r="F7138" t="str">
        <f t="shared" si="891"/>
        <v/>
      </c>
      <c r="G7138">
        <f>Weighting!$H$10</f>
        <v>0</v>
      </c>
      <c r="H7138">
        <f t="array" ref="H7138">FREQUENCY(IF('Data Transformation'!$B$4:$B$8425=B7131,'Data Transformation'!$G$4:$G$8425),'Bin Analysis'!$B7138)</f>
        <v>2</v>
      </c>
      <c r="I7138">
        <f t="shared" si="892"/>
        <v>0</v>
      </c>
      <c r="J7138">
        <f t="shared" si="893"/>
        <v>0</v>
      </c>
      <c r="K7138">
        <f>J7138*Weighting!$W$10</f>
        <v>0</v>
      </c>
      <c r="M7138" s="14"/>
    </row>
    <row r="7139" spans="1:13" x14ac:dyDescent="0.45">
      <c r="A7139" s="32">
        <f>IF(Weighting!$P$11&gt;0,B7139,"")</f>
        <v>0.86404878020000009</v>
      </c>
      <c r="B7139">
        <f>Weighting!$C$11</f>
        <v>0.86404878020000009</v>
      </c>
      <c r="C7139">
        <f>Weighting!$F$11</f>
        <v>0</v>
      </c>
      <c r="D7139" t="b">
        <f>IF(C7139=1,'Data Transformation'!$G$3+0.5*'Data Transformation'!$W$25,IF(C7140=1,D7140-'Data Transformation'!$W$25,FALSE))</f>
        <v>0</v>
      </c>
      <c r="E7139" t="str">
        <f t="array" ref="E7139">IF(ISLOGICAL(D7139),"",FREQUENCY(IF('Data Transformation'!$B$425:$B$8425='Bin Analysis'!$B7131,'Data Transformation'!$G$425:$G$8425),D7139))</f>
        <v/>
      </c>
      <c r="F7139" t="str">
        <f t="shared" si="891"/>
        <v/>
      </c>
      <c r="G7139">
        <f>Weighting!$H$11</f>
        <v>0</v>
      </c>
      <c r="H7139">
        <f t="array" ref="H7139">FREQUENCY(IF('Data Transformation'!$B$4:$B$8425=B7131,'Data Transformation'!$G$4:$G$8425),'Bin Analysis'!$B7139)</f>
        <v>5</v>
      </c>
      <c r="I7139">
        <f t="shared" si="892"/>
        <v>3</v>
      </c>
      <c r="J7139">
        <f t="shared" si="893"/>
        <v>1</v>
      </c>
      <c r="K7139">
        <f>J7139*Weighting!$W$11</f>
        <v>3</v>
      </c>
      <c r="M7139" s="14"/>
    </row>
    <row r="7140" spans="1:13" x14ac:dyDescent="0.45">
      <c r="A7140" s="32">
        <f>IF(Weighting!$P$12&gt;0,B7140,"")</f>
        <v>0.96972357690000011</v>
      </c>
      <c r="B7140">
        <f>Weighting!$C$12</f>
        <v>0.96972357690000011</v>
      </c>
      <c r="C7140">
        <f>Weighting!$F$12</f>
        <v>0</v>
      </c>
      <c r="D7140">
        <f>IF(C7140=1,'Data Transformation'!$G$3+0.5*'Data Transformation'!$W$25,IF(C7141=1,D7141-'Data Transformation'!$W$25,FALSE))</f>
        <v>0.76999999999999991</v>
      </c>
      <c r="E7140">
        <f t="array" ref="E7140">IF(ISLOGICAL(D7140),"",FREQUENCY(IF('Data Transformation'!$B$425:$B$8425='Bin Analysis'!$B7131,'Data Transformation'!$G$425:$G$8425),D7140))</f>
        <v>2</v>
      </c>
      <c r="F7140" t="e">
        <f t="shared" si="891"/>
        <v>#VALUE!</v>
      </c>
      <c r="G7140">
        <f>Weighting!$H$12</f>
        <v>0</v>
      </c>
      <c r="H7140">
        <f t="array" ref="H7140">FREQUENCY(IF('Data Transformation'!$B$4:$B$8425=B7131,'Data Transformation'!$G$4:$G$8425),'Bin Analysis'!$B7140)</f>
        <v>12</v>
      </c>
      <c r="I7140">
        <f t="shared" si="892"/>
        <v>7</v>
      </c>
      <c r="J7140">
        <f t="shared" si="893"/>
        <v>1</v>
      </c>
      <c r="K7140">
        <f>J7140*Weighting!$W$12</f>
        <v>2</v>
      </c>
      <c r="M7140" s="14"/>
    </row>
    <row r="7141" spans="1:13" x14ac:dyDescent="0.45">
      <c r="A7141" s="32">
        <f>IF(Weighting!$P$13&gt;0,B7141,"")</f>
        <v>1.0753983736000001</v>
      </c>
      <c r="B7141">
        <f>Weighting!$C$13</f>
        <v>1.0753983736000001</v>
      </c>
      <c r="C7141">
        <f>Weighting!$F$13</f>
        <v>1</v>
      </c>
      <c r="D7141">
        <f>IF(C7141=1,'Data Transformation'!$G$3+0.5*'Data Transformation'!$W$25,IF(C7142=1,D7142-'Data Transformation'!$W$25,FALSE))</f>
        <v>1.17</v>
      </c>
      <c r="E7141">
        <f t="array" ref="E7141">IF(ISLOGICAL(D7141),"",FREQUENCY(IF('Data Transformation'!$B$425:$B$8425='Bin Analysis'!$B7131,'Data Transformation'!$G$425:$G$8425),D7141))</f>
        <v>18</v>
      </c>
      <c r="F7141">
        <f t="shared" si="891"/>
        <v>16</v>
      </c>
      <c r="G7141">
        <f>Weighting!$H$13</f>
        <v>0</v>
      </c>
      <c r="H7141">
        <f t="array" ref="H7141">FREQUENCY(IF('Data Transformation'!$B$4:$B$8425=B7131,'Data Transformation'!$G$4:$G$8425),'Bin Analysis'!$B7141)</f>
        <v>17</v>
      </c>
      <c r="I7141">
        <f t="shared" si="892"/>
        <v>5</v>
      </c>
      <c r="J7141">
        <f t="shared" si="893"/>
        <v>1</v>
      </c>
      <c r="K7141">
        <f>J7141*Weighting!$W$13</f>
        <v>1</v>
      </c>
      <c r="M7141" s="14"/>
    </row>
    <row r="7142" spans="1:13" x14ac:dyDescent="0.45">
      <c r="A7142" s="32">
        <f>IF(Weighting!$P$14&gt;0,B7142,"")</f>
        <v>1.1810731703000001</v>
      </c>
      <c r="B7142">
        <f>Weighting!$C$14</f>
        <v>1.1810731703000001</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19</v>
      </c>
      <c r="I7142">
        <f t="shared" si="892"/>
        <v>2</v>
      </c>
      <c r="J7142">
        <f t="shared" si="893"/>
        <v>1</v>
      </c>
      <c r="K7142">
        <f>J7142*Weighting!$W$14</f>
        <v>2</v>
      </c>
      <c r="M7142" s="14"/>
    </row>
    <row r="7143" spans="1:13" x14ac:dyDescent="0.45">
      <c r="A7143" s="32">
        <f>IF(Weighting!$P$15&gt;0,B7143,"")</f>
        <v>1.2867489670000001</v>
      </c>
      <c r="B7143">
        <f>Weighting!$C$15</f>
        <v>1.2867489670000001</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19</v>
      </c>
      <c r="I7143">
        <f t="shared" si="892"/>
        <v>0</v>
      </c>
      <c r="J7143">
        <f t="shared" si="893"/>
        <v>0</v>
      </c>
      <c r="K7143">
        <f>J7143*Weighting!$W$15</f>
        <v>0</v>
      </c>
      <c r="M7143" s="14"/>
    </row>
    <row r="7144" spans="1:13" x14ac:dyDescent="0.45">
      <c r="A7144" s="32" t="str">
        <f>IF(Weighting!$P$16&gt;0,B7144,"")</f>
        <v/>
      </c>
      <c r="B7144">
        <f>Weighting!$C$16</f>
        <v>1.3924227637000002</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19</v>
      </c>
      <c r="I7144">
        <f t="shared" si="892"/>
        <v>0</v>
      </c>
      <c r="J7144">
        <f t="shared" si="893"/>
        <v>0</v>
      </c>
      <c r="K7144">
        <f>J7144*Weighting!$W$16</f>
        <v>0</v>
      </c>
      <c r="M7144" s="14"/>
    </row>
    <row r="7145" spans="1:13" x14ac:dyDescent="0.45">
      <c r="A7145" s="32" t="str">
        <f>IF(Weighting!$P$17&gt;0,B7145,"")</f>
        <v/>
      </c>
      <c r="B7145">
        <f>Weighting!$C$17</f>
        <v>1.4980975604000002</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19</v>
      </c>
      <c r="I7145">
        <f t="shared" si="892"/>
        <v>0</v>
      </c>
      <c r="J7145">
        <f t="shared" si="893"/>
        <v>0</v>
      </c>
      <c r="K7145">
        <f>J7145*Weighting!$W$17</f>
        <v>0</v>
      </c>
      <c r="M7145" s="14"/>
    </row>
    <row r="7146" spans="1:13" x14ac:dyDescent="0.45">
      <c r="A7146" s="32" t="str">
        <f>IF(Weighting!$P$18&gt;0,B7146,"")</f>
        <v/>
      </c>
      <c r="B7146">
        <f>Weighting!$C$18</f>
        <v>1.6037723571000002</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19</v>
      </c>
      <c r="I7146">
        <f t="shared" si="892"/>
        <v>0</v>
      </c>
      <c r="J7146">
        <f t="shared" si="893"/>
        <v>0</v>
      </c>
      <c r="K7146">
        <f>J7146*Weighting!$W$18</f>
        <v>0</v>
      </c>
      <c r="M7146" s="14"/>
    </row>
    <row r="7147" spans="1:13" x14ac:dyDescent="0.45">
      <c r="A7147" s="32" t="str">
        <f>IF(Weighting!$P$19&gt;0,B7147,"")</f>
        <v/>
      </c>
      <c r="B7147">
        <f>Weighting!$C$19</f>
        <v>1.7094471538000002</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19</v>
      </c>
      <c r="I7147">
        <f t="shared" si="892"/>
        <v>0</v>
      </c>
      <c r="J7147">
        <f t="shared" si="893"/>
        <v>0</v>
      </c>
      <c r="K7147">
        <f>J7147*Weighting!$W$19</f>
        <v>0</v>
      </c>
      <c r="M7147" s="14"/>
    </row>
    <row r="7148" spans="1:13" x14ac:dyDescent="0.45">
      <c r="A7148" s="32" t="str">
        <f>IF(Weighting!$P$20&gt;0,B7148,"")</f>
        <v/>
      </c>
      <c r="B7148">
        <f>Weighting!$C$20</f>
        <v>1.8151219505000002</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19</v>
      </c>
      <c r="I7148">
        <f t="shared" si="892"/>
        <v>0</v>
      </c>
      <c r="J7148">
        <f t="shared" si="893"/>
        <v>0</v>
      </c>
      <c r="K7148">
        <f>J7148*Weighting!$W$20</f>
        <v>0</v>
      </c>
      <c r="M7148" s="14"/>
    </row>
    <row r="7149" spans="1:13" x14ac:dyDescent="0.45">
      <c r="A7149" s="32" t="str">
        <f>IF(Weighting!$P$21&gt;0,B7149,"")</f>
        <v/>
      </c>
      <c r="B7149">
        <f>Weighting!$C$21</f>
        <v>1.9207967472000003</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19</v>
      </c>
      <c r="I7149">
        <f t="shared" si="892"/>
        <v>0</v>
      </c>
      <c r="J7149">
        <f t="shared" si="893"/>
        <v>0</v>
      </c>
      <c r="K7149">
        <f>J7149*Weighting!$W$21</f>
        <v>0</v>
      </c>
      <c r="M7149" s="14"/>
    </row>
    <row r="7150" spans="1:13" x14ac:dyDescent="0.45">
      <c r="A7150" s="32" t="str">
        <f>IF(Weighting!$P$22&gt;0,B7150,"")</f>
        <v/>
      </c>
      <c r="B7150">
        <f>Weighting!$C$22</f>
        <v>2.0264715439000001</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19</v>
      </c>
      <c r="I7150">
        <f t="shared" si="892"/>
        <v>0</v>
      </c>
      <c r="J7150">
        <f t="shared" si="893"/>
        <v>0</v>
      </c>
      <c r="K7150">
        <f>J7150*Weighting!$W$22</f>
        <v>0</v>
      </c>
      <c r="M7150" s="14"/>
    </row>
    <row r="7151" spans="1:13" x14ac:dyDescent="0.45">
      <c r="A7151" s="32" t="str">
        <f>IF(Weighting!$P$23&gt;0,B7151,"")</f>
        <v/>
      </c>
      <c r="B7151">
        <f>Weighting!$C$23</f>
        <v>2.1321463405999999</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19</v>
      </c>
      <c r="I7151">
        <f t="shared" si="892"/>
        <v>0</v>
      </c>
      <c r="J7151">
        <f t="shared" si="893"/>
        <v>0</v>
      </c>
      <c r="K7151">
        <f>J7151*Weighting!$W$23</f>
        <v>0</v>
      </c>
      <c r="M7151" s="14"/>
    </row>
    <row r="7152" spans="1:13" x14ac:dyDescent="0.45">
      <c r="A7152" s="32" t="str">
        <f>IF(Weighting!$P$24&gt;0,B7152,"")</f>
        <v/>
      </c>
      <c r="B7152">
        <f>Weighting!$C$24</f>
        <v>2.2378211372999997</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19</v>
      </c>
      <c r="I7152">
        <f t="shared" si="892"/>
        <v>0</v>
      </c>
      <c r="J7152">
        <f t="shared" si="893"/>
        <v>0</v>
      </c>
      <c r="K7152">
        <f>J7152*Weighting!$W$24</f>
        <v>0</v>
      </c>
      <c r="M7152" s="14"/>
    </row>
    <row r="7153" spans="1:25" x14ac:dyDescent="0.45">
      <c r="A7153" s="32" t="str">
        <f>IF(Weighting!$P$25&gt;0,B7153,"")</f>
        <v/>
      </c>
      <c r="B7153">
        <f>Weighting!$C$25</f>
        <v>2.3434959339999994</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19</v>
      </c>
      <c r="I7153">
        <f t="shared" si="892"/>
        <v>0</v>
      </c>
      <c r="J7153">
        <f t="shared" si="893"/>
        <v>0</v>
      </c>
      <c r="K7153">
        <f>J7153*Weighting!$W$25</f>
        <v>0</v>
      </c>
      <c r="M7153" s="14"/>
    </row>
    <row r="7154" spans="1:25" x14ac:dyDescent="0.45">
      <c r="O7154"/>
      <c r="P7154"/>
      <c r="Q7154"/>
      <c r="R7154"/>
    </row>
    <row r="7155" spans="1:25" ht="23.15" x14ac:dyDescent="0.6">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20</v>
      </c>
      <c r="N7155" s="27">
        <f>IF('Input and Summary Results'!$J$16="minimum",'Bin Analysis'!X7156/(M7155-1),'Bin Analysis'!Y7155/('Bin Analysis'!M7155-1))</f>
        <v>0</v>
      </c>
      <c r="O7155" s="27">
        <f>IF(M7155=FALSE,NA(),(VLOOKUP(1,C7158:K7177,4,FALSE))/(M7155-1))</f>
        <v>0</v>
      </c>
      <c r="P7155" s="27">
        <f>IF(M7155=FALSE,NA(),SUM(J7158:J7177)/Weighting!$S$5)</f>
        <v>0.4</v>
      </c>
      <c r="Q7155" s="27">
        <f>IF(M7155=FALSE,NA(),SUM(K7158:K7177)/Weighting!$S$6)</f>
        <v>0.30434782608695654</v>
      </c>
      <c r="R7155" s="27">
        <f>IF(M7155=FALSE,NA(),(VLOOKUP(1,G7158:K7177,3,FALSE))/(M7155-1))</f>
        <v>0.89473684210526316</v>
      </c>
      <c r="S7155" s="22" t="str">
        <f>IF(M7155=FALSE,NA(),IF(SUM(J7158:J7177)=2,"yes","no"))</f>
        <v>no</v>
      </c>
      <c r="X7155" s="2" cm="2">
        <f t="array" ref="X7155:X7156">FREQUENCY(IF('Data Transformation'!$B$425:$B$6424='Bin Analysis'!L7155,'Data Transformation'!$G$425:$G$6424),'Data Transformation'!$U$11)</f>
        <v>19</v>
      </c>
      <c r="Y7155" s="2" cm="2">
        <f t="array" ref="Y7155:Y7156">FREQUENCY(IF('Data Transformation'!$B$425:$B$6424='Bin Analysis'!L7155,'Data Transformation'!$G$425:$G$6424),'Data Transformation'!$U$12)</f>
        <v>19</v>
      </c>
    </row>
    <row r="7156" spans="1:25" x14ac:dyDescent="0.45">
      <c r="A7156" s="14" t="s">
        <v>67</v>
      </c>
      <c r="B7156" t="s">
        <v>47</v>
      </c>
      <c r="C7156" t="s">
        <v>5</v>
      </c>
      <c r="D7156" t="s">
        <v>100</v>
      </c>
      <c r="E7156" t="s">
        <v>101</v>
      </c>
      <c r="F7156" t="s">
        <v>102</v>
      </c>
      <c r="G7156" t="s">
        <v>70</v>
      </c>
      <c r="H7156" t="s">
        <v>31</v>
      </c>
      <c r="I7156" t="s">
        <v>32</v>
      </c>
      <c r="J7156" t="s">
        <v>46</v>
      </c>
      <c r="K7156" s="14" t="s">
        <v>45</v>
      </c>
      <c r="M7156" s="14"/>
      <c r="X7156" s="2">
        <v>0</v>
      </c>
      <c r="Y7156" s="2">
        <v>0</v>
      </c>
    </row>
    <row r="7157" spans="1:25" x14ac:dyDescent="0.4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45">
      <c r="A7158" s="32">
        <f>IF(Weighting!$P$6&gt;0,B7158,"")</f>
        <v>0.3356747967</v>
      </c>
      <c r="B7158">
        <f>Weighting!$C$6</f>
        <v>0.3356747967</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17</v>
      </c>
      <c r="I7158">
        <f>H7158-H7157</f>
        <v>17</v>
      </c>
      <c r="J7158">
        <f>IF(I7158=0,0,1)</f>
        <v>1</v>
      </c>
      <c r="K7158">
        <f>J7158*Weighting!$W$6</f>
        <v>1</v>
      </c>
      <c r="M7158" s="14"/>
    </row>
    <row r="7159" spans="1:25" x14ac:dyDescent="0.45">
      <c r="A7159" s="32">
        <f>IF(Weighting!$P$7&gt;0,B7159,"")</f>
        <v>0.44134959340000002</v>
      </c>
      <c r="B7159">
        <f>Weighting!$C$7</f>
        <v>0.44134959340000002</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18</v>
      </c>
      <c r="I7159">
        <f t="shared" ref="I7159:I7177" si="895">H7159-H7158</f>
        <v>1</v>
      </c>
      <c r="J7159">
        <f>IF(I7159=0,0,1)</f>
        <v>1</v>
      </c>
      <c r="K7159">
        <f>J7159*Weighting!$W$7</f>
        <v>2</v>
      </c>
      <c r="M7159" s="14"/>
    </row>
    <row r="7160" spans="1:25" x14ac:dyDescent="0.45">
      <c r="A7160" s="32">
        <f>IF(Weighting!$P$8&gt;0,B7160,"")</f>
        <v>0.54702439010000004</v>
      </c>
      <c r="B7160">
        <f>Weighting!$C$8</f>
        <v>0.54702439010000004</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18</v>
      </c>
      <c r="I7160">
        <f t="shared" si="895"/>
        <v>0</v>
      </c>
      <c r="J7160">
        <f t="shared" ref="J7160:J7177" si="896">IF(I7160=0,0,1)</f>
        <v>0</v>
      </c>
      <c r="K7160">
        <f>J7160*Weighting!$W$8</f>
        <v>0</v>
      </c>
      <c r="M7160" s="14"/>
    </row>
    <row r="7161" spans="1:25" x14ac:dyDescent="0.45">
      <c r="A7161" s="32">
        <f>IF(Weighting!$P$9&gt;0,B7161,"")</f>
        <v>0.65269918680000005</v>
      </c>
      <c r="B7161" s="50">
        <f>Weighting!$C$9</f>
        <v>0.65269918680000005</v>
      </c>
      <c r="C7161">
        <f>Weighting!$F$9</f>
        <v>0</v>
      </c>
      <c r="D7161" t="b">
        <f>IF(C7161=1,'Data Transformation'!$G$3+0.5*'Data Transformation'!$W$25,IF(C7162=1,D7162-'Data Transformation'!$W$25,FALSE))</f>
        <v>0</v>
      </c>
      <c r="E7161" t="str">
        <f t="array" ref="E7161">IF(ISLOGICAL(D7161),"",FREQUENCY(IF('Data Transformation'!$B$425:$B$8425='Bin Analysis'!$B7155,'Data Transformation'!$G$425:$G$8425),D7161))</f>
        <v/>
      </c>
      <c r="F7161" t="str">
        <f t="shared" si="894"/>
        <v/>
      </c>
      <c r="G7161">
        <f>Weighting!$H$9</f>
        <v>0</v>
      </c>
      <c r="H7161">
        <f t="array" ref="H7161">FREQUENCY(IF('Data Transformation'!$B$4:$B$8425=B7155,'Data Transformation'!$G$4:$G$8425),'Bin Analysis'!$B7161)</f>
        <v>19</v>
      </c>
      <c r="I7161">
        <f t="shared" si="895"/>
        <v>1</v>
      </c>
      <c r="J7161">
        <f t="shared" si="896"/>
        <v>1</v>
      </c>
      <c r="K7161">
        <f>J7161*Weighting!$W$9</f>
        <v>3</v>
      </c>
      <c r="M7161" s="14"/>
    </row>
    <row r="7162" spans="1:25" x14ac:dyDescent="0.45">
      <c r="A7162" s="32">
        <f>IF(Weighting!$P$10&gt;0,B7162,"")</f>
        <v>0.75837398350000007</v>
      </c>
      <c r="B7162">
        <f>Weighting!$C$10</f>
        <v>0.75837398350000007</v>
      </c>
      <c r="C7162">
        <f>Weighting!$F$10</f>
        <v>0</v>
      </c>
      <c r="D7162" t="b">
        <f>IF(C7162=1,'Data Transformation'!$G$3+0.5*'Data Transformation'!$W$25,IF(C7163=1,D7163-'Data Transformation'!$W$25,FALSE))</f>
        <v>0</v>
      </c>
      <c r="E7162" t="str">
        <f t="array" ref="E7162">IF(ISLOGICAL(D7162),"",FREQUENCY(IF('Data Transformation'!$B$425:$B$8425='Bin Analysis'!$B7155,'Data Transformation'!$G$425:$G$8425),D7162))</f>
        <v/>
      </c>
      <c r="F7162" t="str">
        <f t="shared" si="894"/>
        <v/>
      </c>
      <c r="G7162">
        <f>Weighting!$H$10</f>
        <v>0</v>
      </c>
      <c r="H7162">
        <f t="array" ref="H7162">FREQUENCY(IF('Data Transformation'!$B$4:$B$8425=B7155,'Data Transformation'!$G$4:$G$8425),'Bin Analysis'!$B7162)</f>
        <v>19</v>
      </c>
      <c r="I7162">
        <f t="shared" si="895"/>
        <v>0</v>
      </c>
      <c r="J7162">
        <f t="shared" si="896"/>
        <v>0</v>
      </c>
      <c r="K7162">
        <f>J7162*Weighting!$W$10</f>
        <v>0</v>
      </c>
      <c r="M7162" s="14"/>
    </row>
    <row r="7163" spans="1:25" x14ac:dyDescent="0.45">
      <c r="A7163" s="32">
        <f>IF(Weighting!$P$11&gt;0,B7163,"")</f>
        <v>0.86404878020000009</v>
      </c>
      <c r="B7163">
        <f>Weighting!$C$11</f>
        <v>0.86404878020000009</v>
      </c>
      <c r="C7163">
        <f>Weighting!$F$11</f>
        <v>0</v>
      </c>
      <c r="D7163" t="b">
        <f>IF(C7163=1,'Data Transformation'!$G$3+0.5*'Data Transformation'!$W$25,IF(C7164=1,D7164-'Data Transformation'!$W$25,FALSE))</f>
        <v>0</v>
      </c>
      <c r="E7163" t="str">
        <f t="array" ref="E7163">IF(ISLOGICAL(D7163),"",FREQUENCY(IF('Data Transformation'!$B$425:$B$8425='Bin Analysis'!$B7155,'Data Transformation'!$G$425:$G$8425),D7163))</f>
        <v/>
      </c>
      <c r="F7163" t="str">
        <f t="shared" si="894"/>
        <v/>
      </c>
      <c r="G7163">
        <f>Weighting!$H$11</f>
        <v>0</v>
      </c>
      <c r="H7163">
        <f t="array" ref="H7163">FREQUENCY(IF('Data Transformation'!$B$4:$B$8425=B7155,'Data Transformation'!$G$4:$G$8425),'Bin Analysis'!$B7163)</f>
        <v>19</v>
      </c>
      <c r="I7163">
        <f t="shared" si="895"/>
        <v>0</v>
      </c>
      <c r="J7163">
        <f t="shared" si="896"/>
        <v>0</v>
      </c>
      <c r="K7163">
        <f>J7163*Weighting!$W$11</f>
        <v>0</v>
      </c>
      <c r="M7163" s="14"/>
    </row>
    <row r="7164" spans="1:25" x14ac:dyDescent="0.45">
      <c r="A7164" s="32">
        <f>IF(Weighting!$P$12&gt;0,B7164,"")</f>
        <v>0.96972357690000011</v>
      </c>
      <c r="B7164">
        <f>Weighting!$C$12</f>
        <v>0.96972357690000011</v>
      </c>
      <c r="C7164">
        <f>Weighting!$F$12</f>
        <v>0</v>
      </c>
      <c r="D7164">
        <f>IF(C7164=1,'Data Transformation'!$G$3+0.5*'Data Transformation'!$W$25,IF(C7165=1,D7165-'Data Transformation'!$W$25,FALSE))</f>
        <v>0.76999999999999991</v>
      </c>
      <c r="E7164">
        <f t="array" ref="E7164">IF(ISLOGICAL(D7164),"",FREQUENCY(IF('Data Transformation'!$B$425:$B$8425='Bin Analysis'!$B7155,'Data Transformation'!$G$425:$G$8425),D7164))</f>
        <v>19</v>
      </c>
      <c r="F7164" t="e">
        <f t="shared" si="894"/>
        <v>#VALUE!</v>
      </c>
      <c r="G7164">
        <f>Weighting!$H$12</f>
        <v>0</v>
      </c>
      <c r="H7164">
        <f t="array" ref="H7164">FREQUENCY(IF('Data Transformation'!$B$4:$B$8425=B7155,'Data Transformation'!$G$4:$G$8425),'Bin Analysis'!$B7164)</f>
        <v>19</v>
      </c>
      <c r="I7164">
        <f t="shared" si="895"/>
        <v>0</v>
      </c>
      <c r="J7164">
        <f t="shared" si="896"/>
        <v>0</v>
      </c>
      <c r="K7164">
        <f>J7164*Weighting!$W$12</f>
        <v>0</v>
      </c>
      <c r="M7164" s="14"/>
    </row>
    <row r="7165" spans="1:25" x14ac:dyDescent="0.45">
      <c r="A7165" s="32">
        <f>IF(Weighting!$P$13&gt;0,B7165,"")</f>
        <v>1.0753983736000001</v>
      </c>
      <c r="B7165">
        <f>Weighting!$C$13</f>
        <v>1.0753983736000001</v>
      </c>
      <c r="C7165">
        <f>Weighting!$F$13</f>
        <v>1</v>
      </c>
      <c r="D7165">
        <f>IF(C7165=1,'Data Transformation'!$G$3+0.5*'Data Transformation'!$W$25,IF(C7166=1,D7166-'Data Transformation'!$W$25,FALSE))</f>
        <v>1.17</v>
      </c>
      <c r="E7165">
        <f t="array" ref="E7165">IF(ISLOGICAL(D7165),"",FREQUENCY(IF('Data Transformation'!$B$425:$B$8425='Bin Analysis'!$B7155,'Data Transformation'!$G$425:$G$8425),D7165))</f>
        <v>19</v>
      </c>
      <c r="F7165">
        <f t="shared" si="894"/>
        <v>0</v>
      </c>
      <c r="G7165">
        <f>Weighting!$H$13</f>
        <v>0</v>
      </c>
      <c r="H7165">
        <f t="array" ref="H7165">FREQUENCY(IF('Data Transformation'!$B$4:$B$8425=B7155,'Data Transformation'!$G$4:$G$8425),'Bin Analysis'!$B7165)</f>
        <v>20</v>
      </c>
      <c r="I7165">
        <f t="shared" si="895"/>
        <v>1</v>
      </c>
      <c r="J7165">
        <f t="shared" si="896"/>
        <v>1</v>
      </c>
      <c r="K7165">
        <f>J7165*Weighting!$W$13</f>
        <v>1</v>
      </c>
      <c r="M7165" s="14"/>
    </row>
    <row r="7166" spans="1:25" x14ac:dyDescent="0.45">
      <c r="A7166" s="32">
        <f>IF(Weighting!$P$14&gt;0,B7166,"")</f>
        <v>1.1810731703000001</v>
      </c>
      <c r="B7166">
        <f>Weighting!$C$14</f>
        <v>1.1810731703000001</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20</v>
      </c>
      <c r="I7166">
        <f t="shared" si="895"/>
        <v>0</v>
      </c>
      <c r="J7166">
        <f t="shared" si="896"/>
        <v>0</v>
      </c>
      <c r="K7166">
        <f>J7166*Weighting!$W$14</f>
        <v>0</v>
      </c>
      <c r="M7166" s="14"/>
    </row>
    <row r="7167" spans="1:25" x14ac:dyDescent="0.45">
      <c r="A7167" s="32">
        <f>IF(Weighting!$P$15&gt;0,B7167,"")</f>
        <v>1.2867489670000001</v>
      </c>
      <c r="B7167">
        <f>Weighting!$C$15</f>
        <v>1.2867489670000001</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20</v>
      </c>
      <c r="I7167">
        <f t="shared" si="895"/>
        <v>0</v>
      </c>
      <c r="J7167">
        <f t="shared" si="896"/>
        <v>0</v>
      </c>
      <c r="K7167">
        <f>J7167*Weighting!$W$15</f>
        <v>0</v>
      </c>
      <c r="M7167" s="14"/>
    </row>
    <row r="7168" spans="1:25" x14ac:dyDescent="0.45">
      <c r="A7168" s="32" t="str">
        <f>IF(Weighting!$P$16&gt;0,B7168,"")</f>
        <v/>
      </c>
      <c r="B7168">
        <f>Weighting!$C$16</f>
        <v>1.3924227637000002</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20</v>
      </c>
      <c r="I7168">
        <f t="shared" si="895"/>
        <v>0</v>
      </c>
      <c r="J7168">
        <f t="shared" si="896"/>
        <v>0</v>
      </c>
      <c r="K7168">
        <f>J7168*Weighting!$W$16</f>
        <v>0</v>
      </c>
      <c r="M7168" s="14"/>
    </row>
    <row r="7169" spans="1:25" x14ac:dyDescent="0.45">
      <c r="A7169" s="32" t="str">
        <f>IF(Weighting!$P$17&gt;0,B7169,"")</f>
        <v/>
      </c>
      <c r="B7169">
        <f>Weighting!$C$17</f>
        <v>1.4980975604000002</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20</v>
      </c>
      <c r="I7169">
        <f t="shared" si="895"/>
        <v>0</v>
      </c>
      <c r="J7169">
        <f t="shared" si="896"/>
        <v>0</v>
      </c>
      <c r="K7169">
        <f>J7169*Weighting!$W$17</f>
        <v>0</v>
      </c>
      <c r="M7169" s="14"/>
    </row>
    <row r="7170" spans="1:25" x14ac:dyDescent="0.45">
      <c r="A7170" s="32" t="str">
        <f>IF(Weighting!$P$18&gt;0,B7170,"")</f>
        <v/>
      </c>
      <c r="B7170">
        <f>Weighting!$C$18</f>
        <v>1.6037723571000002</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20</v>
      </c>
      <c r="I7170">
        <f t="shared" si="895"/>
        <v>0</v>
      </c>
      <c r="J7170">
        <f t="shared" si="896"/>
        <v>0</v>
      </c>
      <c r="K7170">
        <f>J7170*Weighting!$W$18</f>
        <v>0</v>
      </c>
      <c r="M7170" s="14"/>
    </row>
    <row r="7171" spans="1:25" x14ac:dyDescent="0.45">
      <c r="A7171" s="32" t="str">
        <f>IF(Weighting!$P$19&gt;0,B7171,"")</f>
        <v/>
      </c>
      <c r="B7171">
        <f>Weighting!$C$19</f>
        <v>1.7094471538000002</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20</v>
      </c>
      <c r="I7171">
        <f t="shared" si="895"/>
        <v>0</v>
      </c>
      <c r="J7171">
        <f t="shared" si="896"/>
        <v>0</v>
      </c>
      <c r="K7171">
        <f>J7171*Weighting!$W$19</f>
        <v>0</v>
      </c>
      <c r="M7171" s="14"/>
    </row>
    <row r="7172" spans="1:25" x14ac:dyDescent="0.45">
      <c r="A7172" s="32" t="str">
        <f>IF(Weighting!$P$20&gt;0,B7172,"")</f>
        <v/>
      </c>
      <c r="B7172">
        <f>Weighting!$C$20</f>
        <v>1.8151219505000002</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20</v>
      </c>
      <c r="I7172">
        <f t="shared" si="895"/>
        <v>0</v>
      </c>
      <c r="J7172">
        <f t="shared" si="896"/>
        <v>0</v>
      </c>
      <c r="K7172">
        <f>J7172*Weighting!$W$20</f>
        <v>0</v>
      </c>
      <c r="M7172" s="14"/>
    </row>
    <row r="7173" spans="1:25" x14ac:dyDescent="0.45">
      <c r="A7173" s="32" t="str">
        <f>IF(Weighting!$P$21&gt;0,B7173,"")</f>
        <v/>
      </c>
      <c r="B7173">
        <f>Weighting!$C$21</f>
        <v>1.9207967472000003</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20</v>
      </c>
      <c r="I7173">
        <f t="shared" si="895"/>
        <v>0</v>
      </c>
      <c r="J7173">
        <f t="shared" si="896"/>
        <v>0</v>
      </c>
      <c r="K7173">
        <f>J7173*Weighting!$W$21</f>
        <v>0</v>
      </c>
      <c r="M7173" s="14"/>
    </row>
    <row r="7174" spans="1:25" x14ac:dyDescent="0.45">
      <c r="A7174" s="32" t="str">
        <f>IF(Weighting!$P$22&gt;0,B7174,"")</f>
        <v/>
      </c>
      <c r="B7174">
        <f>Weighting!$C$22</f>
        <v>2.0264715439000001</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20</v>
      </c>
      <c r="I7174">
        <f t="shared" si="895"/>
        <v>0</v>
      </c>
      <c r="J7174">
        <f t="shared" si="896"/>
        <v>0</v>
      </c>
      <c r="K7174">
        <f>J7174*Weighting!$W$22</f>
        <v>0</v>
      </c>
      <c r="M7174" s="14"/>
    </row>
    <row r="7175" spans="1:25" x14ac:dyDescent="0.45">
      <c r="A7175" s="32" t="str">
        <f>IF(Weighting!$P$23&gt;0,B7175,"")</f>
        <v/>
      </c>
      <c r="B7175">
        <f>Weighting!$C$23</f>
        <v>2.1321463405999999</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20</v>
      </c>
      <c r="I7175">
        <f t="shared" si="895"/>
        <v>0</v>
      </c>
      <c r="J7175">
        <f t="shared" si="896"/>
        <v>0</v>
      </c>
      <c r="K7175">
        <f>J7175*Weighting!$W$23</f>
        <v>0</v>
      </c>
      <c r="M7175" s="14"/>
    </row>
    <row r="7176" spans="1:25" x14ac:dyDescent="0.45">
      <c r="A7176" s="32" t="str">
        <f>IF(Weighting!$P$24&gt;0,B7176,"")</f>
        <v/>
      </c>
      <c r="B7176">
        <f>Weighting!$C$24</f>
        <v>2.2378211372999997</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20</v>
      </c>
      <c r="I7176">
        <f t="shared" si="895"/>
        <v>0</v>
      </c>
      <c r="J7176">
        <f t="shared" si="896"/>
        <v>0</v>
      </c>
      <c r="K7176">
        <f>J7176*Weighting!$W$24</f>
        <v>0</v>
      </c>
      <c r="M7176" s="14"/>
    </row>
    <row r="7177" spans="1:25" x14ac:dyDescent="0.45">
      <c r="A7177" s="32" t="str">
        <f>IF(Weighting!$P$25&gt;0,B7177,"")</f>
        <v/>
      </c>
      <c r="B7177">
        <f>Weighting!$C$25</f>
        <v>2.3434959339999994</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20</v>
      </c>
      <c r="I7177">
        <f t="shared" si="895"/>
        <v>0</v>
      </c>
      <c r="J7177">
        <f t="shared" si="896"/>
        <v>0</v>
      </c>
      <c r="K7177">
        <f>J7177*Weighting!$W$25</f>
        <v>0</v>
      </c>
      <c r="M7177" s="14"/>
    </row>
    <row r="7178" spans="1:25" x14ac:dyDescent="0.45">
      <c r="O7178"/>
      <c r="P7178"/>
      <c r="Q7178"/>
      <c r="R7178"/>
    </row>
    <row r="7179" spans="1:25" ht="23.15" x14ac:dyDescent="0.6">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17</v>
      </c>
      <c r="N7179" s="27">
        <f>IF('Input and Summary Results'!$J$16="minimum",'Bin Analysis'!X7180/(M7179-1),'Bin Analysis'!Y7179/('Bin Analysis'!M7179-1))</f>
        <v>6.25E-2</v>
      </c>
      <c r="O7179" s="27">
        <f>IF(M7179=FALSE,NA(),(VLOOKUP(1,C7182:K7201,4,FALSE))/(M7179-1))</f>
        <v>0.75</v>
      </c>
      <c r="P7179" s="27">
        <f>IF(M7179=FALSE,NA(),SUM(J7182:J7201)/Weighting!$S$5)</f>
        <v>0.6</v>
      </c>
      <c r="Q7179" s="27">
        <f>IF(M7179=FALSE,NA(),SUM(K7182:K7201)/Weighting!$S$6)</f>
        <v>0.56521739130434778</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15</v>
      </c>
      <c r="Y7179" s="2" cm="2">
        <f t="array" ref="Y7179:Y7180">FREQUENCY(IF('Data Transformation'!$B$425:$B$6424='Bin Analysis'!L7179,'Data Transformation'!$G$425:$G$6424),'Data Transformation'!$U$12)</f>
        <v>3</v>
      </c>
    </row>
    <row r="7180" spans="1:25" x14ac:dyDescent="0.45">
      <c r="A7180" s="14" t="s">
        <v>67</v>
      </c>
      <c r="B7180" t="s">
        <v>47</v>
      </c>
      <c r="C7180" t="s">
        <v>5</v>
      </c>
      <c r="D7180" t="s">
        <v>100</v>
      </c>
      <c r="E7180" t="s">
        <v>101</v>
      </c>
      <c r="F7180" t="s">
        <v>102</v>
      </c>
      <c r="G7180" t="s">
        <v>70</v>
      </c>
      <c r="H7180" t="s">
        <v>31</v>
      </c>
      <c r="I7180" t="s">
        <v>32</v>
      </c>
      <c r="J7180" t="s">
        <v>46</v>
      </c>
      <c r="K7180" s="14" t="s">
        <v>45</v>
      </c>
      <c r="M7180" s="14"/>
      <c r="X7180" s="2">
        <v>1</v>
      </c>
      <c r="Y7180" s="2">
        <v>13</v>
      </c>
    </row>
    <row r="7181" spans="1:25" x14ac:dyDescent="0.4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45">
      <c r="A7182" s="32">
        <f>IF(Weighting!$P$6&gt;0,B7182,"")</f>
        <v>0.3356747967</v>
      </c>
      <c r="B7182">
        <f>Weighting!$C$6</f>
        <v>0.3356747967</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45">
      <c r="A7183" s="32">
        <f>IF(Weighting!$P$7&gt;0,B7183,"")</f>
        <v>0.44134959340000002</v>
      </c>
      <c r="B7183">
        <f>Weighting!$C$7</f>
        <v>0.44134959340000002</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1</v>
      </c>
      <c r="I7183">
        <f t="shared" ref="I7183:I7201" si="898">H7183-H7182</f>
        <v>1</v>
      </c>
      <c r="J7183">
        <f>IF(I7183=0,0,1)</f>
        <v>1</v>
      </c>
      <c r="K7183">
        <f>J7183*Weighting!$W$7</f>
        <v>2</v>
      </c>
      <c r="M7183" s="14"/>
    </row>
    <row r="7184" spans="1:25" x14ac:dyDescent="0.45">
      <c r="A7184" s="32">
        <f>IF(Weighting!$P$8&gt;0,B7184,"")</f>
        <v>0.54702439010000004</v>
      </c>
      <c r="B7184">
        <f>Weighting!$C$8</f>
        <v>0.54702439010000004</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1</v>
      </c>
      <c r="I7184">
        <f t="shared" si="898"/>
        <v>0</v>
      </c>
      <c r="J7184">
        <f t="shared" ref="J7184:J7201" si="899">IF(I7184=0,0,1)</f>
        <v>0</v>
      </c>
      <c r="K7184">
        <f>J7184*Weighting!$W$8</f>
        <v>0</v>
      </c>
      <c r="M7184" s="14"/>
    </row>
    <row r="7185" spans="1:13" x14ac:dyDescent="0.45">
      <c r="A7185" s="32">
        <f>IF(Weighting!$P$9&gt;0,B7185,"")</f>
        <v>0.65269918680000005</v>
      </c>
      <c r="B7185" s="50">
        <f>Weighting!$C$9</f>
        <v>0.65269918680000005</v>
      </c>
      <c r="C7185">
        <f>Weighting!$F$9</f>
        <v>0</v>
      </c>
      <c r="D7185" t="b">
        <f>IF(C7185=1,'Data Transformation'!$G$3+0.5*'Data Transformation'!$W$25,IF(C7186=1,D7186-'Data Transformation'!$W$25,FALSE))</f>
        <v>0</v>
      </c>
      <c r="E7185" t="str">
        <f t="array" ref="E7185">IF(ISLOGICAL(D7185),"",FREQUENCY(IF('Data Transformation'!$B$425:$B$8425='Bin Analysis'!$B7179,'Data Transformation'!$G$425:$G$8425),D7185))</f>
        <v/>
      </c>
      <c r="F7185" t="str">
        <f t="shared" si="897"/>
        <v/>
      </c>
      <c r="G7185">
        <f>Weighting!$H$9</f>
        <v>0</v>
      </c>
      <c r="H7185">
        <f t="array" ref="H7185">FREQUENCY(IF('Data Transformation'!$B$4:$B$8425=B7179,'Data Transformation'!$G$4:$G$8425),'Bin Analysis'!$B7185)</f>
        <v>1</v>
      </c>
      <c r="I7185">
        <f t="shared" si="898"/>
        <v>0</v>
      </c>
      <c r="J7185">
        <f t="shared" si="899"/>
        <v>0</v>
      </c>
      <c r="K7185">
        <f>J7185*Weighting!$W$9</f>
        <v>0</v>
      </c>
      <c r="M7185" s="14"/>
    </row>
    <row r="7186" spans="1:13" x14ac:dyDescent="0.45">
      <c r="A7186" s="32">
        <f>IF(Weighting!$P$10&gt;0,B7186,"")</f>
        <v>0.75837398350000007</v>
      </c>
      <c r="B7186">
        <f>Weighting!$C$10</f>
        <v>0.75837398350000007</v>
      </c>
      <c r="C7186">
        <f>Weighting!$F$10</f>
        <v>0</v>
      </c>
      <c r="D7186" t="b">
        <f>IF(C7186=1,'Data Transformation'!$G$3+0.5*'Data Transformation'!$W$25,IF(C7187=1,D7187-'Data Transformation'!$W$25,FALSE))</f>
        <v>0</v>
      </c>
      <c r="E7186" t="str">
        <f t="array" ref="E7186">IF(ISLOGICAL(D7186),"",FREQUENCY(IF('Data Transformation'!$B$425:$B$8425='Bin Analysis'!$B7179,'Data Transformation'!$G$425:$G$8425),D7186))</f>
        <v/>
      </c>
      <c r="F7186" t="str">
        <f t="shared" si="897"/>
        <v/>
      </c>
      <c r="G7186">
        <f>Weighting!$H$10</f>
        <v>0</v>
      </c>
      <c r="H7186">
        <f t="array" ref="H7186">FREQUENCY(IF('Data Transformation'!$B$4:$B$8425=B7179,'Data Transformation'!$G$4:$G$8425),'Bin Analysis'!$B7186)</f>
        <v>3</v>
      </c>
      <c r="I7186">
        <f t="shared" si="898"/>
        <v>2</v>
      </c>
      <c r="J7186">
        <f t="shared" si="899"/>
        <v>1</v>
      </c>
      <c r="K7186">
        <f>J7186*Weighting!$W$10</f>
        <v>3</v>
      </c>
      <c r="M7186" s="14"/>
    </row>
    <row r="7187" spans="1:13" x14ac:dyDescent="0.45">
      <c r="A7187" s="32">
        <f>IF(Weighting!$P$11&gt;0,B7187,"")</f>
        <v>0.86404878020000009</v>
      </c>
      <c r="B7187">
        <f>Weighting!$C$11</f>
        <v>0.86404878020000009</v>
      </c>
      <c r="C7187">
        <f>Weighting!$F$11</f>
        <v>0</v>
      </c>
      <c r="D7187" t="b">
        <f>IF(C7187=1,'Data Transformation'!$G$3+0.5*'Data Transformation'!$W$25,IF(C7188=1,D7188-'Data Transformation'!$W$25,FALSE))</f>
        <v>0</v>
      </c>
      <c r="E7187" t="str">
        <f t="array" ref="E7187">IF(ISLOGICAL(D7187),"",FREQUENCY(IF('Data Transformation'!$B$425:$B$8425='Bin Analysis'!$B7179,'Data Transformation'!$G$425:$G$8425),D7187))</f>
        <v/>
      </c>
      <c r="F7187" t="str">
        <f t="shared" si="897"/>
        <v/>
      </c>
      <c r="G7187">
        <f>Weighting!$H$11</f>
        <v>0</v>
      </c>
      <c r="H7187">
        <f t="array" ref="H7187">FREQUENCY(IF('Data Transformation'!$B$4:$B$8425=B7179,'Data Transformation'!$G$4:$G$8425),'Bin Analysis'!$B7187)</f>
        <v>5</v>
      </c>
      <c r="I7187">
        <f t="shared" si="898"/>
        <v>2</v>
      </c>
      <c r="J7187">
        <f t="shared" si="899"/>
        <v>1</v>
      </c>
      <c r="K7187">
        <f>J7187*Weighting!$W$11</f>
        <v>3</v>
      </c>
      <c r="M7187" s="14"/>
    </row>
    <row r="7188" spans="1:13" x14ac:dyDescent="0.45">
      <c r="A7188" s="32">
        <f>IF(Weighting!$P$12&gt;0,B7188,"")</f>
        <v>0.96972357690000011</v>
      </c>
      <c r="B7188">
        <f>Weighting!$C$12</f>
        <v>0.96972357690000011</v>
      </c>
      <c r="C7188">
        <f>Weighting!$F$12</f>
        <v>0</v>
      </c>
      <c r="D7188">
        <f>IF(C7188=1,'Data Transformation'!$G$3+0.5*'Data Transformation'!$W$25,IF(C7189=1,D7189-'Data Transformation'!$W$25,FALSE))</f>
        <v>0.76999999999999991</v>
      </c>
      <c r="E7188">
        <f t="array" ref="E7188">IF(ISLOGICAL(D7188),"",FREQUENCY(IF('Data Transformation'!$B$425:$B$8425='Bin Analysis'!$B7179,'Data Transformation'!$G$425:$G$8425),D7188))</f>
        <v>3</v>
      </c>
      <c r="F7188" t="e">
        <f t="shared" si="897"/>
        <v>#VALUE!</v>
      </c>
      <c r="G7188">
        <f>Weighting!$H$12</f>
        <v>0</v>
      </c>
      <c r="H7188">
        <f t="array" ref="H7188">FREQUENCY(IF('Data Transformation'!$B$4:$B$8425=B7179,'Data Transformation'!$G$4:$G$8425),'Bin Analysis'!$B7188)</f>
        <v>8</v>
      </c>
      <c r="I7188">
        <f t="shared" si="898"/>
        <v>3</v>
      </c>
      <c r="J7188">
        <f t="shared" si="899"/>
        <v>1</v>
      </c>
      <c r="K7188">
        <f>J7188*Weighting!$W$12</f>
        <v>2</v>
      </c>
      <c r="M7188" s="14"/>
    </row>
    <row r="7189" spans="1:13" x14ac:dyDescent="0.45">
      <c r="A7189" s="32">
        <f>IF(Weighting!$P$13&gt;0,B7189,"")</f>
        <v>1.0753983736000001</v>
      </c>
      <c r="B7189">
        <f>Weighting!$C$13</f>
        <v>1.0753983736000001</v>
      </c>
      <c r="C7189">
        <f>Weighting!$F$13</f>
        <v>1</v>
      </c>
      <c r="D7189">
        <f>IF(C7189=1,'Data Transformation'!$G$3+0.5*'Data Transformation'!$W$25,IF(C7190=1,D7190-'Data Transformation'!$W$25,FALSE))</f>
        <v>1.17</v>
      </c>
      <c r="E7189">
        <f t="array" ref="E7189">IF(ISLOGICAL(D7189),"",FREQUENCY(IF('Data Transformation'!$B$425:$B$8425='Bin Analysis'!$B7179,'Data Transformation'!$G$425:$G$8425),D7189))</f>
        <v>15</v>
      </c>
      <c r="F7189">
        <f t="shared" si="897"/>
        <v>12</v>
      </c>
      <c r="G7189">
        <f>Weighting!$H$13</f>
        <v>0</v>
      </c>
      <c r="H7189">
        <f t="array" ref="H7189">FREQUENCY(IF('Data Transformation'!$B$4:$B$8425=B7179,'Data Transformation'!$G$4:$G$8425),'Bin Analysis'!$B7189)</f>
        <v>16</v>
      </c>
      <c r="I7189">
        <f t="shared" si="898"/>
        <v>8</v>
      </c>
      <c r="J7189">
        <f t="shared" si="899"/>
        <v>1</v>
      </c>
      <c r="K7189">
        <f>J7189*Weighting!$W$13</f>
        <v>1</v>
      </c>
      <c r="M7189" s="14"/>
    </row>
    <row r="7190" spans="1:13" x14ac:dyDescent="0.45">
      <c r="A7190" s="32">
        <f>IF(Weighting!$P$14&gt;0,B7190,"")</f>
        <v>1.1810731703000001</v>
      </c>
      <c r="B7190">
        <f>Weighting!$C$14</f>
        <v>1.1810731703000001</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17</v>
      </c>
      <c r="I7190">
        <f t="shared" si="898"/>
        <v>1</v>
      </c>
      <c r="J7190">
        <f t="shared" si="899"/>
        <v>1</v>
      </c>
      <c r="K7190">
        <f>J7190*Weighting!$W$14</f>
        <v>2</v>
      </c>
      <c r="M7190" s="14"/>
    </row>
    <row r="7191" spans="1:13" x14ac:dyDescent="0.45">
      <c r="A7191" s="32">
        <f>IF(Weighting!$P$15&gt;0,B7191,"")</f>
        <v>1.2867489670000001</v>
      </c>
      <c r="B7191">
        <f>Weighting!$C$15</f>
        <v>1.2867489670000001</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17</v>
      </c>
      <c r="I7191">
        <f t="shared" si="898"/>
        <v>0</v>
      </c>
      <c r="J7191">
        <f t="shared" si="899"/>
        <v>0</v>
      </c>
      <c r="K7191">
        <f>J7191*Weighting!$W$15</f>
        <v>0</v>
      </c>
      <c r="M7191" s="14"/>
    </row>
    <row r="7192" spans="1:13" x14ac:dyDescent="0.45">
      <c r="A7192" s="32" t="str">
        <f>IF(Weighting!$P$16&gt;0,B7192,"")</f>
        <v/>
      </c>
      <c r="B7192">
        <f>Weighting!$C$16</f>
        <v>1.3924227637000002</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17</v>
      </c>
      <c r="I7192">
        <f t="shared" si="898"/>
        <v>0</v>
      </c>
      <c r="J7192">
        <f t="shared" si="899"/>
        <v>0</v>
      </c>
      <c r="K7192">
        <f>J7192*Weighting!$W$16</f>
        <v>0</v>
      </c>
      <c r="M7192" s="14"/>
    </row>
    <row r="7193" spans="1:13" x14ac:dyDescent="0.45">
      <c r="A7193" s="32" t="str">
        <f>IF(Weighting!$P$17&gt;0,B7193,"")</f>
        <v/>
      </c>
      <c r="B7193">
        <f>Weighting!$C$17</f>
        <v>1.4980975604000002</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17</v>
      </c>
      <c r="I7193">
        <f t="shared" si="898"/>
        <v>0</v>
      </c>
      <c r="J7193">
        <f t="shared" si="899"/>
        <v>0</v>
      </c>
      <c r="K7193">
        <f>J7193*Weighting!$W$17</f>
        <v>0</v>
      </c>
      <c r="M7193" s="14"/>
    </row>
    <row r="7194" spans="1:13" x14ac:dyDescent="0.45">
      <c r="A7194" s="32" t="str">
        <f>IF(Weighting!$P$18&gt;0,B7194,"")</f>
        <v/>
      </c>
      <c r="B7194">
        <f>Weighting!$C$18</f>
        <v>1.6037723571000002</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17</v>
      </c>
      <c r="I7194">
        <f t="shared" si="898"/>
        <v>0</v>
      </c>
      <c r="J7194">
        <f t="shared" si="899"/>
        <v>0</v>
      </c>
      <c r="K7194">
        <f>J7194*Weighting!$W$18</f>
        <v>0</v>
      </c>
      <c r="M7194" s="14"/>
    </row>
    <row r="7195" spans="1:13" x14ac:dyDescent="0.45">
      <c r="A7195" s="32" t="str">
        <f>IF(Weighting!$P$19&gt;0,B7195,"")</f>
        <v/>
      </c>
      <c r="B7195">
        <f>Weighting!$C$19</f>
        <v>1.7094471538000002</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17</v>
      </c>
      <c r="I7195">
        <f t="shared" si="898"/>
        <v>0</v>
      </c>
      <c r="J7195">
        <f t="shared" si="899"/>
        <v>0</v>
      </c>
      <c r="K7195">
        <f>J7195*Weighting!$W$19</f>
        <v>0</v>
      </c>
      <c r="M7195" s="14"/>
    </row>
    <row r="7196" spans="1:13" x14ac:dyDescent="0.45">
      <c r="A7196" s="32" t="str">
        <f>IF(Weighting!$P$20&gt;0,B7196,"")</f>
        <v/>
      </c>
      <c r="B7196">
        <f>Weighting!$C$20</f>
        <v>1.8151219505000002</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17</v>
      </c>
      <c r="I7196">
        <f t="shared" si="898"/>
        <v>0</v>
      </c>
      <c r="J7196">
        <f t="shared" si="899"/>
        <v>0</v>
      </c>
      <c r="K7196">
        <f>J7196*Weighting!$W$20</f>
        <v>0</v>
      </c>
      <c r="M7196" s="14"/>
    </row>
    <row r="7197" spans="1:13" x14ac:dyDescent="0.45">
      <c r="A7197" s="32" t="str">
        <f>IF(Weighting!$P$21&gt;0,B7197,"")</f>
        <v/>
      </c>
      <c r="B7197">
        <f>Weighting!$C$21</f>
        <v>1.9207967472000003</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17</v>
      </c>
      <c r="I7197">
        <f t="shared" si="898"/>
        <v>0</v>
      </c>
      <c r="J7197">
        <f t="shared" si="899"/>
        <v>0</v>
      </c>
      <c r="K7197">
        <f>J7197*Weighting!$W$21</f>
        <v>0</v>
      </c>
      <c r="M7197" s="14"/>
    </row>
    <row r="7198" spans="1:13" x14ac:dyDescent="0.45">
      <c r="A7198" s="32" t="str">
        <f>IF(Weighting!$P$22&gt;0,B7198,"")</f>
        <v/>
      </c>
      <c r="B7198">
        <f>Weighting!$C$22</f>
        <v>2.0264715439000001</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17</v>
      </c>
      <c r="I7198">
        <f t="shared" si="898"/>
        <v>0</v>
      </c>
      <c r="J7198">
        <f t="shared" si="899"/>
        <v>0</v>
      </c>
      <c r="K7198">
        <f>J7198*Weighting!$W$22</f>
        <v>0</v>
      </c>
      <c r="M7198" s="14"/>
    </row>
    <row r="7199" spans="1:13" x14ac:dyDescent="0.45">
      <c r="A7199" s="32" t="str">
        <f>IF(Weighting!$P$23&gt;0,B7199,"")</f>
        <v/>
      </c>
      <c r="B7199">
        <f>Weighting!$C$23</f>
        <v>2.1321463405999999</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17</v>
      </c>
      <c r="I7199">
        <f t="shared" si="898"/>
        <v>0</v>
      </c>
      <c r="J7199">
        <f t="shared" si="899"/>
        <v>0</v>
      </c>
      <c r="K7199">
        <f>J7199*Weighting!$W$23</f>
        <v>0</v>
      </c>
      <c r="M7199" s="14"/>
    </row>
    <row r="7200" spans="1:13" x14ac:dyDescent="0.45">
      <c r="A7200" s="32" t="str">
        <f>IF(Weighting!$P$24&gt;0,B7200,"")</f>
        <v/>
      </c>
      <c r="B7200">
        <f>Weighting!$C$24</f>
        <v>2.2378211372999997</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17</v>
      </c>
      <c r="I7200">
        <f t="shared" si="898"/>
        <v>0</v>
      </c>
      <c r="J7200">
        <f t="shared" si="899"/>
        <v>0</v>
      </c>
      <c r="K7200">
        <f>J7200*Weighting!$W$24</f>
        <v>0</v>
      </c>
      <c r="M7200" s="14"/>
    </row>
    <row r="7201" spans="1:25" x14ac:dyDescent="0.45">
      <c r="A7201" s="32" t="str">
        <f>IF(Weighting!$P$25&gt;0,B7201,"")</f>
        <v/>
      </c>
      <c r="B7201">
        <f>Weighting!$C$25</f>
        <v>2.3434959339999994</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17</v>
      </c>
      <c r="I7201">
        <f t="shared" si="898"/>
        <v>0</v>
      </c>
      <c r="J7201">
        <f t="shared" si="899"/>
        <v>0</v>
      </c>
      <c r="K7201">
        <f>J7201*Weighting!$W$25</f>
        <v>0</v>
      </c>
      <c r="M7201" s="14"/>
    </row>
    <row r="7202" spans="1:25" x14ac:dyDescent="0.45">
      <c r="N7202" s="57"/>
      <c r="O7202"/>
      <c r="P7202"/>
      <c r="Q7202"/>
      <c r="R7202"/>
    </row>
    <row r="7203" spans="1:25" ht="23.15" x14ac:dyDescent="0.6">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19</v>
      </c>
      <c r="N7203" s="27">
        <f>IF('Input and Summary Results'!$J$16="minimum",'Bin Analysis'!X7204/(M7203-1),'Bin Analysis'!Y7203/('Bin Analysis'!M7203-1))</f>
        <v>0</v>
      </c>
      <c r="O7203" s="27">
        <f>IF(M7203=FALSE,NA(),(VLOOKUP(1,C7206:K7225,4,FALSE))/(M7203-1))</f>
        <v>5.5555555555555552E-2</v>
      </c>
      <c r="P7203" s="27">
        <f>IF(M7203=FALSE,NA(),SUM(J7206:J7225)/Weighting!$S$5)</f>
        <v>0.4</v>
      </c>
      <c r="Q7203" s="27">
        <f>IF(M7203=FALSE,NA(),SUM(K7206:K7225)/Weighting!$S$6)</f>
        <v>0.30434782608695654</v>
      </c>
      <c r="R7203" s="27">
        <f>IF(M7203=FALSE,NA(),(VLOOKUP(1,G7206:K7225,3,FALSE))/(M7203-1))</f>
        <v>0.88888888888888884</v>
      </c>
      <c r="S7203" s="22" t="str">
        <f>IF(M7203=FALSE,NA(),IF(SUM(J7206:J7225)=2,"yes","no"))</f>
        <v>no</v>
      </c>
      <c r="X7203" s="2" cm="2">
        <f t="array" ref="X7203:X7204">FREQUENCY(IF('Data Transformation'!$B$425:$B$6424='Bin Analysis'!L7203,'Data Transformation'!$G$425:$G$6424),'Data Transformation'!$U$11)</f>
        <v>18</v>
      </c>
      <c r="Y7203" s="2" cm="2">
        <f t="array" ref="Y7203:Y7204">FREQUENCY(IF('Data Transformation'!$B$425:$B$6424='Bin Analysis'!L7203,'Data Transformation'!$G$425:$G$6424),'Data Transformation'!$U$12)</f>
        <v>17</v>
      </c>
    </row>
    <row r="7204" spans="1:25" x14ac:dyDescent="0.45">
      <c r="A7204" s="14" t="s">
        <v>67</v>
      </c>
      <c r="B7204" t="s">
        <v>47</v>
      </c>
      <c r="C7204" t="s">
        <v>5</v>
      </c>
      <c r="D7204" t="s">
        <v>100</v>
      </c>
      <c r="E7204" t="s">
        <v>101</v>
      </c>
      <c r="F7204" t="s">
        <v>102</v>
      </c>
      <c r="G7204" t="s">
        <v>70</v>
      </c>
      <c r="H7204" t="s">
        <v>31</v>
      </c>
      <c r="I7204" t="s">
        <v>32</v>
      </c>
      <c r="J7204" t="s">
        <v>46</v>
      </c>
      <c r="K7204" s="14" t="s">
        <v>45</v>
      </c>
      <c r="M7204" s="14"/>
      <c r="X7204" s="2">
        <v>0</v>
      </c>
      <c r="Y7204" s="2">
        <v>1</v>
      </c>
    </row>
    <row r="7205" spans="1:25" x14ac:dyDescent="0.4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45">
      <c r="A7206" s="32">
        <f>IF(Weighting!$P$6&gt;0,B7206,"")</f>
        <v>0.3356747967</v>
      </c>
      <c r="B7206">
        <f>Weighting!$C$6</f>
        <v>0.3356747967</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16</v>
      </c>
      <c r="I7206">
        <f>H7206-H7205</f>
        <v>16</v>
      </c>
      <c r="J7206">
        <f>IF(I7206=0,0,1)</f>
        <v>1</v>
      </c>
      <c r="K7206">
        <f>J7206*Weighting!$W$6</f>
        <v>1</v>
      </c>
      <c r="M7206" s="14"/>
    </row>
    <row r="7207" spans="1:25" x14ac:dyDescent="0.45">
      <c r="A7207" s="32">
        <f>IF(Weighting!$P$7&gt;0,B7207,"")</f>
        <v>0.44134959340000002</v>
      </c>
      <c r="B7207">
        <f>Weighting!$C$7</f>
        <v>0.44134959340000002</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17</v>
      </c>
      <c r="I7207">
        <f t="shared" ref="I7207:I7225" si="901">H7207-H7206</f>
        <v>1</v>
      </c>
      <c r="J7207">
        <f>IF(I7207=0,0,1)</f>
        <v>1</v>
      </c>
      <c r="K7207">
        <f>J7207*Weighting!$W$7</f>
        <v>2</v>
      </c>
      <c r="M7207" s="14"/>
    </row>
    <row r="7208" spans="1:25" x14ac:dyDescent="0.45">
      <c r="A7208" s="32">
        <f>IF(Weighting!$P$8&gt;0,B7208,"")</f>
        <v>0.54702439010000004</v>
      </c>
      <c r="B7208">
        <f>Weighting!$C$8</f>
        <v>0.54702439010000004</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17</v>
      </c>
      <c r="I7208">
        <f t="shared" si="901"/>
        <v>0</v>
      </c>
      <c r="J7208">
        <f t="shared" ref="J7208:J7225" si="902">IF(I7208=0,0,1)</f>
        <v>0</v>
      </c>
      <c r="K7208">
        <f>J7208*Weighting!$W$8</f>
        <v>0</v>
      </c>
      <c r="M7208" s="14"/>
    </row>
    <row r="7209" spans="1:25" x14ac:dyDescent="0.45">
      <c r="A7209" s="32">
        <f>IF(Weighting!$P$9&gt;0,B7209,"")</f>
        <v>0.65269918680000005</v>
      </c>
      <c r="B7209" s="50">
        <f>Weighting!$C$9</f>
        <v>0.65269918680000005</v>
      </c>
      <c r="C7209">
        <f>Weighting!$F$9</f>
        <v>0</v>
      </c>
      <c r="D7209" t="b">
        <f>IF(C7209=1,'Data Transformation'!$G$3+0.5*'Data Transformation'!$W$25,IF(C7210=1,D7210-'Data Transformation'!$W$25,FALSE))</f>
        <v>0</v>
      </c>
      <c r="E7209" t="str">
        <f t="array" ref="E7209">IF(ISLOGICAL(D7209),"",FREQUENCY(IF('Data Transformation'!$B$425:$B$8425='Bin Analysis'!$B7203,'Data Transformation'!$G$425:$G$8425),D7209))</f>
        <v/>
      </c>
      <c r="F7209" t="str">
        <f t="shared" si="900"/>
        <v/>
      </c>
      <c r="G7209">
        <f>Weighting!$H$9</f>
        <v>0</v>
      </c>
      <c r="H7209">
        <f t="array" ref="H7209">FREQUENCY(IF('Data Transformation'!$B$4:$B$8425=B7203,'Data Transformation'!$G$4:$G$8425),'Bin Analysis'!$B7209)</f>
        <v>17</v>
      </c>
      <c r="I7209">
        <f t="shared" si="901"/>
        <v>0</v>
      </c>
      <c r="J7209">
        <f t="shared" si="902"/>
        <v>0</v>
      </c>
      <c r="K7209">
        <f>J7209*Weighting!$W$9</f>
        <v>0</v>
      </c>
      <c r="M7209" s="14"/>
    </row>
    <row r="7210" spans="1:25" x14ac:dyDescent="0.45">
      <c r="A7210" s="32">
        <f>IF(Weighting!$P$10&gt;0,B7210,"")</f>
        <v>0.75837398350000007</v>
      </c>
      <c r="B7210">
        <f>Weighting!$C$10</f>
        <v>0.75837398350000007</v>
      </c>
      <c r="C7210">
        <f>Weighting!$F$10</f>
        <v>0</v>
      </c>
      <c r="D7210" t="b">
        <f>IF(C7210=1,'Data Transformation'!$G$3+0.5*'Data Transformation'!$W$25,IF(C7211=1,D7211-'Data Transformation'!$W$25,FALSE))</f>
        <v>0</v>
      </c>
      <c r="E7210" t="str">
        <f t="array" ref="E7210">IF(ISLOGICAL(D7210),"",FREQUENCY(IF('Data Transformation'!$B$425:$B$8425='Bin Analysis'!$B7203,'Data Transformation'!$G$425:$G$8425),D7210))</f>
        <v/>
      </c>
      <c r="F7210" t="str">
        <f t="shared" si="900"/>
        <v/>
      </c>
      <c r="G7210">
        <f>Weighting!$H$10</f>
        <v>0</v>
      </c>
      <c r="H7210">
        <f t="array" ref="H7210">FREQUENCY(IF('Data Transformation'!$B$4:$B$8425=B7203,'Data Transformation'!$G$4:$G$8425),'Bin Analysis'!$B7210)</f>
        <v>17</v>
      </c>
      <c r="I7210">
        <f t="shared" si="901"/>
        <v>0</v>
      </c>
      <c r="J7210">
        <f t="shared" si="902"/>
        <v>0</v>
      </c>
      <c r="K7210">
        <f>J7210*Weighting!$W$10</f>
        <v>0</v>
      </c>
      <c r="M7210" s="14"/>
    </row>
    <row r="7211" spans="1:25" x14ac:dyDescent="0.45">
      <c r="A7211" s="32">
        <f>IF(Weighting!$P$11&gt;0,B7211,"")</f>
        <v>0.86404878020000009</v>
      </c>
      <c r="B7211">
        <f>Weighting!$C$11</f>
        <v>0.86404878020000009</v>
      </c>
      <c r="C7211">
        <f>Weighting!$F$11</f>
        <v>0</v>
      </c>
      <c r="D7211" t="b">
        <f>IF(C7211=1,'Data Transformation'!$G$3+0.5*'Data Transformation'!$W$25,IF(C7212=1,D7212-'Data Transformation'!$W$25,FALSE))</f>
        <v>0</v>
      </c>
      <c r="E7211" t="str">
        <f t="array" ref="E7211">IF(ISLOGICAL(D7211),"",FREQUENCY(IF('Data Transformation'!$B$425:$B$8425='Bin Analysis'!$B7203,'Data Transformation'!$G$425:$G$8425),D7211))</f>
        <v/>
      </c>
      <c r="F7211" t="str">
        <f t="shared" si="900"/>
        <v/>
      </c>
      <c r="G7211">
        <f>Weighting!$H$11</f>
        <v>0</v>
      </c>
      <c r="H7211">
        <f t="array" ref="H7211">FREQUENCY(IF('Data Transformation'!$B$4:$B$8425=B7203,'Data Transformation'!$G$4:$G$8425),'Bin Analysis'!$B7211)</f>
        <v>18</v>
      </c>
      <c r="I7211">
        <f t="shared" si="901"/>
        <v>1</v>
      </c>
      <c r="J7211">
        <f t="shared" si="902"/>
        <v>1</v>
      </c>
      <c r="K7211">
        <f>J7211*Weighting!$W$11</f>
        <v>3</v>
      </c>
      <c r="M7211" s="14"/>
    </row>
    <row r="7212" spans="1:25" x14ac:dyDescent="0.45">
      <c r="A7212" s="32">
        <f>IF(Weighting!$P$12&gt;0,B7212,"")</f>
        <v>0.96972357690000011</v>
      </c>
      <c r="B7212">
        <f>Weighting!$C$12</f>
        <v>0.96972357690000011</v>
      </c>
      <c r="C7212">
        <f>Weighting!$F$12</f>
        <v>0</v>
      </c>
      <c r="D7212">
        <f>IF(C7212=1,'Data Transformation'!$G$3+0.5*'Data Transformation'!$W$25,IF(C7213=1,D7213-'Data Transformation'!$W$25,FALSE))</f>
        <v>0.76999999999999991</v>
      </c>
      <c r="E7212">
        <f t="array" ref="E7212">IF(ISLOGICAL(D7212),"",FREQUENCY(IF('Data Transformation'!$B$425:$B$8425='Bin Analysis'!$B7203,'Data Transformation'!$G$425:$G$8425),D7212))</f>
        <v>17</v>
      </c>
      <c r="F7212" t="e">
        <f t="shared" si="900"/>
        <v>#VALUE!</v>
      </c>
      <c r="G7212">
        <f>Weighting!$H$12</f>
        <v>0</v>
      </c>
      <c r="H7212">
        <f t="array" ref="H7212">FREQUENCY(IF('Data Transformation'!$B$4:$B$8425=B7203,'Data Transformation'!$G$4:$G$8425),'Bin Analysis'!$B7212)</f>
        <v>18</v>
      </c>
      <c r="I7212">
        <f t="shared" si="901"/>
        <v>0</v>
      </c>
      <c r="J7212">
        <f t="shared" si="902"/>
        <v>0</v>
      </c>
      <c r="K7212">
        <f>J7212*Weighting!$W$12</f>
        <v>0</v>
      </c>
      <c r="M7212" s="14"/>
    </row>
    <row r="7213" spans="1:25" x14ac:dyDescent="0.45">
      <c r="A7213" s="32">
        <f>IF(Weighting!$P$13&gt;0,B7213,"")</f>
        <v>1.0753983736000001</v>
      </c>
      <c r="B7213">
        <f>Weighting!$C$13</f>
        <v>1.0753983736000001</v>
      </c>
      <c r="C7213">
        <f>Weighting!$F$13</f>
        <v>1</v>
      </c>
      <c r="D7213">
        <f>IF(C7213=1,'Data Transformation'!$G$3+0.5*'Data Transformation'!$W$25,IF(C7214=1,D7214-'Data Transformation'!$W$25,FALSE))</f>
        <v>1.17</v>
      </c>
      <c r="E7213">
        <f t="array" ref="E7213">IF(ISLOGICAL(D7213),"",FREQUENCY(IF('Data Transformation'!$B$425:$B$8425='Bin Analysis'!$B7203,'Data Transformation'!$G$425:$G$8425),D7213))</f>
        <v>18</v>
      </c>
      <c r="F7213">
        <f t="shared" si="900"/>
        <v>1</v>
      </c>
      <c r="G7213">
        <f>Weighting!$H$13</f>
        <v>0</v>
      </c>
      <c r="H7213">
        <f t="array" ref="H7213">FREQUENCY(IF('Data Transformation'!$B$4:$B$8425=B7203,'Data Transformation'!$G$4:$G$8425),'Bin Analysis'!$B7213)</f>
        <v>19</v>
      </c>
      <c r="I7213">
        <f t="shared" si="901"/>
        <v>1</v>
      </c>
      <c r="J7213">
        <f t="shared" si="902"/>
        <v>1</v>
      </c>
      <c r="K7213">
        <f>J7213*Weighting!$W$13</f>
        <v>1</v>
      </c>
      <c r="M7213" s="14"/>
    </row>
    <row r="7214" spans="1:25" x14ac:dyDescent="0.45">
      <c r="A7214" s="32">
        <f>IF(Weighting!$P$14&gt;0,B7214,"")</f>
        <v>1.1810731703000001</v>
      </c>
      <c r="B7214">
        <f>Weighting!$C$14</f>
        <v>1.1810731703000001</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19</v>
      </c>
      <c r="I7214">
        <f t="shared" si="901"/>
        <v>0</v>
      </c>
      <c r="J7214">
        <f t="shared" si="902"/>
        <v>0</v>
      </c>
      <c r="K7214">
        <f>J7214*Weighting!$W$14</f>
        <v>0</v>
      </c>
      <c r="M7214" s="14"/>
    </row>
    <row r="7215" spans="1:25" x14ac:dyDescent="0.45">
      <c r="A7215" s="32">
        <f>IF(Weighting!$P$15&gt;0,B7215,"")</f>
        <v>1.2867489670000001</v>
      </c>
      <c r="B7215">
        <f>Weighting!$C$15</f>
        <v>1.2867489670000001</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19</v>
      </c>
      <c r="I7215">
        <f t="shared" si="901"/>
        <v>0</v>
      </c>
      <c r="J7215">
        <f t="shared" si="902"/>
        <v>0</v>
      </c>
      <c r="K7215">
        <f>J7215*Weighting!$W$15</f>
        <v>0</v>
      </c>
      <c r="M7215" s="14"/>
    </row>
    <row r="7216" spans="1:25" x14ac:dyDescent="0.45">
      <c r="A7216" s="32" t="str">
        <f>IF(Weighting!$P$16&gt;0,B7216,"")</f>
        <v/>
      </c>
      <c r="B7216">
        <f>Weighting!$C$16</f>
        <v>1.3924227637000002</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19</v>
      </c>
      <c r="I7216">
        <f t="shared" si="901"/>
        <v>0</v>
      </c>
      <c r="J7216">
        <f t="shared" si="902"/>
        <v>0</v>
      </c>
      <c r="K7216">
        <f>J7216*Weighting!$W$16</f>
        <v>0</v>
      </c>
      <c r="M7216" s="14"/>
    </row>
    <row r="7217" spans="1:25" x14ac:dyDescent="0.45">
      <c r="A7217" s="32" t="str">
        <f>IF(Weighting!$P$17&gt;0,B7217,"")</f>
        <v/>
      </c>
      <c r="B7217">
        <f>Weighting!$C$17</f>
        <v>1.4980975604000002</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19</v>
      </c>
      <c r="I7217">
        <f t="shared" si="901"/>
        <v>0</v>
      </c>
      <c r="J7217">
        <f t="shared" si="902"/>
        <v>0</v>
      </c>
      <c r="K7217">
        <f>J7217*Weighting!$W$17</f>
        <v>0</v>
      </c>
      <c r="M7217" s="14"/>
    </row>
    <row r="7218" spans="1:25" x14ac:dyDescent="0.45">
      <c r="A7218" s="32" t="str">
        <f>IF(Weighting!$P$18&gt;0,B7218,"")</f>
        <v/>
      </c>
      <c r="B7218">
        <f>Weighting!$C$18</f>
        <v>1.6037723571000002</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19</v>
      </c>
      <c r="I7218">
        <f t="shared" si="901"/>
        <v>0</v>
      </c>
      <c r="J7218">
        <f t="shared" si="902"/>
        <v>0</v>
      </c>
      <c r="K7218">
        <f>J7218*Weighting!$W$18</f>
        <v>0</v>
      </c>
      <c r="M7218" s="14"/>
    </row>
    <row r="7219" spans="1:25" x14ac:dyDescent="0.45">
      <c r="A7219" s="32" t="str">
        <f>IF(Weighting!$P$19&gt;0,B7219,"")</f>
        <v/>
      </c>
      <c r="B7219">
        <f>Weighting!$C$19</f>
        <v>1.7094471538000002</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19</v>
      </c>
      <c r="I7219">
        <f t="shared" si="901"/>
        <v>0</v>
      </c>
      <c r="J7219">
        <f t="shared" si="902"/>
        <v>0</v>
      </c>
      <c r="K7219">
        <f>J7219*Weighting!$W$19</f>
        <v>0</v>
      </c>
      <c r="M7219" s="14"/>
    </row>
    <row r="7220" spans="1:25" x14ac:dyDescent="0.45">
      <c r="A7220" s="32" t="str">
        <f>IF(Weighting!$P$20&gt;0,B7220,"")</f>
        <v/>
      </c>
      <c r="B7220">
        <f>Weighting!$C$20</f>
        <v>1.8151219505000002</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19</v>
      </c>
      <c r="I7220">
        <f t="shared" si="901"/>
        <v>0</v>
      </c>
      <c r="J7220">
        <f t="shared" si="902"/>
        <v>0</v>
      </c>
      <c r="K7220">
        <f>J7220*Weighting!$W$20</f>
        <v>0</v>
      </c>
      <c r="M7220" s="14"/>
    </row>
    <row r="7221" spans="1:25" x14ac:dyDescent="0.45">
      <c r="A7221" s="32" t="str">
        <f>IF(Weighting!$P$21&gt;0,B7221,"")</f>
        <v/>
      </c>
      <c r="B7221">
        <f>Weighting!$C$21</f>
        <v>1.9207967472000003</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19</v>
      </c>
      <c r="I7221">
        <f t="shared" si="901"/>
        <v>0</v>
      </c>
      <c r="J7221">
        <f t="shared" si="902"/>
        <v>0</v>
      </c>
      <c r="K7221">
        <f>J7221*Weighting!$W$21</f>
        <v>0</v>
      </c>
      <c r="M7221" s="14"/>
    </row>
    <row r="7222" spans="1:25" x14ac:dyDescent="0.45">
      <c r="A7222" s="32" t="str">
        <f>IF(Weighting!$P$22&gt;0,B7222,"")</f>
        <v/>
      </c>
      <c r="B7222">
        <f>Weighting!$C$22</f>
        <v>2.0264715439000001</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19</v>
      </c>
      <c r="I7222">
        <f t="shared" si="901"/>
        <v>0</v>
      </c>
      <c r="J7222">
        <f t="shared" si="902"/>
        <v>0</v>
      </c>
      <c r="K7222">
        <f>J7222*Weighting!$W$22</f>
        <v>0</v>
      </c>
      <c r="M7222" s="14"/>
    </row>
    <row r="7223" spans="1:25" x14ac:dyDescent="0.45">
      <c r="A7223" s="32" t="str">
        <f>IF(Weighting!$P$23&gt;0,B7223,"")</f>
        <v/>
      </c>
      <c r="B7223">
        <f>Weighting!$C$23</f>
        <v>2.1321463405999999</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19</v>
      </c>
      <c r="I7223">
        <f t="shared" si="901"/>
        <v>0</v>
      </c>
      <c r="J7223">
        <f t="shared" si="902"/>
        <v>0</v>
      </c>
      <c r="K7223">
        <f>J7223*Weighting!$W$23</f>
        <v>0</v>
      </c>
      <c r="M7223" s="14"/>
    </row>
    <row r="7224" spans="1:25" x14ac:dyDescent="0.45">
      <c r="A7224" s="32" t="str">
        <f>IF(Weighting!$P$24&gt;0,B7224,"")</f>
        <v/>
      </c>
      <c r="B7224">
        <f>Weighting!$C$24</f>
        <v>2.2378211372999997</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19</v>
      </c>
      <c r="I7224">
        <f t="shared" si="901"/>
        <v>0</v>
      </c>
      <c r="J7224">
        <f t="shared" si="902"/>
        <v>0</v>
      </c>
      <c r="K7224">
        <f>J7224*Weighting!$W$24</f>
        <v>0</v>
      </c>
      <c r="M7224" s="14"/>
    </row>
    <row r="7225" spans="1:25" x14ac:dyDescent="0.45">
      <c r="A7225" s="32" t="str">
        <f>IF(Weighting!$P$25&gt;0,B7225,"")</f>
        <v/>
      </c>
      <c r="B7225">
        <f>Weighting!$C$25</f>
        <v>2.3434959339999994</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19</v>
      </c>
      <c r="I7225">
        <f t="shared" si="901"/>
        <v>0</v>
      </c>
      <c r="J7225">
        <f t="shared" si="902"/>
        <v>0</v>
      </c>
      <c r="K7225">
        <f>J7225*Weighting!$W$25</f>
        <v>0</v>
      </c>
      <c r="M7225" s="14"/>
    </row>
    <row r="7226" spans="1:25" x14ac:dyDescent="0.45">
      <c r="O7226"/>
      <c r="P7226"/>
      <c r="Q7226"/>
      <c r="R7226"/>
    </row>
    <row r="7227" spans="1:25" ht="23.15" x14ac:dyDescent="0.6">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20</v>
      </c>
      <c r="N7227" s="27">
        <f>IF('Input and Summary Results'!$J$16="minimum",'Bin Analysis'!X7228/(M7227-1),'Bin Analysis'!Y7227/('Bin Analysis'!M7227-1))</f>
        <v>0</v>
      </c>
      <c r="O7227" s="27">
        <f>IF(M7227=FALSE,NA(),(VLOOKUP(1,C7230:K7249,4,FALSE))/(M7227-1))</f>
        <v>0.10526315789473684</v>
      </c>
      <c r="P7227" s="27">
        <f>IF(M7227=FALSE,NA(),SUM(J7230:J7249)/Weighting!$S$5)</f>
        <v>0.5</v>
      </c>
      <c r="Q7227" s="27">
        <f>IF(M7227=FALSE,NA(),SUM(K7230:K7249)/Weighting!$S$6)</f>
        <v>0.47826086956521741</v>
      </c>
      <c r="R7227" s="27">
        <f>IF(M7227=FALSE,NA(),(VLOOKUP(1,G7230:K7249,3,FALSE))/(M7227-1))</f>
        <v>0.78947368421052633</v>
      </c>
      <c r="S7227" s="22" t="str">
        <f>IF(M7227=FALSE,NA(),IF(SUM(J7230:J7249)=2,"yes","no"))</f>
        <v>no</v>
      </c>
      <c r="X7227" s="2" cm="2">
        <f t="array" ref="X7227:X7228">FREQUENCY(IF('Data Transformation'!$B$425:$B$6424='Bin Analysis'!L7227,'Data Transformation'!$G$425:$G$6424),'Data Transformation'!$U$11)</f>
        <v>19</v>
      </c>
      <c r="Y7227" s="2" cm="2">
        <f t="array" ref="Y7227:Y7228">FREQUENCY(IF('Data Transformation'!$B$425:$B$6424='Bin Analysis'!L7227,'Data Transformation'!$G$425:$G$6424),'Data Transformation'!$U$12)</f>
        <v>17</v>
      </c>
    </row>
    <row r="7228" spans="1:25" x14ac:dyDescent="0.45">
      <c r="A7228" s="14" t="s">
        <v>67</v>
      </c>
      <c r="B7228" t="s">
        <v>47</v>
      </c>
      <c r="C7228" t="s">
        <v>5</v>
      </c>
      <c r="D7228" t="s">
        <v>100</v>
      </c>
      <c r="E7228" t="s">
        <v>101</v>
      </c>
      <c r="F7228" t="s">
        <v>102</v>
      </c>
      <c r="G7228" t="s">
        <v>70</v>
      </c>
      <c r="H7228" t="s">
        <v>31</v>
      </c>
      <c r="I7228" t="s">
        <v>32</v>
      </c>
      <c r="J7228" t="s">
        <v>46</v>
      </c>
      <c r="K7228" s="14" t="s">
        <v>45</v>
      </c>
      <c r="M7228" s="14"/>
      <c r="X7228" s="2">
        <v>0</v>
      </c>
      <c r="Y7228" s="2">
        <v>2</v>
      </c>
    </row>
    <row r="7229" spans="1:25" x14ac:dyDescent="0.4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45">
      <c r="A7230" s="32">
        <f>IF(Weighting!$P$6&gt;0,B7230,"")</f>
        <v>0.3356747967</v>
      </c>
      <c r="B7230">
        <f>Weighting!$C$6</f>
        <v>0.3356747967</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15</v>
      </c>
      <c r="I7230">
        <f>H7230-H7229</f>
        <v>15</v>
      </c>
      <c r="J7230">
        <f>IF(I7230=0,0,1)</f>
        <v>1</v>
      </c>
      <c r="K7230">
        <f>J7230*Weighting!$W$6</f>
        <v>1</v>
      </c>
      <c r="M7230" s="14"/>
    </row>
    <row r="7231" spans="1:25" x14ac:dyDescent="0.45">
      <c r="A7231" s="32">
        <f>IF(Weighting!$P$7&gt;0,B7231,"")</f>
        <v>0.44134959340000002</v>
      </c>
      <c r="B7231">
        <f>Weighting!$C$7</f>
        <v>0.44134959340000002</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15</v>
      </c>
      <c r="I7231">
        <f t="shared" ref="I7231:I7249" si="904">H7231-H7230</f>
        <v>0</v>
      </c>
      <c r="J7231">
        <f>IF(I7231=0,0,1)</f>
        <v>0</v>
      </c>
      <c r="K7231">
        <f>J7231*Weighting!$W$7</f>
        <v>0</v>
      </c>
      <c r="M7231" s="14"/>
    </row>
    <row r="7232" spans="1:25" x14ac:dyDescent="0.45">
      <c r="A7232" s="32">
        <f>IF(Weighting!$P$8&gt;0,B7232,"")</f>
        <v>0.54702439010000004</v>
      </c>
      <c r="B7232">
        <f>Weighting!$C$8</f>
        <v>0.54702439010000004</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15</v>
      </c>
      <c r="I7232">
        <f t="shared" si="904"/>
        <v>0</v>
      </c>
      <c r="J7232">
        <f t="shared" ref="J7232:J7249" si="905">IF(I7232=0,0,1)</f>
        <v>0</v>
      </c>
      <c r="K7232">
        <f>J7232*Weighting!$W$8</f>
        <v>0</v>
      </c>
      <c r="M7232" s="14"/>
    </row>
    <row r="7233" spans="1:13" x14ac:dyDescent="0.45">
      <c r="A7233" s="32">
        <f>IF(Weighting!$P$9&gt;0,B7233,"")</f>
        <v>0.65269918680000005</v>
      </c>
      <c r="B7233" s="50">
        <f>Weighting!$C$9</f>
        <v>0.65269918680000005</v>
      </c>
      <c r="C7233">
        <f>Weighting!$F$9</f>
        <v>0</v>
      </c>
      <c r="D7233" t="b">
        <f>IF(C7233=1,'Data Transformation'!$G$3+0.5*'Data Transformation'!$W$25,IF(C7234=1,D7234-'Data Transformation'!$W$25,FALSE))</f>
        <v>0</v>
      </c>
      <c r="E7233" t="str">
        <f t="array" ref="E7233">IF(ISLOGICAL(D7233),"",FREQUENCY(IF('Data Transformation'!$B$425:$B$8425='Bin Analysis'!$B7227,'Data Transformation'!$G$425:$G$8425),D7233))</f>
        <v/>
      </c>
      <c r="F7233" t="str">
        <f t="shared" si="903"/>
        <v/>
      </c>
      <c r="G7233">
        <f>Weighting!$H$9</f>
        <v>0</v>
      </c>
      <c r="H7233">
        <f t="array" ref="H7233">FREQUENCY(IF('Data Transformation'!$B$4:$B$8425=B7227,'Data Transformation'!$G$4:$G$8425),'Bin Analysis'!$B7233)</f>
        <v>16</v>
      </c>
      <c r="I7233">
        <f t="shared" si="904"/>
        <v>1</v>
      </c>
      <c r="J7233">
        <f t="shared" si="905"/>
        <v>1</v>
      </c>
      <c r="K7233">
        <f>J7233*Weighting!$W$9</f>
        <v>3</v>
      </c>
      <c r="M7233" s="14"/>
    </row>
    <row r="7234" spans="1:13" x14ac:dyDescent="0.45">
      <c r="A7234" s="32">
        <f>IF(Weighting!$P$10&gt;0,B7234,"")</f>
        <v>0.75837398350000007</v>
      </c>
      <c r="B7234">
        <f>Weighting!$C$10</f>
        <v>0.75837398350000007</v>
      </c>
      <c r="C7234">
        <f>Weighting!$F$10</f>
        <v>0</v>
      </c>
      <c r="D7234" t="b">
        <f>IF(C7234=1,'Data Transformation'!$G$3+0.5*'Data Transformation'!$W$25,IF(C7235=1,D7235-'Data Transformation'!$W$25,FALSE))</f>
        <v>0</v>
      </c>
      <c r="E7234" t="str">
        <f t="array" ref="E7234">IF(ISLOGICAL(D7234),"",FREQUENCY(IF('Data Transformation'!$B$425:$B$8425='Bin Analysis'!$B7227,'Data Transformation'!$G$425:$G$8425),D7234))</f>
        <v/>
      </c>
      <c r="F7234" t="str">
        <f t="shared" si="903"/>
        <v/>
      </c>
      <c r="G7234">
        <f>Weighting!$H$10</f>
        <v>0</v>
      </c>
      <c r="H7234">
        <f t="array" ref="H7234">FREQUENCY(IF('Data Transformation'!$B$4:$B$8425=B7227,'Data Transformation'!$G$4:$G$8425),'Bin Analysis'!$B7234)</f>
        <v>17</v>
      </c>
      <c r="I7234">
        <f t="shared" si="904"/>
        <v>1</v>
      </c>
      <c r="J7234">
        <f t="shared" si="905"/>
        <v>1</v>
      </c>
      <c r="K7234">
        <f>J7234*Weighting!$W$10</f>
        <v>3</v>
      </c>
      <c r="M7234" s="14"/>
    </row>
    <row r="7235" spans="1:13" x14ac:dyDescent="0.45">
      <c r="A7235" s="32">
        <f>IF(Weighting!$P$11&gt;0,B7235,"")</f>
        <v>0.86404878020000009</v>
      </c>
      <c r="B7235">
        <f>Weighting!$C$11</f>
        <v>0.86404878020000009</v>
      </c>
      <c r="C7235">
        <f>Weighting!$F$11</f>
        <v>0</v>
      </c>
      <c r="D7235" t="b">
        <f>IF(C7235=1,'Data Transformation'!$G$3+0.5*'Data Transformation'!$W$25,IF(C7236=1,D7236-'Data Transformation'!$W$25,FALSE))</f>
        <v>0</v>
      </c>
      <c r="E7235" t="str">
        <f t="array" ref="E7235">IF(ISLOGICAL(D7235),"",FREQUENCY(IF('Data Transformation'!$B$425:$B$8425='Bin Analysis'!$B7227,'Data Transformation'!$G$425:$G$8425),D7235))</f>
        <v/>
      </c>
      <c r="F7235" t="str">
        <f t="shared" si="903"/>
        <v/>
      </c>
      <c r="G7235">
        <f>Weighting!$H$11</f>
        <v>0</v>
      </c>
      <c r="H7235">
        <f t="array" ref="H7235">FREQUENCY(IF('Data Transformation'!$B$4:$B$8425=B7227,'Data Transformation'!$G$4:$G$8425),'Bin Analysis'!$B7235)</f>
        <v>19</v>
      </c>
      <c r="I7235">
        <f t="shared" si="904"/>
        <v>2</v>
      </c>
      <c r="J7235">
        <f t="shared" si="905"/>
        <v>1</v>
      </c>
      <c r="K7235">
        <f>J7235*Weighting!$W$11</f>
        <v>3</v>
      </c>
      <c r="M7235" s="14"/>
    </row>
    <row r="7236" spans="1:13" x14ac:dyDescent="0.45">
      <c r="A7236" s="32">
        <f>IF(Weighting!$P$12&gt;0,B7236,"")</f>
        <v>0.96972357690000011</v>
      </c>
      <c r="B7236">
        <f>Weighting!$C$12</f>
        <v>0.96972357690000011</v>
      </c>
      <c r="C7236">
        <f>Weighting!$F$12</f>
        <v>0</v>
      </c>
      <c r="D7236">
        <f>IF(C7236=1,'Data Transformation'!$G$3+0.5*'Data Transformation'!$W$25,IF(C7237=1,D7237-'Data Transformation'!$W$25,FALSE))</f>
        <v>0.76999999999999991</v>
      </c>
      <c r="E7236">
        <f t="array" ref="E7236">IF(ISLOGICAL(D7236),"",FREQUENCY(IF('Data Transformation'!$B$425:$B$8425='Bin Analysis'!$B7227,'Data Transformation'!$G$425:$G$8425),D7236))</f>
        <v>17</v>
      </c>
      <c r="F7236" t="e">
        <f t="shared" si="903"/>
        <v>#VALUE!</v>
      </c>
      <c r="G7236">
        <f>Weighting!$H$12</f>
        <v>0</v>
      </c>
      <c r="H7236">
        <f t="array" ref="H7236">FREQUENCY(IF('Data Transformation'!$B$4:$B$8425=B7227,'Data Transformation'!$G$4:$G$8425),'Bin Analysis'!$B7236)</f>
        <v>19</v>
      </c>
      <c r="I7236">
        <f t="shared" si="904"/>
        <v>0</v>
      </c>
      <c r="J7236">
        <f t="shared" si="905"/>
        <v>0</v>
      </c>
      <c r="K7236">
        <f>J7236*Weighting!$W$12</f>
        <v>0</v>
      </c>
      <c r="M7236" s="14"/>
    </row>
    <row r="7237" spans="1:13" x14ac:dyDescent="0.45">
      <c r="A7237" s="32">
        <f>IF(Weighting!$P$13&gt;0,B7237,"")</f>
        <v>1.0753983736000001</v>
      </c>
      <c r="B7237">
        <f>Weighting!$C$13</f>
        <v>1.0753983736000001</v>
      </c>
      <c r="C7237">
        <f>Weighting!$F$13</f>
        <v>1</v>
      </c>
      <c r="D7237">
        <f>IF(C7237=1,'Data Transformation'!$G$3+0.5*'Data Transformation'!$W$25,IF(C7238=1,D7238-'Data Transformation'!$W$25,FALSE))</f>
        <v>1.17</v>
      </c>
      <c r="E7237">
        <f t="array" ref="E7237">IF(ISLOGICAL(D7237),"",FREQUENCY(IF('Data Transformation'!$B$425:$B$8425='Bin Analysis'!$B7227,'Data Transformation'!$G$425:$G$8425),D7237))</f>
        <v>19</v>
      </c>
      <c r="F7237">
        <f t="shared" si="903"/>
        <v>2</v>
      </c>
      <c r="G7237">
        <f>Weighting!$H$13</f>
        <v>0</v>
      </c>
      <c r="H7237">
        <f t="array" ref="H7237">FREQUENCY(IF('Data Transformation'!$B$4:$B$8425=B7227,'Data Transformation'!$G$4:$G$8425),'Bin Analysis'!$B7237)</f>
        <v>20</v>
      </c>
      <c r="I7237">
        <f t="shared" si="904"/>
        <v>1</v>
      </c>
      <c r="J7237">
        <f t="shared" si="905"/>
        <v>1</v>
      </c>
      <c r="K7237">
        <f>J7237*Weighting!$W$13</f>
        <v>1</v>
      </c>
      <c r="M7237" s="14"/>
    </row>
    <row r="7238" spans="1:13" x14ac:dyDescent="0.45">
      <c r="A7238" s="32">
        <f>IF(Weighting!$P$14&gt;0,B7238,"")</f>
        <v>1.1810731703000001</v>
      </c>
      <c r="B7238">
        <f>Weighting!$C$14</f>
        <v>1.1810731703000001</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20</v>
      </c>
      <c r="I7238">
        <f t="shared" si="904"/>
        <v>0</v>
      </c>
      <c r="J7238">
        <f t="shared" si="905"/>
        <v>0</v>
      </c>
      <c r="K7238">
        <f>J7238*Weighting!$W$14</f>
        <v>0</v>
      </c>
      <c r="M7238" s="14"/>
    </row>
    <row r="7239" spans="1:13" x14ac:dyDescent="0.45">
      <c r="A7239" s="32">
        <f>IF(Weighting!$P$15&gt;0,B7239,"")</f>
        <v>1.2867489670000001</v>
      </c>
      <c r="B7239">
        <f>Weighting!$C$15</f>
        <v>1.2867489670000001</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20</v>
      </c>
      <c r="I7239">
        <f t="shared" si="904"/>
        <v>0</v>
      </c>
      <c r="J7239">
        <f t="shared" si="905"/>
        <v>0</v>
      </c>
      <c r="K7239">
        <f>J7239*Weighting!$W$15</f>
        <v>0</v>
      </c>
      <c r="M7239" s="14"/>
    </row>
    <row r="7240" spans="1:13" x14ac:dyDescent="0.45">
      <c r="A7240" s="32" t="str">
        <f>IF(Weighting!$P$16&gt;0,B7240,"")</f>
        <v/>
      </c>
      <c r="B7240">
        <f>Weighting!$C$16</f>
        <v>1.3924227637000002</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20</v>
      </c>
      <c r="I7240">
        <f t="shared" si="904"/>
        <v>0</v>
      </c>
      <c r="J7240">
        <f t="shared" si="905"/>
        <v>0</v>
      </c>
      <c r="K7240">
        <f>J7240*Weighting!$W$16</f>
        <v>0</v>
      </c>
      <c r="M7240" s="14"/>
    </row>
    <row r="7241" spans="1:13" x14ac:dyDescent="0.45">
      <c r="A7241" s="32" t="str">
        <f>IF(Weighting!$P$17&gt;0,B7241,"")</f>
        <v/>
      </c>
      <c r="B7241">
        <f>Weighting!$C$17</f>
        <v>1.4980975604000002</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20</v>
      </c>
      <c r="I7241">
        <f t="shared" si="904"/>
        <v>0</v>
      </c>
      <c r="J7241">
        <f t="shared" si="905"/>
        <v>0</v>
      </c>
      <c r="K7241">
        <f>J7241*Weighting!$W$17</f>
        <v>0</v>
      </c>
      <c r="M7241" s="14"/>
    </row>
    <row r="7242" spans="1:13" x14ac:dyDescent="0.45">
      <c r="A7242" s="32" t="str">
        <f>IF(Weighting!$P$18&gt;0,B7242,"")</f>
        <v/>
      </c>
      <c r="B7242">
        <f>Weighting!$C$18</f>
        <v>1.6037723571000002</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20</v>
      </c>
      <c r="I7242">
        <f t="shared" si="904"/>
        <v>0</v>
      </c>
      <c r="J7242">
        <f t="shared" si="905"/>
        <v>0</v>
      </c>
      <c r="K7242">
        <f>J7242*Weighting!$W$18</f>
        <v>0</v>
      </c>
      <c r="M7242" s="14"/>
    </row>
    <row r="7243" spans="1:13" x14ac:dyDescent="0.45">
      <c r="A7243" s="32" t="str">
        <f>IF(Weighting!$P$19&gt;0,B7243,"")</f>
        <v/>
      </c>
      <c r="B7243">
        <f>Weighting!$C$19</f>
        <v>1.7094471538000002</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20</v>
      </c>
      <c r="I7243">
        <f t="shared" si="904"/>
        <v>0</v>
      </c>
      <c r="J7243">
        <f t="shared" si="905"/>
        <v>0</v>
      </c>
      <c r="K7243">
        <f>J7243*Weighting!$W$19</f>
        <v>0</v>
      </c>
      <c r="M7243" s="14"/>
    </row>
    <row r="7244" spans="1:13" x14ac:dyDescent="0.45">
      <c r="A7244" s="32" t="str">
        <f>IF(Weighting!$P$20&gt;0,B7244,"")</f>
        <v/>
      </c>
      <c r="B7244">
        <f>Weighting!$C$20</f>
        <v>1.8151219505000002</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20</v>
      </c>
      <c r="I7244">
        <f t="shared" si="904"/>
        <v>0</v>
      </c>
      <c r="J7244">
        <f t="shared" si="905"/>
        <v>0</v>
      </c>
      <c r="K7244">
        <f>J7244*Weighting!$W$20</f>
        <v>0</v>
      </c>
      <c r="M7244" s="14"/>
    </row>
    <row r="7245" spans="1:13" x14ac:dyDescent="0.45">
      <c r="A7245" s="32" t="str">
        <f>IF(Weighting!$P$21&gt;0,B7245,"")</f>
        <v/>
      </c>
      <c r="B7245">
        <f>Weighting!$C$21</f>
        <v>1.9207967472000003</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20</v>
      </c>
      <c r="I7245">
        <f t="shared" si="904"/>
        <v>0</v>
      </c>
      <c r="J7245">
        <f t="shared" si="905"/>
        <v>0</v>
      </c>
      <c r="K7245">
        <f>J7245*Weighting!$W$21</f>
        <v>0</v>
      </c>
      <c r="M7245" s="14"/>
    </row>
    <row r="7246" spans="1:13" x14ac:dyDescent="0.45">
      <c r="A7246" s="32" t="str">
        <f>IF(Weighting!$P$22&gt;0,B7246,"")</f>
        <v/>
      </c>
      <c r="B7246">
        <f>Weighting!$C$22</f>
        <v>2.0264715439000001</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20</v>
      </c>
      <c r="I7246">
        <f t="shared" si="904"/>
        <v>0</v>
      </c>
      <c r="J7246">
        <f t="shared" si="905"/>
        <v>0</v>
      </c>
      <c r="K7246">
        <f>J7246*Weighting!$W$22</f>
        <v>0</v>
      </c>
      <c r="M7246" s="14"/>
    </row>
    <row r="7247" spans="1:13" x14ac:dyDescent="0.45">
      <c r="A7247" s="32" t="str">
        <f>IF(Weighting!$P$23&gt;0,B7247,"")</f>
        <v/>
      </c>
      <c r="B7247">
        <f>Weighting!$C$23</f>
        <v>2.1321463405999999</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20</v>
      </c>
      <c r="I7247">
        <f t="shared" si="904"/>
        <v>0</v>
      </c>
      <c r="J7247">
        <f t="shared" si="905"/>
        <v>0</v>
      </c>
      <c r="K7247">
        <f>J7247*Weighting!$W$23</f>
        <v>0</v>
      </c>
      <c r="M7247" s="14"/>
    </row>
    <row r="7248" spans="1:13" x14ac:dyDescent="0.45">
      <c r="A7248" s="32" t="str">
        <f>IF(Weighting!$P$24&gt;0,B7248,"")</f>
        <v/>
      </c>
      <c r="B7248">
        <f>Weighting!$C$24</f>
        <v>2.2378211372999997</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20</v>
      </c>
      <c r="I7248">
        <f t="shared" si="904"/>
        <v>0</v>
      </c>
      <c r="J7248">
        <f t="shared" si="905"/>
        <v>0</v>
      </c>
      <c r="K7248">
        <f>J7248*Weighting!$W$24</f>
        <v>0</v>
      </c>
      <c r="M7248" s="14"/>
    </row>
    <row r="7249" spans="1:25" x14ac:dyDescent="0.45">
      <c r="A7249" s="32" t="str">
        <f>IF(Weighting!$P$25&gt;0,B7249,"")</f>
        <v/>
      </c>
      <c r="B7249">
        <f>Weighting!$C$25</f>
        <v>2.3434959339999994</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20</v>
      </c>
      <c r="I7249">
        <f t="shared" si="904"/>
        <v>0</v>
      </c>
      <c r="J7249">
        <f t="shared" si="905"/>
        <v>0</v>
      </c>
      <c r="K7249">
        <f>J7249*Weighting!$W$25</f>
        <v>0</v>
      </c>
      <c r="M7249" s="14"/>
    </row>
    <row r="7250" spans="1:25" x14ac:dyDescent="0.45">
      <c r="O7250"/>
      <c r="P7250"/>
      <c r="Q7250"/>
      <c r="R7250"/>
    </row>
    <row r="7251" spans="1:25" ht="23.15" x14ac:dyDescent="0.6">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19</v>
      </c>
      <c r="N7251" s="27">
        <f>IF('Input and Summary Results'!$J$16="minimum",'Bin Analysis'!X7252/(M7251-1),'Bin Analysis'!Y7251/('Bin Analysis'!M7251-1))</f>
        <v>0</v>
      </c>
      <c r="O7251" s="27">
        <f>IF(M7251=FALSE,NA(),(VLOOKUP(1,C7254:K7273,4,FALSE))/(M7251-1))</f>
        <v>0</v>
      </c>
      <c r="P7251" s="27">
        <f>IF(M7251=FALSE,NA(),SUM(J7254:J7273)/Weighting!$S$5)</f>
        <v>0.2</v>
      </c>
      <c r="Q7251" s="27">
        <f>IF(M7251=FALSE,NA(),SUM(K7254:K7273)/Weighting!$S$6)</f>
        <v>8.6956521739130432E-2</v>
      </c>
      <c r="R7251" s="27">
        <f>IF(M7251=FALSE,NA(),(VLOOKUP(1,G7254:K7273,3,FALSE))/(M7251-1))</f>
        <v>1</v>
      </c>
      <c r="S7251" s="22" t="str">
        <f>IF(M7251=FALSE,NA(),IF(SUM(J7254:J7273)=2,"yes","no"))</f>
        <v>yes</v>
      </c>
      <c r="X7251" s="2" cm="2">
        <f t="array" ref="X7251:X7252">FREQUENCY(IF('Data Transformation'!$B$425:$B$6424='Bin Analysis'!L7251,'Data Transformation'!$G$425:$G$6424),'Data Transformation'!$U$11)</f>
        <v>18</v>
      </c>
      <c r="Y7251" s="2" cm="2">
        <f t="array" ref="Y7251:Y7252">FREQUENCY(IF('Data Transformation'!$B$425:$B$6424='Bin Analysis'!L7251,'Data Transformation'!$G$425:$G$6424),'Data Transformation'!$U$12)</f>
        <v>18</v>
      </c>
    </row>
    <row r="7252" spans="1:25" x14ac:dyDescent="0.45">
      <c r="A7252" s="14" t="s">
        <v>67</v>
      </c>
      <c r="B7252" t="s">
        <v>47</v>
      </c>
      <c r="C7252" t="s">
        <v>5</v>
      </c>
      <c r="D7252" t="s">
        <v>100</v>
      </c>
      <c r="E7252" t="s">
        <v>101</v>
      </c>
      <c r="F7252" t="s">
        <v>102</v>
      </c>
      <c r="G7252" t="s">
        <v>70</v>
      </c>
      <c r="H7252" t="s">
        <v>31</v>
      </c>
      <c r="I7252" t="s">
        <v>32</v>
      </c>
      <c r="J7252" t="s">
        <v>46</v>
      </c>
      <c r="K7252" s="14" t="s">
        <v>45</v>
      </c>
      <c r="M7252" s="14"/>
      <c r="X7252" s="2">
        <v>0</v>
      </c>
      <c r="Y7252" s="2">
        <v>0</v>
      </c>
    </row>
    <row r="7253" spans="1:25" x14ac:dyDescent="0.4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45">
      <c r="A7254" s="32">
        <f>IF(Weighting!$P$6&gt;0,B7254,"")</f>
        <v>0.3356747967</v>
      </c>
      <c r="B7254">
        <f>Weighting!$C$6</f>
        <v>0.3356747967</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18</v>
      </c>
      <c r="I7254">
        <f>H7254-H7253</f>
        <v>18</v>
      </c>
      <c r="J7254">
        <f>IF(I7254=0,0,1)</f>
        <v>1</v>
      </c>
      <c r="K7254">
        <f>J7254*Weighting!$W$6</f>
        <v>1</v>
      </c>
      <c r="M7254" s="14"/>
    </row>
    <row r="7255" spans="1:25" x14ac:dyDescent="0.45">
      <c r="A7255" s="32">
        <f>IF(Weighting!$P$7&gt;0,B7255,"")</f>
        <v>0.44134959340000002</v>
      </c>
      <c r="B7255">
        <f>Weighting!$C$7</f>
        <v>0.44134959340000002</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18</v>
      </c>
      <c r="I7255">
        <f t="shared" ref="I7255:I7273" si="907">H7255-H7254</f>
        <v>0</v>
      </c>
      <c r="J7255">
        <f>IF(I7255=0,0,1)</f>
        <v>0</v>
      </c>
      <c r="K7255">
        <f>J7255*Weighting!$W$7</f>
        <v>0</v>
      </c>
      <c r="M7255" s="14"/>
    </row>
    <row r="7256" spans="1:25" x14ac:dyDescent="0.45">
      <c r="A7256" s="32">
        <f>IF(Weighting!$P$8&gt;0,B7256,"")</f>
        <v>0.54702439010000004</v>
      </c>
      <c r="B7256">
        <f>Weighting!$C$8</f>
        <v>0.54702439010000004</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18</v>
      </c>
      <c r="I7256">
        <f t="shared" si="907"/>
        <v>0</v>
      </c>
      <c r="J7256">
        <f t="shared" ref="J7256:J7273" si="908">IF(I7256=0,0,1)</f>
        <v>0</v>
      </c>
      <c r="K7256">
        <f>J7256*Weighting!$W$8</f>
        <v>0</v>
      </c>
      <c r="M7256" s="14"/>
    </row>
    <row r="7257" spans="1:25" x14ac:dyDescent="0.45">
      <c r="A7257" s="32">
        <f>IF(Weighting!$P$9&gt;0,B7257,"")</f>
        <v>0.65269918680000005</v>
      </c>
      <c r="B7257" s="50">
        <f>Weighting!$C$9</f>
        <v>0.65269918680000005</v>
      </c>
      <c r="C7257">
        <f>Weighting!$F$9</f>
        <v>0</v>
      </c>
      <c r="D7257" t="b">
        <f>IF(C7257=1,'Data Transformation'!$G$3+0.5*'Data Transformation'!$W$25,IF(C7258=1,D7258-'Data Transformation'!$W$25,FALSE))</f>
        <v>0</v>
      </c>
      <c r="E7257" t="str">
        <f t="array" ref="E7257">IF(ISLOGICAL(D7257),"",FREQUENCY(IF('Data Transformation'!$B$425:$B$8425='Bin Analysis'!$B7251,'Data Transformation'!$G$425:$G$8425),D7257))</f>
        <v/>
      </c>
      <c r="F7257" t="str">
        <f t="shared" si="906"/>
        <v/>
      </c>
      <c r="G7257">
        <f>Weighting!$H$9</f>
        <v>0</v>
      </c>
      <c r="H7257">
        <f t="array" ref="H7257">FREQUENCY(IF('Data Transformation'!$B$4:$B$8425=B7251,'Data Transformation'!$G$4:$G$8425),'Bin Analysis'!$B7257)</f>
        <v>18</v>
      </c>
      <c r="I7257">
        <f t="shared" si="907"/>
        <v>0</v>
      </c>
      <c r="J7257">
        <f t="shared" si="908"/>
        <v>0</v>
      </c>
      <c r="K7257">
        <f>J7257*Weighting!$W$9</f>
        <v>0</v>
      </c>
      <c r="M7257" s="14"/>
    </row>
    <row r="7258" spans="1:25" x14ac:dyDescent="0.45">
      <c r="A7258" s="32">
        <f>IF(Weighting!$P$10&gt;0,B7258,"")</f>
        <v>0.75837398350000007</v>
      </c>
      <c r="B7258">
        <f>Weighting!$C$10</f>
        <v>0.75837398350000007</v>
      </c>
      <c r="C7258">
        <f>Weighting!$F$10</f>
        <v>0</v>
      </c>
      <c r="D7258" t="b">
        <f>IF(C7258=1,'Data Transformation'!$G$3+0.5*'Data Transformation'!$W$25,IF(C7259=1,D7259-'Data Transformation'!$W$25,FALSE))</f>
        <v>0</v>
      </c>
      <c r="E7258" t="str">
        <f t="array" ref="E7258">IF(ISLOGICAL(D7258),"",FREQUENCY(IF('Data Transformation'!$B$425:$B$8425='Bin Analysis'!$B7251,'Data Transformation'!$G$425:$G$8425),D7258))</f>
        <v/>
      </c>
      <c r="F7258" t="str">
        <f t="shared" si="906"/>
        <v/>
      </c>
      <c r="G7258">
        <f>Weighting!$H$10</f>
        <v>0</v>
      </c>
      <c r="H7258">
        <f t="array" ref="H7258">FREQUENCY(IF('Data Transformation'!$B$4:$B$8425=B7251,'Data Transformation'!$G$4:$G$8425),'Bin Analysis'!$B7258)</f>
        <v>18</v>
      </c>
      <c r="I7258">
        <f t="shared" si="907"/>
        <v>0</v>
      </c>
      <c r="J7258">
        <f t="shared" si="908"/>
        <v>0</v>
      </c>
      <c r="K7258">
        <f>J7258*Weighting!$W$10</f>
        <v>0</v>
      </c>
      <c r="M7258" s="14"/>
    </row>
    <row r="7259" spans="1:25" x14ac:dyDescent="0.45">
      <c r="A7259" s="32">
        <f>IF(Weighting!$P$11&gt;0,B7259,"")</f>
        <v>0.86404878020000009</v>
      </c>
      <c r="B7259">
        <f>Weighting!$C$11</f>
        <v>0.86404878020000009</v>
      </c>
      <c r="C7259">
        <f>Weighting!$F$11</f>
        <v>0</v>
      </c>
      <c r="D7259" t="b">
        <f>IF(C7259=1,'Data Transformation'!$G$3+0.5*'Data Transformation'!$W$25,IF(C7260=1,D7260-'Data Transformation'!$W$25,FALSE))</f>
        <v>0</v>
      </c>
      <c r="E7259" t="str">
        <f t="array" ref="E7259">IF(ISLOGICAL(D7259),"",FREQUENCY(IF('Data Transformation'!$B$425:$B$8425='Bin Analysis'!$B7251,'Data Transformation'!$G$425:$G$8425),D7259))</f>
        <v/>
      </c>
      <c r="F7259" t="str">
        <f t="shared" si="906"/>
        <v/>
      </c>
      <c r="G7259">
        <f>Weighting!$H$11</f>
        <v>0</v>
      </c>
      <c r="H7259">
        <f t="array" ref="H7259">FREQUENCY(IF('Data Transformation'!$B$4:$B$8425=B7251,'Data Transformation'!$G$4:$G$8425),'Bin Analysis'!$B7259)</f>
        <v>18</v>
      </c>
      <c r="I7259">
        <f t="shared" si="907"/>
        <v>0</v>
      </c>
      <c r="J7259">
        <f t="shared" si="908"/>
        <v>0</v>
      </c>
      <c r="K7259">
        <f>J7259*Weighting!$W$11</f>
        <v>0</v>
      </c>
      <c r="M7259" s="14"/>
    </row>
    <row r="7260" spans="1:25" x14ac:dyDescent="0.45">
      <c r="A7260" s="32">
        <f>IF(Weighting!$P$12&gt;0,B7260,"")</f>
        <v>0.96972357690000011</v>
      </c>
      <c r="B7260">
        <f>Weighting!$C$12</f>
        <v>0.96972357690000011</v>
      </c>
      <c r="C7260">
        <f>Weighting!$F$12</f>
        <v>0</v>
      </c>
      <c r="D7260">
        <f>IF(C7260=1,'Data Transformation'!$G$3+0.5*'Data Transformation'!$W$25,IF(C7261=1,D7261-'Data Transformation'!$W$25,FALSE))</f>
        <v>0.76999999999999991</v>
      </c>
      <c r="E7260">
        <f t="array" ref="E7260">IF(ISLOGICAL(D7260),"",FREQUENCY(IF('Data Transformation'!$B$425:$B$8425='Bin Analysis'!$B7251,'Data Transformation'!$G$425:$G$8425),D7260))</f>
        <v>18</v>
      </c>
      <c r="F7260" t="e">
        <f t="shared" si="906"/>
        <v>#VALUE!</v>
      </c>
      <c r="G7260">
        <f>Weighting!$H$12</f>
        <v>0</v>
      </c>
      <c r="H7260">
        <f t="array" ref="H7260">FREQUENCY(IF('Data Transformation'!$B$4:$B$8425=B7251,'Data Transformation'!$G$4:$G$8425),'Bin Analysis'!$B7260)</f>
        <v>18</v>
      </c>
      <c r="I7260">
        <f t="shared" si="907"/>
        <v>0</v>
      </c>
      <c r="J7260">
        <f t="shared" si="908"/>
        <v>0</v>
      </c>
      <c r="K7260">
        <f>J7260*Weighting!$W$12</f>
        <v>0</v>
      </c>
      <c r="M7260" s="14"/>
    </row>
    <row r="7261" spans="1:25" x14ac:dyDescent="0.45">
      <c r="A7261" s="32">
        <f>IF(Weighting!$P$13&gt;0,B7261,"")</f>
        <v>1.0753983736000001</v>
      </c>
      <c r="B7261">
        <f>Weighting!$C$13</f>
        <v>1.0753983736000001</v>
      </c>
      <c r="C7261">
        <f>Weighting!$F$13</f>
        <v>1</v>
      </c>
      <c r="D7261">
        <f>IF(C7261=1,'Data Transformation'!$G$3+0.5*'Data Transformation'!$W$25,IF(C7262=1,D7262-'Data Transformation'!$W$25,FALSE))</f>
        <v>1.17</v>
      </c>
      <c r="E7261">
        <f t="array" ref="E7261">IF(ISLOGICAL(D7261),"",FREQUENCY(IF('Data Transformation'!$B$425:$B$8425='Bin Analysis'!$B7251,'Data Transformation'!$G$425:$G$8425),D7261))</f>
        <v>18</v>
      </c>
      <c r="F7261">
        <f t="shared" si="906"/>
        <v>0</v>
      </c>
      <c r="G7261">
        <f>Weighting!$H$13</f>
        <v>0</v>
      </c>
      <c r="H7261">
        <f t="array" ref="H7261">FREQUENCY(IF('Data Transformation'!$B$4:$B$8425=B7251,'Data Transformation'!$G$4:$G$8425),'Bin Analysis'!$B7261)</f>
        <v>19</v>
      </c>
      <c r="I7261">
        <f t="shared" si="907"/>
        <v>1</v>
      </c>
      <c r="J7261">
        <f t="shared" si="908"/>
        <v>1</v>
      </c>
      <c r="K7261">
        <f>J7261*Weighting!$W$13</f>
        <v>1</v>
      </c>
      <c r="M7261" s="14"/>
    </row>
    <row r="7262" spans="1:25" x14ac:dyDescent="0.45">
      <c r="A7262" s="32">
        <f>IF(Weighting!$P$14&gt;0,B7262,"")</f>
        <v>1.1810731703000001</v>
      </c>
      <c r="B7262">
        <f>Weighting!$C$14</f>
        <v>1.1810731703000001</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19</v>
      </c>
      <c r="I7262">
        <f t="shared" si="907"/>
        <v>0</v>
      </c>
      <c r="J7262">
        <f t="shared" si="908"/>
        <v>0</v>
      </c>
      <c r="K7262">
        <f>J7262*Weighting!$W$14</f>
        <v>0</v>
      </c>
      <c r="M7262" s="14"/>
    </row>
    <row r="7263" spans="1:25" x14ac:dyDescent="0.45">
      <c r="A7263" s="32">
        <f>IF(Weighting!$P$15&gt;0,B7263,"")</f>
        <v>1.2867489670000001</v>
      </c>
      <c r="B7263">
        <f>Weighting!$C$15</f>
        <v>1.2867489670000001</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19</v>
      </c>
      <c r="I7263">
        <f t="shared" si="907"/>
        <v>0</v>
      </c>
      <c r="J7263">
        <f t="shared" si="908"/>
        <v>0</v>
      </c>
      <c r="K7263">
        <f>J7263*Weighting!$W$15</f>
        <v>0</v>
      </c>
      <c r="M7263" s="14"/>
    </row>
    <row r="7264" spans="1:25" x14ac:dyDescent="0.45">
      <c r="A7264" s="32" t="str">
        <f>IF(Weighting!$P$16&gt;0,B7264,"")</f>
        <v/>
      </c>
      <c r="B7264">
        <f>Weighting!$C$16</f>
        <v>1.3924227637000002</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19</v>
      </c>
      <c r="I7264">
        <f t="shared" si="907"/>
        <v>0</v>
      </c>
      <c r="J7264">
        <f t="shared" si="908"/>
        <v>0</v>
      </c>
      <c r="K7264">
        <f>J7264*Weighting!$W$16</f>
        <v>0</v>
      </c>
      <c r="M7264" s="14"/>
    </row>
    <row r="7265" spans="1:25" x14ac:dyDescent="0.45">
      <c r="A7265" s="32" t="str">
        <f>IF(Weighting!$P$17&gt;0,B7265,"")</f>
        <v/>
      </c>
      <c r="B7265">
        <f>Weighting!$C$17</f>
        <v>1.4980975604000002</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19</v>
      </c>
      <c r="I7265">
        <f t="shared" si="907"/>
        <v>0</v>
      </c>
      <c r="J7265">
        <f t="shared" si="908"/>
        <v>0</v>
      </c>
      <c r="K7265">
        <f>J7265*Weighting!$W$17</f>
        <v>0</v>
      </c>
      <c r="M7265" s="14"/>
    </row>
    <row r="7266" spans="1:25" x14ac:dyDescent="0.45">
      <c r="A7266" s="32" t="str">
        <f>IF(Weighting!$P$18&gt;0,B7266,"")</f>
        <v/>
      </c>
      <c r="B7266">
        <f>Weighting!$C$18</f>
        <v>1.6037723571000002</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19</v>
      </c>
      <c r="I7266">
        <f t="shared" si="907"/>
        <v>0</v>
      </c>
      <c r="J7266">
        <f t="shared" si="908"/>
        <v>0</v>
      </c>
      <c r="K7266">
        <f>J7266*Weighting!$W$18</f>
        <v>0</v>
      </c>
      <c r="M7266" s="14"/>
    </row>
    <row r="7267" spans="1:25" x14ac:dyDescent="0.45">
      <c r="A7267" s="32" t="str">
        <f>IF(Weighting!$P$19&gt;0,B7267,"")</f>
        <v/>
      </c>
      <c r="B7267">
        <f>Weighting!$C$19</f>
        <v>1.7094471538000002</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19</v>
      </c>
      <c r="I7267">
        <f t="shared" si="907"/>
        <v>0</v>
      </c>
      <c r="J7267">
        <f t="shared" si="908"/>
        <v>0</v>
      </c>
      <c r="K7267">
        <f>J7267*Weighting!$W$19</f>
        <v>0</v>
      </c>
      <c r="M7267" s="14"/>
    </row>
    <row r="7268" spans="1:25" x14ac:dyDescent="0.45">
      <c r="A7268" s="32" t="str">
        <f>IF(Weighting!$P$20&gt;0,B7268,"")</f>
        <v/>
      </c>
      <c r="B7268">
        <f>Weighting!$C$20</f>
        <v>1.8151219505000002</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19</v>
      </c>
      <c r="I7268">
        <f t="shared" si="907"/>
        <v>0</v>
      </c>
      <c r="J7268">
        <f t="shared" si="908"/>
        <v>0</v>
      </c>
      <c r="K7268">
        <f>J7268*Weighting!$W$20</f>
        <v>0</v>
      </c>
      <c r="M7268" s="14"/>
    </row>
    <row r="7269" spans="1:25" x14ac:dyDescent="0.45">
      <c r="A7269" s="32" t="str">
        <f>IF(Weighting!$P$21&gt;0,B7269,"")</f>
        <v/>
      </c>
      <c r="B7269">
        <f>Weighting!$C$21</f>
        <v>1.9207967472000003</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19</v>
      </c>
      <c r="I7269">
        <f t="shared" si="907"/>
        <v>0</v>
      </c>
      <c r="J7269">
        <f t="shared" si="908"/>
        <v>0</v>
      </c>
      <c r="K7269">
        <f>J7269*Weighting!$W$21</f>
        <v>0</v>
      </c>
      <c r="M7269" s="14"/>
    </row>
    <row r="7270" spans="1:25" x14ac:dyDescent="0.45">
      <c r="A7270" s="32" t="str">
        <f>IF(Weighting!$P$22&gt;0,B7270,"")</f>
        <v/>
      </c>
      <c r="B7270">
        <f>Weighting!$C$22</f>
        <v>2.0264715439000001</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19</v>
      </c>
      <c r="I7270">
        <f t="shared" si="907"/>
        <v>0</v>
      </c>
      <c r="J7270">
        <f t="shared" si="908"/>
        <v>0</v>
      </c>
      <c r="K7270">
        <f>J7270*Weighting!$W$22</f>
        <v>0</v>
      </c>
      <c r="M7270" s="14"/>
    </row>
    <row r="7271" spans="1:25" x14ac:dyDescent="0.45">
      <c r="A7271" s="32" t="str">
        <f>IF(Weighting!$P$23&gt;0,B7271,"")</f>
        <v/>
      </c>
      <c r="B7271">
        <f>Weighting!$C$23</f>
        <v>2.1321463405999999</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19</v>
      </c>
      <c r="I7271">
        <f t="shared" si="907"/>
        <v>0</v>
      </c>
      <c r="J7271">
        <f t="shared" si="908"/>
        <v>0</v>
      </c>
      <c r="K7271">
        <f>J7271*Weighting!$W$23</f>
        <v>0</v>
      </c>
      <c r="M7271" s="14"/>
    </row>
    <row r="7272" spans="1:25" x14ac:dyDescent="0.45">
      <c r="A7272" s="32" t="str">
        <f>IF(Weighting!$P$24&gt;0,B7272,"")</f>
        <v/>
      </c>
      <c r="B7272">
        <f>Weighting!$C$24</f>
        <v>2.2378211372999997</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19</v>
      </c>
      <c r="I7272">
        <f t="shared" si="907"/>
        <v>0</v>
      </c>
      <c r="J7272">
        <f t="shared" si="908"/>
        <v>0</v>
      </c>
      <c r="K7272">
        <f>J7272*Weighting!$W$24</f>
        <v>0</v>
      </c>
      <c r="M7272" s="14"/>
    </row>
    <row r="7273" spans="1:25" x14ac:dyDescent="0.45">
      <c r="A7273" s="32" t="str">
        <f>IF(Weighting!$P$25&gt;0,B7273,"")</f>
        <v/>
      </c>
      <c r="B7273">
        <f>Weighting!$C$25</f>
        <v>2.3434959339999994</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19</v>
      </c>
      <c r="I7273">
        <f t="shared" si="907"/>
        <v>0</v>
      </c>
      <c r="J7273">
        <f t="shared" si="908"/>
        <v>0</v>
      </c>
      <c r="K7273">
        <f>J7273*Weighting!$W$25</f>
        <v>0</v>
      </c>
      <c r="M7273" s="14"/>
    </row>
    <row r="7274" spans="1:25" x14ac:dyDescent="0.45">
      <c r="O7274"/>
      <c r="P7274"/>
      <c r="Q7274"/>
      <c r="R7274"/>
    </row>
    <row r="7275" spans="1:25" ht="23.15" x14ac:dyDescent="0.6">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20</v>
      </c>
      <c r="N7275" s="27">
        <f>IF('Input and Summary Results'!$J$16="minimum",'Bin Analysis'!X7276/(M7275-1),'Bin Analysis'!Y7275/('Bin Analysis'!M7275-1))</f>
        <v>0</v>
      </c>
      <c r="O7275" s="27">
        <f>IF(M7275=FALSE,NA(),(VLOOKUP(1,C7278:K7297,4,FALSE))/(M7275-1))</f>
        <v>5.2631578947368418E-2</v>
      </c>
      <c r="P7275" s="27">
        <f>IF(M7275=FALSE,NA(),SUM(J7278:J7297)/Weighting!$S$5)</f>
        <v>0.4</v>
      </c>
      <c r="Q7275" s="27">
        <f>IF(M7275=FALSE,NA(),SUM(K7278:K7297)/Weighting!$S$6)</f>
        <v>0.2608695652173913</v>
      </c>
      <c r="R7275" s="27">
        <f>IF(M7275=FALSE,NA(),(VLOOKUP(1,G7278:K7297,3,FALSE))/(M7275-1))</f>
        <v>0.84210526315789469</v>
      </c>
      <c r="S7275" s="22" t="str">
        <f>IF(M7275=FALSE,NA(),IF(SUM(J7278:J7297)=2,"yes","no"))</f>
        <v>no</v>
      </c>
      <c r="X7275" s="2" cm="2">
        <f t="array" ref="X7275:X7276">FREQUENCY(IF('Data Transformation'!$B$425:$B$6424='Bin Analysis'!L7275,'Data Transformation'!$G$425:$G$6424),'Data Transformation'!$U$11)</f>
        <v>19</v>
      </c>
      <c r="Y7275" s="2" cm="2">
        <f t="array" ref="Y7275:Y7276">FREQUENCY(IF('Data Transformation'!$B$425:$B$6424='Bin Analysis'!L7275,'Data Transformation'!$G$425:$G$6424),'Data Transformation'!$U$12)</f>
        <v>18</v>
      </c>
    </row>
    <row r="7276" spans="1:25" x14ac:dyDescent="0.45">
      <c r="A7276" s="14" t="s">
        <v>67</v>
      </c>
      <c r="B7276" t="s">
        <v>47</v>
      </c>
      <c r="C7276" t="s">
        <v>5</v>
      </c>
      <c r="D7276" t="s">
        <v>100</v>
      </c>
      <c r="E7276" t="s">
        <v>101</v>
      </c>
      <c r="F7276" t="s">
        <v>102</v>
      </c>
      <c r="G7276" t="s">
        <v>70</v>
      </c>
      <c r="H7276" t="s">
        <v>31</v>
      </c>
      <c r="I7276" t="s">
        <v>32</v>
      </c>
      <c r="J7276" t="s">
        <v>46</v>
      </c>
      <c r="K7276" s="14" t="s">
        <v>45</v>
      </c>
      <c r="M7276" s="14"/>
      <c r="X7276" s="2">
        <v>0</v>
      </c>
      <c r="Y7276" s="2">
        <v>1</v>
      </c>
    </row>
    <row r="7277" spans="1:25" x14ac:dyDescent="0.4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45">
      <c r="A7278" s="32">
        <f>IF(Weighting!$P$6&gt;0,B7278,"")</f>
        <v>0.3356747967</v>
      </c>
      <c r="B7278">
        <f>Weighting!$C$6</f>
        <v>0.3356747967</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16</v>
      </c>
      <c r="I7278">
        <f>H7278-H7277</f>
        <v>16</v>
      </c>
      <c r="J7278">
        <f>IF(I7278=0,0,1)</f>
        <v>1</v>
      </c>
      <c r="K7278">
        <f>J7278*Weighting!$W$6</f>
        <v>1</v>
      </c>
      <c r="M7278" s="14"/>
    </row>
    <row r="7279" spans="1:25" x14ac:dyDescent="0.45">
      <c r="A7279" s="32">
        <f>IF(Weighting!$P$7&gt;0,B7279,"")</f>
        <v>0.44134959340000002</v>
      </c>
      <c r="B7279">
        <f>Weighting!$C$7</f>
        <v>0.44134959340000002</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18</v>
      </c>
      <c r="I7279">
        <f t="shared" ref="I7279:I7297" si="910">H7279-H7278</f>
        <v>2</v>
      </c>
      <c r="J7279">
        <f>IF(I7279=0,0,1)</f>
        <v>1</v>
      </c>
      <c r="K7279">
        <f>J7279*Weighting!$W$7</f>
        <v>2</v>
      </c>
      <c r="M7279" s="14"/>
    </row>
    <row r="7280" spans="1:25" x14ac:dyDescent="0.45">
      <c r="A7280" s="32">
        <f>IF(Weighting!$P$8&gt;0,B7280,"")</f>
        <v>0.54702439010000004</v>
      </c>
      <c r="B7280">
        <f>Weighting!$C$8</f>
        <v>0.54702439010000004</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18</v>
      </c>
      <c r="I7280">
        <f t="shared" si="910"/>
        <v>0</v>
      </c>
      <c r="J7280">
        <f t="shared" ref="J7280:J7297" si="911">IF(I7280=0,0,1)</f>
        <v>0</v>
      </c>
      <c r="K7280">
        <f>J7280*Weighting!$W$8</f>
        <v>0</v>
      </c>
      <c r="M7280" s="14"/>
    </row>
    <row r="7281" spans="1:13" x14ac:dyDescent="0.45">
      <c r="A7281" s="32">
        <f>IF(Weighting!$P$9&gt;0,B7281,"")</f>
        <v>0.65269918680000005</v>
      </c>
      <c r="B7281" s="50">
        <f>Weighting!$C$9</f>
        <v>0.65269918680000005</v>
      </c>
      <c r="C7281">
        <f>Weighting!$F$9</f>
        <v>0</v>
      </c>
      <c r="D7281" t="b">
        <f>IF(C7281=1,'Data Transformation'!$G$3+0.5*'Data Transformation'!$W$25,IF(C7282=1,D7282-'Data Transformation'!$W$25,FALSE))</f>
        <v>0</v>
      </c>
      <c r="E7281" t="str">
        <f t="array" ref="E7281">IF(ISLOGICAL(D7281),"",FREQUENCY(IF('Data Transformation'!$B$425:$B$8425='Bin Analysis'!$B7275,'Data Transformation'!$G$425:$G$8425),D7281))</f>
        <v/>
      </c>
      <c r="F7281" t="str">
        <f t="shared" si="909"/>
        <v/>
      </c>
      <c r="G7281">
        <f>Weighting!$H$9</f>
        <v>0</v>
      </c>
      <c r="H7281">
        <f t="array" ref="H7281">FREQUENCY(IF('Data Transformation'!$B$4:$B$8425=B7275,'Data Transformation'!$G$4:$G$8425),'Bin Analysis'!$B7281)</f>
        <v>18</v>
      </c>
      <c r="I7281">
        <f t="shared" si="910"/>
        <v>0</v>
      </c>
      <c r="J7281">
        <f t="shared" si="911"/>
        <v>0</v>
      </c>
      <c r="K7281">
        <f>J7281*Weighting!$W$9</f>
        <v>0</v>
      </c>
      <c r="M7281" s="14"/>
    </row>
    <row r="7282" spans="1:13" x14ac:dyDescent="0.45">
      <c r="A7282" s="32">
        <f>IF(Weighting!$P$10&gt;0,B7282,"")</f>
        <v>0.75837398350000007</v>
      </c>
      <c r="B7282">
        <f>Weighting!$C$10</f>
        <v>0.75837398350000007</v>
      </c>
      <c r="C7282">
        <f>Weighting!$F$10</f>
        <v>0</v>
      </c>
      <c r="D7282" t="b">
        <f>IF(C7282=1,'Data Transformation'!$G$3+0.5*'Data Transformation'!$W$25,IF(C7283=1,D7283-'Data Transformation'!$W$25,FALSE))</f>
        <v>0</v>
      </c>
      <c r="E7282" t="str">
        <f t="array" ref="E7282">IF(ISLOGICAL(D7282),"",FREQUENCY(IF('Data Transformation'!$B$425:$B$8425='Bin Analysis'!$B7275,'Data Transformation'!$G$425:$G$8425),D7282))</f>
        <v/>
      </c>
      <c r="F7282" t="str">
        <f t="shared" si="909"/>
        <v/>
      </c>
      <c r="G7282">
        <f>Weighting!$H$10</f>
        <v>0</v>
      </c>
      <c r="H7282">
        <f t="array" ref="H7282">FREQUENCY(IF('Data Transformation'!$B$4:$B$8425=B7275,'Data Transformation'!$G$4:$G$8425),'Bin Analysis'!$B7282)</f>
        <v>18</v>
      </c>
      <c r="I7282">
        <f t="shared" si="910"/>
        <v>0</v>
      </c>
      <c r="J7282">
        <f t="shared" si="911"/>
        <v>0</v>
      </c>
      <c r="K7282">
        <f>J7282*Weighting!$W$10</f>
        <v>0</v>
      </c>
      <c r="M7282" s="14"/>
    </row>
    <row r="7283" spans="1:13" x14ac:dyDescent="0.45">
      <c r="A7283" s="32">
        <f>IF(Weighting!$P$11&gt;0,B7283,"")</f>
        <v>0.86404878020000009</v>
      </c>
      <c r="B7283">
        <f>Weighting!$C$11</f>
        <v>0.86404878020000009</v>
      </c>
      <c r="C7283">
        <f>Weighting!$F$11</f>
        <v>0</v>
      </c>
      <c r="D7283" t="b">
        <f>IF(C7283=1,'Data Transformation'!$G$3+0.5*'Data Transformation'!$W$25,IF(C7284=1,D7284-'Data Transformation'!$W$25,FALSE))</f>
        <v>0</v>
      </c>
      <c r="E7283" t="str">
        <f t="array" ref="E7283">IF(ISLOGICAL(D7283),"",FREQUENCY(IF('Data Transformation'!$B$425:$B$8425='Bin Analysis'!$B7275,'Data Transformation'!$G$425:$G$8425),D7283))</f>
        <v/>
      </c>
      <c r="F7283" t="str">
        <f t="shared" si="909"/>
        <v/>
      </c>
      <c r="G7283">
        <f>Weighting!$H$11</f>
        <v>0</v>
      </c>
      <c r="H7283">
        <f t="array" ref="H7283">FREQUENCY(IF('Data Transformation'!$B$4:$B$8425=B7275,'Data Transformation'!$G$4:$G$8425),'Bin Analysis'!$B7283)</f>
        <v>18</v>
      </c>
      <c r="I7283">
        <f t="shared" si="910"/>
        <v>0</v>
      </c>
      <c r="J7283">
        <f t="shared" si="911"/>
        <v>0</v>
      </c>
      <c r="K7283">
        <f>J7283*Weighting!$W$11</f>
        <v>0</v>
      </c>
      <c r="M7283" s="14"/>
    </row>
    <row r="7284" spans="1:13" x14ac:dyDescent="0.45">
      <c r="A7284" s="32">
        <f>IF(Weighting!$P$12&gt;0,B7284,"")</f>
        <v>0.96972357690000011</v>
      </c>
      <c r="B7284">
        <f>Weighting!$C$12</f>
        <v>0.96972357690000011</v>
      </c>
      <c r="C7284">
        <f>Weighting!$F$12</f>
        <v>0</v>
      </c>
      <c r="D7284">
        <f>IF(C7284=1,'Data Transformation'!$G$3+0.5*'Data Transformation'!$W$25,IF(C7285=1,D7285-'Data Transformation'!$W$25,FALSE))</f>
        <v>0.76999999999999991</v>
      </c>
      <c r="E7284">
        <f t="array" ref="E7284">IF(ISLOGICAL(D7284),"",FREQUENCY(IF('Data Transformation'!$B$425:$B$8425='Bin Analysis'!$B7275,'Data Transformation'!$G$425:$G$8425),D7284))</f>
        <v>18</v>
      </c>
      <c r="F7284" t="e">
        <f t="shared" si="909"/>
        <v>#VALUE!</v>
      </c>
      <c r="G7284">
        <f>Weighting!$H$12</f>
        <v>0</v>
      </c>
      <c r="H7284">
        <f t="array" ref="H7284">FREQUENCY(IF('Data Transformation'!$B$4:$B$8425=B7275,'Data Transformation'!$G$4:$G$8425),'Bin Analysis'!$B7284)</f>
        <v>18</v>
      </c>
      <c r="I7284">
        <f t="shared" si="910"/>
        <v>0</v>
      </c>
      <c r="J7284">
        <f t="shared" si="911"/>
        <v>0</v>
      </c>
      <c r="K7284">
        <f>J7284*Weighting!$W$12</f>
        <v>0</v>
      </c>
      <c r="M7284" s="14"/>
    </row>
    <row r="7285" spans="1:13" x14ac:dyDescent="0.45">
      <c r="A7285" s="32">
        <f>IF(Weighting!$P$13&gt;0,B7285,"")</f>
        <v>1.0753983736000001</v>
      </c>
      <c r="B7285">
        <f>Weighting!$C$13</f>
        <v>1.0753983736000001</v>
      </c>
      <c r="C7285">
        <f>Weighting!$F$13</f>
        <v>1</v>
      </c>
      <c r="D7285">
        <f>IF(C7285=1,'Data Transformation'!$G$3+0.5*'Data Transformation'!$W$25,IF(C7286=1,D7286-'Data Transformation'!$W$25,FALSE))</f>
        <v>1.17</v>
      </c>
      <c r="E7285">
        <f t="array" ref="E7285">IF(ISLOGICAL(D7285),"",FREQUENCY(IF('Data Transformation'!$B$425:$B$8425='Bin Analysis'!$B7275,'Data Transformation'!$G$425:$G$8425),D7285))</f>
        <v>19</v>
      </c>
      <c r="F7285">
        <f t="shared" si="909"/>
        <v>1</v>
      </c>
      <c r="G7285">
        <f>Weighting!$H$13</f>
        <v>0</v>
      </c>
      <c r="H7285">
        <f t="array" ref="H7285">FREQUENCY(IF('Data Transformation'!$B$4:$B$8425=B7275,'Data Transformation'!$G$4:$G$8425),'Bin Analysis'!$B7285)</f>
        <v>19</v>
      </c>
      <c r="I7285">
        <f t="shared" si="910"/>
        <v>1</v>
      </c>
      <c r="J7285">
        <f t="shared" si="911"/>
        <v>1</v>
      </c>
      <c r="K7285">
        <f>J7285*Weighting!$W$13</f>
        <v>1</v>
      </c>
      <c r="M7285" s="14"/>
    </row>
    <row r="7286" spans="1:13" x14ac:dyDescent="0.45">
      <c r="A7286" s="32">
        <f>IF(Weighting!$P$14&gt;0,B7286,"")</f>
        <v>1.1810731703000001</v>
      </c>
      <c r="B7286">
        <f>Weighting!$C$14</f>
        <v>1.1810731703000001</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20</v>
      </c>
      <c r="I7286">
        <f t="shared" si="910"/>
        <v>1</v>
      </c>
      <c r="J7286">
        <f t="shared" si="911"/>
        <v>1</v>
      </c>
      <c r="K7286">
        <f>J7286*Weighting!$W$14</f>
        <v>2</v>
      </c>
      <c r="M7286" s="14"/>
    </row>
    <row r="7287" spans="1:13" x14ac:dyDescent="0.45">
      <c r="A7287" s="32">
        <f>IF(Weighting!$P$15&gt;0,B7287,"")</f>
        <v>1.2867489670000001</v>
      </c>
      <c r="B7287">
        <f>Weighting!$C$15</f>
        <v>1.2867489670000001</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20</v>
      </c>
      <c r="I7287">
        <f t="shared" si="910"/>
        <v>0</v>
      </c>
      <c r="J7287">
        <f t="shared" si="911"/>
        <v>0</v>
      </c>
      <c r="K7287">
        <f>J7287*Weighting!$W$15</f>
        <v>0</v>
      </c>
      <c r="M7287" s="14"/>
    </row>
    <row r="7288" spans="1:13" x14ac:dyDescent="0.45">
      <c r="A7288" s="32" t="str">
        <f>IF(Weighting!$P$16&gt;0,B7288,"")</f>
        <v/>
      </c>
      <c r="B7288">
        <f>Weighting!$C$16</f>
        <v>1.3924227637000002</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20</v>
      </c>
      <c r="I7288">
        <f t="shared" si="910"/>
        <v>0</v>
      </c>
      <c r="J7288">
        <f t="shared" si="911"/>
        <v>0</v>
      </c>
      <c r="K7288">
        <f>J7288*Weighting!$W$16</f>
        <v>0</v>
      </c>
      <c r="M7288" s="14"/>
    </row>
    <row r="7289" spans="1:13" x14ac:dyDescent="0.45">
      <c r="A7289" s="32" t="str">
        <f>IF(Weighting!$P$17&gt;0,B7289,"")</f>
        <v/>
      </c>
      <c r="B7289">
        <f>Weighting!$C$17</f>
        <v>1.4980975604000002</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20</v>
      </c>
      <c r="I7289">
        <f t="shared" si="910"/>
        <v>0</v>
      </c>
      <c r="J7289">
        <f t="shared" si="911"/>
        <v>0</v>
      </c>
      <c r="K7289">
        <f>J7289*Weighting!$W$17</f>
        <v>0</v>
      </c>
      <c r="M7289" s="14"/>
    </row>
    <row r="7290" spans="1:13" x14ac:dyDescent="0.45">
      <c r="A7290" s="32" t="str">
        <f>IF(Weighting!$P$18&gt;0,B7290,"")</f>
        <v/>
      </c>
      <c r="B7290">
        <f>Weighting!$C$18</f>
        <v>1.6037723571000002</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20</v>
      </c>
      <c r="I7290">
        <f t="shared" si="910"/>
        <v>0</v>
      </c>
      <c r="J7290">
        <f t="shared" si="911"/>
        <v>0</v>
      </c>
      <c r="K7290">
        <f>J7290*Weighting!$W$18</f>
        <v>0</v>
      </c>
      <c r="M7290" s="14"/>
    </row>
    <row r="7291" spans="1:13" x14ac:dyDescent="0.45">
      <c r="A7291" s="32" t="str">
        <f>IF(Weighting!$P$19&gt;0,B7291,"")</f>
        <v/>
      </c>
      <c r="B7291">
        <f>Weighting!$C$19</f>
        <v>1.7094471538000002</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20</v>
      </c>
      <c r="I7291">
        <f t="shared" si="910"/>
        <v>0</v>
      </c>
      <c r="J7291">
        <f t="shared" si="911"/>
        <v>0</v>
      </c>
      <c r="K7291">
        <f>J7291*Weighting!$W$19</f>
        <v>0</v>
      </c>
      <c r="M7291" s="14"/>
    </row>
    <row r="7292" spans="1:13" x14ac:dyDescent="0.45">
      <c r="A7292" s="32" t="str">
        <f>IF(Weighting!$P$20&gt;0,B7292,"")</f>
        <v/>
      </c>
      <c r="B7292">
        <f>Weighting!$C$20</f>
        <v>1.8151219505000002</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20</v>
      </c>
      <c r="I7292">
        <f t="shared" si="910"/>
        <v>0</v>
      </c>
      <c r="J7292">
        <f t="shared" si="911"/>
        <v>0</v>
      </c>
      <c r="K7292">
        <f>J7292*Weighting!$W$20</f>
        <v>0</v>
      </c>
      <c r="M7292" s="14"/>
    </row>
    <row r="7293" spans="1:13" x14ac:dyDescent="0.45">
      <c r="A7293" s="32" t="str">
        <f>IF(Weighting!$P$21&gt;0,B7293,"")</f>
        <v/>
      </c>
      <c r="B7293">
        <f>Weighting!$C$21</f>
        <v>1.9207967472000003</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20</v>
      </c>
      <c r="I7293">
        <f t="shared" si="910"/>
        <v>0</v>
      </c>
      <c r="J7293">
        <f t="shared" si="911"/>
        <v>0</v>
      </c>
      <c r="K7293">
        <f>J7293*Weighting!$W$21</f>
        <v>0</v>
      </c>
      <c r="M7293" s="14"/>
    </row>
    <row r="7294" spans="1:13" x14ac:dyDescent="0.45">
      <c r="A7294" s="32" t="str">
        <f>IF(Weighting!$P$22&gt;0,B7294,"")</f>
        <v/>
      </c>
      <c r="B7294">
        <f>Weighting!$C$22</f>
        <v>2.0264715439000001</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20</v>
      </c>
      <c r="I7294">
        <f t="shared" si="910"/>
        <v>0</v>
      </c>
      <c r="J7294">
        <f t="shared" si="911"/>
        <v>0</v>
      </c>
      <c r="K7294">
        <f>J7294*Weighting!$W$22</f>
        <v>0</v>
      </c>
      <c r="M7294" s="14"/>
    </row>
    <row r="7295" spans="1:13" x14ac:dyDescent="0.45">
      <c r="A7295" s="32" t="str">
        <f>IF(Weighting!$P$23&gt;0,B7295,"")</f>
        <v/>
      </c>
      <c r="B7295">
        <f>Weighting!$C$23</f>
        <v>2.1321463405999999</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20</v>
      </c>
      <c r="I7295">
        <f t="shared" si="910"/>
        <v>0</v>
      </c>
      <c r="J7295">
        <f t="shared" si="911"/>
        <v>0</v>
      </c>
      <c r="K7295">
        <f>J7295*Weighting!$W$23</f>
        <v>0</v>
      </c>
      <c r="M7295" s="14"/>
    </row>
    <row r="7296" spans="1:13" x14ac:dyDescent="0.45">
      <c r="A7296" s="32" t="str">
        <f>IF(Weighting!$P$24&gt;0,B7296,"")</f>
        <v/>
      </c>
      <c r="B7296">
        <f>Weighting!$C$24</f>
        <v>2.2378211372999997</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20</v>
      </c>
      <c r="I7296">
        <f t="shared" si="910"/>
        <v>0</v>
      </c>
      <c r="J7296">
        <f t="shared" si="911"/>
        <v>0</v>
      </c>
      <c r="K7296">
        <f>J7296*Weighting!$W$24</f>
        <v>0</v>
      </c>
      <c r="M7296" s="14"/>
    </row>
    <row r="7297" spans="1:25" x14ac:dyDescent="0.45">
      <c r="A7297" s="32" t="str">
        <f>IF(Weighting!$P$25&gt;0,B7297,"")</f>
        <v/>
      </c>
      <c r="B7297">
        <f>Weighting!$C$25</f>
        <v>2.3434959339999994</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20</v>
      </c>
      <c r="I7297">
        <f t="shared" si="910"/>
        <v>0</v>
      </c>
      <c r="J7297">
        <f t="shared" si="911"/>
        <v>0</v>
      </c>
      <c r="K7297">
        <f>J7297*Weighting!$W$25</f>
        <v>0</v>
      </c>
      <c r="M7297" s="14"/>
    </row>
    <row r="7298" spans="1:25" x14ac:dyDescent="0.45">
      <c r="O7298"/>
      <c r="P7298"/>
      <c r="Q7298"/>
      <c r="R7298"/>
    </row>
    <row r="7299" spans="1:25" ht="23.15" x14ac:dyDescent="0.6">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18</v>
      </c>
      <c r="N7299" s="27">
        <f>IF('Input and Summary Results'!$J$16="minimum",'Bin Analysis'!X7300/(M7299-1),'Bin Analysis'!Y7299/('Bin Analysis'!M7299-1))</f>
        <v>0</v>
      </c>
      <c r="O7299" s="27">
        <f>IF(M7299=FALSE,NA(),(VLOOKUP(1,C7302:K7321,4,FALSE))/(M7299-1))</f>
        <v>0.17647058823529413</v>
      </c>
      <c r="P7299" s="27">
        <f>IF(M7299=FALSE,NA(),SUM(J7302:J7321)/Weighting!$S$5)</f>
        <v>0.4</v>
      </c>
      <c r="Q7299" s="27">
        <f>IF(M7299=FALSE,NA(),SUM(K7302:K7321)/Weighting!$S$6)</f>
        <v>0.30434782608695654</v>
      </c>
      <c r="R7299" s="27">
        <f>IF(M7299=FALSE,NA(),(VLOOKUP(1,G7302:K7321,3,FALSE))/(M7299-1))</f>
        <v>0.76470588235294112</v>
      </c>
      <c r="S7299" s="22" t="str">
        <f>IF(M7299=FALSE,NA(),IF(SUM(J7302:J7321)=2,"yes","no"))</f>
        <v>no</v>
      </c>
      <c r="X7299" s="2" cm="2">
        <f t="array" ref="X7299:X7300">FREQUENCY(IF('Data Transformation'!$B$425:$B$6424='Bin Analysis'!L7299,'Data Transformation'!$G$425:$G$6424),'Data Transformation'!$U$11)</f>
        <v>17</v>
      </c>
      <c r="Y7299" s="2" cm="2">
        <f t="array" ref="Y7299:Y7300">FREQUENCY(IF('Data Transformation'!$B$425:$B$6424='Bin Analysis'!L7299,'Data Transformation'!$G$425:$G$6424),'Data Transformation'!$U$12)</f>
        <v>14</v>
      </c>
    </row>
    <row r="7300" spans="1:25" x14ac:dyDescent="0.45">
      <c r="A7300" s="14" t="s">
        <v>67</v>
      </c>
      <c r="B7300" t="s">
        <v>47</v>
      </c>
      <c r="C7300" t="s">
        <v>5</v>
      </c>
      <c r="D7300" t="s">
        <v>100</v>
      </c>
      <c r="E7300" t="s">
        <v>101</v>
      </c>
      <c r="F7300" t="s">
        <v>102</v>
      </c>
      <c r="G7300" t="s">
        <v>70</v>
      </c>
      <c r="H7300" t="s">
        <v>31</v>
      </c>
      <c r="I7300" t="s">
        <v>32</v>
      </c>
      <c r="J7300" t="s">
        <v>46</v>
      </c>
      <c r="K7300" s="14" t="s">
        <v>45</v>
      </c>
      <c r="M7300" s="14"/>
      <c r="X7300" s="2">
        <v>0</v>
      </c>
      <c r="Y7300" s="2">
        <v>3</v>
      </c>
    </row>
    <row r="7301" spans="1:25" x14ac:dyDescent="0.4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45">
      <c r="A7302" s="32">
        <f>IF(Weighting!$P$6&gt;0,B7302,"")</f>
        <v>0.3356747967</v>
      </c>
      <c r="B7302">
        <f>Weighting!$C$6</f>
        <v>0.3356747967</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13</v>
      </c>
      <c r="I7302">
        <f>H7302-H7301</f>
        <v>13</v>
      </c>
      <c r="J7302">
        <f>IF(I7302=0,0,1)</f>
        <v>1</v>
      </c>
      <c r="K7302">
        <f>J7302*Weighting!$W$6</f>
        <v>1</v>
      </c>
      <c r="M7302" s="14"/>
    </row>
    <row r="7303" spans="1:25" x14ac:dyDescent="0.45">
      <c r="A7303" s="32">
        <f>IF(Weighting!$P$7&gt;0,B7303,"")</f>
        <v>0.44134959340000002</v>
      </c>
      <c r="B7303">
        <f>Weighting!$C$7</f>
        <v>0.44134959340000002</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13</v>
      </c>
      <c r="I7303">
        <f t="shared" ref="I7303:I7321" si="913">H7303-H7302</f>
        <v>0</v>
      </c>
      <c r="J7303">
        <f>IF(I7303=0,0,1)</f>
        <v>0</v>
      </c>
      <c r="K7303">
        <f>J7303*Weighting!$W$7</f>
        <v>0</v>
      </c>
      <c r="M7303" s="14"/>
    </row>
    <row r="7304" spans="1:25" x14ac:dyDescent="0.45">
      <c r="A7304" s="32">
        <f>IF(Weighting!$P$8&gt;0,B7304,"")</f>
        <v>0.54702439010000004</v>
      </c>
      <c r="B7304">
        <f>Weighting!$C$8</f>
        <v>0.54702439010000004</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14</v>
      </c>
      <c r="I7304">
        <f t="shared" si="913"/>
        <v>1</v>
      </c>
      <c r="J7304">
        <f t="shared" ref="J7304:J7321" si="914">IF(I7304=0,0,1)</f>
        <v>1</v>
      </c>
      <c r="K7304">
        <f>J7304*Weighting!$W$8</f>
        <v>3</v>
      </c>
      <c r="M7304" s="14"/>
    </row>
    <row r="7305" spans="1:25" x14ac:dyDescent="0.45">
      <c r="A7305" s="32">
        <f>IF(Weighting!$P$9&gt;0,B7305,"")</f>
        <v>0.65269918680000005</v>
      </c>
      <c r="B7305" s="50">
        <f>Weighting!$C$9</f>
        <v>0.65269918680000005</v>
      </c>
      <c r="C7305">
        <f>Weighting!$F$9</f>
        <v>0</v>
      </c>
      <c r="D7305" t="b">
        <f>IF(C7305=1,'Data Transformation'!$G$3+0.5*'Data Transformation'!$W$25,IF(C7306=1,D7306-'Data Transformation'!$W$25,FALSE))</f>
        <v>0</v>
      </c>
      <c r="E7305" t="str">
        <f t="array" ref="E7305">IF(ISLOGICAL(D7305),"",FREQUENCY(IF('Data Transformation'!$B$425:$B$8425='Bin Analysis'!$B7299,'Data Transformation'!$G$425:$G$8425),D7305))</f>
        <v/>
      </c>
      <c r="F7305" t="str">
        <f t="shared" si="912"/>
        <v/>
      </c>
      <c r="G7305">
        <f>Weighting!$H$9</f>
        <v>0</v>
      </c>
      <c r="H7305">
        <f t="array" ref="H7305">FREQUENCY(IF('Data Transformation'!$B$4:$B$8425=B7299,'Data Transformation'!$G$4:$G$8425),'Bin Analysis'!$B7305)</f>
        <v>14</v>
      </c>
      <c r="I7305">
        <f t="shared" si="913"/>
        <v>0</v>
      </c>
      <c r="J7305">
        <f t="shared" si="914"/>
        <v>0</v>
      </c>
      <c r="K7305">
        <f>J7305*Weighting!$W$9</f>
        <v>0</v>
      </c>
      <c r="M7305" s="14"/>
    </row>
    <row r="7306" spans="1:25" x14ac:dyDescent="0.45">
      <c r="A7306" s="32">
        <f>IF(Weighting!$P$10&gt;0,B7306,"")</f>
        <v>0.75837398350000007</v>
      </c>
      <c r="B7306">
        <f>Weighting!$C$10</f>
        <v>0.75837398350000007</v>
      </c>
      <c r="C7306">
        <f>Weighting!$F$10</f>
        <v>0</v>
      </c>
      <c r="D7306" t="b">
        <f>IF(C7306=1,'Data Transformation'!$G$3+0.5*'Data Transformation'!$W$25,IF(C7307=1,D7307-'Data Transformation'!$W$25,FALSE))</f>
        <v>0</v>
      </c>
      <c r="E7306" t="str">
        <f t="array" ref="E7306">IF(ISLOGICAL(D7306),"",FREQUENCY(IF('Data Transformation'!$B$425:$B$8425='Bin Analysis'!$B7299,'Data Transformation'!$G$425:$G$8425),D7306))</f>
        <v/>
      </c>
      <c r="F7306" t="str">
        <f t="shared" si="912"/>
        <v/>
      </c>
      <c r="G7306">
        <f>Weighting!$H$10</f>
        <v>0</v>
      </c>
      <c r="H7306">
        <f t="array" ref="H7306">FREQUENCY(IF('Data Transformation'!$B$4:$B$8425=B7299,'Data Transformation'!$G$4:$G$8425),'Bin Analysis'!$B7306)</f>
        <v>14</v>
      </c>
      <c r="I7306">
        <f t="shared" si="913"/>
        <v>0</v>
      </c>
      <c r="J7306">
        <f t="shared" si="914"/>
        <v>0</v>
      </c>
      <c r="K7306">
        <f>J7306*Weighting!$W$10</f>
        <v>0</v>
      </c>
      <c r="M7306" s="14"/>
    </row>
    <row r="7307" spans="1:25" x14ac:dyDescent="0.45">
      <c r="A7307" s="32">
        <f>IF(Weighting!$P$11&gt;0,B7307,"")</f>
        <v>0.86404878020000009</v>
      </c>
      <c r="B7307">
        <f>Weighting!$C$11</f>
        <v>0.86404878020000009</v>
      </c>
      <c r="C7307">
        <f>Weighting!$F$11</f>
        <v>0</v>
      </c>
      <c r="D7307" t="b">
        <f>IF(C7307=1,'Data Transformation'!$G$3+0.5*'Data Transformation'!$W$25,IF(C7308=1,D7308-'Data Transformation'!$W$25,FALSE))</f>
        <v>0</v>
      </c>
      <c r="E7307" t="str">
        <f t="array" ref="E7307">IF(ISLOGICAL(D7307),"",FREQUENCY(IF('Data Transformation'!$B$425:$B$8425='Bin Analysis'!$B7299,'Data Transformation'!$G$425:$G$8425),D7307))</f>
        <v/>
      </c>
      <c r="F7307" t="str">
        <f t="shared" si="912"/>
        <v/>
      </c>
      <c r="G7307">
        <f>Weighting!$H$11</f>
        <v>0</v>
      </c>
      <c r="H7307">
        <f t="array" ref="H7307">FREQUENCY(IF('Data Transformation'!$B$4:$B$8425=B7299,'Data Transformation'!$G$4:$G$8425),'Bin Analysis'!$B7307)</f>
        <v>14</v>
      </c>
      <c r="I7307">
        <f t="shared" si="913"/>
        <v>0</v>
      </c>
      <c r="J7307">
        <f t="shared" si="914"/>
        <v>0</v>
      </c>
      <c r="K7307">
        <f>J7307*Weighting!$W$11</f>
        <v>0</v>
      </c>
      <c r="M7307" s="14"/>
    </row>
    <row r="7308" spans="1:25" x14ac:dyDescent="0.45">
      <c r="A7308" s="32">
        <f>IF(Weighting!$P$12&gt;0,B7308,"")</f>
        <v>0.96972357690000011</v>
      </c>
      <c r="B7308">
        <f>Weighting!$C$12</f>
        <v>0.96972357690000011</v>
      </c>
      <c r="C7308">
        <f>Weighting!$F$12</f>
        <v>0</v>
      </c>
      <c r="D7308">
        <f>IF(C7308=1,'Data Transformation'!$G$3+0.5*'Data Transformation'!$W$25,IF(C7309=1,D7309-'Data Transformation'!$W$25,FALSE))</f>
        <v>0.76999999999999991</v>
      </c>
      <c r="E7308">
        <f t="array" ref="E7308">IF(ISLOGICAL(D7308),"",FREQUENCY(IF('Data Transformation'!$B$425:$B$8425='Bin Analysis'!$B7299,'Data Transformation'!$G$425:$G$8425),D7308))</f>
        <v>14</v>
      </c>
      <c r="F7308" t="e">
        <f t="shared" si="912"/>
        <v>#VALUE!</v>
      </c>
      <c r="G7308">
        <f>Weighting!$H$12</f>
        <v>0</v>
      </c>
      <c r="H7308">
        <f t="array" ref="H7308">FREQUENCY(IF('Data Transformation'!$B$4:$B$8425=B7299,'Data Transformation'!$G$4:$G$8425),'Bin Analysis'!$B7308)</f>
        <v>16</v>
      </c>
      <c r="I7308">
        <f t="shared" si="913"/>
        <v>2</v>
      </c>
      <c r="J7308">
        <f t="shared" si="914"/>
        <v>1</v>
      </c>
      <c r="K7308">
        <f>J7308*Weighting!$W$12</f>
        <v>2</v>
      </c>
      <c r="M7308" s="14"/>
    </row>
    <row r="7309" spans="1:25" x14ac:dyDescent="0.45">
      <c r="A7309" s="32">
        <f>IF(Weighting!$P$13&gt;0,B7309,"")</f>
        <v>1.0753983736000001</v>
      </c>
      <c r="B7309">
        <f>Weighting!$C$13</f>
        <v>1.0753983736000001</v>
      </c>
      <c r="C7309">
        <f>Weighting!$F$13</f>
        <v>1</v>
      </c>
      <c r="D7309">
        <f>IF(C7309=1,'Data Transformation'!$G$3+0.5*'Data Transformation'!$W$25,IF(C7310=1,D7310-'Data Transformation'!$W$25,FALSE))</f>
        <v>1.17</v>
      </c>
      <c r="E7309">
        <f t="array" ref="E7309">IF(ISLOGICAL(D7309),"",FREQUENCY(IF('Data Transformation'!$B$425:$B$8425='Bin Analysis'!$B7299,'Data Transformation'!$G$425:$G$8425),D7309))</f>
        <v>17</v>
      </c>
      <c r="F7309">
        <f t="shared" si="912"/>
        <v>3</v>
      </c>
      <c r="G7309">
        <f>Weighting!$H$13</f>
        <v>0</v>
      </c>
      <c r="H7309">
        <f t="array" ref="H7309">FREQUENCY(IF('Data Transformation'!$B$4:$B$8425=B7299,'Data Transformation'!$G$4:$G$8425),'Bin Analysis'!$B7309)</f>
        <v>18</v>
      </c>
      <c r="I7309">
        <f t="shared" si="913"/>
        <v>2</v>
      </c>
      <c r="J7309">
        <f t="shared" si="914"/>
        <v>1</v>
      </c>
      <c r="K7309">
        <f>J7309*Weighting!$W$13</f>
        <v>1</v>
      </c>
      <c r="M7309" s="14"/>
    </row>
    <row r="7310" spans="1:25" x14ac:dyDescent="0.45">
      <c r="A7310" s="32">
        <f>IF(Weighting!$P$14&gt;0,B7310,"")</f>
        <v>1.1810731703000001</v>
      </c>
      <c r="B7310">
        <f>Weighting!$C$14</f>
        <v>1.1810731703000001</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18</v>
      </c>
      <c r="I7310">
        <f t="shared" si="913"/>
        <v>0</v>
      </c>
      <c r="J7310">
        <f t="shared" si="914"/>
        <v>0</v>
      </c>
      <c r="K7310">
        <f>J7310*Weighting!$W$14</f>
        <v>0</v>
      </c>
      <c r="M7310" s="14"/>
    </row>
    <row r="7311" spans="1:25" x14ac:dyDescent="0.45">
      <c r="A7311" s="32">
        <f>IF(Weighting!$P$15&gt;0,B7311,"")</f>
        <v>1.2867489670000001</v>
      </c>
      <c r="B7311">
        <f>Weighting!$C$15</f>
        <v>1.2867489670000001</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18</v>
      </c>
      <c r="I7311">
        <f t="shared" si="913"/>
        <v>0</v>
      </c>
      <c r="J7311">
        <f t="shared" si="914"/>
        <v>0</v>
      </c>
      <c r="K7311">
        <f>J7311*Weighting!$W$15</f>
        <v>0</v>
      </c>
      <c r="M7311" s="14"/>
    </row>
    <row r="7312" spans="1:25" x14ac:dyDescent="0.45">
      <c r="A7312" s="32" t="str">
        <f>IF(Weighting!$P$16&gt;0,B7312,"")</f>
        <v/>
      </c>
      <c r="B7312">
        <f>Weighting!$C$16</f>
        <v>1.3924227637000002</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18</v>
      </c>
      <c r="I7312">
        <f t="shared" si="913"/>
        <v>0</v>
      </c>
      <c r="J7312">
        <f t="shared" si="914"/>
        <v>0</v>
      </c>
      <c r="K7312">
        <f>J7312*Weighting!$W$16</f>
        <v>0</v>
      </c>
      <c r="M7312" s="14"/>
    </row>
    <row r="7313" spans="1:25" x14ac:dyDescent="0.45">
      <c r="A7313" s="32" t="str">
        <f>IF(Weighting!$P$17&gt;0,B7313,"")</f>
        <v/>
      </c>
      <c r="B7313">
        <f>Weighting!$C$17</f>
        <v>1.4980975604000002</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18</v>
      </c>
      <c r="I7313">
        <f t="shared" si="913"/>
        <v>0</v>
      </c>
      <c r="J7313">
        <f t="shared" si="914"/>
        <v>0</v>
      </c>
      <c r="K7313">
        <f>J7313*Weighting!$W$17</f>
        <v>0</v>
      </c>
      <c r="M7313" s="14"/>
    </row>
    <row r="7314" spans="1:25" x14ac:dyDescent="0.45">
      <c r="A7314" s="32" t="str">
        <f>IF(Weighting!$P$18&gt;0,B7314,"")</f>
        <v/>
      </c>
      <c r="B7314">
        <f>Weighting!$C$18</f>
        <v>1.6037723571000002</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18</v>
      </c>
      <c r="I7314">
        <f t="shared" si="913"/>
        <v>0</v>
      </c>
      <c r="J7314">
        <f t="shared" si="914"/>
        <v>0</v>
      </c>
      <c r="K7314">
        <f>J7314*Weighting!$W$18</f>
        <v>0</v>
      </c>
      <c r="M7314" s="14"/>
    </row>
    <row r="7315" spans="1:25" x14ac:dyDescent="0.45">
      <c r="A7315" s="32" t="str">
        <f>IF(Weighting!$P$19&gt;0,B7315,"")</f>
        <v/>
      </c>
      <c r="B7315">
        <f>Weighting!$C$19</f>
        <v>1.7094471538000002</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18</v>
      </c>
      <c r="I7315">
        <f t="shared" si="913"/>
        <v>0</v>
      </c>
      <c r="J7315">
        <f t="shared" si="914"/>
        <v>0</v>
      </c>
      <c r="K7315">
        <f>J7315*Weighting!$W$19</f>
        <v>0</v>
      </c>
      <c r="M7315" s="14"/>
    </row>
    <row r="7316" spans="1:25" x14ac:dyDescent="0.45">
      <c r="A7316" s="32" t="str">
        <f>IF(Weighting!$P$20&gt;0,B7316,"")</f>
        <v/>
      </c>
      <c r="B7316">
        <f>Weighting!$C$20</f>
        <v>1.8151219505000002</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18</v>
      </c>
      <c r="I7316">
        <f t="shared" si="913"/>
        <v>0</v>
      </c>
      <c r="J7316">
        <f t="shared" si="914"/>
        <v>0</v>
      </c>
      <c r="K7316">
        <f>J7316*Weighting!$W$20</f>
        <v>0</v>
      </c>
      <c r="M7316" s="14"/>
    </row>
    <row r="7317" spans="1:25" x14ac:dyDescent="0.45">
      <c r="A7317" s="32" t="str">
        <f>IF(Weighting!$P$21&gt;0,B7317,"")</f>
        <v/>
      </c>
      <c r="B7317">
        <f>Weighting!$C$21</f>
        <v>1.9207967472000003</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18</v>
      </c>
      <c r="I7317">
        <f t="shared" si="913"/>
        <v>0</v>
      </c>
      <c r="J7317">
        <f t="shared" si="914"/>
        <v>0</v>
      </c>
      <c r="K7317">
        <f>J7317*Weighting!$W$21</f>
        <v>0</v>
      </c>
      <c r="M7317" s="14"/>
    </row>
    <row r="7318" spans="1:25" x14ac:dyDescent="0.45">
      <c r="A7318" s="32" t="str">
        <f>IF(Weighting!$P$22&gt;0,B7318,"")</f>
        <v/>
      </c>
      <c r="B7318">
        <f>Weighting!$C$22</f>
        <v>2.0264715439000001</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18</v>
      </c>
      <c r="I7318">
        <f t="shared" si="913"/>
        <v>0</v>
      </c>
      <c r="J7318">
        <f t="shared" si="914"/>
        <v>0</v>
      </c>
      <c r="K7318">
        <f>J7318*Weighting!$W$22</f>
        <v>0</v>
      </c>
      <c r="M7318" s="14"/>
    </row>
    <row r="7319" spans="1:25" x14ac:dyDescent="0.45">
      <c r="A7319" s="32" t="str">
        <f>IF(Weighting!$P$23&gt;0,B7319,"")</f>
        <v/>
      </c>
      <c r="B7319">
        <f>Weighting!$C$23</f>
        <v>2.1321463405999999</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18</v>
      </c>
      <c r="I7319">
        <f t="shared" si="913"/>
        <v>0</v>
      </c>
      <c r="J7319">
        <f t="shared" si="914"/>
        <v>0</v>
      </c>
      <c r="K7319">
        <f>J7319*Weighting!$W$23</f>
        <v>0</v>
      </c>
      <c r="M7319" s="14"/>
    </row>
    <row r="7320" spans="1:25" x14ac:dyDescent="0.45">
      <c r="A7320" s="32" t="str">
        <f>IF(Weighting!$P$24&gt;0,B7320,"")</f>
        <v/>
      </c>
      <c r="B7320">
        <f>Weighting!$C$24</f>
        <v>2.2378211372999997</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18</v>
      </c>
      <c r="I7320">
        <f t="shared" si="913"/>
        <v>0</v>
      </c>
      <c r="J7320">
        <f t="shared" si="914"/>
        <v>0</v>
      </c>
      <c r="K7320">
        <f>J7320*Weighting!$W$24</f>
        <v>0</v>
      </c>
      <c r="M7320" s="14"/>
    </row>
    <row r="7321" spans="1:25" x14ac:dyDescent="0.45">
      <c r="A7321" s="32" t="str">
        <f>IF(Weighting!$P$25&gt;0,B7321,"")</f>
        <v/>
      </c>
      <c r="B7321">
        <f>Weighting!$C$25</f>
        <v>2.3434959339999994</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18</v>
      </c>
      <c r="I7321">
        <f t="shared" si="913"/>
        <v>0</v>
      </c>
      <c r="J7321">
        <f t="shared" si="914"/>
        <v>0</v>
      </c>
      <c r="K7321">
        <f>J7321*Weighting!$W$25</f>
        <v>0</v>
      </c>
      <c r="M7321" s="14"/>
    </row>
    <row r="7322" spans="1:25" x14ac:dyDescent="0.45">
      <c r="N7322" s="57"/>
      <c r="O7322"/>
      <c r="P7322"/>
      <c r="Q7322"/>
      <c r="R7322"/>
    </row>
    <row r="7323" spans="1:25" ht="23.15" x14ac:dyDescent="0.6">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18</v>
      </c>
      <c r="N7323" s="27">
        <f>IF('Input and Summary Results'!$J$16="minimum",'Bin Analysis'!X7324/(M7323-1),'Bin Analysis'!Y7323/('Bin Analysis'!M7323-1))</f>
        <v>0</v>
      </c>
      <c r="O7323" s="27">
        <f>IF(M7323=FALSE,NA(),(VLOOKUP(1,C7326:K7345,4,FALSE))/(M7323-1))</f>
        <v>0</v>
      </c>
      <c r="P7323" s="27">
        <f>IF(M7323=FALSE,NA(),SUM(J7326:J7345)/Weighting!$S$5)</f>
        <v>0.2</v>
      </c>
      <c r="Q7323" s="27">
        <f>IF(M7323=FALSE,NA(),SUM(K7326:K7345)/Weighting!$S$6)</f>
        <v>8.6956521739130432E-2</v>
      </c>
      <c r="R7323" s="27">
        <f>IF(M7323=FALSE,NA(),(VLOOKUP(1,G7326:K7345,3,FALSE))/(M7323-1))</f>
        <v>1</v>
      </c>
      <c r="S7323" s="22" t="str">
        <f>IF(M7323=FALSE,NA(),IF(SUM(J7326:J7345)=2,"yes","no"))</f>
        <v>yes</v>
      </c>
      <c r="X7323" s="2" cm="2">
        <f t="array" ref="X7323:X7324">FREQUENCY(IF('Data Transformation'!$B$425:$B$6424='Bin Analysis'!L7323,'Data Transformation'!$G$425:$G$6424),'Data Transformation'!$U$11)</f>
        <v>17</v>
      </c>
      <c r="Y7323" s="2" cm="2">
        <f t="array" ref="Y7323:Y7324">FREQUENCY(IF('Data Transformation'!$B$425:$B$6424='Bin Analysis'!L7323,'Data Transformation'!$G$425:$G$6424),'Data Transformation'!$U$12)</f>
        <v>17</v>
      </c>
    </row>
    <row r="7324" spans="1:25" x14ac:dyDescent="0.45">
      <c r="A7324" s="14" t="s">
        <v>67</v>
      </c>
      <c r="B7324" t="s">
        <v>47</v>
      </c>
      <c r="C7324" t="s">
        <v>5</v>
      </c>
      <c r="D7324" t="s">
        <v>100</v>
      </c>
      <c r="E7324" t="s">
        <v>101</v>
      </c>
      <c r="F7324" t="s">
        <v>102</v>
      </c>
      <c r="G7324" t="s">
        <v>70</v>
      </c>
      <c r="H7324" t="s">
        <v>31</v>
      </c>
      <c r="I7324" t="s">
        <v>32</v>
      </c>
      <c r="J7324" t="s">
        <v>46</v>
      </c>
      <c r="K7324" s="14" t="s">
        <v>45</v>
      </c>
      <c r="M7324" s="14"/>
      <c r="X7324" s="2">
        <v>0</v>
      </c>
      <c r="Y7324" s="2">
        <v>0</v>
      </c>
    </row>
    <row r="7325" spans="1:25" x14ac:dyDescent="0.4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45">
      <c r="A7326" s="32">
        <f>IF(Weighting!$P$6&gt;0,B7326,"")</f>
        <v>0.3356747967</v>
      </c>
      <c r="B7326">
        <f>Weighting!$C$6</f>
        <v>0.3356747967</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17</v>
      </c>
      <c r="I7326">
        <f>H7326-H7325</f>
        <v>17</v>
      </c>
      <c r="J7326">
        <f>IF(I7326=0,0,1)</f>
        <v>1</v>
      </c>
      <c r="K7326">
        <f>J7326*Weighting!$W$6</f>
        <v>1</v>
      </c>
      <c r="M7326" s="14"/>
    </row>
    <row r="7327" spans="1:25" x14ac:dyDescent="0.45">
      <c r="A7327" s="32">
        <f>IF(Weighting!$P$7&gt;0,B7327,"")</f>
        <v>0.44134959340000002</v>
      </c>
      <c r="B7327">
        <f>Weighting!$C$7</f>
        <v>0.44134959340000002</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17</v>
      </c>
      <c r="I7327">
        <f t="shared" ref="I7327:I7345" si="916">H7327-H7326</f>
        <v>0</v>
      </c>
      <c r="J7327">
        <f>IF(I7327=0,0,1)</f>
        <v>0</v>
      </c>
      <c r="K7327">
        <f>J7327*Weighting!$W$7</f>
        <v>0</v>
      </c>
      <c r="M7327" s="14"/>
    </row>
    <row r="7328" spans="1:25" x14ac:dyDescent="0.45">
      <c r="A7328" s="32">
        <f>IF(Weighting!$P$8&gt;0,B7328,"")</f>
        <v>0.54702439010000004</v>
      </c>
      <c r="B7328">
        <f>Weighting!$C$8</f>
        <v>0.54702439010000004</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17</v>
      </c>
      <c r="I7328">
        <f t="shared" si="916"/>
        <v>0</v>
      </c>
      <c r="J7328">
        <f t="shared" ref="J7328:J7345" si="917">IF(I7328=0,0,1)</f>
        <v>0</v>
      </c>
      <c r="K7328">
        <f>J7328*Weighting!$W$8</f>
        <v>0</v>
      </c>
      <c r="M7328" s="14"/>
    </row>
    <row r="7329" spans="1:13" x14ac:dyDescent="0.45">
      <c r="A7329" s="32">
        <f>IF(Weighting!$P$9&gt;0,B7329,"")</f>
        <v>0.65269918680000005</v>
      </c>
      <c r="B7329" s="50">
        <f>Weighting!$C$9</f>
        <v>0.65269918680000005</v>
      </c>
      <c r="C7329">
        <f>Weighting!$F$9</f>
        <v>0</v>
      </c>
      <c r="D7329" t="b">
        <f>IF(C7329=1,'Data Transformation'!$G$3+0.5*'Data Transformation'!$W$25,IF(C7330=1,D7330-'Data Transformation'!$W$25,FALSE))</f>
        <v>0</v>
      </c>
      <c r="E7329" t="str">
        <f t="array" ref="E7329">IF(ISLOGICAL(D7329),"",FREQUENCY(IF('Data Transformation'!$B$425:$B$8425='Bin Analysis'!$B7323,'Data Transformation'!$G$425:$G$8425),D7329))</f>
        <v/>
      </c>
      <c r="F7329" t="str">
        <f t="shared" si="915"/>
        <v/>
      </c>
      <c r="G7329">
        <f>Weighting!$H$9</f>
        <v>0</v>
      </c>
      <c r="H7329">
        <f t="array" ref="H7329">FREQUENCY(IF('Data Transformation'!$B$4:$B$8425=B7323,'Data Transformation'!$G$4:$G$8425),'Bin Analysis'!$B7329)</f>
        <v>17</v>
      </c>
      <c r="I7329">
        <f t="shared" si="916"/>
        <v>0</v>
      </c>
      <c r="J7329">
        <f t="shared" si="917"/>
        <v>0</v>
      </c>
      <c r="K7329">
        <f>J7329*Weighting!$W$9</f>
        <v>0</v>
      </c>
      <c r="M7329" s="14"/>
    </row>
    <row r="7330" spans="1:13" x14ac:dyDescent="0.45">
      <c r="A7330" s="32">
        <f>IF(Weighting!$P$10&gt;0,B7330,"")</f>
        <v>0.75837398350000007</v>
      </c>
      <c r="B7330">
        <f>Weighting!$C$10</f>
        <v>0.75837398350000007</v>
      </c>
      <c r="C7330">
        <f>Weighting!$F$10</f>
        <v>0</v>
      </c>
      <c r="D7330" t="b">
        <f>IF(C7330=1,'Data Transformation'!$G$3+0.5*'Data Transformation'!$W$25,IF(C7331=1,D7331-'Data Transformation'!$W$25,FALSE))</f>
        <v>0</v>
      </c>
      <c r="E7330" t="str">
        <f t="array" ref="E7330">IF(ISLOGICAL(D7330),"",FREQUENCY(IF('Data Transformation'!$B$425:$B$8425='Bin Analysis'!$B7323,'Data Transformation'!$G$425:$G$8425),D7330))</f>
        <v/>
      </c>
      <c r="F7330" t="str">
        <f t="shared" si="915"/>
        <v/>
      </c>
      <c r="G7330">
        <f>Weighting!$H$10</f>
        <v>0</v>
      </c>
      <c r="H7330">
        <f t="array" ref="H7330">FREQUENCY(IF('Data Transformation'!$B$4:$B$8425=B7323,'Data Transformation'!$G$4:$G$8425),'Bin Analysis'!$B7330)</f>
        <v>17</v>
      </c>
      <c r="I7330">
        <f t="shared" si="916"/>
        <v>0</v>
      </c>
      <c r="J7330">
        <f t="shared" si="917"/>
        <v>0</v>
      </c>
      <c r="K7330">
        <f>J7330*Weighting!$W$10</f>
        <v>0</v>
      </c>
      <c r="M7330" s="14"/>
    </row>
    <row r="7331" spans="1:13" x14ac:dyDescent="0.45">
      <c r="A7331" s="32">
        <f>IF(Weighting!$P$11&gt;0,B7331,"")</f>
        <v>0.86404878020000009</v>
      </c>
      <c r="B7331">
        <f>Weighting!$C$11</f>
        <v>0.86404878020000009</v>
      </c>
      <c r="C7331">
        <f>Weighting!$F$11</f>
        <v>0</v>
      </c>
      <c r="D7331" t="b">
        <f>IF(C7331=1,'Data Transformation'!$G$3+0.5*'Data Transformation'!$W$25,IF(C7332=1,D7332-'Data Transformation'!$W$25,FALSE))</f>
        <v>0</v>
      </c>
      <c r="E7331" t="str">
        <f t="array" ref="E7331">IF(ISLOGICAL(D7331),"",FREQUENCY(IF('Data Transformation'!$B$425:$B$8425='Bin Analysis'!$B7323,'Data Transformation'!$G$425:$G$8425),D7331))</f>
        <v/>
      </c>
      <c r="F7331" t="str">
        <f t="shared" si="915"/>
        <v/>
      </c>
      <c r="G7331">
        <f>Weighting!$H$11</f>
        <v>0</v>
      </c>
      <c r="H7331">
        <f t="array" ref="H7331">FREQUENCY(IF('Data Transformation'!$B$4:$B$8425=B7323,'Data Transformation'!$G$4:$G$8425),'Bin Analysis'!$B7331)</f>
        <v>17</v>
      </c>
      <c r="I7331">
        <f t="shared" si="916"/>
        <v>0</v>
      </c>
      <c r="J7331">
        <f t="shared" si="917"/>
        <v>0</v>
      </c>
      <c r="K7331">
        <f>J7331*Weighting!$W$11</f>
        <v>0</v>
      </c>
      <c r="M7331" s="14"/>
    </row>
    <row r="7332" spans="1:13" x14ac:dyDescent="0.45">
      <c r="A7332" s="32">
        <f>IF(Weighting!$P$12&gt;0,B7332,"")</f>
        <v>0.96972357690000011</v>
      </c>
      <c r="B7332">
        <f>Weighting!$C$12</f>
        <v>0.96972357690000011</v>
      </c>
      <c r="C7332">
        <f>Weighting!$F$12</f>
        <v>0</v>
      </c>
      <c r="D7332">
        <f>IF(C7332=1,'Data Transformation'!$G$3+0.5*'Data Transformation'!$W$25,IF(C7333=1,D7333-'Data Transformation'!$W$25,FALSE))</f>
        <v>0.76999999999999991</v>
      </c>
      <c r="E7332">
        <f t="array" ref="E7332">IF(ISLOGICAL(D7332),"",FREQUENCY(IF('Data Transformation'!$B$425:$B$8425='Bin Analysis'!$B7323,'Data Transformation'!$G$425:$G$8425),D7332))</f>
        <v>17</v>
      </c>
      <c r="F7332" t="e">
        <f t="shared" si="915"/>
        <v>#VALUE!</v>
      </c>
      <c r="G7332">
        <f>Weighting!$H$12</f>
        <v>0</v>
      </c>
      <c r="H7332">
        <f t="array" ref="H7332">FREQUENCY(IF('Data Transformation'!$B$4:$B$8425=B7323,'Data Transformation'!$G$4:$G$8425),'Bin Analysis'!$B7332)</f>
        <v>17</v>
      </c>
      <c r="I7332">
        <f t="shared" si="916"/>
        <v>0</v>
      </c>
      <c r="J7332">
        <f t="shared" si="917"/>
        <v>0</v>
      </c>
      <c r="K7332">
        <f>J7332*Weighting!$W$12</f>
        <v>0</v>
      </c>
      <c r="M7332" s="14"/>
    </row>
    <row r="7333" spans="1:13" x14ac:dyDescent="0.45">
      <c r="A7333" s="32">
        <f>IF(Weighting!$P$13&gt;0,B7333,"")</f>
        <v>1.0753983736000001</v>
      </c>
      <c r="B7333">
        <f>Weighting!$C$13</f>
        <v>1.0753983736000001</v>
      </c>
      <c r="C7333">
        <f>Weighting!$F$13</f>
        <v>1</v>
      </c>
      <c r="D7333">
        <f>IF(C7333=1,'Data Transformation'!$G$3+0.5*'Data Transformation'!$W$25,IF(C7334=1,D7334-'Data Transformation'!$W$25,FALSE))</f>
        <v>1.17</v>
      </c>
      <c r="E7333">
        <f t="array" ref="E7333">IF(ISLOGICAL(D7333),"",FREQUENCY(IF('Data Transformation'!$B$425:$B$8425='Bin Analysis'!$B7323,'Data Transformation'!$G$425:$G$8425),D7333))</f>
        <v>17</v>
      </c>
      <c r="F7333">
        <f t="shared" si="915"/>
        <v>0</v>
      </c>
      <c r="G7333">
        <f>Weighting!$H$13</f>
        <v>0</v>
      </c>
      <c r="H7333">
        <f t="array" ref="H7333">FREQUENCY(IF('Data Transformation'!$B$4:$B$8425=B7323,'Data Transformation'!$G$4:$G$8425),'Bin Analysis'!$B7333)</f>
        <v>18</v>
      </c>
      <c r="I7333">
        <f t="shared" si="916"/>
        <v>1</v>
      </c>
      <c r="J7333">
        <f t="shared" si="917"/>
        <v>1</v>
      </c>
      <c r="K7333">
        <f>J7333*Weighting!$W$13</f>
        <v>1</v>
      </c>
      <c r="M7333" s="14"/>
    </row>
    <row r="7334" spans="1:13" x14ac:dyDescent="0.45">
      <c r="A7334" s="32">
        <f>IF(Weighting!$P$14&gt;0,B7334,"")</f>
        <v>1.1810731703000001</v>
      </c>
      <c r="B7334">
        <f>Weighting!$C$14</f>
        <v>1.1810731703000001</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18</v>
      </c>
      <c r="I7334">
        <f t="shared" si="916"/>
        <v>0</v>
      </c>
      <c r="J7334">
        <f t="shared" si="917"/>
        <v>0</v>
      </c>
      <c r="K7334">
        <f>J7334*Weighting!$W$14</f>
        <v>0</v>
      </c>
      <c r="M7334" s="14"/>
    </row>
    <row r="7335" spans="1:13" x14ac:dyDescent="0.45">
      <c r="A7335" s="32">
        <f>IF(Weighting!$P$15&gt;0,B7335,"")</f>
        <v>1.2867489670000001</v>
      </c>
      <c r="B7335">
        <f>Weighting!$C$15</f>
        <v>1.2867489670000001</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18</v>
      </c>
      <c r="I7335">
        <f t="shared" si="916"/>
        <v>0</v>
      </c>
      <c r="J7335">
        <f t="shared" si="917"/>
        <v>0</v>
      </c>
      <c r="K7335">
        <f>J7335*Weighting!$W$15</f>
        <v>0</v>
      </c>
      <c r="M7335" s="14"/>
    </row>
    <row r="7336" spans="1:13" x14ac:dyDescent="0.45">
      <c r="A7336" s="32" t="str">
        <f>IF(Weighting!$P$16&gt;0,B7336,"")</f>
        <v/>
      </c>
      <c r="B7336">
        <f>Weighting!$C$16</f>
        <v>1.3924227637000002</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18</v>
      </c>
      <c r="I7336">
        <f t="shared" si="916"/>
        <v>0</v>
      </c>
      <c r="J7336">
        <f t="shared" si="917"/>
        <v>0</v>
      </c>
      <c r="K7336">
        <f>J7336*Weighting!$W$16</f>
        <v>0</v>
      </c>
      <c r="M7336" s="14"/>
    </row>
    <row r="7337" spans="1:13" x14ac:dyDescent="0.45">
      <c r="A7337" s="32" t="str">
        <f>IF(Weighting!$P$17&gt;0,B7337,"")</f>
        <v/>
      </c>
      <c r="B7337">
        <f>Weighting!$C$17</f>
        <v>1.4980975604000002</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18</v>
      </c>
      <c r="I7337">
        <f t="shared" si="916"/>
        <v>0</v>
      </c>
      <c r="J7337">
        <f t="shared" si="917"/>
        <v>0</v>
      </c>
      <c r="K7337">
        <f>J7337*Weighting!$W$17</f>
        <v>0</v>
      </c>
      <c r="M7337" s="14"/>
    </row>
    <row r="7338" spans="1:13" x14ac:dyDescent="0.45">
      <c r="A7338" s="32" t="str">
        <f>IF(Weighting!$P$18&gt;0,B7338,"")</f>
        <v/>
      </c>
      <c r="B7338">
        <f>Weighting!$C$18</f>
        <v>1.6037723571000002</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18</v>
      </c>
      <c r="I7338">
        <f t="shared" si="916"/>
        <v>0</v>
      </c>
      <c r="J7338">
        <f t="shared" si="917"/>
        <v>0</v>
      </c>
      <c r="K7338">
        <f>J7338*Weighting!$W$18</f>
        <v>0</v>
      </c>
      <c r="M7338" s="14"/>
    </row>
    <row r="7339" spans="1:13" x14ac:dyDescent="0.45">
      <c r="A7339" s="32" t="str">
        <f>IF(Weighting!$P$19&gt;0,B7339,"")</f>
        <v/>
      </c>
      <c r="B7339">
        <f>Weighting!$C$19</f>
        <v>1.7094471538000002</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18</v>
      </c>
      <c r="I7339">
        <f t="shared" si="916"/>
        <v>0</v>
      </c>
      <c r="J7339">
        <f t="shared" si="917"/>
        <v>0</v>
      </c>
      <c r="K7339">
        <f>J7339*Weighting!$W$19</f>
        <v>0</v>
      </c>
      <c r="M7339" s="14"/>
    </row>
    <row r="7340" spans="1:13" x14ac:dyDescent="0.45">
      <c r="A7340" s="32" t="str">
        <f>IF(Weighting!$P$20&gt;0,B7340,"")</f>
        <v/>
      </c>
      <c r="B7340">
        <f>Weighting!$C$20</f>
        <v>1.8151219505000002</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18</v>
      </c>
      <c r="I7340">
        <f t="shared" si="916"/>
        <v>0</v>
      </c>
      <c r="J7340">
        <f t="shared" si="917"/>
        <v>0</v>
      </c>
      <c r="K7340">
        <f>J7340*Weighting!$W$20</f>
        <v>0</v>
      </c>
      <c r="M7340" s="14"/>
    </row>
    <row r="7341" spans="1:13" x14ac:dyDescent="0.45">
      <c r="A7341" s="32" t="str">
        <f>IF(Weighting!$P$21&gt;0,B7341,"")</f>
        <v/>
      </c>
      <c r="B7341">
        <f>Weighting!$C$21</f>
        <v>1.9207967472000003</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18</v>
      </c>
      <c r="I7341">
        <f t="shared" si="916"/>
        <v>0</v>
      </c>
      <c r="J7341">
        <f t="shared" si="917"/>
        <v>0</v>
      </c>
      <c r="K7341">
        <f>J7341*Weighting!$W$21</f>
        <v>0</v>
      </c>
      <c r="M7341" s="14"/>
    </row>
    <row r="7342" spans="1:13" x14ac:dyDescent="0.45">
      <c r="A7342" s="32" t="str">
        <f>IF(Weighting!$P$22&gt;0,B7342,"")</f>
        <v/>
      </c>
      <c r="B7342">
        <f>Weighting!$C$22</f>
        <v>2.0264715439000001</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18</v>
      </c>
      <c r="I7342">
        <f t="shared" si="916"/>
        <v>0</v>
      </c>
      <c r="J7342">
        <f t="shared" si="917"/>
        <v>0</v>
      </c>
      <c r="K7342">
        <f>J7342*Weighting!$W$22</f>
        <v>0</v>
      </c>
      <c r="M7342" s="14"/>
    </row>
    <row r="7343" spans="1:13" x14ac:dyDescent="0.45">
      <c r="A7343" s="32" t="str">
        <f>IF(Weighting!$P$23&gt;0,B7343,"")</f>
        <v/>
      </c>
      <c r="B7343">
        <f>Weighting!$C$23</f>
        <v>2.1321463405999999</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18</v>
      </c>
      <c r="I7343">
        <f t="shared" si="916"/>
        <v>0</v>
      </c>
      <c r="J7343">
        <f t="shared" si="917"/>
        <v>0</v>
      </c>
      <c r="K7343">
        <f>J7343*Weighting!$W$23</f>
        <v>0</v>
      </c>
      <c r="M7343" s="14"/>
    </row>
    <row r="7344" spans="1:13" x14ac:dyDescent="0.45">
      <c r="A7344" s="32" t="str">
        <f>IF(Weighting!$P$24&gt;0,B7344,"")</f>
        <v/>
      </c>
      <c r="B7344">
        <f>Weighting!$C$24</f>
        <v>2.2378211372999997</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18</v>
      </c>
      <c r="I7344">
        <f t="shared" si="916"/>
        <v>0</v>
      </c>
      <c r="J7344">
        <f t="shared" si="917"/>
        <v>0</v>
      </c>
      <c r="K7344">
        <f>J7344*Weighting!$W$24</f>
        <v>0</v>
      </c>
      <c r="M7344" s="14"/>
    </row>
    <row r="7345" spans="1:25" x14ac:dyDescent="0.45">
      <c r="A7345" s="32" t="str">
        <f>IF(Weighting!$P$25&gt;0,B7345,"")</f>
        <v/>
      </c>
      <c r="B7345">
        <f>Weighting!$C$25</f>
        <v>2.3434959339999994</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18</v>
      </c>
      <c r="I7345">
        <f t="shared" si="916"/>
        <v>0</v>
      </c>
      <c r="J7345">
        <f t="shared" si="917"/>
        <v>0</v>
      </c>
      <c r="K7345">
        <f>J7345*Weighting!$W$25</f>
        <v>0</v>
      </c>
      <c r="M7345" s="14"/>
    </row>
    <row r="7346" spans="1:25" x14ac:dyDescent="0.45">
      <c r="O7346"/>
      <c r="P7346"/>
      <c r="Q7346"/>
      <c r="R7346"/>
    </row>
    <row r="7347" spans="1:25" ht="23.15" x14ac:dyDescent="0.6">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20</v>
      </c>
      <c r="N7347" s="27">
        <f>IF('Input and Summary Results'!$J$16="minimum",'Bin Analysis'!X7348/(M7347-1),'Bin Analysis'!Y7347/('Bin Analysis'!M7347-1))</f>
        <v>0</v>
      </c>
      <c r="O7347" s="27">
        <f>IF(M7347=FALSE,NA(),(VLOOKUP(1,C7350:K7369,4,FALSE))/(M7347-1))</f>
        <v>0.84210526315789469</v>
      </c>
      <c r="P7347" s="27">
        <f>IF(M7347=FALSE,NA(),SUM(J7350:J7369)/Weighting!$S$5)</f>
        <v>0.6</v>
      </c>
      <c r="Q7347" s="27">
        <f>IF(M7347=FALSE,NA(),SUM(K7350:K7369)/Weighting!$S$6)</f>
        <v>0.60869565217391308</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19</v>
      </c>
      <c r="Y7347" s="2" cm="2">
        <f t="array" ref="Y7347:Y7348">FREQUENCY(IF('Data Transformation'!$B$425:$B$6424='Bin Analysis'!L7347,'Data Transformation'!$G$425:$G$6424),'Data Transformation'!$U$12)</f>
        <v>3</v>
      </c>
    </row>
    <row r="7348" spans="1:25" x14ac:dyDescent="0.45">
      <c r="A7348" s="14" t="s">
        <v>67</v>
      </c>
      <c r="B7348" t="s">
        <v>47</v>
      </c>
      <c r="C7348" t="s">
        <v>5</v>
      </c>
      <c r="D7348" t="s">
        <v>100</v>
      </c>
      <c r="E7348" t="s">
        <v>101</v>
      </c>
      <c r="F7348" t="s">
        <v>102</v>
      </c>
      <c r="G7348" t="s">
        <v>70</v>
      </c>
      <c r="H7348" t="s">
        <v>31</v>
      </c>
      <c r="I7348" t="s">
        <v>32</v>
      </c>
      <c r="J7348" t="s">
        <v>46</v>
      </c>
      <c r="K7348" s="14" t="s">
        <v>45</v>
      </c>
      <c r="M7348" s="14"/>
      <c r="X7348" s="2">
        <v>0</v>
      </c>
      <c r="Y7348" s="2">
        <v>16</v>
      </c>
    </row>
    <row r="7349" spans="1:25" x14ac:dyDescent="0.4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45">
      <c r="A7350" s="32">
        <f>IF(Weighting!$P$6&gt;0,B7350,"")</f>
        <v>0.3356747967</v>
      </c>
      <c r="B7350">
        <f>Weighting!$C$6</f>
        <v>0.3356747967</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45">
      <c r="A7351" s="32">
        <f>IF(Weighting!$P$7&gt;0,B7351,"")</f>
        <v>0.44134959340000002</v>
      </c>
      <c r="B7351">
        <f>Weighting!$C$7</f>
        <v>0.44134959340000002</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0</v>
      </c>
      <c r="I7351">
        <f t="shared" ref="I7351:I7369" si="919">H7351-H7350</f>
        <v>0</v>
      </c>
      <c r="J7351">
        <f>IF(I7351=0,0,1)</f>
        <v>0</v>
      </c>
      <c r="K7351">
        <f>J7351*Weighting!$W$7</f>
        <v>0</v>
      </c>
      <c r="M7351" s="14"/>
    </row>
    <row r="7352" spans="1:25" x14ac:dyDescent="0.45">
      <c r="A7352" s="32">
        <f>IF(Weighting!$P$8&gt;0,B7352,"")</f>
        <v>0.54702439010000004</v>
      </c>
      <c r="B7352">
        <f>Weighting!$C$8</f>
        <v>0.54702439010000004</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0</v>
      </c>
      <c r="I7352">
        <f t="shared" si="919"/>
        <v>0</v>
      </c>
      <c r="J7352">
        <f t="shared" ref="J7352:J7369" si="920">IF(I7352=0,0,1)</f>
        <v>0</v>
      </c>
      <c r="K7352">
        <f>J7352*Weighting!$W$8</f>
        <v>0</v>
      </c>
      <c r="M7352" s="14"/>
    </row>
    <row r="7353" spans="1:25" x14ac:dyDescent="0.45">
      <c r="A7353" s="32">
        <f>IF(Weighting!$P$9&gt;0,B7353,"")</f>
        <v>0.65269918680000005</v>
      </c>
      <c r="B7353" s="50">
        <f>Weighting!$C$9</f>
        <v>0.65269918680000005</v>
      </c>
      <c r="C7353">
        <f>Weighting!$F$9</f>
        <v>0</v>
      </c>
      <c r="D7353" t="b">
        <f>IF(C7353=1,'Data Transformation'!$G$3+0.5*'Data Transformation'!$W$25,IF(C7354=1,D7354-'Data Transformation'!$W$25,FALSE))</f>
        <v>0</v>
      </c>
      <c r="E7353" t="str">
        <f t="array" ref="E7353">IF(ISLOGICAL(D7353),"",FREQUENCY(IF('Data Transformation'!$B$425:$B$8425='Bin Analysis'!$B7347,'Data Transformation'!$G$425:$G$8425),D7353))</f>
        <v/>
      </c>
      <c r="F7353" t="str">
        <f t="shared" si="918"/>
        <v/>
      </c>
      <c r="G7353">
        <f>Weighting!$H$9</f>
        <v>0</v>
      </c>
      <c r="H7353">
        <f t="array" ref="H7353">FREQUENCY(IF('Data Transformation'!$B$4:$B$8425=B7347,'Data Transformation'!$G$4:$G$8425),'Bin Analysis'!$B7353)</f>
        <v>1</v>
      </c>
      <c r="I7353">
        <f t="shared" si="919"/>
        <v>1</v>
      </c>
      <c r="J7353">
        <f t="shared" si="920"/>
        <v>1</v>
      </c>
      <c r="K7353">
        <f>J7353*Weighting!$W$9</f>
        <v>3</v>
      </c>
      <c r="M7353" s="14"/>
    </row>
    <row r="7354" spans="1:25" x14ac:dyDescent="0.45">
      <c r="A7354" s="32">
        <f>IF(Weighting!$P$10&gt;0,B7354,"")</f>
        <v>0.75837398350000007</v>
      </c>
      <c r="B7354">
        <f>Weighting!$C$10</f>
        <v>0.75837398350000007</v>
      </c>
      <c r="C7354">
        <f>Weighting!$F$10</f>
        <v>0</v>
      </c>
      <c r="D7354" t="b">
        <f>IF(C7354=1,'Data Transformation'!$G$3+0.5*'Data Transformation'!$W$25,IF(C7355=1,D7355-'Data Transformation'!$W$25,FALSE))</f>
        <v>0</v>
      </c>
      <c r="E7354" t="str">
        <f t="array" ref="E7354">IF(ISLOGICAL(D7354),"",FREQUENCY(IF('Data Transformation'!$B$425:$B$8425='Bin Analysis'!$B7347,'Data Transformation'!$G$425:$G$8425),D7354))</f>
        <v/>
      </c>
      <c r="F7354" t="str">
        <f t="shared" si="918"/>
        <v/>
      </c>
      <c r="G7354">
        <f>Weighting!$H$10</f>
        <v>0</v>
      </c>
      <c r="H7354">
        <f t="array" ref="H7354">FREQUENCY(IF('Data Transformation'!$B$4:$B$8425=B7347,'Data Transformation'!$G$4:$G$8425),'Bin Analysis'!$B7354)</f>
        <v>3</v>
      </c>
      <c r="I7354">
        <f t="shared" si="919"/>
        <v>2</v>
      </c>
      <c r="J7354">
        <f t="shared" si="920"/>
        <v>1</v>
      </c>
      <c r="K7354">
        <f>J7354*Weighting!$W$10</f>
        <v>3</v>
      </c>
      <c r="M7354" s="14"/>
    </row>
    <row r="7355" spans="1:25" x14ac:dyDescent="0.45">
      <c r="A7355" s="32">
        <f>IF(Weighting!$P$11&gt;0,B7355,"")</f>
        <v>0.86404878020000009</v>
      </c>
      <c r="B7355">
        <f>Weighting!$C$11</f>
        <v>0.86404878020000009</v>
      </c>
      <c r="C7355">
        <f>Weighting!$F$11</f>
        <v>0</v>
      </c>
      <c r="D7355" t="b">
        <f>IF(C7355=1,'Data Transformation'!$G$3+0.5*'Data Transformation'!$W$25,IF(C7356=1,D7356-'Data Transformation'!$W$25,FALSE))</f>
        <v>0</v>
      </c>
      <c r="E7355" t="str">
        <f t="array" ref="E7355">IF(ISLOGICAL(D7355),"",FREQUENCY(IF('Data Transformation'!$B$425:$B$8425='Bin Analysis'!$B7347,'Data Transformation'!$G$425:$G$8425),D7355))</f>
        <v/>
      </c>
      <c r="F7355" t="str">
        <f t="shared" si="918"/>
        <v/>
      </c>
      <c r="G7355">
        <f>Weighting!$H$11</f>
        <v>0</v>
      </c>
      <c r="H7355">
        <f t="array" ref="H7355">FREQUENCY(IF('Data Transformation'!$B$4:$B$8425=B7347,'Data Transformation'!$G$4:$G$8425),'Bin Analysis'!$B7355)</f>
        <v>5</v>
      </c>
      <c r="I7355">
        <f t="shared" si="919"/>
        <v>2</v>
      </c>
      <c r="J7355">
        <f t="shared" si="920"/>
        <v>1</v>
      </c>
      <c r="K7355">
        <f>J7355*Weighting!$W$11</f>
        <v>3</v>
      </c>
      <c r="M7355" s="14"/>
    </row>
    <row r="7356" spans="1:25" x14ac:dyDescent="0.45">
      <c r="A7356" s="32">
        <f>IF(Weighting!$P$12&gt;0,B7356,"")</f>
        <v>0.96972357690000011</v>
      </c>
      <c r="B7356">
        <f>Weighting!$C$12</f>
        <v>0.96972357690000011</v>
      </c>
      <c r="C7356">
        <f>Weighting!$F$12</f>
        <v>0</v>
      </c>
      <c r="D7356">
        <f>IF(C7356=1,'Data Transformation'!$G$3+0.5*'Data Transformation'!$W$25,IF(C7357=1,D7357-'Data Transformation'!$W$25,FALSE))</f>
        <v>0.76999999999999991</v>
      </c>
      <c r="E7356">
        <f t="array" ref="E7356">IF(ISLOGICAL(D7356),"",FREQUENCY(IF('Data Transformation'!$B$425:$B$8425='Bin Analysis'!$B7347,'Data Transformation'!$G$425:$G$8425),D7356))</f>
        <v>3</v>
      </c>
      <c r="F7356" t="e">
        <f t="shared" si="918"/>
        <v>#VALUE!</v>
      </c>
      <c r="G7356">
        <f>Weighting!$H$12</f>
        <v>0</v>
      </c>
      <c r="H7356">
        <f t="array" ref="H7356">FREQUENCY(IF('Data Transformation'!$B$4:$B$8425=B7347,'Data Transformation'!$G$4:$G$8425),'Bin Analysis'!$B7356)</f>
        <v>12</v>
      </c>
      <c r="I7356">
        <f t="shared" si="919"/>
        <v>7</v>
      </c>
      <c r="J7356">
        <f t="shared" si="920"/>
        <v>1</v>
      </c>
      <c r="K7356">
        <f>J7356*Weighting!$W$12</f>
        <v>2</v>
      </c>
      <c r="M7356" s="14"/>
    </row>
    <row r="7357" spans="1:25" x14ac:dyDescent="0.45">
      <c r="A7357" s="32">
        <f>IF(Weighting!$P$13&gt;0,B7357,"")</f>
        <v>1.0753983736000001</v>
      </c>
      <c r="B7357">
        <f>Weighting!$C$13</f>
        <v>1.0753983736000001</v>
      </c>
      <c r="C7357">
        <f>Weighting!$F$13</f>
        <v>1</v>
      </c>
      <c r="D7357">
        <f>IF(C7357=1,'Data Transformation'!$G$3+0.5*'Data Transformation'!$W$25,IF(C7358=1,D7358-'Data Transformation'!$W$25,FALSE))</f>
        <v>1.17</v>
      </c>
      <c r="E7357">
        <f t="array" ref="E7357">IF(ISLOGICAL(D7357),"",FREQUENCY(IF('Data Transformation'!$B$425:$B$8425='Bin Analysis'!$B7347,'Data Transformation'!$G$425:$G$8425),D7357))</f>
        <v>19</v>
      </c>
      <c r="F7357">
        <f t="shared" si="918"/>
        <v>16</v>
      </c>
      <c r="G7357">
        <f>Weighting!$H$13</f>
        <v>0</v>
      </c>
      <c r="H7357">
        <f t="array" ref="H7357">FREQUENCY(IF('Data Transformation'!$B$4:$B$8425=B7347,'Data Transformation'!$G$4:$G$8425),'Bin Analysis'!$B7357)</f>
        <v>19</v>
      </c>
      <c r="I7357">
        <f t="shared" si="919"/>
        <v>7</v>
      </c>
      <c r="J7357">
        <f t="shared" si="920"/>
        <v>1</v>
      </c>
      <c r="K7357">
        <f>J7357*Weighting!$W$13</f>
        <v>1</v>
      </c>
      <c r="M7357" s="14"/>
    </row>
    <row r="7358" spans="1:25" x14ac:dyDescent="0.45">
      <c r="A7358" s="32">
        <f>IF(Weighting!$P$14&gt;0,B7358,"")</f>
        <v>1.1810731703000001</v>
      </c>
      <c r="B7358">
        <f>Weighting!$C$14</f>
        <v>1.1810731703000001</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20</v>
      </c>
      <c r="I7358">
        <f t="shared" si="919"/>
        <v>1</v>
      </c>
      <c r="J7358">
        <f t="shared" si="920"/>
        <v>1</v>
      </c>
      <c r="K7358">
        <f>J7358*Weighting!$W$14</f>
        <v>2</v>
      </c>
      <c r="M7358" s="14"/>
    </row>
    <row r="7359" spans="1:25" x14ac:dyDescent="0.45">
      <c r="A7359" s="32">
        <f>IF(Weighting!$P$15&gt;0,B7359,"")</f>
        <v>1.2867489670000001</v>
      </c>
      <c r="B7359">
        <f>Weighting!$C$15</f>
        <v>1.2867489670000001</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20</v>
      </c>
      <c r="I7359">
        <f t="shared" si="919"/>
        <v>0</v>
      </c>
      <c r="J7359">
        <f t="shared" si="920"/>
        <v>0</v>
      </c>
      <c r="K7359">
        <f>J7359*Weighting!$W$15</f>
        <v>0</v>
      </c>
      <c r="M7359" s="14"/>
    </row>
    <row r="7360" spans="1:25" x14ac:dyDescent="0.45">
      <c r="A7360" s="32" t="str">
        <f>IF(Weighting!$P$16&gt;0,B7360,"")</f>
        <v/>
      </c>
      <c r="B7360">
        <f>Weighting!$C$16</f>
        <v>1.3924227637000002</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20</v>
      </c>
      <c r="I7360">
        <f t="shared" si="919"/>
        <v>0</v>
      </c>
      <c r="J7360">
        <f t="shared" si="920"/>
        <v>0</v>
      </c>
      <c r="K7360">
        <f>J7360*Weighting!$W$16</f>
        <v>0</v>
      </c>
      <c r="M7360" s="14"/>
    </row>
    <row r="7361" spans="1:25" x14ac:dyDescent="0.45">
      <c r="A7361" s="32" t="str">
        <f>IF(Weighting!$P$17&gt;0,B7361,"")</f>
        <v/>
      </c>
      <c r="B7361">
        <f>Weighting!$C$17</f>
        <v>1.4980975604000002</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20</v>
      </c>
      <c r="I7361">
        <f t="shared" si="919"/>
        <v>0</v>
      </c>
      <c r="J7361">
        <f t="shared" si="920"/>
        <v>0</v>
      </c>
      <c r="K7361">
        <f>J7361*Weighting!$W$17</f>
        <v>0</v>
      </c>
      <c r="M7361" s="14"/>
    </row>
    <row r="7362" spans="1:25" x14ac:dyDescent="0.45">
      <c r="A7362" s="32" t="str">
        <f>IF(Weighting!$P$18&gt;0,B7362,"")</f>
        <v/>
      </c>
      <c r="B7362">
        <f>Weighting!$C$18</f>
        <v>1.6037723571000002</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20</v>
      </c>
      <c r="I7362">
        <f t="shared" si="919"/>
        <v>0</v>
      </c>
      <c r="J7362">
        <f t="shared" si="920"/>
        <v>0</v>
      </c>
      <c r="K7362">
        <f>J7362*Weighting!$W$18</f>
        <v>0</v>
      </c>
      <c r="M7362" s="14"/>
    </row>
    <row r="7363" spans="1:25" x14ac:dyDescent="0.45">
      <c r="A7363" s="32" t="str">
        <f>IF(Weighting!$P$19&gt;0,B7363,"")</f>
        <v/>
      </c>
      <c r="B7363">
        <f>Weighting!$C$19</f>
        <v>1.7094471538000002</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20</v>
      </c>
      <c r="I7363">
        <f t="shared" si="919"/>
        <v>0</v>
      </c>
      <c r="J7363">
        <f t="shared" si="920"/>
        <v>0</v>
      </c>
      <c r="K7363">
        <f>J7363*Weighting!$W$19</f>
        <v>0</v>
      </c>
      <c r="M7363" s="14"/>
    </row>
    <row r="7364" spans="1:25" x14ac:dyDescent="0.45">
      <c r="A7364" s="32" t="str">
        <f>IF(Weighting!$P$20&gt;0,B7364,"")</f>
        <v/>
      </c>
      <c r="B7364">
        <f>Weighting!$C$20</f>
        <v>1.8151219505000002</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20</v>
      </c>
      <c r="I7364">
        <f t="shared" si="919"/>
        <v>0</v>
      </c>
      <c r="J7364">
        <f t="shared" si="920"/>
        <v>0</v>
      </c>
      <c r="K7364">
        <f>J7364*Weighting!$W$20</f>
        <v>0</v>
      </c>
      <c r="M7364" s="14"/>
    </row>
    <row r="7365" spans="1:25" x14ac:dyDescent="0.45">
      <c r="A7365" s="32" t="str">
        <f>IF(Weighting!$P$21&gt;0,B7365,"")</f>
        <v/>
      </c>
      <c r="B7365">
        <f>Weighting!$C$21</f>
        <v>1.9207967472000003</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20</v>
      </c>
      <c r="I7365">
        <f t="shared" si="919"/>
        <v>0</v>
      </c>
      <c r="J7365">
        <f t="shared" si="920"/>
        <v>0</v>
      </c>
      <c r="K7365">
        <f>J7365*Weighting!$W$21</f>
        <v>0</v>
      </c>
      <c r="M7365" s="14"/>
    </row>
    <row r="7366" spans="1:25" x14ac:dyDescent="0.45">
      <c r="A7366" s="32" t="str">
        <f>IF(Weighting!$P$22&gt;0,B7366,"")</f>
        <v/>
      </c>
      <c r="B7366">
        <f>Weighting!$C$22</f>
        <v>2.0264715439000001</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20</v>
      </c>
      <c r="I7366">
        <f t="shared" si="919"/>
        <v>0</v>
      </c>
      <c r="J7366">
        <f t="shared" si="920"/>
        <v>0</v>
      </c>
      <c r="K7366">
        <f>J7366*Weighting!$W$22</f>
        <v>0</v>
      </c>
      <c r="M7366" s="14"/>
    </row>
    <row r="7367" spans="1:25" x14ac:dyDescent="0.45">
      <c r="A7367" s="32" t="str">
        <f>IF(Weighting!$P$23&gt;0,B7367,"")</f>
        <v/>
      </c>
      <c r="B7367">
        <f>Weighting!$C$23</f>
        <v>2.1321463405999999</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20</v>
      </c>
      <c r="I7367">
        <f t="shared" si="919"/>
        <v>0</v>
      </c>
      <c r="J7367">
        <f t="shared" si="920"/>
        <v>0</v>
      </c>
      <c r="K7367">
        <f>J7367*Weighting!$W$23</f>
        <v>0</v>
      </c>
      <c r="M7367" s="14"/>
    </row>
    <row r="7368" spans="1:25" x14ac:dyDescent="0.45">
      <c r="A7368" s="32" t="str">
        <f>IF(Weighting!$P$24&gt;0,B7368,"")</f>
        <v/>
      </c>
      <c r="B7368">
        <f>Weighting!$C$24</f>
        <v>2.2378211372999997</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20</v>
      </c>
      <c r="I7368">
        <f t="shared" si="919"/>
        <v>0</v>
      </c>
      <c r="J7368">
        <f t="shared" si="920"/>
        <v>0</v>
      </c>
      <c r="K7368">
        <f>J7368*Weighting!$W$24</f>
        <v>0</v>
      </c>
      <c r="M7368" s="14"/>
    </row>
    <row r="7369" spans="1:25" x14ac:dyDescent="0.45">
      <c r="A7369" s="32" t="str">
        <f>IF(Weighting!$P$25&gt;0,B7369,"")</f>
        <v/>
      </c>
      <c r="B7369">
        <f>Weighting!$C$25</f>
        <v>2.3434959339999994</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20</v>
      </c>
      <c r="I7369">
        <f t="shared" si="919"/>
        <v>0</v>
      </c>
      <c r="J7369">
        <f t="shared" si="920"/>
        <v>0</v>
      </c>
      <c r="K7369">
        <f>J7369*Weighting!$W$25</f>
        <v>0</v>
      </c>
      <c r="M7369" s="14"/>
    </row>
    <row r="7370" spans="1:25" x14ac:dyDescent="0.45">
      <c r="O7370"/>
      <c r="P7370"/>
      <c r="Q7370"/>
      <c r="R7370"/>
    </row>
    <row r="7371" spans="1:25" ht="23.15" x14ac:dyDescent="0.6">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18</v>
      </c>
      <c r="N7371" s="27">
        <f>IF('Input and Summary Results'!$J$16="minimum",'Bin Analysis'!X7372/(M7371-1),'Bin Analysis'!Y7371/('Bin Analysis'!M7371-1))</f>
        <v>0</v>
      </c>
      <c r="O7371" s="27">
        <f>IF(M7371=FALSE,NA(),(VLOOKUP(1,C7374:K7393,4,FALSE))/(M7371-1))</f>
        <v>0.6470588235294118</v>
      </c>
      <c r="P7371" s="27">
        <f>IF(M7371=FALSE,NA(),SUM(J7374:J7393)/Weighting!$S$5)</f>
        <v>0.7</v>
      </c>
      <c r="Q7371" s="27">
        <f>IF(M7371=FALSE,NA(),SUM(K7374:K7393)/Weighting!$S$6)</f>
        <v>0.69565217391304346</v>
      </c>
      <c r="R7371" s="27">
        <f>IF(M7371=FALSE,NA(),(VLOOKUP(1,G7374:K7393,3,FALSE))/(M7371-1))</f>
        <v>5.8823529411764705E-2</v>
      </c>
      <c r="S7371" s="22" t="str">
        <f>IF(M7371=FALSE,NA(),IF(SUM(J7374:J7393)=2,"yes","no"))</f>
        <v>no</v>
      </c>
      <c r="X7371" s="2" cm="2">
        <f t="array" ref="X7371:X7372">FREQUENCY(IF('Data Transformation'!$B$425:$B$6424='Bin Analysis'!L7371,'Data Transformation'!$G$425:$G$6424),'Data Transformation'!$U$11)</f>
        <v>17</v>
      </c>
      <c r="Y7371" s="2" cm="2">
        <f t="array" ref="Y7371:Y7372">FREQUENCY(IF('Data Transformation'!$B$425:$B$6424='Bin Analysis'!L7371,'Data Transformation'!$G$425:$G$6424),'Data Transformation'!$U$12)</f>
        <v>6</v>
      </c>
    </row>
    <row r="7372" spans="1:25" x14ac:dyDescent="0.45">
      <c r="A7372" s="14" t="s">
        <v>67</v>
      </c>
      <c r="B7372" t="s">
        <v>47</v>
      </c>
      <c r="C7372" t="s">
        <v>5</v>
      </c>
      <c r="D7372" t="s">
        <v>100</v>
      </c>
      <c r="E7372" t="s">
        <v>101</v>
      </c>
      <c r="F7372" t="s">
        <v>102</v>
      </c>
      <c r="G7372" t="s">
        <v>70</v>
      </c>
      <c r="H7372" t="s">
        <v>31</v>
      </c>
      <c r="I7372" t="s">
        <v>32</v>
      </c>
      <c r="J7372" t="s">
        <v>46</v>
      </c>
      <c r="K7372" s="14" t="s">
        <v>45</v>
      </c>
      <c r="M7372" s="14"/>
      <c r="X7372" s="2">
        <v>0</v>
      </c>
      <c r="Y7372" s="2">
        <v>11</v>
      </c>
    </row>
    <row r="7373" spans="1:25" x14ac:dyDescent="0.4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45">
      <c r="A7374" s="32">
        <f>IF(Weighting!$P$6&gt;0,B7374,"")</f>
        <v>0.3356747967</v>
      </c>
      <c r="B7374">
        <f>Weighting!$C$6</f>
        <v>0.3356747967</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1</v>
      </c>
      <c r="I7374">
        <f>H7374-H7373</f>
        <v>1</v>
      </c>
      <c r="J7374">
        <f>IF(I7374=0,0,1)</f>
        <v>1</v>
      </c>
      <c r="K7374">
        <f>J7374*Weighting!$W$6</f>
        <v>1</v>
      </c>
      <c r="M7374" s="14"/>
    </row>
    <row r="7375" spans="1:25" x14ac:dyDescent="0.45">
      <c r="A7375" s="32">
        <f>IF(Weighting!$P$7&gt;0,B7375,"")</f>
        <v>0.44134959340000002</v>
      </c>
      <c r="B7375">
        <f>Weighting!$C$7</f>
        <v>0.44134959340000002</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1</v>
      </c>
      <c r="I7375">
        <f t="shared" ref="I7375:I7393" si="922">H7375-H7374</f>
        <v>0</v>
      </c>
      <c r="J7375">
        <f>IF(I7375=0,0,1)</f>
        <v>0</v>
      </c>
      <c r="K7375">
        <f>J7375*Weighting!$W$7</f>
        <v>0</v>
      </c>
      <c r="M7375" s="14"/>
    </row>
    <row r="7376" spans="1:25" x14ac:dyDescent="0.45">
      <c r="A7376" s="32">
        <f>IF(Weighting!$P$8&gt;0,B7376,"")</f>
        <v>0.54702439010000004</v>
      </c>
      <c r="B7376">
        <f>Weighting!$C$8</f>
        <v>0.54702439010000004</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3</v>
      </c>
      <c r="I7376">
        <f t="shared" si="922"/>
        <v>2</v>
      </c>
      <c r="J7376">
        <f t="shared" ref="J7376:J7393" si="923">IF(I7376=0,0,1)</f>
        <v>1</v>
      </c>
      <c r="K7376">
        <f>J7376*Weighting!$W$8</f>
        <v>3</v>
      </c>
      <c r="M7376" s="14"/>
    </row>
    <row r="7377" spans="1:13" x14ac:dyDescent="0.45">
      <c r="A7377" s="32">
        <f>IF(Weighting!$P$9&gt;0,B7377,"")</f>
        <v>0.65269918680000005</v>
      </c>
      <c r="B7377" s="50">
        <f>Weighting!$C$9</f>
        <v>0.65269918680000005</v>
      </c>
      <c r="C7377">
        <f>Weighting!$F$9</f>
        <v>0</v>
      </c>
      <c r="D7377" t="b">
        <f>IF(C7377=1,'Data Transformation'!$G$3+0.5*'Data Transformation'!$W$25,IF(C7378=1,D7378-'Data Transformation'!$W$25,FALSE))</f>
        <v>0</v>
      </c>
      <c r="E7377" t="str">
        <f t="array" ref="E7377">IF(ISLOGICAL(D7377),"",FREQUENCY(IF('Data Transformation'!$B$425:$B$8425='Bin Analysis'!$B7371,'Data Transformation'!$G$425:$G$8425),D7377))</f>
        <v/>
      </c>
      <c r="F7377" t="str">
        <f t="shared" si="921"/>
        <v/>
      </c>
      <c r="G7377">
        <f>Weighting!$H$9</f>
        <v>0</v>
      </c>
      <c r="H7377">
        <f t="array" ref="H7377">FREQUENCY(IF('Data Transformation'!$B$4:$B$8425=B7371,'Data Transformation'!$G$4:$G$8425),'Bin Analysis'!$B7377)</f>
        <v>4</v>
      </c>
      <c r="I7377">
        <f t="shared" si="922"/>
        <v>1</v>
      </c>
      <c r="J7377">
        <f t="shared" si="923"/>
        <v>1</v>
      </c>
      <c r="K7377">
        <f>J7377*Weighting!$W$9</f>
        <v>3</v>
      </c>
      <c r="M7377" s="14"/>
    </row>
    <row r="7378" spans="1:13" x14ac:dyDescent="0.45">
      <c r="A7378" s="32">
        <f>IF(Weighting!$P$10&gt;0,B7378,"")</f>
        <v>0.75837398350000007</v>
      </c>
      <c r="B7378">
        <f>Weighting!$C$10</f>
        <v>0.75837398350000007</v>
      </c>
      <c r="C7378">
        <f>Weighting!$F$10</f>
        <v>0</v>
      </c>
      <c r="D7378" t="b">
        <f>IF(C7378=1,'Data Transformation'!$G$3+0.5*'Data Transformation'!$W$25,IF(C7379=1,D7379-'Data Transformation'!$W$25,FALSE))</f>
        <v>0</v>
      </c>
      <c r="E7378" t="str">
        <f t="array" ref="E7378">IF(ISLOGICAL(D7378),"",FREQUENCY(IF('Data Transformation'!$B$425:$B$8425='Bin Analysis'!$B7371,'Data Transformation'!$G$425:$G$8425),D7378))</f>
        <v/>
      </c>
      <c r="F7378" t="str">
        <f t="shared" si="921"/>
        <v/>
      </c>
      <c r="G7378">
        <f>Weighting!$H$10</f>
        <v>0</v>
      </c>
      <c r="H7378">
        <f t="array" ref="H7378">FREQUENCY(IF('Data Transformation'!$B$4:$B$8425=B7371,'Data Transformation'!$G$4:$G$8425),'Bin Analysis'!$B7378)</f>
        <v>6</v>
      </c>
      <c r="I7378">
        <f t="shared" si="922"/>
        <v>2</v>
      </c>
      <c r="J7378">
        <f t="shared" si="923"/>
        <v>1</v>
      </c>
      <c r="K7378">
        <f>J7378*Weighting!$W$10</f>
        <v>3</v>
      </c>
      <c r="M7378" s="14"/>
    </row>
    <row r="7379" spans="1:13" x14ac:dyDescent="0.45">
      <c r="A7379" s="32">
        <f>IF(Weighting!$P$11&gt;0,B7379,"")</f>
        <v>0.86404878020000009</v>
      </c>
      <c r="B7379">
        <f>Weighting!$C$11</f>
        <v>0.86404878020000009</v>
      </c>
      <c r="C7379">
        <f>Weighting!$F$11</f>
        <v>0</v>
      </c>
      <c r="D7379" t="b">
        <f>IF(C7379=1,'Data Transformation'!$G$3+0.5*'Data Transformation'!$W$25,IF(C7380=1,D7380-'Data Transformation'!$W$25,FALSE))</f>
        <v>0</v>
      </c>
      <c r="E7379" t="str">
        <f t="array" ref="E7379">IF(ISLOGICAL(D7379),"",FREQUENCY(IF('Data Transformation'!$B$425:$B$8425='Bin Analysis'!$B7371,'Data Transformation'!$G$425:$G$8425),D7379))</f>
        <v/>
      </c>
      <c r="F7379" t="str">
        <f t="shared" si="921"/>
        <v/>
      </c>
      <c r="G7379">
        <f>Weighting!$H$11</f>
        <v>0</v>
      </c>
      <c r="H7379">
        <f t="array" ref="H7379">FREQUENCY(IF('Data Transformation'!$B$4:$B$8425=B7371,'Data Transformation'!$G$4:$G$8425),'Bin Analysis'!$B7379)</f>
        <v>7</v>
      </c>
      <c r="I7379">
        <f t="shared" si="922"/>
        <v>1</v>
      </c>
      <c r="J7379">
        <f t="shared" si="923"/>
        <v>1</v>
      </c>
      <c r="K7379">
        <f>J7379*Weighting!$W$11</f>
        <v>3</v>
      </c>
      <c r="M7379" s="14"/>
    </row>
    <row r="7380" spans="1:13" x14ac:dyDescent="0.45">
      <c r="A7380" s="32">
        <f>IF(Weighting!$P$12&gt;0,B7380,"")</f>
        <v>0.96972357690000011</v>
      </c>
      <c r="B7380">
        <f>Weighting!$C$12</f>
        <v>0.96972357690000011</v>
      </c>
      <c r="C7380">
        <f>Weighting!$F$12</f>
        <v>0</v>
      </c>
      <c r="D7380">
        <f>IF(C7380=1,'Data Transformation'!$G$3+0.5*'Data Transformation'!$W$25,IF(C7381=1,D7381-'Data Transformation'!$W$25,FALSE))</f>
        <v>0.76999999999999991</v>
      </c>
      <c r="E7380">
        <f t="array" ref="E7380">IF(ISLOGICAL(D7380),"",FREQUENCY(IF('Data Transformation'!$B$425:$B$8425='Bin Analysis'!$B7371,'Data Transformation'!$G$425:$G$8425),D7380))</f>
        <v>6</v>
      </c>
      <c r="F7380" t="e">
        <f t="shared" si="921"/>
        <v>#VALUE!</v>
      </c>
      <c r="G7380">
        <f>Weighting!$H$12</f>
        <v>0</v>
      </c>
      <c r="H7380">
        <f t="array" ref="H7380">FREQUENCY(IF('Data Transformation'!$B$4:$B$8425=B7371,'Data Transformation'!$G$4:$G$8425),'Bin Analysis'!$B7380)</f>
        <v>15</v>
      </c>
      <c r="I7380">
        <f t="shared" si="922"/>
        <v>8</v>
      </c>
      <c r="J7380">
        <f t="shared" si="923"/>
        <v>1</v>
      </c>
      <c r="K7380">
        <f>J7380*Weighting!$W$12</f>
        <v>2</v>
      </c>
      <c r="M7380" s="14"/>
    </row>
    <row r="7381" spans="1:13" x14ac:dyDescent="0.45">
      <c r="A7381" s="32">
        <f>IF(Weighting!$P$13&gt;0,B7381,"")</f>
        <v>1.0753983736000001</v>
      </c>
      <c r="B7381">
        <f>Weighting!$C$13</f>
        <v>1.0753983736000001</v>
      </c>
      <c r="C7381">
        <f>Weighting!$F$13</f>
        <v>1</v>
      </c>
      <c r="D7381">
        <f>IF(C7381=1,'Data Transformation'!$G$3+0.5*'Data Transformation'!$W$25,IF(C7382=1,D7382-'Data Transformation'!$W$25,FALSE))</f>
        <v>1.17</v>
      </c>
      <c r="E7381">
        <f t="array" ref="E7381">IF(ISLOGICAL(D7381),"",FREQUENCY(IF('Data Transformation'!$B$425:$B$8425='Bin Analysis'!$B7371,'Data Transformation'!$G$425:$G$8425),D7381))</f>
        <v>17</v>
      </c>
      <c r="F7381">
        <f t="shared" si="921"/>
        <v>11</v>
      </c>
      <c r="G7381">
        <f>Weighting!$H$13</f>
        <v>0</v>
      </c>
      <c r="H7381">
        <f t="array" ref="H7381">FREQUENCY(IF('Data Transformation'!$B$4:$B$8425=B7371,'Data Transformation'!$G$4:$G$8425),'Bin Analysis'!$B7381)</f>
        <v>18</v>
      </c>
      <c r="I7381">
        <f t="shared" si="922"/>
        <v>3</v>
      </c>
      <c r="J7381">
        <f t="shared" si="923"/>
        <v>1</v>
      </c>
      <c r="K7381">
        <f>J7381*Weighting!$W$13</f>
        <v>1</v>
      </c>
      <c r="M7381" s="14"/>
    </row>
    <row r="7382" spans="1:13" x14ac:dyDescent="0.45">
      <c r="A7382" s="32">
        <f>IF(Weighting!$P$14&gt;0,B7382,"")</f>
        <v>1.1810731703000001</v>
      </c>
      <c r="B7382">
        <f>Weighting!$C$14</f>
        <v>1.1810731703000001</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18</v>
      </c>
      <c r="I7382">
        <f t="shared" si="922"/>
        <v>0</v>
      </c>
      <c r="J7382">
        <f t="shared" si="923"/>
        <v>0</v>
      </c>
      <c r="K7382">
        <f>J7382*Weighting!$W$14</f>
        <v>0</v>
      </c>
      <c r="M7382" s="14"/>
    </row>
    <row r="7383" spans="1:13" x14ac:dyDescent="0.45">
      <c r="A7383" s="32">
        <f>IF(Weighting!$P$15&gt;0,B7383,"")</f>
        <v>1.2867489670000001</v>
      </c>
      <c r="B7383">
        <f>Weighting!$C$15</f>
        <v>1.2867489670000001</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18</v>
      </c>
      <c r="I7383">
        <f t="shared" si="922"/>
        <v>0</v>
      </c>
      <c r="J7383">
        <f t="shared" si="923"/>
        <v>0</v>
      </c>
      <c r="K7383">
        <f>J7383*Weighting!$W$15</f>
        <v>0</v>
      </c>
      <c r="M7383" s="14"/>
    </row>
    <row r="7384" spans="1:13" x14ac:dyDescent="0.45">
      <c r="A7384" s="32" t="str">
        <f>IF(Weighting!$P$16&gt;0,B7384,"")</f>
        <v/>
      </c>
      <c r="B7384">
        <f>Weighting!$C$16</f>
        <v>1.3924227637000002</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18</v>
      </c>
      <c r="I7384">
        <f t="shared" si="922"/>
        <v>0</v>
      </c>
      <c r="J7384">
        <f t="shared" si="923"/>
        <v>0</v>
      </c>
      <c r="K7384">
        <f>J7384*Weighting!$W$16</f>
        <v>0</v>
      </c>
      <c r="M7384" s="14"/>
    </row>
    <row r="7385" spans="1:13" x14ac:dyDescent="0.45">
      <c r="A7385" s="32" t="str">
        <f>IF(Weighting!$P$17&gt;0,B7385,"")</f>
        <v/>
      </c>
      <c r="B7385">
        <f>Weighting!$C$17</f>
        <v>1.4980975604000002</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18</v>
      </c>
      <c r="I7385">
        <f t="shared" si="922"/>
        <v>0</v>
      </c>
      <c r="J7385">
        <f t="shared" si="923"/>
        <v>0</v>
      </c>
      <c r="K7385">
        <f>J7385*Weighting!$W$17</f>
        <v>0</v>
      </c>
      <c r="M7385" s="14"/>
    </row>
    <row r="7386" spans="1:13" x14ac:dyDescent="0.45">
      <c r="A7386" s="32" t="str">
        <f>IF(Weighting!$P$18&gt;0,B7386,"")</f>
        <v/>
      </c>
      <c r="B7386">
        <f>Weighting!$C$18</f>
        <v>1.6037723571000002</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18</v>
      </c>
      <c r="I7386">
        <f t="shared" si="922"/>
        <v>0</v>
      </c>
      <c r="J7386">
        <f t="shared" si="923"/>
        <v>0</v>
      </c>
      <c r="K7386">
        <f>J7386*Weighting!$W$18</f>
        <v>0</v>
      </c>
      <c r="M7386" s="14"/>
    </row>
    <row r="7387" spans="1:13" x14ac:dyDescent="0.45">
      <c r="A7387" s="32" t="str">
        <f>IF(Weighting!$P$19&gt;0,B7387,"")</f>
        <v/>
      </c>
      <c r="B7387">
        <f>Weighting!$C$19</f>
        <v>1.7094471538000002</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18</v>
      </c>
      <c r="I7387">
        <f t="shared" si="922"/>
        <v>0</v>
      </c>
      <c r="J7387">
        <f t="shared" si="923"/>
        <v>0</v>
      </c>
      <c r="K7387">
        <f>J7387*Weighting!$W$19</f>
        <v>0</v>
      </c>
      <c r="M7387" s="14"/>
    </row>
    <row r="7388" spans="1:13" x14ac:dyDescent="0.45">
      <c r="A7388" s="32" t="str">
        <f>IF(Weighting!$P$20&gt;0,B7388,"")</f>
        <v/>
      </c>
      <c r="B7388">
        <f>Weighting!$C$20</f>
        <v>1.8151219505000002</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18</v>
      </c>
      <c r="I7388">
        <f t="shared" si="922"/>
        <v>0</v>
      </c>
      <c r="J7388">
        <f t="shared" si="923"/>
        <v>0</v>
      </c>
      <c r="K7388">
        <f>J7388*Weighting!$W$20</f>
        <v>0</v>
      </c>
      <c r="M7388" s="14"/>
    </row>
    <row r="7389" spans="1:13" x14ac:dyDescent="0.45">
      <c r="A7389" s="32" t="str">
        <f>IF(Weighting!$P$21&gt;0,B7389,"")</f>
        <v/>
      </c>
      <c r="B7389">
        <f>Weighting!$C$21</f>
        <v>1.9207967472000003</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18</v>
      </c>
      <c r="I7389">
        <f t="shared" si="922"/>
        <v>0</v>
      </c>
      <c r="J7389">
        <f t="shared" si="923"/>
        <v>0</v>
      </c>
      <c r="K7389">
        <f>J7389*Weighting!$W$21</f>
        <v>0</v>
      </c>
      <c r="M7389" s="14"/>
    </row>
    <row r="7390" spans="1:13" x14ac:dyDescent="0.45">
      <c r="A7390" s="32" t="str">
        <f>IF(Weighting!$P$22&gt;0,B7390,"")</f>
        <v/>
      </c>
      <c r="B7390">
        <f>Weighting!$C$22</f>
        <v>2.0264715439000001</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18</v>
      </c>
      <c r="I7390">
        <f t="shared" si="922"/>
        <v>0</v>
      </c>
      <c r="J7390">
        <f t="shared" si="923"/>
        <v>0</v>
      </c>
      <c r="K7390">
        <f>J7390*Weighting!$W$22</f>
        <v>0</v>
      </c>
      <c r="M7390" s="14"/>
    </row>
    <row r="7391" spans="1:13" x14ac:dyDescent="0.45">
      <c r="A7391" s="32" t="str">
        <f>IF(Weighting!$P$23&gt;0,B7391,"")</f>
        <v/>
      </c>
      <c r="B7391">
        <f>Weighting!$C$23</f>
        <v>2.1321463405999999</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18</v>
      </c>
      <c r="I7391">
        <f t="shared" si="922"/>
        <v>0</v>
      </c>
      <c r="J7391">
        <f t="shared" si="923"/>
        <v>0</v>
      </c>
      <c r="K7391">
        <f>J7391*Weighting!$W$23</f>
        <v>0</v>
      </c>
      <c r="M7391" s="14"/>
    </row>
    <row r="7392" spans="1:13" x14ac:dyDescent="0.45">
      <c r="A7392" s="32" t="str">
        <f>IF(Weighting!$P$24&gt;0,B7392,"")</f>
        <v/>
      </c>
      <c r="B7392">
        <f>Weighting!$C$24</f>
        <v>2.2378211372999997</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18</v>
      </c>
      <c r="I7392">
        <f t="shared" si="922"/>
        <v>0</v>
      </c>
      <c r="J7392">
        <f t="shared" si="923"/>
        <v>0</v>
      </c>
      <c r="K7392">
        <f>J7392*Weighting!$W$24</f>
        <v>0</v>
      </c>
      <c r="M7392" s="14"/>
    </row>
    <row r="7393" spans="1:25" x14ac:dyDescent="0.45">
      <c r="A7393" s="32" t="str">
        <f>IF(Weighting!$P$25&gt;0,B7393,"")</f>
        <v/>
      </c>
      <c r="B7393">
        <f>Weighting!$C$25</f>
        <v>2.3434959339999994</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18</v>
      </c>
      <c r="I7393">
        <f t="shared" si="922"/>
        <v>0</v>
      </c>
      <c r="J7393">
        <f t="shared" si="923"/>
        <v>0</v>
      </c>
      <c r="K7393">
        <f>J7393*Weighting!$W$25</f>
        <v>0</v>
      </c>
      <c r="M7393" s="14"/>
    </row>
    <row r="7394" spans="1:25" x14ac:dyDescent="0.45">
      <c r="O7394"/>
      <c r="P7394"/>
      <c r="Q7394"/>
      <c r="R7394"/>
    </row>
    <row r="7395" spans="1:25" ht="23.15" x14ac:dyDescent="0.6">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13</v>
      </c>
      <c r="N7395" s="27">
        <f>IF('Input and Summary Results'!$J$16="minimum",'Bin Analysis'!X7396/(M7395-1),'Bin Analysis'!Y7395/('Bin Analysis'!M7395-1))</f>
        <v>0</v>
      </c>
      <c r="O7395" s="27">
        <f>IF(M7395=FALSE,NA(),(VLOOKUP(1,C7398:K7417,4,FALSE))/(M7395-1))</f>
        <v>0.91666666666666663</v>
      </c>
      <c r="P7395" s="27">
        <f>IF(M7395=FALSE,NA(),SUM(J7398:J7417)/Weighting!$S$5)</f>
        <v>0.4</v>
      </c>
      <c r="Q7395" s="27">
        <f>IF(M7395=FALSE,NA(),SUM(K7398:K7417)/Weighting!$S$6)</f>
        <v>0.39130434782608697</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12</v>
      </c>
      <c r="Y7395" s="2" cm="2">
        <f t="array" ref="Y7395:Y7396">FREQUENCY(IF('Data Transformation'!$B$425:$B$6424='Bin Analysis'!L7395,'Data Transformation'!$G$425:$G$6424),'Data Transformation'!$U$12)</f>
        <v>1</v>
      </c>
    </row>
    <row r="7396" spans="1:25" x14ac:dyDescent="0.45">
      <c r="A7396" s="14" t="s">
        <v>67</v>
      </c>
      <c r="B7396" t="s">
        <v>47</v>
      </c>
      <c r="C7396" t="s">
        <v>5</v>
      </c>
      <c r="D7396" t="s">
        <v>100</v>
      </c>
      <c r="E7396" t="s">
        <v>101</v>
      </c>
      <c r="F7396" t="s">
        <v>102</v>
      </c>
      <c r="G7396" t="s">
        <v>70</v>
      </c>
      <c r="H7396" t="s">
        <v>31</v>
      </c>
      <c r="I7396" t="s">
        <v>32</v>
      </c>
      <c r="J7396" t="s">
        <v>46</v>
      </c>
      <c r="K7396" s="14" t="s">
        <v>45</v>
      </c>
      <c r="M7396" s="14"/>
      <c r="X7396" s="2">
        <v>0</v>
      </c>
      <c r="Y7396" s="2">
        <v>11</v>
      </c>
    </row>
    <row r="7397" spans="1:25" x14ac:dyDescent="0.4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45">
      <c r="A7398" s="32">
        <f>IF(Weighting!$P$6&gt;0,B7398,"")</f>
        <v>0.3356747967</v>
      </c>
      <c r="B7398">
        <f>Weighting!$C$6</f>
        <v>0.3356747967</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45">
      <c r="A7399" s="32">
        <f>IF(Weighting!$P$7&gt;0,B7399,"")</f>
        <v>0.44134959340000002</v>
      </c>
      <c r="B7399">
        <f>Weighting!$C$7</f>
        <v>0.44134959340000002</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0</v>
      </c>
      <c r="I7399">
        <f t="shared" ref="I7399:I7417" si="925">H7399-H7398</f>
        <v>0</v>
      </c>
      <c r="J7399">
        <f>IF(I7399=0,0,1)</f>
        <v>0</v>
      </c>
      <c r="K7399">
        <f>J7399*Weighting!$W$7</f>
        <v>0</v>
      </c>
      <c r="M7399" s="14"/>
    </row>
    <row r="7400" spans="1:25" x14ac:dyDescent="0.45">
      <c r="A7400" s="32">
        <f>IF(Weighting!$P$8&gt;0,B7400,"")</f>
        <v>0.54702439010000004</v>
      </c>
      <c r="B7400">
        <f>Weighting!$C$8</f>
        <v>0.54702439010000004</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0</v>
      </c>
      <c r="I7400">
        <f t="shared" si="925"/>
        <v>0</v>
      </c>
      <c r="J7400">
        <f t="shared" ref="J7400:J7417" si="926">IF(I7400=0,0,1)</f>
        <v>0</v>
      </c>
      <c r="K7400">
        <f>J7400*Weighting!$W$8</f>
        <v>0</v>
      </c>
      <c r="M7400" s="14"/>
    </row>
    <row r="7401" spans="1:25" x14ac:dyDescent="0.45">
      <c r="A7401" s="32">
        <f>IF(Weighting!$P$9&gt;0,B7401,"")</f>
        <v>0.65269918680000005</v>
      </c>
      <c r="B7401" s="50">
        <f>Weighting!$C$9</f>
        <v>0.65269918680000005</v>
      </c>
      <c r="C7401">
        <f>Weighting!$F$9</f>
        <v>0</v>
      </c>
      <c r="D7401" t="b">
        <f>IF(C7401=1,'Data Transformation'!$G$3+0.5*'Data Transformation'!$W$25,IF(C7402=1,D7402-'Data Transformation'!$W$25,FALSE))</f>
        <v>0</v>
      </c>
      <c r="E7401" t="str">
        <f t="array" ref="E7401">IF(ISLOGICAL(D7401),"",FREQUENCY(IF('Data Transformation'!$B$425:$B$8425='Bin Analysis'!$B7395,'Data Transformation'!$G$425:$G$8425),D7401))</f>
        <v/>
      </c>
      <c r="F7401" t="str">
        <f t="shared" si="924"/>
        <v/>
      </c>
      <c r="G7401">
        <f>Weighting!$H$9</f>
        <v>0</v>
      </c>
      <c r="H7401">
        <f t="array" ref="H7401">FREQUENCY(IF('Data Transformation'!$B$4:$B$8425=B7395,'Data Transformation'!$G$4:$G$8425),'Bin Analysis'!$B7401)</f>
        <v>0</v>
      </c>
      <c r="I7401">
        <f t="shared" si="925"/>
        <v>0</v>
      </c>
      <c r="J7401">
        <f t="shared" si="926"/>
        <v>0</v>
      </c>
      <c r="K7401">
        <f>J7401*Weighting!$W$9</f>
        <v>0</v>
      </c>
      <c r="M7401" s="14"/>
    </row>
    <row r="7402" spans="1:25" x14ac:dyDescent="0.45">
      <c r="A7402" s="32">
        <f>IF(Weighting!$P$10&gt;0,B7402,"")</f>
        <v>0.75837398350000007</v>
      </c>
      <c r="B7402">
        <f>Weighting!$C$10</f>
        <v>0.75837398350000007</v>
      </c>
      <c r="C7402">
        <f>Weighting!$F$10</f>
        <v>0</v>
      </c>
      <c r="D7402" t="b">
        <f>IF(C7402=1,'Data Transformation'!$G$3+0.5*'Data Transformation'!$W$25,IF(C7403=1,D7403-'Data Transformation'!$W$25,FALSE))</f>
        <v>0</v>
      </c>
      <c r="E7402" t="str">
        <f t="array" ref="E7402">IF(ISLOGICAL(D7402),"",FREQUENCY(IF('Data Transformation'!$B$425:$B$8425='Bin Analysis'!$B7395,'Data Transformation'!$G$425:$G$8425),D7402))</f>
        <v/>
      </c>
      <c r="F7402" t="str">
        <f t="shared" si="924"/>
        <v/>
      </c>
      <c r="G7402">
        <f>Weighting!$H$10</f>
        <v>0</v>
      </c>
      <c r="H7402">
        <f t="array" ref="H7402">FREQUENCY(IF('Data Transformation'!$B$4:$B$8425=B7395,'Data Transformation'!$G$4:$G$8425),'Bin Analysis'!$B7402)</f>
        <v>1</v>
      </c>
      <c r="I7402">
        <f t="shared" si="925"/>
        <v>1</v>
      </c>
      <c r="J7402">
        <f t="shared" si="926"/>
        <v>1</v>
      </c>
      <c r="K7402">
        <f>J7402*Weighting!$W$10</f>
        <v>3</v>
      </c>
      <c r="M7402" s="14"/>
    </row>
    <row r="7403" spans="1:25" x14ac:dyDescent="0.45">
      <c r="A7403" s="32">
        <f>IF(Weighting!$P$11&gt;0,B7403,"")</f>
        <v>0.86404878020000009</v>
      </c>
      <c r="B7403">
        <f>Weighting!$C$11</f>
        <v>0.86404878020000009</v>
      </c>
      <c r="C7403">
        <f>Weighting!$F$11</f>
        <v>0</v>
      </c>
      <c r="D7403" t="b">
        <f>IF(C7403=1,'Data Transformation'!$G$3+0.5*'Data Transformation'!$W$25,IF(C7404=1,D7404-'Data Transformation'!$W$25,FALSE))</f>
        <v>0</v>
      </c>
      <c r="E7403" t="str">
        <f t="array" ref="E7403">IF(ISLOGICAL(D7403),"",FREQUENCY(IF('Data Transformation'!$B$425:$B$8425='Bin Analysis'!$B7395,'Data Transformation'!$G$425:$G$8425),D7403))</f>
        <v/>
      </c>
      <c r="F7403" t="str">
        <f t="shared" si="924"/>
        <v/>
      </c>
      <c r="G7403">
        <f>Weighting!$H$11</f>
        <v>0</v>
      </c>
      <c r="H7403">
        <f t="array" ref="H7403">FREQUENCY(IF('Data Transformation'!$B$4:$B$8425=B7395,'Data Transformation'!$G$4:$G$8425),'Bin Analysis'!$B7403)</f>
        <v>3</v>
      </c>
      <c r="I7403">
        <f t="shared" si="925"/>
        <v>2</v>
      </c>
      <c r="J7403">
        <f t="shared" si="926"/>
        <v>1</v>
      </c>
      <c r="K7403">
        <f>J7403*Weighting!$W$11</f>
        <v>3</v>
      </c>
      <c r="M7403" s="14"/>
    </row>
    <row r="7404" spans="1:25" x14ac:dyDescent="0.45">
      <c r="A7404" s="32">
        <f>IF(Weighting!$P$12&gt;0,B7404,"")</f>
        <v>0.96972357690000011</v>
      </c>
      <c r="B7404">
        <f>Weighting!$C$12</f>
        <v>0.96972357690000011</v>
      </c>
      <c r="C7404">
        <f>Weighting!$F$12</f>
        <v>0</v>
      </c>
      <c r="D7404">
        <f>IF(C7404=1,'Data Transformation'!$G$3+0.5*'Data Transformation'!$W$25,IF(C7405=1,D7405-'Data Transformation'!$W$25,FALSE))</f>
        <v>0.76999999999999991</v>
      </c>
      <c r="E7404">
        <f t="array" ref="E7404">IF(ISLOGICAL(D7404),"",FREQUENCY(IF('Data Transformation'!$B$425:$B$8425='Bin Analysis'!$B7395,'Data Transformation'!$G$425:$G$8425),D7404))</f>
        <v>1</v>
      </c>
      <c r="F7404" t="e">
        <f t="shared" si="924"/>
        <v>#VALUE!</v>
      </c>
      <c r="G7404">
        <f>Weighting!$H$12</f>
        <v>0</v>
      </c>
      <c r="H7404">
        <f t="array" ref="H7404">FREQUENCY(IF('Data Transformation'!$B$4:$B$8425=B7395,'Data Transformation'!$G$4:$G$8425),'Bin Analysis'!$B7404)</f>
        <v>7</v>
      </c>
      <c r="I7404">
        <f t="shared" si="925"/>
        <v>4</v>
      </c>
      <c r="J7404">
        <f t="shared" si="926"/>
        <v>1</v>
      </c>
      <c r="K7404">
        <f>J7404*Weighting!$W$12</f>
        <v>2</v>
      </c>
      <c r="M7404" s="14"/>
    </row>
    <row r="7405" spans="1:25" x14ac:dyDescent="0.45">
      <c r="A7405" s="32">
        <f>IF(Weighting!$P$13&gt;0,B7405,"")</f>
        <v>1.0753983736000001</v>
      </c>
      <c r="B7405">
        <f>Weighting!$C$13</f>
        <v>1.0753983736000001</v>
      </c>
      <c r="C7405">
        <f>Weighting!$F$13</f>
        <v>1</v>
      </c>
      <c r="D7405">
        <f>IF(C7405=1,'Data Transformation'!$G$3+0.5*'Data Transformation'!$W$25,IF(C7406=1,D7406-'Data Transformation'!$W$25,FALSE))</f>
        <v>1.17</v>
      </c>
      <c r="E7405">
        <f t="array" ref="E7405">IF(ISLOGICAL(D7405),"",FREQUENCY(IF('Data Transformation'!$B$425:$B$8425='Bin Analysis'!$B7395,'Data Transformation'!$G$425:$G$8425),D7405))</f>
        <v>12</v>
      </c>
      <c r="F7405">
        <f t="shared" si="924"/>
        <v>11</v>
      </c>
      <c r="G7405">
        <f>Weighting!$H$13</f>
        <v>0</v>
      </c>
      <c r="H7405">
        <f t="array" ref="H7405">FREQUENCY(IF('Data Transformation'!$B$4:$B$8425=B7395,'Data Transformation'!$G$4:$G$8425),'Bin Analysis'!$B7405)</f>
        <v>13</v>
      </c>
      <c r="I7405">
        <f t="shared" si="925"/>
        <v>6</v>
      </c>
      <c r="J7405">
        <f t="shared" si="926"/>
        <v>1</v>
      </c>
      <c r="K7405">
        <f>J7405*Weighting!$W$13</f>
        <v>1</v>
      </c>
      <c r="M7405" s="14"/>
    </row>
    <row r="7406" spans="1:25" x14ac:dyDescent="0.45">
      <c r="A7406" s="32">
        <f>IF(Weighting!$P$14&gt;0,B7406,"")</f>
        <v>1.1810731703000001</v>
      </c>
      <c r="B7406">
        <f>Weighting!$C$14</f>
        <v>1.1810731703000001</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13</v>
      </c>
      <c r="I7406">
        <f t="shared" si="925"/>
        <v>0</v>
      </c>
      <c r="J7406">
        <f t="shared" si="926"/>
        <v>0</v>
      </c>
      <c r="K7406">
        <f>J7406*Weighting!$W$14</f>
        <v>0</v>
      </c>
      <c r="M7406" s="14"/>
    </row>
    <row r="7407" spans="1:25" x14ac:dyDescent="0.45">
      <c r="A7407" s="32">
        <f>IF(Weighting!$P$15&gt;0,B7407,"")</f>
        <v>1.2867489670000001</v>
      </c>
      <c r="B7407">
        <f>Weighting!$C$15</f>
        <v>1.2867489670000001</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13</v>
      </c>
      <c r="I7407">
        <f t="shared" si="925"/>
        <v>0</v>
      </c>
      <c r="J7407">
        <f t="shared" si="926"/>
        <v>0</v>
      </c>
      <c r="K7407">
        <f>J7407*Weighting!$W$15</f>
        <v>0</v>
      </c>
      <c r="M7407" s="14"/>
    </row>
    <row r="7408" spans="1:25" x14ac:dyDescent="0.45">
      <c r="A7408" s="32" t="str">
        <f>IF(Weighting!$P$16&gt;0,B7408,"")</f>
        <v/>
      </c>
      <c r="B7408">
        <f>Weighting!$C$16</f>
        <v>1.3924227637000002</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13</v>
      </c>
      <c r="I7408">
        <f t="shared" si="925"/>
        <v>0</v>
      </c>
      <c r="J7408">
        <f t="shared" si="926"/>
        <v>0</v>
      </c>
      <c r="K7408">
        <f>J7408*Weighting!$W$16</f>
        <v>0</v>
      </c>
      <c r="M7408" s="14"/>
    </row>
    <row r="7409" spans="1:25" x14ac:dyDescent="0.45">
      <c r="A7409" s="32" t="str">
        <f>IF(Weighting!$P$17&gt;0,B7409,"")</f>
        <v/>
      </c>
      <c r="B7409">
        <f>Weighting!$C$17</f>
        <v>1.4980975604000002</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13</v>
      </c>
      <c r="I7409">
        <f t="shared" si="925"/>
        <v>0</v>
      </c>
      <c r="J7409">
        <f t="shared" si="926"/>
        <v>0</v>
      </c>
      <c r="K7409">
        <f>J7409*Weighting!$W$17</f>
        <v>0</v>
      </c>
      <c r="M7409" s="14"/>
    </row>
    <row r="7410" spans="1:25" x14ac:dyDescent="0.45">
      <c r="A7410" s="32" t="str">
        <f>IF(Weighting!$P$18&gt;0,B7410,"")</f>
        <v/>
      </c>
      <c r="B7410">
        <f>Weighting!$C$18</f>
        <v>1.6037723571000002</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13</v>
      </c>
      <c r="I7410">
        <f t="shared" si="925"/>
        <v>0</v>
      </c>
      <c r="J7410">
        <f t="shared" si="926"/>
        <v>0</v>
      </c>
      <c r="K7410">
        <f>J7410*Weighting!$W$18</f>
        <v>0</v>
      </c>
      <c r="M7410" s="14"/>
    </row>
    <row r="7411" spans="1:25" x14ac:dyDescent="0.45">
      <c r="A7411" s="32" t="str">
        <f>IF(Weighting!$P$19&gt;0,B7411,"")</f>
        <v/>
      </c>
      <c r="B7411">
        <f>Weighting!$C$19</f>
        <v>1.7094471538000002</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13</v>
      </c>
      <c r="I7411">
        <f t="shared" si="925"/>
        <v>0</v>
      </c>
      <c r="J7411">
        <f t="shared" si="926"/>
        <v>0</v>
      </c>
      <c r="K7411">
        <f>J7411*Weighting!$W$19</f>
        <v>0</v>
      </c>
      <c r="M7411" s="14"/>
    </row>
    <row r="7412" spans="1:25" x14ac:dyDescent="0.45">
      <c r="A7412" s="32" t="str">
        <f>IF(Weighting!$P$20&gt;0,B7412,"")</f>
        <v/>
      </c>
      <c r="B7412">
        <f>Weighting!$C$20</f>
        <v>1.8151219505000002</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13</v>
      </c>
      <c r="I7412">
        <f t="shared" si="925"/>
        <v>0</v>
      </c>
      <c r="J7412">
        <f t="shared" si="926"/>
        <v>0</v>
      </c>
      <c r="K7412">
        <f>J7412*Weighting!$W$20</f>
        <v>0</v>
      </c>
      <c r="M7412" s="14"/>
    </row>
    <row r="7413" spans="1:25" x14ac:dyDescent="0.45">
      <c r="A7413" s="32" t="str">
        <f>IF(Weighting!$P$21&gt;0,B7413,"")</f>
        <v/>
      </c>
      <c r="B7413">
        <f>Weighting!$C$21</f>
        <v>1.9207967472000003</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13</v>
      </c>
      <c r="I7413">
        <f t="shared" si="925"/>
        <v>0</v>
      </c>
      <c r="J7413">
        <f t="shared" si="926"/>
        <v>0</v>
      </c>
      <c r="K7413">
        <f>J7413*Weighting!$W$21</f>
        <v>0</v>
      </c>
      <c r="M7413" s="14"/>
    </row>
    <row r="7414" spans="1:25" x14ac:dyDescent="0.45">
      <c r="A7414" s="32" t="str">
        <f>IF(Weighting!$P$22&gt;0,B7414,"")</f>
        <v/>
      </c>
      <c r="B7414">
        <f>Weighting!$C$22</f>
        <v>2.0264715439000001</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13</v>
      </c>
      <c r="I7414">
        <f t="shared" si="925"/>
        <v>0</v>
      </c>
      <c r="J7414">
        <f t="shared" si="926"/>
        <v>0</v>
      </c>
      <c r="K7414">
        <f>J7414*Weighting!$W$22</f>
        <v>0</v>
      </c>
      <c r="M7414" s="14"/>
    </row>
    <row r="7415" spans="1:25" x14ac:dyDescent="0.45">
      <c r="A7415" s="32" t="str">
        <f>IF(Weighting!$P$23&gt;0,B7415,"")</f>
        <v/>
      </c>
      <c r="B7415">
        <f>Weighting!$C$23</f>
        <v>2.1321463405999999</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13</v>
      </c>
      <c r="I7415">
        <f t="shared" si="925"/>
        <v>0</v>
      </c>
      <c r="J7415">
        <f t="shared" si="926"/>
        <v>0</v>
      </c>
      <c r="K7415">
        <f>J7415*Weighting!$W$23</f>
        <v>0</v>
      </c>
      <c r="M7415" s="14"/>
    </row>
    <row r="7416" spans="1:25" x14ac:dyDescent="0.45">
      <c r="A7416" s="32" t="str">
        <f>IF(Weighting!$P$24&gt;0,B7416,"")</f>
        <v/>
      </c>
      <c r="B7416">
        <f>Weighting!$C$24</f>
        <v>2.2378211372999997</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13</v>
      </c>
      <c r="I7416">
        <f t="shared" si="925"/>
        <v>0</v>
      </c>
      <c r="J7416">
        <f t="shared" si="926"/>
        <v>0</v>
      </c>
      <c r="K7416">
        <f>J7416*Weighting!$W$24</f>
        <v>0</v>
      </c>
      <c r="M7416" s="14"/>
    </row>
    <row r="7417" spans="1:25" x14ac:dyDescent="0.45">
      <c r="A7417" s="32" t="str">
        <f>IF(Weighting!$P$25&gt;0,B7417,"")</f>
        <v/>
      </c>
      <c r="B7417">
        <f>Weighting!$C$25</f>
        <v>2.3434959339999994</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13</v>
      </c>
      <c r="I7417">
        <f t="shared" si="925"/>
        <v>0</v>
      </c>
      <c r="J7417">
        <f t="shared" si="926"/>
        <v>0</v>
      </c>
      <c r="K7417">
        <f>J7417*Weighting!$W$25</f>
        <v>0</v>
      </c>
      <c r="M7417" s="14"/>
    </row>
    <row r="7418" spans="1:25" x14ac:dyDescent="0.45">
      <c r="A7418" s="32"/>
      <c r="M7418" s="14"/>
    </row>
    <row r="7419" spans="1:25" ht="23.15" x14ac:dyDescent="0.6">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14</v>
      </c>
      <c r="N7419" s="27">
        <f>IF('Input and Summary Results'!$J$16="minimum",'Bin Analysis'!X7420/(M7419-1),'Bin Analysis'!Y7419/('Bin Analysis'!M7419-1))</f>
        <v>0</v>
      </c>
      <c r="O7419" s="27">
        <f>IF(M7419=FALSE,NA(),(VLOOKUP(1,C7422:K7441,4,FALSE))/(M7419-1))</f>
        <v>0.76923076923076927</v>
      </c>
      <c r="P7419" s="27">
        <f>IF(M7419=FALSE,NA(),SUM(J7422:J7441)/Weighting!$S$5)</f>
        <v>0.5</v>
      </c>
      <c r="Q7419" s="27">
        <f>IF(M7419=FALSE,NA(),SUM(K7422:K7441)/Weighting!$S$6)</f>
        <v>0.52173913043478259</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13</v>
      </c>
      <c r="Y7419" s="2" cm="2">
        <f t="array" ref="Y7419:Y7420">FREQUENCY(IF('Data Transformation'!$B$425:$B$6424='Bin Analysis'!L7419,'Data Transformation'!$G$425:$G$6424),'Data Transformation'!$U$12)</f>
        <v>3</v>
      </c>
    </row>
    <row r="7420" spans="1:25" x14ac:dyDescent="0.45">
      <c r="A7420" s="14" t="s">
        <v>67</v>
      </c>
      <c r="B7420" t="s">
        <v>47</v>
      </c>
      <c r="C7420" t="s">
        <v>5</v>
      </c>
      <c r="D7420" t="s">
        <v>100</v>
      </c>
      <c r="E7420" t="s">
        <v>101</v>
      </c>
      <c r="F7420" t="s">
        <v>102</v>
      </c>
      <c r="G7420" t="s">
        <v>70</v>
      </c>
      <c r="H7420" t="s">
        <v>31</v>
      </c>
      <c r="I7420" t="s">
        <v>32</v>
      </c>
      <c r="J7420" t="s">
        <v>46</v>
      </c>
      <c r="K7420" s="14" t="s">
        <v>45</v>
      </c>
      <c r="M7420" s="14"/>
      <c r="X7420" s="2">
        <v>0</v>
      </c>
      <c r="Y7420" s="2">
        <v>10</v>
      </c>
    </row>
    <row r="7421" spans="1:25" x14ac:dyDescent="0.4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45">
      <c r="A7422" s="32">
        <f>IF(Weighting!$P$6&gt;0,B7422,"")</f>
        <v>0.3356747967</v>
      </c>
      <c r="B7422">
        <f>Weighting!$C$6</f>
        <v>0.3356747967</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45">
      <c r="A7423" s="32">
        <f>IF(Weighting!$P$7&gt;0,B7423,"")</f>
        <v>0.44134959340000002</v>
      </c>
      <c r="B7423">
        <f>Weighting!$C$7</f>
        <v>0.44134959340000002</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45">
      <c r="A7424" s="32">
        <f>IF(Weighting!$P$8&gt;0,B7424,"")</f>
        <v>0.54702439010000004</v>
      </c>
      <c r="B7424">
        <f>Weighting!$C$8</f>
        <v>0.54702439010000004</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1</v>
      </c>
      <c r="I7424">
        <f t="shared" si="928"/>
        <v>1</v>
      </c>
      <c r="J7424">
        <f t="shared" ref="J7424:J7441" si="929">IF(I7424=0,0,1)</f>
        <v>1</v>
      </c>
      <c r="K7424">
        <f>J7424*Weighting!$W$8</f>
        <v>3</v>
      </c>
      <c r="M7424" s="14"/>
    </row>
    <row r="7425" spans="1:13" x14ac:dyDescent="0.45">
      <c r="A7425" s="32">
        <f>IF(Weighting!$P$9&gt;0,B7425,"")</f>
        <v>0.65269918680000005</v>
      </c>
      <c r="B7425" s="50">
        <f>Weighting!$C$9</f>
        <v>0.65269918680000005</v>
      </c>
      <c r="C7425">
        <f>Weighting!$F$9</f>
        <v>0</v>
      </c>
      <c r="D7425" t="b">
        <f>IF(C7425=1,'Data Transformation'!$G$3+0.5*'Data Transformation'!$W$25,IF(C7426=1,D7426-'Data Transformation'!$W$25,FALSE))</f>
        <v>0</v>
      </c>
      <c r="E7425" t="str">
        <f t="array" ref="E7425">IF(ISLOGICAL(D7425),"",FREQUENCY(IF('Data Transformation'!$B$425:$B$8425='Bin Analysis'!$B7419,'Data Transformation'!$G$425:$G$8425),D7425))</f>
        <v/>
      </c>
      <c r="F7425" t="str">
        <f t="shared" si="927"/>
        <v/>
      </c>
      <c r="G7425">
        <f>Weighting!$H$9</f>
        <v>0</v>
      </c>
      <c r="H7425">
        <f t="array" ref="H7425">FREQUENCY(IF('Data Transformation'!$B$4:$B$8425=B7419,'Data Transformation'!$G$4:$G$8425),'Bin Analysis'!$B7425)</f>
        <v>1</v>
      </c>
      <c r="I7425">
        <f t="shared" si="928"/>
        <v>0</v>
      </c>
      <c r="J7425">
        <f t="shared" si="929"/>
        <v>0</v>
      </c>
      <c r="K7425">
        <f>J7425*Weighting!$W$9</f>
        <v>0</v>
      </c>
      <c r="M7425" s="14"/>
    </row>
    <row r="7426" spans="1:13" x14ac:dyDescent="0.45">
      <c r="A7426" s="32">
        <f>IF(Weighting!$P$10&gt;0,B7426,"")</f>
        <v>0.75837398350000007</v>
      </c>
      <c r="B7426">
        <f>Weighting!$C$10</f>
        <v>0.75837398350000007</v>
      </c>
      <c r="C7426">
        <f>Weighting!$F$10</f>
        <v>0</v>
      </c>
      <c r="D7426" t="b">
        <f>IF(C7426=1,'Data Transformation'!$G$3+0.5*'Data Transformation'!$W$25,IF(C7427=1,D7427-'Data Transformation'!$W$25,FALSE))</f>
        <v>0</v>
      </c>
      <c r="E7426" t="str">
        <f t="array" ref="E7426">IF(ISLOGICAL(D7426),"",FREQUENCY(IF('Data Transformation'!$B$425:$B$8425='Bin Analysis'!$B7419,'Data Transformation'!$G$425:$G$8425),D7426))</f>
        <v/>
      </c>
      <c r="F7426" t="str">
        <f t="shared" si="927"/>
        <v/>
      </c>
      <c r="G7426">
        <f>Weighting!$H$10</f>
        <v>0</v>
      </c>
      <c r="H7426">
        <f t="array" ref="H7426">FREQUENCY(IF('Data Transformation'!$B$4:$B$8425=B7419,'Data Transformation'!$G$4:$G$8425),'Bin Analysis'!$B7426)</f>
        <v>2</v>
      </c>
      <c r="I7426">
        <f t="shared" si="928"/>
        <v>1</v>
      </c>
      <c r="J7426">
        <f t="shared" si="929"/>
        <v>1</v>
      </c>
      <c r="K7426">
        <f>J7426*Weighting!$W$10</f>
        <v>3</v>
      </c>
      <c r="M7426" s="14"/>
    </row>
    <row r="7427" spans="1:13" x14ac:dyDescent="0.45">
      <c r="A7427" s="32">
        <f>IF(Weighting!$P$11&gt;0,B7427,"")</f>
        <v>0.86404878020000009</v>
      </c>
      <c r="B7427">
        <f>Weighting!$C$11</f>
        <v>0.86404878020000009</v>
      </c>
      <c r="C7427">
        <f>Weighting!$F$11</f>
        <v>0</v>
      </c>
      <c r="D7427" t="b">
        <f>IF(C7427=1,'Data Transformation'!$G$3+0.5*'Data Transformation'!$W$25,IF(C7428=1,D7428-'Data Transformation'!$W$25,FALSE))</f>
        <v>0</v>
      </c>
      <c r="E7427" t="str">
        <f t="array" ref="E7427">IF(ISLOGICAL(D7427),"",FREQUENCY(IF('Data Transformation'!$B$425:$B$8425='Bin Analysis'!$B7419,'Data Transformation'!$G$425:$G$8425),D7427))</f>
        <v/>
      </c>
      <c r="F7427" t="str">
        <f t="shared" si="927"/>
        <v/>
      </c>
      <c r="G7427">
        <f>Weighting!$H$11</f>
        <v>0</v>
      </c>
      <c r="H7427">
        <f t="array" ref="H7427">FREQUENCY(IF('Data Transformation'!$B$4:$B$8425=B7419,'Data Transformation'!$G$4:$G$8425),'Bin Analysis'!$B7427)</f>
        <v>4</v>
      </c>
      <c r="I7427">
        <f t="shared" si="928"/>
        <v>2</v>
      </c>
      <c r="J7427">
        <f t="shared" si="929"/>
        <v>1</v>
      </c>
      <c r="K7427">
        <f>J7427*Weighting!$W$11</f>
        <v>3</v>
      </c>
      <c r="M7427" s="14"/>
    </row>
    <row r="7428" spans="1:13" x14ac:dyDescent="0.45">
      <c r="A7428" s="32">
        <f>IF(Weighting!$P$12&gt;0,B7428,"")</f>
        <v>0.96972357690000011</v>
      </c>
      <c r="B7428">
        <f>Weighting!$C$12</f>
        <v>0.96972357690000011</v>
      </c>
      <c r="C7428">
        <f>Weighting!$F$12</f>
        <v>0</v>
      </c>
      <c r="D7428">
        <f>IF(C7428=1,'Data Transformation'!$G$3+0.5*'Data Transformation'!$W$25,IF(C7429=1,D7429-'Data Transformation'!$W$25,FALSE))</f>
        <v>0.76999999999999991</v>
      </c>
      <c r="E7428">
        <f t="array" ref="E7428">IF(ISLOGICAL(D7428),"",FREQUENCY(IF('Data Transformation'!$B$425:$B$8425='Bin Analysis'!$B7419,'Data Transformation'!$G$425:$G$8425),D7428))</f>
        <v>3</v>
      </c>
      <c r="F7428" t="e">
        <f t="shared" si="927"/>
        <v>#VALUE!</v>
      </c>
      <c r="G7428">
        <f>Weighting!$H$12</f>
        <v>0</v>
      </c>
      <c r="H7428">
        <f t="array" ref="H7428">FREQUENCY(IF('Data Transformation'!$B$4:$B$8425=B7419,'Data Transformation'!$G$4:$G$8425),'Bin Analysis'!$B7428)</f>
        <v>7</v>
      </c>
      <c r="I7428">
        <f t="shared" si="928"/>
        <v>3</v>
      </c>
      <c r="J7428">
        <f t="shared" si="929"/>
        <v>1</v>
      </c>
      <c r="K7428">
        <f>J7428*Weighting!$W$12</f>
        <v>2</v>
      </c>
      <c r="M7428" s="14"/>
    </row>
    <row r="7429" spans="1:13" x14ac:dyDescent="0.45">
      <c r="A7429" s="32">
        <f>IF(Weighting!$P$13&gt;0,B7429,"")</f>
        <v>1.0753983736000001</v>
      </c>
      <c r="B7429">
        <f>Weighting!$C$13</f>
        <v>1.0753983736000001</v>
      </c>
      <c r="C7429">
        <f>Weighting!$F$13</f>
        <v>1</v>
      </c>
      <c r="D7429">
        <f>IF(C7429=1,'Data Transformation'!$G$3+0.5*'Data Transformation'!$W$25,IF(C7430=1,D7430-'Data Transformation'!$W$25,FALSE))</f>
        <v>1.17</v>
      </c>
      <c r="E7429">
        <f t="array" ref="E7429">IF(ISLOGICAL(D7429),"",FREQUENCY(IF('Data Transformation'!$B$425:$B$8425='Bin Analysis'!$B7419,'Data Transformation'!$G$425:$G$8425),D7429))</f>
        <v>13</v>
      </c>
      <c r="F7429">
        <f t="shared" si="927"/>
        <v>10</v>
      </c>
      <c r="G7429">
        <f>Weighting!$H$13</f>
        <v>0</v>
      </c>
      <c r="H7429">
        <f t="array" ref="H7429">FREQUENCY(IF('Data Transformation'!$B$4:$B$8425=B7419,'Data Transformation'!$G$4:$G$8425),'Bin Analysis'!$B7429)</f>
        <v>14</v>
      </c>
      <c r="I7429">
        <f t="shared" si="928"/>
        <v>7</v>
      </c>
      <c r="J7429">
        <f t="shared" si="929"/>
        <v>1</v>
      </c>
      <c r="K7429">
        <f>J7429*Weighting!$W$13</f>
        <v>1</v>
      </c>
      <c r="M7429" s="14"/>
    </row>
    <row r="7430" spans="1:13" x14ac:dyDescent="0.45">
      <c r="A7430" s="32">
        <f>IF(Weighting!$P$14&gt;0,B7430,"")</f>
        <v>1.1810731703000001</v>
      </c>
      <c r="B7430">
        <f>Weighting!$C$14</f>
        <v>1.1810731703000001</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14</v>
      </c>
      <c r="I7430">
        <f t="shared" si="928"/>
        <v>0</v>
      </c>
      <c r="J7430">
        <f t="shared" si="929"/>
        <v>0</v>
      </c>
      <c r="K7430">
        <f>J7430*Weighting!$W$14</f>
        <v>0</v>
      </c>
      <c r="M7430" s="14"/>
    </row>
    <row r="7431" spans="1:13" x14ac:dyDescent="0.45">
      <c r="A7431" s="32">
        <f>IF(Weighting!$P$15&gt;0,B7431,"")</f>
        <v>1.2867489670000001</v>
      </c>
      <c r="B7431">
        <f>Weighting!$C$15</f>
        <v>1.2867489670000001</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14</v>
      </c>
      <c r="I7431">
        <f t="shared" si="928"/>
        <v>0</v>
      </c>
      <c r="J7431">
        <f t="shared" si="929"/>
        <v>0</v>
      </c>
      <c r="K7431">
        <f>J7431*Weighting!$W$15</f>
        <v>0</v>
      </c>
      <c r="M7431" s="14"/>
    </row>
    <row r="7432" spans="1:13" x14ac:dyDescent="0.45">
      <c r="A7432" s="32" t="str">
        <f>IF(Weighting!$P$16&gt;0,B7432,"")</f>
        <v/>
      </c>
      <c r="B7432">
        <f>Weighting!$C$16</f>
        <v>1.3924227637000002</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14</v>
      </c>
      <c r="I7432">
        <f t="shared" si="928"/>
        <v>0</v>
      </c>
      <c r="J7432">
        <f t="shared" si="929"/>
        <v>0</v>
      </c>
      <c r="K7432">
        <f>J7432*Weighting!$W$16</f>
        <v>0</v>
      </c>
      <c r="M7432" s="14"/>
    </row>
    <row r="7433" spans="1:13" x14ac:dyDescent="0.45">
      <c r="A7433" s="32" t="str">
        <f>IF(Weighting!$P$17&gt;0,B7433,"")</f>
        <v/>
      </c>
      <c r="B7433">
        <f>Weighting!$C$17</f>
        <v>1.4980975604000002</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14</v>
      </c>
      <c r="I7433">
        <f t="shared" si="928"/>
        <v>0</v>
      </c>
      <c r="J7433">
        <f t="shared" si="929"/>
        <v>0</v>
      </c>
      <c r="K7433">
        <f>J7433*Weighting!$W$17</f>
        <v>0</v>
      </c>
      <c r="M7433" s="14"/>
    </row>
    <row r="7434" spans="1:13" x14ac:dyDescent="0.45">
      <c r="A7434" s="32" t="str">
        <f>IF(Weighting!$P$18&gt;0,B7434,"")</f>
        <v/>
      </c>
      <c r="B7434">
        <f>Weighting!$C$18</f>
        <v>1.6037723571000002</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14</v>
      </c>
      <c r="I7434">
        <f t="shared" si="928"/>
        <v>0</v>
      </c>
      <c r="J7434">
        <f t="shared" si="929"/>
        <v>0</v>
      </c>
      <c r="K7434">
        <f>J7434*Weighting!$W$18</f>
        <v>0</v>
      </c>
      <c r="M7434" s="14"/>
    </row>
    <row r="7435" spans="1:13" x14ac:dyDescent="0.45">
      <c r="A7435" s="32" t="str">
        <f>IF(Weighting!$P$19&gt;0,B7435,"")</f>
        <v/>
      </c>
      <c r="B7435">
        <f>Weighting!$C$19</f>
        <v>1.7094471538000002</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14</v>
      </c>
      <c r="I7435">
        <f t="shared" si="928"/>
        <v>0</v>
      </c>
      <c r="J7435">
        <f t="shared" si="929"/>
        <v>0</v>
      </c>
      <c r="K7435">
        <f>J7435*Weighting!$W$19</f>
        <v>0</v>
      </c>
      <c r="M7435" s="14"/>
    </row>
    <row r="7436" spans="1:13" x14ac:dyDescent="0.45">
      <c r="A7436" s="32" t="str">
        <f>IF(Weighting!$P$20&gt;0,B7436,"")</f>
        <v/>
      </c>
      <c r="B7436">
        <f>Weighting!$C$20</f>
        <v>1.8151219505000002</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14</v>
      </c>
      <c r="I7436">
        <f t="shared" si="928"/>
        <v>0</v>
      </c>
      <c r="J7436">
        <f t="shared" si="929"/>
        <v>0</v>
      </c>
      <c r="K7436">
        <f>J7436*Weighting!$W$20</f>
        <v>0</v>
      </c>
      <c r="M7436" s="14"/>
    </row>
    <row r="7437" spans="1:13" x14ac:dyDescent="0.45">
      <c r="A7437" s="32" t="str">
        <f>IF(Weighting!$P$21&gt;0,B7437,"")</f>
        <v/>
      </c>
      <c r="B7437">
        <f>Weighting!$C$21</f>
        <v>1.9207967472000003</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14</v>
      </c>
      <c r="I7437">
        <f t="shared" si="928"/>
        <v>0</v>
      </c>
      <c r="J7437">
        <f t="shared" si="929"/>
        <v>0</v>
      </c>
      <c r="K7437">
        <f>J7437*Weighting!$W$21</f>
        <v>0</v>
      </c>
      <c r="M7437" s="14"/>
    </row>
    <row r="7438" spans="1:13" x14ac:dyDescent="0.45">
      <c r="A7438" s="32" t="str">
        <f>IF(Weighting!$P$22&gt;0,B7438,"")</f>
        <v/>
      </c>
      <c r="B7438">
        <f>Weighting!$C$22</f>
        <v>2.0264715439000001</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14</v>
      </c>
      <c r="I7438">
        <f t="shared" si="928"/>
        <v>0</v>
      </c>
      <c r="J7438">
        <f t="shared" si="929"/>
        <v>0</v>
      </c>
      <c r="K7438">
        <f>J7438*Weighting!$W$22</f>
        <v>0</v>
      </c>
      <c r="M7438" s="14"/>
    </row>
    <row r="7439" spans="1:13" x14ac:dyDescent="0.45">
      <c r="A7439" s="32" t="str">
        <f>IF(Weighting!$P$23&gt;0,B7439,"")</f>
        <v/>
      </c>
      <c r="B7439">
        <f>Weighting!$C$23</f>
        <v>2.1321463405999999</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14</v>
      </c>
      <c r="I7439">
        <f t="shared" si="928"/>
        <v>0</v>
      </c>
      <c r="J7439">
        <f t="shared" si="929"/>
        <v>0</v>
      </c>
      <c r="K7439">
        <f>J7439*Weighting!$W$23</f>
        <v>0</v>
      </c>
      <c r="M7439" s="14"/>
    </row>
    <row r="7440" spans="1:13" x14ac:dyDescent="0.45">
      <c r="A7440" s="32" t="str">
        <f>IF(Weighting!$P$24&gt;0,B7440,"")</f>
        <v/>
      </c>
      <c r="B7440">
        <f>Weighting!$C$24</f>
        <v>2.2378211372999997</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14</v>
      </c>
      <c r="I7440">
        <f t="shared" si="928"/>
        <v>0</v>
      </c>
      <c r="J7440">
        <f t="shared" si="929"/>
        <v>0</v>
      </c>
      <c r="K7440">
        <f>J7440*Weighting!$W$24</f>
        <v>0</v>
      </c>
      <c r="M7440" s="14"/>
    </row>
    <row r="7441" spans="1:25" x14ac:dyDescent="0.45">
      <c r="A7441" s="32" t="str">
        <f>IF(Weighting!$P$25&gt;0,B7441,"")</f>
        <v/>
      </c>
      <c r="B7441">
        <f>Weighting!$C$25</f>
        <v>2.3434959339999994</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14</v>
      </c>
      <c r="I7441">
        <f t="shared" si="928"/>
        <v>0</v>
      </c>
      <c r="J7441">
        <f t="shared" si="929"/>
        <v>0</v>
      </c>
      <c r="K7441">
        <f>J7441*Weighting!$W$25</f>
        <v>0</v>
      </c>
      <c r="M7441" s="14"/>
    </row>
    <row r="7442" spans="1:25" x14ac:dyDescent="0.45">
      <c r="N7442" s="57"/>
      <c r="O7442"/>
      <c r="P7442"/>
      <c r="Q7442"/>
      <c r="R7442"/>
    </row>
    <row r="7443" spans="1:25" ht="23.15" x14ac:dyDescent="0.6">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13</v>
      </c>
      <c r="N7443" s="27">
        <f>IF('Input and Summary Results'!$J$16="minimum",'Bin Analysis'!X7444/(M7443-1),'Bin Analysis'!Y7443/('Bin Analysis'!M7443-1))</f>
        <v>0</v>
      </c>
      <c r="O7443" s="27">
        <f>IF(M7443=FALSE,NA(),(VLOOKUP(1,C7446:K7465,4,FALSE))/(M7443-1))</f>
        <v>0.5</v>
      </c>
      <c r="P7443" s="27">
        <f>IF(M7443=FALSE,NA(),SUM(J7446:J7465)/Weighting!$S$5)</f>
        <v>0.5</v>
      </c>
      <c r="Q7443" s="27">
        <f>IF(M7443=FALSE,NA(),SUM(K7446:K7465)/Weighting!$S$6)</f>
        <v>0.52173913043478259</v>
      </c>
      <c r="R7443" s="27">
        <f>IF(M7443=FALSE,NA(),(VLOOKUP(1,G7446:K7465,3,FALSE))/(M7443-1))</f>
        <v>0</v>
      </c>
      <c r="S7443" s="22" t="str">
        <f>IF(M7443=FALSE,NA(),IF(SUM(J7446:J7465)=2,"yes","no"))</f>
        <v>no</v>
      </c>
      <c r="X7443" s="2" cm="2">
        <f t="array" ref="X7443:X7444">FREQUENCY(IF('Data Transformation'!$B$425:$B$6424='Bin Analysis'!L7443,'Data Transformation'!$G$425:$G$6424),'Data Transformation'!$U$11)</f>
        <v>12</v>
      </c>
      <c r="Y7443" s="2" cm="2">
        <f t="array" ref="Y7443:Y7444">FREQUENCY(IF('Data Transformation'!$B$425:$B$6424='Bin Analysis'!L7443,'Data Transformation'!$G$425:$G$6424),'Data Transformation'!$U$12)</f>
        <v>6</v>
      </c>
    </row>
    <row r="7444" spans="1:25" x14ac:dyDescent="0.45">
      <c r="A7444" s="14" t="s">
        <v>67</v>
      </c>
      <c r="B7444" t="s">
        <v>47</v>
      </c>
      <c r="C7444" t="s">
        <v>5</v>
      </c>
      <c r="D7444" t="s">
        <v>100</v>
      </c>
      <c r="E7444" t="s">
        <v>101</v>
      </c>
      <c r="F7444" t="s">
        <v>102</v>
      </c>
      <c r="G7444" t="s">
        <v>70</v>
      </c>
      <c r="H7444" t="s">
        <v>31</v>
      </c>
      <c r="I7444" t="s">
        <v>32</v>
      </c>
      <c r="J7444" t="s">
        <v>46</v>
      </c>
      <c r="K7444" s="14" t="s">
        <v>45</v>
      </c>
      <c r="M7444" s="14"/>
      <c r="X7444" s="2">
        <v>0</v>
      </c>
      <c r="Y7444" s="2">
        <v>6</v>
      </c>
    </row>
    <row r="7445" spans="1:25" x14ac:dyDescent="0.4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45">
      <c r="A7446" s="32">
        <f>IF(Weighting!$P$6&gt;0,B7446,"")</f>
        <v>0.3356747967</v>
      </c>
      <c r="B7446">
        <f>Weighting!$C$6</f>
        <v>0.3356747967</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0</v>
      </c>
      <c r="I7446">
        <f>H7446-H7445</f>
        <v>0</v>
      </c>
      <c r="J7446">
        <f>IF(I7446=0,0,1)</f>
        <v>0</v>
      </c>
      <c r="K7446">
        <f>J7446*Weighting!$W$6</f>
        <v>0</v>
      </c>
      <c r="M7446" s="14"/>
    </row>
    <row r="7447" spans="1:25" x14ac:dyDescent="0.45">
      <c r="A7447" s="32">
        <f>IF(Weighting!$P$7&gt;0,B7447,"")</f>
        <v>0.44134959340000002</v>
      </c>
      <c r="B7447">
        <f>Weighting!$C$7</f>
        <v>0.44134959340000002</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0</v>
      </c>
      <c r="I7447">
        <f t="shared" ref="I7447:I7465" si="931">H7447-H7446</f>
        <v>0</v>
      </c>
      <c r="J7447">
        <f>IF(I7447=0,0,1)</f>
        <v>0</v>
      </c>
      <c r="K7447">
        <f>J7447*Weighting!$W$7</f>
        <v>0</v>
      </c>
      <c r="M7447" s="14"/>
    </row>
    <row r="7448" spans="1:25" x14ac:dyDescent="0.45">
      <c r="A7448" s="32">
        <f>IF(Weighting!$P$8&gt;0,B7448,"")</f>
        <v>0.54702439010000004</v>
      </c>
      <c r="B7448">
        <f>Weighting!$C$8</f>
        <v>0.54702439010000004</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0</v>
      </c>
      <c r="I7448">
        <f t="shared" si="931"/>
        <v>0</v>
      </c>
      <c r="J7448">
        <f t="shared" ref="J7448:J7465" si="932">IF(I7448=0,0,1)</f>
        <v>0</v>
      </c>
      <c r="K7448">
        <f>J7448*Weighting!$W$8</f>
        <v>0</v>
      </c>
      <c r="M7448" s="14"/>
    </row>
    <row r="7449" spans="1:25" x14ac:dyDescent="0.45">
      <c r="A7449" s="32">
        <f>IF(Weighting!$P$9&gt;0,B7449,"")</f>
        <v>0.65269918680000005</v>
      </c>
      <c r="B7449" s="50">
        <f>Weighting!$C$9</f>
        <v>0.65269918680000005</v>
      </c>
      <c r="C7449">
        <f>Weighting!$F$9</f>
        <v>0</v>
      </c>
      <c r="D7449" t="b">
        <f>IF(C7449=1,'Data Transformation'!$G$3+0.5*'Data Transformation'!$W$25,IF(C7450=1,D7450-'Data Transformation'!$W$25,FALSE))</f>
        <v>0</v>
      </c>
      <c r="E7449" t="str">
        <f t="array" ref="E7449">IF(ISLOGICAL(D7449),"",FREQUENCY(IF('Data Transformation'!$B$425:$B$8425='Bin Analysis'!$B7443,'Data Transformation'!$G$425:$G$8425),D7449))</f>
        <v/>
      </c>
      <c r="F7449" t="str">
        <f t="shared" si="930"/>
        <v/>
      </c>
      <c r="G7449">
        <f>Weighting!$H$9</f>
        <v>0</v>
      </c>
      <c r="H7449">
        <f t="array" ref="H7449">FREQUENCY(IF('Data Transformation'!$B$4:$B$8425=B7443,'Data Transformation'!$G$4:$G$8425),'Bin Analysis'!$B7449)</f>
        <v>3</v>
      </c>
      <c r="I7449">
        <f t="shared" si="931"/>
        <v>3</v>
      </c>
      <c r="J7449">
        <f t="shared" si="932"/>
        <v>1</v>
      </c>
      <c r="K7449">
        <f>J7449*Weighting!$W$9</f>
        <v>3</v>
      </c>
      <c r="M7449" s="14"/>
    </row>
    <row r="7450" spans="1:25" x14ac:dyDescent="0.45">
      <c r="A7450" s="32">
        <f>IF(Weighting!$P$10&gt;0,B7450,"")</f>
        <v>0.75837398350000007</v>
      </c>
      <c r="B7450">
        <f>Weighting!$C$10</f>
        <v>0.75837398350000007</v>
      </c>
      <c r="C7450">
        <f>Weighting!$F$10</f>
        <v>0</v>
      </c>
      <c r="D7450" t="b">
        <f>IF(C7450=1,'Data Transformation'!$G$3+0.5*'Data Transformation'!$W$25,IF(C7451=1,D7451-'Data Transformation'!$W$25,FALSE))</f>
        <v>0</v>
      </c>
      <c r="E7450" t="str">
        <f t="array" ref="E7450">IF(ISLOGICAL(D7450),"",FREQUENCY(IF('Data Transformation'!$B$425:$B$8425='Bin Analysis'!$B7443,'Data Transformation'!$G$425:$G$8425),D7450))</f>
        <v/>
      </c>
      <c r="F7450" t="str">
        <f t="shared" si="930"/>
        <v/>
      </c>
      <c r="G7450">
        <f>Weighting!$H$10</f>
        <v>0</v>
      </c>
      <c r="H7450">
        <f t="array" ref="H7450">FREQUENCY(IF('Data Transformation'!$B$4:$B$8425=B7443,'Data Transformation'!$G$4:$G$8425),'Bin Analysis'!$B7450)</f>
        <v>6</v>
      </c>
      <c r="I7450">
        <f t="shared" si="931"/>
        <v>3</v>
      </c>
      <c r="J7450">
        <f t="shared" si="932"/>
        <v>1</v>
      </c>
      <c r="K7450">
        <f>J7450*Weighting!$W$10</f>
        <v>3</v>
      </c>
      <c r="M7450" s="14"/>
    </row>
    <row r="7451" spans="1:25" x14ac:dyDescent="0.45">
      <c r="A7451" s="32">
        <f>IF(Weighting!$P$11&gt;0,B7451,"")</f>
        <v>0.86404878020000009</v>
      </c>
      <c r="B7451">
        <f>Weighting!$C$11</f>
        <v>0.86404878020000009</v>
      </c>
      <c r="C7451">
        <f>Weighting!$F$11</f>
        <v>0</v>
      </c>
      <c r="D7451" t="b">
        <f>IF(C7451=1,'Data Transformation'!$G$3+0.5*'Data Transformation'!$W$25,IF(C7452=1,D7452-'Data Transformation'!$W$25,FALSE))</f>
        <v>0</v>
      </c>
      <c r="E7451" t="str">
        <f t="array" ref="E7451">IF(ISLOGICAL(D7451),"",FREQUENCY(IF('Data Transformation'!$B$425:$B$8425='Bin Analysis'!$B7443,'Data Transformation'!$G$425:$G$8425),D7451))</f>
        <v/>
      </c>
      <c r="F7451" t="str">
        <f t="shared" si="930"/>
        <v/>
      </c>
      <c r="G7451">
        <f>Weighting!$H$11</f>
        <v>0</v>
      </c>
      <c r="H7451">
        <f t="array" ref="H7451">FREQUENCY(IF('Data Transformation'!$B$4:$B$8425=B7443,'Data Transformation'!$G$4:$G$8425),'Bin Analysis'!$B7451)</f>
        <v>9</v>
      </c>
      <c r="I7451">
        <f t="shared" si="931"/>
        <v>3</v>
      </c>
      <c r="J7451">
        <f t="shared" si="932"/>
        <v>1</v>
      </c>
      <c r="K7451">
        <f>J7451*Weighting!$W$11</f>
        <v>3</v>
      </c>
      <c r="M7451" s="14"/>
    </row>
    <row r="7452" spans="1:25" x14ac:dyDescent="0.45">
      <c r="A7452" s="32">
        <f>IF(Weighting!$P$12&gt;0,B7452,"")</f>
        <v>0.96972357690000011</v>
      </c>
      <c r="B7452">
        <f>Weighting!$C$12</f>
        <v>0.96972357690000011</v>
      </c>
      <c r="C7452">
        <f>Weighting!$F$12</f>
        <v>0</v>
      </c>
      <c r="D7452">
        <f>IF(C7452=1,'Data Transformation'!$G$3+0.5*'Data Transformation'!$W$25,IF(C7453=1,D7453-'Data Transformation'!$W$25,FALSE))</f>
        <v>0.76999999999999991</v>
      </c>
      <c r="E7452">
        <f t="array" ref="E7452">IF(ISLOGICAL(D7452),"",FREQUENCY(IF('Data Transformation'!$B$425:$B$8425='Bin Analysis'!$B7443,'Data Transformation'!$G$425:$G$8425),D7452))</f>
        <v>6</v>
      </c>
      <c r="F7452" t="e">
        <f t="shared" si="930"/>
        <v>#VALUE!</v>
      </c>
      <c r="G7452">
        <f>Weighting!$H$12</f>
        <v>0</v>
      </c>
      <c r="H7452">
        <f t="array" ref="H7452">FREQUENCY(IF('Data Transformation'!$B$4:$B$8425=B7443,'Data Transformation'!$G$4:$G$8425),'Bin Analysis'!$B7452)</f>
        <v>12</v>
      </c>
      <c r="I7452">
        <f t="shared" si="931"/>
        <v>3</v>
      </c>
      <c r="J7452">
        <f t="shared" si="932"/>
        <v>1</v>
      </c>
      <c r="K7452">
        <f>J7452*Weighting!$W$12</f>
        <v>2</v>
      </c>
      <c r="M7452" s="14"/>
    </row>
    <row r="7453" spans="1:25" x14ac:dyDescent="0.45">
      <c r="A7453" s="32">
        <f>IF(Weighting!$P$13&gt;0,B7453,"")</f>
        <v>1.0753983736000001</v>
      </c>
      <c r="B7453">
        <f>Weighting!$C$13</f>
        <v>1.0753983736000001</v>
      </c>
      <c r="C7453">
        <f>Weighting!$F$13</f>
        <v>1</v>
      </c>
      <c r="D7453">
        <f>IF(C7453=1,'Data Transformation'!$G$3+0.5*'Data Transformation'!$W$25,IF(C7454=1,D7454-'Data Transformation'!$W$25,FALSE))</f>
        <v>1.17</v>
      </c>
      <c r="E7453">
        <f t="array" ref="E7453">IF(ISLOGICAL(D7453),"",FREQUENCY(IF('Data Transformation'!$B$425:$B$8425='Bin Analysis'!$B7443,'Data Transformation'!$G$425:$G$8425),D7453))</f>
        <v>12</v>
      </c>
      <c r="F7453">
        <f t="shared" si="930"/>
        <v>6</v>
      </c>
      <c r="G7453">
        <f>Weighting!$H$13</f>
        <v>0</v>
      </c>
      <c r="H7453">
        <f t="array" ref="H7453">FREQUENCY(IF('Data Transformation'!$B$4:$B$8425=B7443,'Data Transformation'!$G$4:$G$8425),'Bin Analysis'!$B7453)</f>
        <v>13</v>
      </c>
      <c r="I7453">
        <f t="shared" si="931"/>
        <v>1</v>
      </c>
      <c r="J7453">
        <f t="shared" si="932"/>
        <v>1</v>
      </c>
      <c r="K7453">
        <f>J7453*Weighting!$W$13</f>
        <v>1</v>
      </c>
      <c r="M7453" s="14"/>
    </row>
    <row r="7454" spans="1:25" x14ac:dyDescent="0.45">
      <c r="A7454" s="32">
        <f>IF(Weighting!$P$14&gt;0,B7454,"")</f>
        <v>1.1810731703000001</v>
      </c>
      <c r="B7454">
        <f>Weighting!$C$14</f>
        <v>1.1810731703000001</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13</v>
      </c>
      <c r="I7454">
        <f t="shared" si="931"/>
        <v>0</v>
      </c>
      <c r="J7454">
        <f t="shared" si="932"/>
        <v>0</v>
      </c>
      <c r="K7454">
        <f>J7454*Weighting!$W$14</f>
        <v>0</v>
      </c>
      <c r="M7454" s="14"/>
    </row>
    <row r="7455" spans="1:25" x14ac:dyDescent="0.45">
      <c r="A7455" s="32">
        <f>IF(Weighting!$P$15&gt;0,B7455,"")</f>
        <v>1.2867489670000001</v>
      </c>
      <c r="B7455">
        <f>Weighting!$C$15</f>
        <v>1.2867489670000001</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13</v>
      </c>
      <c r="I7455">
        <f t="shared" si="931"/>
        <v>0</v>
      </c>
      <c r="J7455">
        <f t="shared" si="932"/>
        <v>0</v>
      </c>
      <c r="K7455">
        <f>J7455*Weighting!$W$15</f>
        <v>0</v>
      </c>
      <c r="M7455" s="14"/>
    </row>
    <row r="7456" spans="1:25" x14ac:dyDescent="0.45">
      <c r="A7456" s="32" t="str">
        <f>IF(Weighting!$P$16&gt;0,B7456,"")</f>
        <v/>
      </c>
      <c r="B7456">
        <f>Weighting!$C$16</f>
        <v>1.3924227637000002</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13</v>
      </c>
      <c r="I7456">
        <f t="shared" si="931"/>
        <v>0</v>
      </c>
      <c r="J7456">
        <f t="shared" si="932"/>
        <v>0</v>
      </c>
      <c r="K7456">
        <f>J7456*Weighting!$W$16</f>
        <v>0</v>
      </c>
      <c r="M7456" s="14"/>
    </row>
    <row r="7457" spans="1:25" x14ac:dyDescent="0.45">
      <c r="A7457" s="32" t="str">
        <f>IF(Weighting!$P$17&gt;0,B7457,"")</f>
        <v/>
      </c>
      <c r="B7457">
        <f>Weighting!$C$17</f>
        <v>1.4980975604000002</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13</v>
      </c>
      <c r="I7457">
        <f t="shared" si="931"/>
        <v>0</v>
      </c>
      <c r="J7457">
        <f t="shared" si="932"/>
        <v>0</v>
      </c>
      <c r="K7457">
        <f>J7457*Weighting!$W$17</f>
        <v>0</v>
      </c>
      <c r="M7457" s="14"/>
    </row>
    <row r="7458" spans="1:25" x14ac:dyDescent="0.45">
      <c r="A7458" s="32" t="str">
        <f>IF(Weighting!$P$18&gt;0,B7458,"")</f>
        <v/>
      </c>
      <c r="B7458">
        <f>Weighting!$C$18</f>
        <v>1.6037723571000002</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13</v>
      </c>
      <c r="I7458">
        <f t="shared" si="931"/>
        <v>0</v>
      </c>
      <c r="J7458">
        <f t="shared" si="932"/>
        <v>0</v>
      </c>
      <c r="K7458">
        <f>J7458*Weighting!$W$18</f>
        <v>0</v>
      </c>
      <c r="M7458" s="14"/>
    </row>
    <row r="7459" spans="1:25" x14ac:dyDescent="0.45">
      <c r="A7459" s="32" t="str">
        <f>IF(Weighting!$P$19&gt;0,B7459,"")</f>
        <v/>
      </c>
      <c r="B7459">
        <f>Weighting!$C$19</f>
        <v>1.7094471538000002</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13</v>
      </c>
      <c r="I7459">
        <f t="shared" si="931"/>
        <v>0</v>
      </c>
      <c r="J7459">
        <f t="shared" si="932"/>
        <v>0</v>
      </c>
      <c r="K7459">
        <f>J7459*Weighting!$W$19</f>
        <v>0</v>
      </c>
      <c r="M7459" s="14"/>
    </row>
    <row r="7460" spans="1:25" x14ac:dyDescent="0.45">
      <c r="A7460" s="32" t="str">
        <f>IF(Weighting!$P$20&gt;0,B7460,"")</f>
        <v/>
      </c>
      <c r="B7460">
        <f>Weighting!$C$20</f>
        <v>1.8151219505000002</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13</v>
      </c>
      <c r="I7460">
        <f t="shared" si="931"/>
        <v>0</v>
      </c>
      <c r="J7460">
        <f t="shared" si="932"/>
        <v>0</v>
      </c>
      <c r="K7460">
        <f>J7460*Weighting!$W$20</f>
        <v>0</v>
      </c>
      <c r="M7460" s="14"/>
    </row>
    <row r="7461" spans="1:25" x14ac:dyDescent="0.45">
      <c r="A7461" s="32" t="str">
        <f>IF(Weighting!$P$21&gt;0,B7461,"")</f>
        <v/>
      </c>
      <c r="B7461">
        <f>Weighting!$C$21</f>
        <v>1.9207967472000003</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13</v>
      </c>
      <c r="I7461">
        <f t="shared" si="931"/>
        <v>0</v>
      </c>
      <c r="J7461">
        <f t="shared" si="932"/>
        <v>0</v>
      </c>
      <c r="K7461">
        <f>J7461*Weighting!$W$21</f>
        <v>0</v>
      </c>
      <c r="M7461" s="14"/>
    </row>
    <row r="7462" spans="1:25" x14ac:dyDescent="0.45">
      <c r="A7462" s="32" t="str">
        <f>IF(Weighting!$P$22&gt;0,B7462,"")</f>
        <v/>
      </c>
      <c r="B7462">
        <f>Weighting!$C$22</f>
        <v>2.0264715439000001</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13</v>
      </c>
      <c r="I7462">
        <f t="shared" si="931"/>
        <v>0</v>
      </c>
      <c r="J7462">
        <f t="shared" si="932"/>
        <v>0</v>
      </c>
      <c r="K7462">
        <f>J7462*Weighting!$W$22</f>
        <v>0</v>
      </c>
      <c r="M7462" s="14"/>
    </row>
    <row r="7463" spans="1:25" x14ac:dyDescent="0.45">
      <c r="A7463" s="32" t="str">
        <f>IF(Weighting!$P$23&gt;0,B7463,"")</f>
        <v/>
      </c>
      <c r="B7463">
        <f>Weighting!$C$23</f>
        <v>2.1321463405999999</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13</v>
      </c>
      <c r="I7463">
        <f t="shared" si="931"/>
        <v>0</v>
      </c>
      <c r="J7463">
        <f t="shared" si="932"/>
        <v>0</v>
      </c>
      <c r="K7463">
        <f>J7463*Weighting!$W$23</f>
        <v>0</v>
      </c>
      <c r="M7463" s="14"/>
    </row>
    <row r="7464" spans="1:25" x14ac:dyDescent="0.45">
      <c r="A7464" s="32" t="str">
        <f>IF(Weighting!$P$24&gt;0,B7464,"")</f>
        <v/>
      </c>
      <c r="B7464">
        <f>Weighting!$C$24</f>
        <v>2.2378211372999997</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13</v>
      </c>
      <c r="I7464">
        <f t="shared" si="931"/>
        <v>0</v>
      </c>
      <c r="J7464">
        <f t="shared" si="932"/>
        <v>0</v>
      </c>
      <c r="K7464">
        <f>J7464*Weighting!$W$24</f>
        <v>0</v>
      </c>
      <c r="M7464" s="14"/>
    </row>
    <row r="7465" spans="1:25" x14ac:dyDescent="0.45">
      <c r="A7465" s="32" t="str">
        <f>IF(Weighting!$P$25&gt;0,B7465,"")</f>
        <v/>
      </c>
      <c r="B7465">
        <f>Weighting!$C$25</f>
        <v>2.3434959339999994</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13</v>
      </c>
      <c r="I7465">
        <f t="shared" si="931"/>
        <v>0</v>
      </c>
      <c r="J7465">
        <f t="shared" si="932"/>
        <v>0</v>
      </c>
      <c r="K7465">
        <f>J7465*Weighting!$W$25</f>
        <v>0</v>
      </c>
      <c r="M7465" s="14"/>
    </row>
    <row r="7466" spans="1:25" x14ac:dyDescent="0.45">
      <c r="O7466"/>
      <c r="P7466"/>
      <c r="Q7466"/>
      <c r="R7466"/>
    </row>
    <row r="7467" spans="1:25" ht="23.15" x14ac:dyDescent="0.6">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20</v>
      </c>
      <c r="N7467" s="27">
        <f>IF('Input and Summary Results'!$J$16="minimum",'Bin Analysis'!X7468/(M7467-1),'Bin Analysis'!Y7467/('Bin Analysis'!M7467-1))</f>
        <v>5.2631578947368418E-2</v>
      </c>
      <c r="O7467" s="27">
        <f>IF(M7467=FALSE,NA(),(VLOOKUP(1,C7470:K7489,4,FALSE))/(M7467-1))</f>
        <v>0.94736842105263153</v>
      </c>
      <c r="P7467" s="27">
        <f>IF(M7467=FALSE,NA(),SUM(J7470:J7489)/Weighting!$S$5)</f>
        <v>0.5</v>
      </c>
      <c r="Q7467" s="27">
        <f>IF(M7467=FALSE,NA(),SUM(K7470:K7489)/Weighting!$S$6)</f>
        <v>0.47826086956521741</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0</v>
      </c>
    </row>
    <row r="7468" spans="1:25" x14ac:dyDescent="0.45">
      <c r="A7468" s="14" t="s">
        <v>67</v>
      </c>
      <c r="B7468" t="s">
        <v>47</v>
      </c>
      <c r="C7468" t="s">
        <v>5</v>
      </c>
      <c r="D7468" t="s">
        <v>100</v>
      </c>
      <c r="E7468" t="s">
        <v>101</v>
      </c>
      <c r="F7468" t="s">
        <v>102</v>
      </c>
      <c r="G7468" t="s">
        <v>70</v>
      </c>
      <c r="H7468" t="s">
        <v>31</v>
      </c>
      <c r="I7468" t="s">
        <v>32</v>
      </c>
      <c r="J7468" t="s">
        <v>46</v>
      </c>
      <c r="K7468" s="14" t="s">
        <v>45</v>
      </c>
      <c r="M7468" s="14"/>
      <c r="X7468" s="2">
        <v>1</v>
      </c>
      <c r="Y7468" s="2">
        <v>19</v>
      </c>
    </row>
    <row r="7469" spans="1:25" x14ac:dyDescent="0.4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45">
      <c r="A7470" s="32">
        <f>IF(Weighting!$P$6&gt;0,B7470,"")</f>
        <v>0.3356747967</v>
      </c>
      <c r="B7470">
        <f>Weighting!$C$6</f>
        <v>0.3356747967</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45">
      <c r="A7471" s="32">
        <f>IF(Weighting!$P$7&gt;0,B7471,"")</f>
        <v>0.44134959340000002</v>
      </c>
      <c r="B7471">
        <f>Weighting!$C$7</f>
        <v>0.44134959340000002</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45">
      <c r="A7472" s="32">
        <f>IF(Weighting!$P$8&gt;0,B7472,"")</f>
        <v>0.54702439010000004</v>
      </c>
      <c r="B7472">
        <f>Weighting!$C$8</f>
        <v>0.54702439010000004</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45">
      <c r="A7473" s="32">
        <f>IF(Weighting!$P$9&gt;0,B7473,"")</f>
        <v>0.65269918680000005</v>
      </c>
      <c r="B7473" s="50">
        <f>Weighting!$C$9</f>
        <v>0.65269918680000005</v>
      </c>
      <c r="C7473">
        <f>Weighting!$F$9</f>
        <v>0</v>
      </c>
      <c r="D7473" t="b">
        <f>IF(C7473=1,'Data Transformation'!$G$3+0.5*'Data Transformation'!$W$25,IF(C7474=1,D7474-'Data Transformation'!$W$25,FALSE))</f>
        <v>0</v>
      </c>
      <c r="E7473" t="str">
        <f t="array" ref="E7473">IF(ISLOGICAL(D7473),"",FREQUENCY(IF('Data Transformation'!$B$425:$B$8425='Bin Analysis'!$B7467,'Data Transformation'!$G$425:$G$8425),D7473))</f>
        <v/>
      </c>
      <c r="F7473" t="str">
        <f t="shared" si="933"/>
        <v/>
      </c>
      <c r="G7473">
        <f>Weighting!$H$9</f>
        <v>0</v>
      </c>
      <c r="H7473">
        <f t="array" ref="H7473">FREQUENCY(IF('Data Transformation'!$B$4:$B$8425=B7467,'Data Transformation'!$G$4:$G$8425),'Bin Analysis'!$B7473)</f>
        <v>0</v>
      </c>
      <c r="I7473">
        <f t="shared" si="934"/>
        <v>0</v>
      </c>
      <c r="J7473">
        <f t="shared" si="935"/>
        <v>0</v>
      </c>
      <c r="K7473">
        <f>J7473*Weighting!$W$9</f>
        <v>0</v>
      </c>
      <c r="M7473" s="14"/>
    </row>
    <row r="7474" spans="1:13" x14ac:dyDescent="0.45">
      <c r="A7474" s="32">
        <f>IF(Weighting!$P$10&gt;0,B7474,"")</f>
        <v>0.75837398350000007</v>
      </c>
      <c r="B7474">
        <f>Weighting!$C$10</f>
        <v>0.75837398350000007</v>
      </c>
      <c r="C7474">
        <f>Weighting!$F$10</f>
        <v>0</v>
      </c>
      <c r="D7474" t="b">
        <f>IF(C7474=1,'Data Transformation'!$G$3+0.5*'Data Transformation'!$W$25,IF(C7475=1,D7475-'Data Transformation'!$W$25,FALSE))</f>
        <v>0</v>
      </c>
      <c r="E7474" t="str">
        <f t="array" ref="E7474">IF(ISLOGICAL(D7474),"",FREQUENCY(IF('Data Transformation'!$B$425:$B$8425='Bin Analysis'!$B7467,'Data Transformation'!$G$425:$G$8425),D7474))</f>
        <v/>
      </c>
      <c r="F7474" t="str">
        <f t="shared" si="933"/>
        <v/>
      </c>
      <c r="G7474">
        <f>Weighting!$H$10</f>
        <v>0</v>
      </c>
      <c r="H7474">
        <f t="array" ref="H7474">FREQUENCY(IF('Data Transformation'!$B$4:$B$8425=B7467,'Data Transformation'!$G$4:$G$8425),'Bin Analysis'!$B7474)</f>
        <v>0</v>
      </c>
      <c r="I7474">
        <f t="shared" si="934"/>
        <v>0</v>
      </c>
      <c r="J7474">
        <f t="shared" si="935"/>
        <v>0</v>
      </c>
      <c r="K7474">
        <f>J7474*Weighting!$W$10</f>
        <v>0</v>
      </c>
      <c r="M7474" s="14"/>
    </row>
    <row r="7475" spans="1:13" x14ac:dyDescent="0.45">
      <c r="A7475" s="32">
        <f>IF(Weighting!$P$11&gt;0,B7475,"")</f>
        <v>0.86404878020000009</v>
      </c>
      <c r="B7475">
        <f>Weighting!$C$11</f>
        <v>0.86404878020000009</v>
      </c>
      <c r="C7475">
        <f>Weighting!$F$11</f>
        <v>0</v>
      </c>
      <c r="D7475" t="b">
        <f>IF(C7475=1,'Data Transformation'!$G$3+0.5*'Data Transformation'!$W$25,IF(C7476=1,D7476-'Data Transformation'!$W$25,FALSE))</f>
        <v>0</v>
      </c>
      <c r="E7475" t="str">
        <f t="array" ref="E7475">IF(ISLOGICAL(D7475),"",FREQUENCY(IF('Data Transformation'!$B$425:$B$8425='Bin Analysis'!$B7467,'Data Transformation'!$G$425:$G$8425),D7475))</f>
        <v/>
      </c>
      <c r="F7475" t="str">
        <f t="shared" si="933"/>
        <v/>
      </c>
      <c r="G7475">
        <f>Weighting!$H$11</f>
        <v>0</v>
      </c>
      <c r="H7475">
        <f t="array" ref="H7475">FREQUENCY(IF('Data Transformation'!$B$4:$B$8425=B7467,'Data Transformation'!$G$4:$G$8425),'Bin Analysis'!$B7475)</f>
        <v>1</v>
      </c>
      <c r="I7475">
        <f t="shared" si="934"/>
        <v>1</v>
      </c>
      <c r="J7475">
        <f t="shared" si="935"/>
        <v>1</v>
      </c>
      <c r="K7475">
        <f>J7475*Weighting!$W$11</f>
        <v>3</v>
      </c>
      <c r="M7475" s="14"/>
    </row>
    <row r="7476" spans="1:13" x14ac:dyDescent="0.45">
      <c r="A7476" s="32">
        <f>IF(Weighting!$P$12&gt;0,B7476,"")</f>
        <v>0.96972357690000011</v>
      </c>
      <c r="B7476">
        <f>Weighting!$C$12</f>
        <v>0.96972357690000011</v>
      </c>
      <c r="C7476">
        <f>Weighting!$F$12</f>
        <v>0</v>
      </c>
      <c r="D7476">
        <f>IF(C7476=1,'Data Transformation'!$G$3+0.5*'Data Transformation'!$W$25,IF(C7477=1,D7477-'Data Transformation'!$W$25,FALSE))</f>
        <v>0.76999999999999991</v>
      </c>
      <c r="E7476">
        <f t="array" ref="E7476">IF(ISLOGICAL(D7476),"",FREQUENCY(IF('Data Transformation'!$B$425:$B$8425='Bin Analysis'!$B7467,'Data Transformation'!$G$425:$G$8425),D7476))</f>
        <v>0</v>
      </c>
      <c r="F7476" t="e">
        <f t="shared" si="933"/>
        <v>#VALUE!</v>
      </c>
      <c r="G7476">
        <f>Weighting!$H$12</f>
        <v>0</v>
      </c>
      <c r="H7476">
        <f t="array" ref="H7476">FREQUENCY(IF('Data Transformation'!$B$4:$B$8425=B7467,'Data Transformation'!$G$4:$G$8425),'Bin Analysis'!$B7476)</f>
        <v>8</v>
      </c>
      <c r="I7476">
        <f t="shared" si="934"/>
        <v>7</v>
      </c>
      <c r="J7476">
        <f t="shared" si="935"/>
        <v>1</v>
      </c>
      <c r="K7476">
        <f>J7476*Weighting!$W$12</f>
        <v>2</v>
      </c>
      <c r="M7476" s="14"/>
    </row>
    <row r="7477" spans="1:13" x14ac:dyDescent="0.45">
      <c r="A7477" s="32">
        <f>IF(Weighting!$P$13&gt;0,B7477,"")</f>
        <v>1.0753983736000001</v>
      </c>
      <c r="B7477">
        <f>Weighting!$C$13</f>
        <v>1.0753983736000001</v>
      </c>
      <c r="C7477">
        <f>Weighting!$F$13</f>
        <v>1</v>
      </c>
      <c r="D7477">
        <f>IF(C7477=1,'Data Transformation'!$G$3+0.5*'Data Transformation'!$W$25,IF(C7478=1,D7478-'Data Transformation'!$W$25,FALSE))</f>
        <v>1.17</v>
      </c>
      <c r="E7477">
        <f t="array" ref="E7477">IF(ISLOGICAL(D7477),"",FREQUENCY(IF('Data Transformation'!$B$425:$B$8425='Bin Analysis'!$B7467,'Data Transformation'!$G$425:$G$8425),D7477))</f>
        <v>18</v>
      </c>
      <c r="F7477">
        <f t="shared" si="933"/>
        <v>18</v>
      </c>
      <c r="G7477">
        <f>Weighting!$H$13</f>
        <v>0</v>
      </c>
      <c r="H7477">
        <f t="array" ref="H7477">FREQUENCY(IF('Data Transformation'!$B$4:$B$8425=B7467,'Data Transformation'!$G$4:$G$8425),'Bin Analysis'!$B7477)</f>
        <v>18</v>
      </c>
      <c r="I7477">
        <f t="shared" si="934"/>
        <v>10</v>
      </c>
      <c r="J7477">
        <f t="shared" si="935"/>
        <v>1</v>
      </c>
      <c r="K7477">
        <f>J7477*Weighting!$W$13</f>
        <v>1</v>
      </c>
      <c r="M7477" s="14"/>
    </row>
    <row r="7478" spans="1:13" x14ac:dyDescent="0.45">
      <c r="A7478" s="32">
        <f>IF(Weighting!$P$14&gt;0,B7478,"")</f>
        <v>1.1810731703000001</v>
      </c>
      <c r="B7478">
        <f>Weighting!$C$14</f>
        <v>1.1810731703000001</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19</v>
      </c>
      <c r="I7478">
        <f t="shared" si="934"/>
        <v>1</v>
      </c>
      <c r="J7478">
        <f t="shared" si="935"/>
        <v>1</v>
      </c>
      <c r="K7478">
        <f>J7478*Weighting!$W$14</f>
        <v>2</v>
      </c>
      <c r="M7478" s="14"/>
    </row>
    <row r="7479" spans="1:13" x14ac:dyDescent="0.45">
      <c r="A7479" s="32">
        <f>IF(Weighting!$P$15&gt;0,B7479,"")</f>
        <v>1.2867489670000001</v>
      </c>
      <c r="B7479">
        <f>Weighting!$C$15</f>
        <v>1.2867489670000001</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20</v>
      </c>
      <c r="I7479">
        <f t="shared" si="934"/>
        <v>1</v>
      </c>
      <c r="J7479">
        <f t="shared" si="935"/>
        <v>1</v>
      </c>
      <c r="K7479">
        <f>J7479*Weighting!$W$15</f>
        <v>3</v>
      </c>
      <c r="M7479" s="14"/>
    </row>
    <row r="7480" spans="1:13" x14ac:dyDescent="0.45">
      <c r="A7480" s="32" t="str">
        <f>IF(Weighting!$P$16&gt;0,B7480,"")</f>
        <v/>
      </c>
      <c r="B7480">
        <f>Weighting!$C$16</f>
        <v>1.3924227637000002</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20</v>
      </c>
      <c r="I7480">
        <f t="shared" si="934"/>
        <v>0</v>
      </c>
      <c r="J7480">
        <f t="shared" si="935"/>
        <v>0</v>
      </c>
      <c r="K7480">
        <f>J7480*Weighting!$W$16</f>
        <v>0</v>
      </c>
      <c r="M7480" s="14"/>
    </row>
    <row r="7481" spans="1:13" x14ac:dyDescent="0.45">
      <c r="A7481" s="32" t="str">
        <f>IF(Weighting!$P$17&gt;0,B7481,"")</f>
        <v/>
      </c>
      <c r="B7481">
        <f>Weighting!$C$17</f>
        <v>1.4980975604000002</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20</v>
      </c>
      <c r="I7481">
        <f t="shared" si="934"/>
        <v>0</v>
      </c>
      <c r="J7481">
        <f t="shared" si="935"/>
        <v>0</v>
      </c>
      <c r="K7481">
        <f>J7481*Weighting!$W$17</f>
        <v>0</v>
      </c>
      <c r="M7481" s="14"/>
    </row>
    <row r="7482" spans="1:13" x14ac:dyDescent="0.45">
      <c r="A7482" s="32" t="str">
        <f>IF(Weighting!$P$18&gt;0,B7482,"")</f>
        <v/>
      </c>
      <c r="B7482">
        <f>Weighting!$C$18</f>
        <v>1.6037723571000002</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20</v>
      </c>
      <c r="I7482">
        <f t="shared" si="934"/>
        <v>0</v>
      </c>
      <c r="J7482">
        <f t="shared" si="935"/>
        <v>0</v>
      </c>
      <c r="K7482">
        <f>J7482*Weighting!$W$18</f>
        <v>0</v>
      </c>
      <c r="M7482" s="14"/>
    </row>
    <row r="7483" spans="1:13" x14ac:dyDescent="0.45">
      <c r="A7483" s="32" t="str">
        <f>IF(Weighting!$P$19&gt;0,B7483,"")</f>
        <v/>
      </c>
      <c r="B7483">
        <f>Weighting!$C$19</f>
        <v>1.7094471538000002</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20</v>
      </c>
      <c r="I7483">
        <f t="shared" si="934"/>
        <v>0</v>
      </c>
      <c r="J7483">
        <f t="shared" si="935"/>
        <v>0</v>
      </c>
      <c r="K7483">
        <f>J7483*Weighting!$W$19</f>
        <v>0</v>
      </c>
      <c r="M7483" s="14"/>
    </row>
    <row r="7484" spans="1:13" x14ac:dyDescent="0.45">
      <c r="A7484" s="32" t="str">
        <f>IF(Weighting!$P$20&gt;0,B7484,"")</f>
        <v/>
      </c>
      <c r="B7484">
        <f>Weighting!$C$20</f>
        <v>1.8151219505000002</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20</v>
      </c>
      <c r="I7484">
        <f t="shared" si="934"/>
        <v>0</v>
      </c>
      <c r="J7484">
        <f t="shared" si="935"/>
        <v>0</v>
      </c>
      <c r="K7484">
        <f>J7484*Weighting!$W$20</f>
        <v>0</v>
      </c>
      <c r="M7484" s="14"/>
    </row>
    <row r="7485" spans="1:13" x14ac:dyDescent="0.45">
      <c r="A7485" s="32" t="str">
        <f>IF(Weighting!$P$21&gt;0,B7485,"")</f>
        <v/>
      </c>
      <c r="B7485">
        <f>Weighting!$C$21</f>
        <v>1.9207967472000003</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20</v>
      </c>
      <c r="I7485">
        <f t="shared" si="934"/>
        <v>0</v>
      </c>
      <c r="J7485">
        <f t="shared" si="935"/>
        <v>0</v>
      </c>
      <c r="K7485">
        <f>J7485*Weighting!$W$21</f>
        <v>0</v>
      </c>
      <c r="M7485" s="14"/>
    </row>
    <row r="7486" spans="1:13" x14ac:dyDescent="0.45">
      <c r="A7486" s="32" t="str">
        <f>IF(Weighting!$P$22&gt;0,B7486,"")</f>
        <v/>
      </c>
      <c r="B7486">
        <f>Weighting!$C$22</f>
        <v>2.0264715439000001</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20</v>
      </c>
      <c r="I7486">
        <f t="shared" si="934"/>
        <v>0</v>
      </c>
      <c r="J7486">
        <f t="shared" si="935"/>
        <v>0</v>
      </c>
      <c r="K7486">
        <f>J7486*Weighting!$W$22</f>
        <v>0</v>
      </c>
      <c r="M7486" s="14"/>
    </row>
    <row r="7487" spans="1:13" x14ac:dyDescent="0.45">
      <c r="A7487" s="32" t="str">
        <f>IF(Weighting!$P$23&gt;0,B7487,"")</f>
        <v/>
      </c>
      <c r="B7487">
        <f>Weighting!$C$23</f>
        <v>2.1321463405999999</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20</v>
      </c>
      <c r="I7487">
        <f t="shared" si="934"/>
        <v>0</v>
      </c>
      <c r="J7487">
        <f t="shared" si="935"/>
        <v>0</v>
      </c>
      <c r="K7487">
        <f>J7487*Weighting!$W$23</f>
        <v>0</v>
      </c>
      <c r="M7487" s="14"/>
    </row>
    <row r="7488" spans="1:13" x14ac:dyDescent="0.45">
      <c r="A7488" s="32" t="str">
        <f>IF(Weighting!$P$24&gt;0,B7488,"")</f>
        <v/>
      </c>
      <c r="B7488">
        <f>Weighting!$C$24</f>
        <v>2.2378211372999997</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20</v>
      </c>
      <c r="I7488">
        <f t="shared" si="934"/>
        <v>0</v>
      </c>
      <c r="J7488">
        <f t="shared" si="935"/>
        <v>0</v>
      </c>
      <c r="K7488">
        <f>J7488*Weighting!$W$24</f>
        <v>0</v>
      </c>
      <c r="M7488" s="14"/>
    </row>
    <row r="7489" spans="1:25" x14ac:dyDescent="0.45">
      <c r="A7489" s="32" t="str">
        <f>IF(Weighting!$P$25&gt;0,B7489,"")</f>
        <v/>
      </c>
      <c r="B7489">
        <f>Weighting!$C$25</f>
        <v>2.3434959339999994</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20</v>
      </c>
      <c r="I7489">
        <f t="shared" si="934"/>
        <v>0</v>
      </c>
      <c r="J7489">
        <f t="shared" si="935"/>
        <v>0</v>
      </c>
      <c r="K7489">
        <f>J7489*Weighting!$W$25</f>
        <v>0</v>
      </c>
      <c r="M7489" s="14"/>
    </row>
    <row r="7490" spans="1:25" x14ac:dyDescent="0.45">
      <c r="O7490"/>
      <c r="P7490"/>
      <c r="Q7490"/>
      <c r="R7490"/>
    </row>
    <row r="7491" spans="1:25" ht="23.15" x14ac:dyDescent="0.6">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v>
      </c>
      <c r="O7491" s="27">
        <f>IF(M7491=FALSE,NA(),(VLOOKUP(1,C7494:K7513,4,FALSE))/(M7491-1))</f>
        <v>1</v>
      </c>
      <c r="P7491" s="27">
        <f>IF(M7491=FALSE,NA(),SUM(J7494:J7513)/Weighting!$S$5)</f>
        <v>0.4</v>
      </c>
      <c r="Q7491" s="27">
        <f>IF(M7491=FALSE,NA(),SUM(K7494:K7513)/Weighting!$S$6)</f>
        <v>0.34782608695652173</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19</v>
      </c>
      <c r="Y7491" s="2" cm="2">
        <f t="array" ref="Y7491:Y7492">FREQUENCY(IF('Data Transformation'!$B$425:$B$6424='Bin Analysis'!L7491,'Data Transformation'!$G$425:$G$6424),'Data Transformation'!$U$12)</f>
        <v>0</v>
      </c>
    </row>
    <row r="7492" spans="1:25" x14ac:dyDescent="0.45">
      <c r="A7492" s="14" t="s">
        <v>67</v>
      </c>
      <c r="B7492" t="s">
        <v>47</v>
      </c>
      <c r="C7492" t="s">
        <v>5</v>
      </c>
      <c r="D7492" t="s">
        <v>100</v>
      </c>
      <c r="E7492" t="s">
        <v>101</v>
      </c>
      <c r="F7492" t="s">
        <v>102</v>
      </c>
      <c r="G7492" t="s">
        <v>70</v>
      </c>
      <c r="H7492" t="s">
        <v>31</v>
      </c>
      <c r="I7492" t="s">
        <v>32</v>
      </c>
      <c r="J7492" t="s">
        <v>46</v>
      </c>
      <c r="K7492" s="14" t="s">
        <v>45</v>
      </c>
      <c r="M7492" s="14"/>
      <c r="X7492" s="2">
        <v>0</v>
      </c>
      <c r="Y7492" s="2">
        <v>19</v>
      </c>
    </row>
    <row r="7493" spans="1:25" x14ac:dyDescent="0.4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45">
      <c r="A7494" s="32">
        <f>IF(Weighting!$P$6&gt;0,B7494,"")</f>
        <v>0.3356747967</v>
      </c>
      <c r="B7494">
        <f>Weighting!$C$6</f>
        <v>0.3356747967</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45">
      <c r="A7495" s="32">
        <f>IF(Weighting!$P$7&gt;0,B7495,"")</f>
        <v>0.44134959340000002</v>
      </c>
      <c r="B7495">
        <f>Weighting!$C$7</f>
        <v>0.44134959340000002</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45">
      <c r="A7496" s="32">
        <f>IF(Weighting!$P$8&gt;0,B7496,"")</f>
        <v>0.54702439010000004</v>
      </c>
      <c r="B7496">
        <f>Weighting!$C$8</f>
        <v>0.54702439010000004</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0</v>
      </c>
      <c r="I7496">
        <f t="shared" si="937"/>
        <v>0</v>
      </c>
      <c r="J7496">
        <f t="shared" ref="J7496:J7513" si="938">IF(I7496=0,0,1)</f>
        <v>0</v>
      </c>
      <c r="K7496">
        <f>J7496*Weighting!$W$8</f>
        <v>0</v>
      </c>
      <c r="M7496" s="14"/>
    </row>
    <row r="7497" spans="1:25" x14ac:dyDescent="0.45">
      <c r="A7497" s="32">
        <f>IF(Weighting!$P$9&gt;0,B7497,"")</f>
        <v>0.65269918680000005</v>
      </c>
      <c r="B7497" s="50">
        <f>Weighting!$C$9</f>
        <v>0.65269918680000005</v>
      </c>
      <c r="C7497">
        <f>Weighting!$F$9</f>
        <v>0</v>
      </c>
      <c r="D7497" t="b">
        <f>IF(C7497=1,'Data Transformation'!$G$3+0.5*'Data Transformation'!$W$25,IF(C7498=1,D7498-'Data Transformation'!$W$25,FALSE))</f>
        <v>0</v>
      </c>
      <c r="E7497" t="str">
        <f t="array" ref="E7497">IF(ISLOGICAL(D7497),"",FREQUENCY(IF('Data Transformation'!$B$425:$B$8425='Bin Analysis'!$B7491,'Data Transformation'!$G$425:$G$8425),D7497))</f>
        <v/>
      </c>
      <c r="F7497" t="str">
        <f t="shared" si="936"/>
        <v/>
      </c>
      <c r="G7497">
        <f>Weighting!$H$9</f>
        <v>0</v>
      </c>
      <c r="H7497">
        <f t="array" ref="H7497">FREQUENCY(IF('Data Transformation'!$B$4:$B$8425=B7491,'Data Transformation'!$G$4:$G$8425),'Bin Analysis'!$B7497)</f>
        <v>0</v>
      </c>
      <c r="I7497">
        <f t="shared" si="937"/>
        <v>0</v>
      </c>
      <c r="J7497">
        <f t="shared" si="938"/>
        <v>0</v>
      </c>
      <c r="K7497">
        <f>J7497*Weighting!$W$9</f>
        <v>0</v>
      </c>
      <c r="M7497" s="14"/>
    </row>
    <row r="7498" spans="1:25" x14ac:dyDescent="0.45">
      <c r="A7498" s="32">
        <f>IF(Weighting!$P$10&gt;0,B7498,"")</f>
        <v>0.75837398350000007</v>
      </c>
      <c r="B7498">
        <f>Weighting!$C$10</f>
        <v>0.75837398350000007</v>
      </c>
      <c r="C7498">
        <f>Weighting!$F$10</f>
        <v>0</v>
      </c>
      <c r="D7498" t="b">
        <f>IF(C7498=1,'Data Transformation'!$G$3+0.5*'Data Transformation'!$W$25,IF(C7499=1,D7499-'Data Transformation'!$W$25,FALSE))</f>
        <v>0</v>
      </c>
      <c r="E7498" t="str">
        <f t="array" ref="E7498">IF(ISLOGICAL(D7498),"",FREQUENCY(IF('Data Transformation'!$B$425:$B$8425='Bin Analysis'!$B7491,'Data Transformation'!$G$425:$G$8425),D7498))</f>
        <v/>
      </c>
      <c r="F7498" t="str">
        <f t="shared" si="936"/>
        <v/>
      </c>
      <c r="G7498">
        <f>Weighting!$H$10</f>
        <v>0</v>
      </c>
      <c r="H7498">
        <f t="array" ref="H7498">FREQUENCY(IF('Data Transformation'!$B$4:$B$8425=B7491,'Data Transformation'!$G$4:$G$8425),'Bin Analysis'!$B7498)</f>
        <v>0</v>
      </c>
      <c r="I7498">
        <f t="shared" si="937"/>
        <v>0</v>
      </c>
      <c r="J7498">
        <f t="shared" si="938"/>
        <v>0</v>
      </c>
      <c r="K7498">
        <f>J7498*Weighting!$W$10</f>
        <v>0</v>
      </c>
      <c r="M7498" s="14"/>
    </row>
    <row r="7499" spans="1:25" x14ac:dyDescent="0.45">
      <c r="A7499" s="32">
        <f>IF(Weighting!$P$11&gt;0,B7499,"")</f>
        <v>0.86404878020000009</v>
      </c>
      <c r="B7499">
        <f>Weighting!$C$11</f>
        <v>0.86404878020000009</v>
      </c>
      <c r="C7499">
        <f>Weighting!$F$11</f>
        <v>0</v>
      </c>
      <c r="D7499" t="b">
        <f>IF(C7499=1,'Data Transformation'!$G$3+0.5*'Data Transformation'!$W$25,IF(C7500=1,D7500-'Data Transformation'!$W$25,FALSE))</f>
        <v>0</v>
      </c>
      <c r="E7499" t="str">
        <f t="array" ref="E7499">IF(ISLOGICAL(D7499),"",FREQUENCY(IF('Data Transformation'!$B$425:$B$8425='Bin Analysis'!$B7491,'Data Transformation'!$G$425:$G$8425),D7499))</f>
        <v/>
      </c>
      <c r="F7499" t="str">
        <f t="shared" si="936"/>
        <v/>
      </c>
      <c r="G7499">
        <f>Weighting!$H$11</f>
        <v>0</v>
      </c>
      <c r="H7499">
        <f t="array" ref="H7499">FREQUENCY(IF('Data Transformation'!$B$4:$B$8425=B7491,'Data Transformation'!$G$4:$G$8425),'Bin Analysis'!$B7499)</f>
        <v>4</v>
      </c>
      <c r="I7499">
        <f t="shared" si="937"/>
        <v>4</v>
      </c>
      <c r="J7499">
        <f t="shared" si="938"/>
        <v>1</v>
      </c>
      <c r="K7499">
        <f>J7499*Weighting!$W$11</f>
        <v>3</v>
      </c>
      <c r="M7499" s="14"/>
    </row>
    <row r="7500" spans="1:25" x14ac:dyDescent="0.45">
      <c r="A7500" s="32">
        <f>IF(Weighting!$P$12&gt;0,B7500,"")</f>
        <v>0.96972357690000011</v>
      </c>
      <c r="B7500">
        <f>Weighting!$C$12</f>
        <v>0.96972357690000011</v>
      </c>
      <c r="C7500">
        <f>Weighting!$F$12</f>
        <v>0</v>
      </c>
      <c r="D7500">
        <f>IF(C7500=1,'Data Transformation'!$G$3+0.5*'Data Transformation'!$W$25,IF(C7501=1,D7501-'Data Transformation'!$W$25,FALSE))</f>
        <v>0.76999999999999991</v>
      </c>
      <c r="E7500">
        <f t="array" ref="E7500">IF(ISLOGICAL(D7500),"",FREQUENCY(IF('Data Transformation'!$B$425:$B$8425='Bin Analysis'!$B7491,'Data Transformation'!$G$425:$G$8425),D7500))</f>
        <v>0</v>
      </c>
      <c r="F7500" t="e">
        <f t="shared" si="936"/>
        <v>#VALUE!</v>
      </c>
      <c r="G7500">
        <f>Weighting!$H$12</f>
        <v>0</v>
      </c>
      <c r="H7500">
        <f t="array" ref="H7500">FREQUENCY(IF('Data Transformation'!$B$4:$B$8425=B7491,'Data Transformation'!$G$4:$G$8425),'Bin Analysis'!$B7500)</f>
        <v>12</v>
      </c>
      <c r="I7500">
        <f t="shared" si="937"/>
        <v>8</v>
      </c>
      <c r="J7500">
        <f t="shared" si="938"/>
        <v>1</v>
      </c>
      <c r="K7500">
        <f>J7500*Weighting!$W$12</f>
        <v>2</v>
      </c>
      <c r="M7500" s="14"/>
    </row>
    <row r="7501" spans="1:25" x14ac:dyDescent="0.45">
      <c r="A7501" s="32">
        <f>IF(Weighting!$P$13&gt;0,B7501,"")</f>
        <v>1.0753983736000001</v>
      </c>
      <c r="B7501">
        <f>Weighting!$C$13</f>
        <v>1.0753983736000001</v>
      </c>
      <c r="C7501">
        <f>Weighting!$F$13</f>
        <v>1</v>
      </c>
      <c r="D7501">
        <f>IF(C7501=1,'Data Transformation'!$G$3+0.5*'Data Transformation'!$W$25,IF(C7502=1,D7502-'Data Transformation'!$W$25,FALSE))</f>
        <v>1.17</v>
      </c>
      <c r="E7501">
        <f t="array" ref="E7501">IF(ISLOGICAL(D7501),"",FREQUENCY(IF('Data Transformation'!$B$425:$B$8425='Bin Analysis'!$B7491,'Data Transformation'!$G$425:$G$8425),D7501))</f>
        <v>19</v>
      </c>
      <c r="F7501">
        <f t="shared" si="936"/>
        <v>19</v>
      </c>
      <c r="G7501">
        <f>Weighting!$H$13</f>
        <v>0</v>
      </c>
      <c r="H7501">
        <f t="array" ref="H7501">FREQUENCY(IF('Data Transformation'!$B$4:$B$8425=B7491,'Data Transformation'!$G$4:$G$8425),'Bin Analysis'!$B7501)</f>
        <v>19</v>
      </c>
      <c r="I7501">
        <f t="shared" si="937"/>
        <v>7</v>
      </c>
      <c r="J7501">
        <f t="shared" si="938"/>
        <v>1</v>
      </c>
      <c r="K7501">
        <f>J7501*Weighting!$W$13</f>
        <v>1</v>
      </c>
      <c r="M7501" s="14"/>
    </row>
    <row r="7502" spans="1:25" x14ac:dyDescent="0.45">
      <c r="A7502" s="32">
        <f>IF(Weighting!$P$14&gt;0,B7502,"")</f>
        <v>1.1810731703000001</v>
      </c>
      <c r="B7502">
        <f>Weighting!$C$14</f>
        <v>1.1810731703000001</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1</v>
      </c>
      <c r="J7502">
        <f t="shared" si="938"/>
        <v>1</v>
      </c>
      <c r="K7502">
        <f>J7502*Weighting!$W$14</f>
        <v>2</v>
      </c>
      <c r="M7502" s="14"/>
    </row>
    <row r="7503" spans="1:25" x14ac:dyDescent="0.45">
      <c r="A7503" s="32">
        <f>IF(Weighting!$P$15&gt;0,B7503,"")</f>
        <v>1.2867489670000001</v>
      </c>
      <c r="B7503">
        <f>Weighting!$C$15</f>
        <v>1.2867489670000001</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45">
      <c r="A7504" s="32" t="str">
        <f>IF(Weighting!$P$16&gt;0,B7504,"")</f>
        <v/>
      </c>
      <c r="B7504">
        <f>Weighting!$C$16</f>
        <v>1.3924227637000002</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45">
      <c r="A7505" s="32" t="str">
        <f>IF(Weighting!$P$17&gt;0,B7505,"")</f>
        <v/>
      </c>
      <c r="B7505">
        <f>Weighting!$C$17</f>
        <v>1.4980975604000002</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45">
      <c r="A7506" s="32" t="str">
        <f>IF(Weighting!$P$18&gt;0,B7506,"")</f>
        <v/>
      </c>
      <c r="B7506">
        <f>Weighting!$C$18</f>
        <v>1.6037723571000002</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45">
      <c r="A7507" s="32" t="str">
        <f>IF(Weighting!$P$19&gt;0,B7507,"")</f>
        <v/>
      </c>
      <c r="B7507">
        <f>Weighting!$C$19</f>
        <v>1.7094471538000002</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45">
      <c r="A7508" s="32" t="str">
        <f>IF(Weighting!$P$20&gt;0,B7508,"")</f>
        <v/>
      </c>
      <c r="B7508">
        <f>Weighting!$C$20</f>
        <v>1.8151219505000002</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45">
      <c r="A7509" s="32" t="str">
        <f>IF(Weighting!$P$21&gt;0,B7509,"")</f>
        <v/>
      </c>
      <c r="B7509">
        <f>Weighting!$C$21</f>
        <v>1.9207967472000003</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45">
      <c r="A7510" s="32" t="str">
        <f>IF(Weighting!$P$22&gt;0,B7510,"")</f>
        <v/>
      </c>
      <c r="B7510">
        <f>Weighting!$C$22</f>
        <v>2.0264715439000001</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45">
      <c r="A7511" s="32" t="str">
        <f>IF(Weighting!$P$23&gt;0,B7511,"")</f>
        <v/>
      </c>
      <c r="B7511">
        <f>Weighting!$C$23</f>
        <v>2.1321463405999999</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45">
      <c r="A7512" s="32" t="str">
        <f>IF(Weighting!$P$24&gt;0,B7512,"")</f>
        <v/>
      </c>
      <c r="B7512">
        <f>Weighting!$C$24</f>
        <v>2.2378211372999997</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45">
      <c r="A7513" s="32" t="str">
        <f>IF(Weighting!$P$25&gt;0,B7513,"")</f>
        <v/>
      </c>
      <c r="B7513">
        <f>Weighting!$C$25</f>
        <v>2.3434959339999994</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45">
      <c r="O7514"/>
      <c r="P7514"/>
      <c r="Q7514"/>
      <c r="R7514"/>
    </row>
    <row r="7515" spans="1:25" ht="23.15" x14ac:dyDescent="0.6">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11</v>
      </c>
      <c r="N7515" s="27">
        <f>IF('Input and Summary Results'!$J$16="minimum",'Bin Analysis'!X7516/(M7515-1),'Bin Analysis'!Y7515/('Bin Analysis'!M7515-1))</f>
        <v>0</v>
      </c>
      <c r="O7515" s="27">
        <f>IF(M7515=FALSE,NA(),(VLOOKUP(1,C7518:K7537,4,FALSE))/(M7515-1))</f>
        <v>1</v>
      </c>
      <c r="P7515" s="27">
        <f>IF(M7515=FALSE,NA(),SUM(J7518:J7537)/Weighting!$S$5)</f>
        <v>0.2</v>
      </c>
      <c r="Q7515" s="27">
        <f>IF(M7515=FALSE,NA(),SUM(K7518:K7537)/Weighting!$S$6)</f>
        <v>0.13043478260869565</v>
      </c>
      <c r="R7515" s="27">
        <f>IF(M7515=FALSE,NA(),(VLOOKUP(1,G7518:K7537,3,FALSE))/(M7515-1))</f>
        <v>0</v>
      </c>
      <c r="S7515" s="22" t="str">
        <f>IF(M7515=FALSE,NA(),IF(SUM(J7518:J7537)=2,"yes","no"))</f>
        <v>yes</v>
      </c>
      <c r="X7515" s="2" cm="2">
        <f t="array" ref="X7515:X7516">FREQUENCY(IF('Data Transformation'!$B$425:$B$6424='Bin Analysis'!L7515,'Data Transformation'!$G$425:$G$6424),'Data Transformation'!$U$11)</f>
        <v>10</v>
      </c>
      <c r="Y7515" s="2" cm="2">
        <f t="array" ref="Y7515:Y7516">FREQUENCY(IF('Data Transformation'!$B$425:$B$6424='Bin Analysis'!L7515,'Data Transformation'!$G$425:$G$6424),'Data Transformation'!$U$12)</f>
        <v>0</v>
      </c>
    </row>
    <row r="7516" spans="1:25" x14ac:dyDescent="0.45">
      <c r="A7516" s="14" t="s">
        <v>67</v>
      </c>
      <c r="B7516" t="s">
        <v>47</v>
      </c>
      <c r="C7516" t="s">
        <v>5</v>
      </c>
      <c r="D7516" t="s">
        <v>100</v>
      </c>
      <c r="E7516" t="s">
        <v>101</v>
      </c>
      <c r="F7516" t="s">
        <v>102</v>
      </c>
      <c r="G7516" t="s">
        <v>70</v>
      </c>
      <c r="H7516" t="s">
        <v>31</v>
      </c>
      <c r="I7516" t="s">
        <v>32</v>
      </c>
      <c r="J7516" t="s">
        <v>46</v>
      </c>
      <c r="K7516" s="14" t="s">
        <v>45</v>
      </c>
      <c r="M7516" s="14"/>
      <c r="X7516" s="2">
        <v>0</v>
      </c>
      <c r="Y7516" s="2">
        <v>10</v>
      </c>
    </row>
    <row r="7517" spans="1:25" x14ac:dyDescent="0.4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45">
      <c r="A7518" s="32">
        <f>IF(Weighting!$P$6&gt;0,B7518,"")</f>
        <v>0.3356747967</v>
      </c>
      <c r="B7518">
        <f>Weighting!$C$6</f>
        <v>0.3356747967</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45">
      <c r="A7519" s="32">
        <f>IF(Weighting!$P$7&gt;0,B7519,"")</f>
        <v>0.44134959340000002</v>
      </c>
      <c r="B7519">
        <f>Weighting!$C$7</f>
        <v>0.44134959340000002</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45">
      <c r="A7520" s="32">
        <f>IF(Weighting!$P$8&gt;0,B7520,"")</f>
        <v>0.54702439010000004</v>
      </c>
      <c r="B7520">
        <f>Weighting!$C$8</f>
        <v>0.54702439010000004</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0</v>
      </c>
      <c r="I7520">
        <f t="shared" si="940"/>
        <v>0</v>
      </c>
      <c r="J7520">
        <f t="shared" ref="J7520:J7537" si="941">IF(I7520=0,0,1)</f>
        <v>0</v>
      </c>
      <c r="K7520">
        <f>J7520*Weighting!$W$8</f>
        <v>0</v>
      </c>
      <c r="M7520" s="14"/>
    </row>
    <row r="7521" spans="1:13" x14ac:dyDescent="0.45">
      <c r="A7521" s="32">
        <f>IF(Weighting!$P$9&gt;0,B7521,"")</f>
        <v>0.65269918680000005</v>
      </c>
      <c r="B7521" s="50">
        <f>Weighting!$C$9</f>
        <v>0.65269918680000005</v>
      </c>
      <c r="C7521">
        <f>Weighting!$F$9</f>
        <v>0</v>
      </c>
      <c r="D7521" t="b">
        <f>IF(C7521=1,'Data Transformation'!$G$3+0.5*'Data Transformation'!$W$25,IF(C7522=1,D7522-'Data Transformation'!$W$25,FALSE))</f>
        <v>0</v>
      </c>
      <c r="E7521" t="str">
        <f t="array" ref="E7521">IF(ISLOGICAL(D7521),"",FREQUENCY(IF('Data Transformation'!$B$425:$B$8425='Bin Analysis'!$B7515,'Data Transformation'!$G$425:$G$8425),D7521))</f>
        <v/>
      </c>
      <c r="F7521" t="str">
        <f t="shared" si="939"/>
        <v/>
      </c>
      <c r="G7521">
        <f>Weighting!$H$9</f>
        <v>0</v>
      </c>
      <c r="H7521">
        <f t="array" ref="H7521">FREQUENCY(IF('Data Transformation'!$B$4:$B$8425=B7515,'Data Transformation'!$G$4:$G$8425),'Bin Analysis'!$B7521)</f>
        <v>0</v>
      </c>
      <c r="I7521">
        <f t="shared" si="940"/>
        <v>0</v>
      </c>
      <c r="J7521">
        <f t="shared" si="941"/>
        <v>0</v>
      </c>
      <c r="K7521">
        <f>J7521*Weighting!$W$9</f>
        <v>0</v>
      </c>
      <c r="M7521" s="14"/>
    </row>
    <row r="7522" spans="1:13" x14ac:dyDescent="0.45">
      <c r="A7522" s="32">
        <f>IF(Weighting!$P$10&gt;0,B7522,"")</f>
        <v>0.75837398350000007</v>
      </c>
      <c r="B7522">
        <f>Weighting!$C$10</f>
        <v>0.75837398350000007</v>
      </c>
      <c r="C7522">
        <f>Weighting!$F$10</f>
        <v>0</v>
      </c>
      <c r="D7522" t="b">
        <f>IF(C7522=1,'Data Transformation'!$G$3+0.5*'Data Transformation'!$W$25,IF(C7523=1,D7523-'Data Transformation'!$W$25,FALSE))</f>
        <v>0</v>
      </c>
      <c r="E7522" t="str">
        <f t="array" ref="E7522">IF(ISLOGICAL(D7522),"",FREQUENCY(IF('Data Transformation'!$B$425:$B$8425='Bin Analysis'!$B7515,'Data Transformation'!$G$425:$G$8425),D7522))</f>
        <v/>
      </c>
      <c r="F7522" t="str">
        <f t="shared" si="939"/>
        <v/>
      </c>
      <c r="G7522">
        <f>Weighting!$H$10</f>
        <v>0</v>
      </c>
      <c r="H7522">
        <f t="array" ref="H7522">FREQUENCY(IF('Data Transformation'!$B$4:$B$8425=B7515,'Data Transformation'!$G$4:$G$8425),'Bin Analysis'!$B7522)</f>
        <v>0</v>
      </c>
      <c r="I7522">
        <f t="shared" si="940"/>
        <v>0</v>
      </c>
      <c r="J7522">
        <f t="shared" si="941"/>
        <v>0</v>
      </c>
      <c r="K7522">
        <f>J7522*Weighting!$W$10</f>
        <v>0</v>
      </c>
      <c r="M7522" s="14"/>
    </row>
    <row r="7523" spans="1:13" x14ac:dyDescent="0.45">
      <c r="A7523" s="32">
        <f>IF(Weighting!$P$11&gt;0,B7523,"")</f>
        <v>0.86404878020000009</v>
      </c>
      <c r="B7523">
        <f>Weighting!$C$11</f>
        <v>0.86404878020000009</v>
      </c>
      <c r="C7523">
        <f>Weighting!$F$11</f>
        <v>0</v>
      </c>
      <c r="D7523" t="b">
        <f>IF(C7523=1,'Data Transformation'!$G$3+0.5*'Data Transformation'!$W$25,IF(C7524=1,D7524-'Data Transformation'!$W$25,FALSE))</f>
        <v>0</v>
      </c>
      <c r="E7523" t="str">
        <f t="array" ref="E7523">IF(ISLOGICAL(D7523),"",FREQUENCY(IF('Data Transformation'!$B$425:$B$8425='Bin Analysis'!$B7515,'Data Transformation'!$G$425:$G$8425),D7523))</f>
        <v/>
      </c>
      <c r="F7523" t="str">
        <f t="shared" si="939"/>
        <v/>
      </c>
      <c r="G7523">
        <f>Weighting!$H$11</f>
        <v>0</v>
      </c>
      <c r="H7523">
        <f t="array" ref="H7523">FREQUENCY(IF('Data Transformation'!$B$4:$B$8425=B7515,'Data Transformation'!$G$4:$G$8425),'Bin Analysis'!$B7523)</f>
        <v>0</v>
      </c>
      <c r="I7523">
        <f t="shared" si="940"/>
        <v>0</v>
      </c>
      <c r="J7523">
        <f t="shared" si="941"/>
        <v>0</v>
      </c>
      <c r="K7523">
        <f>J7523*Weighting!$W$11</f>
        <v>0</v>
      </c>
      <c r="M7523" s="14"/>
    </row>
    <row r="7524" spans="1:13" x14ac:dyDescent="0.45">
      <c r="A7524" s="32">
        <f>IF(Weighting!$P$12&gt;0,B7524,"")</f>
        <v>0.96972357690000011</v>
      </c>
      <c r="B7524">
        <f>Weighting!$C$12</f>
        <v>0.96972357690000011</v>
      </c>
      <c r="C7524">
        <f>Weighting!$F$12</f>
        <v>0</v>
      </c>
      <c r="D7524">
        <f>IF(C7524=1,'Data Transformation'!$G$3+0.5*'Data Transformation'!$W$25,IF(C7525=1,D7525-'Data Transformation'!$W$25,FALSE))</f>
        <v>0.76999999999999991</v>
      </c>
      <c r="E7524">
        <f t="array" ref="E7524">IF(ISLOGICAL(D7524),"",FREQUENCY(IF('Data Transformation'!$B$425:$B$8425='Bin Analysis'!$B7515,'Data Transformation'!$G$425:$G$8425),D7524))</f>
        <v>0</v>
      </c>
      <c r="F7524" t="e">
        <f t="shared" si="939"/>
        <v>#VALUE!</v>
      </c>
      <c r="G7524">
        <f>Weighting!$H$12</f>
        <v>0</v>
      </c>
      <c r="H7524">
        <f t="array" ref="H7524">FREQUENCY(IF('Data Transformation'!$B$4:$B$8425=B7515,'Data Transformation'!$G$4:$G$8425),'Bin Analysis'!$B7524)</f>
        <v>5</v>
      </c>
      <c r="I7524">
        <f t="shared" si="940"/>
        <v>5</v>
      </c>
      <c r="J7524">
        <f t="shared" si="941"/>
        <v>1</v>
      </c>
      <c r="K7524">
        <f>J7524*Weighting!$W$12</f>
        <v>2</v>
      </c>
      <c r="M7524" s="14"/>
    </row>
    <row r="7525" spans="1:13" x14ac:dyDescent="0.45">
      <c r="A7525" s="32">
        <f>IF(Weighting!$P$13&gt;0,B7525,"")</f>
        <v>1.0753983736000001</v>
      </c>
      <c r="B7525">
        <f>Weighting!$C$13</f>
        <v>1.0753983736000001</v>
      </c>
      <c r="C7525">
        <f>Weighting!$F$13</f>
        <v>1</v>
      </c>
      <c r="D7525">
        <f>IF(C7525=1,'Data Transformation'!$G$3+0.5*'Data Transformation'!$W$25,IF(C7526=1,D7526-'Data Transformation'!$W$25,FALSE))</f>
        <v>1.17</v>
      </c>
      <c r="E7525">
        <f t="array" ref="E7525">IF(ISLOGICAL(D7525),"",FREQUENCY(IF('Data Transformation'!$B$425:$B$8425='Bin Analysis'!$B7515,'Data Transformation'!$G$425:$G$8425),D7525))</f>
        <v>10</v>
      </c>
      <c r="F7525">
        <f t="shared" si="939"/>
        <v>10</v>
      </c>
      <c r="G7525">
        <f>Weighting!$H$13</f>
        <v>0</v>
      </c>
      <c r="H7525">
        <f t="array" ref="H7525">FREQUENCY(IF('Data Transformation'!$B$4:$B$8425=B7515,'Data Transformation'!$G$4:$G$8425),'Bin Analysis'!$B7525)</f>
        <v>11</v>
      </c>
      <c r="I7525">
        <f t="shared" si="940"/>
        <v>6</v>
      </c>
      <c r="J7525">
        <f t="shared" si="941"/>
        <v>1</v>
      </c>
      <c r="K7525">
        <f>J7525*Weighting!$W$13</f>
        <v>1</v>
      </c>
      <c r="M7525" s="14"/>
    </row>
    <row r="7526" spans="1:13" x14ac:dyDescent="0.45">
      <c r="A7526" s="32">
        <f>IF(Weighting!$P$14&gt;0,B7526,"")</f>
        <v>1.1810731703000001</v>
      </c>
      <c r="B7526">
        <f>Weighting!$C$14</f>
        <v>1.1810731703000001</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11</v>
      </c>
      <c r="I7526">
        <f t="shared" si="940"/>
        <v>0</v>
      </c>
      <c r="J7526">
        <f t="shared" si="941"/>
        <v>0</v>
      </c>
      <c r="K7526">
        <f>J7526*Weighting!$W$14</f>
        <v>0</v>
      </c>
      <c r="M7526" s="14"/>
    </row>
    <row r="7527" spans="1:13" x14ac:dyDescent="0.45">
      <c r="A7527" s="32">
        <f>IF(Weighting!$P$15&gt;0,B7527,"")</f>
        <v>1.2867489670000001</v>
      </c>
      <c r="B7527">
        <f>Weighting!$C$15</f>
        <v>1.2867489670000001</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11</v>
      </c>
      <c r="I7527">
        <f t="shared" si="940"/>
        <v>0</v>
      </c>
      <c r="J7527">
        <f t="shared" si="941"/>
        <v>0</v>
      </c>
      <c r="K7527">
        <f>J7527*Weighting!$W$15</f>
        <v>0</v>
      </c>
      <c r="M7527" s="14"/>
    </row>
    <row r="7528" spans="1:13" x14ac:dyDescent="0.45">
      <c r="A7528" s="32" t="str">
        <f>IF(Weighting!$P$16&gt;0,B7528,"")</f>
        <v/>
      </c>
      <c r="B7528">
        <f>Weighting!$C$16</f>
        <v>1.3924227637000002</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11</v>
      </c>
      <c r="I7528">
        <f t="shared" si="940"/>
        <v>0</v>
      </c>
      <c r="J7528">
        <f t="shared" si="941"/>
        <v>0</v>
      </c>
      <c r="K7528">
        <f>J7528*Weighting!$W$16</f>
        <v>0</v>
      </c>
      <c r="M7528" s="14"/>
    </row>
    <row r="7529" spans="1:13" x14ac:dyDescent="0.45">
      <c r="A7529" s="32" t="str">
        <f>IF(Weighting!$P$17&gt;0,B7529,"")</f>
        <v/>
      </c>
      <c r="B7529">
        <f>Weighting!$C$17</f>
        <v>1.4980975604000002</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11</v>
      </c>
      <c r="I7529">
        <f t="shared" si="940"/>
        <v>0</v>
      </c>
      <c r="J7529">
        <f t="shared" si="941"/>
        <v>0</v>
      </c>
      <c r="K7529">
        <f>J7529*Weighting!$W$17</f>
        <v>0</v>
      </c>
      <c r="M7529" s="14"/>
    </row>
    <row r="7530" spans="1:13" x14ac:dyDescent="0.45">
      <c r="A7530" s="32" t="str">
        <f>IF(Weighting!$P$18&gt;0,B7530,"")</f>
        <v/>
      </c>
      <c r="B7530">
        <f>Weighting!$C$18</f>
        <v>1.6037723571000002</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11</v>
      </c>
      <c r="I7530">
        <f t="shared" si="940"/>
        <v>0</v>
      </c>
      <c r="J7530">
        <f t="shared" si="941"/>
        <v>0</v>
      </c>
      <c r="K7530">
        <f>J7530*Weighting!$W$18</f>
        <v>0</v>
      </c>
      <c r="M7530" s="14"/>
    </row>
    <row r="7531" spans="1:13" x14ac:dyDescent="0.45">
      <c r="A7531" s="32" t="str">
        <f>IF(Weighting!$P$19&gt;0,B7531,"")</f>
        <v/>
      </c>
      <c r="B7531">
        <f>Weighting!$C$19</f>
        <v>1.7094471538000002</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11</v>
      </c>
      <c r="I7531">
        <f t="shared" si="940"/>
        <v>0</v>
      </c>
      <c r="J7531">
        <f t="shared" si="941"/>
        <v>0</v>
      </c>
      <c r="K7531">
        <f>J7531*Weighting!$W$19</f>
        <v>0</v>
      </c>
      <c r="M7531" s="14"/>
    </row>
    <row r="7532" spans="1:13" x14ac:dyDescent="0.45">
      <c r="A7532" s="32" t="str">
        <f>IF(Weighting!$P$20&gt;0,B7532,"")</f>
        <v/>
      </c>
      <c r="B7532">
        <f>Weighting!$C$20</f>
        <v>1.8151219505000002</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11</v>
      </c>
      <c r="I7532">
        <f t="shared" si="940"/>
        <v>0</v>
      </c>
      <c r="J7532">
        <f t="shared" si="941"/>
        <v>0</v>
      </c>
      <c r="K7532">
        <f>J7532*Weighting!$W$20</f>
        <v>0</v>
      </c>
      <c r="M7532" s="14"/>
    </row>
    <row r="7533" spans="1:13" x14ac:dyDescent="0.45">
      <c r="A7533" s="32" t="str">
        <f>IF(Weighting!$P$21&gt;0,B7533,"")</f>
        <v/>
      </c>
      <c r="B7533">
        <f>Weighting!$C$21</f>
        <v>1.9207967472000003</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11</v>
      </c>
      <c r="I7533">
        <f t="shared" si="940"/>
        <v>0</v>
      </c>
      <c r="J7533">
        <f t="shared" si="941"/>
        <v>0</v>
      </c>
      <c r="K7533">
        <f>J7533*Weighting!$W$21</f>
        <v>0</v>
      </c>
      <c r="M7533" s="14"/>
    </row>
    <row r="7534" spans="1:13" x14ac:dyDescent="0.45">
      <c r="A7534" s="32" t="str">
        <f>IF(Weighting!$P$22&gt;0,B7534,"")</f>
        <v/>
      </c>
      <c r="B7534">
        <f>Weighting!$C$22</f>
        <v>2.0264715439000001</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11</v>
      </c>
      <c r="I7534">
        <f t="shared" si="940"/>
        <v>0</v>
      </c>
      <c r="J7534">
        <f t="shared" si="941"/>
        <v>0</v>
      </c>
      <c r="K7534">
        <f>J7534*Weighting!$W$22</f>
        <v>0</v>
      </c>
      <c r="M7534" s="14"/>
    </row>
    <row r="7535" spans="1:13" x14ac:dyDescent="0.45">
      <c r="A7535" s="32" t="str">
        <f>IF(Weighting!$P$23&gt;0,B7535,"")</f>
        <v/>
      </c>
      <c r="B7535">
        <f>Weighting!$C$23</f>
        <v>2.1321463405999999</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11</v>
      </c>
      <c r="I7535">
        <f t="shared" si="940"/>
        <v>0</v>
      </c>
      <c r="J7535">
        <f t="shared" si="941"/>
        <v>0</v>
      </c>
      <c r="K7535">
        <f>J7535*Weighting!$W$23</f>
        <v>0</v>
      </c>
      <c r="M7535" s="14"/>
    </row>
    <row r="7536" spans="1:13" x14ac:dyDescent="0.45">
      <c r="A7536" s="32" t="str">
        <f>IF(Weighting!$P$24&gt;0,B7536,"")</f>
        <v/>
      </c>
      <c r="B7536">
        <f>Weighting!$C$24</f>
        <v>2.2378211372999997</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11</v>
      </c>
      <c r="I7536">
        <f t="shared" si="940"/>
        <v>0</v>
      </c>
      <c r="J7536">
        <f t="shared" si="941"/>
        <v>0</v>
      </c>
      <c r="K7536">
        <f>J7536*Weighting!$W$24</f>
        <v>0</v>
      </c>
      <c r="M7536" s="14"/>
    </row>
    <row r="7537" spans="1:25" x14ac:dyDescent="0.45">
      <c r="A7537" s="32" t="str">
        <f>IF(Weighting!$P$25&gt;0,B7537,"")</f>
        <v/>
      </c>
      <c r="B7537">
        <f>Weighting!$C$25</f>
        <v>2.3434959339999994</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11</v>
      </c>
      <c r="I7537">
        <f t="shared" si="940"/>
        <v>0</v>
      </c>
      <c r="J7537">
        <f t="shared" si="941"/>
        <v>0</v>
      </c>
      <c r="K7537">
        <f>J7537*Weighting!$W$25</f>
        <v>0</v>
      </c>
      <c r="M7537" s="14"/>
    </row>
    <row r="7538" spans="1:25" x14ac:dyDescent="0.45">
      <c r="O7538"/>
      <c r="P7538"/>
      <c r="Q7538"/>
      <c r="R7538"/>
    </row>
    <row r="7539" spans="1:25" ht="23.15" x14ac:dyDescent="0.6">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14</v>
      </c>
      <c r="N7539" s="27">
        <f>IF('Input and Summary Results'!$J$16="minimum",'Bin Analysis'!X7540/(M7539-1),'Bin Analysis'!Y7539/('Bin Analysis'!M7539-1))</f>
        <v>0</v>
      </c>
      <c r="O7539" s="27">
        <f>IF(M7539=FALSE,NA(),(VLOOKUP(1,C7542:K7561,4,FALSE))/(M7539-1))</f>
        <v>0.92307692307692313</v>
      </c>
      <c r="P7539" s="27">
        <f>IF(M7539=FALSE,NA(),SUM(J7542:J7561)/Weighting!$S$5)</f>
        <v>0.4</v>
      </c>
      <c r="Q7539" s="27">
        <f>IF(M7539=FALSE,NA(),SUM(K7542:K7561)/Weighting!$S$6)</f>
        <v>0.39130434782608697</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13</v>
      </c>
      <c r="Y7539" s="2" cm="2">
        <f t="array" ref="Y7539:Y7540">FREQUENCY(IF('Data Transformation'!$B$425:$B$6424='Bin Analysis'!L7539,'Data Transformation'!$G$425:$G$6424),'Data Transformation'!$U$12)</f>
        <v>1</v>
      </c>
    </row>
    <row r="7540" spans="1:25" x14ac:dyDescent="0.45">
      <c r="A7540" s="14" t="s">
        <v>67</v>
      </c>
      <c r="B7540" t="s">
        <v>47</v>
      </c>
      <c r="C7540" t="s">
        <v>5</v>
      </c>
      <c r="D7540" t="s">
        <v>100</v>
      </c>
      <c r="E7540" t="s">
        <v>101</v>
      </c>
      <c r="F7540" t="s">
        <v>102</v>
      </c>
      <c r="G7540" t="s">
        <v>70</v>
      </c>
      <c r="H7540" t="s">
        <v>31</v>
      </c>
      <c r="I7540" t="s">
        <v>32</v>
      </c>
      <c r="J7540" t="s">
        <v>46</v>
      </c>
      <c r="K7540" s="14" t="s">
        <v>45</v>
      </c>
      <c r="M7540" s="14"/>
      <c r="X7540" s="2">
        <v>0</v>
      </c>
      <c r="Y7540" s="2">
        <v>12</v>
      </c>
    </row>
    <row r="7541" spans="1:25" x14ac:dyDescent="0.4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45">
      <c r="A7542" s="32">
        <f>IF(Weighting!$P$6&gt;0,B7542,"")</f>
        <v>0.3356747967</v>
      </c>
      <c r="B7542">
        <f>Weighting!$C$6</f>
        <v>0.3356747967</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45">
      <c r="A7543" s="32">
        <f>IF(Weighting!$P$7&gt;0,B7543,"")</f>
        <v>0.44134959340000002</v>
      </c>
      <c r="B7543">
        <f>Weighting!$C$7</f>
        <v>0.44134959340000002</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45">
      <c r="A7544" s="32">
        <f>IF(Weighting!$P$8&gt;0,B7544,"")</f>
        <v>0.54702439010000004</v>
      </c>
      <c r="B7544">
        <f>Weighting!$C$8</f>
        <v>0.54702439010000004</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45">
      <c r="A7545" s="32">
        <f>IF(Weighting!$P$9&gt;0,B7545,"")</f>
        <v>0.65269918680000005</v>
      </c>
      <c r="B7545" s="50">
        <f>Weighting!$C$9</f>
        <v>0.65269918680000005</v>
      </c>
      <c r="C7545">
        <f>Weighting!$F$9</f>
        <v>0</v>
      </c>
      <c r="D7545" t="b">
        <f>IF(C7545=1,'Data Transformation'!$G$3+0.5*'Data Transformation'!$W$25,IF(C7546=1,D7546-'Data Transformation'!$W$25,FALSE))</f>
        <v>0</v>
      </c>
      <c r="E7545" t="str">
        <f t="array" ref="E7545">IF(ISLOGICAL(D7545),"",FREQUENCY(IF('Data Transformation'!$B$425:$B$8425='Bin Analysis'!$B7539,'Data Transformation'!$G$425:$G$8425),D7545))</f>
        <v/>
      </c>
      <c r="F7545" t="str">
        <f t="shared" si="942"/>
        <v/>
      </c>
      <c r="G7545">
        <f>Weighting!$H$9</f>
        <v>0</v>
      </c>
      <c r="H7545">
        <f t="array" ref="H7545">FREQUENCY(IF('Data Transformation'!$B$4:$B$8425=B7539,'Data Transformation'!$G$4:$G$8425),'Bin Analysis'!$B7545)</f>
        <v>1</v>
      </c>
      <c r="I7545">
        <f t="shared" si="943"/>
        <v>1</v>
      </c>
      <c r="J7545">
        <f t="shared" si="944"/>
        <v>1</v>
      </c>
      <c r="K7545">
        <f>J7545*Weighting!$W$9</f>
        <v>3</v>
      </c>
      <c r="M7545" s="14"/>
    </row>
    <row r="7546" spans="1:25" x14ac:dyDescent="0.45">
      <c r="A7546" s="32">
        <f>IF(Weighting!$P$10&gt;0,B7546,"")</f>
        <v>0.75837398350000007</v>
      </c>
      <c r="B7546">
        <f>Weighting!$C$10</f>
        <v>0.75837398350000007</v>
      </c>
      <c r="C7546">
        <f>Weighting!$F$10</f>
        <v>0</v>
      </c>
      <c r="D7546" t="b">
        <f>IF(C7546=1,'Data Transformation'!$G$3+0.5*'Data Transformation'!$W$25,IF(C7547=1,D7547-'Data Transformation'!$W$25,FALSE))</f>
        <v>0</v>
      </c>
      <c r="E7546" t="str">
        <f t="array" ref="E7546">IF(ISLOGICAL(D7546),"",FREQUENCY(IF('Data Transformation'!$B$425:$B$8425='Bin Analysis'!$B7539,'Data Transformation'!$G$425:$G$8425),D7546))</f>
        <v/>
      </c>
      <c r="F7546" t="str">
        <f t="shared" si="942"/>
        <v/>
      </c>
      <c r="G7546">
        <f>Weighting!$H$10</f>
        <v>0</v>
      </c>
      <c r="H7546">
        <f t="array" ref="H7546">FREQUENCY(IF('Data Transformation'!$B$4:$B$8425=B7539,'Data Transformation'!$G$4:$G$8425),'Bin Analysis'!$B7546)</f>
        <v>1</v>
      </c>
      <c r="I7546">
        <f t="shared" si="943"/>
        <v>0</v>
      </c>
      <c r="J7546">
        <f t="shared" si="944"/>
        <v>0</v>
      </c>
      <c r="K7546">
        <f>J7546*Weighting!$W$10</f>
        <v>0</v>
      </c>
      <c r="M7546" s="14"/>
    </row>
    <row r="7547" spans="1:25" x14ac:dyDescent="0.45">
      <c r="A7547" s="32">
        <f>IF(Weighting!$P$11&gt;0,B7547,"")</f>
        <v>0.86404878020000009</v>
      </c>
      <c r="B7547">
        <f>Weighting!$C$11</f>
        <v>0.86404878020000009</v>
      </c>
      <c r="C7547">
        <f>Weighting!$F$11</f>
        <v>0</v>
      </c>
      <c r="D7547" t="b">
        <f>IF(C7547=1,'Data Transformation'!$G$3+0.5*'Data Transformation'!$W$25,IF(C7548=1,D7548-'Data Transformation'!$W$25,FALSE))</f>
        <v>0</v>
      </c>
      <c r="E7547" t="str">
        <f t="array" ref="E7547">IF(ISLOGICAL(D7547),"",FREQUENCY(IF('Data Transformation'!$B$425:$B$8425='Bin Analysis'!$B7539,'Data Transformation'!$G$425:$G$8425),D7547))</f>
        <v/>
      </c>
      <c r="F7547" t="str">
        <f t="shared" si="942"/>
        <v/>
      </c>
      <c r="G7547">
        <f>Weighting!$H$11</f>
        <v>0</v>
      </c>
      <c r="H7547">
        <f t="array" ref="H7547">FREQUENCY(IF('Data Transformation'!$B$4:$B$8425=B7539,'Data Transformation'!$G$4:$G$8425),'Bin Analysis'!$B7547)</f>
        <v>4</v>
      </c>
      <c r="I7547">
        <f t="shared" si="943"/>
        <v>3</v>
      </c>
      <c r="J7547">
        <f t="shared" si="944"/>
        <v>1</v>
      </c>
      <c r="K7547">
        <f>J7547*Weighting!$W$11</f>
        <v>3</v>
      </c>
      <c r="M7547" s="14"/>
    </row>
    <row r="7548" spans="1:25" x14ac:dyDescent="0.45">
      <c r="A7548" s="32">
        <f>IF(Weighting!$P$12&gt;0,B7548,"")</f>
        <v>0.96972357690000011</v>
      </c>
      <c r="B7548">
        <f>Weighting!$C$12</f>
        <v>0.96972357690000011</v>
      </c>
      <c r="C7548">
        <f>Weighting!$F$12</f>
        <v>0</v>
      </c>
      <c r="D7548">
        <f>IF(C7548=1,'Data Transformation'!$G$3+0.5*'Data Transformation'!$W$25,IF(C7549=1,D7549-'Data Transformation'!$W$25,FALSE))</f>
        <v>0.76999999999999991</v>
      </c>
      <c r="E7548">
        <f t="array" ref="E7548">IF(ISLOGICAL(D7548),"",FREQUENCY(IF('Data Transformation'!$B$425:$B$8425='Bin Analysis'!$B7539,'Data Transformation'!$G$425:$G$8425),D7548))</f>
        <v>1</v>
      </c>
      <c r="F7548" t="e">
        <f t="shared" si="942"/>
        <v>#VALUE!</v>
      </c>
      <c r="G7548">
        <f>Weighting!$H$12</f>
        <v>0</v>
      </c>
      <c r="H7548">
        <f t="array" ref="H7548">FREQUENCY(IF('Data Transformation'!$B$4:$B$8425=B7539,'Data Transformation'!$G$4:$G$8425),'Bin Analysis'!$B7548)</f>
        <v>7</v>
      </c>
      <c r="I7548">
        <f t="shared" si="943"/>
        <v>3</v>
      </c>
      <c r="J7548">
        <f t="shared" si="944"/>
        <v>1</v>
      </c>
      <c r="K7548">
        <f>J7548*Weighting!$W$12</f>
        <v>2</v>
      </c>
      <c r="M7548" s="14"/>
    </row>
    <row r="7549" spans="1:25" x14ac:dyDescent="0.45">
      <c r="A7549" s="32">
        <f>IF(Weighting!$P$13&gt;0,B7549,"")</f>
        <v>1.0753983736000001</v>
      </c>
      <c r="B7549">
        <f>Weighting!$C$13</f>
        <v>1.0753983736000001</v>
      </c>
      <c r="C7549">
        <f>Weighting!$F$13</f>
        <v>1</v>
      </c>
      <c r="D7549">
        <f>IF(C7549=1,'Data Transformation'!$G$3+0.5*'Data Transformation'!$W$25,IF(C7550=1,D7550-'Data Transformation'!$W$25,FALSE))</f>
        <v>1.17</v>
      </c>
      <c r="E7549">
        <f t="array" ref="E7549">IF(ISLOGICAL(D7549),"",FREQUENCY(IF('Data Transformation'!$B$425:$B$8425='Bin Analysis'!$B7539,'Data Transformation'!$G$425:$G$8425),D7549))</f>
        <v>13</v>
      </c>
      <c r="F7549">
        <f t="shared" si="942"/>
        <v>12</v>
      </c>
      <c r="G7549">
        <f>Weighting!$H$13</f>
        <v>0</v>
      </c>
      <c r="H7549">
        <f t="array" ref="H7549">FREQUENCY(IF('Data Transformation'!$B$4:$B$8425=B7539,'Data Transformation'!$G$4:$G$8425),'Bin Analysis'!$B7549)</f>
        <v>14</v>
      </c>
      <c r="I7549">
        <f t="shared" si="943"/>
        <v>7</v>
      </c>
      <c r="J7549">
        <f t="shared" si="944"/>
        <v>1</v>
      </c>
      <c r="K7549">
        <f>J7549*Weighting!$W$13</f>
        <v>1</v>
      </c>
      <c r="M7549" s="14"/>
    </row>
    <row r="7550" spans="1:25" x14ac:dyDescent="0.45">
      <c r="A7550" s="32">
        <f>IF(Weighting!$P$14&gt;0,B7550,"")</f>
        <v>1.1810731703000001</v>
      </c>
      <c r="B7550">
        <f>Weighting!$C$14</f>
        <v>1.1810731703000001</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14</v>
      </c>
      <c r="I7550">
        <f t="shared" si="943"/>
        <v>0</v>
      </c>
      <c r="J7550">
        <f t="shared" si="944"/>
        <v>0</v>
      </c>
      <c r="K7550">
        <f>J7550*Weighting!$W$14</f>
        <v>0</v>
      </c>
      <c r="M7550" s="14"/>
    </row>
    <row r="7551" spans="1:25" x14ac:dyDescent="0.45">
      <c r="A7551" s="32">
        <f>IF(Weighting!$P$15&gt;0,B7551,"")</f>
        <v>1.2867489670000001</v>
      </c>
      <c r="B7551">
        <f>Weighting!$C$15</f>
        <v>1.2867489670000001</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14</v>
      </c>
      <c r="I7551">
        <f t="shared" si="943"/>
        <v>0</v>
      </c>
      <c r="J7551">
        <f t="shared" si="944"/>
        <v>0</v>
      </c>
      <c r="K7551">
        <f>J7551*Weighting!$W$15</f>
        <v>0</v>
      </c>
      <c r="M7551" s="14"/>
    </row>
    <row r="7552" spans="1:25" x14ac:dyDescent="0.45">
      <c r="A7552" s="32" t="str">
        <f>IF(Weighting!$P$16&gt;0,B7552,"")</f>
        <v/>
      </c>
      <c r="B7552">
        <f>Weighting!$C$16</f>
        <v>1.3924227637000002</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14</v>
      </c>
      <c r="I7552">
        <f t="shared" si="943"/>
        <v>0</v>
      </c>
      <c r="J7552">
        <f t="shared" si="944"/>
        <v>0</v>
      </c>
      <c r="K7552">
        <f>J7552*Weighting!$W$16</f>
        <v>0</v>
      </c>
      <c r="M7552" s="14"/>
    </row>
    <row r="7553" spans="1:25" x14ac:dyDescent="0.45">
      <c r="A7553" s="32" t="str">
        <f>IF(Weighting!$P$17&gt;0,B7553,"")</f>
        <v/>
      </c>
      <c r="B7553">
        <f>Weighting!$C$17</f>
        <v>1.4980975604000002</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14</v>
      </c>
      <c r="I7553">
        <f t="shared" si="943"/>
        <v>0</v>
      </c>
      <c r="J7553">
        <f t="shared" si="944"/>
        <v>0</v>
      </c>
      <c r="K7553">
        <f>J7553*Weighting!$W$17</f>
        <v>0</v>
      </c>
      <c r="M7553" s="14"/>
    </row>
    <row r="7554" spans="1:25" x14ac:dyDescent="0.45">
      <c r="A7554" s="32" t="str">
        <f>IF(Weighting!$P$18&gt;0,B7554,"")</f>
        <v/>
      </c>
      <c r="B7554">
        <f>Weighting!$C$18</f>
        <v>1.6037723571000002</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14</v>
      </c>
      <c r="I7554">
        <f t="shared" si="943"/>
        <v>0</v>
      </c>
      <c r="J7554">
        <f t="shared" si="944"/>
        <v>0</v>
      </c>
      <c r="K7554">
        <f>J7554*Weighting!$W$18</f>
        <v>0</v>
      </c>
      <c r="M7554" s="14"/>
    </row>
    <row r="7555" spans="1:25" x14ac:dyDescent="0.45">
      <c r="A7555" s="32" t="str">
        <f>IF(Weighting!$P$19&gt;0,B7555,"")</f>
        <v/>
      </c>
      <c r="B7555">
        <f>Weighting!$C$19</f>
        <v>1.7094471538000002</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14</v>
      </c>
      <c r="I7555">
        <f t="shared" si="943"/>
        <v>0</v>
      </c>
      <c r="J7555">
        <f t="shared" si="944"/>
        <v>0</v>
      </c>
      <c r="K7555">
        <f>J7555*Weighting!$W$19</f>
        <v>0</v>
      </c>
      <c r="M7555" s="14"/>
    </row>
    <row r="7556" spans="1:25" x14ac:dyDescent="0.45">
      <c r="A7556" s="32" t="str">
        <f>IF(Weighting!$P$20&gt;0,B7556,"")</f>
        <v/>
      </c>
      <c r="B7556">
        <f>Weighting!$C$20</f>
        <v>1.8151219505000002</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14</v>
      </c>
      <c r="I7556">
        <f t="shared" si="943"/>
        <v>0</v>
      </c>
      <c r="J7556">
        <f t="shared" si="944"/>
        <v>0</v>
      </c>
      <c r="K7556">
        <f>J7556*Weighting!$W$20</f>
        <v>0</v>
      </c>
      <c r="M7556" s="14"/>
    </row>
    <row r="7557" spans="1:25" x14ac:dyDescent="0.45">
      <c r="A7557" s="32" t="str">
        <f>IF(Weighting!$P$21&gt;0,B7557,"")</f>
        <v/>
      </c>
      <c r="B7557">
        <f>Weighting!$C$21</f>
        <v>1.9207967472000003</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14</v>
      </c>
      <c r="I7557">
        <f t="shared" si="943"/>
        <v>0</v>
      </c>
      <c r="J7557">
        <f t="shared" si="944"/>
        <v>0</v>
      </c>
      <c r="K7557">
        <f>J7557*Weighting!$W$21</f>
        <v>0</v>
      </c>
      <c r="M7557" s="14"/>
    </row>
    <row r="7558" spans="1:25" x14ac:dyDescent="0.45">
      <c r="A7558" s="32" t="str">
        <f>IF(Weighting!$P$22&gt;0,B7558,"")</f>
        <v/>
      </c>
      <c r="B7558">
        <f>Weighting!$C$22</f>
        <v>2.0264715439000001</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14</v>
      </c>
      <c r="I7558">
        <f t="shared" si="943"/>
        <v>0</v>
      </c>
      <c r="J7558">
        <f t="shared" si="944"/>
        <v>0</v>
      </c>
      <c r="K7558">
        <f>J7558*Weighting!$W$22</f>
        <v>0</v>
      </c>
      <c r="M7558" s="14"/>
    </row>
    <row r="7559" spans="1:25" x14ac:dyDescent="0.45">
      <c r="A7559" s="32" t="str">
        <f>IF(Weighting!$P$23&gt;0,B7559,"")</f>
        <v/>
      </c>
      <c r="B7559">
        <f>Weighting!$C$23</f>
        <v>2.1321463405999999</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14</v>
      </c>
      <c r="I7559">
        <f t="shared" si="943"/>
        <v>0</v>
      </c>
      <c r="J7559">
        <f t="shared" si="944"/>
        <v>0</v>
      </c>
      <c r="K7559">
        <f>J7559*Weighting!$W$23</f>
        <v>0</v>
      </c>
      <c r="M7559" s="14"/>
    </row>
    <row r="7560" spans="1:25" x14ac:dyDescent="0.45">
      <c r="A7560" s="32" t="str">
        <f>IF(Weighting!$P$24&gt;0,B7560,"")</f>
        <v/>
      </c>
      <c r="B7560">
        <f>Weighting!$C$24</f>
        <v>2.2378211372999997</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14</v>
      </c>
      <c r="I7560">
        <f t="shared" si="943"/>
        <v>0</v>
      </c>
      <c r="J7560">
        <f t="shared" si="944"/>
        <v>0</v>
      </c>
      <c r="K7560">
        <f>J7560*Weighting!$W$24</f>
        <v>0</v>
      </c>
      <c r="M7560" s="14"/>
    </row>
    <row r="7561" spans="1:25" x14ac:dyDescent="0.45">
      <c r="A7561" s="32" t="str">
        <f>IF(Weighting!$P$25&gt;0,B7561,"")</f>
        <v/>
      </c>
      <c r="B7561">
        <f>Weighting!$C$25</f>
        <v>2.3434959339999994</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14</v>
      </c>
      <c r="I7561">
        <f t="shared" si="943"/>
        <v>0</v>
      </c>
      <c r="J7561">
        <f t="shared" si="944"/>
        <v>0</v>
      </c>
      <c r="K7561">
        <f>J7561*Weighting!$W$25</f>
        <v>0</v>
      </c>
      <c r="M7561" s="14"/>
    </row>
    <row r="7562" spans="1:25" x14ac:dyDescent="0.45">
      <c r="N7562" s="57"/>
      <c r="O7562"/>
      <c r="P7562"/>
      <c r="Q7562"/>
      <c r="R7562"/>
    </row>
    <row r="7563" spans="1:25" ht="23.15" x14ac:dyDescent="0.6">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17</v>
      </c>
      <c r="N7563" s="27">
        <f>IF('Input and Summary Results'!$J$16="minimum",'Bin Analysis'!X7564/(M7563-1),'Bin Analysis'!Y7563/('Bin Analysis'!M7563-1))</f>
        <v>0</v>
      </c>
      <c r="O7563" s="27">
        <f>IF(M7563=FALSE,NA(),(VLOOKUP(1,C7566:K7585,4,FALSE))/(M7563-1))</f>
        <v>0.9375</v>
      </c>
      <c r="P7563" s="27">
        <f>IF(M7563=FALSE,NA(),SUM(J7566:J7585)/Weighting!$S$5)</f>
        <v>0.5</v>
      </c>
      <c r="Q7563" s="27">
        <f>IF(M7563=FALSE,NA(),SUM(K7566:K7585)/Weighting!$S$6)</f>
        <v>0.47826086956521741</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16</v>
      </c>
      <c r="Y7563" s="2" cm="2">
        <f t="array" ref="Y7563:Y7564">FREQUENCY(IF('Data Transformation'!$B$425:$B$6424='Bin Analysis'!L7563,'Data Transformation'!$G$425:$G$6424),'Data Transformation'!$U$12)</f>
        <v>1</v>
      </c>
    </row>
    <row r="7564" spans="1:25" x14ac:dyDescent="0.45">
      <c r="A7564" s="14" t="s">
        <v>67</v>
      </c>
      <c r="B7564" t="s">
        <v>47</v>
      </c>
      <c r="C7564" t="s">
        <v>5</v>
      </c>
      <c r="D7564" t="s">
        <v>100</v>
      </c>
      <c r="E7564" t="s">
        <v>101</v>
      </c>
      <c r="F7564" t="s">
        <v>102</v>
      </c>
      <c r="G7564" t="s">
        <v>70</v>
      </c>
      <c r="H7564" t="s">
        <v>31</v>
      </c>
      <c r="I7564" t="s">
        <v>32</v>
      </c>
      <c r="J7564" t="s">
        <v>46</v>
      </c>
      <c r="K7564" s="14" t="s">
        <v>45</v>
      </c>
      <c r="M7564" s="14"/>
      <c r="X7564" s="2">
        <v>0</v>
      </c>
      <c r="Y7564" s="2">
        <v>15</v>
      </c>
    </row>
    <row r="7565" spans="1:25" x14ac:dyDescent="0.4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45">
      <c r="A7566" s="32">
        <f>IF(Weighting!$P$6&gt;0,B7566,"")</f>
        <v>0.3356747967</v>
      </c>
      <c r="B7566">
        <f>Weighting!$C$6</f>
        <v>0.3356747967</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45">
      <c r="A7567" s="32">
        <f>IF(Weighting!$P$7&gt;0,B7567,"")</f>
        <v>0.44134959340000002</v>
      </c>
      <c r="B7567">
        <f>Weighting!$C$7</f>
        <v>0.44134959340000002</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0</v>
      </c>
      <c r="I7567">
        <f t="shared" ref="I7567:I7585" si="946">H7567-H7566</f>
        <v>0</v>
      </c>
      <c r="J7567">
        <f>IF(I7567=0,0,1)</f>
        <v>0</v>
      </c>
      <c r="K7567">
        <f>J7567*Weighting!$W$7</f>
        <v>0</v>
      </c>
      <c r="M7567" s="14"/>
    </row>
    <row r="7568" spans="1:25" x14ac:dyDescent="0.45">
      <c r="A7568" s="32">
        <f>IF(Weighting!$P$8&gt;0,B7568,"")</f>
        <v>0.54702439010000004</v>
      </c>
      <c r="B7568">
        <f>Weighting!$C$8</f>
        <v>0.54702439010000004</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0</v>
      </c>
      <c r="I7568">
        <f t="shared" si="946"/>
        <v>0</v>
      </c>
      <c r="J7568">
        <f t="shared" ref="J7568:J7585" si="947">IF(I7568=0,0,1)</f>
        <v>0</v>
      </c>
      <c r="K7568">
        <f>J7568*Weighting!$W$8</f>
        <v>0</v>
      </c>
      <c r="M7568" s="14"/>
    </row>
    <row r="7569" spans="1:13" x14ac:dyDescent="0.45">
      <c r="A7569" s="32">
        <f>IF(Weighting!$P$9&gt;0,B7569,"")</f>
        <v>0.65269918680000005</v>
      </c>
      <c r="B7569" s="50">
        <f>Weighting!$C$9</f>
        <v>0.65269918680000005</v>
      </c>
      <c r="C7569">
        <f>Weighting!$F$9</f>
        <v>0</v>
      </c>
      <c r="D7569" t="b">
        <f>IF(C7569=1,'Data Transformation'!$G$3+0.5*'Data Transformation'!$W$25,IF(C7570=1,D7570-'Data Transformation'!$W$25,FALSE))</f>
        <v>0</v>
      </c>
      <c r="E7569" t="str">
        <f t="array" ref="E7569">IF(ISLOGICAL(D7569),"",FREQUENCY(IF('Data Transformation'!$B$425:$B$8425='Bin Analysis'!$B7563,'Data Transformation'!$G$425:$G$8425),D7569))</f>
        <v/>
      </c>
      <c r="F7569" t="str">
        <f t="shared" si="945"/>
        <v/>
      </c>
      <c r="G7569">
        <f>Weighting!$H$9</f>
        <v>0</v>
      </c>
      <c r="H7569">
        <f t="array" ref="H7569">FREQUENCY(IF('Data Transformation'!$B$4:$B$8425=B7563,'Data Transformation'!$G$4:$G$8425),'Bin Analysis'!$B7569)</f>
        <v>0</v>
      </c>
      <c r="I7569">
        <f t="shared" si="946"/>
        <v>0</v>
      </c>
      <c r="J7569">
        <f t="shared" si="947"/>
        <v>0</v>
      </c>
      <c r="K7569">
        <f>J7569*Weighting!$W$9</f>
        <v>0</v>
      </c>
      <c r="M7569" s="14"/>
    </row>
    <row r="7570" spans="1:13" x14ac:dyDescent="0.45">
      <c r="A7570" s="32">
        <f>IF(Weighting!$P$10&gt;0,B7570,"")</f>
        <v>0.75837398350000007</v>
      </c>
      <c r="B7570">
        <f>Weighting!$C$10</f>
        <v>0.75837398350000007</v>
      </c>
      <c r="C7570">
        <f>Weighting!$F$10</f>
        <v>0</v>
      </c>
      <c r="D7570" t="b">
        <f>IF(C7570=1,'Data Transformation'!$G$3+0.5*'Data Transformation'!$W$25,IF(C7571=1,D7571-'Data Transformation'!$W$25,FALSE))</f>
        <v>0</v>
      </c>
      <c r="E7570" t="str">
        <f t="array" ref="E7570">IF(ISLOGICAL(D7570),"",FREQUENCY(IF('Data Transformation'!$B$425:$B$8425='Bin Analysis'!$B7563,'Data Transformation'!$G$425:$G$8425),D7570))</f>
        <v/>
      </c>
      <c r="F7570" t="str">
        <f t="shared" si="945"/>
        <v/>
      </c>
      <c r="G7570">
        <f>Weighting!$H$10</f>
        <v>0</v>
      </c>
      <c r="H7570">
        <f t="array" ref="H7570">FREQUENCY(IF('Data Transformation'!$B$4:$B$8425=B7563,'Data Transformation'!$G$4:$G$8425),'Bin Analysis'!$B7570)</f>
        <v>1</v>
      </c>
      <c r="I7570">
        <f t="shared" si="946"/>
        <v>1</v>
      </c>
      <c r="J7570">
        <f t="shared" si="947"/>
        <v>1</v>
      </c>
      <c r="K7570">
        <f>J7570*Weighting!$W$10</f>
        <v>3</v>
      </c>
      <c r="M7570" s="14"/>
    </row>
    <row r="7571" spans="1:13" x14ac:dyDescent="0.45">
      <c r="A7571" s="32">
        <f>IF(Weighting!$P$11&gt;0,B7571,"")</f>
        <v>0.86404878020000009</v>
      </c>
      <c r="B7571">
        <f>Weighting!$C$11</f>
        <v>0.86404878020000009</v>
      </c>
      <c r="C7571">
        <f>Weighting!$F$11</f>
        <v>0</v>
      </c>
      <c r="D7571" t="b">
        <f>IF(C7571=1,'Data Transformation'!$G$3+0.5*'Data Transformation'!$W$25,IF(C7572=1,D7572-'Data Transformation'!$W$25,FALSE))</f>
        <v>0</v>
      </c>
      <c r="E7571" t="str">
        <f t="array" ref="E7571">IF(ISLOGICAL(D7571),"",FREQUENCY(IF('Data Transformation'!$B$425:$B$8425='Bin Analysis'!$B7563,'Data Transformation'!$G$425:$G$8425),D7571))</f>
        <v/>
      </c>
      <c r="F7571" t="str">
        <f t="shared" si="945"/>
        <v/>
      </c>
      <c r="G7571">
        <f>Weighting!$H$11</f>
        <v>0</v>
      </c>
      <c r="H7571">
        <f t="array" ref="H7571">FREQUENCY(IF('Data Transformation'!$B$4:$B$8425=B7563,'Data Transformation'!$G$4:$G$8425),'Bin Analysis'!$B7571)</f>
        <v>2</v>
      </c>
      <c r="I7571">
        <f t="shared" si="946"/>
        <v>1</v>
      </c>
      <c r="J7571">
        <f t="shared" si="947"/>
        <v>1</v>
      </c>
      <c r="K7571">
        <f>J7571*Weighting!$W$11</f>
        <v>3</v>
      </c>
      <c r="M7571" s="14"/>
    </row>
    <row r="7572" spans="1:13" x14ac:dyDescent="0.45">
      <c r="A7572" s="32">
        <f>IF(Weighting!$P$12&gt;0,B7572,"")</f>
        <v>0.96972357690000011</v>
      </c>
      <c r="B7572">
        <f>Weighting!$C$12</f>
        <v>0.96972357690000011</v>
      </c>
      <c r="C7572">
        <f>Weighting!$F$12</f>
        <v>0</v>
      </c>
      <c r="D7572">
        <f>IF(C7572=1,'Data Transformation'!$G$3+0.5*'Data Transformation'!$W$25,IF(C7573=1,D7573-'Data Transformation'!$W$25,FALSE))</f>
        <v>0.76999999999999991</v>
      </c>
      <c r="E7572">
        <f t="array" ref="E7572">IF(ISLOGICAL(D7572),"",FREQUENCY(IF('Data Transformation'!$B$425:$B$8425='Bin Analysis'!$B7563,'Data Transformation'!$G$425:$G$8425),D7572))</f>
        <v>1</v>
      </c>
      <c r="F7572" t="e">
        <f t="shared" si="945"/>
        <v>#VALUE!</v>
      </c>
      <c r="G7572">
        <f>Weighting!$H$12</f>
        <v>0</v>
      </c>
      <c r="H7572">
        <f t="array" ref="H7572">FREQUENCY(IF('Data Transformation'!$B$4:$B$8425=B7563,'Data Transformation'!$G$4:$G$8425),'Bin Analysis'!$B7572)</f>
        <v>8</v>
      </c>
      <c r="I7572">
        <f t="shared" si="946"/>
        <v>6</v>
      </c>
      <c r="J7572">
        <f t="shared" si="947"/>
        <v>1</v>
      </c>
      <c r="K7572">
        <f>J7572*Weighting!$W$12</f>
        <v>2</v>
      </c>
      <c r="M7572" s="14"/>
    </row>
    <row r="7573" spans="1:13" x14ac:dyDescent="0.45">
      <c r="A7573" s="32">
        <f>IF(Weighting!$P$13&gt;0,B7573,"")</f>
        <v>1.0753983736000001</v>
      </c>
      <c r="B7573">
        <f>Weighting!$C$13</f>
        <v>1.0753983736000001</v>
      </c>
      <c r="C7573">
        <f>Weighting!$F$13</f>
        <v>1</v>
      </c>
      <c r="D7573">
        <f>IF(C7573=1,'Data Transformation'!$G$3+0.5*'Data Transformation'!$W$25,IF(C7574=1,D7574-'Data Transformation'!$W$25,FALSE))</f>
        <v>1.17</v>
      </c>
      <c r="E7573">
        <f t="array" ref="E7573">IF(ISLOGICAL(D7573),"",FREQUENCY(IF('Data Transformation'!$B$425:$B$8425='Bin Analysis'!$B7563,'Data Transformation'!$G$425:$G$8425),D7573))</f>
        <v>16</v>
      </c>
      <c r="F7573">
        <f t="shared" si="945"/>
        <v>15</v>
      </c>
      <c r="G7573">
        <f>Weighting!$H$13</f>
        <v>0</v>
      </c>
      <c r="H7573">
        <f t="array" ref="H7573">FREQUENCY(IF('Data Transformation'!$B$4:$B$8425=B7563,'Data Transformation'!$G$4:$G$8425),'Bin Analysis'!$B7573)</f>
        <v>15</v>
      </c>
      <c r="I7573">
        <f t="shared" si="946"/>
        <v>7</v>
      </c>
      <c r="J7573">
        <f t="shared" si="947"/>
        <v>1</v>
      </c>
      <c r="K7573">
        <f>J7573*Weighting!$W$13</f>
        <v>1</v>
      </c>
      <c r="M7573" s="14"/>
    </row>
    <row r="7574" spans="1:13" x14ac:dyDescent="0.45">
      <c r="A7574" s="32">
        <f>IF(Weighting!$P$14&gt;0,B7574,"")</f>
        <v>1.1810731703000001</v>
      </c>
      <c r="B7574">
        <f>Weighting!$C$14</f>
        <v>1.1810731703000001</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17</v>
      </c>
      <c r="I7574">
        <f t="shared" si="946"/>
        <v>2</v>
      </c>
      <c r="J7574">
        <f t="shared" si="947"/>
        <v>1</v>
      </c>
      <c r="K7574">
        <f>J7574*Weighting!$W$14</f>
        <v>2</v>
      </c>
      <c r="M7574" s="14"/>
    </row>
    <row r="7575" spans="1:13" x14ac:dyDescent="0.45">
      <c r="A7575" s="32">
        <f>IF(Weighting!$P$15&gt;0,B7575,"")</f>
        <v>1.2867489670000001</v>
      </c>
      <c r="B7575">
        <f>Weighting!$C$15</f>
        <v>1.2867489670000001</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17</v>
      </c>
      <c r="I7575">
        <f t="shared" si="946"/>
        <v>0</v>
      </c>
      <c r="J7575">
        <f t="shared" si="947"/>
        <v>0</v>
      </c>
      <c r="K7575">
        <f>J7575*Weighting!$W$15</f>
        <v>0</v>
      </c>
      <c r="M7575" s="14"/>
    </row>
    <row r="7576" spans="1:13" x14ac:dyDescent="0.45">
      <c r="A7576" s="32" t="str">
        <f>IF(Weighting!$P$16&gt;0,B7576,"")</f>
        <v/>
      </c>
      <c r="B7576">
        <f>Weighting!$C$16</f>
        <v>1.3924227637000002</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17</v>
      </c>
      <c r="I7576">
        <f t="shared" si="946"/>
        <v>0</v>
      </c>
      <c r="J7576">
        <f t="shared" si="947"/>
        <v>0</v>
      </c>
      <c r="K7576">
        <f>J7576*Weighting!$W$16</f>
        <v>0</v>
      </c>
      <c r="M7576" s="14"/>
    </row>
    <row r="7577" spans="1:13" x14ac:dyDescent="0.45">
      <c r="A7577" s="32" t="str">
        <f>IF(Weighting!$P$17&gt;0,B7577,"")</f>
        <v/>
      </c>
      <c r="B7577">
        <f>Weighting!$C$17</f>
        <v>1.4980975604000002</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17</v>
      </c>
      <c r="I7577">
        <f t="shared" si="946"/>
        <v>0</v>
      </c>
      <c r="J7577">
        <f t="shared" si="947"/>
        <v>0</v>
      </c>
      <c r="K7577">
        <f>J7577*Weighting!$W$17</f>
        <v>0</v>
      </c>
      <c r="M7577" s="14"/>
    </row>
    <row r="7578" spans="1:13" x14ac:dyDescent="0.45">
      <c r="A7578" s="32" t="str">
        <f>IF(Weighting!$P$18&gt;0,B7578,"")</f>
        <v/>
      </c>
      <c r="B7578">
        <f>Weighting!$C$18</f>
        <v>1.6037723571000002</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17</v>
      </c>
      <c r="I7578">
        <f t="shared" si="946"/>
        <v>0</v>
      </c>
      <c r="J7578">
        <f t="shared" si="947"/>
        <v>0</v>
      </c>
      <c r="K7578">
        <f>J7578*Weighting!$W$18</f>
        <v>0</v>
      </c>
      <c r="M7578" s="14"/>
    </row>
    <row r="7579" spans="1:13" x14ac:dyDescent="0.45">
      <c r="A7579" s="32" t="str">
        <f>IF(Weighting!$P$19&gt;0,B7579,"")</f>
        <v/>
      </c>
      <c r="B7579">
        <f>Weighting!$C$19</f>
        <v>1.7094471538000002</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17</v>
      </c>
      <c r="I7579">
        <f t="shared" si="946"/>
        <v>0</v>
      </c>
      <c r="J7579">
        <f t="shared" si="947"/>
        <v>0</v>
      </c>
      <c r="K7579">
        <f>J7579*Weighting!$W$19</f>
        <v>0</v>
      </c>
      <c r="M7579" s="14"/>
    </row>
    <row r="7580" spans="1:13" x14ac:dyDescent="0.45">
      <c r="A7580" s="32" t="str">
        <f>IF(Weighting!$P$20&gt;0,B7580,"")</f>
        <v/>
      </c>
      <c r="B7580">
        <f>Weighting!$C$20</f>
        <v>1.8151219505000002</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17</v>
      </c>
      <c r="I7580">
        <f t="shared" si="946"/>
        <v>0</v>
      </c>
      <c r="J7580">
        <f t="shared" si="947"/>
        <v>0</v>
      </c>
      <c r="K7580">
        <f>J7580*Weighting!$W$20</f>
        <v>0</v>
      </c>
      <c r="M7580" s="14"/>
    </row>
    <row r="7581" spans="1:13" x14ac:dyDescent="0.45">
      <c r="A7581" s="32" t="str">
        <f>IF(Weighting!$P$21&gt;0,B7581,"")</f>
        <v/>
      </c>
      <c r="B7581">
        <f>Weighting!$C$21</f>
        <v>1.9207967472000003</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17</v>
      </c>
      <c r="I7581">
        <f t="shared" si="946"/>
        <v>0</v>
      </c>
      <c r="J7581">
        <f t="shared" si="947"/>
        <v>0</v>
      </c>
      <c r="K7581">
        <f>J7581*Weighting!$W$21</f>
        <v>0</v>
      </c>
      <c r="M7581" s="14"/>
    </row>
    <row r="7582" spans="1:13" x14ac:dyDescent="0.45">
      <c r="A7582" s="32" t="str">
        <f>IF(Weighting!$P$22&gt;0,B7582,"")</f>
        <v/>
      </c>
      <c r="B7582">
        <f>Weighting!$C$22</f>
        <v>2.0264715439000001</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17</v>
      </c>
      <c r="I7582">
        <f t="shared" si="946"/>
        <v>0</v>
      </c>
      <c r="J7582">
        <f t="shared" si="947"/>
        <v>0</v>
      </c>
      <c r="K7582">
        <f>J7582*Weighting!$W$22</f>
        <v>0</v>
      </c>
      <c r="M7582" s="14"/>
    </row>
    <row r="7583" spans="1:13" x14ac:dyDescent="0.45">
      <c r="A7583" s="32" t="str">
        <f>IF(Weighting!$P$23&gt;0,B7583,"")</f>
        <v/>
      </c>
      <c r="B7583">
        <f>Weighting!$C$23</f>
        <v>2.1321463405999999</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17</v>
      </c>
      <c r="I7583">
        <f t="shared" si="946"/>
        <v>0</v>
      </c>
      <c r="J7583">
        <f t="shared" si="947"/>
        <v>0</v>
      </c>
      <c r="K7583">
        <f>J7583*Weighting!$W$23</f>
        <v>0</v>
      </c>
      <c r="M7583" s="14"/>
    </row>
    <row r="7584" spans="1:13" x14ac:dyDescent="0.45">
      <c r="A7584" s="32" t="str">
        <f>IF(Weighting!$P$24&gt;0,B7584,"")</f>
        <v/>
      </c>
      <c r="B7584">
        <f>Weighting!$C$24</f>
        <v>2.2378211372999997</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17</v>
      </c>
      <c r="I7584">
        <f t="shared" si="946"/>
        <v>0</v>
      </c>
      <c r="J7584">
        <f t="shared" si="947"/>
        <v>0</v>
      </c>
      <c r="K7584">
        <f>J7584*Weighting!$W$24</f>
        <v>0</v>
      </c>
      <c r="M7584" s="14"/>
    </row>
    <row r="7585" spans="1:25" x14ac:dyDescent="0.45">
      <c r="A7585" s="32" t="str">
        <f>IF(Weighting!$P$25&gt;0,B7585,"")</f>
        <v/>
      </c>
      <c r="B7585">
        <f>Weighting!$C$25</f>
        <v>2.3434959339999994</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17</v>
      </c>
      <c r="I7585">
        <f t="shared" si="946"/>
        <v>0</v>
      </c>
      <c r="J7585">
        <f t="shared" si="947"/>
        <v>0</v>
      </c>
      <c r="K7585">
        <f>J7585*Weighting!$W$25</f>
        <v>0</v>
      </c>
      <c r="M7585" s="14"/>
    </row>
    <row r="7586" spans="1:25" x14ac:dyDescent="0.45">
      <c r="O7586"/>
      <c r="P7586"/>
      <c r="Q7586"/>
      <c r="R7586"/>
    </row>
    <row r="7587" spans="1:25" ht="23.15" x14ac:dyDescent="0.6">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45">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4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45">
      <c r="A7590" s="32">
        <f>IF(Weighting!$P$6&gt;0,B7590,"")</f>
        <v>0.3356747967</v>
      </c>
      <c r="B7590">
        <f>Weighting!$C$6</f>
        <v>0.3356747967</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45">
      <c r="A7591" s="32">
        <f>IF(Weighting!$P$7&gt;0,B7591,"")</f>
        <v>0.44134959340000002</v>
      </c>
      <c r="B7591">
        <f>Weighting!$C$7</f>
        <v>0.44134959340000002</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45">
      <c r="A7592" s="32">
        <f>IF(Weighting!$P$8&gt;0,B7592,"")</f>
        <v>0.54702439010000004</v>
      </c>
      <c r="B7592">
        <f>Weighting!$C$8</f>
        <v>0.54702439010000004</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45">
      <c r="A7593" s="32">
        <f>IF(Weighting!$P$9&gt;0,B7593,"")</f>
        <v>0.65269918680000005</v>
      </c>
      <c r="B7593" s="50">
        <f>Weighting!$C$9</f>
        <v>0.65269918680000005</v>
      </c>
      <c r="C7593">
        <f>Weighting!$F$9</f>
        <v>0</v>
      </c>
      <c r="D7593" t="b">
        <f>IF(C7593=1,'Data Transformation'!$G$3+0.5*'Data Transformation'!$W$25,IF(C7594=1,D7594-'Data Transformation'!$W$25,FALSE))</f>
        <v>0</v>
      </c>
      <c r="E7593" t="str">
        <f t="array" ref="E7593">IF(ISLOGICAL(D7593),"",FREQUENCY(IF('Data Transformation'!$B$425:$B$8425='Bin Analysis'!$B7587,'Data Transformation'!$G$425:$G$8425),D7593))</f>
        <v/>
      </c>
      <c r="F7593" t="str">
        <f t="shared" si="948"/>
        <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45">
      <c r="A7594" s="32">
        <f>IF(Weighting!$P$10&gt;0,B7594,"")</f>
        <v>0.75837398350000007</v>
      </c>
      <c r="B7594">
        <f>Weighting!$C$10</f>
        <v>0.75837398350000007</v>
      </c>
      <c r="C7594">
        <f>Weighting!$F$10</f>
        <v>0</v>
      </c>
      <c r="D7594" t="b">
        <f>IF(C7594=1,'Data Transformation'!$G$3+0.5*'Data Transformation'!$W$25,IF(C7595=1,D7595-'Data Transformation'!$W$25,FALSE))</f>
        <v>0</v>
      </c>
      <c r="E7594" t="str">
        <f t="array" ref="E7594">IF(ISLOGICAL(D7594),"",FREQUENCY(IF('Data Transformation'!$B$425:$B$8425='Bin Analysis'!$B7587,'Data Transformation'!$G$425:$G$8425),D7594))</f>
        <v/>
      </c>
      <c r="F7594" t="str">
        <f t="shared" si="948"/>
        <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45">
      <c r="A7595" s="32">
        <f>IF(Weighting!$P$11&gt;0,B7595,"")</f>
        <v>0.86404878020000009</v>
      </c>
      <c r="B7595">
        <f>Weighting!$C$11</f>
        <v>0.86404878020000009</v>
      </c>
      <c r="C7595">
        <f>Weighting!$F$11</f>
        <v>0</v>
      </c>
      <c r="D7595" t="b">
        <f>IF(C7595=1,'Data Transformation'!$G$3+0.5*'Data Transformation'!$W$25,IF(C7596=1,D7596-'Data Transformation'!$W$25,FALSE))</f>
        <v>0</v>
      </c>
      <c r="E7595" t="str">
        <f t="array" ref="E7595">IF(ISLOGICAL(D7595),"",FREQUENCY(IF('Data Transformation'!$B$425:$B$8425='Bin Analysis'!$B7587,'Data Transformation'!$G$425:$G$8425),D7595))</f>
        <v/>
      </c>
      <c r="F7595" t="str">
        <f t="shared" si="948"/>
        <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45">
      <c r="A7596" s="32">
        <f>IF(Weighting!$P$12&gt;0,B7596,"")</f>
        <v>0.96972357690000011</v>
      </c>
      <c r="B7596">
        <f>Weighting!$C$12</f>
        <v>0.96972357690000011</v>
      </c>
      <c r="C7596">
        <f>Weighting!$F$12</f>
        <v>0</v>
      </c>
      <c r="D7596">
        <f>IF(C7596=1,'Data Transformation'!$G$3+0.5*'Data Transformation'!$W$25,IF(C7597=1,D7597-'Data Transformation'!$W$25,FALSE))</f>
        <v>0.76999999999999991</v>
      </c>
      <c r="E7596">
        <f t="array" ref="E7596">IF(ISLOGICAL(D7596),"",FREQUENCY(IF('Data Transformation'!$B$425:$B$8425='Bin Analysis'!$B7587,'Data Transformation'!$G$425:$G$8425),D7596))</f>
        <v>2001</v>
      </c>
      <c r="F7596" t="e">
        <f t="shared" si="948"/>
        <v>#VALUE!</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45">
      <c r="A7597" s="32">
        <f>IF(Weighting!$P$13&gt;0,B7597,"")</f>
        <v>1.0753983736000001</v>
      </c>
      <c r="B7597">
        <f>Weighting!$C$13</f>
        <v>1.0753983736000001</v>
      </c>
      <c r="C7597">
        <f>Weighting!$F$13</f>
        <v>1</v>
      </c>
      <c r="D7597">
        <f>IF(C7597=1,'Data Transformation'!$G$3+0.5*'Data Transformation'!$W$25,IF(C7598=1,D7598-'Data Transformation'!$W$25,FALSE))</f>
        <v>1.17</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45">
      <c r="A7598" s="32">
        <f>IF(Weighting!$P$14&gt;0,B7598,"")</f>
        <v>1.1810731703000001</v>
      </c>
      <c r="B7598">
        <f>Weighting!$C$14</f>
        <v>1.1810731703000001</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45">
      <c r="A7599" s="32">
        <f>IF(Weighting!$P$15&gt;0,B7599,"")</f>
        <v>1.2867489670000001</v>
      </c>
      <c r="B7599">
        <f>Weighting!$C$15</f>
        <v>1.2867489670000001</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45">
      <c r="A7600" s="32" t="str">
        <f>IF(Weighting!$P$16&gt;0,B7600,"")</f>
        <v/>
      </c>
      <c r="B7600">
        <f>Weighting!$C$16</f>
        <v>1.3924227637000002</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45">
      <c r="A7601" s="32" t="str">
        <f>IF(Weighting!$P$17&gt;0,B7601,"")</f>
        <v/>
      </c>
      <c r="B7601">
        <f>Weighting!$C$17</f>
        <v>1.4980975604000002</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45">
      <c r="A7602" s="32" t="str">
        <f>IF(Weighting!$P$18&gt;0,B7602,"")</f>
        <v/>
      </c>
      <c r="B7602">
        <f>Weighting!$C$18</f>
        <v>1.6037723571000002</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45">
      <c r="A7603" s="32" t="str">
        <f>IF(Weighting!$P$19&gt;0,B7603,"")</f>
        <v/>
      </c>
      <c r="B7603">
        <f>Weighting!$C$19</f>
        <v>1.7094471538000002</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45">
      <c r="A7604" s="32" t="str">
        <f>IF(Weighting!$P$20&gt;0,B7604,"")</f>
        <v/>
      </c>
      <c r="B7604">
        <f>Weighting!$C$20</f>
        <v>1.8151219505000002</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45">
      <c r="A7605" s="32" t="str">
        <f>IF(Weighting!$P$21&gt;0,B7605,"")</f>
        <v/>
      </c>
      <c r="B7605">
        <f>Weighting!$C$21</f>
        <v>1.9207967472000003</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45">
      <c r="A7606" s="32" t="str">
        <f>IF(Weighting!$P$22&gt;0,B7606,"")</f>
        <v/>
      </c>
      <c r="B7606">
        <f>Weighting!$C$22</f>
        <v>2.0264715439000001</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45">
      <c r="A7607" s="32" t="str">
        <f>IF(Weighting!$P$23&gt;0,B7607,"")</f>
        <v/>
      </c>
      <c r="B7607">
        <f>Weighting!$C$23</f>
        <v>2.1321463405999999</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45">
      <c r="A7608" s="32" t="str">
        <f>IF(Weighting!$P$24&gt;0,B7608,"")</f>
        <v/>
      </c>
      <c r="B7608">
        <f>Weighting!$C$24</f>
        <v>2.2378211372999997</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45">
      <c r="A7609" s="32" t="str">
        <f>IF(Weighting!$P$25&gt;0,B7609,"")</f>
        <v/>
      </c>
      <c r="B7609">
        <f>Weighting!$C$25</f>
        <v>2.3434959339999994</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45">
      <c r="O7610"/>
      <c r="P7610"/>
      <c r="Q7610"/>
      <c r="R7610"/>
    </row>
    <row r="7611" spans="1:25" ht="23.15" x14ac:dyDescent="0.6">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45">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4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45">
      <c r="A7614" s="32">
        <f>IF(Weighting!$P$6&gt;0,B7614,"")</f>
        <v>0.3356747967</v>
      </c>
      <c r="B7614">
        <f>Weighting!$C$6</f>
        <v>0.3356747967</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45">
      <c r="A7615" s="32">
        <f>IF(Weighting!$P$7&gt;0,B7615,"")</f>
        <v>0.44134959340000002</v>
      </c>
      <c r="B7615">
        <f>Weighting!$C$7</f>
        <v>0.44134959340000002</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45">
      <c r="A7616" s="32">
        <f>IF(Weighting!$P$8&gt;0,B7616,"")</f>
        <v>0.54702439010000004</v>
      </c>
      <c r="B7616">
        <f>Weighting!$C$8</f>
        <v>0.54702439010000004</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45">
      <c r="A7617" s="32">
        <f>IF(Weighting!$P$9&gt;0,B7617,"")</f>
        <v>0.65269918680000005</v>
      </c>
      <c r="B7617" s="50">
        <f>Weighting!$C$9</f>
        <v>0.65269918680000005</v>
      </c>
      <c r="C7617">
        <f>Weighting!$F$9</f>
        <v>0</v>
      </c>
      <c r="D7617" t="b">
        <f>IF(C7617=1,'Data Transformation'!$G$3+0.5*'Data Transformation'!$W$25,IF(C7618=1,D7618-'Data Transformation'!$W$25,FALSE))</f>
        <v>0</v>
      </c>
      <c r="E7617" t="str">
        <f t="array" ref="E7617">IF(ISLOGICAL(D7617),"",FREQUENCY(IF('Data Transformation'!$B$425:$B$8425='Bin Analysis'!$B7611,'Data Transformation'!$G$425:$G$8425),D7617))</f>
        <v/>
      </c>
      <c r="F7617" t="str">
        <f t="shared" si="951"/>
        <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45">
      <c r="A7618" s="32">
        <f>IF(Weighting!$P$10&gt;0,B7618,"")</f>
        <v>0.75837398350000007</v>
      </c>
      <c r="B7618">
        <f>Weighting!$C$10</f>
        <v>0.75837398350000007</v>
      </c>
      <c r="C7618">
        <f>Weighting!$F$10</f>
        <v>0</v>
      </c>
      <c r="D7618" t="b">
        <f>IF(C7618=1,'Data Transformation'!$G$3+0.5*'Data Transformation'!$W$25,IF(C7619=1,D7619-'Data Transformation'!$W$25,FALSE))</f>
        <v>0</v>
      </c>
      <c r="E7618" t="str">
        <f t="array" ref="E7618">IF(ISLOGICAL(D7618),"",FREQUENCY(IF('Data Transformation'!$B$425:$B$8425='Bin Analysis'!$B7611,'Data Transformation'!$G$425:$G$8425),D7618))</f>
        <v/>
      </c>
      <c r="F7618" t="str">
        <f t="shared" si="951"/>
        <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45">
      <c r="A7619" s="32">
        <f>IF(Weighting!$P$11&gt;0,B7619,"")</f>
        <v>0.86404878020000009</v>
      </c>
      <c r="B7619">
        <f>Weighting!$C$11</f>
        <v>0.86404878020000009</v>
      </c>
      <c r="C7619">
        <f>Weighting!$F$11</f>
        <v>0</v>
      </c>
      <c r="D7619" t="b">
        <f>IF(C7619=1,'Data Transformation'!$G$3+0.5*'Data Transformation'!$W$25,IF(C7620=1,D7620-'Data Transformation'!$W$25,FALSE))</f>
        <v>0</v>
      </c>
      <c r="E7619" t="str">
        <f t="array" ref="E7619">IF(ISLOGICAL(D7619),"",FREQUENCY(IF('Data Transformation'!$B$425:$B$8425='Bin Analysis'!$B7611,'Data Transformation'!$G$425:$G$8425),D7619))</f>
        <v/>
      </c>
      <c r="F7619" t="str">
        <f t="shared" si="951"/>
        <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45">
      <c r="A7620" s="32">
        <f>IF(Weighting!$P$12&gt;0,B7620,"")</f>
        <v>0.96972357690000011</v>
      </c>
      <c r="B7620">
        <f>Weighting!$C$12</f>
        <v>0.96972357690000011</v>
      </c>
      <c r="C7620">
        <f>Weighting!$F$12</f>
        <v>0</v>
      </c>
      <c r="D7620">
        <f>IF(C7620=1,'Data Transformation'!$G$3+0.5*'Data Transformation'!$W$25,IF(C7621=1,D7621-'Data Transformation'!$W$25,FALSE))</f>
        <v>0.76999999999999991</v>
      </c>
      <c r="E7620">
        <f t="array" ref="E7620">IF(ISLOGICAL(D7620),"",FREQUENCY(IF('Data Transformation'!$B$425:$B$8425='Bin Analysis'!$B7611,'Data Transformation'!$G$425:$G$8425),D7620))</f>
        <v>2001</v>
      </c>
      <c r="F7620" t="e">
        <f t="shared" si="951"/>
        <v>#VALUE!</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45">
      <c r="A7621" s="32">
        <f>IF(Weighting!$P$13&gt;0,B7621,"")</f>
        <v>1.0753983736000001</v>
      </c>
      <c r="B7621">
        <f>Weighting!$C$13</f>
        <v>1.0753983736000001</v>
      </c>
      <c r="C7621">
        <f>Weighting!$F$13</f>
        <v>1</v>
      </c>
      <c r="D7621">
        <f>IF(C7621=1,'Data Transformation'!$G$3+0.5*'Data Transformation'!$W$25,IF(C7622=1,D7622-'Data Transformation'!$W$25,FALSE))</f>
        <v>1.17</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45">
      <c r="A7622" s="32">
        <f>IF(Weighting!$P$14&gt;0,B7622,"")</f>
        <v>1.1810731703000001</v>
      </c>
      <c r="B7622">
        <f>Weighting!$C$14</f>
        <v>1.1810731703000001</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45">
      <c r="A7623" s="32">
        <f>IF(Weighting!$P$15&gt;0,B7623,"")</f>
        <v>1.2867489670000001</v>
      </c>
      <c r="B7623">
        <f>Weighting!$C$15</f>
        <v>1.2867489670000001</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45">
      <c r="A7624" s="32" t="str">
        <f>IF(Weighting!$P$16&gt;0,B7624,"")</f>
        <v/>
      </c>
      <c r="B7624">
        <f>Weighting!$C$16</f>
        <v>1.3924227637000002</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45">
      <c r="A7625" s="32" t="str">
        <f>IF(Weighting!$P$17&gt;0,B7625,"")</f>
        <v/>
      </c>
      <c r="B7625">
        <f>Weighting!$C$17</f>
        <v>1.4980975604000002</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45">
      <c r="A7626" s="32" t="str">
        <f>IF(Weighting!$P$18&gt;0,B7626,"")</f>
        <v/>
      </c>
      <c r="B7626">
        <f>Weighting!$C$18</f>
        <v>1.6037723571000002</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45">
      <c r="A7627" s="32" t="str">
        <f>IF(Weighting!$P$19&gt;0,B7627,"")</f>
        <v/>
      </c>
      <c r="B7627">
        <f>Weighting!$C$19</f>
        <v>1.7094471538000002</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45">
      <c r="A7628" s="32" t="str">
        <f>IF(Weighting!$P$20&gt;0,B7628,"")</f>
        <v/>
      </c>
      <c r="B7628">
        <f>Weighting!$C$20</f>
        <v>1.8151219505000002</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45">
      <c r="A7629" s="32" t="str">
        <f>IF(Weighting!$P$21&gt;0,B7629,"")</f>
        <v/>
      </c>
      <c r="B7629">
        <f>Weighting!$C$21</f>
        <v>1.9207967472000003</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45">
      <c r="A7630" s="32" t="str">
        <f>IF(Weighting!$P$22&gt;0,B7630,"")</f>
        <v/>
      </c>
      <c r="B7630">
        <f>Weighting!$C$22</f>
        <v>2.0264715439000001</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45">
      <c r="A7631" s="32" t="str">
        <f>IF(Weighting!$P$23&gt;0,B7631,"")</f>
        <v/>
      </c>
      <c r="B7631">
        <f>Weighting!$C$23</f>
        <v>2.1321463405999999</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45">
      <c r="A7632" s="32" t="str">
        <f>IF(Weighting!$P$24&gt;0,B7632,"")</f>
        <v/>
      </c>
      <c r="B7632">
        <f>Weighting!$C$24</f>
        <v>2.2378211372999997</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45">
      <c r="A7633" s="32" t="str">
        <f>IF(Weighting!$P$25&gt;0,B7633,"")</f>
        <v/>
      </c>
      <c r="B7633">
        <f>Weighting!$C$25</f>
        <v>2.3434959339999994</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45">
      <c r="O7634"/>
      <c r="P7634"/>
      <c r="Q7634"/>
      <c r="R7634"/>
    </row>
    <row r="7635" spans="1:25" ht="23.15" x14ac:dyDescent="0.6">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45">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4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45">
      <c r="A7638" s="32">
        <f>IF(Weighting!$P$6&gt;0,B7638,"")</f>
        <v>0.3356747967</v>
      </c>
      <c r="B7638">
        <f>Weighting!$C$6</f>
        <v>0.3356747967</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45">
      <c r="A7639" s="32">
        <f>IF(Weighting!$P$7&gt;0,B7639,"")</f>
        <v>0.44134959340000002</v>
      </c>
      <c r="B7639">
        <f>Weighting!$C$7</f>
        <v>0.44134959340000002</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45">
      <c r="A7640" s="32">
        <f>IF(Weighting!$P$8&gt;0,B7640,"")</f>
        <v>0.54702439010000004</v>
      </c>
      <c r="B7640">
        <f>Weighting!$C$8</f>
        <v>0.54702439010000004</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45">
      <c r="A7641" s="32">
        <f>IF(Weighting!$P$9&gt;0,B7641,"")</f>
        <v>0.65269918680000005</v>
      </c>
      <c r="B7641" s="50">
        <f>Weighting!$C$9</f>
        <v>0.65269918680000005</v>
      </c>
      <c r="C7641">
        <f>Weighting!$F$9</f>
        <v>0</v>
      </c>
      <c r="D7641" t="b">
        <f>IF(C7641=1,'Data Transformation'!$G$3+0.5*'Data Transformation'!$W$25,IF(C7642=1,D7642-'Data Transformation'!$W$25,FALSE))</f>
        <v>0</v>
      </c>
      <c r="E7641" t="str">
        <f t="array" ref="E7641">IF(ISLOGICAL(D7641),"",FREQUENCY(IF('Data Transformation'!$B$425:$B$8425='Bin Analysis'!$B7635,'Data Transformation'!$G$425:$G$8425),D7641))</f>
        <v/>
      </c>
      <c r="F7641" t="str">
        <f t="shared" si="954"/>
        <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45">
      <c r="A7642" s="32">
        <f>IF(Weighting!$P$10&gt;0,B7642,"")</f>
        <v>0.75837398350000007</v>
      </c>
      <c r="B7642">
        <f>Weighting!$C$10</f>
        <v>0.75837398350000007</v>
      </c>
      <c r="C7642">
        <f>Weighting!$F$10</f>
        <v>0</v>
      </c>
      <c r="D7642" t="b">
        <f>IF(C7642=1,'Data Transformation'!$G$3+0.5*'Data Transformation'!$W$25,IF(C7643=1,D7643-'Data Transformation'!$W$25,FALSE))</f>
        <v>0</v>
      </c>
      <c r="E7642" t="str">
        <f t="array" ref="E7642">IF(ISLOGICAL(D7642),"",FREQUENCY(IF('Data Transformation'!$B$425:$B$8425='Bin Analysis'!$B7635,'Data Transformation'!$G$425:$G$8425),D7642))</f>
        <v/>
      </c>
      <c r="F7642" t="str">
        <f t="shared" si="954"/>
        <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45">
      <c r="A7643" s="32">
        <f>IF(Weighting!$P$11&gt;0,B7643,"")</f>
        <v>0.86404878020000009</v>
      </c>
      <c r="B7643">
        <f>Weighting!$C$11</f>
        <v>0.86404878020000009</v>
      </c>
      <c r="C7643">
        <f>Weighting!$F$11</f>
        <v>0</v>
      </c>
      <c r="D7643" t="b">
        <f>IF(C7643=1,'Data Transformation'!$G$3+0.5*'Data Transformation'!$W$25,IF(C7644=1,D7644-'Data Transformation'!$W$25,FALSE))</f>
        <v>0</v>
      </c>
      <c r="E7643" t="str">
        <f t="array" ref="E7643">IF(ISLOGICAL(D7643),"",FREQUENCY(IF('Data Transformation'!$B$425:$B$8425='Bin Analysis'!$B7635,'Data Transformation'!$G$425:$G$8425),D7643))</f>
        <v/>
      </c>
      <c r="F7643" t="str">
        <f t="shared" si="954"/>
        <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45">
      <c r="A7644" s="32">
        <f>IF(Weighting!$P$12&gt;0,B7644,"")</f>
        <v>0.96972357690000011</v>
      </c>
      <c r="B7644">
        <f>Weighting!$C$12</f>
        <v>0.96972357690000011</v>
      </c>
      <c r="C7644">
        <f>Weighting!$F$12</f>
        <v>0</v>
      </c>
      <c r="D7644">
        <f>IF(C7644=1,'Data Transformation'!$G$3+0.5*'Data Transformation'!$W$25,IF(C7645=1,D7645-'Data Transformation'!$W$25,FALSE))</f>
        <v>0.76999999999999991</v>
      </c>
      <c r="E7644">
        <f t="array" ref="E7644">IF(ISLOGICAL(D7644),"",FREQUENCY(IF('Data Transformation'!$B$425:$B$8425='Bin Analysis'!$B7635,'Data Transformation'!$G$425:$G$8425),D7644))</f>
        <v>2001</v>
      </c>
      <c r="F7644" t="e">
        <f t="shared" si="954"/>
        <v>#VALUE!</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45">
      <c r="A7645" s="32">
        <f>IF(Weighting!$P$13&gt;0,B7645,"")</f>
        <v>1.0753983736000001</v>
      </c>
      <c r="B7645">
        <f>Weighting!$C$13</f>
        <v>1.0753983736000001</v>
      </c>
      <c r="C7645">
        <f>Weighting!$F$13</f>
        <v>1</v>
      </c>
      <c r="D7645">
        <f>IF(C7645=1,'Data Transformation'!$G$3+0.5*'Data Transformation'!$W$25,IF(C7646=1,D7646-'Data Transformation'!$W$25,FALSE))</f>
        <v>1.17</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45">
      <c r="A7646" s="32">
        <f>IF(Weighting!$P$14&gt;0,B7646,"")</f>
        <v>1.1810731703000001</v>
      </c>
      <c r="B7646">
        <f>Weighting!$C$14</f>
        <v>1.1810731703000001</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45">
      <c r="A7647" s="32">
        <f>IF(Weighting!$P$15&gt;0,B7647,"")</f>
        <v>1.2867489670000001</v>
      </c>
      <c r="B7647">
        <f>Weighting!$C$15</f>
        <v>1.2867489670000001</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45">
      <c r="A7648" s="32" t="str">
        <f>IF(Weighting!$P$16&gt;0,B7648,"")</f>
        <v/>
      </c>
      <c r="B7648">
        <f>Weighting!$C$16</f>
        <v>1.3924227637000002</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45">
      <c r="A7649" s="32" t="str">
        <f>IF(Weighting!$P$17&gt;0,B7649,"")</f>
        <v/>
      </c>
      <c r="B7649">
        <f>Weighting!$C$17</f>
        <v>1.4980975604000002</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45">
      <c r="A7650" s="32" t="str">
        <f>IF(Weighting!$P$18&gt;0,B7650,"")</f>
        <v/>
      </c>
      <c r="B7650">
        <f>Weighting!$C$18</f>
        <v>1.6037723571000002</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45">
      <c r="A7651" s="32" t="str">
        <f>IF(Weighting!$P$19&gt;0,B7651,"")</f>
        <v/>
      </c>
      <c r="B7651">
        <f>Weighting!$C$19</f>
        <v>1.7094471538000002</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45">
      <c r="A7652" s="32" t="str">
        <f>IF(Weighting!$P$20&gt;0,B7652,"")</f>
        <v/>
      </c>
      <c r="B7652">
        <f>Weighting!$C$20</f>
        <v>1.8151219505000002</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45">
      <c r="A7653" s="32" t="str">
        <f>IF(Weighting!$P$21&gt;0,B7653,"")</f>
        <v/>
      </c>
      <c r="B7653">
        <f>Weighting!$C$21</f>
        <v>1.9207967472000003</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45">
      <c r="A7654" s="32" t="str">
        <f>IF(Weighting!$P$22&gt;0,B7654,"")</f>
        <v/>
      </c>
      <c r="B7654">
        <f>Weighting!$C$22</f>
        <v>2.0264715439000001</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45">
      <c r="A7655" s="32" t="str">
        <f>IF(Weighting!$P$23&gt;0,B7655,"")</f>
        <v/>
      </c>
      <c r="B7655">
        <f>Weighting!$C$23</f>
        <v>2.1321463405999999</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45">
      <c r="A7656" s="32" t="str">
        <f>IF(Weighting!$P$24&gt;0,B7656,"")</f>
        <v/>
      </c>
      <c r="B7656">
        <f>Weighting!$C$24</f>
        <v>2.2378211372999997</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45">
      <c r="A7657" s="32" t="str">
        <f>IF(Weighting!$P$25&gt;0,B7657,"")</f>
        <v/>
      </c>
      <c r="B7657">
        <f>Weighting!$C$25</f>
        <v>2.3434959339999994</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45">
      <c r="O7658"/>
      <c r="P7658"/>
      <c r="Q7658"/>
      <c r="R7658"/>
    </row>
    <row r="7659" spans="1:25" ht="23.15" x14ac:dyDescent="0.6">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45">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4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45">
      <c r="A7662" s="32">
        <f>IF(Weighting!$P$6&gt;0,B7662,"")</f>
        <v>0.3356747967</v>
      </c>
      <c r="B7662">
        <f>Weighting!$C$6</f>
        <v>0.3356747967</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45">
      <c r="A7663" s="32">
        <f>IF(Weighting!$P$7&gt;0,B7663,"")</f>
        <v>0.44134959340000002</v>
      </c>
      <c r="B7663">
        <f>Weighting!$C$7</f>
        <v>0.44134959340000002</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45">
      <c r="A7664" s="32">
        <f>IF(Weighting!$P$8&gt;0,B7664,"")</f>
        <v>0.54702439010000004</v>
      </c>
      <c r="B7664">
        <f>Weighting!$C$8</f>
        <v>0.54702439010000004</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45">
      <c r="A7665" s="32">
        <f>IF(Weighting!$P$9&gt;0,B7665,"")</f>
        <v>0.65269918680000005</v>
      </c>
      <c r="B7665" s="50">
        <f>Weighting!$C$9</f>
        <v>0.65269918680000005</v>
      </c>
      <c r="C7665">
        <f>Weighting!$F$9</f>
        <v>0</v>
      </c>
      <c r="D7665" t="b">
        <f>IF(C7665=1,'Data Transformation'!$G$3+0.5*'Data Transformation'!$W$25,IF(C7666=1,D7666-'Data Transformation'!$W$25,FALSE))</f>
        <v>0</v>
      </c>
      <c r="E7665" t="str">
        <f t="array" ref="E7665">IF(ISLOGICAL(D7665),"",FREQUENCY(IF('Data Transformation'!$B$425:$B$8425='Bin Analysis'!$B7659,'Data Transformation'!$G$425:$G$8425),D7665))</f>
        <v/>
      </c>
      <c r="F7665" t="str">
        <f t="shared" si="957"/>
        <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45">
      <c r="A7666" s="32">
        <f>IF(Weighting!$P$10&gt;0,B7666,"")</f>
        <v>0.75837398350000007</v>
      </c>
      <c r="B7666">
        <f>Weighting!$C$10</f>
        <v>0.75837398350000007</v>
      </c>
      <c r="C7666">
        <f>Weighting!$F$10</f>
        <v>0</v>
      </c>
      <c r="D7666" t="b">
        <f>IF(C7666=1,'Data Transformation'!$G$3+0.5*'Data Transformation'!$W$25,IF(C7667=1,D7667-'Data Transformation'!$W$25,FALSE))</f>
        <v>0</v>
      </c>
      <c r="E7666" t="str">
        <f t="array" ref="E7666">IF(ISLOGICAL(D7666),"",FREQUENCY(IF('Data Transformation'!$B$425:$B$8425='Bin Analysis'!$B7659,'Data Transformation'!$G$425:$G$8425),D7666))</f>
        <v/>
      </c>
      <c r="F7666" t="str">
        <f t="shared" si="957"/>
        <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45">
      <c r="A7667" s="32">
        <f>IF(Weighting!$P$11&gt;0,B7667,"")</f>
        <v>0.86404878020000009</v>
      </c>
      <c r="B7667">
        <f>Weighting!$C$11</f>
        <v>0.86404878020000009</v>
      </c>
      <c r="C7667">
        <f>Weighting!$F$11</f>
        <v>0</v>
      </c>
      <c r="D7667" t="b">
        <f>IF(C7667=1,'Data Transformation'!$G$3+0.5*'Data Transformation'!$W$25,IF(C7668=1,D7668-'Data Transformation'!$W$25,FALSE))</f>
        <v>0</v>
      </c>
      <c r="E7667" t="str">
        <f t="array" ref="E7667">IF(ISLOGICAL(D7667),"",FREQUENCY(IF('Data Transformation'!$B$425:$B$8425='Bin Analysis'!$B7659,'Data Transformation'!$G$425:$G$8425),D7667))</f>
        <v/>
      </c>
      <c r="F7667" t="str">
        <f t="shared" si="957"/>
        <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45">
      <c r="A7668" s="32">
        <f>IF(Weighting!$P$12&gt;0,B7668,"")</f>
        <v>0.96972357690000011</v>
      </c>
      <c r="B7668">
        <f>Weighting!$C$12</f>
        <v>0.96972357690000011</v>
      </c>
      <c r="C7668">
        <f>Weighting!$F$12</f>
        <v>0</v>
      </c>
      <c r="D7668">
        <f>IF(C7668=1,'Data Transformation'!$G$3+0.5*'Data Transformation'!$W$25,IF(C7669=1,D7669-'Data Transformation'!$W$25,FALSE))</f>
        <v>0.76999999999999991</v>
      </c>
      <c r="E7668">
        <f t="array" ref="E7668">IF(ISLOGICAL(D7668),"",FREQUENCY(IF('Data Transformation'!$B$425:$B$8425='Bin Analysis'!$B7659,'Data Transformation'!$G$425:$G$8425),D7668))</f>
        <v>2001</v>
      </c>
      <c r="F7668" t="e">
        <f t="shared" si="957"/>
        <v>#VALUE!</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45">
      <c r="A7669" s="32">
        <f>IF(Weighting!$P$13&gt;0,B7669,"")</f>
        <v>1.0753983736000001</v>
      </c>
      <c r="B7669">
        <f>Weighting!$C$13</f>
        <v>1.0753983736000001</v>
      </c>
      <c r="C7669">
        <f>Weighting!$F$13</f>
        <v>1</v>
      </c>
      <c r="D7669">
        <f>IF(C7669=1,'Data Transformation'!$G$3+0.5*'Data Transformation'!$W$25,IF(C7670=1,D7670-'Data Transformation'!$W$25,FALSE))</f>
        <v>1.17</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45">
      <c r="A7670" s="32">
        <f>IF(Weighting!$P$14&gt;0,B7670,"")</f>
        <v>1.1810731703000001</v>
      </c>
      <c r="B7670">
        <f>Weighting!$C$14</f>
        <v>1.1810731703000001</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45">
      <c r="A7671" s="32">
        <f>IF(Weighting!$P$15&gt;0,B7671,"")</f>
        <v>1.2867489670000001</v>
      </c>
      <c r="B7671">
        <f>Weighting!$C$15</f>
        <v>1.2867489670000001</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45">
      <c r="A7672" s="32" t="str">
        <f>IF(Weighting!$P$16&gt;0,B7672,"")</f>
        <v/>
      </c>
      <c r="B7672">
        <f>Weighting!$C$16</f>
        <v>1.3924227637000002</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45">
      <c r="A7673" s="32" t="str">
        <f>IF(Weighting!$P$17&gt;0,B7673,"")</f>
        <v/>
      </c>
      <c r="B7673">
        <f>Weighting!$C$17</f>
        <v>1.4980975604000002</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45">
      <c r="A7674" s="32" t="str">
        <f>IF(Weighting!$P$18&gt;0,B7674,"")</f>
        <v/>
      </c>
      <c r="B7674">
        <f>Weighting!$C$18</f>
        <v>1.6037723571000002</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45">
      <c r="A7675" s="32" t="str">
        <f>IF(Weighting!$P$19&gt;0,B7675,"")</f>
        <v/>
      </c>
      <c r="B7675">
        <f>Weighting!$C$19</f>
        <v>1.7094471538000002</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45">
      <c r="A7676" s="32" t="str">
        <f>IF(Weighting!$P$20&gt;0,B7676,"")</f>
        <v/>
      </c>
      <c r="B7676">
        <f>Weighting!$C$20</f>
        <v>1.8151219505000002</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45">
      <c r="A7677" s="32" t="str">
        <f>IF(Weighting!$P$21&gt;0,B7677,"")</f>
        <v/>
      </c>
      <c r="B7677">
        <f>Weighting!$C$21</f>
        <v>1.9207967472000003</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45">
      <c r="A7678" s="32" t="str">
        <f>IF(Weighting!$P$22&gt;0,B7678,"")</f>
        <v/>
      </c>
      <c r="B7678">
        <f>Weighting!$C$22</f>
        <v>2.0264715439000001</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45">
      <c r="A7679" s="32" t="str">
        <f>IF(Weighting!$P$23&gt;0,B7679,"")</f>
        <v/>
      </c>
      <c r="B7679">
        <f>Weighting!$C$23</f>
        <v>2.1321463405999999</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45">
      <c r="A7680" s="32" t="str">
        <f>IF(Weighting!$P$24&gt;0,B7680,"")</f>
        <v/>
      </c>
      <c r="B7680">
        <f>Weighting!$C$24</f>
        <v>2.2378211372999997</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45">
      <c r="A7681" s="32" t="str">
        <f>IF(Weighting!$P$25&gt;0,B7681,"")</f>
        <v/>
      </c>
      <c r="B7681">
        <f>Weighting!$C$25</f>
        <v>2.3434959339999994</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45">
      <c r="N7682" s="57"/>
      <c r="O7682"/>
      <c r="P7682"/>
      <c r="Q7682"/>
      <c r="R7682"/>
    </row>
    <row r="7683" spans="1:25" ht="23.15" x14ac:dyDescent="0.6">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45">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4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45">
      <c r="A7686" s="32">
        <f>IF(Weighting!$P$6&gt;0,B7686,"")</f>
        <v>0.3356747967</v>
      </c>
      <c r="B7686">
        <f>Weighting!$C$6</f>
        <v>0.3356747967</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45">
      <c r="A7687" s="32">
        <f>IF(Weighting!$P$7&gt;0,B7687,"")</f>
        <v>0.44134959340000002</v>
      </c>
      <c r="B7687">
        <f>Weighting!$C$7</f>
        <v>0.44134959340000002</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45">
      <c r="A7688" s="32">
        <f>IF(Weighting!$P$8&gt;0,B7688,"")</f>
        <v>0.54702439010000004</v>
      </c>
      <c r="B7688">
        <f>Weighting!$C$8</f>
        <v>0.54702439010000004</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45">
      <c r="A7689" s="32">
        <f>IF(Weighting!$P$9&gt;0,B7689,"")</f>
        <v>0.65269918680000005</v>
      </c>
      <c r="B7689" s="50">
        <f>Weighting!$C$9</f>
        <v>0.65269918680000005</v>
      </c>
      <c r="C7689">
        <f>Weighting!$F$9</f>
        <v>0</v>
      </c>
      <c r="D7689" t="b">
        <f>IF(C7689=1,'Data Transformation'!$G$3+0.5*'Data Transformation'!$W$25,IF(C7690=1,D7690-'Data Transformation'!$W$25,FALSE))</f>
        <v>0</v>
      </c>
      <c r="E7689" t="str">
        <f t="array" ref="E7689">IF(ISLOGICAL(D7689),"",FREQUENCY(IF('Data Transformation'!$B$425:$B$8425='Bin Analysis'!$B7683,'Data Transformation'!$G$425:$G$8425),D7689))</f>
        <v/>
      </c>
      <c r="F7689" t="str">
        <f t="shared" si="960"/>
        <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45">
      <c r="A7690" s="32">
        <f>IF(Weighting!$P$10&gt;0,B7690,"")</f>
        <v>0.75837398350000007</v>
      </c>
      <c r="B7690">
        <f>Weighting!$C$10</f>
        <v>0.75837398350000007</v>
      </c>
      <c r="C7690">
        <f>Weighting!$F$10</f>
        <v>0</v>
      </c>
      <c r="D7690" t="b">
        <f>IF(C7690=1,'Data Transformation'!$G$3+0.5*'Data Transformation'!$W$25,IF(C7691=1,D7691-'Data Transformation'!$W$25,FALSE))</f>
        <v>0</v>
      </c>
      <c r="E7690" t="str">
        <f t="array" ref="E7690">IF(ISLOGICAL(D7690),"",FREQUENCY(IF('Data Transformation'!$B$425:$B$8425='Bin Analysis'!$B7683,'Data Transformation'!$G$425:$G$8425),D7690))</f>
        <v/>
      </c>
      <c r="F7690" t="str">
        <f t="shared" si="960"/>
        <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45">
      <c r="A7691" s="32">
        <f>IF(Weighting!$P$11&gt;0,B7691,"")</f>
        <v>0.86404878020000009</v>
      </c>
      <c r="B7691">
        <f>Weighting!$C$11</f>
        <v>0.86404878020000009</v>
      </c>
      <c r="C7691">
        <f>Weighting!$F$11</f>
        <v>0</v>
      </c>
      <c r="D7691" t="b">
        <f>IF(C7691=1,'Data Transformation'!$G$3+0.5*'Data Transformation'!$W$25,IF(C7692=1,D7692-'Data Transformation'!$W$25,FALSE))</f>
        <v>0</v>
      </c>
      <c r="E7691" t="str">
        <f t="array" ref="E7691">IF(ISLOGICAL(D7691),"",FREQUENCY(IF('Data Transformation'!$B$425:$B$8425='Bin Analysis'!$B7683,'Data Transformation'!$G$425:$G$8425),D7691))</f>
        <v/>
      </c>
      <c r="F7691" t="str">
        <f t="shared" si="960"/>
        <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45">
      <c r="A7692" s="32">
        <f>IF(Weighting!$P$12&gt;0,B7692,"")</f>
        <v>0.96972357690000011</v>
      </c>
      <c r="B7692">
        <f>Weighting!$C$12</f>
        <v>0.96972357690000011</v>
      </c>
      <c r="C7692">
        <f>Weighting!$F$12</f>
        <v>0</v>
      </c>
      <c r="D7692">
        <f>IF(C7692=1,'Data Transformation'!$G$3+0.5*'Data Transformation'!$W$25,IF(C7693=1,D7693-'Data Transformation'!$W$25,FALSE))</f>
        <v>0.76999999999999991</v>
      </c>
      <c r="E7692">
        <f t="array" ref="E7692">IF(ISLOGICAL(D7692),"",FREQUENCY(IF('Data Transformation'!$B$425:$B$8425='Bin Analysis'!$B7683,'Data Transformation'!$G$425:$G$8425),D7692))</f>
        <v>2001</v>
      </c>
      <c r="F7692" t="e">
        <f t="shared" si="960"/>
        <v>#VALUE!</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45">
      <c r="A7693" s="32">
        <f>IF(Weighting!$P$13&gt;0,B7693,"")</f>
        <v>1.0753983736000001</v>
      </c>
      <c r="B7693">
        <f>Weighting!$C$13</f>
        <v>1.0753983736000001</v>
      </c>
      <c r="C7693">
        <f>Weighting!$F$13</f>
        <v>1</v>
      </c>
      <c r="D7693">
        <f>IF(C7693=1,'Data Transformation'!$G$3+0.5*'Data Transformation'!$W$25,IF(C7694=1,D7694-'Data Transformation'!$W$25,FALSE))</f>
        <v>1.17</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45">
      <c r="A7694" s="32">
        <f>IF(Weighting!$P$14&gt;0,B7694,"")</f>
        <v>1.1810731703000001</v>
      </c>
      <c r="B7694">
        <f>Weighting!$C$14</f>
        <v>1.1810731703000001</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45">
      <c r="A7695" s="32">
        <f>IF(Weighting!$P$15&gt;0,B7695,"")</f>
        <v>1.2867489670000001</v>
      </c>
      <c r="B7695">
        <f>Weighting!$C$15</f>
        <v>1.2867489670000001</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45">
      <c r="A7696" s="32" t="str">
        <f>IF(Weighting!$P$16&gt;0,B7696,"")</f>
        <v/>
      </c>
      <c r="B7696">
        <f>Weighting!$C$16</f>
        <v>1.3924227637000002</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45">
      <c r="A7697" s="32" t="str">
        <f>IF(Weighting!$P$17&gt;0,B7697,"")</f>
        <v/>
      </c>
      <c r="B7697">
        <f>Weighting!$C$17</f>
        <v>1.4980975604000002</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45">
      <c r="A7698" s="32" t="str">
        <f>IF(Weighting!$P$18&gt;0,B7698,"")</f>
        <v/>
      </c>
      <c r="B7698">
        <f>Weighting!$C$18</f>
        <v>1.6037723571000002</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45">
      <c r="A7699" s="32" t="str">
        <f>IF(Weighting!$P$19&gt;0,B7699,"")</f>
        <v/>
      </c>
      <c r="B7699">
        <f>Weighting!$C$19</f>
        <v>1.7094471538000002</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45">
      <c r="A7700" s="32" t="str">
        <f>IF(Weighting!$P$20&gt;0,B7700,"")</f>
        <v/>
      </c>
      <c r="B7700">
        <f>Weighting!$C$20</f>
        <v>1.8151219505000002</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45">
      <c r="A7701" s="32" t="str">
        <f>IF(Weighting!$P$21&gt;0,B7701,"")</f>
        <v/>
      </c>
      <c r="B7701">
        <f>Weighting!$C$21</f>
        <v>1.9207967472000003</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45">
      <c r="A7702" s="32" t="str">
        <f>IF(Weighting!$P$22&gt;0,B7702,"")</f>
        <v/>
      </c>
      <c r="B7702">
        <f>Weighting!$C$22</f>
        <v>2.0264715439000001</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45">
      <c r="A7703" s="32" t="str">
        <f>IF(Weighting!$P$23&gt;0,B7703,"")</f>
        <v/>
      </c>
      <c r="B7703">
        <f>Weighting!$C$23</f>
        <v>2.1321463405999999</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45">
      <c r="A7704" s="32" t="str">
        <f>IF(Weighting!$P$24&gt;0,B7704,"")</f>
        <v/>
      </c>
      <c r="B7704">
        <f>Weighting!$C$24</f>
        <v>2.2378211372999997</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45">
      <c r="A7705" s="32" t="str">
        <f>IF(Weighting!$P$25&gt;0,B7705,"")</f>
        <v/>
      </c>
      <c r="B7705">
        <f>Weighting!$C$25</f>
        <v>2.3434959339999994</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45">
      <c r="O7706"/>
      <c r="P7706"/>
      <c r="Q7706"/>
      <c r="R7706"/>
    </row>
    <row r="7707" spans="1:25" ht="23.15" x14ac:dyDescent="0.6">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45">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4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45">
      <c r="A7710" s="32">
        <f>IF(Weighting!$P$6&gt;0,B7710,"")</f>
        <v>0.3356747967</v>
      </c>
      <c r="B7710">
        <f>Weighting!$C$6</f>
        <v>0.3356747967</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45">
      <c r="A7711" s="32">
        <f>IF(Weighting!$P$7&gt;0,B7711,"")</f>
        <v>0.44134959340000002</v>
      </c>
      <c r="B7711">
        <f>Weighting!$C$7</f>
        <v>0.44134959340000002</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45">
      <c r="A7712" s="32">
        <f>IF(Weighting!$P$8&gt;0,B7712,"")</f>
        <v>0.54702439010000004</v>
      </c>
      <c r="B7712">
        <f>Weighting!$C$8</f>
        <v>0.54702439010000004</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45">
      <c r="A7713" s="32">
        <f>IF(Weighting!$P$9&gt;0,B7713,"")</f>
        <v>0.65269918680000005</v>
      </c>
      <c r="B7713" s="50">
        <f>Weighting!$C$9</f>
        <v>0.65269918680000005</v>
      </c>
      <c r="C7713">
        <f>Weighting!$F$9</f>
        <v>0</v>
      </c>
      <c r="D7713" t="b">
        <f>IF(C7713=1,'Data Transformation'!$G$3+0.5*'Data Transformation'!$W$25,IF(C7714=1,D7714-'Data Transformation'!$W$25,FALSE))</f>
        <v>0</v>
      </c>
      <c r="E7713" t="str">
        <f t="array" ref="E7713">IF(ISLOGICAL(D7713),"",FREQUENCY(IF('Data Transformation'!$B$425:$B$8425='Bin Analysis'!$B7707,'Data Transformation'!$G$425:$G$8425),D7713))</f>
        <v/>
      </c>
      <c r="F7713" t="str">
        <f t="shared" si="963"/>
        <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45">
      <c r="A7714" s="32">
        <f>IF(Weighting!$P$10&gt;0,B7714,"")</f>
        <v>0.75837398350000007</v>
      </c>
      <c r="B7714">
        <f>Weighting!$C$10</f>
        <v>0.75837398350000007</v>
      </c>
      <c r="C7714">
        <f>Weighting!$F$10</f>
        <v>0</v>
      </c>
      <c r="D7714" t="b">
        <f>IF(C7714=1,'Data Transformation'!$G$3+0.5*'Data Transformation'!$W$25,IF(C7715=1,D7715-'Data Transformation'!$W$25,FALSE))</f>
        <v>0</v>
      </c>
      <c r="E7714" t="str">
        <f t="array" ref="E7714">IF(ISLOGICAL(D7714),"",FREQUENCY(IF('Data Transformation'!$B$425:$B$8425='Bin Analysis'!$B7707,'Data Transformation'!$G$425:$G$8425),D7714))</f>
        <v/>
      </c>
      <c r="F7714" t="str">
        <f t="shared" si="963"/>
        <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45">
      <c r="A7715" s="32">
        <f>IF(Weighting!$P$11&gt;0,B7715,"")</f>
        <v>0.86404878020000009</v>
      </c>
      <c r="B7715">
        <f>Weighting!$C$11</f>
        <v>0.86404878020000009</v>
      </c>
      <c r="C7715">
        <f>Weighting!$F$11</f>
        <v>0</v>
      </c>
      <c r="D7715" t="b">
        <f>IF(C7715=1,'Data Transformation'!$G$3+0.5*'Data Transformation'!$W$25,IF(C7716=1,D7716-'Data Transformation'!$W$25,FALSE))</f>
        <v>0</v>
      </c>
      <c r="E7715" t="str">
        <f t="array" ref="E7715">IF(ISLOGICAL(D7715),"",FREQUENCY(IF('Data Transformation'!$B$425:$B$8425='Bin Analysis'!$B7707,'Data Transformation'!$G$425:$G$8425),D7715))</f>
        <v/>
      </c>
      <c r="F7715" t="str">
        <f t="shared" si="963"/>
        <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45">
      <c r="A7716" s="32">
        <f>IF(Weighting!$P$12&gt;0,B7716,"")</f>
        <v>0.96972357690000011</v>
      </c>
      <c r="B7716">
        <f>Weighting!$C$12</f>
        <v>0.96972357690000011</v>
      </c>
      <c r="C7716">
        <f>Weighting!$F$12</f>
        <v>0</v>
      </c>
      <c r="D7716">
        <f>IF(C7716=1,'Data Transformation'!$G$3+0.5*'Data Transformation'!$W$25,IF(C7717=1,D7717-'Data Transformation'!$W$25,FALSE))</f>
        <v>0.76999999999999991</v>
      </c>
      <c r="E7716">
        <f t="array" ref="E7716">IF(ISLOGICAL(D7716),"",FREQUENCY(IF('Data Transformation'!$B$425:$B$8425='Bin Analysis'!$B7707,'Data Transformation'!$G$425:$G$8425),D7716))</f>
        <v>2001</v>
      </c>
      <c r="F7716" t="e">
        <f t="shared" si="963"/>
        <v>#VALUE!</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45">
      <c r="A7717" s="32">
        <f>IF(Weighting!$P$13&gt;0,B7717,"")</f>
        <v>1.0753983736000001</v>
      </c>
      <c r="B7717">
        <f>Weighting!$C$13</f>
        <v>1.0753983736000001</v>
      </c>
      <c r="C7717">
        <f>Weighting!$F$13</f>
        <v>1</v>
      </c>
      <c r="D7717">
        <f>IF(C7717=1,'Data Transformation'!$G$3+0.5*'Data Transformation'!$W$25,IF(C7718=1,D7718-'Data Transformation'!$W$25,FALSE))</f>
        <v>1.17</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45">
      <c r="A7718" s="32">
        <f>IF(Weighting!$P$14&gt;0,B7718,"")</f>
        <v>1.1810731703000001</v>
      </c>
      <c r="B7718">
        <f>Weighting!$C$14</f>
        <v>1.1810731703000001</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45">
      <c r="A7719" s="32">
        <f>IF(Weighting!$P$15&gt;0,B7719,"")</f>
        <v>1.2867489670000001</v>
      </c>
      <c r="B7719">
        <f>Weighting!$C$15</f>
        <v>1.2867489670000001</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45">
      <c r="A7720" s="32" t="str">
        <f>IF(Weighting!$P$16&gt;0,B7720,"")</f>
        <v/>
      </c>
      <c r="B7720">
        <f>Weighting!$C$16</f>
        <v>1.3924227637000002</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45">
      <c r="A7721" s="32" t="str">
        <f>IF(Weighting!$P$17&gt;0,B7721,"")</f>
        <v/>
      </c>
      <c r="B7721">
        <f>Weighting!$C$17</f>
        <v>1.4980975604000002</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45">
      <c r="A7722" s="32" t="str">
        <f>IF(Weighting!$P$18&gt;0,B7722,"")</f>
        <v/>
      </c>
      <c r="B7722">
        <f>Weighting!$C$18</f>
        <v>1.6037723571000002</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45">
      <c r="A7723" s="32" t="str">
        <f>IF(Weighting!$P$19&gt;0,B7723,"")</f>
        <v/>
      </c>
      <c r="B7723">
        <f>Weighting!$C$19</f>
        <v>1.7094471538000002</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45">
      <c r="A7724" s="32" t="str">
        <f>IF(Weighting!$P$20&gt;0,B7724,"")</f>
        <v/>
      </c>
      <c r="B7724">
        <f>Weighting!$C$20</f>
        <v>1.8151219505000002</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45">
      <c r="A7725" s="32" t="str">
        <f>IF(Weighting!$P$21&gt;0,B7725,"")</f>
        <v/>
      </c>
      <c r="B7725">
        <f>Weighting!$C$21</f>
        <v>1.9207967472000003</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45">
      <c r="A7726" s="32" t="str">
        <f>IF(Weighting!$P$22&gt;0,B7726,"")</f>
        <v/>
      </c>
      <c r="B7726">
        <f>Weighting!$C$22</f>
        <v>2.0264715439000001</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45">
      <c r="A7727" s="32" t="str">
        <f>IF(Weighting!$P$23&gt;0,B7727,"")</f>
        <v/>
      </c>
      <c r="B7727">
        <f>Weighting!$C$23</f>
        <v>2.1321463405999999</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45">
      <c r="A7728" s="32" t="str">
        <f>IF(Weighting!$P$24&gt;0,B7728,"")</f>
        <v/>
      </c>
      <c r="B7728">
        <f>Weighting!$C$24</f>
        <v>2.2378211372999997</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45">
      <c r="A7729" s="32" t="str">
        <f>IF(Weighting!$P$25&gt;0,B7729,"")</f>
        <v/>
      </c>
      <c r="B7729">
        <f>Weighting!$C$25</f>
        <v>2.3434959339999994</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45">
      <c r="O7730"/>
      <c r="P7730"/>
      <c r="Q7730"/>
      <c r="R7730"/>
    </row>
    <row r="7731" spans="1:25" ht="23.15" x14ac:dyDescent="0.6">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45">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4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45">
      <c r="A7734" s="32">
        <f>IF(Weighting!$P$6&gt;0,B7734,"")</f>
        <v>0.3356747967</v>
      </c>
      <c r="B7734">
        <f>Weighting!$C$6</f>
        <v>0.3356747967</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45">
      <c r="A7735" s="32">
        <f>IF(Weighting!$P$7&gt;0,B7735,"")</f>
        <v>0.44134959340000002</v>
      </c>
      <c r="B7735">
        <f>Weighting!$C$7</f>
        <v>0.44134959340000002</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45">
      <c r="A7736" s="32">
        <f>IF(Weighting!$P$8&gt;0,B7736,"")</f>
        <v>0.54702439010000004</v>
      </c>
      <c r="B7736">
        <f>Weighting!$C$8</f>
        <v>0.54702439010000004</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45">
      <c r="A7737" s="32">
        <f>IF(Weighting!$P$9&gt;0,B7737,"")</f>
        <v>0.65269918680000005</v>
      </c>
      <c r="B7737" s="50">
        <f>Weighting!$C$9</f>
        <v>0.65269918680000005</v>
      </c>
      <c r="C7737">
        <f>Weighting!$F$9</f>
        <v>0</v>
      </c>
      <c r="D7737" t="b">
        <f>IF(C7737=1,'Data Transformation'!$G$3+0.5*'Data Transformation'!$W$25,IF(C7738=1,D7738-'Data Transformation'!$W$25,FALSE))</f>
        <v>0</v>
      </c>
      <c r="E7737" t="str">
        <f t="array" ref="E7737">IF(ISLOGICAL(D7737),"",FREQUENCY(IF('Data Transformation'!$B$425:$B$8425='Bin Analysis'!$B7731,'Data Transformation'!$G$425:$G$8425),D7737))</f>
        <v/>
      </c>
      <c r="F7737" t="str">
        <f t="shared" si="966"/>
        <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45">
      <c r="A7738" s="32">
        <f>IF(Weighting!$P$10&gt;0,B7738,"")</f>
        <v>0.75837398350000007</v>
      </c>
      <c r="B7738">
        <f>Weighting!$C$10</f>
        <v>0.75837398350000007</v>
      </c>
      <c r="C7738">
        <f>Weighting!$F$10</f>
        <v>0</v>
      </c>
      <c r="D7738" t="b">
        <f>IF(C7738=1,'Data Transformation'!$G$3+0.5*'Data Transformation'!$W$25,IF(C7739=1,D7739-'Data Transformation'!$W$25,FALSE))</f>
        <v>0</v>
      </c>
      <c r="E7738" t="str">
        <f t="array" ref="E7738">IF(ISLOGICAL(D7738),"",FREQUENCY(IF('Data Transformation'!$B$425:$B$8425='Bin Analysis'!$B7731,'Data Transformation'!$G$425:$G$8425),D7738))</f>
        <v/>
      </c>
      <c r="F7738" t="str">
        <f t="shared" si="966"/>
        <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45">
      <c r="A7739" s="32">
        <f>IF(Weighting!$P$11&gt;0,B7739,"")</f>
        <v>0.86404878020000009</v>
      </c>
      <c r="B7739">
        <f>Weighting!$C$11</f>
        <v>0.86404878020000009</v>
      </c>
      <c r="C7739">
        <f>Weighting!$F$11</f>
        <v>0</v>
      </c>
      <c r="D7739" t="b">
        <f>IF(C7739=1,'Data Transformation'!$G$3+0.5*'Data Transformation'!$W$25,IF(C7740=1,D7740-'Data Transformation'!$W$25,FALSE))</f>
        <v>0</v>
      </c>
      <c r="E7739" t="str">
        <f t="array" ref="E7739">IF(ISLOGICAL(D7739),"",FREQUENCY(IF('Data Transformation'!$B$425:$B$8425='Bin Analysis'!$B7731,'Data Transformation'!$G$425:$G$8425),D7739))</f>
        <v/>
      </c>
      <c r="F7739" t="str">
        <f t="shared" si="966"/>
        <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45">
      <c r="A7740" s="32">
        <f>IF(Weighting!$P$12&gt;0,B7740,"")</f>
        <v>0.96972357690000011</v>
      </c>
      <c r="B7740">
        <f>Weighting!$C$12</f>
        <v>0.96972357690000011</v>
      </c>
      <c r="C7740">
        <f>Weighting!$F$12</f>
        <v>0</v>
      </c>
      <c r="D7740">
        <f>IF(C7740=1,'Data Transformation'!$G$3+0.5*'Data Transformation'!$W$25,IF(C7741=1,D7741-'Data Transformation'!$W$25,FALSE))</f>
        <v>0.76999999999999991</v>
      </c>
      <c r="E7740">
        <f t="array" ref="E7740">IF(ISLOGICAL(D7740),"",FREQUENCY(IF('Data Transformation'!$B$425:$B$8425='Bin Analysis'!$B7731,'Data Transformation'!$G$425:$G$8425),D7740))</f>
        <v>2001</v>
      </c>
      <c r="F7740" t="e">
        <f t="shared" si="966"/>
        <v>#VALUE!</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45">
      <c r="A7741" s="32">
        <f>IF(Weighting!$P$13&gt;0,B7741,"")</f>
        <v>1.0753983736000001</v>
      </c>
      <c r="B7741">
        <f>Weighting!$C$13</f>
        <v>1.0753983736000001</v>
      </c>
      <c r="C7741">
        <f>Weighting!$F$13</f>
        <v>1</v>
      </c>
      <c r="D7741">
        <f>IF(C7741=1,'Data Transformation'!$G$3+0.5*'Data Transformation'!$W$25,IF(C7742=1,D7742-'Data Transformation'!$W$25,FALSE))</f>
        <v>1.17</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45">
      <c r="A7742" s="32">
        <f>IF(Weighting!$P$14&gt;0,B7742,"")</f>
        <v>1.1810731703000001</v>
      </c>
      <c r="B7742">
        <f>Weighting!$C$14</f>
        <v>1.1810731703000001</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45">
      <c r="A7743" s="32">
        <f>IF(Weighting!$P$15&gt;0,B7743,"")</f>
        <v>1.2867489670000001</v>
      </c>
      <c r="B7743">
        <f>Weighting!$C$15</f>
        <v>1.2867489670000001</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45">
      <c r="A7744" s="32" t="str">
        <f>IF(Weighting!$P$16&gt;0,B7744,"")</f>
        <v/>
      </c>
      <c r="B7744">
        <f>Weighting!$C$16</f>
        <v>1.3924227637000002</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45">
      <c r="A7745" s="32" t="str">
        <f>IF(Weighting!$P$17&gt;0,B7745,"")</f>
        <v/>
      </c>
      <c r="B7745">
        <f>Weighting!$C$17</f>
        <v>1.4980975604000002</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45">
      <c r="A7746" s="32" t="str">
        <f>IF(Weighting!$P$18&gt;0,B7746,"")</f>
        <v/>
      </c>
      <c r="B7746">
        <f>Weighting!$C$18</f>
        <v>1.6037723571000002</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45">
      <c r="A7747" s="32" t="str">
        <f>IF(Weighting!$P$19&gt;0,B7747,"")</f>
        <v/>
      </c>
      <c r="B7747">
        <f>Weighting!$C$19</f>
        <v>1.7094471538000002</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45">
      <c r="A7748" s="32" t="str">
        <f>IF(Weighting!$P$20&gt;0,B7748,"")</f>
        <v/>
      </c>
      <c r="B7748">
        <f>Weighting!$C$20</f>
        <v>1.8151219505000002</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45">
      <c r="A7749" s="32" t="str">
        <f>IF(Weighting!$P$21&gt;0,B7749,"")</f>
        <v/>
      </c>
      <c r="B7749">
        <f>Weighting!$C$21</f>
        <v>1.9207967472000003</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45">
      <c r="A7750" s="32" t="str">
        <f>IF(Weighting!$P$22&gt;0,B7750,"")</f>
        <v/>
      </c>
      <c r="B7750">
        <f>Weighting!$C$22</f>
        <v>2.0264715439000001</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45">
      <c r="A7751" s="32" t="str">
        <f>IF(Weighting!$P$23&gt;0,B7751,"")</f>
        <v/>
      </c>
      <c r="B7751">
        <f>Weighting!$C$23</f>
        <v>2.1321463405999999</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45">
      <c r="A7752" s="32" t="str">
        <f>IF(Weighting!$P$24&gt;0,B7752,"")</f>
        <v/>
      </c>
      <c r="B7752">
        <f>Weighting!$C$24</f>
        <v>2.2378211372999997</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45">
      <c r="A7753" s="32" t="str">
        <f>IF(Weighting!$P$25&gt;0,B7753,"")</f>
        <v/>
      </c>
      <c r="B7753">
        <f>Weighting!$C$25</f>
        <v>2.3434959339999994</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45">
      <c r="O7754"/>
      <c r="P7754"/>
      <c r="Q7754"/>
      <c r="R7754"/>
    </row>
    <row r="7755" spans="1:25" ht="23.15" x14ac:dyDescent="0.6">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45">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4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45">
      <c r="A7758" s="32">
        <f>IF(Weighting!$P$6&gt;0,B7758,"")</f>
        <v>0.3356747967</v>
      </c>
      <c r="B7758">
        <f>Weighting!$C$6</f>
        <v>0.3356747967</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45">
      <c r="A7759" s="32">
        <f>IF(Weighting!$P$7&gt;0,B7759,"")</f>
        <v>0.44134959340000002</v>
      </c>
      <c r="B7759">
        <f>Weighting!$C$7</f>
        <v>0.44134959340000002</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45">
      <c r="A7760" s="32">
        <f>IF(Weighting!$P$8&gt;0,B7760,"")</f>
        <v>0.54702439010000004</v>
      </c>
      <c r="B7760">
        <f>Weighting!$C$8</f>
        <v>0.54702439010000004</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45">
      <c r="A7761" s="32">
        <f>IF(Weighting!$P$9&gt;0,B7761,"")</f>
        <v>0.65269918680000005</v>
      </c>
      <c r="B7761" s="50">
        <f>Weighting!$C$9</f>
        <v>0.65269918680000005</v>
      </c>
      <c r="C7761">
        <f>Weighting!$F$9</f>
        <v>0</v>
      </c>
      <c r="D7761" t="b">
        <f>IF(C7761=1,'Data Transformation'!$G$3+0.5*'Data Transformation'!$W$25,IF(C7762=1,D7762-'Data Transformation'!$W$25,FALSE))</f>
        <v>0</v>
      </c>
      <c r="E7761" t="str">
        <f t="array" ref="E7761">IF(ISLOGICAL(D7761),"",FREQUENCY(IF('Data Transformation'!$B$425:$B$8425='Bin Analysis'!$B7755,'Data Transformation'!$G$425:$G$8425),D7761))</f>
        <v/>
      </c>
      <c r="F7761" t="str">
        <f t="shared" si="969"/>
        <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45">
      <c r="A7762" s="32">
        <f>IF(Weighting!$P$10&gt;0,B7762,"")</f>
        <v>0.75837398350000007</v>
      </c>
      <c r="B7762">
        <f>Weighting!$C$10</f>
        <v>0.75837398350000007</v>
      </c>
      <c r="C7762">
        <f>Weighting!$F$10</f>
        <v>0</v>
      </c>
      <c r="D7762" t="b">
        <f>IF(C7762=1,'Data Transformation'!$G$3+0.5*'Data Transformation'!$W$25,IF(C7763=1,D7763-'Data Transformation'!$W$25,FALSE))</f>
        <v>0</v>
      </c>
      <c r="E7762" t="str">
        <f t="array" ref="E7762">IF(ISLOGICAL(D7762),"",FREQUENCY(IF('Data Transformation'!$B$425:$B$8425='Bin Analysis'!$B7755,'Data Transformation'!$G$425:$G$8425),D7762))</f>
        <v/>
      </c>
      <c r="F7762" t="str">
        <f t="shared" si="969"/>
        <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45">
      <c r="A7763" s="32">
        <f>IF(Weighting!$P$11&gt;0,B7763,"")</f>
        <v>0.86404878020000009</v>
      </c>
      <c r="B7763">
        <f>Weighting!$C$11</f>
        <v>0.86404878020000009</v>
      </c>
      <c r="C7763">
        <f>Weighting!$F$11</f>
        <v>0</v>
      </c>
      <c r="D7763" t="b">
        <f>IF(C7763=1,'Data Transformation'!$G$3+0.5*'Data Transformation'!$W$25,IF(C7764=1,D7764-'Data Transformation'!$W$25,FALSE))</f>
        <v>0</v>
      </c>
      <c r="E7763" t="str">
        <f t="array" ref="E7763">IF(ISLOGICAL(D7763),"",FREQUENCY(IF('Data Transformation'!$B$425:$B$8425='Bin Analysis'!$B7755,'Data Transformation'!$G$425:$G$8425),D7763))</f>
        <v/>
      </c>
      <c r="F7763" t="str">
        <f t="shared" si="969"/>
        <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45">
      <c r="A7764" s="32">
        <f>IF(Weighting!$P$12&gt;0,B7764,"")</f>
        <v>0.96972357690000011</v>
      </c>
      <c r="B7764">
        <f>Weighting!$C$12</f>
        <v>0.96972357690000011</v>
      </c>
      <c r="C7764">
        <f>Weighting!$F$12</f>
        <v>0</v>
      </c>
      <c r="D7764">
        <f>IF(C7764=1,'Data Transformation'!$G$3+0.5*'Data Transformation'!$W$25,IF(C7765=1,D7765-'Data Transformation'!$W$25,FALSE))</f>
        <v>0.76999999999999991</v>
      </c>
      <c r="E7764">
        <f t="array" ref="E7764">IF(ISLOGICAL(D7764),"",FREQUENCY(IF('Data Transformation'!$B$425:$B$8425='Bin Analysis'!$B7755,'Data Transformation'!$G$425:$G$8425),D7764))</f>
        <v>2001</v>
      </c>
      <c r="F7764" t="e">
        <f t="shared" si="969"/>
        <v>#VALUE!</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45">
      <c r="A7765" s="32">
        <f>IF(Weighting!$P$13&gt;0,B7765,"")</f>
        <v>1.0753983736000001</v>
      </c>
      <c r="B7765">
        <f>Weighting!$C$13</f>
        <v>1.0753983736000001</v>
      </c>
      <c r="C7765">
        <f>Weighting!$F$13</f>
        <v>1</v>
      </c>
      <c r="D7765">
        <f>IF(C7765=1,'Data Transformation'!$G$3+0.5*'Data Transformation'!$W$25,IF(C7766=1,D7766-'Data Transformation'!$W$25,FALSE))</f>
        <v>1.17</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45">
      <c r="A7766" s="32">
        <f>IF(Weighting!$P$14&gt;0,B7766,"")</f>
        <v>1.1810731703000001</v>
      </c>
      <c r="B7766">
        <f>Weighting!$C$14</f>
        <v>1.1810731703000001</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45">
      <c r="A7767" s="32">
        <f>IF(Weighting!$P$15&gt;0,B7767,"")</f>
        <v>1.2867489670000001</v>
      </c>
      <c r="B7767">
        <f>Weighting!$C$15</f>
        <v>1.2867489670000001</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45">
      <c r="A7768" s="32" t="str">
        <f>IF(Weighting!$P$16&gt;0,B7768,"")</f>
        <v/>
      </c>
      <c r="B7768">
        <f>Weighting!$C$16</f>
        <v>1.3924227637000002</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45">
      <c r="A7769" s="32" t="str">
        <f>IF(Weighting!$P$17&gt;0,B7769,"")</f>
        <v/>
      </c>
      <c r="B7769">
        <f>Weighting!$C$17</f>
        <v>1.4980975604000002</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45">
      <c r="A7770" s="32" t="str">
        <f>IF(Weighting!$P$18&gt;0,B7770,"")</f>
        <v/>
      </c>
      <c r="B7770">
        <f>Weighting!$C$18</f>
        <v>1.6037723571000002</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45">
      <c r="A7771" s="32" t="str">
        <f>IF(Weighting!$P$19&gt;0,B7771,"")</f>
        <v/>
      </c>
      <c r="B7771">
        <f>Weighting!$C$19</f>
        <v>1.7094471538000002</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45">
      <c r="A7772" s="32" t="str">
        <f>IF(Weighting!$P$20&gt;0,B7772,"")</f>
        <v/>
      </c>
      <c r="B7772">
        <f>Weighting!$C$20</f>
        <v>1.8151219505000002</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45">
      <c r="A7773" s="32" t="str">
        <f>IF(Weighting!$P$21&gt;0,B7773,"")</f>
        <v/>
      </c>
      <c r="B7773">
        <f>Weighting!$C$21</f>
        <v>1.9207967472000003</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45">
      <c r="A7774" s="32" t="str">
        <f>IF(Weighting!$P$22&gt;0,B7774,"")</f>
        <v/>
      </c>
      <c r="B7774">
        <f>Weighting!$C$22</f>
        <v>2.0264715439000001</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45">
      <c r="A7775" s="32" t="str">
        <f>IF(Weighting!$P$23&gt;0,B7775,"")</f>
        <v/>
      </c>
      <c r="B7775">
        <f>Weighting!$C$23</f>
        <v>2.1321463405999999</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45">
      <c r="A7776" s="32" t="str">
        <f>IF(Weighting!$P$24&gt;0,B7776,"")</f>
        <v/>
      </c>
      <c r="B7776">
        <f>Weighting!$C$24</f>
        <v>2.2378211372999997</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45">
      <c r="A7777" s="32" t="str">
        <f>IF(Weighting!$P$25&gt;0,B7777,"")</f>
        <v/>
      </c>
      <c r="B7777">
        <f>Weighting!$C$25</f>
        <v>2.3434959339999994</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45">
      <c r="O7778"/>
      <c r="P7778"/>
      <c r="Q7778"/>
      <c r="R7778"/>
    </row>
    <row r="7779" spans="1:25" ht="23.15" x14ac:dyDescent="0.6">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45">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4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45">
      <c r="A7782" s="32">
        <f>IF(Weighting!$P$6&gt;0,B7782,"")</f>
        <v>0.3356747967</v>
      </c>
      <c r="B7782">
        <f>Weighting!$C$6</f>
        <v>0.3356747967</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45">
      <c r="A7783" s="32">
        <f>IF(Weighting!$P$7&gt;0,B7783,"")</f>
        <v>0.44134959340000002</v>
      </c>
      <c r="B7783">
        <f>Weighting!$C$7</f>
        <v>0.44134959340000002</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45">
      <c r="A7784" s="32">
        <f>IF(Weighting!$P$8&gt;0,B7784,"")</f>
        <v>0.54702439010000004</v>
      </c>
      <c r="B7784">
        <f>Weighting!$C$8</f>
        <v>0.54702439010000004</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45">
      <c r="A7785" s="32">
        <f>IF(Weighting!$P$9&gt;0,B7785,"")</f>
        <v>0.65269918680000005</v>
      </c>
      <c r="B7785" s="50">
        <f>Weighting!$C$9</f>
        <v>0.65269918680000005</v>
      </c>
      <c r="C7785">
        <f>Weighting!$F$9</f>
        <v>0</v>
      </c>
      <c r="D7785" t="b">
        <f>IF(C7785=1,'Data Transformation'!$G$3+0.5*'Data Transformation'!$W$25,IF(C7786=1,D7786-'Data Transformation'!$W$25,FALSE))</f>
        <v>0</v>
      </c>
      <c r="E7785" t="str">
        <f t="array" ref="E7785">IF(ISLOGICAL(D7785),"",FREQUENCY(IF('Data Transformation'!$B$425:$B$8425='Bin Analysis'!$B7779,'Data Transformation'!$G$425:$G$8425),D7785))</f>
        <v/>
      </c>
      <c r="F7785" t="str">
        <f t="shared" si="972"/>
        <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45">
      <c r="A7786" s="32">
        <f>IF(Weighting!$P$10&gt;0,B7786,"")</f>
        <v>0.75837398350000007</v>
      </c>
      <c r="B7786">
        <f>Weighting!$C$10</f>
        <v>0.75837398350000007</v>
      </c>
      <c r="C7786">
        <f>Weighting!$F$10</f>
        <v>0</v>
      </c>
      <c r="D7786" t="b">
        <f>IF(C7786=1,'Data Transformation'!$G$3+0.5*'Data Transformation'!$W$25,IF(C7787=1,D7787-'Data Transformation'!$W$25,FALSE))</f>
        <v>0</v>
      </c>
      <c r="E7786" t="str">
        <f t="array" ref="E7786">IF(ISLOGICAL(D7786),"",FREQUENCY(IF('Data Transformation'!$B$425:$B$8425='Bin Analysis'!$B7779,'Data Transformation'!$G$425:$G$8425),D7786))</f>
        <v/>
      </c>
      <c r="F7786" t="str">
        <f t="shared" si="972"/>
        <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45">
      <c r="A7787" s="32">
        <f>IF(Weighting!$P$11&gt;0,B7787,"")</f>
        <v>0.86404878020000009</v>
      </c>
      <c r="B7787">
        <f>Weighting!$C$11</f>
        <v>0.86404878020000009</v>
      </c>
      <c r="C7787">
        <f>Weighting!$F$11</f>
        <v>0</v>
      </c>
      <c r="D7787" t="b">
        <f>IF(C7787=1,'Data Transformation'!$G$3+0.5*'Data Transformation'!$W$25,IF(C7788=1,D7788-'Data Transformation'!$W$25,FALSE))</f>
        <v>0</v>
      </c>
      <c r="E7787" t="str">
        <f t="array" ref="E7787">IF(ISLOGICAL(D7787),"",FREQUENCY(IF('Data Transformation'!$B$425:$B$8425='Bin Analysis'!$B7779,'Data Transformation'!$G$425:$G$8425),D7787))</f>
        <v/>
      </c>
      <c r="F7787" t="str">
        <f t="shared" si="972"/>
        <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45">
      <c r="A7788" s="32">
        <f>IF(Weighting!$P$12&gt;0,B7788,"")</f>
        <v>0.96972357690000011</v>
      </c>
      <c r="B7788">
        <f>Weighting!$C$12</f>
        <v>0.96972357690000011</v>
      </c>
      <c r="C7788">
        <f>Weighting!$F$12</f>
        <v>0</v>
      </c>
      <c r="D7788">
        <f>IF(C7788=1,'Data Transformation'!$G$3+0.5*'Data Transformation'!$W$25,IF(C7789=1,D7789-'Data Transformation'!$W$25,FALSE))</f>
        <v>0.76999999999999991</v>
      </c>
      <c r="E7788">
        <f t="array" ref="E7788">IF(ISLOGICAL(D7788),"",FREQUENCY(IF('Data Transformation'!$B$425:$B$8425='Bin Analysis'!$B7779,'Data Transformation'!$G$425:$G$8425),D7788))</f>
        <v>2001</v>
      </c>
      <c r="F7788" t="e">
        <f t="shared" si="972"/>
        <v>#VALUE!</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45">
      <c r="A7789" s="32">
        <f>IF(Weighting!$P$13&gt;0,B7789,"")</f>
        <v>1.0753983736000001</v>
      </c>
      <c r="B7789">
        <f>Weighting!$C$13</f>
        <v>1.0753983736000001</v>
      </c>
      <c r="C7789">
        <f>Weighting!$F$13</f>
        <v>1</v>
      </c>
      <c r="D7789">
        <f>IF(C7789=1,'Data Transformation'!$G$3+0.5*'Data Transformation'!$W$25,IF(C7790=1,D7790-'Data Transformation'!$W$25,FALSE))</f>
        <v>1.17</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45">
      <c r="A7790" s="32">
        <f>IF(Weighting!$P$14&gt;0,B7790,"")</f>
        <v>1.1810731703000001</v>
      </c>
      <c r="B7790">
        <f>Weighting!$C$14</f>
        <v>1.1810731703000001</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45">
      <c r="A7791" s="32">
        <f>IF(Weighting!$P$15&gt;0,B7791,"")</f>
        <v>1.2867489670000001</v>
      </c>
      <c r="B7791">
        <f>Weighting!$C$15</f>
        <v>1.2867489670000001</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45">
      <c r="A7792" s="32" t="str">
        <f>IF(Weighting!$P$16&gt;0,B7792,"")</f>
        <v/>
      </c>
      <c r="B7792">
        <f>Weighting!$C$16</f>
        <v>1.3924227637000002</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45">
      <c r="A7793" s="32" t="str">
        <f>IF(Weighting!$P$17&gt;0,B7793,"")</f>
        <v/>
      </c>
      <c r="B7793">
        <f>Weighting!$C$17</f>
        <v>1.4980975604000002</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45">
      <c r="A7794" s="32" t="str">
        <f>IF(Weighting!$P$18&gt;0,B7794,"")</f>
        <v/>
      </c>
      <c r="B7794">
        <f>Weighting!$C$18</f>
        <v>1.6037723571000002</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45">
      <c r="A7795" s="32" t="str">
        <f>IF(Weighting!$P$19&gt;0,B7795,"")</f>
        <v/>
      </c>
      <c r="B7795">
        <f>Weighting!$C$19</f>
        <v>1.7094471538000002</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45">
      <c r="A7796" s="32" t="str">
        <f>IF(Weighting!$P$20&gt;0,B7796,"")</f>
        <v/>
      </c>
      <c r="B7796">
        <f>Weighting!$C$20</f>
        <v>1.8151219505000002</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45">
      <c r="A7797" s="32" t="str">
        <f>IF(Weighting!$P$21&gt;0,B7797,"")</f>
        <v/>
      </c>
      <c r="B7797">
        <f>Weighting!$C$21</f>
        <v>1.9207967472000003</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45">
      <c r="A7798" s="32" t="str">
        <f>IF(Weighting!$P$22&gt;0,B7798,"")</f>
        <v/>
      </c>
      <c r="B7798">
        <f>Weighting!$C$22</f>
        <v>2.0264715439000001</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45">
      <c r="A7799" s="32" t="str">
        <f>IF(Weighting!$P$23&gt;0,B7799,"")</f>
        <v/>
      </c>
      <c r="B7799">
        <f>Weighting!$C$23</f>
        <v>2.1321463405999999</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45">
      <c r="A7800" s="32" t="str">
        <f>IF(Weighting!$P$24&gt;0,B7800,"")</f>
        <v/>
      </c>
      <c r="B7800">
        <f>Weighting!$C$24</f>
        <v>2.2378211372999997</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45">
      <c r="A7801" s="32" t="str">
        <f>IF(Weighting!$P$25&gt;0,B7801,"")</f>
        <v/>
      </c>
      <c r="B7801">
        <f>Weighting!$C$25</f>
        <v>2.3434959339999994</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45">
      <c r="N7802" s="57"/>
      <c r="O7802"/>
      <c r="P7802"/>
      <c r="Q7802"/>
      <c r="R7802"/>
    </row>
    <row r="7803" spans="1:25" ht="23.15" x14ac:dyDescent="0.6">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45">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4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45">
      <c r="A7806" s="32">
        <f>IF(Weighting!$P$6&gt;0,B7806,"")</f>
        <v>0.3356747967</v>
      </c>
      <c r="B7806">
        <f>Weighting!$C$6</f>
        <v>0.3356747967</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45">
      <c r="A7807" s="32">
        <f>IF(Weighting!$P$7&gt;0,B7807,"")</f>
        <v>0.44134959340000002</v>
      </c>
      <c r="B7807">
        <f>Weighting!$C$7</f>
        <v>0.44134959340000002</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45">
      <c r="A7808" s="32">
        <f>IF(Weighting!$P$8&gt;0,B7808,"")</f>
        <v>0.54702439010000004</v>
      </c>
      <c r="B7808">
        <f>Weighting!$C$8</f>
        <v>0.54702439010000004</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45">
      <c r="A7809" s="32">
        <f>IF(Weighting!$P$9&gt;0,B7809,"")</f>
        <v>0.65269918680000005</v>
      </c>
      <c r="B7809" s="50">
        <f>Weighting!$C$9</f>
        <v>0.65269918680000005</v>
      </c>
      <c r="C7809">
        <f>Weighting!$F$9</f>
        <v>0</v>
      </c>
      <c r="D7809" t="b">
        <f>IF(C7809=1,'Data Transformation'!$G$3+0.5*'Data Transformation'!$W$25,IF(C7810=1,D7810-'Data Transformation'!$W$25,FALSE))</f>
        <v>0</v>
      </c>
      <c r="E7809" t="str">
        <f t="array" ref="E7809">IF(ISLOGICAL(D7809),"",FREQUENCY(IF('Data Transformation'!$B$425:$B$8425='Bin Analysis'!$B7803,'Data Transformation'!$G$425:$G$8425),D7809))</f>
        <v/>
      </c>
      <c r="F7809" t="str">
        <f t="shared" si="975"/>
        <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45">
      <c r="A7810" s="32">
        <f>IF(Weighting!$P$10&gt;0,B7810,"")</f>
        <v>0.75837398350000007</v>
      </c>
      <c r="B7810">
        <f>Weighting!$C$10</f>
        <v>0.75837398350000007</v>
      </c>
      <c r="C7810">
        <f>Weighting!$F$10</f>
        <v>0</v>
      </c>
      <c r="D7810" t="b">
        <f>IF(C7810=1,'Data Transformation'!$G$3+0.5*'Data Transformation'!$W$25,IF(C7811=1,D7811-'Data Transformation'!$W$25,FALSE))</f>
        <v>0</v>
      </c>
      <c r="E7810" t="str">
        <f t="array" ref="E7810">IF(ISLOGICAL(D7810),"",FREQUENCY(IF('Data Transformation'!$B$425:$B$8425='Bin Analysis'!$B7803,'Data Transformation'!$G$425:$G$8425),D7810))</f>
        <v/>
      </c>
      <c r="F7810" t="str">
        <f t="shared" si="975"/>
        <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45">
      <c r="A7811" s="32">
        <f>IF(Weighting!$P$11&gt;0,B7811,"")</f>
        <v>0.86404878020000009</v>
      </c>
      <c r="B7811">
        <f>Weighting!$C$11</f>
        <v>0.86404878020000009</v>
      </c>
      <c r="C7811">
        <f>Weighting!$F$11</f>
        <v>0</v>
      </c>
      <c r="D7811" t="b">
        <f>IF(C7811=1,'Data Transformation'!$G$3+0.5*'Data Transformation'!$W$25,IF(C7812=1,D7812-'Data Transformation'!$W$25,FALSE))</f>
        <v>0</v>
      </c>
      <c r="E7811" t="str">
        <f t="array" ref="E7811">IF(ISLOGICAL(D7811),"",FREQUENCY(IF('Data Transformation'!$B$425:$B$8425='Bin Analysis'!$B7803,'Data Transformation'!$G$425:$G$8425),D7811))</f>
        <v/>
      </c>
      <c r="F7811" t="str">
        <f t="shared" si="975"/>
        <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45">
      <c r="A7812" s="32">
        <f>IF(Weighting!$P$12&gt;0,B7812,"")</f>
        <v>0.96972357690000011</v>
      </c>
      <c r="B7812">
        <f>Weighting!$C$12</f>
        <v>0.96972357690000011</v>
      </c>
      <c r="C7812">
        <f>Weighting!$F$12</f>
        <v>0</v>
      </c>
      <c r="D7812">
        <f>IF(C7812=1,'Data Transformation'!$G$3+0.5*'Data Transformation'!$W$25,IF(C7813=1,D7813-'Data Transformation'!$W$25,FALSE))</f>
        <v>0.76999999999999991</v>
      </c>
      <c r="E7812">
        <f t="array" ref="E7812">IF(ISLOGICAL(D7812),"",FREQUENCY(IF('Data Transformation'!$B$425:$B$8425='Bin Analysis'!$B7803,'Data Transformation'!$G$425:$G$8425),D7812))</f>
        <v>2001</v>
      </c>
      <c r="F7812" t="e">
        <f t="shared" si="975"/>
        <v>#VALUE!</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45">
      <c r="A7813" s="32">
        <f>IF(Weighting!$P$13&gt;0,B7813,"")</f>
        <v>1.0753983736000001</v>
      </c>
      <c r="B7813">
        <f>Weighting!$C$13</f>
        <v>1.0753983736000001</v>
      </c>
      <c r="C7813">
        <f>Weighting!$F$13</f>
        <v>1</v>
      </c>
      <c r="D7813">
        <f>IF(C7813=1,'Data Transformation'!$G$3+0.5*'Data Transformation'!$W$25,IF(C7814=1,D7814-'Data Transformation'!$W$25,FALSE))</f>
        <v>1.17</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45">
      <c r="A7814" s="32">
        <f>IF(Weighting!$P$14&gt;0,B7814,"")</f>
        <v>1.1810731703000001</v>
      </c>
      <c r="B7814">
        <f>Weighting!$C$14</f>
        <v>1.1810731703000001</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45">
      <c r="A7815" s="32">
        <f>IF(Weighting!$P$15&gt;0,B7815,"")</f>
        <v>1.2867489670000001</v>
      </c>
      <c r="B7815">
        <f>Weighting!$C$15</f>
        <v>1.2867489670000001</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45">
      <c r="A7816" s="32" t="str">
        <f>IF(Weighting!$P$16&gt;0,B7816,"")</f>
        <v/>
      </c>
      <c r="B7816">
        <f>Weighting!$C$16</f>
        <v>1.3924227637000002</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45">
      <c r="A7817" s="32" t="str">
        <f>IF(Weighting!$P$17&gt;0,B7817,"")</f>
        <v/>
      </c>
      <c r="B7817">
        <f>Weighting!$C$17</f>
        <v>1.4980975604000002</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45">
      <c r="A7818" s="32" t="str">
        <f>IF(Weighting!$P$18&gt;0,B7818,"")</f>
        <v/>
      </c>
      <c r="B7818">
        <f>Weighting!$C$18</f>
        <v>1.6037723571000002</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45">
      <c r="A7819" s="32" t="str">
        <f>IF(Weighting!$P$19&gt;0,B7819,"")</f>
        <v/>
      </c>
      <c r="B7819">
        <f>Weighting!$C$19</f>
        <v>1.7094471538000002</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45">
      <c r="A7820" s="32" t="str">
        <f>IF(Weighting!$P$20&gt;0,B7820,"")</f>
        <v/>
      </c>
      <c r="B7820">
        <f>Weighting!$C$20</f>
        <v>1.8151219505000002</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45">
      <c r="A7821" s="32" t="str">
        <f>IF(Weighting!$P$21&gt;0,B7821,"")</f>
        <v/>
      </c>
      <c r="B7821">
        <f>Weighting!$C$21</f>
        <v>1.9207967472000003</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45">
      <c r="A7822" s="32" t="str">
        <f>IF(Weighting!$P$22&gt;0,B7822,"")</f>
        <v/>
      </c>
      <c r="B7822">
        <f>Weighting!$C$22</f>
        <v>2.0264715439000001</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45">
      <c r="A7823" s="32" t="str">
        <f>IF(Weighting!$P$23&gt;0,B7823,"")</f>
        <v/>
      </c>
      <c r="B7823">
        <f>Weighting!$C$23</f>
        <v>2.1321463405999999</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45">
      <c r="A7824" s="32" t="str">
        <f>IF(Weighting!$P$24&gt;0,B7824,"")</f>
        <v/>
      </c>
      <c r="B7824">
        <f>Weighting!$C$24</f>
        <v>2.2378211372999997</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45">
      <c r="A7825" s="32" t="str">
        <f>IF(Weighting!$P$25&gt;0,B7825,"")</f>
        <v/>
      </c>
      <c r="B7825">
        <f>Weighting!$C$25</f>
        <v>2.3434959339999994</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45">
      <c r="A7826" s="32"/>
      <c r="M7826" s="14"/>
    </row>
    <row r="7827" spans="1:25" ht="23.15" x14ac:dyDescent="0.6">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45">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4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45">
      <c r="A7830" s="32">
        <f>IF(Weighting!$P$6&gt;0,B7830,"")</f>
        <v>0.3356747967</v>
      </c>
      <c r="B7830">
        <f>Weighting!$C$6</f>
        <v>0.3356747967</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45">
      <c r="A7831" s="32">
        <f>IF(Weighting!$P$7&gt;0,B7831,"")</f>
        <v>0.44134959340000002</v>
      </c>
      <c r="B7831">
        <f>Weighting!$C$7</f>
        <v>0.44134959340000002</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45">
      <c r="A7832" s="32">
        <f>IF(Weighting!$P$8&gt;0,B7832,"")</f>
        <v>0.54702439010000004</v>
      </c>
      <c r="B7832">
        <f>Weighting!$C$8</f>
        <v>0.54702439010000004</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45">
      <c r="A7833" s="32">
        <f>IF(Weighting!$P$9&gt;0,B7833,"")</f>
        <v>0.65269918680000005</v>
      </c>
      <c r="B7833" s="50">
        <f>Weighting!$C$9</f>
        <v>0.65269918680000005</v>
      </c>
      <c r="C7833">
        <f>Weighting!$F$9</f>
        <v>0</v>
      </c>
      <c r="D7833" t="b">
        <f>IF(C7833=1,'Data Transformation'!$G$3+0.5*'Data Transformation'!$W$25,IF(C7834=1,D7834-'Data Transformation'!$W$25,FALSE))</f>
        <v>0</v>
      </c>
      <c r="E7833" t="str">
        <f t="array" ref="E7833">IF(ISLOGICAL(D7833),"",FREQUENCY(IF('Data Transformation'!$B$425:$B$8425='Bin Analysis'!$B7827,'Data Transformation'!$G$425:$G$8425),D7833))</f>
        <v/>
      </c>
      <c r="F7833" t="str">
        <f t="shared" si="978"/>
        <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45">
      <c r="A7834" s="32">
        <f>IF(Weighting!$P$10&gt;0,B7834,"")</f>
        <v>0.75837398350000007</v>
      </c>
      <c r="B7834">
        <f>Weighting!$C$10</f>
        <v>0.75837398350000007</v>
      </c>
      <c r="C7834">
        <f>Weighting!$F$10</f>
        <v>0</v>
      </c>
      <c r="D7834" t="b">
        <f>IF(C7834=1,'Data Transformation'!$G$3+0.5*'Data Transformation'!$W$25,IF(C7835=1,D7835-'Data Transformation'!$W$25,FALSE))</f>
        <v>0</v>
      </c>
      <c r="E7834" t="str">
        <f t="array" ref="E7834">IF(ISLOGICAL(D7834),"",FREQUENCY(IF('Data Transformation'!$B$425:$B$8425='Bin Analysis'!$B7827,'Data Transformation'!$G$425:$G$8425),D7834))</f>
        <v/>
      </c>
      <c r="F7834" t="str">
        <f t="shared" si="978"/>
        <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45">
      <c r="A7835" s="32">
        <f>IF(Weighting!$P$11&gt;0,B7835,"")</f>
        <v>0.86404878020000009</v>
      </c>
      <c r="B7835">
        <f>Weighting!$C$11</f>
        <v>0.86404878020000009</v>
      </c>
      <c r="C7835">
        <f>Weighting!$F$11</f>
        <v>0</v>
      </c>
      <c r="D7835" t="b">
        <f>IF(C7835=1,'Data Transformation'!$G$3+0.5*'Data Transformation'!$W$25,IF(C7836=1,D7836-'Data Transformation'!$W$25,FALSE))</f>
        <v>0</v>
      </c>
      <c r="E7835" t="str">
        <f t="array" ref="E7835">IF(ISLOGICAL(D7835),"",FREQUENCY(IF('Data Transformation'!$B$425:$B$8425='Bin Analysis'!$B7827,'Data Transformation'!$G$425:$G$8425),D7835))</f>
        <v/>
      </c>
      <c r="F7835" t="str">
        <f t="shared" si="978"/>
        <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45">
      <c r="A7836" s="32">
        <f>IF(Weighting!$P$12&gt;0,B7836,"")</f>
        <v>0.96972357690000011</v>
      </c>
      <c r="B7836">
        <f>Weighting!$C$12</f>
        <v>0.96972357690000011</v>
      </c>
      <c r="C7836">
        <f>Weighting!$F$12</f>
        <v>0</v>
      </c>
      <c r="D7836">
        <f>IF(C7836=1,'Data Transformation'!$G$3+0.5*'Data Transformation'!$W$25,IF(C7837=1,D7837-'Data Transformation'!$W$25,FALSE))</f>
        <v>0.76999999999999991</v>
      </c>
      <c r="E7836">
        <f t="array" ref="E7836">IF(ISLOGICAL(D7836),"",FREQUENCY(IF('Data Transformation'!$B$425:$B$8425='Bin Analysis'!$B7827,'Data Transformation'!$G$425:$G$8425),D7836))</f>
        <v>2001</v>
      </c>
      <c r="F7836" t="e">
        <f t="shared" si="978"/>
        <v>#VALUE!</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45">
      <c r="A7837" s="32">
        <f>IF(Weighting!$P$13&gt;0,B7837,"")</f>
        <v>1.0753983736000001</v>
      </c>
      <c r="B7837">
        <f>Weighting!$C$13</f>
        <v>1.0753983736000001</v>
      </c>
      <c r="C7837">
        <f>Weighting!$F$13</f>
        <v>1</v>
      </c>
      <c r="D7837">
        <f>IF(C7837=1,'Data Transformation'!$G$3+0.5*'Data Transformation'!$W$25,IF(C7838=1,D7838-'Data Transformation'!$W$25,FALSE))</f>
        <v>1.17</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45">
      <c r="A7838" s="32">
        <f>IF(Weighting!$P$14&gt;0,B7838,"")</f>
        <v>1.1810731703000001</v>
      </c>
      <c r="B7838">
        <f>Weighting!$C$14</f>
        <v>1.1810731703000001</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45">
      <c r="A7839" s="32">
        <f>IF(Weighting!$P$15&gt;0,B7839,"")</f>
        <v>1.2867489670000001</v>
      </c>
      <c r="B7839">
        <f>Weighting!$C$15</f>
        <v>1.2867489670000001</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45">
      <c r="A7840" s="32" t="str">
        <f>IF(Weighting!$P$16&gt;0,B7840,"")</f>
        <v/>
      </c>
      <c r="B7840">
        <f>Weighting!$C$16</f>
        <v>1.3924227637000002</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45">
      <c r="A7841" s="32" t="str">
        <f>IF(Weighting!$P$17&gt;0,B7841,"")</f>
        <v/>
      </c>
      <c r="B7841">
        <f>Weighting!$C$17</f>
        <v>1.4980975604000002</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45">
      <c r="A7842" s="32" t="str">
        <f>IF(Weighting!$P$18&gt;0,B7842,"")</f>
        <v/>
      </c>
      <c r="B7842">
        <f>Weighting!$C$18</f>
        <v>1.6037723571000002</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45">
      <c r="A7843" s="32" t="str">
        <f>IF(Weighting!$P$19&gt;0,B7843,"")</f>
        <v/>
      </c>
      <c r="B7843">
        <f>Weighting!$C$19</f>
        <v>1.7094471538000002</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45">
      <c r="A7844" s="32" t="str">
        <f>IF(Weighting!$P$20&gt;0,B7844,"")</f>
        <v/>
      </c>
      <c r="B7844">
        <f>Weighting!$C$20</f>
        <v>1.8151219505000002</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45">
      <c r="A7845" s="32" t="str">
        <f>IF(Weighting!$P$21&gt;0,B7845,"")</f>
        <v/>
      </c>
      <c r="B7845">
        <f>Weighting!$C$21</f>
        <v>1.9207967472000003</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45">
      <c r="A7846" s="32" t="str">
        <f>IF(Weighting!$P$22&gt;0,B7846,"")</f>
        <v/>
      </c>
      <c r="B7846">
        <f>Weighting!$C$22</f>
        <v>2.0264715439000001</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45">
      <c r="A7847" s="32" t="str">
        <f>IF(Weighting!$P$23&gt;0,B7847,"")</f>
        <v/>
      </c>
      <c r="B7847">
        <f>Weighting!$C$23</f>
        <v>2.1321463405999999</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45">
      <c r="A7848" s="32" t="str">
        <f>IF(Weighting!$P$24&gt;0,B7848,"")</f>
        <v/>
      </c>
      <c r="B7848">
        <f>Weighting!$C$24</f>
        <v>2.2378211372999997</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45">
      <c r="A7849" s="32" t="str">
        <f>IF(Weighting!$P$25&gt;0,B7849,"")</f>
        <v/>
      </c>
      <c r="B7849">
        <f>Weighting!$C$25</f>
        <v>2.3434959339999994</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45">
      <c r="O7850"/>
      <c r="P7850"/>
      <c r="Q7850"/>
      <c r="R7850"/>
    </row>
    <row r="7851" spans="1:25" ht="23.15" x14ac:dyDescent="0.6">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45">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4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45">
      <c r="A7854" s="32">
        <f>IF(Weighting!$P$6&gt;0,B7854,"")</f>
        <v>0.3356747967</v>
      </c>
      <c r="B7854">
        <f>Weighting!$C$6</f>
        <v>0.3356747967</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45">
      <c r="A7855" s="32">
        <f>IF(Weighting!$P$7&gt;0,B7855,"")</f>
        <v>0.44134959340000002</v>
      </c>
      <c r="B7855">
        <f>Weighting!$C$7</f>
        <v>0.44134959340000002</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45">
      <c r="A7856" s="32">
        <f>IF(Weighting!$P$8&gt;0,B7856,"")</f>
        <v>0.54702439010000004</v>
      </c>
      <c r="B7856">
        <f>Weighting!$C$8</f>
        <v>0.54702439010000004</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45">
      <c r="A7857" s="32">
        <f>IF(Weighting!$P$9&gt;0,B7857,"")</f>
        <v>0.65269918680000005</v>
      </c>
      <c r="B7857" s="50">
        <f>Weighting!$C$9</f>
        <v>0.65269918680000005</v>
      </c>
      <c r="C7857">
        <f>Weighting!$F$9</f>
        <v>0</v>
      </c>
      <c r="D7857" t="b">
        <f>IF(C7857=1,'Data Transformation'!$G$3+0.5*'Data Transformation'!$W$25,IF(C7858=1,D7858-'Data Transformation'!$W$25,FALSE))</f>
        <v>0</v>
      </c>
      <c r="E7857" t="str">
        <f t="array" ref="E7857">IF(ISLOGICAL(D7857),"",FREQUENCY(IF('Data Transformation'!$B$425:$B$8425='Bin Analysis'!$B7851,'Data Transformation'!$G$425:$G$8425),D7857))</f>
        <v/>
      </c>
      <c r="F7857" t="str">
        <f t="shared" si="981"/>
        <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45">
      <c r="A7858" s="32">
        <f>IF(Weighting!$P$10&gt;0,B7858,"")</f>
        <v>0.75837398350000007</v>
      </c>
      <c r="B7858">
        <f>Weighting!$C$10</f>
        <v>0.75837398350000007</v>
      </c>
      <c r="C7858">
        <f>Weighting!$F$10</f>
        <v>0</v>
      </c>
      <c r="D7858" t="b">
        <f>IF(C7858=1,'Data Transformation'!$G$3+0.5*'Data Transformation'!$W$25,IF(C7859=1,D7859-'Data Transformation'!$W$25,FALSE))</f>
        <v>0</v>
      </c>
      <c r="E7858" t="str">
        <f t="array" ref="E7858">IF(ISLOGICAL(D7858),"",FREQUENCY(IF('Data Transformation'!$B$425:$B$8425='Bin Analysis'!$B7851,'Data Transformation'!$G$425:$G$8425),D7858))</f>
        <v/>
      </c>
      <c r="F7858" t="str">
        <f t="shared" si="981"/>
        <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45">
      <c r="A7859" s="32">
        <f>IF(Weighting!$P$11&gt;0,B7859,"")</f>
        <v>0.86404878020000009</v>
      </c>
      <c r="B7859">
        <f>Weighting!$C$11</f>
        <v>0.86404878020000009</v>
      </c>
      <c r="C7859">
        <f>Weighting!$F$11</f>
        <v>0</v>
      </c>
      <c r="D7859" t="b">
        <f>IF(C7859=1,'Data Transformation'!$G$3+0.5*'Data Transformation'!$W$25,IF(C7860=1,D7860-'Data Transformation'!$W$25,FALSE))</f>
        <v>0</v>
      </c>
      <c r="E7859" t="str">
        <f t="array" ref="E7859">IF(ISLOGICAL(D7859),"",FREQUENCY(IF('Data Transformation'!$B$425:$B$8425='Bin Analysis'!$B7851,'Data Transformation'!$G$425:$G$8425),D7859))</f>
        <v/>
      </c>
      <c r="F7859" t="str">
        <f t="shared" si="981"/>
        <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45">
      <c r="A7860" s="32">
        <f>IF(Weighting!$P$12&gt;0,B7860,"")</f>
        <v>0.96972357690000011</v>
      </c>
      <c r="B7860">
        <f>Weighting!$C$12</f>
        <v>0.96972357690000011</v>
      </c>
      <c r="C7860">
        <f>Weighting!$F$12</f>
        <v>0</v>
      </c>
      <c r="D7860">
        <f>IF(C7860=1,'Data Transformation'!$G$3+0.5*'Data Transformation'!$W$25,IF(C7861=1,D7861-'Data Transformation'!$W$25,FALSE))</f>
        <v>0.76999999999999991</v>
      </c>
      <c r="E7860">
        <f t="array" ref="E7860">IF(ISLOGICAL(D7860),"",FREQUENCY(IF('Data Transformation'!$B$425:$B$8425='Bin Analysis'!$B7851,'Data Transformation'!$G$425:$G$8425),D7860))</f>
        <v>2001</v>
      </c>
      <c r="F7860" t="e">
        <f t="shared" si="981"/>
        <v>#VALUE!</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45">
      <c r="A7861" s="32">
        <f>IF(Weighting!$P$13&gt;0,B7861,"")</f>
        <v>1.0753983736000001</v>
      </c>
      <c r="B7861">
        <f>Weighting!$C$13</f>
        <v>1.0753983736000001</v>
      </c>
      <c r="C7861">
        <f>Weighting!$F$13</f>
        <v>1</v>
      </c>
      <c r="D7861">
        <f>IF(C7861=1,'Data Transformation'!$G$3+0.5*'Data Transformation'!$W$25,IF(C7862=1,D7862-'Data Transformation'!$W$25,FALSE))</f>
        <v>1.17</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45">
      <c r="A7862" s="32">
        <f>IF(Weighting!$P$14&gt;0,B7862,"")</f>
        <v>1.1810731703000001</v>
      </c>
      <c r="B7862">
        <f>Weighting!$C$14</f>
        <v>1.1810731703000001</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45">
      <c r="A7863" s="32">
        <f>IF(Weighting!$P$15&gt;0,B7863,"")</f>
        <v>1.2867489670000001</v>
      </c>
      <c r="B7863">
        <f>Weighting!$C$15</f>
        <v>1.2867489670000001</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45">
      <c r="A7864" s="32" t="str">
        <f>IF(Weighting!$P$16&gt;0,B7864,"")</f>
        <v/>
      </c>
      <c r="B7864">
        <f>Weighting!$C$16</f>
        <v>1.3924227637000002</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45">
      <c r="A7865" s="32" t="str">
        <f>IF(Weighting!$P$17&gt;0,B7865,"")</f>
        <v/>
      </c>
      <c r="B7865">
        <f>Weighting!$C$17</f>
        <v>1.4980975604000002</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45">
      <c r="A7866" s="32" t="str">
        <f>IF(Weighting!$P$18&gt;0,B7866,"")</f>
        <v/>
      </c>
      <c r="B7866">
        <f>Weighting!$C$18</f>
        <v>1.6037723571000002</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45">
      <c r="A7867" s="32" t="str">
        <f>IF(Weighting!$P$19&gt;0,B7867,"")</f>
        <v/>
      </c>
      <c r="B7867">
        <f>Weighting!$C$19</f>
        <v>1.7094471538000002</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45">
      <c r="A7868" s="32" t="str">
        <f>IF(Weighting!$P$20&gt;0,B7868,"")</f>
        <v/>
      </c>
      <c r="B7868">
        <f>Weighting!$C$20</f>
        <v>1.8151219505000002</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45">
      <c r="A7869" s="32" t="str">
        <f>IF(Weighting!$P$21&gt;0,B7869,"")</f>
        <v/>
      </c>
      <c r="B7869">
        <f>Weighting!$C$21</f>
        <v>1.9207967472000003</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45">
      <c r="A7870" s="32" t="str">
        <f>IF(Weighting!$P$22&gt;0,B7870,"")</f>
        <v/>
      </c>
      <c r="B7870">
        <f>Weighting!$C$22</f>
        <v>2.0264715439000001</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45">
      <c r="A7871" s="32" t="str">
        <f>IF(Weighting!$P$23&gt;0,B7871,"")</f>
        <v/>
      </c>
      <c r="B7871">
        <f>Weighting!$C$23</f>
        <v>2.1321463405999999</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45">
      <c r="A7872" s="32" t="str">
        <f>IF(Weighting!$P$24&gt;0,B7872,"")</f>
        <v/>
      </c>
      <c r="B7872">
        <f>Weighting!$C$24</f>
        <v>2.2378211372999997</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45">
      <c r="A7873" s="32" t="str">
        <f>IF(Weighting!$P$25&gt;0,B7873,"")</f>
        <v/>
      </c>
      <c r="B7873">
        <f>Weighting!$C$25</f>
        <v>2.3434959339999994</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45">
      <c r="O7874"/>
      <c r="P7874"/>
      <c r="Q7874"/>
      <c r="R7874"/>
    </row>
    <row r="7875" spans="1:25" ht="23.15" x14ac:dyDescent="0.6">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45">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4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45">
      <c r="A7878" s="32">
        <f>IF(Weighting!$P$6&gt;0,B7878,"")</f>
        <v>0.3356747967</v>
      </c>
      <c r="B7878">
        <f>Weighting!$C$6</f>
        <v>0.3356747967</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45">
      <c r="A7879" s="32">
        <f>IF(Weighting!$P$7&gt;0,B7879,"")</f>
        <v>0.44134959340000002</v>
      </c>
      <c r="B7879">
        <f>Weighting!$C$7</f>
        <v>0.44134959340000002</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45">
      <c r="A7880" s="32">
        <f>IF(Weighting!$P$8&gt;0,B7880,"")</f>
        <v>0.54702439010000004</v>
      </c>
      <c r="B7880">
        <f>Weighting!$C$8</f>
        <v>0.54702439010000004</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45">
      <c r="A7881" s="32">
        <f>IF(Weighting!$P$9&gt;0,B7881,"")</f>
        <v>0.65269918680000005</v>
      </c>
      <c r="B7881" s="50">
        <f>Weighting!$C$9</f>
        <v>0.65269918680000005</v>
      </c>
      <c r="C7881">
        <f>Weighting!$F$9</f>
        <v>0</v>
      </c>
      <c r="D7881" t="b">
        <f>IF(C7881=1,'Data Transformation'!$G$3+0.5*'Data Transformation'!$W$25,IF(C7882=1,D7882-'Data Transformation'!$W$25,FALSE))</f>
        <v>0</v>
      </c>
      <c r="E7881" t="str">
        <f t="array" ref="E7881">IF(ISLOGICAL(D7881),"",FREQUENCY(IF('Data Transformation'!$B$425:$B$8425='Bin Analysis'!$B7875,'Data Transformation'!$G$425:$G$8425),D7881))</f>
        <v/>
      </c>
      <c r="F7881" t="str">
        <f t="shared" si="984"/>
        <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45">
      <c r="A7882" s="32">
        <f>IF(Weighting!$P$10&gt;0,B7882,"")</f>
        <v>0.75837398350000007</v>
      </c>
      <c r="B7882">
        <f>Weighting!$C$10</f>
        <v>0.75837398350000007</v>
      </c>
      <c r="C7882">
        <f>Weighting!$F$10</f>
        <v>0</v>
      </c>
      <c r="D7882" t="b">
        <f>IF(C7882=1,'Data Transformation'!$G$3+0.5*'Data Transformation'!$W$25,IF(C7883=1,D7883-'Data Transformation'!$W$25,FALSE))</f>
        <v>0</v>
      </c>
      <c r="E7882" t="str">
        <f t="array" ref="E7882">IF(ISLOGICAL(D7882),"",FREQUENCY(IF('Data Transformation'!$B$425:$B$8425='Bin Analysis'!$B7875,'Data Transformation'!$G$425:$G$8425),D7882))</f>
        <v/>
      </c>
      <c r="F7882" t="str">
        <f t="shared" si="984"/>
        <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45">
      <c r="A7883" s="32">
        <f>IF(Weighting!$P$11&gt;0,B7883,"")</f>
        <v>0.86404878020000009</v>
      </c>
      <c r="B7883">
        <f>Weighting!$C$11</f>
        <v>0.86404878020000009</v>
      </c>
      <c r="C7883">
        <f>Weighting!$F$11</f>
        <v>0</v>
      </c>
      <c r="D7883" t="b">
        <f>IF(C7883=1,'Data Transformation'!$G$3+0.5*'Data Transformation'!$W$25,IF(C7884=1,D7884-'Data Transformation'!$W$25,FALSE))</f>
        <v>0</v>
      </c>
      <c r="E7883" t="str">
        <f t="array" ref="E7883">IF(ISLOGICAL(D7883),"",FREQUENCY(IF('Data Transformation'!$B$425:$B$8425='Bin Analysis'!$B7875,'Data Transformation'!$G$425:$G$8425),D7883))</f>
        <v/>
      </c>
      <c r="F7883" t="str">
        <f t="shared" si="984"/>
        <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45">
      <c r="A7884" s="32">
        <f>IF(Weighting!$P$12&gt;0,B7884,"")</f>
        <v>0.96972357690000011</v>
      </c>
      <c r="B7884">
        <f>Weighting!$C$12</f>
        <v>0.96972357690000011</v>
      </c>
      <c r="C7884">
        <f>Weighting!$F$12</f>
        <v>0</v>
      </c>
      <c r="D7884">
        <f>IF(C7884=1,'Data Transformation'!$G$3+0.5*'Data Transformation'!$W$25,IF(C7885=1,D7885-'Data Transformation'!$W$25,FALSE))</f>
        <v>0.76999999999999991</v>
      </c>
      <c r="E7884">
        <f t="array" ref="E7884">IF(ISLOGICAL(D7884),"",FREQUENCY(IF('Data Transformation'!$B$425:$B$8425='Bin Analysis'!$B7875,'Data Transformation'!$G$425:$G$8425),D7884))</f>
        <v>2001</v>
      </c>
      <c r="F7884" t="e">
        <f t="shared" si="984"/>
        <v>#VALUE!</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45">
      <c r="A7885" s="32">
        <f>IF(Weighting!$P$13&gt;0,B7885,"")</f>
        <v>1.0753983736000001</v>
      </c>
      <c r="B7885">
        <f>Weighting!$C$13</f>
        <v>1.0753983736000001</v>
      </c>
      <c r="C7885">
        <f>Weighting!$F$13</f>
        <v>1</v>
      </c>
      <c r="D7885">
        <f>IF(C7885=1,'Data Transformation'!$G$3+0.5*'Data Transformation'!$W$25,IF(C7886=1,D7886-'Data Transformation'!$W$25,FALSE))</f>
        <v>1.17</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45">
      <c r="A7886" s="32">
        <f>IF(Weighting!$P$14&gt;0,B7886,"")</f>
        <v>1.1810731703000001</v>
      </c>
      <c r="B7886">
        <f>Weighting!$C$14</f>
        <v>1.1810731703000001</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45">
      <c r="A7887" s="32">
        <f>IF(Weighting!$P$15&gt;0,B7887,"")</f>
        <v>1.2867489670000001</v>
      </c>
      <c r="B7887">
        <f>Weighting!$C$15</f>
        <v>1.2867489670000001</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45">
      <c r="A7888" s="32" t="str">
        <f>IF(Weighting!$P$16&gt;0,B7888,"")</f>
        <v/>
      </c>
      <c r="B7888">
        <f>Weighting!$C$16</f>
        <v>1.3924227637000002</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45">
      <c r="A7889" s="32" t="str">
        <f>IF(Weighting!$P$17&gt;0,B7889,"")</f>
        <v/>
      </c>
      <c r="B7889">
        <f>Weighting!$C$17</f>
        <v>1.4980975604000002</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45">
      <c r="A7890" s="32" t="str">
        <f>IF(Weighting!$P$18&gt;0,B7890,"")</f>
        <v/>
      </c>
      <c r="B7890">
        <f>Weighting!$C$18</f>
        <v>1.6037723571000002</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45">
      <c r="A7891" s="32" t="str">
        <f>IF(Weighting!$P$19&gt;0,B7891,"")</f>
        <v/>
      </c>
      <c r="B7891">
        <f>Weighting!$C$19</f>
        <v>1.7094471538000002</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45">
      <c r="A7892" s="32" t="str">
        <f>IF(Weighting!$P$20&gt;0,B7892,"")</f>
        <v/>
      </c>
      <c r="B7892">
        <f>Weighting!$C$20</f>
        <v>1.8151219505000002</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45">
      <c r="A7893" s="32" t="str">
        <f>IF(Weighting!$P$21&gt;0,B7893,"")</f>
        <v/>
      </c>
      <c r="B7893">
        <f>Weighting!$C$21</f>
        <v>1.9207967472000003</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45">
      <c r="A7894" s="32" t="str">
        <f>IF(Weighting!$P$22&gt;0,B7894,"")</f>
        <v/>
      </c>
      <c r="B7894">
        <f>Weighting!$C$22</f>
        <v>2.0264715439000001</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45">
      <c r="A7895" s="32" t="str">
        <f>IF(Weighting!$P$23&gt;0,B7895,"")</f>
        <v/>
      </c>
      <c r="B7895">
        <f>Weighting!$C$23</f>
        <v>2.1321463405999999</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45">
      <c r="A7896" s="32" t="str">
        <f>IF(Weighting!$P$24&gt;0,B7896,"")</f>
        <v/>
      </c>
      <c r="B7896">
        <f>Weighting!$C$24</f>
        <v>2.2378211372999997</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45">
      <c r="A7897" s="32" t="str">
        <f>IF(Weighting!$P$25&gt;0,B7897,"")</f>
        <v/>
      </c>
      <c r="B7897">
        <f>Weighting!$C$25</f>
        <v>2.3434959339999994</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45">
      <c r="O7898"/>
      <c r="P7898"/>
      <c r="Q7898"/>
      <c r="R7898"/>
    </row>
    <row r="7899" spans="1:25" ht="23.15" x14ac:dyDescent="0.6">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45">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4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45">
      <c r="A7902" s="32">
        <f>IF(Weighting!$P$6&gt;0,B7902,"")</f>
        <v>0.3356747967</v>
      </c>
      <c r="B7902">
        <f>Weighting!$C$6</f>
        <v>0.3356747967</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45">
      <c r="A7903" s="32">
        <f>IF(Weighting!$P$7&gt;0,B7903,"")</f>
        <v>0.44134959340000002</v>
      </c>
      <c r="B7903">
        <f>Weighting!$C$7</f>
        <v>0.44134959340000002</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45">
      <c r="A7904" s="32">
        <f>IF(Weighting!$P$8&gt;0,B7904,"")</f>
        <v>0.54702439010000004</v>
      </c>
      <c r="B7904">
        <f>Weighting!$C$8</f>
        <v>0.54702439010000004</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45">
      <c r="A7905" s="32">
        <f>IF(Weighting!$P$9&gt;0,B7905,"")</f>
        <v>0.65269918680000005</v>
      </c>
      <c r="B7905" s="50">
        <f>Weighting!$C$9</f>
        <v>0.65269918680000005</v>
      </c>
      <c r="C7905">
        <f>Weighting!$F$9</f>
        <v>0</v>
      </c>
      <c r="D7905" t="b">
        <f>IF(C7905=1,'Data Transformation'!$G$3+0.5*'Data Transformation'!$W$25,IF(C7906=1,D7906-'Data Transformation'!$W$25,FALSE))</f>
        <v>0</v>
      </c>
      <c r="E7905" t="str">
        <f t="array" ref="E7905">IF(ISLOGICAL(D7905),"",FREQUENCY(IF('Data Transformation'!$B$425:$B$8425='Bin Analysis'!$B7899,'Data Transformation'!$G$425:$G$8425),D7905))</f>
        <v/>
      </c>
      <c r="F7905" t="str">
        <f t="shared" si="987"/>
        <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45">
      <c r="A7906" s="32">
        <f>IF(Weighting!$P$10&gt;0,B7906,"")</f>
        <v>0.75837398350000007</v>
      </c>
      <c r="B7906">
        <f>Weighting!$C$10</f>
        <v>0.75837398350000007</v>
      </c>
      <c r="C7906">
        <f>Weighting!$F$10</f>
        <v>0</v>
      </c>
      <c r="D7906" t="b">
        <f>IF(C7906=1,'Data Transformation'!$G$3+0.5*'Data Transformation'!$W$25,IF(C7907=1,D7907-'Data Transformation'!$W$25,FALSE))</f>
        <v>0</v>
      </c>
      <c r="E7906" t="str">
        <f t="array" ref="E7906">IF(ISLOGICAL(D7906),"",FREQUENCY(IF('Data Transformation'!$B$425:$B$8425='Bin Analysis'!$B7899,'Data Transformation'!$G$425:$G$8425),D7906))</f>
        <v/>
      </c>
      <c r="F7906" t="str">
        <f t="shared" si="987"/>
        <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45">
      <c r="A7907" s="32">
        <f>IF(Weighting!$P$11&gt;0,B7907,"")</f>
        <v>0.86404878020000009</v>
      </c>
      <c r="B7907">
        <f>Weighting!$C$11</f>
        <v>0.86404878020000009</v>
      </c>
      <c r="C7907">
        <f>Weighting!$F$11</f>
        <v>0</v>
      </c>
      <c r="D7907" t="b">
        <f>IF(C7907=1,'Data Transformation'!$G$3+0.5*'Data Transformation'!$W$25,IF(C7908=1,D7908-'Data Transformation'!$W$25,FALSE))</f>
        <v>0</v>
      </c>
      <c r="E7907" t="str">
        <f t="array" ref="E7907">IF(ISLOGICAL(D7907),"",FREQUENCY(IF('Data Transformation'!$B$425:$B$8425='Bin Analysis'!$B7899,'Data Transformation'!$G$425:$G$8425),D7907))</f>
        <v/>
      </c>
      <c r="F7907" t="str">
        <f t="shared" si="987"/>
        <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45">
      <c r="A7908" s="32">
        <f>IF(Weighting!$P$12&gt;0,B7908,"")</f>
        <v>0.96972357690000011</v>
      </c>
      <c r="B7908">
        <f>Weighting!$C$12</f>
        <v>0.96972357690000011</v>
      </c>
      <c r="C7908">
        <f>Weighting!$F$12</f>
        <v>0</v>
      </c>
      <c r="D7908">
        <f>IF(C7908=1,'Data Transformation'!$G$3+0.5*'Data Transformation'!$W$25,IF(C7909=1,D7909-'Data Transformation'!$W$25,FALSE))</f>
        <v>0.76999999999999991</v>
      </c>
      <c r="E7908">
        <f t="array" ref="E7908">IF(ISLOGICAL(D7908),"",FREQUENCY(IF('Data Transformation'!$B$425:$B$8425='Bin Analysis'!$B7899,'Data Transformation'!$G$425:$G$8425),D7908))</f>
        <v>2001</v>
      </c>
      <c r="F7908" t="e">
        <f t="shared" si="987"/>
        <v>#VALUE!</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45">
      <c r="A7909" s="32">
        <f>IF(Weighting!$P$13&gt;0,B7909,"")</f>
        <v>1.0753983736000001</v>
      </c>
      <c r="B7909">
        <f>Weighting!$C$13</f>
        <v>1.0753983736000001</v>
      </c>
      <c r="C7909">
        <f>Weighting!$F$13</f>
        <v>1</v>
      </c>
      <c r="D7909">
        <f>IF(C7909=1,'Data Transformation'!$G$3+0.5*'Data Transformation'!$W$25,IF(C7910=1,D7910-'Data Transformation'!$W$25,FALSE))</f>
        <v>1.17</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45">
      <c r="A7910" s="32">
        <f>IF(Weighting!$P$14&gt;0,B7910,"")</f>
        <v>1.1810731703000001</v>
      </c>
      <c r="B7910">
        <f>Weighting!$C$14</f>
        <v>1.1810731703000001</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45">
      <c r="A7911" s="32">
        <f>IF(Weighting!$P$15&gt;0,B7911,"")</f>
        <v>1.2867489670000001</v>
      </c>
      <c r="B7911">
        <f>Weighting!$C$15</f>
        <v>1.2867489670000001</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45">
      <c r="A7912" s="32" t="str">
        <f>IF(Weighting!$P$16&gt;0,B7912,"")</f>
        <v/>
      </c>
      <c r="B7912">
        <f>Weighting!$C$16</f>
        <v>1.3924227637000002</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45">
      <c r="A7913" s="32" t="str">
        <f>IF(Weighting!$P$17&gt;0,B7913,"")</f>
        <v/>
      </c>
      <c r="B7913">
        <f>Weighting!$C$17</f>
        <v>1.4980975604000002</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45">
      <c r="A7914" s="32" t="str">
        <f>IF(Weighting!$P$18&gt;0,B7914,"")</f>
        <v/>
      </c>
      <c r="B7914">
        <f>Weighting!$C$18</f>
        <v>1.6037723571000002</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45">
      <c r="A7915" s="32" t="str">
        <f>IF(Weighting!$P$19&gt;0,B7915,"")</f>
        <v/>
      </c>
      <c r="B7915">
        <f>Weighting!$C$19</f>
        <v>1.7094471538000002</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45">
      <c r="A7916" s="32" t="str">
        <f>IF(Weighting!$P$20&gt;0,B7916,"")</f>
        <v/>
      </c>
      <c r="B7916">
        <f>Weighting!$C$20</f>
        <v>1.8151219505000002</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45">
      <c r="A7917" s="32" t="str">
        <f>IF(Weighting!$P$21&gt;0,B7917,"")</f>
        <v/>
      </c>
      <c r="B7917">
        <f>Weighting!$C$21</f>
        <v>1.9207967472000003</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45">
      <c r="A7918" s="32" t="str">
        <f>IF(Weighting!$P$22&gt;0,B7918,"")</f>
        <v/>
      </c>
      <c r="B7918">
        <f>Weighting!$C$22</f>
        <v>2.0264715439000001</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45">
      <c r="A7919" s="32" t="str">
        <f>IF(Weighting!$P$23&gt;0,B7919,"")</f>
        <v/>
      </c>
      <c r="B7919">
        <f>Weighting!$C$23</f>
        <v>2.1321463405999999</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45">
      <c r="A7920" s="32" t="str">
        <f>IF(Weighting!$P$24&gt;0,B7920,"")</f>
        <v/>
      </c>
      <c r="B7920">
        <f>Weighting!$C$24</f>
        <v>2.2378211372999997</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45">
      <c r="A7921" s="32" t="str">
        <f>IF(Weighting!$P$25&gt;0,B7921,"")</f>
        <v/>
      </c>
      <c r="B7921">
        <f>Weighting!$C$25</f>
        <v>2.3434959339999994</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45">
      <c r="N7922" s="57"/>
      <c r="O7922"/>
      <c r="P7922"/>
      <c r="Q7922"/>
      <c r="R7922"/>
    </row>
    <row r="7923" spans="1:25" ht="23.15" x14ac:dyDescent="0.6">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45">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4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45">
      <c r="A7926" s="32">
        <f>IF(Weighting!$P$6&gt;0,B7926,"")</f>
        <v>0.3356747967</v>
      </c>
      <c r="B7926">
        <f>Weighting!$C$6</f>
        <v>0.3356747967</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45">
      <c r="A7927" s="32">
        <f>IF(Weighting!$P$7&gt;0,B7927,"")</f>
        <v>0.44134959340000002</v>
      </c>
      <c r="B7927">
        <f>Weighting!$C$7</f>
        <v>0.44134959340000002</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45">
      <c r="A7928" s="32">
        <f>IF(Weighting!$P$8&gt;0,B7928,"")</f>
        <v>0.54702439010000004</v>
      </c>
      <c r="B7928">
        <f>Weighting!$C$8</f>
        <v>0.54702439010000004</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45">
      <c r="A7929" s="32">
        <f>IF(Weighting!$P$9&gt;0,B7929,"")</f>
        <v>0.65269918680000005</v>
      </c>
      <c r="B7929" s="50">
        <f>Weighting!$C$9</f>
        <v>0.65269918680000005</v>
      </c>
      <c r="C7929">
        <f>Weighting!$F$9</f>
        <v>0</v>
      </c>
      <c r="D7929" t="b">
        <f>IF(C7929=1,'Data Transformation'!$G$3+0.5*'Data Transformation'!$W$25,IF(C7930=1,D7930-'Data Transformation'!$W$25,FALSE))</f>
        <v>0</v>
      </c>
      <c r="E7929" t="str">
        <f t="array" ref="E7929">IF(ISLOGICAL(D7929),"",FREQUENCY(IF('Data Transformation'!$B$425:$B$8425='Bin Analysis'!$B7923,'Data Transformation'!$G$425:$G$8425),D7929))</f>
        <v/>
      </c>
      <c r="F7929" t="str">
        <f t="shared" si="990"/>
        <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45">
      <c r="A7930" s="32">
        <f>IF(Weighting!$P$10&gt;0,B7930,"")</f>
        <v>0.75837398350000007</v>
      </c>
      <c r="B7930">
        <f>Weighting!$C$10</f>
        <v>0.75837398350000007</v>
      </c>
      <c r="C7930">
        <f>Weighting!$F$10</f>
        <v>0</v>
      </c>
      <c r="D7930" t="b">
        <f>IF(C7930=1,'Data Transformation'!$G$3+0.5*'Data Transformation'!$W$25,IF(C7931=1,D7931-'Data Transformation'!$W$25,FALSE))</f>
        <v>0</v>
      </c>
      <c r="E7930" t="str">
        <f t="array" ref="E7930">IF(ISLOGICAL(D7930),"",FREQUENCY(IF('Data Transformation'!$B$425:$B$8425='Bin Analysis'!$B7923,'Data Transformation'!$G$425:$G$8425),D7930))</f>
        <v/>
      </c>
      <c r="F7930" t="str">
        <f t="shared" si="990"/>
        <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45">
      <c r="A7931" s="32">
        <f>IF(Weighting!$P$11&gt;0,B7931,"")</f>
        <v>0.86404878020000009</v>
      </c>
      <c r="B7931">
        <f>Weighting!$C$11</f>
        <v>0.86404878020000009</v>
      </c>
      <c r="C7931">
        <f>Weighting!$F$11</f>
        <v>0</v>
      </c>
      <c r="D7931" t="b">
        <f>IF(C7931=1,'Data Transformation'!$G$3+0.5*'Data Transformation'!$W$25,IF(C7932=1,D7932-'Data Transformation'!$W$25,FALSE))</f>
        <v>0</v>
      </c>
      <c r="E7931" t="str">
        <f t="array" ref="E7931">IF(ISLOGICAL(D7931),"",FREQUENCY(IF('Data Transformation'!$B$425:$B$8425='Bin Analysis'!$B7923,'Data Transformation'!$G$425:$G$8425),D7931))</f>
        <v/>
      </c>
      <c r="F7931" t="str">
        <f t="shared" si="990"/>
        <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45">
      <c r="A7932" s="32">
        <f>IF(Weighting!$P$12&gt;0,B7932,"")</f>
        <v>0.96972357690000011</v>
      </c>
      <c r="B7932">
        <f>Weighting!$C$12</f>
        <v>0.96972357690000011</v>
      </c>
      <c r="C7932">
        <f>Weighting!$F$12</f>
        <v>0</v>
      </c>
      <c r="D7932">
        <f>IF(C7932=1,'Data Transformation'!$G$3+0.5*'Data Transformation'!$W$25,IF(C7933=1,D7933-'Data Transformation'!$W$25,FALSE))</f>
        <v>0.76999999999999991</v>
      </c>
      <c r="E7932">
        <f t="array" ref="E7932">IF(ISLOGICAL(D7932),"",FREQUENCY(IF('Data Transformation'!$B$425:$B$8425='Bin Analysis'!$B7923,'Data Transformation'!$G$425:$G$8425),D7932))</f>
        <v>2001</v>
      </c>
      <c r="F7932" t="e">
        <f t="shared" si="990"/>
        <v>#VALUE!</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45">
      <c r="A7933" s="32">
        <f>IF(Weighting!$P$13&gt;0,B7933,"")</f>
        <v>1.0753983736000001</v>
      </c>
      <c r="B7933">
        <f>Weighting!$C$13</f>
        <v>1.0753983736000001</v>
      </c>
      <c r="C7933">
        <f>Weighting!$F$13</f>
        <v>1</v>
      </c>
      <c r="D7933">
        <f>IF(C7933=1,'Data Transformation'!$G$3+0.5*'Data Transformation'!$W$25,IF(C7934=1,D7934-'Data Transformation'!$W$25,FALSE))</f>
        <v>1.17</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45">
      <c r="A7934" s="32">
        <f>IF(Weighting!$P$14&gt;0,B7934,"")</f>
        <v>1.1810731703000001</v>
      </c>
      <c r="B7934">
        <f>Weighting!$C$14</f>
        <v>1.1810731703000001</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45">
      <c r="A7935" s="32">
        <f>IF(Weighting!$P$15&gt;0,B7935,"")</f>
        <v>1.2867489670000001</v>
      </c>
      <c r="B7935">
        <f>Weighting!$C$15</f>
        <v>1.2867489670000001</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45">
      <c r="A7936" s="32" t="str">
        <f>IF(Weighting!$P$16&gt;0,B7936,"")</f>
        <v/>
      </c>
      <c r="B7936">
        <f>Weighting!$C$16</f>
        <v>1.3924227637000002</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45">
      <c r="A7937" s="32" t="str">
        <f>IF(Weighting!$P$17&gt;0,B7937,"")</f>
        <v/>
      </c>
      <c r="B7937">
        <f>Weighting!$C$17</f>
        <v>1.4980975604000002</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45">
      <c r="A7938" s="32" t="str">
        <f>IF(Weighting!$P$18&gt;0,B7938,"")</f>
        <v/>
      </c>
      <c r="B7938">
        <f>Weighting!$C$18</f>
        <v>1.6037723571000002</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45">
      <c r="A7939" s="32" t="str">
        <f>IF(Weighting!$P$19&gt;0,B7939,"")</f>
        <v/>
      </c>
      <c r="B7939">
        <f>Weighting!$C$19</f>
        <v>1.7094471538000002</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45">
      <c r="A7940" s="32" t="str">
        <f>IF(Weighting!$P$20&gt;0,B7940,"")</f>
        <v/>
      </c>
      <c r="B7940">
        <f>Weighting!$C$20</f>
        <v>1.8151219505000002</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45">
      <c r="A7941" s="32" t="str">
        <f>IF(Weighting!$P$21&gt;0,B7941,"")</f>
        <v/>
      </c>
      <c r="B7941">
        <f>Weighting!$C$21</f>
        <v>1.9207967472000003</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45">
      <c r="A7942" s="32" t="str">
        <f>IF(Weighting!$P$22&gt;0,B7942,"")</f>
        <v/>
      </c>
      <c r="B7942">
        <f>Weighting!$C$22</f>
        <v>2.0264715439000001</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45">
      <c r="A7943" s="32" t="str">
        <f>IF(Weighting!$P$23&gt;0,B7943,"")</f>
        <v/>
      </c>
      <c r="B7943">
        <f>Weighting!$C$23</f>
        <v>2.1321463405999999</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45">
      <c r="A7944" s="32" t="str">
        <f>IF(Weighting!$P$24&gt;0,B7944,"")</f>
        <v/>
      </c>
      <c r="B7944">
        <f>Weighting!$C$24</f>
        <v>2.2378211372999997</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45">
      <c r="A7945" s="32" t="str">
        <f>IF(Weighting!$P$25&gt;0,B7945,"")</f>
        <v/>
      </c>
      <c r="B7945">
        <f>Weighting!$C$25</f>
        <v>2.3434959339999994</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45">
      <c r="O7946"/>
      <c r="P7946"/>
      <c r="Q7946"/>
      <c r="R7946"/>
    </row>
    <row r="7947" spans="1:25" ht="23.15" x14ac:dyDescent="0.6">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45">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4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45">
      <c r="A7950" s="32">
        <f>IF(Weighting!$P$6&gt;0,B7950,"")</f>
        <v>0.3356747967</v>
      </c>
      <c r="B7950">
        <f>Weighting!$C$6</f>
        <v>0.3356747967</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45">
      <c r="A7951" s="32">
        <f>IF(Weighting!$P$7&gt;0,B7951,"")</f>
        <v>0.44134959340000002</v>
      </c>
      <c r="B7951">
        <f>Weighting!$C$7</f>
        <v>0.44134959340000002</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45">
      <c r="A7952" s="32">
        <f>IF(Weighting!$P$8&gt;0,B7952,"")</f>
        <v>0.54702439010000004</v>
      </c>
      <c r="B7952">
        <f>Weighting!$C$8</f>
        <v>0.54702439010000004</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45">
      <c r="A7953" s="32">
        <f>IF(Weighting!$P$9&gt;0,B7953,"")</f>
        <v>0.65269918680000005</v>
      </c>
      <c r="B7953" s="50">
        <f>Weighting!$C$9</f>
        <v>0.65269918680000005</v>
      </c>
      <c r="C7953">
        <f>Weighting!$F$9</f>
        <v>0</v>
      </c>
      <c r="D7953" t="b">
        <f>IF(C7953=1,'Data Transformation'!$G$3+0.5*'Data Transformation'!$W$25,IF(C7954=1,D7954-'Data Transformation'!$W$25,FALSE))</f>
        <v>0</v>
      </c>
      <c r="E7953" t="str">
        <f t="array" ref="E7953">IF(ISLOGICAL(D7953),"",FREQUENCY(IF('Data Transformation'!$B$425:$B$8425='Bin Analysis'!$B7947,'Data Transformation'!$G$425:$G$8425),D7953))</f>
        <v/>
      </c>
      <c r="F7953" t="str">
        <f t="shared" si="993"/>
        <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45">
      <c r="A7954" s="32">
        <f>IF(Weighting!$P$10&gt;0,B7954,"")</f>
        <v>0.75837398350000007</v>
      </c>
      <c r="B7954">
        <f>Weighting!$C$10</f>
        <v>0.75837398350000007</v>
      </c>
      <c r="C7954">
        <f>Weighting!$F$10</f>
        <v>0</v>
      </c>
      <c r="D7954" t="b">
        <f>IF(C7954=1,'Data Transformation'!$G$3+0.5*'Data Transformation'!$W$25,IF(C7955=1,D7955-'Data Transformation'!$W$25,FALSE))</f>
        <v>0</v>
      </c>
      <c r="E7954" t="str">
        <f t="array" ref="E7954">IF(ISLOGICAL(D7954),"",FREQUENCY(IF('Data Transformation'!$B$425:$B$8425='Bin Analysis'!$B7947,'Data Transformation'!$G$425:$G$8425),D7954))</f>
        <v/>
      </c>
      <c r="F7954" t="str">
        <f t="shared" si="993"/>
        <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45">
      <c r="A7955" s="32">
        <f>IF(Weighting!$P$11&gt;0,B7955,"")</f>
        <v>0.86404878020000009</v>
      </c>
      <c r="B7955">
        <f>Weighting!$C$11</f>
        <v>0.86404878020000009</v>
      </c>
      <c r="C7955">
        <f>Weighting!$F$11</f>
        <v>0</v>
      </c>
      <c r="D7955" t="b">
        <f>IF(C7955=1,'Data Transformation'!$G$3+0.5*'Data Transformation'!$W$25,IF(C7956=1,D7956-'Data Transformation'!$W$25,FALSE))</f>
        <v>0</v>
      </c>
      <c r="E7955" t="str">
        <f t="array" ref="E7955">IF(ISLOGICAL(D7955),"",FREQUENCY(IF('Data Transformation'!$B$425:$B$8425='Bin Analysis'!$B7947,'Data Transformation'!$G$425:$G$8425),D7955))</f>
        <v/>
      </c>
      <c r="F7955" t="str">
        <f t="shared" si="993"/>
        <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45">
      <c r="A7956" s="32">
        <f>IF(Weighting!$P$12&gt;0,B7956,"")</f>
        <v>0.96972357690000011</v>
      </c>
      <c r="B7956">
        <f>Weighting!$C$12</f>
        <v>0.96972357690000011</v>
      </c>
      <c r="C7956">
        <f>Weighting!$F$12</f>
        <v>0</v>
      </c>
      <c r="D7956">
        <f>IF(C7956=1,'Data Transformation'!$G$3+0.5*'Data Transformation'!$W$25,IF(C7957=1,D7957-'Data Transformation'!$W$25,FALSE))</f>
        <v>0.76999999999999991</v>
      </c>
      <c r="E7956">
        <f t="array" ref="E7956">IF(ISLOGICAL(D7956),"",FREQUENCY(IF('Data Transformation'!$B$425:$B$8425='Bin Analysis'!$B7947,'Data Transformation'!$G$425:$G$8425),D7956))</f>
        <v>2001</v>
      </c>
      <c r="F7956" t="e">
        <f t="shared" si="993"/>
        <v>#VALUE!</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45">
      <c r="A7957" s="32">
        <f>IF(Weighting!$P$13&gt;0,B7957,"")</f>
        <v>1.0753983736000001</v>
      </c>
      <c r="B7957">
        <f>Weighting!$C$13</f>
        <v>1.0753983736000001</v>
      </c>
      <c r="C7957">
        <f>Weighting!$F$13</f>
        <v>1</v>
      </c>
      <c r="D7957">
        <f>IF(C7957=1,'Data Transformation'!$G$3+0.5*'Data Transformation'!$W$25,IF(C7958=1,D7958-'Data Transformation'!$W$25,FALSE))</f>
        <v>1.17</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45">
      <c r="A7958" s="32">
        <f>IF(Weighting!$P$14&gt;0,B7958,"")</f>
        <v>1.1810731703000001</v>
      </c>
      <c r="B7958">
        <f>Weighting!$C$14</f>
        <v>1.1810731703000001</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45">
      <c r="A7959" s="32">
        <f>IF(Weighting!$P$15&gt;0,B7959,"")</f>
        <v>1.2867489670000001</v>
      </c>
      <c r="B7959">
        <f>Weighting!$C$15</f>
        <v>1.2867489670000001</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45">
      <c r="A7960" s="32" t="str">
        <f>IF(Weighting!$P$16&gt;0,B7960,"")</f>
        <v/>
      </c>
      <c r="B7960">
        <f>Weighting!$C$16</f>
        <v>1.3924227637000002</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45">
      <c r="A7961" s="32" t="str">
        <f>IF(Weighting!$P$17&gt;0,B7961,"")</f>
        <v/>
      </c>
      <c r="B7961">
        <f>Weighting!$C$17</f>
        <v>1.4980975604000002</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45">
      <c r="A7962" s="32" t="str">
        <f>IF(Weighting!$P$18&gt;0,B7962,"")</f>
        <v/>
      </c>
      <c r="B7962">
        <f>Weighting!$C$18</f>
        <v>1.6037723571000002</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45">
      <c r="A7963" s="32" t="str">
        <f>IF(Weighting!$P$19&gt;0,B7963,"")</f>
        <v/>
      </c>
      <c r="B7963">
        <f>Weighting!$C$19</f>
        <v>1.7094471538000002</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45">
      <c r="A7964" s="32" t="str">
        <f>IF(Weighting!$P$20&gt;0,B7964,"")</f>
        <v/>
      </c>
      <c r="B7964">
        <f>Weighting!$C$20</f>
        <v>1.8151219505000002</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45">
      <c r="A7965" s="32" t="str">
        <f>IF(Weighting!$P$21&gt;0,B7965,"")</f>
        <v/>
      </c>
      <c r="B7965">
        <f>Weighting!$C$21</f>
        <v>1.9207967472000003</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45">
      <c r="A7966" s="32" t="str">
        <f>IF(Weighting!$P$22&gt;0,B7966,"")</f>
        <v/>
      </c>
      <c r="B7966">
        <f>Weighting!$C$22</f>
        <v>2.0264715439000001</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45">
      <c r="A7967" s="32" t="str">
        <f>IF(Weighting!$P$23&gt;0,B7967,"")</f>
        <v/>
      </c>
      <c r="B7967">
        <f>Weighting!$C$23</f>
        <v>2.1321463405999999</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45">
      <c r="A7968" s="32" t="str">
        <f>IF(Weighting!$P$24&gt;0,B7968,"")</f>
        <v/>
      </c>
      <c r="B7968">
        <f>Weighting!$C$24</f>
        <v>2.2378211372999997</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45">
      <c r="A7969" s="32" t="str">
        <f>IF(Weighting!$P$25&gt;0,B7969,"")</f>
        <v/>
      </c>
      <c r="B7969">
        <f>Weighting!$C$25</f>
        <v>2.3434959339999994</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45">
      <c r="O7970"/>
      <c r="P7970"/>
      <c r="Q7970"/>
      <c r="R7970"/>
    </row>
    <row r="7971" spans="1:25" ht="23.15" x14ac:dyDescent="0.6">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45">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4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45">
      <c r="A7974" s="32">
        <f>IF(Weighting!$P$6&gt;0,B7974,"")</f>
        <v>0.3356747967</v>
      </c>
      <c r="B7974">
        <f>Weighting!$C$6</f>
        <v>0.3356747967</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45">
      <c r="A7975" s="32">
        <f>IF(Weighting!$P$7&gt;0,B7975,"")</f>
        <v>0.44134959340000002</v>
      </c>
      <c r="B7975">
        <f>Weighting!$C$7</f>
        <v>0.44134959340000002</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45">
      <c r="A7976" s="32">
        <f>IF(Weighting!$P$8&gt;0,B7976,"")</f>
        <v>0.54702439010000004</v>
      </c>
      <c r="B7976">
        <f>Weighting!$C$8</f>
        <v>0.54702439010000004</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45">
      <c r="A7977" s="32">
        <f>IF(Weighting!$P$9&gt;0,B7977,"")</f>
        <v>0.65269918680000005</v>
      </c>
      <c r="B7977" s="50">
        <f>Weighting!$C$9</f>
        <v>0.65269918680000005</v>
      </c>
      <c r="C7977">
        <f>Weighting!$F$9</f>
        <v>0</v>
      </c>
      <c r="D7977" t="b">
        <f>IF(C7977=1,'Data Transformation'!$G$3+0.5*'Data Transformation'!$W$25,IF(C7978=1,D7978-'Data Transformation'!$W$25,FALSE))</f>
        <v>0</v>
      </c>
      <c r="E7977" t="str">
        <f t="array" ref="E7977">IF(ISLOGICAL(D7977),"",FREQUENCY(IF('Data Transformation'!$B$425:$B$8425='Bin Analysis'!$B7971,'Data Transformation'!$G$425:$G$8425),D7977))</f>
        <v/>
      </c>
      <c r="F7977" t="str">
        <f t="shared" si="996"/>
        <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45">
      <c r="A7978" s="32">
        <f>IF(Weighting!$P$10&gt;0,B7978,"")</f>
        <v>0.75837398350000007</v>
      </c>
      <c r="B7978">
        <f>Weighting!$C$10</f>
        <v>0.75837398350000007</v>
      </c>
      <c r="C7978">
        <f>Weighting!$F$10</f>
        <v>0</v>
      </c>
      <c r="D7978" t="b">
        <f>IF(C7978=1,'Data Transformation'!$G$3+0.5*'Data Transformation'!$W$25,IF(C7979=1,D7979-'Data Transformation'!$W$25,FALSE))</f>
        <v>0</v>
      </c>
      <c r="E7978" t="str">
        <f t="array" ref="E7978">IF(ISLOGICAL(D7978),"",FREQUENCY(IF('Data Transformation'!$B$425:$B$8425='Bin Analysis'!$B7971,'Data Transformation'!$G$425:$G$8425),D7978))</f>
        <v/>
      </c>
      <c r="F7978" t="str">
        <f t="shared" si="996"/>
        <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45">
      <c r="A7979" s="32">
        <f>IF(Weighting!$P$11&gt;0,B7979,"")</f>
        <v>0.86404878020000009</v>
      </c>
      <c r="B7979">
        <f>Weighting!$C$11</f>
        <v>0.86404878020000009</v>
      </c>
      <c r="C7979">
        <f>Weighting!$F$11</f>
        <v>0</v>
      </c>
      <c r="D7979" t="b">
        <f>IF(C7979=1,'Data Transformation'!$G$3+0.5*'Data Transformation'!$W$25,IF(C7980=1,D7980-'Data Transformation'!$W$25,FALSE))</f>
        <v>0</v>
      </c>
      <c r="E7979" t="str">
        <f t="array" ref="E7979">IF(ISLOGICAL(D7979),"",FREQUENCY(IF('Data Transformation'!$B$425:$B$8425='Bin Analysis'!$B7971,'Data Transformation'!$G$425:$G$8425),D7979))</f>
        <v/>
      </c>
      <c r="F7979" t="str">
        <f t="shared" si="996"/>
        <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45">
      <c r="A7980" s="32">
        <f>IF(Weighting!$P$12&gt;0,B7980,"")</f>
        <v>0.96972357690000011</v>
      </c>
      <c r="B7980">
        <f>Weighting!$C$12</f>
        <v>0.96972357690000011</v>
      </c>
      <c r="C7980">
        <f>Weighting!$F$12</f>
        <v>0</v>
      </c>
      <c r="D7980">
        <f>IF(C7980=1,'Data Transformation'!$G$3+0.5*'Data Transformation'!$W$25,IF(C7981=1,D7981-'Data Transformation'!$W$25,FALSE))</f>
        <v>0.76999999999999991</v>
      </c>
      <c r="E7980">
        <f t="array" ref="E7980">IF(ISLOGICAL(D7980),"",FREQUENCY(IF('Data Transformation'!$B$425:$B$8425='Bin Analysis'!$B7971,'Data Transformation'!$G$425:$G$8425),D7980))</f>
        <v>2001</v>
      </c>
      <c r="F7980" t="e">
        <f t="shared" si="996"/>
        <v>#VALUE!</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45">
      <c r="A7981" s="32">
        <f>IF(Weighting!$P$13&gt;0,B7981,"")</f>
        <v>1.0753983736000001</v>
      </c>
      <c r="B7981">
        <f>Weighting!$C$13</f>
        <v>1.0753983736000001</v>
      </c>
      <c r="C7981">
        <f>Weighting!$F$13</f>
        <v>1</v>
      </c>
      <c r="D7981">
        <f>IF(C7981=1,'Data Transformation'!$G$3+0.5*'Data Transformation'!$W$25,IF(C7982=1,D7982-'Data Transformation'!$W$25,FALSE))</f>
        <v>1.17</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45">
      <c r="A7982" s="32">
        <f>IF(Weighting!$P$14&gt;0,B7982,"")</f>
        <v>1.1810731703000001</v>
      </c>
      <c r="B7982">
        <f>Weighting!$C$14</f>
        <v>1.1810731703000001</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45">
      <c r="A7983" s="32">
        <f>IF(Weighting!$P$15&gt;0,B7983,"")</f>
        <v>1.2867489670000001</v>
      </c>
      <c r="B7983">
        <f>Weighting!$C$15</f>
        <v>1.2867489670000001</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45">
      <c r="A7984" s="32" t="str">
        <f>IF(Weighting!$P$16&gt;0,B7984,"")</f>
        <v/>
      </c>
      <c r="B7984">
        <f>Weighting!$C$16</f>
        <v>1.3924227637000002</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45">
      <c r="A7985" s="32" t="str">
        <f>IF(Weighting!$P$17&gt;0,B7985,"")</f>
        <v/>
      </c>
      <c r="B7985">
        <f>Weighting!$C$17</f>
        <v>1.4980975604000002</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45">
      <c r="A7986" s="32" t="str">
        <f>IF(Weighting!$P$18&gt;0,B7986,"")</f>
        <v/>
      </c>
      <c r="B7986">
        <f>Weighting!$C$18</f>
        <v>1.6037723571000002</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45">
      <c r="A7987" s="32" t="str">
        <f>IF(Weighting!$P$19&gt;0,B7987,"")</f>
        <v/>
      </c>
      <c r="B7987">
        <f>Weighting!$C$19</f>
        <v>1.7094471538000002</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45">
      <c r="A7988" s="32" t="str">
        <f>IF(Weighting!$P$20&gt;0,B7988,"")</f>
        <v/>
      </c>
      <c r="B7988">
        <f>Weighting!$C$20</f>
        <v>1.8151219505000002</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45">
      <c r="A7989" s="32" t="str">
        <f>IF(Weighting!$P$21&gt;0,B7989,"")</f>
        <v/>
      </c>
      <c r="B7989">
        <f>Weighting!$C$21</f>
        <v>1.9207967472000003</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45">
      <c r="A7990" s="32" t="str">
        <f>IF(Weighting!$P$22&gt;0,B7990,"")</f>
        <v/>
      </c>
      <c r="B7990">
        <f>Weighting!$C$22</f>
        <v>2.0264715439000001</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45">
      <c r="A7991" s="32" t="str">
        <f>IF(Weighting!$P$23&gt;0,B7991,"")</f>
        <v/>
      </c>
      <c r="B7991">
        <f>Weighting!$C$23</f>
        <v>2.1321463405999999</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45">
      <c r="A7992" s="32" t="str">
        <f>IF(Weighting!$P$24&gt;0,B7992,"")</f>
        <v/>
      </c>
      <c r="B7992">
        <f>Weighting!$C$24</f>
        <v>2.2378211372999997</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45">
      <c r="A7993" s="32" t="str">
        <f>IF(Weighting!$P$25&gt;0,B7993,"")</f>
        <v/>
      </c>
      <c r="B7993">
        <f>Weighting!$C$25</f>
        <v>2.3434959339999994</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45">
      <c r="O7994"/>
      <c r="P7994"/>
      <c r="Q7994"/>
      <c r="R7994"/>
    </row>
    <row r="7995" spans="1:25" ht="23.15" x14ac:dyDescent="0.6">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45">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4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45">
      <c r="A7998" s="32">
        <f>IF(Weighting!$P$6&gt;0,B7998,"")</f>
        <v>0.3356747967</v>
      </c>
      <c r="B7998">
        <f>Weighting!$C$6</f>
        <v>0.3356747967</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45">
      <c r="A7999" s="32">
        <f>IF(Weighting!$P$7&gt;0,B7999,"")</f>
        <v>0.44134959340000002</v>
      </c>
      <c r="B7999">
        <f>Weighting!$C$7</f>
        <v>0.44134959340000002</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45">
      <c r="A8000" s="32">
        <f>IF(Weighting!$P$8&gt;0,B8000,"")</f>
        <v>0.54702439010000004</v>
      </c>
      <c r="B8000">
        <f>Weighting!$C$8</f>
        <v>0.54702439010000004</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45">
      <c r="A8001" s="32">
        <f>IF(Weighting!$P$9&gt;0,B8001,"")</f>
        <v>0.65269918680000005</v>
      </c>
      <c r="B8001" s="50">
        <f>Weighting!$C$9</f>
        <v>0.65269918680000005</v>
      </c>
      <c r="C8001">
        <f>Weighting!$F$9</f>
        <v>0</v>
      </c>
      <c r="D8001" t="b">
        <f>IF(C8001=1,'Data Transformation'!$G$3+0.5*'Data Transformation'!$W$25,IF(C8002=1,D8002-'Data Transformation'!$W$25,FALSE))</f>
        <v>0</v>
      </c>
      <c r="E8001" t="str">
        <f t="array" ref="E8001">IF(ISLOGICAL(D8001),"",FREQUENCY(IF('Data Transformation'!$B$425:$B$8425='Bin Analysis'!$B7995,'Data Transformation'!$G$425:$G$8425),D8001))</f>
        <v/>
      </c>
      <c r="F8001" t="str">
        <f t="shared" si="999"/>
        <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45">
      <c r="A8002" s="32">
        <f>IF(Weighting!$P$10&gt;0,B8002,"")</f>
        <v>0.75837398350000007</v>
      </c>
      <c r="B8002">
        <f>Weighting!$C$10</f>
        <v>0.75837398350000007</v>
      </c>
      <c r="C8002">
        <f>Weighting!$F$10</f>
        <v>0</v>
      </c>
      <c r="D8002" t="b">
        <f>IF(C8002=1,'Data Transformation'!$G$3+0.5*'Data Transformation'!$W$25,IF(C8003=1,D8003-'Data Transformation'!$W$25,FALSE))</f>
        <v>0</v>
      </c>
      <c r="E8002" t="str">
        <f t="array" ref="E8002">IF(ISLOGICAL(D8002),"",FREQUENCY(IF('Data Transformation'!$B$425:$B$8425='Bin Analysis'!$B7995,'Data Transformation'!$G$425:$G$8425),D8002))</f>
        <v/>
      </c>
      <c r="F8002" t="str">
        <f t="shared" si="999"/>
        <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45">
      <c r="A8003" s="32">
        <f>IF(Weighting!$P$11&gt;0,B8003,"")</f>
        <v>0.86404878020000009</v>
      </c>
      <c r="B8003">
        <f>Weighting!$C$11</f>
        <v>0.86404878020000009</v>
      </c>
      <c r="C8003">
        <f>Weighting!$F$11</f>
        <v>0</v>
      </c>
      <c r="D8003" t="b">
        <f>IF(C8003=1,'Data Transformation'!$G$3+0.5*'Data Transformation'!$W$25,IF(C8004=1,D8004-'Data Transformation'!$W$25,FALSE))</f>
        <v>0</v>
      </c>
      <c r="E8003" t="str">
        <f t="array" ref="E8003">IF(ISLOGICAL(D8003),"",FREQUENCY(IF('Data Transformation'!$B$425:$B$8425='Bin Analysis'!$B7995,'Data Transformation'!$G$425:$G$8425),D8003))</f>
        <v/>
      </c>
      <c r="F8003" t="str">
        <f t="shared" si="999"/>
        <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45">
      <c r="A8004" s="32">
        <f>IF(Weighting!$P$12&gt;0,B8004,"")</f>
        <v>0.96972357690000011</v>
      </c>
      <c r="B8004">
        <f>Weighting!$C$12</f>
        <v>0.96972357690000011</v>
      </c>
      <c r="C8004">
        <f>Weighting!$F$12</f>
        <v>0</v>
      </c>
      <c r="D8004">
        <f>IF(C8004=1,'Data Transformation'!$G$3+0.5*'Data Transformation'!$W$25,IF(C8005=1,D8005-'Data Transformation'!$W$25,FALSE))</f>
        <v>0.76999999999999991</v>
      </c>
      <c r="E8004">
        <f t="array" ref="E8004">IF(ISLOGICAL(D8004),"",FREQUENCY(IF('Data Transformation'!$B$425:$B$8425='Bin Analysis'!$B7995,'Data Transformation'!$G$425:$G$8425),D8004))</f>
        <v>2001</v>
      </c>
      <c r="F8004" t="e">
        <f t="shared" si="999"/>
        <v>#VALUE!</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45">
      <c r="A8005" s="32">
        <f>IF(Weighting!$P$13&gt;0,B8005,"")</f>
        <v>1.0753983736000001</v>
      </c>
      <c r="B8005">
        <f>Weighting!$C$13</f>
        <v>1.0753983736000001</v>
      </c>
      <c r="C8005">
        <f>Weighting!$F$13</f>
        <v>1</v>
      </c>
      <c r="D8005">
        <f>IF(C8005=1,'Data Transformation'!$G$3+0.5*'Data Transformation'!$W$25,IF(C8006=1,D8006-'Data Transformation'!$W$25,FALSE))</f>
        <v>1.17</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45">
      <c r="A8006" s="32">
        <f>IF(Weighting!$P$14&gt;0,B8006,"")</f>
        <v>1.1810731703000001</v>
      </c>
      <c r="B8006">
        <f>Weighting!$C$14</f>
        <v>1.1810731703000001</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45">
      <c r="A8007" s="32">
        <f>IF(Weighting!$P$15&gt;0,B8007,"")</f>
        <v>1.2867489670000001</v>
      </c>
      <c r="B8007">
        <f>Weighting!$C$15</f>
        <v>1.2867489670000001</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45">
      <c r="A8008" s="32" t="str">
        <f>IF(Weighting!$P$16&gt;0,B8008,"")</f>
        <v/>
      </c>
      <c r="B8008">
        <f>Weighting!$C$16</f>
        <v>1.3924227637000002</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45">
      <c r="A8009" s="32" t="str">
        <f>IF(Weighting!$P$17&gt;0,B8009,"")</f>
        <v/>
      </c>
      <c r="B8009">
        <f>Weighting!$C$17</f>
        <v>1.4980975604000002</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45">
      <c r="A8010" s="32" t="str">
        <f>IF(Weighting!$P$18&gt;0,B8010,"")</f>
        <v/>
      </c>
      <c r="B8010">
        <f>Weighting!$C$18</f>
        <v>1.6037723571000002</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45">
      <c r="A8011" s="32" t="str">
        <f>IF(Weighting!$P$19&gt;0,B8011,"")</f>
        <v/>
      </c>
      <c r="B8011">
        <f>Weighting!$C$19</f>
        <v>1.7094471538000002</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45">
      <c r="A8012" s="32" t="str">
        <f>IF(Weighting!$P$20&gt;0,B8012,"")</f>
        <v/>
      </c>
      <c r="B8012">
        <f>Weighting!$C$20</f>
        <v>1.8151219505000002</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45">
      <c r="A8013" s="32" t="str">
        <f>IF(Weighting!$P$21&gt;0,B8013,"")</f>
        <v/>
      </c>
      <c r="B8013">
        <f>Weighting!$C$21</f>
        <v>1.9207967472000003</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45">
      <c r="A8014" s="32" t="str">
        <f>IF(Weighting!$P$22&gt;0,B8014,"")</f>
        <v/>
      </c>
      <c r="B8014">
        <f>Weighting!$C$22</f>
        <v>2.0264715439000001</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45">
      <c r="A8015" s="32" t="str">
        <f>IF(Weighting!$P$23&gt;0,B8015,"")</f>
        <v/>
      </c>
      <c r="B8015">
        <f>Weighting!$C$23</f>
        <v>2.1321463405999999</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45">
      <c r="A8016" s="32" t="str">
        <f>IF(Weighting!$P$24&gt;0,B8016,"")</f>
        <v/>
      </c>
      <c r="B8016">
        <f>Weighting!$C$24</f>
        <v>2.2378211372999997</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45">
      <c r="A8017" s="32" t="str">
        <f>IF(Weighting!$P$25&gt;0,B8017,"")</f>
        <v/>
      </c>
      <c r="B8017">
        <f>Weighting!$C$25</f>
        <v>2.3434959339999994</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45">
      <c r="O8018"/>
      <c r="P8018"/>
      <c r="Q8018"/>
      <c r="R8018"/>
    </row>
    <row r="8019" spans="1:25" ht="23.15" x14ac:dyDescent="0.6">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45">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4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45">
      <c r="A8022" s="32">
        <f>IF(Weighting!$P$6&gt;0,B8022,"")</f>
        <v>0.3356747967</v>
      </c>
      <c r="B8022">
        <f>Weighting!$C$6</f>
        <v>0.3356747967</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45">
      <c r="A8023" s="32">
        <f>IF(Weighting!$P$7&gt;0,B8023,"")</f>
        <v>0.44134959340000002</v>
      </c>
      <c r="B8023">
        <f>Weighting!$C$7</f>
        <v>0.44134959340000002</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45">
      <c r="A8024" s="32">
        <f>IF(Weighting!$P$8&gt;0,B8024,"")</f>
        <v>0.54702439010000004</v>
      </c>
      <c r="B8024">
        <f>Weighting!$C$8</f>
        <v>0.54702439010000004</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45">
      <c r="A8025" s="32">
        <f>IF(Weighting!$P$9&gt;0,B8025,"")</f>
        <v>0.65269918680000005</v>
      </c>
      <c r="B8025" s="50">
        <f>Weighting!$C$9</f>
        <v>0.65269918680000005</v>
      </c>
      <c r="C8025">
        <f>Weighting!$F$9</f>
        <v>0</v>
      </c>
      <c r="D8025" t="b">
        <f>IF(C8025=1,'Data Transformation'!$G$3+0.5*'Data Transformation'!$W$25,IF(C8026=1,D8026-'Data Transformation'!$W$25,FALSE))</f>
        <v>0</v>
      </c>
      <c r="E8025" t="str">
        <f t="array" ref="E8025">IF(ISLOGICAL(D8025),"",FREQUENCY(IF('Data Transformation'!$B$425:$B$8425='Bin Analysis'!$B8019,'Data Transformation'!$G$425:$G$8425),D8025))</f>
        <v/>
      </c>
      <c r="F8025" t="str">
        <f t="shared" si="1002"/>
        <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45">
      <c r="A8026" s="32">
        <f>IF(Weighting!$P$10&gt;0,B8026,"")</f>
        <v>0.75837398350000007</v>
      </c>
      <c r="B8026">
        <f>Weighting!$C$10</f>
        <v>0.75837398350000007</v>
      </c>
      <c r="C8026">
        <f>Weighting!$F$10</f>
        <v>0</v>
      </c>
      <c r="D8026" t="b">
        <f>IF(C8026=1,'Data Transformation'!$G$3+0.5*'Data Transformation'!$W$25,IF(C8027=1,D8027-'Data Transformation'!$W$25,FALSE))</f>
        <v>0</v>
      </c>
      <c r="E8026" t="str">
        <f t="array" ref="E8026">IF(ISLOGICAL(D8026),"",FREQUENCY(IF('Data Transformation'!$B$425:$B$8425='Bin Analysis'!$B8019,'Data Transformation'!$G$425:$G$8425),D8026))</f>
        <v/>
      </c>
      <c r="F8026" t="str">
        <f t="shared" si="1002"/>
        <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45">
      <c r="A8027" s="32">
        <f>IF(Weighting!$P$11&gt;0,B8027,"")</f>
        <v>0.86404878020000009</v>
      </c>
      <c r="B8027">
        <f>Weighting!$C$11</f>
        <v>0.86404878020000009</v>
      </c>
      <c r="C8027">
        <f>Weighting!$F$11</f>
        <v>0</v>
      </c>
      <c r="D8027" t="b">
        <f>IF(C8027=1,'Data Transformation'!$G$3+0.5*'Data Transformation'!$W$25,IF(C8028=1,D8028-'Data Transformation'!$W$25,FALSE))</f>
        <v>0</v>
      </c>
      <c r="E8027" t="str">
        <f t="array" ref="E8027">IF(ISLOGICAL(D8027),"",FREQUENCY(IF('Data Transformation'!$B$425:$B$8425='Bin Analysis'!$B8019,'Data Transformation'!$G$425:$G$8425),D8027))</f>
        <v/>
      </c>
      <c r="F8027" t="str">
        <f t="shared" si="1002"/>
        <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45">
      <c r="A8028" s="32">
        <f>IF(Weighting!$P$12&gt;0,B8028,"")</f>
        <v>0.96972357690000011</v>
      </c>
      <c r="B8028">
        <f>Weighting!$C$12</f>
        <v>0.96972357690000011</v>
      </c>
      <c r="C8028">
        <f>Weighting!$F$12</f>
        <v>0</v>
      </c>
      <c r="D8028">
        <f>IF(C8028=1,'Data Transformation'!$G$3+0.5*'Data Transformation'!$W$25,IF(C8029=1,D8029-'Data Transformation'!$W$25,FALSE))</f>
        <v>0.76999999999999991</v>
      </c>
      <c r="E8028">
        <f t="array" ref="E8028">IF(ISLOGICAL(D8028),"",FREQUENCY(IF('Data Transformation'!$B$425:$B$8425='Bin Analysis'!$B8019,'Data Transformation'!$G$425:$G$8425),D8028))</f>
        <v>2001</v>
      </c>
      <c r="F8028" t="e">
        <f t="shared" si="1002"/>
        <v>#VALUE!</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45">
      <c r="A8029" s="32">
        <f>IF(Weighting!$P$13&gt;0,B8029,"")</f>
        <v>1.0753983736000001</v>
      </c>
      <c r="B8029">
        <f>Weighting!$C$13</f>
        <v>1.0753983736000001</v>
      </c>
      <c r="C8029">
        <f>Weighting!$F$13</f>
        <v>1</v>
      </c>
      <c r="D8029">
        <f>IF(C8029=1,'Data Transformation'!$G$3+0.5*'Data Transformation'!$W$25,IF(C8030=1,D8030-'Data Transformation'!$W$25,FALSE))</f>
        <v>1.17</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45">
      <c r="A8030" s="32">
        <f>IF(Weighting!$P$14&gt;0,B8030,"")</f>
        <v>1.1810731703000001</v>
      </c>
      <c r="B8030">
        <f>Weighting!$C$14</f>
        <v>1.1810731703000001</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45">
      <c r="A8031" s="32">
        <f>IF(Weighting!$P$15&gt;0,B8031,"")</f>
        <v>1.2867489670000001</v>
      </c>
      <c r="B8031">
        <f>Weighting!$C$15</f>
        <v>1.2867489670000001</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45">
      <c r="A8032" s="32" t="str">
        <f>IF(Weighting!$P$16&gt;0,B8032,"")</f>
        <v/>
      </c>
      <c r="B8032">
        <f>Weighting!$C$16</f>
        <v>1.3924227637000002</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45">
      <c r="A8033" s="32" t="str">
        <f>IF(Weighting!$P$17&gt;0,B8033,"")</f>
        <v/>
      </c>
      <c r="B8033">
        <f>Weighting!$C$17</f>
        <v>1.4980975604000002</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45">
      <c r="A8034" s="32" t="str">
        <f>IF(Weighting!$P$18&gt;0,B8034,"")</f>
        <v/>
      </c>
      <c r="B8034">
        <f>Weighting!$C$18</f>
        <v>1.6037723571000002</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45">
      <c r="A8035" s="32" t="str">
        <f>IF(Weighting!$P$19&gt;0,B8035,"")</f>
        <v/>
      </c>
      <c r="B8035">
        <f>Weighting!$C$19</f>
        <v>1.7094471538000002</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45">
      <c r="A8036" s="32" t="str">
        <f>IF(Weighting!$P$20&gt;0,B8036,"")</f>
        <v/>
      </c>
      <c r="B8036">
        <f>Weighting!$C$20</f>
        <v>1.8151219505000002</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45">
      <c r="A8037" s="32" t="str">
        <f>IF(Weighting!$P$21&gt;0,B8037,"")</f>
        <v/>
      </c>
      <c r="B8037">
        <f>Weighting!$C$21</f>
        <v>1.9207967472000003</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45">
      <c r="A8038" s="32" t="str">
        <f>IF(Weighting!$P$22&gt;0,B8038,"")</f>
        <v/>
      </c>
      <c r="B8038">
        <f>Weighting!$C$22</f>
        <v>2.0264715439000001</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45">
      <c r="A8039" s="32" t="str">
        <f>IF(Weighting!$P$23&gt;0,B8039,"")</f>
        <v/>
      </c>
      <c r="B8039">
        <f>Weighting!$C$23</f>
        <v>2.1321463405999999</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45">
      <c r="A8040" s="32" t="str">
        <f>IF(Weighting!$P$24&gt;0,B8040,"")</f>
        <v/>
      </c>
      <c r="B8040">
        <f>Weighting!$C$24</f>
        <v>2.2378211372999997</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45">
      <c r="A8041" s="32" t="str">
        <f>IF(Weighting!$P$25&gt;0,B8041,"")</f>
        <v/>
      </c>
      <c r="B8041">
        <f>Weighting!$C$25</f>
        <v>2.3434959339999994</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45">
      <c r="N8042" s="57"/>
      <c r="O8042"/>
      <c r="P8042"/>
      <c r="Q8042"/>
      <c r="R8042"/>
    </row>
    <row r="8043" spans="1:25" ht="23.15" x14ac:dyDescent="0.6">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45">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4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45">
      <c r="A8046" s="32">
        <f>IF(Weighting!$P$6&gt;0,B8046,"")</f>
        <v>0.3356747967</v>
      </c>
      <c r="B8046">
        <f>Weighting!$C$6</f>
        <v>0.3356747967</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45">
      <c r="A8047" s="32">
        <f>IF(Weighting!$P$7&gt;0,B8047,"")</f>
        <v>0.44134959340000002</v>
      </c>
      <c r="B8047">
        <f>Weighting!$C$7</f>
        <v>0.44134959340000002</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45">
      <c r="A8048" s="32">
        <f>IF(Weighting!$P$8&gt;0,B8048,"")</f>
        <v>0.54702439010000004</v>
      </c>
      <c r="B8048">
        <f>Weighting!$C$8</f>
        <v>0.54702439010000004</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45">
      <c r="A8049" s="32">
        <f>IF(Weighting!$P$9&gt;0,B8049,"")</f>
        <v>0.65269918680000005</v>
      </c>
      <c r="B8049" s="50">
        <f>Weighting!$C$9</f>
        <v>0.65269918680000005</v>
      </c>
      <c r="C8049">
        <f>Weighting!$F$9</f>
        <v>0</v>
      </c>
      <c r="D8049" t="b">
        <f>IF(C8049=1,'Data Transformation'!$G$3+0.5*'Data Transformation'!$W$25,IF(C8050=1,D8050-'Data Transformation'!$W$25,FALSE))</f>
        <v>0</v>
      </c>
      <c r="E8049" t="str">
        <f t="array" ref="E8049">IF(ISLOGICAL(D8049),"",FREQUENCY(IF('Data Transformation'!$B$425:$B$8425='Bin Analysis'!$B8043,'Data Transformation'!$G$425:$G$8425),D8049))</f>
        <v/>
      </c>
      <c r="F8049" t="str">
        <f t="shared" si="1005"/>
        <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45">
      <c r="A8050" s="32">
        <f>IF(Weighting!$P$10&gt;0,B8050,"")</f>
        <v>0.75837398350000007</v>
      </c>
      <c r="B8050">
        <f>Weighting!$C$10</f>
        <v>0.75837398350000007</v>
      </c>
      <c r="C8050">
        <f>Weighting!$F$10</f>
        <v>0</v>
      </c>
      <c r="D8050" t="b">
        <f>IF(C8050=1,'Data Transformation'!$G$3+0.5*'Data Transformation'!$W$25,IF(C8051=1,D8051-'Data Transformation'!$W$25,FALSE))</f>
        <v>0</v>
      </c>
      <c r="E8050" t="str">
        <f t="array" ref="E8050">IF(ISLOGICAL(D8050),"",FREQUENCY(IF('Data Transformation'!$B$425:$B$8425='Bin Analysis'!$B8043,'Data Transformation'!$G$425:$G$8425),D8050))</f>
        <v/>
      </c>
      <c r="F8050" t="str">
        <f t="shared" si="1005"/>
        <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45">
      <c r="A8051" s="32">
        <f>IF(Weighting!$P$11&gt;0,B8051,"")</f>
        <v>0.86404878020000009</v>
      </c>
      <c r="B8051">
        <f>Weighting!$C$11</f>
        <v>0.86404878020000009</v>
      </c>
      <c r="C8051">
        <f>Weighting!$F$11</f>
        <v>0</v>
      </c>
      <c r="D8051" t="b">
        <f>IF(C8051=1,'Data Transformation'!$G$3+0.5*'Data Transformation'!$W$25,IF(C8052=1,D8052-'Data Transformation'!$W$25,FALSE))</f>
        <v>0</v>
      </c>
      <c r="E8051" t="str">
        <f t="array" ref="E8051">IF(ISLOGICAL(D8051),"",FREQUENCY(IF('Data Transformation'!$B$425:$B$8425='Bin Analysis'!$B8043,'Data Transformation'!$G$425:$G$8425),D8051))</f>
        <v/>
      </c>
      <c r="F8051" t="str">
        <f t="shared" si="1005"/>
        <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45">
      <c r="A8052" s="32">
        <f>IF(Weighting!$P$12&gt;0,B8052,"")</f>
        <v>0.96972357690000011</v>
      </c>
      <c r="B8052">
        <f>Weighting!$C$12</f>
        <v>0.96972357690000011</v>
      </c>
      <c r="C8052">
        <f>Weighting!$F$12</f>
        <v>0</v>
      </c>
      <c r="D8052">
        <f>IF(C8052=1,'Data Transformation'!$G$3+0.5*'Data Transformation'!$W$25,IF(C8053=1,D8053-'Data Transformation'!$W$25,FALSE))</f>
        <v>0.76999999999999991</v>
      </c>
      <c r="E8052">
        <f t="array" ref="E8052">IF(ISLOGICAL(D8052),"",FREQUENCY(IF('Data Transformation'!$B$425:$B$8425='Bin Analysis'!$B8043,'Data Transformation'!$G$425:$G$8425),D8052))</f>
        <v>2001</v>
      </c>
      <c r="F8052" t="e">
        <f t="shared" si="1005"/>
        <v>#VALUE!</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45">
      <c r="A8053" s="32">
        <f>IF(Weighting!$P$13&gt;0,B8053,"")</f>
        <v>1.0753983736000001</v>
      </c>
      <c r="B8053">
        <f>Weighting!$C$13</f>
        <v>1.0753983736000001</v>
      </c>
      <c r="C8053">
        <f>Weighting!$F$13</f>
        <v>1</v>
      </c>
      <c r="D8053">
        <f>IF(C8053=1,'Data Transformation'!$G$3+0.5*'Data Transformation'!$W$25,IF(C8054=1,D8054-'Data Transformation'!$W$25,FALSE))</f>
        <v>1.17</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45">
      <c r="A8054" s="32">
        <f>IF(Weighting!$P$14&gt;0,B8054,"")</f>
        <v>1.1810731703000001</v>
      </c>
      <c r="B8054">
        <f>Weighting!$C$14</f>
        <v>1.1810731703000001</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45">
      <c r="A8055" s="32">
        <f>IF(Weighting!$P$15&gt;0,B8055,"")</f>
        <v>1.2867489670000001</v>
      </c>
      <c r="B8055">
        <f>Weighting!$C$15</f>
        <v>1.2867489670000001</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45">
      <c r="A8056" s="32" t="str">
        <f>IF(Weighting!$P$16&gt;0,B8056,"")</f>
        <v/>
      </c>
      <c r="B8056">
        <f>Weighting!$C$16</f>
        <v>1.3924227637000002</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45">
      <c r="A8057" s="32" t="str">
        <f>IF(Weighting!$P$17&gt;0,B8057,"")</f>
        <v/>
      </c>
      <c r="B8057">
        <f>Weighting!$C$17</f>
        <v>1.4980975604000002</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45">
      <c r="A8058" s="32" t="str">
        <f>IF(Weighting!$P$18&gt;0,B8058,"")</f>
        <v/>
      </c>
      <c r="B8058">
        <f>Weighting!$C$18</f>
        <v>1.6037723571000002</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45">
      <c r="A8059" s="32" t="str">
        <f>IF(Weighting!$P$19&gt;0,B8059,"")</f>
        <v/>
      </c>
      <c r="B8059">
        <f>Weighting!$C$19</f>
        <v>1.7094471538000002</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45">
      <c r="A8060" s="32" t="str">
        <f>IF(Weighting!$P$20&gt;0,B8060,"")</f>
        <v/>
      </c>
      <c r="B8060">
        <f>Weighting!$C$20</f>
        <v>1.8151219505000002</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45">
      <c r="A8061" s="32" t="str">
        <f>IF(Weighting!$P$21&gt;0,B8061,"")</f>
        <v/>
      </c>
      <c r="B8061">
        <f>Weighting!$C$21</f>
        <v>1.9207967472000003</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45">
      <c r="A8062" s="32" t="str">
        <f>IF(Weighting!$P$22&gt;0,B8062,"")</f>
        <v/>
      </c>
      <c r="B8062">
        <f>Weighting!$C$22</f>
        <v>2.0264715439000001</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45">
      <c r="A8063" s="32" t="str">
        <f>IF(Weighting!$P$23&gt;0,B8063,"")</f>
        <v/>
      </c>
      <c r="B8063">
        <f>Weighting!$C$23</f>
        <v>2.1321463405999999</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45">
      <c r="A8064" s="32" t="str">
        <f>IF(Weighting!$P$24&gt;0,B8064,"")</f>
        <v/>
      </c>
      <c r="B8064">
        <f>Weighting!$C$24</f>
        <v>2.2378211372999997</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45">
      <c r="A8065" s="32" t="str">
        <f>IF(Weighting!$P$25&gt;0,B8065,"")</f>
        <v/>
      </c>
      <c r="B8065">
        <f>Weighting!$C$25</f>
        <v>2.3434959339999994</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45">
      <c r="O8066"/>
      <c r="P8066"/>
      <c r="Q8066"/>
      <c r="R8066"/>
    </row>
    <row r="8067" spans="1:25" ht="23.15" x14ac:dyDescent="0.6">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45">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4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45">
      <c r="A8070" s="32">
        <f>IF(Weighting!$P$6&gt;0,B8070,"")</f>
        <v>0.3356747967</v>
      </c>
      <c r="B8070">
        <f>Weighting!$C$6</f>
        <v>0.3356747967</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45">
      <c r="A8071" s="32">
        <f>IF(Weighting!$P$7&gt;0,B8071,"")</f>
        <v>0.44134959340000002</v>
      </c>
      <c r="B8071">
        <f>Weighting!$C$7</f>
        <v>0.44134959340000002</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45">
      <c r="A8072" s="32">
        <f>IF(Weighting!$P$8&gt;0,B8072,"")</f>
        <v>0.54702439010000004</v>
      </c>
      <c r="B8072">
        <f>Weighting!$C$8</f>
        <v>0.54702439010000004</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45">
      <c r="A8073" s="32">
        <f>IF(Weighting!$P$9&gt;0,B8073,"")</f>
        <v>0.65269918680000005</v>
      </c>
      <c r="B8073" s="50">
        <f>Weighting!$C$9</f>
        <v>0.65269918680000005</v>
      </c>
      <c r="C8073">
        <f>Weighting!$F$9</f>
        <v>0</v>
      </c>
      <c r="D8073" t="b">
        <f>IF(C8073=1,'Data Transformation'!$G$3+0.5*'Data Transformation'!$W$25,IF(C8074=1,D8074-'Data Transformation'!$W$25,FALSE))</f>
        <v>0</v>
      </c>
      <c r="E8073" t="str">
        <f t="array" ref="E8073">IF(ISLOGICAL(D8073),"",FREQUENCY(IF('Data Transformation'!$B$425:$B$8425='Bin Analysis'!$B8067,'Data Transformation'!$G$425:$G$8425),D8073))</f>
        <v/>
      </c>
      <c r="F8073" t="str">
        <f t="shared" si="1008"/>
        <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45">
      <c r="A8074" s="32">
        <f>IF(Weighting!$P$10&gt;0,B8074,"")</f>
        <v>0.75837398350000007</v>
      </c>
      <c r="B8074">
        <f>Weighting!$C$10</f>
        <v>0.75837398350000007</v>
      </c>
      <c r="C8074">
        <f>Weighting!$F$10</f>
        <v>0</v>
      </c>
      <c r="D8074" t="b">
        <f>IF(C8074=1,'Data Transformation'!$G$3+0.5*'Data Transformation'!$W$25,IF(C8075=1,D8075-'Data Transformation'!$W$25,FALSE))</f>
        <v>0</v>
      </c>
      <c r="E8074" t="str">
        <f t="array" ref="E8074">IF(ISLOGICAL(D8074),"",FREQUENCY(IF('Data Transformation'!$B$425:$B$8425='Bin Analysis'!$B8067,'Data Transformation'!$G$425:$G$8425),D8074))</f>
        <v/>
      </c>
      <c r="F8074" t="str">
        <f t="shared" si="1008"/>
        <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45">
      <c r="A8075" s="32">
        <f>IF(Weighting!$P$11&gt;0,B8075,"")</f>
        <v>0.86404878020000009</v>
      </c>
      <c r="B8075">
        <f>Weighting!$C$11</f>
        <v>0.86404878020000009</v>
      </c>
      <c r="C8075">
        <f>Weighting!$F$11</f>
        <v>0</v>
      </c>
      <c r="D8075" t="b">
        <f>IF(C8075=1,'Data Transformation'!$G$3+0.5*'Data Transformation'!$W$25,IF(C8076=1,D8076-'Data Transformation'!$W$25,FALSE))</f>
        <v>0</v>
      </c>
      <c r="E8075" t="str">
        <f t="array" ref="E8075">IF(ISLOGICAL(D8075),"",FREQUENCY(IF('Data Transformation'!$B$425:$B$8425='Bin Analysis'!$B8067,'Data Transformation'!$G$425:$G$8425),D8075))</f>
        <v/>
      </c>
      <c r="F8075" t="str">
        <f t="shared" si="1008"/>
        <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45">
      <c r="A8076" s="32">
        <f>IF(Weighting!$P$12&gt;0,B8076,"")</f>
        <v>0.96972357690000011</v>
      </c>
      <c r="B8076">
        <f>Weighting!$C$12</f>
        <v>0.96972357690000011</v>
      </c>
      <c r="C8076">
        <f>Weighting!$F$12</f>
        <v>0</v>
      </c>
      <c r="D8076">
        <f>IF(C8076=1,'Data Transformation'!$G$3+0.5*'Data Transformation'!$W$25,IF(C8077=1,D8077-'Data Transformation'!$W$25,FALSE))</f>
        <v>0.76999999999999991</v>
      </c>
      <c r="E8076">
        <f t="array" ref="E8076">IF(ISLOGICAL(D8076),"",FREQUENCY(IF('Data Transformation'!$B$425:$B$8425='Bin Analysis'!$B8067,'Data Transformation'!$G$425:$G$8425),D8076))</f>
        <v>2001</v>
      </c>
      <c r="F8076" t="e">
        <f t="shared" si="1008"/>
        <v>#VALUE!</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45">
      <c r="A8077" s="32">
        <f>IF(Weighting!$P$13&gt;0,B8077,"")</f>
        <v>1.0753983736000001</v>
      </c>
      <c r="B8077">
        <f>Weighting!$C$13</f>
        <v>1.0753983736000001</v>
      </c>
      <c r="C8077">
        <f>Weighting!$F$13</f>
        <v>1</v>
      </c>
      <c r="D8077">
        <f>IF(C8077=1,'Data Transformation'!$G$3+0.5*'Data Transformation'!$W$25,IF(C8078=1,D8078-'Data Transformation'!$W$25,FALSE))</f>
        <v>1.17</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45">
      <c r="A8078" s="32">
        <f>IF(Weighting!$P$14&gt;0,B8078,"")</f>
        <v>1.1810731703000001</v>
      </c>
      <c r="B8078">
        <f>Weighting!$C$14</f>
        <v>1.1810731703000001</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45">
      <c r="A8079" s="32">
        <f>IF(Weighting!$P$15&gt;0,B8079,"")</f>
        <v>1.2867489670000001</v>
      </c>
      <c r="B8079">
        <f>Weighting!$C$15</f>
        <v>1.2867489670000001</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45">
      <c r="A8080" s="32" t="str">
        <f>IF(Weighting!$P$16&gt;0,B8080,"")</f>
        <v/>
      </c>
      <c r="B8080">
        <f>Weighting!$C$16</f>
        <v>1.3924227637000002</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45">
      <c r="A8081" s="32" t="str">
        <f>IF(Weighting!$P$17&gt;0,B8081,"")</f>
        <v/>
      </c>
      <c r="B8081">
        <f>Weighting!$C$17</f>
        <v>1.4980975604000002</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45">
      <c r="A8082" s="32" t="str">
        <f>IF(Weighting!$P$18&gt;0,B8082,"")</f>
        <v/>
      </c>
      <c r="B8082">
        <f>Weighting!$C$18</f>
        <v>1.6037723571000002</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45">
      <c r="A8083" s="32" t="str">
        <f>IF(Weighting!$P$19&gt;0,B8083,"")</f>
        <v/>
      </c>
      <c r="B8083">
        <f>Weighting!$C$19</f>
        <v>1.7094471538000002</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45">
      <c r="A8084" s="32" t="str">
        <f>IF(Weighting!$P$20&gt;0,B8084,"")</f>
        <v/>
      </c>
      <c r="B8084">
        <f>Weighting!$C$20</f>
        <v>1.8151219505000002</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45">
      <c r="A8085" s="32" t="str">
        <f>IF(Weighting!$P$21&gt;0,B8085,"")</f>
        <v/>
      </c>
      <c r="B8085">
        <f>Weighting!$C$21</f>
        <v>1.9207967472000003</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45">
      <c r="A8086" s="32" t="str">
        <f>IF(Weighting!$P$22&gt;0,B8086,"")</f>
        <v/>
      </c>
      <c r="B8086">
        <f>Weighting!$C$22</f>
        <v>2.0264715439000001</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45">
      <c r="A8087" s="32" t="str">
        <f>IF(Weighting!$P$23&gt;0,B8087,"")</f>
        <v/>
      </c>
      <c r="B8087">
        <f>Weighting!$C$23</f>
        <v>2.1321463405999999</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45">
      <c r="A8088" s="32" t="str">
        <f>IF(Weighting!$P$24&gt;0,B8088,"")</f>
        <v/>
      </c>
      <c r="B8088">
        <f>Weighting!$C$24</f>
        <v>2.2378211372999997</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45">
      <c r="A8089" s="32" t="str">
        <f>IF(Weighting!$P$25&gt;0,B8089,"")</f>
        <v/>
      </c>
      <c r="B8089">
        <f>Weighting!$C$25</f>
        <v>2.3434959339999994</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45">
      <c r="O8090"/>
      <c r="P8090"/>
      <c r="Q8090"/>
      <c r="R8090"/>
    </row>
    <row r="8091" spans="1:25" ht="23.15" x14ac:dyDescent="0.6">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45">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4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45">
      <c r="A8094" s="32">
        <f>IF(Weighting!$P$6&gt;0,B8094,"")</f>
        <v>0.3356747967</v>
      </c>
      <c r="B8094">
        <f>Weighting!$C$6</f>
        <v>0.3356747967</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45">
      <c r="A8095" s="32">
        <f>IF(Weighting!$P$7&gt;0,B8095,"")</f>
        <v>0.44134959340000002</v>
      </c>
      <c r="B8095">
        <f>Weighting!$C$7</f>
        <v>0.44134959340000002</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45">
      <c r="A8096" s="32">
        <f>IF(Weighting!$P$8&gt;0,B8096,"")</f>
        <v>0.54702439010000004</v>
      </c>
      <c r="B8096">
        <f>Weighting!$C$8</f>
        <v>0.54702439010000004</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45">
      <c r="A8097" s="32">
        <f>IF(Weighting!$P$9&gt;0,B8097,"")</f>
        <v>0.65269918680000005</v>
      </c>
      <c r="B8097" s="50">
        <f>Weighting!$C$9</f>
        <v>0.65269918680000005</v>
      </c>
      <c r="C8097">
        <f>Weighting!$F$9</f>
        <v>0</v>
      </c>
      <c r="D8097" t="b">
        <f>IF(C8097=1,'Data Transformation'!$G$3+0.5*'Data Transformation'!$W$25,IF(C8098=1,D8098-'Data Transformation'!$W$25,FALSE))</f>
        <v>0</v>
      </c>
      <c r="E8097" t="str">
        <f t="array" ref="E8097">IF(ISLOGICAL(D8097),"",FREQUENCY(IF('Data Transformation'!$B$425:$B$8425='Bin Analysis'!$B8091,'Data Transformation'!$G$425:$G$8425),D8097))</f>
        <v/>
      </c>
      <c r="F8097" t="str">
        <f t="shared" si="1011"/>
        <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45">
      <c r="A8098" s="32">
        <f>IF(Weighting!$P$10&gt;0,B8098,"")</f>
        <v>0.75837398350000007</v>
      </c>
      <c r="B8098">
        <f>Weighting!$C$10</f>
        <v>0.75837398350000007</v>
      </c>
      <c r="C8098">
        <f>Weighting!$F$10</f>
        <v>0</v>
      </c>
      <c r="D8098" t="b">
        <f>IF(C8098=1,'Data Transformation'!$G$3+0.5*'Data Transformation'!$W$25,IF(C8099=1,D8099-'Data Transformation'!$W$25,FALSE))</f>
        <v>0</v>
      </c>
      <c r="E8098" t="str">
        <f t="array" ref="E8098">IF(ISLOGICAL(D8098),"",FREQUENCY(IF('Data Transformation'!$B$425:$B$8425='Bin Analysis'!$B8091,'Data Transformation'!$G$425:$G$8425),D8098))</f>
        <v/>
      </c>
      <c r="F8098" t="str">
        <f t="shared" si="1011"/>
        <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45">
      <c r="A8099" s="32">
        <f>IF(Weighting!$P$11&gt;0,B8099,"")</f>
        <v>0.86404878020000009</v>
      </c>
      <c r="B8099">
        <f>Weighting!$C$11</f>
        <v>0.86404878020000009</v>
      </c>
      <c r="C8099">
        <f>Weighting!$F$11</f>
        <v>0</v>
      </c>
      <c r="D8099" t="b">
        <f>IF(C8099=1,'Data Transformation'!$G$3+0.5*'Data Transformation'!$W$25,IF(C8100=1,D8100-'Data Transformation'!$W$25,FALSE))</f>
        <v>0</v>
      </c>
      <c r="E8099" t="str">
        <f t="array" ref="E8099">IF(ISLOGICAL(D8099),"",FREQUENCY(IF('Data Transformation'!$B$425:$B$8425='Bin Analysis'!$B8091,'Data Transformation'!$G$425:$G$8425),D8099))</f>
        <v/>
      </c>
      <c r="F8099" t="str">
        <f t="shared" si="1011"/>
        <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45">
      <c r="A8100" s="32">
        <f>IF(Weighting!$P$12&gt;0,B8100,"")</f>
        <v>0.96972357690000011</v>
      </c>
      <c r="B8100">
        <f>Weighting!$C$12</f>
        <v>0.96972357690000011</v>
      </c>
      <c r="C8100">
        <f>Weighting!$F$12</f>
        <v>0</v>
      </c>
      <c r="D8100">
        <f>IF(C8100=1,'Data Transformation'!$G$3+0.5*'Data Transformation'!$W$25,IF(C8101=1,D8101-'Data Transformation'!$W$25,FALSE))</f>
        <v>0.76999999999999991</v>
      </c>
      <c r="E8100">
        <f t="array" ref="E8100">IF(ISLOGICAL(D8100),"",FREQUENCY(IF('Data Transformation'!$B$425:$B$8425='Bin Analysis'!$B8091,'Data Transformation'!$G$425:$G$8425),D8100))</f>
        <v>2001</v>
      </c>
      <c r="F8100" t="e">
        <f t="shared" si="1011"/>
        <v>#VALUE!</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45">
      <c r="A8101" s="32">
        <f>IF(Weighting!$P$13&gt;0,B8101,"")</f>
        <v>1.0753983736000001</v>
      </c>
      <c r="B8101">
        <f>Weighting!$C$13</f>
        <v>1.0753983736000001</v>
      </c>
      <c r="C8101">
        <f>Weighting!$F$13</f>
        <v>1</v>
      </c>
      <c r="D8101">
        <f>IF(C8101=1,'Data Transformation'!$G$3+0.5*'Data Transformation'!$W$25,IF(C8102=1,D8102-'Data Transformation'!$W$25,FALSE))</f>
        <v>1.17</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45">
      <c r="A8102" s="32">
        <f>IF(Weighting!$P$14&gt;0,B8102,"")</f>
        <v>1.1810731703000001</v>
      </c>
      <c r="B8102">
        <f>Weighting!$C$14</f>
        <v>1.1810731703000001</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45">
      <c r="A8103" s="32">
        <f>IF(Weighting!$P$15&gt;0,B8103,"")</f>
        <v>1.2867489670000001</v>
      </c>
      <c r="B8103">
        <f>Weighting!$C$15</f>
        <v>1.2867489670000001</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45">
      <c r="A8104" s="32" t="str">
        <f>IF(Weighting!$P$16&gt;0,B8104,"")</f>
        <v/>
      </c>
      <c r="B8104">
        <f>Weighting!$C$16</f>
        <v>1.3924227637000002</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45">
      <c r="A8105" s="32" t="str">
        <f>IF(Weighting!$P$17&gt;0,B8105,"")</f>
        <v/>
      </c>
      <c r="B8105">
        <f>Weighting!$C$17</f>
        <v>1.4980975604000002</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45">
      <c r="A8106" s="32" t="str">
        <f>IF(Weighting!$P$18&gt;0,B8106,"")</f>
        <v/>
      </c>
      <c r="B8106">
        <f>Weighting!$C$18</f>
        <v>1.6037723571000002</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45">
      <c r="A8107" s="32" t="str">
        <f>IF(Weighting!$P$19&gt;0,B8107,"")</f>
        <v/>
      </c>
      <c r="B8107">
        <f>Weighting!$C$19</f>
        <v>1.7094471538000002</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45">
      <c r="A8108" s="32" t="str">
        <f>IF(Weighting!$P$20&gt;0,B8108,"")</f>
        <v/>
      </c>
      <c r="B8108">
        <f>Weighting!$C$20</f>
        <v>1.8151219505000002</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45">
      <c r="A8109" s="32" t="str">
        <f>IF(Weighting!$P$21&gt;0,B8109,"")</f>
        <v/>
      </c>
      <c r="B8109">
        <f>Weighting!$C$21</f>
        <v>1.9207967472000003</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45">
      <c r="A8110" s="32" t="str">
        <f>IF(Weighting!$P$22&gt;0,B8110,"")</f>
        <v/>
      </c>
      <c r="B8110">
        <f>Weighting!$C$22</f>
        <v>2.0264715439000001</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45">
      <c r="A8111" s="32" t="str">
        <f>IF(Weighting!$P$23&gt;0,B8111,"")</f>
        <v/>
      </c>
      <c r="B8111">
        <f>Weighting!$C$23</f>
        <v>2.1321463405999999</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45">
      <c r="A8112" s="32" t="str">
        <f>IF(Weighting!$P$24&gt;0,B8112,"")</f>
        <v/>
      </c>
      <c r="B8112">
        <f>Weighting!$C$24</f>
        <v>2.2378211372999997</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45">
      <c r="A8113" s="32" t="str">
        <f>IF(Weighting!$P$25&gt;0,B8113,"")</f>
        <v/>
      </c>
      <c r="B8113">
        <f>Weighting!$C$25</f>
        <v>2.3434959339999994</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45">
      <c r="O8114"/>
      <c r="P8114"/>
      <c r="Q8114"/>
      <c r="R8114"/>
    </row>
    <row r="8115" spans="1:25" ht="23.15" x14ac:dyDescent="0.6">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45">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4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45">
      <c r="A8118" s="32">
        <f>IF(Weighting!$P$6&gt;0,B8118,"")</f>
        <v>0.3356747967</v>
      </c>
      <c r="B8118">
        <f>Weighting!$C$6</f>
        <v>0.3356747967</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45">
      <c r="A8119" s="32">
        <f>IF(Weighting!$P$7&gt;0,B8119,"")</f>
        <v>0.44134959340000002</v>
      </c>
      <c r="B8119">
        <f>Weighting!$C$7</f>
        <v>0.44134959340000002</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45">
      <c r="A8120" s="32">
        <f>IF(Weighting!$P$8&gt;0,B8120,"")</f>
        <v>0.54702439010000004</v>
      </c>
      <c r="B8120">
        <f>Weighting!$C$8</f>
        <v>0.54702439010000004</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45">
      <c r="A8121" s="32">
        <f>IF(Weighting!$P$9&gt;0,B8121,"")</f>
        <v>0.65269918680000005</v>
      </c>
      <c r="B8121" s="50">
        <f>Weighting!$C$9</f>
        <v>0.65269918680000005</v>
      </c>
      <c r="C8121">
        <f>Weighting!$F$9</f>
        <v>0</v>
      </c>
      <c r="D8121" t="b">
        <f>IF(C8121=1,'Data Transformation'!$G$3+0.5*'Data Transformation'!$W$25,IF(C8122=1,D8122-'Data Transformation'!$W$25,FALSE))</f>
        <v>0</v>
      </c>
      <c r="E8121" t="str">
        <f t="array" ref="E8121">IF(ISLOGICAL(D8121),"",FREQUENCY(IF('Data Transformation'!$B$425:$B$8425='Bin Analysis'!$B8115,'Data Transformation'!$G$425:$G$8425),D8121))</f>
        <v/>
      </c>
      <c r="F8121" t="str">
        <f t="shared" si="1014"/>
        <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45">
      <c r="A8122" s="32">
        <f>IF(Weighting!$P$10&gt;0,B8122,"")</f>
        <v>0.75837398350000007</v>
      </c>
      <c r="B8122">
        <f>Weighting!$C$10</f>
        <v>0.75837398350000007</v>
      </c>
      <c r="C8122">
        <f>Weighting!$F$10</f>
        <v>0</v>
      </c>
      <c r="D8122" t="b">
        <f>IF(C8122=1,'Data Transformation'!$G$3+0.5*'Data Transformation'!$W$25,IF(C8123=1,D8123-'Data Transformation'!$W$25,FALSE))</f>
        <v>0</v>
      </c>
      <c r="E8122" t="str">
        <f t="array" ref="E8122">IF(ISLOGICAL(D8122),"",FREQUENCY(IF('Data Transformation'!$B$425:$B$8425='Bin Analysis'!$B8115,'Data Transformation'!$G$425:$G$8425),D8122))</f>
        <v/>
      </c>
      <c r="F8122" t="str">
        <f t="shared" si="1014"/>
        <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45">
      <c r="A8123" s="32">
        <f>IF(Weighting!$P$11&gt;0,B8123,"")</f>
        <v>0.86404878020000009</v>
      </c>
      <c r="B8123">
        <f>Weighting!$C$11</f>
        <v>0.86404878020000009</v>
      </c>
      <c r="C8123">
        <f>Weighting!$F$11</f>
        <v>0</v>
      </c>
      <c r="D8123" t="b">
        <f>IF(C8123=1,'Data Transformation'!$G$3+0.5*'Data Transformation'!$W$25,IF(C8124=1,D8124-'Data Transformation'!$W$25,FALSE))</f>
        <v>0</v>
      </c>
      <c r="E8123" t="str">
        <f t="array" ref="E8123">IF(ISLOGICAL(D8123),"",FREQUENCY(IF('Data Transformation'!$B$425:$B$8425='Bin Analysis'!$B8115,'Data Transformation'!$G$425:$G$8425),D8123))</f>
        <v/>
      </c>
      <c r="F8123" t="str">
        <f t="shared" si="1014"/>
        <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45">
      <c r="A8124" s="32">
        <f>IF(Weighting!$P$12&gt;0,B8124,"")</f>
        <v>0.96972357690000011</v>
      </c>
      <c r="B8124">
        <f>Weighting!$C$12</f>
        <v>0.96972357690000011</v>
      </c>
      <c r="C8124">
        <f>Weighting!$F$12</f>
        <v>0</v>
      </c>
      <c r="D8124">
        <f>IF(C8124=1,'Data Transformation'!$G$3+0.5*'Data Transformation'!$W$25,IF(C8125=1,D8125-'Data Transformation'!$W$25,FALSE))</f>
        <v>0.76999999999999991</v>
      </c>
      <c r="E8124">
        <f t="array" ref="E8124">IF(ISLOGICAL(D8124),"",FREQUENCY(IF('Data Transformation'!$B$425:$B$8425='Bin Analysis'!$B8115,'Data Transformation'!$G$425:$G$8425),D8124))</f>
        <v>2001</v>
      </c>
      <c r="F8124" t="e">
        <f t="shared" si="1014"/>
        <v>#VALUE!</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45">
      <c r="A8125" s="32">
        <f>IF(Weighting!$P$13&gt;0,B8125,"")</f>
        <v>1.0753983736000001</v>
      </c>
      <c r="B8125">
        <f>Weighting!$C$13</f>
        <v>1.0753983736000001</v>
      </c>
      <c r="C8125">
        <f>Weighting!$F$13</f>
        <v>1</v>
      </c>
      <c r="D8125">
        <f>IF(C8125=1,'Data Transformation'!$G$3+0.5*'Data Transformation'!$W$25,IF(C8126=1,D8126-'Data Transformation'!$W$25,FALSE))</f>
        <v>1.17</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45">
      <c r="A8126" s="32">
        <f>IF(Weighting!$P$14&gt;0,B8126,"")</f>
        <v>1.1810731703000001</v>
      </c>
      <c r="B8126">
        <f>Weighting!$C$14</f>
        <v>1.1810731703000001</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45">
      <c r="A8127" s="32">
        <f>IF(Weighting!$P$15&gt;0,B8127,"")</f>
        <v>1.2867489670000001</v>
      </c>
      <c r="B8127">
        <f>Weighting!$C$15</f>
        <v>1.2867489670000001</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45">
      <c r="A8128" s="32" t="str">
        <f>IF(Weighting!$P$16&gt;0,B8128,"")</f>
        <v/>
      </c>
      <c r="B8128">
        <f>Weighting!$C$16</f>
        <v>1.3924227637000002</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45">
      <c r="A8129" s="32" t="str">
        <f>IF(Weighting!$P$17&gt;0,B8129,"")</f>
        <v/>
      </c>
      <c r="B8129">
        <f>Weighting!$C$17</f>
        <v>1.4980975604000002</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45">
      <c r="A8130" s="32" t="str">
        <f>IF(Weighting!$P$18&gt;0,B8130,"")</f>
        <v/>
      </c>
      <c r="B8130">
        <f>Weighting!$C$18</f>
        <v>1.6037723571000002</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45">
      <c r="A8131" s="32" t="str">
        <f>IF(Weighting!$P$19&gt;0,B8131,"")</f>
        <v/>
      </c>
      <c r="B8131">
        <f>Weighting!$C$19</f>
        <v>1.7094471538000002</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45">
      <c r="A8132" s="32" t="str">
        <f>IF(Weighting!$P$20&gt;0,B8132,"")</f>
        <v/>
      </c>
      <c r="B8132">
        <f>Weighting!$C$20</f>
        <v>1.8151219505000002</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45">
      <c r="A8133" s="32" t="str">
        <f>IF(Weighting!$P$21&gt;0,B8133,"")</f>
        <v/>
      </c>
      <c r="B8133">
        <f>Weighting!$C$21</f>
        <v>1.9207967472000003</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45">
      <c r="A8134" s="32" t="str">
        <f>IF(Weighting!$P$22&gt;0,B8134,"")</f>
        <v/>
      </c>
      <c r="B8134">
        <f>Weighting!$C$22</f>
        <v>2.0264715439000001</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45">
      <c r="A8135" s="32" t="str">
        <f>IF(Weighting!$P$23&gt;0,B8135,"")</f>
        <v/>
      </c>
      <c r="B8135">
        <f>Weighting!$C$23</f>
        <v>2.1321463405999999</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45">
      <c r="A8136" s="32" t="str">
        <f>IF(Weighting!$P$24&gt;0,B8136,"")</f>
        <v/>
      </c>
      <c r="B8136">
        <f>Weighting!$C$24</f>
        <v>2.2378211372999997</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45">
      <c r="A8137" s="32" t="str">
        <f>IF(Weighting!$P$25&gt;0,B8137,"")</f>
        <v/>
      </c>
      <c r="B8137">
        <f>Weighting!$C$25</f>
        <v>2.3434959339999994</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45">
      <c r="O8138"/>
      <c r="P8138"/>
      <c r="Q8138"/>
      <c r="R8138"/>
    </row>
    <row r="8139" spans="1:25" ht="23.15" x14ac:dyDescent="0.6">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45">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4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45">
      <c r="A8142" s="32">
        <f>IF(Weighting!$P$6&gt;0,B8142,"")</f>
        <v>0.3356747967</v>
      </c>
      <c r="B8142">
        <f>Weighting!$C$6</f>
        <v>0.3356747967</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45">
      <c r="A8143" s="32">
        <f>IF(Weighting!$P$7&gt;0,B8143,"")</f>
        <v>0.44134959340000002</v>
      </c>
      <c r="B8143">
        <f>Weighting!$C$7</f>
        <v>0.44134959340000002</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45">
      <c r="A8144" s="32">
        <f>IF(Weighting!$P$8&gt;0,B8144,"")</f>
        <v>0.54702439010000004</v>
      </c>
      <c r="B8144">
        <f>Weighting!$C$8</f>
        <v>0.54702439010000004</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45">
      <c r="A8145" s="32">
        <f>IF(Weighting!$P$9&gt;0,B8145,"")</f>
        <v>0.65269918680000005</v>
      </c>
      <c r="B8145" s="50">
        <f>Weighting!$C$9</f>
        <v>0.65269918680000005</v>
      </c>
      <c r="C8145">
        <f>Weighting!$F$9</f>
        <v>0</v>
      </c>
      <c r="D8145" t="b">
        <f>IF(C8145=1,'Data Transformation'!$G$3+0.5*'Data Transformation'!$W$25,IF(C8146=1,D8146-'Data Transformation'!$W$25,FALSE))</f>
        <v>0</v>
      </c>
      <c r="E8145" t="str">
        <f t="array" ref="E8145">IF(ISLOGICAL(D8145),"",FREQUENCY(IF('Data Transformation'!$B$425:$B$8425='Bin Analysis'!$B8139,'Data Transformation'!$G$425:$G$8425),D8145))</f>
        <v/>
      </c>
      <c r="F8145" t="str">
        <f t="shared" si="1017"/>
        <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45">
      <c r="A8146" s="32">
        <f>IF(Weighting!$P$10&gt;0,B8146,"")</f>
        <v>0.75837398350000007</v>
      </c>
      <c r="B8146">
        <f>Weighting!$C$10</f>
        <v>0.75837398350000007</v>
      </c>
      <c r="C8146">
        <f>Weighting!$F$10</f>
        <v>0</v>
      </c>
      <c r="D8146" t="b">
        <f>IF(C8146=1,'Data Transformation'!$G$3+0.5*'Data Transformation'!$W$25,IF(C8147=1,D8147-'Data Transformation'!$W$25,FALSE))</f>
        <v>0</v>
      </c>
      <c r="E8146" t="str">
        <f t="array" ref="E8146">IF(ISLOGICAL(D8146),"",FREQUENCY(IF('Data Transformation'!$B$425:$B$8425='Bin Analysis'!$B8139,'Data Transformation'!$G$425:$G$8425),D8146))</f>
        <v/>
      </c>
      <c r="F8146" t="str">
        <f t="shared" si="1017"/>
        <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45">
      <c r="A8147" s="32">
        <f>IF(Weighting!$P$11&gt;0,B8147,"")</f>
        <v>0.86404878020000009</v>
      </c>
      <c r="B8147">
        <f>Weighting!$C$11</f>
        <v>0.86404878020000009</v>
      </c>
      <c r="C8147">
        <f>Weighting!$F$11</f>
        <v>0</v>
      </c>
      <c r="D8147" t="b">
        <f>IF(C8147=1,'Data Transformation'!$G$3+0.5*'Data Transformation'!$W$25,IF(C8148=1,D8148-'Data Transformation'!$W$25,FALSE))</f>
        <v>0</v>
      </c>
      <c r="E8147" t="str">
        <f t="array" ref="E8147">IF(ISLOGICAL(D8147),"",FREQUENCY(IF('Data Transformation'!$B$425:$B$8425='Bin Analysis'!$B8139,'Data Transformation'!$G$425:$G$8425),D8147))</f>
        <v/>
      </c>
      <c r="F8147" t="str">
        <f t="shared" si="1017"/>
        <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45">
      <c r="A8148" s="32">
        <f>IF(Weighting!$P$12&gt;0,B8148,"")</f>
        <v>0.96972357690000011</v>
      </c>
      <c r="B8148">
        <f>Weighting!$C$12</f>
        <v>0.96972357690000011</v>
      </c>
      <c r="C8148">
        <f>Weighting!$F$12</f>
        <v>0</v>
      </c>
      <c r="D8148">
        <f>IF(C8148=1,'Data Transformation'!$G$3+0.5*'Data Transformation'!$W$25,IF(C8149=1,D8149-'Data Transformation'!$W$25,FALSE))</f>
        <v>0.76999999999999991</v>
      </c>
      <c r="E8148">
        <f t="array" ref="E8148">IF(ISLOGICAL(D8148),"",FREQUENCY(IF('Data Transformation'!$B$425:$B$8425='Bin Analysis'!$B8139,'Data Transformation'!$G$425:$G$8425),D8148))</f>
        <v>2001</v>
      </c>
      <c r="F8148" t="e">
        <f t="shared" si="1017"/>
        <v>#VALUE!</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45">
      <c r="A8149" s="32">
        <f>IF(Weighting!$P$13&gt;0,B8149,"")</f>
        <v>1.0753983736000001</v>
      </c>
      <c r="B8149">
        <f>Weighting!$C$13</f>
        <v>1.0753983736000001</v>
      </c>
      <c r="C8149">
        <f>Weighting!$F$13</f>
        <v>1</v>
      </c>
      <c r="D8149">
        <f>IF(C8149=1,'Data Transformation'!$G$3+0.5*'Data Transformation'!$W$25,IF(C8150=1,D8150-'Data Transformation'!$W$25,FALSE))</f>
        <v>1.17</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45">
      <c r="A8150" s="32">
        <f>IF(Weighting!$P$14&gt;0,B8150,"")</f>
        <v>1.1810731703000001</v>
      </c>
      <c r="B8150">
        <f>Weighting!$C$14</f>
        <v>1.1810731703000001</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45">
      <c r="A8151" s="32">
        <f>IF(Weighting!$P$15&gt;0,B8151,"")</f>
        <v>1.2867489670000001</v>
      </c>
      <c r="B8151">
        <f>Weighting!$C$15</f>
        <v>1.2867489670000001</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45">
      <c r="A8152" s="32" t="str">
        <f>IF(Weighting!$P$16&gt;0,B8152,"")</f>
        <v/>
      </c>
      <c r="B8152">
        <f>Weighting!$C$16</f>
        <v>1.3924227637000002</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45">
      <c r="A8153" s="32" t="str">
        <f>IF(Weighting!$P$17&gt;0,B8153,"")</f>
        <v/>
      </c>
      <c r="B8153">
        <f>Weighting!$C$17</f>
        <v>1.4980975604000002</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45">
      <c r="A8154" s="32" t="str">
        <f>IF(Weighting!$P$18&gt;0,B8154,"")</f>
        <v/>
      </c>
      <c r="B8154">
        <f>Weighting!$C$18</f>
        <v>1.6037723571000002</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45">
      <c r="A8155" s="32" t="str">
        <f>IF(Weighting!$P$19&gt;0,B8155,"")</f>
        <v/>
      </c>
      <c r="B8155">
        <f>Weighting!$C$19</f>
        <v>1.7094471538000002</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45">
      <c r="A8156" s="32" t="str">
        <f>IF(Weighting!$P$20&gt;0,B8156,"")</f>
        <v/>
      </c>
      <c r="B8156">
        <f>Weighting!$C$20</f>
        <v>1.8151219505000002</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45">
      <c r="A8157" s="32" t="str">
        <f>IF(Weighting!$P$21&gt;0,B8157,"")</f>
        <v/>
      </c>
      <c r="B8157">
        <f>Weighting!$C$21</f>
        <v>1.9207967472000003</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45">
      <c r="A8158" s="32" t="str">
        <f>IF(Weighting!$P$22&gt;0,B8158,"")</f>
        <v/>
      </c>
      <c r="B8158">
        <f>Weighting!$C$22</f>
        <v>2.0264715439000001</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45">
      <c r="A8159" s="32" t="str">
        <f>IF(Weighting!$P$23&gt;0,B8159,"")</f>
        <v/>
      </c>
      <c r="B8159">
        <f>Weighting!$C$23</f>
        <v>2.1321463405999999</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45">
      <c r="A8160" s="32" t="str">
        <f>IF(Weighting!$P$24&gt;0,B8160,"")</f>
        <v/>
      </c>
      <c r="B8160">
        <f>Weighting!$C$24</f>
        <v>2.2378211372999997</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45">
      <c r="A8161" s="32" t="str">
        <f>IF(Weighting!$P$25&gt;0,B8161,"")</f>
        <v/>
      </c>
      <c r="B8161">
        <f>Weighting!$C$25</f>
        <v>2.3434959339999994</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45">
      <c r="N8162" s="57"/>
      <c r="O8162"/>
      <c r="P8162"/>
      <c r="Q8162"/>
      <c r="R8162"/>
    </row>
    <row r="8163" spans="1:25" ht="23.15" x14ac:dyDescent="0.6">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45">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4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45">
      <c r="A8166" s="32">
        <f>IF(Weighting!$P$6&gt;0,B8166,"")</f>
        <v>0.3356747967</v>
      </c>
      <c r="B8166">
        <f>Weighting!$C$6</f>
        <v>0.3356747967</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45">
      <c r="A8167" s="32">
        <f>IF(Weighting!$P$7&gt;0,B8167,"")</f>
        <v>0.44134959340000002</v>
      </c>
      <c r="B8167">
        <f>Weighting!$C$7</f>
        <v>0.44134959340000002</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45">
      <c r="A8168" s="32">
        <f>IF(Weighting!$P$8&gt;0,B8168,"")</f>
        <v>0.54702439010000004</v>
      </c>
      <c r="B8168">
        <f>Weighting!$C$8</f>
        <v>0.54702439010000004</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45">
      <c r="A8169" s="32">
        <f>IF(Weighting!$P$9&gt;0,B8169,"")</f>
        <v>0.65269918680000005</v>
      </c>
      <c r="B8169" s="50">
        <f>Weighting!$C$9</f>
        <v>0.65269918680000005</v>
      </c>
      <c r="C8169">
        <f>Weighting!$F$9</f>
        <v>0</v>
      </c>
      <c r="D8169" t="b">
        <f>IF(C8169=1,'Data Transformation'!$G$3+0.5*'Data Transformation'!$W$25,IF(C8170=1,D8170-'Data Transformation'!$W$25,FALSE))</f>
        <v>0</v>
      </c>
      <c r="E8169" t="str">
        <f t="array" ref="E8169">IF(ISLOGICAL(D8169),"",FREQUENCY(IF('Data Transformation'!$B$425:$B$8425='Bin Analysis'!$B8163,'Data Transformation'!$G$425:$G$8425),D8169))</f>
        <v/>
      </c>
      <c r="F8169" t="str">
        <f t="shared" si="1020"/>
        <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45">
      <c r="A8170" s="32">
        <f>IF(Weighting!$P$10&gt;0,B8170,"")</f>
        <v>0.75837398350000007</v>
      </c>
      <c r="B8170">
        <f>Weighting!$C$10</f>
        <v>0.75837398350000007</v>
      </c>
      <c r="C8170">
        <f>Weighting!$F$10</f>
        <v>0</v>
      </c>
      <c r="D8170" t="b">
        <f>IF(C8170=1,'Data Transformation'!$G$3+0.5*'Data Transformation'!$W$25,IF(C8171=1,D8171-'Data Transformation'!$W$25,FALSE))</f>
        <v>0</v>
      </c>
      <c r="E8170" t="str">
        <f t="array" ref="E8170">IF(ISLOGICAL(D8170),"",FREQUENCY(IF('Data Transformation'!$B$425:$B$8425='Bin Analysis'!$B8163,'Data Transformation'!$G$425:$G$8425),D8170))</f>
        <v/>
      </c>
      <c r="F8170" t="str">
        <f t="shared" si="1020"/>
        <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45">
      <c r="A8171" s="32">
        <f>IF(Weighting!$P$11&gt;0,B8171,"")</f>
        <v>0.86404878020000009</v>
      </c>
      <c r="B8171">
        <f>Weighting!$C$11</f>
        <v>0.86404878020000009</v>
      </c>
      <c r="C8171">
        <f>Weighting!$F$11</f>
        <v>0</v>
      </c>
      <c r="D8171" t="b">
        <f>IF(C8171=1,'Data Transformation'!$G$3+0.5*'Data Transformation'!$W$25,IF(C8172=1,D8172-'Data Transformation'!$W$25,FALSE))</f>
        <v>0</v>
      </c>
      <c r="E8171" t="str">
        <f t="array" ref="E8171">IF(ISLOGICAL(D8171),"",FREQUENCY(IF('Data Transformation'!$B$425:$B$8425='Bin Analysis'!$B8163,'Data Transformation'!$G$425:$G$8425),D8171))</f>
        <v/>
      </c>
      <c r="F8171" t="str">
        <f t="shared" si="1020"/>
        <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45">
      <c r="A8172" s="32">
        <f>IF(Weighting!$P$12&gt;0,B8172,"")</f>
        <v>0.96972357690000011</v>
      </c>
      <c r="B8172">
        <f>Weighting!$C$12</f>
        <v>0.96972357690000011</v>
      </c>
      <c r="C8172">
        <f>Weighting!$F$12</f>
        <v>0</v>
      </c>
      <c r="D8172">
        <f>IF(C8172=1,'Data Transformation'!$G$3+0.5*'Data Transformation'!$W$25,IF(C8173=1,D8173-'Data Transformation'!$W$25,FALSE))</f>
        <v>0.76999999999999991</v>
      </c>
      <c r="E8172">
        <f t="array" ref="E8172">IF(ISLOGICAL(D8172),"",FREQUENCY(IF('Data Transformation'!$B$425:$B$8425='Bin Analysis'!$B8163,'Data Transformation'!$G$425:$G$8425),D8172))</f>
        <v>2001</v>
      </c>
      <c r="F8172" t="e">
        <f t="shared" si="1020"/>
        <v>#VALUE!</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45">
      <c r="A8173" s="32">
        <f>IF(Weighting!$P$13&gt;0,B8173,"")</f>
        <v>1.0753983736000001</v>
      </c>
      <c r="B8173">
        <f>Weighting!$C$13</f>
        <v>1.0753983736000001</v>
      </c>
      <c r="C8173">
        <f>Weighting!$F$13</f>
        <v>1</v>
      </c>
      <c r="D8173">
        <f>IF(C8173=1,'Data Transformation'!$G$3+0.5*'Data Transformation'!$W$25,IF(C8174=1,D8174-'Data Transformation'!$W$25,FALSE))</f>
        <v>1.17</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45">
      <c r="A8174" s="32">
        <f>IF(Weighting!$P$14&gt;0,B8174,"")</f>
        <v>1.1810731703000001</v>
      </c>
      <c r="B8174">
        <f>Weighting!$C$14</f>
        <v>1.1810731703000001</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45">
      <c r="A8175" s="32">
        <f>IF(Weighting!$P$15&gt;0,B8175,"")</f>
        <v>1.2867489670000001</v>
      </c>
      <c r="B8175">
        <f>Weighting!$C$15</f>
        <v>1.2867489670000001</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45">
      <c r="A8176" s="32" t="str">
        <f>IF(Weighting!$P$16&gt;0,B8176,"")</f>
        <v/>
      </c>
      <c r="B8176">
        <f>Weighting!$C$16</f>
        <v>1.3924227637000002</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45">
      <c r="A8177" s="32" t="str">
        <f>IF(Weighting!$P$17&gt;0,B8177,"")</f>
        <v/>
      </c>
      <c r="B8177">
        <f>Weighting!$C$17</f>
        <v>1.4980975604000002</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45">
      <c r="A8178" s="32" t="str">
        <f>IF(Weighting!$P$18&gt;0,B8178,"")</f>
        <v/>
      </c>
      <c r="B8178">
        <f>Weighting!$C$18</f>
        <v>1.6037723571000002</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45">
      <c r="A8179" s="32" t="str">
        <f>IF(Weighting!$P$19&gt;0,B8179,"")</f>
        <v/>
      </c>
      <c r="B8179">
        <f>Weighting!$C$19</f>
        <v>1.7094471538000002</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45">
      <c r="A8180" s="32" t="str">
        <f>IF(Weighting!$P$20&gt;0,B8180,"")</f>
        <v/>
      </c>
      <c r="B8180">
        <f>Weighting!$C$20</f>
        <v>1.8151219505000002</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45">
      <c r="A8181" s="32" t="str">
        <f>IF(Weighting!$P$21&gt;0,B8181,"")</f>
        <v/>
      </c>
      <c r="B8181">
        <f>Weighting!$C$21</f>
        <v>1.9207967472000003</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45">
      <c r="A8182" s="32" t="str">
        <f>IF(Weighting!$P$22&gt;0,B8182,"")</f>
        <v/>
      </c>
      <c r="B8182">
        <f>Weighting!$C$22</f>
        <v>2.0264715439000001</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45">
      <c r="A8183" s="32" t="str">
        <f>IF(Weighting!$P$23&gt;0,B8183,"")</f>
        <v/>
      </c>
      <c r="B8183">
        <f>Weighting!$C$23</f>
        <v>2.1321463405999999</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45">
      <c r="A8184" s="32" t="str">
        <f>IF(Weighting!$P$24&gt;0,B8184,"")</f>
        <v/>
      </c>
      <c r="B8184">
        <f>Weighting!$C$24</f>
        <v>2.2378211372999997</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45">
      <c r="A8185" s="32" t="str">
        <f>IF(Weighting!$P$25&gt;0,B8185,"")</f>
        <v/>
      </c>
      <c r="B8185">
        <f>Weighting!$C$25</f>
        <v>2.3434959339999994</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45">
      <c r="O8186"/>
      <c r="P8186"/>
      <c r="Q8186"/>
      <c r="R8186"/>
    </row>
    <row r="8187" spans="1:25" ht="23.15" x14ac:dyDescent="0.6">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45">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4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45">
      <c r="A8190" s="32">
        <f>IF(Weighting!$P$6&gt;0,B8190,"")</f>
        <v>0.3356747967</v>
      </c>
      <c r="B8190">
        <f>Weighting!$C$6</f>
        <v>0.3356747967</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45">
      <c r="A8191" s="32">
        <f>IF(Weighting!$P$7&gt;0,B8191,"")</f>
        <v>0.44134959340000002</v>
      </c>
      <c r="B8191">
        <f>Weighting!$C$7</f>
        <v>0.44134959340000002</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45">
      <c r="A8192" s="32">
        <f>IF(Weighting!$P$8&gt;0,B8192,"")</f>
        <v>0.54702439010000004</v>
      </c>
      <c r="B8192">
        <f>Weighting!$C$8</f>
        <v>0.54702439010000004</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45">
      <c r="A8193" s="32">
        <f>IF(Weighting!$P$9&gt;0,B8193,"")</f>
        <v>0.65269918680000005</v>
      </c>
      <c r="B8193" s="50">
        <f>Weighting!$C$9</f>
        <v>0.65269918680000005</v>
      </c>
      <c r="C8193">
        <f>Weighting!$F$9</f>
        <v>0</v>
      </c>
      <c r="D8193" t="b">
        <f>IF(C8193=1,'Data Transformation'!$G$3+0.5*'Data Transformation'!$W$25,IF(C8194=1,D8194-'Data Transformation'!$W$25,FALSE))</f>
        <v>0</v>
      </c>
      <c r="E8193" t="str">
        <f t="array" ref="E8193">IF(ISLOGICAL(D8193),"",FREQUENCY(IF('Data Transformation'!$B$425:$B$8425='Bin Analysis'!$B8187,'Data Transformation'!$G$425:$G$8425),D8193))</f>
        <v/>
      </c>
      <c r="F8193" t="str">
        <f t="shared" si="1023"/>
        <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45">
      <c r="A8194" s="32">
        <f>IF(Weighting!$P$10&gt;0,B8194,"")</f>
        <v>0.75837398350000007</v>
      </c>
      <c r="B8194">
        <f>Weighting!$C$10</f>
        <v>0.75837398350000007</v>
      </c>
      <c r="C8194">
        <f>Weighting!$F$10</f>
        <v>0</v>
      </c>
      <c r="D8194" t="b">
        <f>IF(C8194=1,'Data Transformation'!$G$3+0.5*'Data Transformation'!$W$25,IF(C8195=1,D8195-'Data Transformation'!$W$25,FALSE))</f>
        <v>0</v>
      </c>
      <c r="E8194" t="str">
        <f t="array" ref="E8194">IF(ISLOGICAL(D8194),"",FREQUENCY(IF('Data Transformation'!$B$425:$B$8425='Bin Analysis'!$B8187,'Data Transformation'!$G$425:$G$8425),D8194))</f>
        <v/>
      </c>
      <c r="F8194" t="str">
        <f t="shared" si="1023"/>
        <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45">
      <c r="A8195" s="32">
        <f>IF(Weighting!$P$11&gt;0,B8195,"")</f>
        <v>0.86404878020000009</v>
      </c>
      <c r="B8195">
        <f>Weighting!$C$11</f>
        <v>0.86404878020000009</v>
      </c>
      <c r="C8195">
        <f>Weighting!$F$11</f>
        <v>0</v>
      </c>
      <c r="D8195" t="b">
        <f>IF(C8195=1,'Data Transformation'!$G$3+0.5*'Data Transformation'!$W$25,IF(C8196=1,D8196-'Data Transformation'!$W$25,FALSE))</f>
        <v>0</v>
      </c>
      <c r="E8195" t="str">
        <f t="array" ref="E8195">IF(ISLOGICAL(D8195),"",FREQUENCY(IF('Data Transformation'!$B$425:$B$8425='Bin Analysis'!$B8187,'Data Transformation'!$G$425:$G$8425),D8195))</f>
        <v/>
      </c>
      <c r="F8195" t="str">
        <f t="shared" si="1023"/>
        <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45">
      <c r="A8196" s="32">
        <f>IF(Weighting!$P$12&gt;0,B8196,"")</f>
        <v>0.96972357690000011</v>
      </c>
      <c r="B8196">
        <f>Weighting!$C$12</f>
        <v>0.96972357690000011</v>
      </c>
      <c r="C8196">
        <f>Weighting!$F$12</f>
        <v>0</v>
      </c>
      <c r="D8196">
        <f>IF(C8196=1,'Data Transformation'!$G$3+0.5*'Data Transformation'!$W$25,IF(C8197=1,D8197-'Data Transformation'!$W$25,FALSE))</f>
        <v>0.76999999999999991</v>
      </c>
      <c r="E8196">
        <f t="array" ref="E8196">IF(ISLOGICAL(D8196),"",FREQUENCY(IF('Data Transformation'!$B$425:$B$8425='Bin Analysis'!$B8187,'Data Transformation'!$G$425:$G$8425),D8196))</f>
        <v>2001</v>
      </c>
      <c r="F8196" t="e">
        <f t="shared" si="1023"/>
        <v>#VALUE!</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45">
      <c r="A8197" s="32">
        <f>IF(Weighting!$P$13&gt;0,B8197,"")</f>
        <v>1.0753983736000001</v>
      </c>
      <c r="B8197">
        <f>Weighting!$C$13</f>
        <v>1.0753983736000001</v>
      </c>
      <c r="C8197">
        <f>Weighting!$F$13</f>
        <v>1</v>
      </c>
      <c r="D8197">
        <f>IF(C8197=1,'Data Transformation'!$G$3+0.5*'Data Transformation'!$W$25,IF(C8198=1,D8198-'Data Transformation'!$W$25,FALSE))</f>
        <v>1.17</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45">
      <c r="A8198" s="32">
        <f>IF(Weighting!$P$14&gt;0,B8198,"")</f>
        <v>1.1810731703000001</v>
      </c>
      <c r="B8198">
        <f>Weighting!$C$14</f>
        <v>1.1810731703000001</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45">
      <c r="A8199" s="32">
        <f>IF(Weighting!$P$15&gt;0,B8199,"")</f>
        <v>1.2867489670000001</v>
      </c>
      <c r="B8199">
        <f>Weighting!$C$15</f>
        <v>1.2867489670000001</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45">
      <c r="A8200" s="32" t="str">
        <f>IF(Weighting!$P$16&gt;0,B8200,"")</f>
        <v/>
      </c>
      <c r="B8200">
        <f>Weighting!$C$16</f>
        <v>1.3924227637000002</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45">
      <c r="A8201" s="32" t="str">
        <f>IF(Weighting!$P$17&gt;0,B8201,"")</f>
        <v/>
      </c>
      <c r="B8201">
        <f>Weighting!$C$17</f>
        <v>1.4980975604000002</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45">
      <c r="A8202" s="32" t="str">
        <f>IF(Weighting!$P$18&gt;0,B8202,"")</f>
        <v/>
      </c>
      <c r="B8202">
        <f>Weighting!$C$18</f>
        <v>1.6037723571000002</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45">
      <c r="A8203" s="32" t="str">
        <f>IF(Weighting!$P$19&gt;0,B8203,"")</f>
        <v/>
      </c>
      <c r="B8203">
        <f>Weighting!$C$19</f>
        <v>1.7094471538000002</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45">
      <c r="A8204" s="32" t="str">
        <f>IF(Weighting!$P$20&gt;0,B8204,"")</f>
        <v/>
      </c>
      <c r="B8204">
        <f>Weighting!$C$20</f>
        <v>1.8151219505000002</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45">
      <c r="A8205" s="32" t="str">
        <f>IF(Weighting!$P$21&gt;0,B8205,"")</f>
        <v/>
      </c>
      <c r="B8205">
        <f>Weighting!$C$21</f>
        <v>1.9207967472000003</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45">
      <c r="A8206" s="32" t="str">
        <f>IF(Weighting!$P$22&gt;0,B8206,"")</f>
        <v/>
      </c>
      <c r="B8206">
        <f>Weighting!$C$22</f>
        <v>2.0264715439000001</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45">
      <c r="A8207" s="32" t="str">
        <f>IF(Weighting!$P$23&gt;0,B8207,"")</f>
        <v/>
      </c>
      <c r="B8207">
        <f>Weighting!$C$23</f>
        <v>2.1321463405999999</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45">
      <c r="A8208" s="32" t="str">
        <f>IF(Weighting!$P$24&gt;0,B8208,"")</f>
        <v/>
      </c>
      <c r="B8208">
        <f>Weighting!$C$24</f>
        <v>2.2378211372999997</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45">
      <c r="A8209" s="32" t="str">
        <f>IF(Weighting!$P$25&gt;0,B8209,"")</f>
        <v/>
      </c>
      <c r="B8209">
        <f>Weighting!$C$25</f>
        <v>2.3434959339999994</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45">
      <c r="O8210"/>
      <c r="P8210"/>
      <c r="Q8210"/>
      <c r="R8210"/>
    </row>
    <row r="8211" spans="1:25" ht="23.15" x14ac:dyDescent="0.6">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45">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4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45">
      <c r="A8214" s="32">
        <f>IF(Weighting!$P$6&gt;0,B8214,"")</f>
        <v>0.3356747967</v>
      </c>
      <c r="B8214">
        <f>Weighting!$C$6</f>
        <v>0.3356747967</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45">
      <c r="A8215" s="32">
        <f>IF(Weighting!$P$7&gt;0,B8215,"")</f>
        <v>0.44134959340000002</v>
      </c>
      <c r="B8215">
        <f>Weighting!$C$7</f>
        <v>0.44134959340000002</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45">
      <c r="A8216" s="32">
        <f>IF(Weighting!$P$8&gt;0,B8216,"")</f>
        <v>0.54702439010000004</v>
      </c>
      <c r="B8216">
        <f>Weighting!$C$8</f>
        <v>0.54702439010000004</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45">
      <c r="A8217" s="32">
        <f>IF(Weighting!$P$9&gt;0,B8217,"")</f>
        <v>0.65269918680000005</v>
      </c>
      <c r="B8217" s="50">
        <f>Weighting!$C$9</f>
        <v>0.65269918680000005</v>
      </c>
      <c r="C8217">
        <f>Weighting!$F$9</f>
        <v>0</v>
      </c>
      <c r="D8217" t="b">
        <f>IF(C8217=1,'Data Transformation'!$G$3+0.5*'Data Transformation'!$W$25,IF(C8218=1,D8218-'Data Transformation'!$W$25,FALSE))</f>
        <v>0</v>
      </c>
      <c r="E8217" t="str">
        <f t="array" ref="E8217">IF(ISLOGICAL(D8217),"",FREQUENCY(IF('Data Transformation'!$B$425:$B$8425='Bin Analysis'!$B8211,'Data Transformation'!$G$425:$G$8425),D8217))</f>
        <v/>
      </c>
      <c r="F8217" t="str">
        <f t="shared" si="1026"/>
        <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45">
      <c r="A8218" s="32">
        <f>IF(Weighting!$P$10&gt;0,B8218,"")</f>
        <v>0.75837398350000007</v>
      </c>
      <c r="B8218">
        <f>Weighting!$C$10</f>
        <v>0.75837398350000007</v>
      </c>
      <c r="C8218">
        <f>Weighting!$F$10</f>
        <v>0</v>
      </c>
      <c r="D8218" t="b">
        <f>IF(C8218=1,'Data Transformation'!$G$3+0.5*'Data Transformation'!$W$25,IF(C8219=1,D8219-'Data Transformation'!$W$25,FALSE))</f>
        <v>0</v>
      </c>
      <c r="E8218" t="str">
        <f t="array" ref="E8218">IF(ISLOGICAL(D8218),"",FREQUENCY(IF('Data Transformation'!$B$425:$B$8425='Bin Analysis'!$B8211,'Data Transformation'!$G$425:$G$8425),D8218))</f>
        <v/>
      </c>
      <c r="F8218" t="str">
        <f t="shared" si="1026"/>
        <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45">
      <c r="A8219" s="32">
        <f>IF(Weighting!$P$11&gt;0,B8219,"")</f>
        <v>0.86404878020000009</v>
      </c>
      <c r="B8219">
        <f>Weighting!$C$11</f>
        <v>0.86404878020000009</v>
      </c>
      <c r="C8219">
        <f>Weighting!$F$11</f>
        <v>0</v>
      </c>
      <c r="D8219" t="b">
        <f>IF(C8219=1,'Data Transformation'!$G$3+0.5*'Data Transformation'!$W$25,IF(C8220=1,D8220-'Data Transformation'!$W$25,FALSE))</f>
        <v>0</v>
      </c>
      <c r="E8219" t="str">
        <f t="array" ref="E8219">IF(ISLOGICAL(D8219),"",FREQUENCY(IF('Data Transformation'!$B$425:$B$8425='Bin Analysis'!$B8211,'Data Transformation'!$G$425:$G$8425),D8219))</f>
        <v/>
      </c>
      <c r="F8219" t="str">
        <f t="shared" si="1026"/>
        <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45">
      <c r="A8220" s="32">
        <f>IF(Weighting!$P$12&gt;0,B8220,"")</f>
        <v>0.96972357690000011</v>
      </c>
      <c r="B8220">
        <f>Weighting!$C$12</f>
        <v>0.96972357690000011</v>
      </c>
      <c r="C8220">
        <f>Weighting!$F$12</f>
        <v>0</v>
      </c>
      <c r="D8220">
        <f>IF(C8220=1,'Data Transformation'!$G$3+0.5*'Data Transformation'!$W$25,IF(C8221=1,D8221-'Data Transformation'!$W$25,FALSE))</f>
        <v>0.76999999999999991</v>
      </c>
      <c r="E8220">
        <f t="array" ref="E8220">IF(ISLOGICAL(D8220),"",FREQUENCY(IF('Data Transformation'!$B$425:$B$8425='Bin Analysis'!$B8211,'Data Transformation'!$G$425:$G$8425),D8220))</f>
        <v>2001</v>
      </c>
      <c r="F8220" t="e">
        <f t="shared" si="1026"/>
        <v>#VALUE!</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45">
      <c r="A8221" s="32">
        <f>IF(Weighting!$P$13&gt;0,B8221,"")</f>
        <v>1.0753983736000001</v>
      </c>
      <c r="B8221">
        <f>Weighting!$C$13</f>
        <v>1.0753983736000001</v>
      </c>
      <c r="C8221">
        <f>Weighting!$F$13</f>
        <v>1</v>
      </c>
      <c r="D8221">
        <f>IF(C8221=1,'Data Transformation'!$G$3+0.5*'Data Transformation'!$W$25,IF(C8222=1,D8222-'Data Transformation'!$W$25,FALSE))</f>
        <v>1.17</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45">
      <c r="A8222" s="32">
        <f>IF(Weighting!$P$14&gt;0,B8222,"")</f>
        <v>1.1810731703000001</v>
      </c>
      <c r="B8222">
        <f>Weighting!$C$14</f>
        <v>1.1810731703000001</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45">
      <c r="A8223" s="32">
        <f>IF(Weighting!$P$15&gt;0,B8223,"")</f>
        <v>1.2867489670000001</v>
      </c>
      <c r="B8223">
        <f>Weighting!$C$15</f>
        <v>1.2867489670000001</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45">
      <c r="A8224" s="32" t="str">
        <f>IF(Weighting!$P$16&gt;0,B8224,"")</f>
        <v/>
      </c>
      <c r="B8224">
        <f>Weighting!$C$16</f>
        <v>1.3924227637000002</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45">
      <c r="A8225" s="32" t="str">
        <f>IF(Weighting!$P$17&gt;0,B8225,"")</f>
        <v/>
      </c>
      <c r="B8225">
        <f>Weighting!$C$17</f>
        <v>1.4980975604000002</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45">
      <c r="A8226" s="32" t="str">
        <f>IF(Weighting!$P$18&gt;0,B8226,"")</f>
        <v/>
      </c>
      <c r="B8226">
        <f>Weighting!$C$18</f>
        <v>1.6037723571000002</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45">
      <c r="A8227" s="32" t="str">
        <f>IF(Weighting!$P$19&gt;0,B8227,"")</f>
        <v/>
      </c>
      <c r="B8227">
        <f>Weighting!$C$19</f>
        <v>1.7094471538000002</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45">
      <c r="A8228" s="32" t="str">
        <f>IF(Weighting!$P$20&gt;0,B8228,"")</f>
        <v/>
      </c>
      <c r="B8228">
        <f>Weighting!$C$20</f>
        <v>1.8151219505000002</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45">
      <c r="A8229" s="32" t="str">
        <f>IF(Weighting!$P$21&gt;0,B8229,"")</f>
        <v/>
      </c>
      <c r="B8229">
        <f>Weighting!$C$21</f>
        <v>1.9207967472000003</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45">
      <c r="A8230" s="32" t="str">
        <f>IF(Weighting!$P$22&gt;0,B8230,"")</f>
        <v/>
      </c>
      <c r="B8230">
        <f>Weighting!$C$22</f>
        <v>2.0264715439000001</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45">
      <c r="A8231" s="32" t="str">
        <f>IF(Weighting!$P$23&gt;0,B8231,"")</f>
        <v/>
      </c>
      <c r="B8231">
        <f>Weighting!$C$23</f>
        <v>2.1321463405999999</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45">
      <c r="A8232" s="32" t="str">
        <f>IF(Weighting!$P$24&gt;0,B8232,"")</f>
        <v/>
      </c>
      <c r="B8232">
        <f>Weighting!$C$24</f>
        <v>2.2378211372999997</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45">
      <c r="A8233" s="32" t="str">
        <f>IF(Weighting!$P$25&gt;0,B8233,"")</f>
        <v/>
      </c>
      <c r="B8233">
        <f>Weighting!$C$25</f>
        <v>2.3434959339999994</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45">
      <c r="A8234" s="32"/>
      <c r="M8234" s="14"/>
    </row>
    <row r="8235" spans="1:25" ht="23.15" x14ac:dyDescent="0.6">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45">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4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45">
      <c r="A8238" s="32">
        <f>IF(Weighting!$P$6&gt;0,B8238,"")</f>
        <v>0.3356747967</v>
      </c>
      <c r="B8238">
        <f>Weighting!$C$6</f>
        <v>0.3356747967</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45">
      <c r="A8239" s="32">
        <f>IF(Weighting!$P$7&gt;0,B8239,"")</f>
        <v>0.44134959340000002</v>
      </c>
      <c r="B8239">
        <f>Weighting!$C$7</f>
        <v>0.44134959340000002</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45">
      <c r="A8240" s="32">
        <f>IF(Weighting!$P$8&gt;0,B8240,"")</f>
        <v>0.54702439010000004</v>
      </c>
      <c r="B8240">
        <f>Weighting!$C$8</f>
        <v>0.54702439010000004</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45">
      <c r="A8241" s="32">
        <f>IF(Weighting!$P$9&gt;0,B8241,"")</f>
        <v>0.65269918680000005</v>
      </c>
      <c r="B8241" s="50">
        <f>Weighting!$C$9</f>
        <v>0.65269918680000005</v>
      </c>
      <c r="C8241">
        <f>Weighting!$F$9</f>
        <v>0</v>
      </c>
      <c r="D8241" t="b">
        <f>IF(C8241=1,'Data Transformation'!$G$3+0.5*'Data Transformation'!$W$25,IF(C8242=1,D8242-'Data Transformation'!$W$25,FALSE))</f>
        <v>0</v>
      </c>
      <c r="E8241" t="str">
        <f t="array" ref="E8241">IF(ISLOGICAL(D8241),"",FREQUENCY(IF('Data Transformation'!$B$425:$B$8425='Bin Analysis'!$B8235,'Data Transformation'!$G$425:$G$8425),D8241))</f>
        <v/>
      </c>
      <c r="F8241" t="str">
        <f t="shared" si="1029"/>
        <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45">
      <c r="A8242" s="32">
        <f>IF(Weighting!$P$10&gt;0,B8242,"")</f>
        <v>0.75837398350000007</v>
      </c>
      <c r="B8242">
        <f>Weighting!$C$10</f>
        <v>0.75837398350000007</v>
      </c>
      <c r="C8242">
        <f>Weighting!$F$10</f>
        <v>0</v>
      </c>
      <c r="D8242" t="b">
        <f>IF(C8242=1,'Data Transformation'!$G$3+0.5*'Data Transformation'!$W$25,IF(C8243=1,D8243-'Data Transformation'!$W$25,FALSE))</f>
        <v>0</v>
      </c>
      <c r="E8242" t="str">
        <f t="array" ref="E8242">IF(ISLOGICAL(D8242),"",FREQUENCY(IF('Data Transformation'!$B$425:$B$8425='Bin Analysis'!$B8235,'Data Transformation'!$G$425:$G$8425),D8242))</f>
        <v/>
      </c>
      <c r="F8242" t="str">
        <f t="shared" si="1029"/>
        <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45">
      <c r="A8243" s="32">
        <f>IF(Weighting!$P$11&gt;0,B8243,"")</f>
        <v>0.86404878020000009</v>
      </c>
      <c r="B8243">
        <f>Weighting!$C$11</f>
        <v>0.86404878020000009</v>
      </c>
      <c r="C8243">
        <f>Weighting!$F$11</f>
        <v>0</v>
      </c>
      <c r="D8243" t="b">
        <f>IF(C8243=1,'Data Transformation'!$G$3+0.5*'Data Transformation'!$W$25,IF(C8244=1,D8244-'Data Transformation'!$W$25,FALSE))</f>
        <v>0</v>
      </c>
      <c r="E8243" t="str">
        <f t="array" ref="E8243">IF(ISLOGICAL(D8243),"",FREQUENCY(IF('Data Transformation'!$B$425:$B$8425='Bin Analysis'!$B8235,'Data Transformation'!$G$425:$G$8425),D8243))</f>
        <v/>
      </c>
      <c r="F8243" t="str">
        <f t="shared" si="1029"/>
        <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45">
      <c r="A8244" s="32">
        <f>IF(Weighting!$P$12&gt;0,B8244,"")</f>
        <v>0.96972357690000011</v>
      </c>
      <c r="B8244">
        <f>Weighting!$C$12</f>
        <v>0.96972357690000011</v>
      </c>
      <c r="C8244">
        <f>Weighting!$F$12</f>
        <v>0</v>
      </c>
      <c r="D8244">
        <f>IF(C8244=1,'Data Transformation'!$G$3+0.5*'Data Transformation'!$W$25,IF(C8245=1,D8245-'Data Transformation'!$W$25,FALSE))</f>
        <v>0.76999999999999991</v>
      </c>
      <c r="E8244">
        <f t="array" ref="E8244">IF(ISLOGICAL(D8244),"",FREQUENCY(IF('Data Transformation'!$B$425:$B$8425='Bin Analysis'!$B8235,'Data Transformation'!$G$425:$G$8425),D8244))</f>
        <v>2001</v>
      </c>
      <c r="F8244" t="e">
        <f t="shared" si="1029"/>
        <v>#VALUE!</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45">
      <c r="A8245" s="32">
        <f>IF(Weighting!$P$13&gt;0,B8245,"")</f>
        <v>1.0753983736000001</v>
      </c>
      <c r="B8245">
        <f>Weighting!$C$13</f>
        <v>1.0753983736000001</v>
      </c>
      <c r="C8245">
        <f>Weighting!$F$13</f>
        <v>1</v>
      </c>
      <c r="D8245">
        <f>IF(C8245=1,'Data Transformation'!$G$3+0.5*'Data Transformation'!$W$25,IF(C8246=1,D8246-'Data Transformation'!$W$25,FALSE))</f>
        <v>1.17</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45">
      <c r="A8246" s="32">
        <f>IF(Weighting!$P$14&gt;0,B8246,"")</f>
        <v>1.1810731703000001</v>
      </c>
      <c r="B8246">
        <f>Weighting!$C$14</f>
        <v>1.1810731703000001</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45">
      <c r="A8247" s="32">
        <f>IF(Weighting!$P$15&gt;0,B8247,"")</f>
        <v>1.2867489670000001</v>
      </c>
      <c r="B8247">
        <f>Weighting!$C$15</f>
        <v>1.2867489670000001</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45">
      <c r="A8248" s="32" t="str">
        <f>IF(Weighting!$P$16&gt;0,B8248,"")</f>
        <v/>
      </c>
      <c r="B8248">
        <f>Weighting!$C$16</f>
        <v>1.3924227637000002</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45">
      <c r="A8249" s="32" t="str">
        <f>IF(Weighting!$P$17&gt;0,B8249,"")</f>
        <v/>
      </c>
      <c r="B8249">
        <f>Weighting!$C$17</f>
        <v>1.4980975604000002</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45">
      <c r="A8250" s="32" t="str">
        <f>IF(Weighting!$P$18&gt;0,B8250,"")</f>
        <v/>
      </c>
      <c r="B8250">
        <f>Weighting!$C$18</f>
        <v>1.6037723571000002</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45">
      <c r="A8251" s="32" t="str">
        <f>IF(Weighting!$P$19&gt;0,B8251,"")</f>
        <v/>
      </c>
      <c r="B8251">
        <f>Weighting!$C$19</f>
        <v>1.7094471538000002</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45">
      <c r="A8252" s="32" t="str">
        <f>IF(Weighting!$P$20&gt;0,B8252,"")</f>
        <v/>
      </c>
      <c r="B8252">
        <f>Weighting!$C$20</f>
        <v>1.8151219505000002</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45">
      <c r="A8253" s="32" t="str">
        <f>IF(Weighting!$P$21&gt;0,B8253,"")</f>
        <v/>
      </c>
      <c r="B8253">
        <f>Weighting!$C$21</f>
        <v>1.9207967472000003</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45">
      <c r="A8254" s="32" t="str">
        <f>IF(Weighting!$P$22&gt;0,B8254,"")</f>
        <v/>
      </c>
      <c r="B8254">
        <f>Weighting!$C$22</f>
        <v>2.0264715439000001</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45">
      <c r="A8255" s="32" t="str">
        <f>IF(Weighting!$P$23&gt;0,B8255,"")</f>
        <v/>
      </c>
      <c r="B8255">
        <f>Weighting!$C$23</f>
        <v>2.1321463405999999</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45">
      <c r="A8256" s="32" t="str">
        <f>IF(Weighting!$P$24&gt;0,B8256,"")</f>
        <v/>
      </c>
      <c r="B8256">
        <f>Weighting!$C$24</f>
        <v>2.2378211372999997</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45">
      <c r="A8257" s="32" t="str">
        <f>IF(Weighting!$P$25&gt;0,B8257,"")</f>
        <v/>
      </c>
      <c r="B8257">
        <f>Weighting!$C$25</f>
        <v>2.3434959339999994</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45">
      <c r="O8258"/>
      <c r="P8258"/>
      <c r="Q8258"/>
      <c r="R8258"/>
    </row>
    <row r="8259" spans="1:25" ht="23.15" x14ac:dyDescent="0.6">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45">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4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45">
      <c r="A8262" s="32">
        <f>IF(Weighting!$P$6&gt;0,B8262,"")</f>
        <v>0.3356747967</v>
      </c>
      <c r="B8262">
        <f>Weighting!$C$6</f>
        <v>0.3356747967</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45">
      <c r="A8263" s="32">
        <f>IF(Weighting!$P$7&gt;0,B8263,"")</f>
        <v>0.44134959340000002</v>
      </c>
      <c r="B8263">
        <f>Weighting!$C$7</f>
        <v>0.44134959340000002</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45">
      <c r="A8264" s="32">
        <f>IF(Weighting!$P$8&gt;0,B8264,"")</f>
        <v>0.54702439010000004</v>
      </c>
      <c r="B8264">
        <f>Weighting!$C$8</f>
        <v>0.54702439010000004</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45">
      <c r="A8265" s="32">
        <f>IF(Weighting!$P$9&gt;0,B8265,"")</f>
        <v>0.65269918680000005</v>
      </c>
      <c r="B8265" s="50">
        <f>Weighting!$C$9</f>
        <v>0.65269918680000005</v>
      </c>
      <c r="C8265">
        <f>Weighting!$F$9</f>
        <v>0</v>
      </c>
      <c r="D8265" t="b">
        <f>IF(C8265=1,'Data Transformation'!$G$3+0.5*'Data Transformation'!$W$25,IF(C8266=1,D8266-'Data Transformation'!$W$25,FALSE))</f>
        <v>0</v>
      </c>
      <c r="E8265" t="str">
        <f t="array" ref="E8265">IF(ISLOGICAL(D8265),"",FREQUENCY(IF('Data Transformation'!$B$425:$B$8425='Bin Analysis'!$B8259,'Data Transformation'!$G$425:$G$8425),D8265))</f>
        <v/>
      </c>
      <c r="F8265" t="str">
        <f t="shared" si="1032"/>
        <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45">
      <c r="A8266" s="32">
        <f>IF(Weighting!$P$10&gt;0,B8266,"")</f>
        <v>0.75837398350000007</v>
      </c>
      <c r="B8266">
        <f>Weighting!$C$10</f>
        <v>0.75837398350000007</v>
      </c>
      <c r="C8266">
        <f>Weighting!$F$10</f>
        <v>0</v>
      </c>
      <c r="D8266" t="b">
        <f>IF(C8266=1,'Data Transformation'!$G$3+0.5*'Data Transformation'!$W$25,IF(C8267=1,D8267-'Data Transformation'!$W$25,FALSE))</f>
        <v>0</v>
      </c>
      <c r="E8266" t="str">
        <f t="array" ref="E8266">IF(ISLOGICAL(D8266),"",FREQUENCY(IF('Data Transformation'!$B$425:$B$8425='Bin Analysis'!$B8259,'Data Transformation'!$G$425:$G$8425),D8266))</f>
        <v/>
      </c>
      <c r="F8266" t="str">
        <f t="shared" si="1032"/>
        <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45">
      <c r="A8267" s="32">
        <f>IF(Weighting!$P$11&gt;0,B8267,"")</f>
        <v>0.86404878020000009</v>
      </c>
      <c r="B8267">
        <f>Weighting!$C$11</f>
        <v>0.86404878020000009</v>
      </c>
      <c r="C8267">
        <f>Weighting!$F$11</f>
        <v>0</v>
      </c>
      <c r="D8267" t="b">
        <f>IF(C8267=1,'Data Transformation'!$G$3+0.5*'Data Transformation'!$W$25,IF(C8268=1,D8268-'Data Transformation'!$W$25,FALSE))</f>
        <v>0</v>
      </c>
      <c r="E8267" t="str">
        <f t="array" ref="E8267">IF(ISLOGICAL(D8267),"",FREQUENCY(IF('Data Transformation'!$B$425:$B$8425='Bin Analysis'!$B8259,'Data Transformation'!$G$425:$G$8425),D8267))</f>
        <v/>
      </c>
      <c r="F8267" t="str">
        <f t="shared" si="1032"/>
        <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45">
      <c r="A8268" s="32">
        <f>IF(Weighting!$P$12&gt;0,B8268,"")</f>
        <v>0.96972357690000011</v>
      </c>
      <c r="B8268">
        <f>Weighting!$C$12</f>
        <v>0.96972357690000011</v>
      </c>
      <c r="C8268">
        <f>Weighting!$F$12</f>
        <v>0</v>
      </c>
      <c r="D8268">
        <f>IF(C8268=1,'Data Transformation'!$G$3+0.5*'Data Transformation'!$W$25,IF(C8269=1,D8269-'Data Transformation'!$W$25,FALSE))</f>
        <v>0.76999999999999991</v>
      </c>
      <c r="E8268">
        <f t="array" ref="E8268">IF(ISLOGICAL(D8268),"",FREQUENCY(IF('Data Transformation'!$B$425:$B$8425='Bin Analysis'!$B8259,'Data Transformation'!$G$425:$G$8425),D8268))</f>
        <v>2001</v>
      </c>
      <c r="F8268" t="e">
        <f t="shared" si="1032"/>
        <v>#VALUE!</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45">
      <c r="A8269" s="32">
        <f>IF(Weighting!$P$13&gt;0,B8269,"")</f>
        <v>1.0753983736000001</v>
      </c>
      <c r="B8269">
        <f>Weighting!$C$13</f>
        <v>1.0753983736000001</v>
      </c>
      <c r="C8269">
        <f>Weighting!$F$13</f>
        <v>1</v>
      </c>
      <c r="D8269">
        <f>IF(C8269=1,'Data Transformation'!$G$3+0.5*'Data Transformation'!$W$25,IF(C8270=1,D8270-'Data Transformation'!$W$25,FALSE))</f>
        <v>1.17</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45">
      <c r="A8270" s="32">
        <f>IF(Weighting!$P$14&gt;0,B8270,"")</f>
        <v>1.1810731703000001</v>
      </c>
      <c r="B8270">
        <f>Weighting!$C$14</f>
        <v>1.1810731703000001</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45">
      <c r="A8271" s="32">
        <f>IF(Weighting!$P$15&gt;0,B8271,"")</f>
        <v>1.2867489670000001</v>
      </c>
      <c r="B8271">
        <f>Weighting!$C$15</f>
        <v>1.2867489670000001</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45">
      <c r="A8272" s="32" t="str">
        <f>IF(Weighting!$P$16&gt;0,B8272,"")</f>
        <v/>
      </c>
      <c r="B8272">
        <f>Weighting!$C$16</f>
        <v>1.3924227637000002</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45">
      <c r="A8273" s="32" t="str">
        <f>IF(Weighting!$P$17&gt;0,B8273,"")</f>
        <v/>
      </c>
      <c r="B8273">
        <f>Weighting!$C$17</f>
        <v>1.4980975604000002</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45">
      <c r="A8274" s="32" t="str">
        <f>IF(Weighting!$P$18&gt;0,B8274,"")</f>
        <v/>
      </c>
      <c r="B8274">
        <f>Weighting!$C$18</f>
        <v>1.6037723571000002</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45">
      <c r="A8275" s="32" t="str">
        <f>IF(Weighting!$P$19&gt;0,B8275,"")</f>
        <v/>
      </c>
      <c r="B8275">
        <f>Weighting!$C$19</f>
        <v>1.7094471538000002</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45">
      <c r="A8276" s="32" t="str">
        <f>IF(Weighting!$P$20&gt;0,B8276,"")</f>
        <v/>
      </c>
      <c r="B8276">
        <f>Weighting!$C$20</f>
        <v>1.8151219505000002</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45">
      <c r="A8277" s="32" t="str">
        <f>IF(Weighting!$P$21&gt;0,B8277,"")</f>
        <v/>
      </c>
      <c r="B8277">
        <f>Weighting!$C$21</f>
        <v>1.9207967472000003</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45">
      <c r="A8278" s="32" t="str">
        <f>IF(Weighting!$P$22&gt;0,B8278,"")</f>
        <v/>
      </c>
      <c r="B8278">
        <f>Weighting!$C$22</f>
        <v>2.0264715439000001</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45">
      <c r="A8279" s="32" t="str">
        <f>IF(Weighting!$P$23&gt;0,B8279,"")</f>
        <v/>
      </c>
      <c r="B8279">
        <f>Weighting!$C$23</f>
        <v>2.1321463405999999</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45">
      <c r="A8280" s="32" t="str">
        <f>IF(Weighting!$P$24&gt;0,B8280,"")</f>
        <v/>
      </c>
      <c r="B8280">
        <f>Weighting!$C$24</f>
        <v>2.2378211372999997</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45">
      <c r="A8281" s="32" t="str">
        <f>IF(Weighting!$P$25&gt;0,B8281,"")</f>
        <v/>
      </c>
      <c r="B8281">
        <f>Weighting!$C$25</f>
        <v>2.3434959339999994</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45">
      <c r="N8282" s="57"/>
      <c r="O8282"/>
      <c r="P8282"/>
      <c r="Q8282"/>
      <c r="R8282"/>
    </row>
    <row r="8283" spans="1:25" ht="23.15" x14ac:dyDescent="0.6">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45">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4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45">
      <c r="A8286" s="32">
        <f>IF(Weighting!$P$6&gt;0,B8286,"")</f>
        <v>0.3356747967</v>
      </c>
      <c r="B8286">
        <f>Weighting!$C$6</f>
        <v>0.3356747967</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45">
      <c r="A8287" s="32">
        <f>IF(Weighting!$P$7&gt;0,B8287,"")</f>
        <v>0.44134959340000002</v>
      </c>
      <c r="B8287">
        <f>Weighting!$C$7</f>
        <v>0.44134959340000002</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45">
      <c r="A8288" s="32">
        <f>IF(Weighting!$P$8&gt;0,B8288,"")</f>
        <v>0.54702439010000004</v>
      </c>
      <c r="B8288">
        <f>Weighting!$C$8</f>
        <v>0.54702439010000004</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45">
      <c r="A8289" s="32">
        <f>IF(Weighting!$P$9&gt;0,B8289,"")</f>
        <v>0.65269918680000005</v>
      </c>
      <c r="B8289" s="50">
        <f>Weighting!$C$9</f>
        <v>0.65269918680000005</v>
      </c>
      <c r="C8289">
        <f>Weighting!$F$9</f>
        <v>0</v>
      </c>
      <c r="D8289" t="b">
        <f>IF(C8289=1,'Data Transformation'!$G$3+0.5*'Data Transformation'!$W$25,IF(C8290=1,D8290-'Data Transformation'!$W$25,FALSE))</f>
        <v>0</v>
      </c>
      <c r="E8289" t="str">
        <f t="array" ref="E8289">IF(ISLOGICAL(D8289),"",FREQUENCY(IF('Data Transformation'!$B$425:$B$8425='Bin Analysis'!$B8283,'Data Transformation'!$G$425:$G$8425),D8289))</f>
        <v/>
      </c>
      <c r="F8289" t="str">
        <f t="shared" si="1035"/>
        <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45">
      <c r="A8290" s="32">
        <f>IF(Weighting!$P$10&gt;0,B8290,"")</f>
        <v>0.75837398350000007</v>
      </c>
      <c r="B8290">
        <f>Weighting!$C$10</f>
        <v>0.75837398350000007</v>
      </c>
      <c r="C8290">
        <f>Weighting!$F$10</f>
        <v>0</v>
      </c>
      <c r="D8290" t="b">
        <f>IF(C8290=1,'Data Transformation'!$G$3+0.5*'Data Transformation'!$W$25,IF(C8291=1,D8291-'Data Transformation'!$W$25,FALSE))</f>
        <v>0</v>
      </c>
      <c r="E8290" t="str">
        <f t="array" ref="E8290">IF(ISLOGICAL(D8290),"",FREQUENCY(IF('Data Transformation'!$B$425:$B$8425='Bin Analysis'!$B8283,'Data Transformation'!$G$425:$G$8425),D8290))</f>
        <v/>
      </c>
      <c r="F8290" t="str">
        <f t="shared" si="1035"/>
        <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45">
      <c r="A8291" s="32">
        <f>IF(Weighting!$P$11&gt;0,B8291,"")</f>
        <v>0.86404878020000009</v>
      </c>
      <c r="B8291">
        <f>Weighting!$C$11</f>
        <v>0.86404878020000009</v>
      </c>
      <c r="C8291">
        <f>Weighting!$F$11</f>
        <v>0</v>
      </c>
      <c r="D8291" t="b">
        <f>IF(C8291=1,'Data Transformation'!$G$3+0.5*'Data Transformation'!$W$25,IF(C8292=1,D8292-'Data Transformation'!$W$25,FALSE))</f>
        <v>0</v>
      </c>
      <c r="E8291" t="str">
        <f t="array" ref="E8291">IF(ISLOGICAL(D8291),"",FREQUENCY(IF('Data Transformation'!$B$425:$B$8425='Bin Analysis'!$B8283,'Data Transformation'!$G$425:$G$8425),D8291))</f>
        <v/>
      </c>
      <c r="F8291" t="str">
        <f t="shared" si="1035"/>
        <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45">
      <c r="A8292" s="32">
        <f>IF(Weighting!$P$12&gt;0,B8292,"")</f>
        <v>0.96972357690000011</v>
      </c>
      <c r="B8292">
        <f>Weighting!$C$12</f>
        <v>0.96972357690000011</v>
      </c>
      <c r="C8292">
        <f>Weighting!$F$12</f>
        <v>0</v>
      </c>
      <c r="D8292">
        <f>IF(C8292=1,'Data Transformation'!$G$3+0.5*'Data Transformation'!$W$25,IF(C8293=1,D8293-'Data Transformation'!$W$25,FALSE))</f>
        <v>0.76999999999999991</v>
      </c>
      <c r="E8292">
        <f t="array" ref="E8292">IF(ISLOGICAL(D8292),"",FREQUENCY(IF('Data Transformation'!$B$425:$B$8425='Bin Analysis'!$B8283,'Data Transformation'!$G$425:$G$8425),D8292))</f>
        <v>2001</v>
      </c>
      <c r="F8292" t="e">
        <f t="shared" si="1035"/>
        <v>#VALUE!</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45">
      <c r="A8293" s="32">
        <f>IF(Weighting!$P$13&gt;0,B8293,"")</f>
        <v>1.0753983736000001</v>
      </c>
      <c r="B8293">
        <f>Weighting!$C$13</f>
        <v>1.0753983736000001</v>
      </c>
      <c r="C8293">
        <f>Weighting!$F$13</f>
        <v>1</v>
      </c>
      <c r="D8293">
        <f>IF(C8293=1,'Data Transformation'!$G$3+0.5*'Data Transformation'!$W$25,IF(C8294=1,D8294-'Data Transformation'!$W$25,FALSE))</f>
        <v>1.17</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45">
      <c r="A8294" s="32">
        <f>IF(Weighting!$P$14&gt;0,B8294,"")</f>
        <v>1.1810731703000001</v>
      </c>
      <c r="B8294">
        <f>Weighting!$C$14</f>
        <v>1.1810731703000001</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45">
      <c r="A8295" s="32">
        <f>IF(Weighting!$P$15&gt;0,B8295,"")</f>
        <v>1.2867489670000001</v>
      </c>
      <c r="B8295">
        <f>Weighting!$C$15</f>
        <v>1.2867489670000001</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45">
      <c r="A8296" s="32" t="str">
        <f>IF(Weighting!$P$16&gt;0,B8296,"")</f>
        <v/>
      </c>
      <c r="B8296">
        <f>Weighting!$C$16</f>
        <v>1.3924227637000002</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45">
      <c r="A8297" s="32" t="str">
        <f>IF(Weighting!$P$17&gt;0,B8297,"")</f>
        <v/>
      </c>
      <c r="B8297">
        <f>Weighting!$C$17</f>
        <v>1.4980975604000002</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45">
      <c r="A8298" s="32" t="str">
        <f>IF(Weighting!$P$18&gt;0,B8298,"")</f>
        <v/>
      </c>
      <c r="B8298">
        <f>Weighting!$C$18</f>
        <v>1.6037723571000002</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45">
      <c r="A8299" s="32" t="str">
        <f>IF(Weighting!$P$19&gt;0,B8299,"")</f>
        <v/>
      </c>
      <c r="B8299">
        <f>Weighting!$C$19</f>
        <v>1.7094471538000002</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45">
      <c r="A8300" s="32" t="str">
        <f>IF(Weighting!$P$20&gt;0,B8300,"")</f>
        <v/>
      </c>
      <c r="B8300">
        <f>Weighting!$C$20</f>
        <v>1.8151219505000002</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45">
      <c r="A8301" s="32" t="str">
        <f>IF(Weighting!$P$21&gt;0,B8301,"")</f>
        <v/>
      </c>
      <c r="B8301">
        <f>Weighting!$C$21</f>
        <v>1.9207967472000003</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45">
      <c r="A8302" s="32" t="str">
        <f>IF(Weighting!$P$22&gt;0,B8302,"")</f>
        <v/>
      </c>
      <c r="B8302">
        <f>Weighting!$C$22</f>
        <v>2.0264715439000001</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45">
      <c r="A8303" s="32" t="str">
        <f>IF(Weighting!$P$23&gt;0,B8303,"")</f>
        <v/>
      </c>
      <c r="B8303">
        <f>Weighting!$C$23</f>
        <v>2.1321463405999999</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45">
      <c r="A8304" s="32" t="str">
        <f>IF(Weighting!$P$24&gt;0,B8304,"")</f>
        <v/>
      </c>
      <c r="B8304">
        <f>Weighting!$C$24</f>
        <v>2.2378211372999997</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45">
      <c r="A8305" s="32" t="str">
        <f>IF(Weighting!$P$25&gt;0,B8305,"")</f>
        <v/>
      </c>
      <c r="B8305">
        <f>Weighting!$C$25</f>
        <v>2.3434959339999994</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45">
      <c r="O8306"/>
      <c r="P8306"/>
      <c r="Q8306"/>
      <c r="R8306"/>
    </row>
    <row r="8307" spans="1:25" ht="23.15" x14ac:dyDescent="0.6">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45">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4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45">
      <c r="A8310" s="32">
        <f>IF(Weighting!$P$6&gt;0,B8310,"")</f>
        <v>0.3356747967</v>
      </c>
      <c r="B8310">
        <f>Weighting!$C$6</f>
        <v>0.3356747967</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45">
      <c r="A8311" s="32">
        <f>IF(Weighting!$P$7&gt;0,B8311,"")</f>
        <v>0.44134959340000002</v>
      </c>
      <c r="B8311">
        <f>Weighting!$C$7</f>
        <v>0.44134959340000002</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45">
      <c r="A8312" s="32">
        <f>IF(Weighting!$P$8&gt;0,B8312,"")</f>
        <v>0.54702439010000004</v>
      </c>
      <c r="B8312">
        <f>Weighting!$C$8</f>
        <v>0.54702439010000004</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45">
      <c r="A8313" s="32">
        <f>IF(Weighting!$P$9&gt;0,B8313,"")</f>
        <v>0.65269918680000005</v>
      </c>
      <c r="B8313" s="50">
        <f>Weighting!$C$9</f>
        <v>0.65269918680000005</v>
      </c>
      <c r="C8313">
        <f>Weighting!$F$9</f>
        <v>0</v>
      </c>
      <c r="D8313" t="b">
        <f>IF(C8313=1,'Data Transformation'!$G$3+0.5*'Data Transformation'!$W$25,IF(C8314=1,D8314-'Data Transformation'!$W$25,FALSE))</f>
        <v>0</v>
      </c>
      <c r="E8313" t="str">
        <f t="array" ref="E8313">IF(ISLOGICAL(D8313),"",FREQUENCY(IF('Data Transformation'!$B$425:$B$8425='Bin Analysis'!$B8307,'Data Transformation'!$G$425:$G$8425),D8313))</f>
        <v/>
      </c>
      <c r="F8313" t="str">
        <f t="shared" si="1038"/>
        <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45">
      <c r="A8314" s="32">
        <f>IF(Weighting!$P$10&gt;0,B8314,"")</f>
        <v>0.75837398350000007</v>
      </c>
      <c r="B8314">
        <f>Weighting!$C$10</f>
        <v>0.75837398350000007</v>
      </c>
      <c r="C8314">
        <f>Weighting!$F$10</f>
        <v>0</v>
      </c>
      <c r="D8314" t="b">
        <f>IF(C8314=1,'Data Transformation'!$G$3+0.5*'Data Transformation'!$W$25,IF(C8315=1,D8315-'Data Transformation'!$W$25,FALSE))</f>
        <v>0</v>
      </c>
      <c r="E8314" t="str">
        <f t="array" ref="E8314">IF(ISLOGICAL(D8314),"",FREQUENCY(IF('Data Transformation'!$B$425:$B$8425='Bin Analysis'!$B8307,'Data Transformation'!$G$425:$G$8425),D8314))</f>
        <v/>
      </c>
      <c r="F8314" t="str">
        <f t="shared" si="1038"/>
        <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45">
      <c r="A8315" s="32">
        <f>IF(Weighting!$P$11&gt;0,B8315,"")</f>
        <v>0.86404878020000009</v>
      </c>
      <c r="B8315">
        <f>Weighting!$C$11</f>
        <v>0.86404878020000009</v>
      </c>
      <c r="C8315">
        <f>Weighting!$F$11</f>
        <v>0</v>
      </c>
      <c r="D8315" t="b">
        <f>IF(C8315=1,'Data Transformation'!$G$3+0.5*'Data Transformation'!$W$25,IF(C8316=1,D8316-'Data Transformation'!$W$25,FALSE))</f>
        <v>0</v>
      </c>
      <c r="E8315" t="str">
        <f t="array" ref="E8315">IF(ISLOGICAL(D8315),"",FREQUENCY(IF('Data Transformation'!$B$425:$B$8425='Bin Analysis'!$B8307,'Data Transformation'!$G$425:$G$8425),D8315))</f>
        <v/>
      </c>
      <c r="F8315" t="str">
        <f t="shared" si="1038"/>
        <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45">
      <c r="A8316" s="32">
        <f>IF(Weighting!$P$12&gt;0,B8316,"")</f>
        <v>0.96972357690000011</v>
      </c>
      <c r="B8316">
        <f>Weighting!$C$12</f>
        <v>0.96972357690000011</v>
      </c>
      <c r="C8316">
        <f>Weighting!$F$12</f>
        <v>0</v>
      </c>
      <c r="D8316">
        <f>IF(C8316=1,'Data Transformation'!$G$3+0.5*'Data Transformation'!$W$25,IF(C8317=1,D8317-'Data Transformation'!$W$25,FALSE))</f>
        <v>0.76999999999999991</v>
      </c>
      <c r="E8316">
        <f t="array" ref="E8316">IF(ISLOGICAL(D8316),"",FREQUENCY(IF('Data Transformation'!$B$425:$B$8425='Bin Analysis'!$B8307,'Data Transformation'!$G$425:$G$8425),D8316))</f>
        <v>2001</v>
      </c>
      <c r="F8316" t="e">
        <f t="shared" si="1038"/>
        <v>#VALUE!</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45">
      <c r="A8317" s="32">
        <f>IF(Weighting!$P$13&gt;0,B8317,"")</f>
        <v>1.0753983736000001</v>
      </c>
      <c r="B8317">
        <f>Weighting!$C$13</f>
        <v>1.0753983736000001</v>
      </c>
      <c r="C8317">
        <f>Weighting!$F$13</f>
        <v>1</v>
      </c>
      <c r="D8317">
        <f>IF(C8317=1,'Data Transformation'!$G$3+0.5*'Data Transformation'!$W$25,IF(C8318=1,D8318-'Data Transformation'!$W$25,FALSE))</f>
        <v>1.17</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45">
      <c r="A8318" s="32">
        <f>IF(Weighting!$P$14&gt;0,B8318,"")</f>
        <v>1.1810731703000001</v>
      </c>
      <c r="B8318">
        <f>Weighting!$C$14</f>
        <v>1.1810731703000001</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45">
      <c r="A8319" s="32">
        <f>IF(Weighting!$P$15&gt;0,B8319,"")</f>
        <v>1.2867489670000001</v>
      </c>
      <c r="B8319">
        <f>Weighting!$C$15</f>
        <v>1.2867489670000001</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45">
      <c r="A8320" s="32" t="str">
        <f>IF(Weighting!$P$16&gt;0,B8320,"")</f>
        <v/>
      </c>
      <c r="B8320">
        <f>Weighting!$C$16</f>
        <v>1.3924227637000002</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45">
      <c r="A8321" s="32" t="str">
        <f>IF(Weighting!$P$17&gt;0,B8321,"")</f>
        <v/>
      </c>
      <c r="B8321">
        <f>Weighting!$C$17</f>
        <v>1.4980975604000002</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45">
      <c r="A8322" s="32" t="str">
        <f>IF(Weighting!$P$18&gt;0,B8322,"")</f>
        <v/>
      </c>
      <c r="B8322">
        <f>Weighting!$C$18</f>
        <v>1.6037723571000002</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45">
      <c r="A8323" s="32" t="str">
        <f>IF(Weighting!$P$19&gt;0,B8323,"")</f>
        <v/>
      </c>
      <c r="B8323">
        <f>Weighting!$C$19</f>
        <v>1.7094471538000002</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45">
      <c r="A8324" s="32" t="str">
        <f>IF(Weighting!$P$20&gt;0,B8324,"")</f>
        <v/>
      </c>
      <c r="B8324">
        <f>Weighting!$C$20</f>
        <v>1.8151219505000002</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45">
      <c r="A8325" s="32" t="str">
        <f>IF(Weighting!$P$21&gt;0,B8325,"")</f>
        <v/>
      </c>
      <c r="B8325">
        <f>Weighting!$C$21</f>
        <v>1.9207967472000003</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45">
      <c r="A8326" s="32" t="str">
        <f>IF(Weighting!$P$22&gt;0,B8326,"")</f>
        <v/>
      </c>
      <c r="B8326">
        <f>Weighting!$C$22</f>
        <v>2.0264715439000001</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45">
      <c r="A8327" s="32" t="str">
        <f>IF(Weighting!$P$23&gt;0,B8327,"")</f>
        <v/>
      </c>
      <c r="B8327">
        <f>Weighting!$C$23</f>
        <v>2.1321463405999999</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45">
      <c r="A8328" s="32" t="str">
        <f>IF(Weighting!$P$24&gt;0,B8328,"")</f>
        <v/>
      </c>
      <c r="B8328">
        <f>Weighting!$C$24</f>
        <v>2.2378211372999997</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45">
      <c r="A8329" s="32" t="str">
        <f>IF(Weighting!$P$25&gt;0,B8329,"")</f>
        <v/>
      </c>
      <c r="B8329">
        <f>Weighting!$C$25</f>
        <v>2.3434959339999994</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45">
      <c r="O8330"/>
      <c r="P8330"/>
      <c r="Q8330"/>
      <c r="R8330"/>
    </row>
    <row r="8331" spans="1:25" ht="23.15" x14ac:dyDescent="0.6">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45">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4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45">
      <c r="A8334" s="32">
        <f>IF(Weighting!$P$6&gt;0,B8334,"")</f>
        <v>0.3356747967</v>
      </c>
      <c r="B8334">
        <f>Weighting!$C$6</f>
        <v>0.3356747967</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45">
      <c r="A8335" s="32">
        <f>IF(Weighting!$P$7&gt;0,B8335,"")</f>
        <v>0.44134959340000002</v>
      </c>
      <c r="B8335">
        <f>Weighting!$C$7</f>
        <v>0.44134959340000002</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45">
      <c r="A8336" s="32">
        <f>IF(Weighting!$P$8&gt;0,B8336,"")</f>
        <v>0.54702439010000004</v>
      </c>
      <c r="B8336">
        <f>Weighting!$C$8</f>
        <v>0.54702439010000004</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45">
      <c r="A8337" s="32">
        <f>IF(Weighting!$P$9&gt;0,B8337,"")</f>
        <v>0.65269918680000005</v>
      </c>
      <c r="B8337" s="50">
        <f>Weighting!$C$9</f>
        <v>0.65269918680000005</v>
      </c>
      <c r="C8337">
        <f>Weighting!$F$9</f>
        <v>0</v>
      </c>
      <c r="D8337" t="b">
        <f>IF(C8337=1,'Data Transformation'!$G$3+0.5*'Data Transformation'!$W$25,IF(C8338=1,D8338-'Data Transformation'!$W$25,FALSE))</f>
        <v>0</v>
      </c>
      <c r="E8337" t="str">
        <f t="array" ref="E8337">IF(ISLOGICAL(D8337),"",FREQUENCY(IF('Data Transformation'!$B$425:$B$8425='Bin Analysis'!$B8331,'Data Transformation'!$G$425:$G$8425),D8337))</f>
        <v/>
      </c>
      <c r="F8337" t="str">
        <f t="shared" si="1041"/>
        <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45">
      <c r="A8338" s="32">
        <f>IF(Weighting!$P$10&gt;0,B8338,"")</f>
        <v>0.75837398350000007</v>
      </c>
      <c r="B8338">
        <f>Weighting!$C$10</f>
        <v>0.75837398350000007</v>
      </c>
      <c r="C8338">
        <f>Weighting!$F$10</f>
        <v>0</v>
      </c>
      <c r="D8338" t="b">
        <f>IF(C8338=1,'Data Transformation'!$G$3+0.5*'Data Transformation'!$W$25,IF(C8339=1,D8339-'Data Transformation'!$W$25,FALSE))</f>
        <v>0</v>
      </c>
      <c r="E8338" t="str">
        <f t="array" ref="E8338">IF(ISLOGICAL(D8338),"",FREQUENCY(IF('Data Transformation'!$B$425:$B$8425='Bin Analysis'!$B8331,'Data Transformation'!$G$425:$G$8425),D8338))</f>
        <v/>
      </c>
      <c r="F8338" t="str">
        <f t="shared" si="1041"/>
        <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45">
      <c r="A8339" s="32">
        <f>IF(Weighting!$P$11&gt;0,B8339,"")</f>
        <v>0.86404878020000009</v>
      </c>
      <c r="B8339">
        <f>Weighting!$C$11</f>
        <v>0.86404878020000009</v>
      </c>
      <c r="C8339">
        <f>Weighting!$F$11</f>
        <v>0</v>
      </c>
      <c r="D8339" t="b">
        <f>IF(C8339=1,'Data Transformation'!$G$3+0.5*'Data Transformation'!$W$25,IF(C8340=1,D8340-'Data Transformation'!$W$25,FALSE))</f>
        <v>0</v>
      </c>
      <c r="E8339" t="str">
        <f t="array" ref="E8339">IF(ISLOGICAL(D8339),"",FREQUENCY(IF('Data Transformation'!$B$425:$B$8425='Bin Analysis'!$B8331,'Data Transformation'!$G$425:$G$8425),D8339))</f>
        <v/>
      </c>
      <c r="F8339" t="str">
        <f t="shared" si="1041"/>
        <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45">
      <c r="A8340" s="32">
        <f>IF(Weighting!$P$12&gt;0,B8340,"")</f>
        <v>0.96972357690000011</v>
      </c>
      <c r="B8340">
        <f>Weighting!$C$12</f>
        <v>0.96972357690000011</v>
      </c>
      <c r="C8340">
        <f>Weighting!$F$12</f>
        <v>0</v>
      </c>
      <c r="D8340">
        <f>IF(C8340=1,'Data Transformation'!$G$3+0.5*'Data Transformation'!$W$25,IF(C8341=1,D8341-'Data Transformation'!$W$25,FALSE))</f>
        <v>0.76999999999999991</v>
      </c>
      <c r="E8340">
        <f t="array" ref="E8340">IF(ISLOGICAL(D8340),"",FREQUENCY(IF('Data Transformation'!$B$425:$B$8425='Bin Analysis'!$B8331,'Data Transformation'!$G$425:$G$8425),D8340))</f>
        <v>2001</v>
      </c>
      <c r="F8340" t="e">
        <f t="shared" si="1041"/>
        <v>#VALUE!</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45">
      <c r="A8341" s="32">
        <f>IF(Weighting!$P$13&gt;0,B8341,"")</f>
        <v>1.0753983736000001</v>
      </c>
      <c r="B8341">
        <f>Weighting!$C$13</f>
        <v>1.0753983736000001</v>
      </c>
      <c r="C8341">
        <f>Weighting!$F$13</f>
        <v>1</v>
      </c>
      <c r="D8341">
        <f>IF(C8341=1,'Data Transformation'!$G$3+0.5*'Data Transformation'!$W$25,IF(C8342=1,D8342-'Data Transformation'!$W$25,FALSE))</f>
        <v>1.17</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45">
      <c r="A8342" s="32">
        <f>IF(Weighting!$P$14&gt;0,B8342,"")</f>
        <v>1.1810731703000001</v>
      </c>
      <c r="B8342">
        <f>Weighting!$C$14</f>
        <v>1.1810731703000001</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45">
      <c r="A8343" s="32">
        <f>IF(Weighting!$P$15&gt;0,B8343,"")</f>
        <v>1.2867489670000001</v>
      </c>
      <c r="B8343">
        <f>Weighting!$C$15</f>
        <v>1.2867489670000001</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45">
      <c r="A8344" s="32" t="str">
        <f>IF(Weighting!$P$16&gt;0,B8344,"")</f>
        <v/>
      </c>
      <c r="B8344">
        <f>Weighting!$C$16</f>
        <v>1.3924227637000002</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45">
      <c r="A8345" s="32" t="str">
        <f>IF(Weighting!$P$17&gt;0,B8345,"")</f>
        <v/>
      </c>
      <c r="B8345">
        <f>Weighting!$C$17</f>
        <v>1.4980975604000002</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45">
      <c r="A8346" s="32" t="str">
        <f>IF(Weighting!$P$18&gt;0,B8346,"")</f>
        <v/>
      </c>
      <c r="B8346">
        <f>Weighting!$C$18</f>
        <v>1.6037723571000002</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45">
      <c r="A8347" s="32" t="str">
        <f>IF(Weighting!$P$19&gt;0,B8347,"")</f>
        <v/>
      </c>
      <c r="B8347">
        <f>Weighting!$C$19</f>
        <v>1.7094471538000002</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45">
      <c r="A8348" s="32" t="str">
        <f>IF(Weighting!$P$20&gt;0,B8348,"")</f>
        <v/>
      </c>
      <c r="B8348">
        <f>Weighting!$C$20</f>
        <v>1.8151219505000002</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45">
      <c r="A8349" s="32" t="str">
        <f>IF(Weighting!$P$21&gt;0,B8349,"")</f>
        <v/>
      </c>
      <c r="B8349">
        <f>Weighting!$C$21</f>
        <v>1.9207967472000003</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45">
      <c r="A8350" s="32" t="str">
        <f>IF(Weighting!$P$22&gt;0,B8350,"")</f>
        <v/>
      </c>
      <c r="B8350">
        <f>Weighting!$C$22</f>
        <v>2.0264715439000001</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45">
      <c r="A8351" s="32" t="str">
        <f>IF(Weighting!$P$23&gt;0,B8351,"")</f>
        <v/>
      </c>
      <c r="B8351">
        <f>Weighting!$C$23</f>
        <v>2.1321463405999999</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45">
      <c r="A8352" s="32" t="str">
        <f>IF(Weighting!$P$24&gt;0,B8352,"")</f>
        <v/>
      </c>
      <c r="B8352">
        <f>Weighting!$C$24</f>
        <v>2.2378211372999997</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45">
      <c r="A8353" s="32" t="str">
        <f>IF(Weighting!$P$25&gt;0,B8353,"")</f>
        <v/>
      </c>
      <c r="B8353">
        <f>Weighting!$C$25</f>
        <v>2.3434959339999994</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45">
      <c r="O8354"/>
      <c r="P8354"/>
      <c r="Q8354"/>
      <c r="R8354"/>
    </row>
    <row r="8355" spans="1:25" ht="23.15" x14ac:dyDescent="0.6">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45">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4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45">
      <c r="A8358" s="32">
        <f>IF(Weighting!$P$6&gt;0,B8358,"")</f>
        <v>0.3356747967</v>
      </c>
      <c r="B8358">
        <f>Weighting!$C$6</f>
        <v>0.3356747967</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45">
      <c r="A8359" s="32">
        <f>IF(Weighting!$P$7&gt;0,B8359,"")</f>
        <v>0.44134959340000002</v>
      </c>
      <c r="B8359">
        <f>Weighting!$C$7</f>
        <v>0.44134959340000002</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45">
      <c r="A8360" s="32">
        <f>IF(Weighting!$P$8&gt;0,B8360,"")</f>
        <v>0.54702439010000004</v>
      </c>
      <c r="B8360">
        <f>Weighting!$C$8</f>
        <v>0.54702439010000004</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45">
      <c r="A8361" s="32">
        <f>IF(Weighting!$P$9&gt;0,B8361,"")</f>
        <v>0.65269918680000005</v>
      </c>
      <c r="B8361" s="50">
        <f>Weighting!$C$9</f>
        <v>0.65269918680000005</v>
      </c>
      <c r="C8361">
        <f>Weighting!$F$9</f>
        <v>0</v>
      </c>
      <c r="D8361" t="b">
        <f>IF(C8361=1,'Data Transformation'!$G$3+0.5*'Data Transformation'!$W$25,IF(C8362=1,D8362-'Data Transformation'!$W$25,FALSE))</f>
        <v>0</v>
      </c>
      <c r="E8361" t="str">
        <f t="array" ref="E8361">IF(ISLOGICAL(D8361),"",FREQUENCY(IF('Data Transformation'!$B$425:$B$8425='Bin Analysis'!$B8355,'Data Transformation'!$G$425:$G$8425),D8361))</f>
        <v/>
      </c>
      <c r="F8361" t="str">
        <f t="shared" si="1044"/>
        <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45">
      <c r="A8362" s="32">
        <f>IF(Weighting!$P$10&gt;0,B8362,"")</f>
        <v>0.75837398350000007</v>
      </c>
      <c r="B8362">
        <f>Weighting!$C$10</f>
        <v>0.75837398350000007</v>
      </c>
      <c r="C8362">
        <f>Weighting!$F$10</f>
        <v>0</v>
      </c>
      <c r="D8362" t="b">
        <f>IF(C8362=1,'Data Transformation'!$G$3+0.5*'Data Transformation'!$W$25,IF(C8363=1,D8363-'Data Transformation'!$W$25,FALSE))</f>
        <v>0</v>
      </c>
      <c r="E8362" t="str">
        <f t="array" ref="E8362">IF(ISLOGICAL(D8362),"",FREQUENCY(IF('Data Transformation'!$B$425:$B$8425='Bin Analysis'!$B8355,'Data Transformation'!$G$425:$G$8425),D8362))</f>
        <v/>
      </c>
      <c r="F8362" t="str">
        <f t="shared" si="1044"/>
        <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45">
      <c r="A8363" s="32">
        <f>IF(Weighting!$P$11&gt;0,B8363,"")</f>
        <v>0.86404878020000009</v>
      </c>
      <c r="B8363">
        <f>Weighting!$C$11</f>
        <v>0.86404878020000009</v>
      </c>
      <c r="C8363">
        <f>Weighting!$F$11</f>
        <v>0</v>
      </c>
      <c r="D8363" t="b">
        <f>IF(C8363=1,'Data Transformation'!$G$3+0.5*'Data Transformation'!$W$25,IF(C8364=1,D8364-'Data Transformation'!$W$25,FALSE))</f>
        <v>0</v>
      </c>
      <c r="E8363" t="str">
        <f t="array" ref="E8363">IF(ISLOGICAL(D8363),"",FREQUENCY(IF('Data Transformation'!$B$425:$B$8425='Bin Analysis'!$B8355,'Data Transformation'!$G$425:$G$8425),D8363))</f>
        <v/>
      </c>
      <c r="F8363" t="str">
        <f t="shared" si="1044"/>
        <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45">
      <c r="A8364" s="32">
        <f>IF(Weighting!$P$12&gt;0,B8364,"")</f>
        <v>0.96972357690000011</v>
      </c>
      <c r="B8364">
        <f>Weighting!$C$12</f>
        <v>0.96972357690000011</v>
      </c>
      <c r="C8364">
        <f>Weighting!$F$12</f>
        <v>0</v>
      </c>
      <c r="D8364">
        <f>IF(C8364=1,'Data Transformation'!$G$3+0.5*'Data Transformation'!$W$25,IF(C8365=1,D8365-'Data Transformation'!$W$25,FALSE))</f>
        <v>0.76999999999999991</v>
      </c>
      <c r="E8364">
        <f t="array" ref="E8364">IF(ISLOGICAL(D8364),"",FREQUENCY(IF('Data Transformation'!$B$425:$B$8425='Bin Analysis'!$B8355,'Data Transformation'!$G$425:$G$8425),D8364))</f>
        <v>2001</v>
      </c>
      <c r="F8364" t="e">
        <f t="shared" si="1044"/>
        <v>#VALUE!</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45">
      <c r="A8365" s="32">
        <f>IF(Weighting!$P$13&gt;0,B8365,"")</f>
        <v>1.0753983736000001</v>
      </c>
      <c r="B8365">
        <f>Weighting!$C$13</f>
        <v>1.0753983736000001</v>
      </c>
      <c r="C8365">
        <f>Weighting!$F$13</f>
        <v>1</v>
      </c>
      <c r="D8365">
        <f>IF(C8365=1,'Data Transformation'!$G$3+0.5*'Data Transformation'!$W$25,IF(C8366=1,D8366-'Data Transformation'!$W$25,FALSE))</f>
        <v>1.17</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45">
      <c r="A8366" s="32">
        <f>IF(Weighting!$P$14&gt;0,B8366,"")</f>
        <v>1.1810731703000001</v>
      </c>
      <c r="B8366">
        <f>Weighting!$C$14</f>
        <v>1.1810731703000001</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45">
      <c r="A8367" s="32">
        <f>IF(Weighting!$P$15&gt;0,B8367,"")</f>
        <v>1.2867489670000001</v>
      </c>
      <c r="B8367">
        <f>Weighting!$C$15</f>
        <v>1.2867489670000001</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45">
      <c r="A8368" s="32" t="str">
        <f>IF(Weighting!$P$16&gt;0,B8368,"")</f>
        <v/>
      </c>
      <c r="B8368">
        <f>Weighting!$C$16</f>
        <v>1.3924227637000002</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45">
      <c r="A8369" s="32" t="str">
        <f>IF(Weighting!$P$17&gt;0,B8369,"")</f>
        <v/>
      </c>
      <c r="B8369">
        <f>Weighting!$C$17</f>
        <v>1.4980975604000002</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45">
      <c r="A8370" s="32" t="str">
        <f>IF(Weighting!$P$18&gt;0,B8370,"")</f>
        <v/>
      </c>
      <c r="B8370">
        <f>Weighting!$C$18</f>
        <v>1.6037723571000002</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45">
      <c r="A8371" s="32" t="str">
        <f>IF(Weighting!$P$19&gt;0,B8371,"")</f>
        <v/>
      </c>
      <c r="B8371">
        <f>Weighting!$C$19</f>
        <v>1.7094471538000002</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45">
      <c r="A8372" s="32" t="str">
        <f>IF(Weighting!$P$20&gt;0,B8372,"")</f>
        <v/>
      </c>
      <c r="B8372">
        <f>Weighting!$C$20</f>
        <v>1.8151219505000002</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45">
      <c r="A8373" s="32" t="str">
        <f>IF(Weighting!$P$21&gt;0,B8373,"")</f>
        <v/>
      </c>
      <c r="B8373">
        <f>Weighting!$C$21</f>
        <v>1.9207967472000003</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45">
      <c r="A8374" s="32" t="str">
        <f>IF(Weighting!$P$22&gt;0,B8374,"")</f>
        <v/>
      </c>
      <c r="B8374">
        <f>Weighting!$C$22</f>
        <v>2.0264715439000001</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45">
      <c r="A8375" s="32" t="str">
        <f>IF(Weighting!$P$23&gt;0,B8375,"")</f>
        <v/>
      </c>
      <c r="B8375">
        <f>Weighting!$C$23</f>
        <v>2.1321463405999999</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45">
      <c r="A8376" s="32" t="str">
        <f>IF(Weighting!$P$24&gt;0,B8376,"")</f>
        <v/>
      </c>
      <c r="B8376">
        <f>Weighting!$C$24</f>
        <v>2.2378211372999997</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45">
      <c r="A8377" s="32" t="str">
        <f>IF(Weighting!$P$25&gt;0,B8377,"")</f>
        <v/>
      </c>
      <c r="B8377">
        <f>Weighting!$C$25</f>
        <v>2.3434959339999994</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45">
      <c r="O8378"/>
      <c r="P8378"/>
      <c r="Q8378"/>
      <c r="R8378"/>
    </row>
    <row r="8379" spans="1:25" ht="23.15" x14ac:dyDescent="0.6">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45">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4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45">
      <c r="A8382" s="32">
        <f>IF(Weighting!$P$6&gt;0,B8382,"")</f>
        <v>0.3356747967</v>
      </c>
      <c r="B8382">
        <f>Weighting!$C$6</f>
        <v>0.3356747967</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45">
      <c r="A8383" s="32">
        <f>IF(Weighting!$P$7&gt;0,B8383,"")</f>
        <v>0.44134959340000002</v>
      </c>
      <c r="B8383">
        <f>Weighting!$C$7</f>
        <v>0.44134959340000002</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45">
      <c r="A8384" s="32">
        <f>IF(Weighting!$P$8&gt;0,B8384,"")</f>
        <v>0.54702439010000004</v>
      </c>
      <c r="B8384">
        <f>Weighting!$C$8</f>
        <v>0.54702439010000004</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45">
      <c r="A8385" s="32">
        <f>IF(Weighting!$P$9&gt;0,B8385,"")</f>
        <v>0.65269918680000005</v>
      </c>
      <c r="B8385" s="50">
        <f>Weighting!$C$9</f>
        <v>0.65269918680000005</v>
      </c>
      <c r="C8385">
        <f>Weighting!$F$9</f>
        <v>0</v>
      </c>
      <c r="D8385" t="b">
        <f>IF(C8385=1,'Data Transformation'!$G$3+0.5*'Data Transformation'!$W$25,IF(C8386=1,D8386-'Data Transformation'!$W$25,FALSE))</f>
        <v>0</v>
      </c>
      <c r="E8385" t="str">
        <f t="array" ref="E8385">IF(ISLOGICAL(D8385),"",FREQUENCY(IF('Data Transformation'!$B$425:$B$8425='Bin Analysis'!$B8379,'Data Transformation'!$G$425:$G$8425),D8385))</f>
        <v/>
      </c>
      <c r="F8385" t="str">
        <f t="shared" si="1047"/>
        <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45">
      <c r="A8386" s="32">
        <f>IF(Weighting!$P$10&gt;0,B8386,"")</f>
        <v>0.75837398350000007</v>
      </c>
      <c r="B8386">
        <f>Weighting!$C$10</f>
        <v>0.75837398350000007</v>
      </c>
      <c r="C8386">
        <f>Weighting!$F$10</f>
        <v>0</v>
      </c>
      <c r="D8386" t="b">
        <f>IF(C8386=1,'Data Transformation'!$G$3+0.5*'Data Transformation'!$W$25,IF(C8387=1,D8387-'Data Transformation'!$W$25,FALSE))</f>
        <v>0</v>
      </c>
      <c r="E8386" t="str">
        <f t="array" ref="E8386">IF(ISLOGICAL(D8386),"",FREQUENCY(IF('Data Transformation'!$B$425:$B$8425='Bin Analysis'!$B8379,'Data Transformation'!$G$425:$G$8425),D8386))</f>
        <v/>
      </c>
      <c r="F8386" t="str">
        <f t="shared" si="1047"/>
        <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45">
      <c r="A8387" s="32">
        <f>IF(Weighting!$P$11&gt;0,B8387,"")</f>
        <v>0.86404878020000009</v>
      </c>
      <c r="B8387">
        <f>Weighting!$C$11</f>
        <v>0.86404878020000009</v>
      </c>
      <c r="C8387">
        <f>Weighting!$F$11</f>
        <v>0</v>
      </c>
      <c r="D8387" t="b">
        <f>IF(C8387=1,'Data Transformation'!$G$3+0.5*'Data Transformation'!$W$25,IF(C8388=1,D8388-'Data Transformation'!$W$25,FALSE))</f>
        <v>0</v>
      </c>
      <c r="E8387" t="str">
        <f t="array" ref="E8387">IF(ISLOGICAL(D8387),"",FREQUENCY(IF('Data Transformation'!$B$425:$B$8425='Bin Analysis'!$B8379,'Data Transformation'!$G$425:$G$8425),D8387))</f>
        <v/>
      </c>
      <c r="F8387" t="str">
        <f t="shared" si="1047"/>
        <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45">
      <c r="A8388" s="32">
        <f>IF(Weighting!$P$12&gt;0,B8388,"")</f>
        <v>0.96972357690000011</v>
      </c>
      <c r="B8388">
        <f>Weighting!$C$12</f>
        <v>0.96972357690000011</v>
      </c>
      <c r="C8388">
        <f>Weighting!$F$12</f>
        <v>0</v>
      </c>
      <c r="D8388">
        <f>IF(C8388=1,'Data Transformation'!$G$3+0.5*'Data Transformation'!$W$25,IF(C8389=1,D8389-'Data Transformation'!$W$25,FALSE))</f>
        <v>0.76999999999999991</v>
      </c>
      <c r="E8388">
        <f t="array" ref="E8388">IF(ISLOGICAL(D8388),"",FREQUENCY(IF('Data Transformation'!$B$425:$B$8425='Bin Analysis'!$B8379,'Data Transformation'!$G$425:$G$8425),D8388))</f>
        <v>2001</v>
      </c>
      <c r="F8388" t="e">
        <f t="shared" si="1047"/>
        <v>#VALUE!</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45">
      <c r="A8389" s="32">
        <f>IF(Weighting!$P$13&gt;0,B8389,"")</f>
        <v>1.0753983736000001</v>
      </c>
      <c r="B8389">
        <f>Weighting!$C$13</f>
        <v>1.0753983736000001</v>
      </c>
      <c r="C8389">
        <f>Weighting!$F$13</f>
        <v>1</v>
      </c>
      <c r="D8389">
        <f>IF(C8389=1,'Data Transformation'!$G$3+0.5*'Data Transformation'!$W$25,IF(C8390=1,D8390-'Data Transformation'!$W$25,FALSE))</f>
        <v>1.17</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45">
      <c r="A8390" s="32">
        <f>IF(Weighting!$P$14&gt;0,B8390,"")</f>
        <v>1.1810731703000001</v>
      </c>
      <c r="B8390">
        <f>Weighting!$C$14</f>
        <v>1.1810731703000001</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45">
      <c r="A8391" s="32">
        <f>IF(Weighting!$P$15&gt;0,B8391,"")</f>
        <v>1.2867489670000001</v>
      </c>
      <c r="B8391">
        <f>Weighting!$C$15</f>
        <v>1.2867489670000001</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45">
      <c r="A8392" s="32" t="str">
        <f>IF(Weighting!$P$16&gt;0,B8392,"")</f>
        <v/>
      </c>
      <c r="B8392">
        <f>Weighting!$C$16</f>
        <v>1.3924227637000002</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45">
      <c r="A8393" s="32" t="str">
        <f>IF(Weighting!$P$17&gt;0,B8393,"")</f>
        <v/>
      </c>
      <c r="B8393">
        <f>Weighting!$C$17</f>
        <v>1.4980975604000002</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45">
      <c r="A8394" s="32" t="str">
        <f>IF(Weighting!$P$18&gt;0,B8394,"")</f>
        <v/>
      </c>
      <c r="B8394">
        <f>Weighting!$C$18</f>
        <v>1.6037723571000002</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45">
      <c r="A8395" s="32" t="str">
        <f>IF(Weighting!$P$19&gt;0,B8395,"")</f>
        <v/>
      </c>
      <c r="B8395">
        <f>Weighting!$C$19</f>
        <v>1.7094471538000002</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45">
      <c r="A8396" s="32" t="str">
        <f>IF(Weighting!$P$20&gt;0,B8396,"")</f>
        <v/>
      </c>
      <c r="B8396">
        <f>Weighting!$C$20</f>
        <v>1.8151219505000002</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45">
      <c r="A8397" s="32" t="str">
        <f>IF(Weighting!$P$21&gt;0,B8397,"")</f>
        <v/>
      </c>
      <c r="B8397">
        <f>Weighting!$C$21</f>
        <v>1.9207967472000003</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45">
      <c r="A8398" s="32" t="str">
        <f>IF(Weighting!$P$22&gt;0,B8398,"")</f>
        <v/>
      </c>
      <c r="B8398">
        <f>Weighting!$C$22</f>
        <v>2.0264715439000001</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45">
      <c r="A8399" s="32" t="str">
        <f>IF(Weighting!$P$23&gt;0,B8399,"")</f>
        <v/>
      </c>
      <c r="B8399">
        <f>Weighting!$C$23</f>
        <v>2.1321463405999999</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45">
      <c r="A8400" s="32" t="str">
        <f>IF(Weighting!$P$24&gt;0,B8400,"")</f>
        <v/>
      </c>
      <c r="B8400">
        <f>Weighting!$C$24</f>
        <v>2.2378211372999997</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45">
      <c r="A8401" s="32" t="str">
        <f>IF(Weighting!$P$25&gt;0,B8401,"")</f>
        <v/>
      </c>
      <c r="B8401">
        <f>Weighting!$C$25</f>
        <v>2.3434959339999994</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45">
      <c r="N8402" s="57"/>
      <c r="O8402"/>
      <c r="P8402"/>
      <c r="Q8402"/>
      <c r="R8402"/>
    </row>
    <row r="8403" spans="1:25" ht="23.15" x14ac:dyDescent="0.6">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45">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4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45">
      <c r="A8406" s="32">
        <f>IF(Weighting!$P$6&gt;0,B8406,"")</f>
        <v>0.3356747967</v>
      </c>
      <c r="B8406">
        <f>Weighting!$C$6</f>
        <v>0.3356747967</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45">
      <c r="A8407" s="32">
        <f>IF(Weighting!$P$7&gt;0,B8407,"")</f>
        <v>0.44134959340000002</v>
      </c>
      <c r="B8407">
        <f>Weighting!$C$7</f>
        <v>0.44134959340000002</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45">
      <c r="A8408" s="32">
        <f>IF(Weighting!$P$8&gt;0,B8408,"")</f>
        <v>0.54702439010000004</v>
      </c>
      <c r="B8408">
        <f>Weighting!$C$8</f>
        <v>0.54702439010000004</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45">
      <c r="A8409" s="32">
        <f>IF(Weighting!$P$9&gt;0,B8409,"")</f>
        <v>0.65269918680000005</v>
      </c>
      <c r="B8409" s="50">
        <f>Weighting!$C$9</f>
        <v>0.65269918680000005</v>
      </c>
      <c r="C8409">
        <f>Weighting!$F$9</f>
        <v>0</v>
      </c>
      <c r="D8409" t="b">
        <f>IF(C8409=1,'Data Transformation'!$G$3+0.5*'Data Transformation'!$W$25,IF(C8410=1,D8410-'Data Transformation'!$W$25,FALSE))</f>
        <v>0</v>
      </c>
      <c r="E8409" t="str">
        <f t="array" ref="E8409">IF(ISLOGICAL(D8409),"",FREQUENCY(IF('Data Transformation'!$B$425:$B$8425='Bin Analysis'!$B8403,'Data Transformation'!$G$425:$G$8425),D8409))</f>
        <v/>
      </c>
      <c r="F8409" t="str">
        <f t="shared" si="1050"/>
        <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45">
      <c r="A8410" s="32">
        <f>IF(Weighting!$P$10&gt;0,B8410,"")</f>
        <v>0.75837398350000007</v>
      </c>
      <c r="B8410">
        <f>Weighting!$C$10</f>
        <v>0.75837398350000007</v>
      </c>
      <c r="C8410">
        <f>Weighting!$F$10</f>
        <v>0</v>
      </c>
      <c r="D8410" t="b">
        <f>IF(C8410=1,'Data Transformation'!$G$3+0.5*'Data Transformation'!$W$25,IF(C8411=1,D8411-'Data Transformation'!$W$25,FALSE))</f>
        <v>0</v>
      </c>
      <c r="E8410" t="str">
        <f t="array" ref="E8410">IF(ISLOGICAL(D8410),"",FREQUENCY(IF('Data Transformation'!$B$425:$B$8425='Bin Analysis'!$B8403,'Data Transformation'!$G$425:$G$8425),D8410))</f>
        <v/>
      </c>
      <c r="F8410" t="str">
        <f t="shared" si="1050"/>
        <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45">
      <c r="A8411" s="32">
        <f>IF(Weighting!$P$11&gt;0,B8411,"")</f>
        <v>0.86404878020000009</v>
      </c>
      <c r="B8411">
        <f>Weighting!$C$11</f>
        <v>0.86404878020000009</v>
      </c>
      <c r="C8411">
        <f>Weighting!$F$11</f>
        <v>0</v>
      </c>
      <c r="D8411" t="b">
        <f>IF(C8411=1,'Data Transformation'!$G$3+0.5*'Data Transformation'!$W$25,IF(C8412=1,D8412-'Data Transformation'!$W$25,FALSE))</f>
        <v>0</v>
      </c>
      <c r="E8411" t="str">
        <f t="array" ref="E8411">IF(ISLOGICAL(D8411),"",FREQUENCY(IF('Data Transformation'!$B$425:$B$8425='Bin Analysis'!$B8403,'Data Transformation'!$G$425:$G$8425),D8411))</f>
        <v/>
      </c>
      <c r="F8411" t="str">
        <f t="shared" si="1050"/>
        <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45">
      <c r="A8412" s="32">
        <f>IF(Weighting!$P$12&gt;0,B8412,"")</f>
        <v>0.96972357690000011</v>
      </c>
      <c r="B8412">
        <f>Weighting!$C$12</f>
        <v>0.96972357690000011</v>
      </c>
      <c r="C8412">
        <f>Weighting!$F$12</f>
        <v>0</v>
      </c>
      <c r="D8412">
        <f>IF(C8412=1,'Data Transformation'!$G$3+0.5*'Data Transformation'!$W$25,IF(C8413=1,D8413-'Data Transformation'!$W$25,FALSE))</f>
        <v>0.76999999999999991</v>
      </c>
      <c r="E8412">
        <f t="array" ref="E8412">IF(ISLOGICAL(D8412),"",FREQUENCY(IF('Data Transformation'!$B$425:$B$8425='Bin Analysis'!$B8403,'Data Transformation'!$G$425:$G$8425),D8412))</f>
        <v>2001</v>
      </c>
      <c r="F8412" t="e">
        <f t="shared" si="1050"/>
        <v>#VALUE!</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45">
      <c r="A8413" s="32">
        <f>IF(Weighting!$P$13&gt;0,B8413,"")</f>
        <v>1.0753983736000001</v>
      </c>
      <c r="B8413">
        <f>Weighting!$C$13</f>
        <v>1.0753983736000001</v>
      </c>
      <c r="C8413">
        <f>Weighting!$F$13</f>
        <v>1</v>
      </c>
      <c r="D8413">
        <f>IF(C8413=1,'Data Transformation'!$G$3+0.5*'Data Transformation'!$W$25,IF(C8414=1,D8414-'Data Transformation'!$W$25,FALSE))</f>
        <v>1.17</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45">
      <c r="A8414" s="32">
        <f>IF(Weighting!$P$14&gt;0,B8414,"")</f>
        <v>1.1810731703000001</v>
      </c>
      <c r="B8414">
        <f>Weighting!$C$14</f>
        <v>1.1810731703000001</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45">
      <c r="A8415" s="32">
        <f>IF(Weighting!$P$15&gt;0,B8415,"")</f>
        <v>1.2867489670000001</v>
      </c>
      <c r="B8415">
        <f>Weighting!$C$15</f>
        <v>1.2867489670000001</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45">
      <c r="A8416" s="32" t="str">
        <f>IF(Weighting!$P$16&gt;0,B8416,"")</f>
        <v/>
      </c>
      <c r="B8416">
        <f>Weighting!$C$16</f>
        <v>1.3924227637000002</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45">
      <c r="A8417" s="32" t="str">
        <f>IF(Weighting!$P$17&gt;0,B8417,"")</f>
        <v/>
      </c>
      <c r="B8417">
        <f>Weighting!$C$17</f>
        <v>1.4980975604000002</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45">
      <c r="A8418" s="32" t="str">
        <f>IF(Weighting!$P$18&gt;0,B8418,"")</f>
        <v/>
      </c>
      <c r="B8418">
        <f>Weighting!$C$18</f>
        <v>1.6037723571000002</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45">
      <c r="A8419" s="32" t="str">
        <f>IF(Weighting!$P$19&gt;0,B8419,"")</f>
        <v/>
      </c>
      <c r="B8419">
        <f>Weighting!$C$19</f>
        <v>1.7094471538000002</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45">
      <c r="A8420" s="32" t="str">
        <f>IF(Weighting!$P$20&gt;0,B8420,"")</f>
        <v/>
      </c>
      <c r="B8420">
        <f>Weighting!$C$20</f>
        <v>1.8151219505000002</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45">
      <c r="A8421" s="32" t="str">
        <f>IF(Weighting!$P$21&gt;0,B8421,"")</f>
        <v/>
      </c>
      <c r="B8421">
        <f>Weighting!$C$21</f>
        <v>1.9207967472000003</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45">
      <c r="A8422" s="32" t="str">
        <f>IF(Weighting!$P$22&gt;0,B8422,"")</f>
        <v/>
      </c>
      <c r="B8422">
        <f>Weighting!$C$22</f>
        <v>2.0264715439000001</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45">
      <c r="A8423" s="32" t="str">
        <f>IF(Weighting!$P$23&gt;0,B8423,"")</f>
        <v/>
      </c>
      <c r="B8423">
        <f>Weighting!$C$23</f>
        <v>2.1321463405999999</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45">
      <c r="A8424" s="32" t="str">
        <f>IF(Weighting!$P$24&gt;0,B8424,"")</f>
        <v/>
      </c>
      <c r="B8424">
        <f>Weighting!$C$24</f>
        <v>2.2378211372999997</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45">
      <c r="A8425" s="32" t="str">
        <f>IF(Weighting!$P$25&gt;0,B8425,"")</f>
        <v/>
      </c>
      <c r="B8425">
        <f>Weighting!$C$25</f>
        <v>2.3434959339999994</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45">
      <c r="O8426"/>
      <c r="P8426"/>
      <c r="Q8426"/>
      <c r="R8426"/>
    </row>
    <row r="8427" spans="1:19" ht="23.15" x14ac:dyDescent="0.6">
      <c r="A8427" s="21"/>
      <c r="B8427" s="21"/>
      <c r="C8427" s="21"/>
      <c r="D8427" s="21"/>
      <c r="E8427" s="21"/>
      <c r="F8427" s="21"/>
      <c r="G8427" s="21"/>
      <c r="H8427" s="22"/>
      <c r="I8427" s="22"/>
      <c r="J8427" s="22"/>
      <c r="K8427" s="21"/>
      <c r="L8427" s="21"/>
      <c r="N8427" s="27"/>
      <c r="O8427" s="27"/>
      <c r="P8427" s="27"/>
      <c r="Q8427" s="27"/>
      <c r="R8427" s="27"/>
      <c r="S8427" s="22"/>
    </row>
    <row r="8428" spans="1:19" x14ac:dyDescent="0.45">
      <c r="A8428" s="14"/>
      <c r="K8428" s="14"/>
    </row>
    <row r="8429" spans="1:19" x14ac:dyDescent="0.45">
      <c r="A8429" s="32"/>
    </row>
    <row r="8430" spans="1:19" x14ac:dyDescent="0.45">
      <c r="A8430" s="32"/>
    </row>
    <row r="8431" spans="1:19" x14ac:dyDescent="0.45">
      <c r="A8431" s="32"/>
    </row>
    <row r="8432" spans="1:19" x14ac:dyDescent="0.45">
      <c r="A8432" s="32"/>
    </row>
    <row r="8433" spans="1:2" x14ac:dyDescent="0.45">
      <c r="A8433" s="32"/>
      <c r="B8433" s="50"/>
    </row>
    <row r="8434" spans="1:2" x14ac:dyDescent="0.45">
      <c r="A8434" s="32"/>
    </row>
    <row r="8435" spans="1:2" x14ac:dyDescent="0.45">
      <c r="A8435" s="32"/>
    </row>
    <row r="8436" spans="1:2" x14ac:dyDescent="0.45">
      <c r="A8436" s="32"/>
    </row>
    <row r="8437" spans="1:2" x14ac:dyDescent="0.45">
      <c r="A8437" s="32"/>
    </row>
    <row r="8438" spans="1:2" x14ac:dyDescent="0.45">
      <c r="A8438" s="32"/>
    </row>
    <row r="8439" spans="1:2" x14ac:dyDescent="0.45">
      <c r="A8439" s="32"/>
    </row>
    <row r="8440" spans="1:2" x14ac:dyDescent="0.45">
      <c r="A8440" s="32"/>
    </row>
    <row r="8441" spans="1:2" x14ac:dyDescent="0.45">
      <c r="A8441" s="32"/>
    </row>
    <row r="8442" spans="1:2" x14ac:dyDescent="0.45">
      <c r="A8442" s="32"/>
    </row>
    <row r="8443" spans="1:2" x14ac:dyDescent="0.45">
      <c r="A8443" s="32"/>
    </row>
    <row r="8444" spans="1:2" x14ac:dyDescent="0.45">
      <c r="A8444" s="32"/>
    </row>
    <row r="8445" spans="1:2" x14ac:dyDescent="0.45">
      <c r="A8445" s="32"/>
    </row>
    <row r="8446" spans="1:2" x14ac:dyDescent="0.45">
      <c r="A8446" s="32"/>
    </row>
    <row r="8447" spans="1:2" x14ac:dyDescent="0.45">
      <c r="A8447" s="32"/>
    </row>
    <row r="8448" spans="1:2" x14ac:dyDescent="0.45">
      <c r="A8448" s="32"/>
    </row>
    <row r="8449" spans="1:19" x14ac:dyDescent="0.45">
      <c r="A8449" s="32"/>
    </row>
    <row r="8450" spans="1:19" x14ac:dyDescent="0.45">
      <c r="O8450"/>
      <c r="P8450"/>
      <c r="Q8450"/>
      <c r="R8450"/>
    </row>
    <row r="8451" spans="1:19" ht="23.15" x14ac:dyDescent="0.6">
      <c r="A8451" s="21"/>
      <c r="B8451" s="21"/>
      <c r="C8451" s="21"/>
      <c r="D8451" s="21"/>
      <c r="E8451" s="21"/>
      <c r="F8451" s="21"/>
      <c r="G8451" s="21"/>
      <c r="H8451" s="22"/>
      <c r="I8451" s="22"/>
      <c r="J8451" s="22"/>
      <c r="K8451" s="21"/>
      <c r="L8451" s="21"/>
      <c r="N8451" s="27"/>
      <c r="O8451" s="27"/>
      <c r="P8451" s="27"/>
      <c r="Q8451" s="27"/>
      <c r="R8451" s="27"/>
      <c r="S8451" s="22"/>
    </row>
    <row r="8452" spans="1:19" x14ac:dyDescent="0.45">
      <c r="A8452" s="14"/>
      <c r="K8452" s="14"/>
    </row>
    <row r="8453" spans="1:19" x14ac:dyDescent="0.45">
      <c r="A8453" s="32"/>
    </row>
    <row r="8454" spans="1:19" x14ac:dyDescent="0.45">
      <c r="A8454" s="32"/>
    </row>
    <row r="8455" spans="1:19" x14ac:dyDescent="0.45">
      <c r="A8455" s="32"/>
    </row>
    <row r="8456" spans="1:19" x14ac:dyDescent="0.45">
      <c r="A8456" s="32"/>
    </row>
    <row r="8457" spans="1:19" x14ac:dyDescent="0.45">
      <c r="A8457" s="32"/>
      <c r="B8457" s="50"/>
    </row>
    <row r="8458" spans="1:19" x14ac:dyDescent="0.45">
      <c r="A8458" s="32"/>
    </row>
    <row r="8459" spans="1:19" x14ac:dyDescent="0.45">
      <c r="A8459" s="32"/>
    </row>
    <row r="8460" spans="1:19" x14ac:dyDescent="0.45">
      <c r="A8460" s="32"/>
    </row>
    <row r="8461" spans="1:19" x14ac:dyDescent="0.45">
      <c r="A8461" s="32"/>
    </row>
    <row r="8462" spans="1:19" x14ac:dyDescent="0.45">
      <c r="A8462" s="32"/>
    </row>
    <row r="8463" spans="1:19" x14ac:dyDescent="0.45">
      <c r="A8463" s="32"/>
    </row>
    <row r="8464" spans="1:19" x14ac:dyDescent="0.45">
      <c r="A8464" s="32"/>
    </row>
    <row r="8465" spans="1:19" x14ac:dyDescent="0.45">
      <c r="A8465" s="32"/>
    </row>
    <row r="8466" spans="1:19" x14ac:dyDescent="0.45">
      <c r="A8466" s="32"/>
    </row>
    <row r="8467" spans="1:19" x14ac:dyDescent="0.45">
      <c r="A8467" s="32"/>
    </row>
    <row r="8468" spans="1:19" x14ac:dyDescent="0.45">
      <c r="A8468" s="32"/>
    </row>
    <row r="8469" spans="1:19" x14ac:dyDescent="0.45">
      <c r="A8469" s="32"/>
    </row>
    <row r="8470" spans="1:19" x14ac:dyDescent="0.45">
      <c r="A8470" s="32"/>
    </row>
    <row r="8471" spans="1:19" x14ac:dyDescent="0.45">
      <c r="A8471" s="32"/>
    </row>
    <row r="8472" spans="1:19" x14ac:dyDescent="0.45">
      <c r="A8472" s="32"/>
    </row>
    <row r="8473" spans="1:19" x14ac:dyDescent="0.45">
      <c r="A8473" s="32"/>
    </row>
    <row r="8474" spans="1:19" x14ac:dyDescent="0.45">
      <c r="O8474"/>
      <c r="P8474"/>
      <c r="Q8474"/>
      <c r="R8474"/>
    </row>
    <row r="8475" spans="1:19" ht="23.15" x14ac:dyDescent="0.6">
      <c r="A8475" s="21"/>
      <c r="B8475" s="21"/>
      <c r="C8475" s="21"/>
      <c r="D8475" s="21"/>
      <c r="E8475" s="21"/>
      <c r="F8475" s="21"/>
      <c r="G8475" s="21"/>
      <c r="H8475" s="22"/>
      <c r="I8475" s="22"/>
      <c r="J8475" s="22"/>
      <c r="K8475" s="21"/>
      <c r="L8475" s="21"/>
      <c r="N8475" s="27"/>
      <c r="O8475" s="27"/>
      <c r="P8475" s="27"/>
      <c r="Q8475" s="27"/>
      <c r="R8475" s="27"/>
      <c r="S8475" s="22"/>
    </row>
    <row r="8476" spans="1:19" x14ac:dyDescent="0.45">
      <c r="A8476" s="14"/>
      <c r="K8476" s="14"/>
    </row>
    <row r="8477" spans="1:19" x14ac:dyDescent="0.45">
      <c r="A8477" s="32"/>
    </row>
    <row r="8478" spans="1:19" x14ac:dyDescent="0.45">
      <c r="A8478" s="32"/>
    </row>
    <row r="8479" spans="1:19" x14ac:dyDescent="0.45">
      <c r="A8479" s="32"/>
    </row>
    <row r="8480" spans="1:19" x14ac:dyDescent="0.45">
      <c r="A8480" s="32"/>
    </row>
    <row r="8481" spans="1:2" x14ac:dyDescent="0.45">
      <c r="A8481" s="32"/>
      <c r="B8481" s="50"/>
    </row>
    <row r="8482" spans="1:2" x14ac:dyDescent="0.45">
      <c r="A8482" s="32"/>
    </row>
    <row r="8483" spans="1:2" x14ac:dyDescent="0.45">
      <c r="A8483" s="32"/>
    </row>
    <row r="8484" spans="1:2" x14ac:dyDescent="0.45">
      <c r="A8484" s="32"/>
    </row>
    <row r="8485" spans="1:2" x14ac:dyDescent="0.45">
      <c r="A8485" s="32"/>
    </row>
    <row r="8486" spans="1:2" x14ac:dyDescent="0.45">
      <c r="A8486" s="32"/>
    </row>
    <row r="8487" spans="1:2" x14ac:dyDescent="0.45">
      <c r="A8487" s="32"/>
    </row>
    <row r="8488" spans="1:2" x14ac:dyDescent="0.45">
      <c r="A8488" s="32"/>
    </row>
    <row r="8489" spans="1:2" x14ac:dyDescent="0.45">
      <c r="A8489" s="32"/>
    </row>
    <row r="8490" spans="1:2" x14ac:dyDescent="0.45">
      <c r="A8490" s="32"/>
    </row>
    <row r="8491" spans="1:2" x14ac:dyDescent="0.45">
      <c r="A8491" s="32"/>
    </row>
    <row r="8492" spans="1:2" x14ac:dyDescent="0.45">
      <c r="A8492" s="32"/>
    </row>
    <row r="8493" spans="1:2" x14ac:dyDescent="0.45">
      <c r="A8493" s="32"/>
    </row>
    <row r="8494" spans="1:2" x14ac:dyDescent="0.45">
      <c r="A8494" s="32"/>
    </row>
    <row r="8495" spans="1:2" x14ac:dyDescent="0.45">
      <c r="A8495" s="32"/>
    </row>
    <row r="8496" spans="1:2" x14ac:dyDescent="0.45">
      <c r="A8496" s="32"/>
    </row>
    <row r="8497" spans="1:19" x14ac:dyDescent="0.45">
      <c r="A8497" s="32"/>
    </row>
    <row r="8498" spans="1:19" x14ac:dyDescent="0.45">
      <c r="O8498"/>
      <c r="P8498"/>
      <c r="Q8498"/>
      <c r="R8498"/>
    </row>
    <row r="8499" spans="1:19" ht="23.15" x14ac:dyDescent="0.6">
      <c r="A8499" s="21"/>
      <c r="B8499" s="21"/>
      <c r="C8499" s="21"/>
      <c r="D8499" s="21"/>
      <c r="E8499" s="21"/>
      <c r="F8499" s="21"/>
      <c r="G8499" s="21"/>
      <c r="H8499" s="22"/>
      <c r="I8499" s="22"/>
      <c r="J8499" s="22"/>
      <c r="K8499" s="21"/>
      <c r="L8499" s="21"/>
      <c r="N8499" s="27"/>
      <c r="O8499" s="27"/>
      <c r="P8499" s="27"/>
      <c r="Q8499" s="27"/>
      <c r="R8499" s="27"/>
      <c r="S8499" s="22"/>
    </row>
    <row r="8500" spans="1:19" x14ac:dyDescent="0.45">
      <c r="A8500" s="14"/>
      <c r="K8500" s="14"/>
    </row>
    <row r="8501" spans="1:19" x14ac:dyDescent="0.45">
      <c r="A8501" s="32"/>
    </row>
    <row r="8502" spans="1:19" x14ac:dyDescent="0.45">
      <c r="A8502" s="32"/>
    </row>
    <row r="8503" spans="1:19" x14ac:dyDescent="0.45">
      <c r="A8503" s="32"/>
    </row>
    <row r="8504" spans="1:19" x14ac:dyDescent="0.45">
      <c r="A8504" s="32"/>
    </row>
    <row r="8505" spans="1:19" x14ac:dyDescent="0.45">
      <c r="A8505" s="32"/>
      <c r="B8505" s="50"/>
    </row>
    <row r="8506" spans="1:19" x14ac:dyDescent="0.45">
      <c r="A8506" s="32"/>
    </row>
    <row r="8507" spans="1:19" x14ac:dyDescent="0.45">
      <c r="A8507" s="32"/>
    </row>
    <row r="8508" spans="1:19" x14ac:dyDescent="0.45">
      <c r="A8508" s="32"/>
    </row>
    <row r="8509" spans="1:19" x14ac:dyDescent="0.45">
      <c r="A8509" s="32"/>
    </row>
    <row r="8510" spans="1:19" x14ac:dyDescent="0.45">
      <c r="A8510" s="32"/>
    </row>
    <row r="8511" spans="1:19" x14ac:dyDescent="0.45">
      <c r="A8511" s="32"/>
    </row>
    <row r="8512" spans="1:19" x14ac:dyDescent="0.45">
      <c r="A8512" s="32"/>
    </row>
    <row r="8513" spans="1:19" x14ac:dyDescent="0.45">
      <c r="A8513" s="32"/>
    </row>
    <row r="8514" spans="1:19" x14ac:dyDescent="0.45">
      <c r="A8514" s="32"/>
    </row>
    <row r="8515" spans="1:19" x14ac:dyDescent="0.45">
      <c r="A8515" s="32"/>
    </row>
    <row r="8516" spans="1:19" x14ac:dyDescent="0.45">
      <c r="A8516" s="32"/>
    </row>
    <row r="8517" spans="1:19" x14ac:dyDescent="0.45">
      <c r="A8517" s="32"/>
    </row>
    <row r="8518" spans="1:19" x14ac:dyDescent="0.45">
      <c r="A8518" s="32"/>
    </row>
    <row r="8519" spans="1:19" x14ac:dyDescent="0.45">
      <c r="A8519" s="32"/>
    </row>
    <row r="8520" spans="1:19" x14ac:dyDescent="0.45">
      <c r="A8520" s="32"/>
    </row>
    <row r="8521" spans="1:19" x14ac:dyDescent="0.45">
      <c r="A8521" s="32"/>
    </row>
    <row r="8522" spans="1:19" x14ac:dyDescent="0.45">
      <c r="N8522" s="57"/>
      <c r="O8522"/>
      <c r="P8522"/>
      <c r="Q8522"/>
      <c r="R8522"/>
    </row>
    <row r="8523" spans="1:19" ht="23.15" x14ac:dyDescent="0.6">
      <c r="A8523" s="21"/>
      <c r="B8523" s="21"/>
      <c r="C8523" s="21"/>
      <c r="D8523" s="21"/>
      <c r="E8523" s="21"/>
      <c r="F8523" s="21"/>
      <c r="G8523" s="21"/>
      <c r="H8523" s="22"/>
      <c r="I8523" s="22"/>
      <c r="J8523" s="22"/>
      <c r="K8523" s="21"/>
      <c r="L8523" s="21"/>
      <c r="N8523" s="27"/>
      <c r="O8523" s="27"/>
      <c r="P8523" s="27"/>
      <c r="Q8523" s="27"/>
      <c r="R8523" s="27"/>
      <c r="S8523" s="22"/>
    </row>
    <row r="8524" spans="1:19" x14ac:dyDescent="0.45">
      <c r="A8524" s="14"/>
      <c r="K8524" s="14"/>
    </row>
    <row r="8525" spans="1:19" x14ac:dyDescent="0.45">
      <c r="A8525" s="32"/>
    </row>
    <row r="8526" spans="1:19" x14ac:dyDescent="0.45">
      <c r="A8526" s="32"/>
    </row>
    <row r="8527" spans="1:19" x14ac:dyDescent="0.45">
      <c r="A8527" s="32"/>
    </row>
    <row r="8528" spans="1:19" x14ac:dyDescent="0.45">
      <c r="A8528" s="32"/>
    </row>
    <row r="8529" spans="1:2" x14ac:dyDescent="0.45">
      <c r="A8529" s="32"/>
      <c r="B8529" s="50"/>
    </row>
    <row r="8530" spans="1:2" x14ac:dyDescent="0.45">
      <c r="A8530" s="32"/>
    </row>
    <row r="8531" spans="1:2" x14ac:dyDescent="0.45">
      <c r="A8531" s="32"/>
    </row>
    <row r="8532" spans="1:2" x14ac:dyDescent="0.45">
      <c r="A8532" s="32"/>
    </row>
    <row r="8533" spans="1:2" x14ac:dyDescent="0.45">
      <c r="A8533" s="32"/>
    </row>
    <row r="8534" spans="1:2" x14ac:dyDescent="0.45">
      <c r="A8534" s="32"/>
    </row>
    <row r="8535" spans="1:2" x14ac:dyDescent="0.45">
      <c r="A8535" s="32"/>
    </row>
    <row r="8536" spans="1:2" x14ac:dyDescent="0.45">
      <c r="A8536" s="32"/>
    </row>
    <row r="8537" spans="1:2" x14ac:dyDescent="0.45">
      <c r="A8537" s="32"/>
    </row>
    <row r="8538" spans="1:2" x14ac:dyDescent="0.45">
      <c r="A8538" s="32"/>
    </row>
    <row r="8539" spans="1:2" x14ac:dyDescent="0.45">
      <c r="A8539" s="32"/>
    </row>
    <row r="8540" spans="1:2" x14ac:dyDescent="0.45">
      <c r="A8540" s="32"/>
    </row>
    <row r="8541" spans="1:2" x14ac:dyDescent="0.45">
      <c r="A8541" s="32"/>
    </row>
    <row r="8542" spans="1:2" x14ac:dyDescent="0.45">
      <c r="A8542" s="32"/>
    </row>
    <row r="8543" spans="1:2" x14ac:dyDescent="0.45">
      <c r="A8543" s="32"/>
    </row>
    <row r="8544" spans="1:2" x14ac:dyDescent="0.45">
      <c r="A8544" s="32"/>
    </row>
    <row r="8545" spans="1:19" x14ac:dyDescent="0.45">
      <c r="A8545" s="32"/>
    </row>
    <row r="8546" spans="1:19" x14ac:dyDescent="0.45">
      <c r="O8546"/>
      <c r="P8546"/>
      <c r="Q8546"/>
      <c r="R8546"/>
    </row>
    <row r="8547" spans="1:19" ht="23.15" x14ac:dyDescent="0.6">
      <c r="A8547" s="21"/>
      <c r="B8547" s="21"/>
      <c r="C8547" s="21"/>
      <c r="D8547" s="21"/>
      <c r="E8547" s="21"/>
      <c r="F8547" s="21"/>
      <c r="G8547" s="21"/>
      <c r="H8547" s="22"/>
      <c r="I8547" s="22"/>
      <c r="J8547" s="22"/>
      <c r="K8547" s="21"/>
      <c r="L8547" s="21"/>
      <c r="N8547" s="27"/>
      <c r="O8547" s="27"/>
      <c r="P8547" s="27"/>
      <c r="Q8547" s="27"/>
      <c r="R8547" s="27"/>
      <c r="S8547" s="22"/>
    </row>
    <row r="8548" spans="1:19" x14ac:dyDescent="0.45">
      <c r="A8548" s="14"/>
      <c r="K8548" s="14"/>
    </row>
    <row r="8549" spans="1:19" x14ac:dyDescent="0.45">
      <c r="A8549" s="32"/>
    </row>
    <row r="8550" spans="1:19" x14ac:dyDescent="0.45">
      <c r="A8550" s="32"/>
    </row>
    <row r="8551" spans="1:19" x14ac:dyDescent="0.45">
      <c r="A8551" s="32"/>
    </row>
    <row r="8552" spans="1:19" x14ac:dyDescent="0.45">
      <c r="A8552" s="32"/>
    </row>
    <row r="8553" spans="1:19" x14ac:dyDescent="0.45">
      <c r="A8553" s="32"/>
      <c r="B8553" s="50"/>
    </row>
    <row r="8554" spans="1:19" x14ac:dyDescent="0.45">
      <c r="A8554" s="32"/>
    </row>
    <row r="8555" spans="1:19" x14ac:dyDescent="0.45">
      <c r="A8555" s="32"/>
    </row>
    <row r="8556" spans="1:19" x14ac:dyDescent="0.45">
      <c r="A8556" s="32"/>
    </row>
    <row r="8557" spans="1:19" x14ac:dyDescent="0.45">
      <c r="A8557" s="32"/>
    </row>
    <row r="8558" spans="1:19" x14ac:dyDescent="0.45">
      <c r="A8558" s="32"/>
    </row>
    <row r="8559" spans="1:19" x14ac:dyDescent="0.45">
      <c r="A8559" s="32"/>
    </row>
    <row r="8560" spans="1:19" x14ac:dyDescent="0.45">
      <c r="A8560" s="32"/>
    </row>
    <row r="8561" spans="1:19" x14ac:dyDescent="0.45">
      <c r="A8561" s="32"/>
    </row>
    <row r="8562" spans="1:19" x14ac:dyDescent="0.45">
      <c r="A8562" s="32"/>
    </row>
    <row r="8563" spans="1:19" x14ac:dyDescent="0.45">
      <c r="A8563" s="32"/>
    </row>
    <row r="8564" spans="1:19" x14ac:dyDescent="0.45">
      <c r="A8564" s="32"/>
    </row>
    <row r="8565" spans="1:19" x14ac:dyDescent="0.45">
      <c r="A8565" s="32"/>
    </row>
    <row r="8566" spans="1:19" x14ac:dyDescent="0.45">
      <c r="A8566" s="32"/>
    </row>
    <row r="8567" spans="1:19" x14ac:dyDescent="0.45">
      <c r="A8567" s="32"/>
    </row>
    <row r="8568" spans="1:19" x14ac:dyDescent="0.45">
      <c r="A8568" s="32"/>
    </row>
    <row r="8569" spans="1:19" x14ac:dyDescent="0.45">
      <c r="A8569" s="32"/>
    </row>
    <row r="8570" spans="1:19" x14ac:dyDescent="0.45">
      <c r="O8570"/>
      <c r="P8570"/>
      <c r="Q8570"/>
      <c r="R8570"/>
    </row>
    <row r="8571" spans="1:19" ht="23.15" x14ac:dyDescent="0.6">
      <c r="A8571" s="21"/>
      <c r="B8571" s="21"/>
      <c r="C8571" s="21"/>
      <c r="D8571" s="21"/>
      <c r="E8571" s="21"/>
      <c r="F8571" s="21"/>
      <c r="G8571" s="21"/>
      <c r="H8571" s="22"/>
      <c r="I8571" s="22"/>
      <c r="J8571" s="22"/>
      <c r="K8571" s="21"/>
      <c r="L8571" s="21"/>
      <c r="N8571" s="27"/>
      <c r="O8571" s="27"/>
      <c r="P8571" s="27"/>
      <c r="Q8571" s="27"/>
      <c r="R8571" s="27"/>
      <c r="S8571" s="22"/>
    </row>
    <row r="8572" spans="1:19" x14ac:dyDescent="0.45">
      <c r="A8572" s="14"/>
      <c r="K8572" s="14"/>
    </row>
    <row r="8573" spans="1:19" x14ac:dyDescent="0.45">
      <c r="A8573" s="32"/>
    </row>
    <row r="8574" spans="1:19" x14ac:dyDescent="0.45">
      <c r="A8574" s="32"/>
    </row>
    <row r="8575" spans="1:19" x14ac:dyDescent="0.45">
      <c r="A8575" s="32"/>
    </row>
    <row r="8576" spans="1:19" x14ac:dyDescent="0.45">
      <c r="A8576" s="32"/>
    </row>
    <row r="8577" spans="1:2" x14ac:dyDescent="0.45">
      <c r="A8577" s="32"/>
      <c r="B8577" s="50"/>
    </row>
    <row r="8578" spans="1:2" x14ac:dyDescent="0.45">
      <c r="A8578" s="32"/>
    </row>
    <row r="8579" spans="1:2" x14ac:dyDescent="0.45">
      <c r="A8579" s="32"/>
    </row>
    <row r="8580" spans="1:2" x14ac:dyDescent="0.45">
      <c r="A8580" s="32"/>
    </row>
    <row r="8581" spans="1:2" x14ac:dyDescent="0.45">
      <c r="A8581" s="32"/>
    </row>
    <row r="8582" spans="1:2" x14ac:dyDescent="0.45">
      <c r="A8582" s="32"/>
    </row>
    <row r="8583" spans="1:2" x14ac:dyDescent="0.45">
      <c r="A8583" s="32"/>
    </row>
    <row r="8584" spans="1:2" x14ac:dyDescent="0.45">
      <c r="A8584" s="32"/>
    </row>
    <row r="8585" spans="1:2" x14ac:dyDescent="0.45">
      <c r="A8585" s="32"/>
    </row>
    <row r="8586" spans="1:2" x14ac:dyDescent="0.45">
      <c r="A8586" s="32"/>
    </row>
    <row r="8587" spans="1:2" x14ac:dyDescent="0.45">
      <c r="A8587" s="32"/>
    </row>
    <row r="8588" spans="1:2" x14ac:dyDescent="0.45">
      <c r="A8588" s="32"/>
    </row>
    <row r="8589" spans="1:2" x14ac:dyDescent="0.45">
      <c r="A8589" s="32"/>
    </row>
    <row r="8590" spans="1:2" x14ac:dyDescent="0.45">
      <c r="A8590" s="32"/>
    </row>
    <row r="8591" spans="1:2" x14ac:dyDescent="0.45">
      <c r="A8591" s="32"/>
    </row>
    <row r="8592" spans="1:2" x14ac:dyDescent="0.45">
      <c r="A8592" s="32"/>
    </row>
    <row r="8593" spans="1:19" x14ac:dyDescent="0.45">
      <c r="A8593" s="32"/>
    </row>
    <row r="8594" spans="1:19" x14ac:dyDescent="0.45">
      <c r="O8594"/>
      <c r="P8594"/>
      <c r="Q8594"/>
      <c r="R8594"/>
    </row>
    <row r="8595" spans="1:19" ht="23.15" x14ac:dyDescent="0.6">
      <c r="A8595" s="21"/>
      <c r="B8595" s="21"/>
      <c r="C8595" s="21"/>
      <c r="D8595" s="21"/>
      <c r="E8595" s="21"/>
      <c r="F8595" s="21"/>
      <c r="G8595" s="21"/>
      <c r="H8595" s="22"/>
      <c r="I8595" s="22"/>
      <c r="J8595" s="22"/>
      <c r="K8595" s="21"/>
      <c r="L8595" s="21"/>
      <c r="N8595" s="27"/>
      <c r="O8595" s="27"/>
      <c r="P8595" s="27"/>
      <c r="Q8595" s="27"/>
      <c r="R8595" s="27"/>
      <c r="S8595" s="22"/>
    </row>
    <row r="8596" spans="1:19" x14ac:dyDescent="0.45">
      <c r="A8596" s="14"/>
      <c r="K8596" s="14"/>
    </row>
    <row r="8597" spans="1:19" x14ac:dyDescent="0.45">
      <c r="A8597" s="32"/>
    </row>
    <row r="8598" spans="1:19" x14ac:dyDescent="0.45">
      <c r="A8598" s="32"/>
    </row>
    <row r="8599" spans="1:19" x14ac:dyDescent="0.45">
      <c r="A8599" s="32"/>
    </row>
    <row r="8600" spans="1:19" x14ac:dyDescent="0.45">
      <c r="A8600" s="32"/>
    </row>
    <row r="8601" spans="1:19" x14ac:dyDescent="0.45">
      <c r="A8601" s="32"/>
      <c r="B8601" s="50"/>
    </row>
    <row r="8602" spans="1:19" x14ac:dyDescent="0.45">
      <c r="A8602" s="32"/>
    </row>
    <row r="8603" spans="1:19" x14ac:dyDescent="0.45">
      <c r="A8603" s="32"/>
    </row>
    <row r="8604" spans="1:19" x14ac:dyDescent="0.45">
      <c r="A8604" s="32"/>
    </row>
    <row r="8605" spans="1:19" x14ac:dyDescent="0.45">
      <c r="A8605" s="32"/>
    </row>
    <row r="8606" spans="1:19" x14ac:dyDescent="0.45">
      <c r="A8606" s="32"/>
    </row>
    <row r="8607" spans="1:19" x14ac:dyDescent="0.45">
      <c r="A8607" s="32"/>
    </row>
    <row r="8608" spans="1:19" x14ac:dyDescent="0.45">
      <c r="A8608" s="32"/>
    </row>
    <row r="8609" spans="1:19" x14ac:dyDescent="0.45">
      <c r="A8609" s="32"/>
    </row>
    <row r="8610" spans="1:19" x14ac:dyDescent="0.45">
      <c r="A8610" s="32"/>
    </row>
    <row r="8611" spans="1:19" x14ac:dyDescent="0.45">
      <c r="A8611" s="32"/>
    </row>
    <row r="8612" spans="1:19" x14ac:dyDescent="0.45">
      <c r="A8612" s="32"/>
    </row>
    <row r="8613" spans="1:19" x14ac:dyDescent="0.45">
      <c r="A8613" s="32"/>
    </row>
    <row r="8614" spans="1:19" x14ac:dyDescent="0.45">
      <c r="A8614" s="32"/>
    </row>
    <row r="8615" spans="1:19" x14ac:dyDescent="0.45">
      <c r="A8615" s="32"/>
    </row>
    <row r="8616" spans="1:19" x14ac:dyDescent="0.45">
      <c r="A8616" s="32"/>
    </row>
    <row r="8617" spans="1:19" x14ac:dyDescent="0.45">
      <c r="A8617" s="32"/>
    </row>
    <row r="8618" spans="1:19" x14ac:dyDescent="0.45">
      <c r="O8618"/>
      <c r="P8618"/>
      <c r="Q8618"/>
      <c r="R8618"/>
    </row>
    <row r="8619" spans="1:19" ht="23.15" x14ac:dyDescent="0.6">
      <c r="A8619" s="21"/>
      <c r="B8619" s="21"/>
      <c r="C8619" s="21"/>
      <c r="D8619" s="21"/>
      <c r="E8619" s="21"/>
      <c r="F8619" s="21"/>
      <c r="G8619" s="21"/>
      <c r="H8619" s="22"/>
      <c r="I8619" s="22"/>
      <c r="J8619" s="22"/>
      <c r="K8619" s="21"/>
      <c r="L8619" s="21"/>
      <c r="N8619" s="27"/>
      <c r="O8619" s="27"/>
      <c r="P8619" s="27"/>
      <c r="Q8619" s="27"/>
      <c r="R8619" s="27"/>
      <c r="S8619" s="22"/>
    </row>
    <row r="8620" spans="1:19" x14ac:dyDescent="0.45">
      <c r="A8620" s="14"/>
      <c r="K8620" s="14"/>
    </row>
    <row r="8621" spans="1:19" x14ac:dyDescent="0.45">
      <c r="A8621" s="32"/>
    </row>
    <row r="8622" spans="1:19" x14ac:dyDescent="0.45">
      <c r="A8622" s="32"/>
    </row>
    <row r="8623" spans="1:19" x14ac:dyDescent="0.45">
      <c r="A8623" s="32"/>
    </row>
    <row r="8624" spans="1:19" x14ac:dyDescent="0.45">
      <c r="A8624" s="32"/>
    </row>
    <row r="8625" spans="1:2" x14ac:dyDescent="0.45">
      <c r="A8625" s="32"/>
      <c r="B8625" s="50"/>
    </row>
    <row r="8626" spans="1:2" x14ac:dyDescent="0.45">
      <c r="A8626" s="32"/>
    </row>
    <row r="8627" spans="1:2" x14ac:dyDescent="0.45">
      <c r="A8627" s="32"/>
    </row>
    <row r="8628" spans="1:2" x14ac:dyDescent="0.45">
      <c r="A8628" s="32"/>
    </row>
    <row r="8629" spans="1:2" x14ac:dyDescent="0.45">
      <c r="A8629" s="32"/>
    </row>
    <row r="8630" spans="1:2" x14ac:dyDescent="0.45">
      <c r="A8630" s="32"/>
    </row>
    <row r="8631" spans="1:2" x14ac:dyDescent="0.45">
      <c r="A8631" s="32"/>
    </row>
    <row r="8632" spans="1:2" x14ac:dyDescent="0.45">
      <c r="A8632" s="32"/>
    </row>
    <row r="8633" spans="1:2" x14ac:dyDescent="0.45">
      <c r="A8633" s="32"/>
    </row>
    <row r="8634" spans="1:2" x14ac:dyDescent="0.45">
      <c r="A8634" s="32"/>
    </row>
    <row r="8635" spans="1:2" x14ac:dyDescent="0.45">
      <c r="A8635" s="32"/>
    </row>
    <row r="8636" spans="1:2" x14ac:dyDescent="0.45">
      <c r="A8636" s="32"/>
    </row>
    <row r="8637" spans="1:2" x14ac:dyDescent="0.45">
      <c r="A8637" s="32"/>
    </row>
    <row r="8638" spans="1:2" x14ac:dyDescent="0.45">
      <c r="A8638" s="32"/>
    </row>
    <row r="8639" spans="1:2" x14ac:dyDescent="0.45">
      <c r="A8639" s="32"/>
    </row>
    <row r="8640" spans="1:2" x14ac:dyDescent="0.45">
      <c r="A8640" s="32"/>
    </row>
    <row r="8641" spans="1:19" x14ac:dyDescent="0.45">
      <c r="A8641" s="32"/>
    </row>
    <row r="8642" spans="1:19" x14ac:dyDescent="0.45">
      <c r="A8642" s="32"/>
      <c r="N8642" s="57"/>
    </row>
    <row r="8643" spans="1:19" ht="23.15" x14ac:dyDescent="0.6">
      <c r="A8643" s="21"/>
      <c r="B8643" s="21"/>
      <c r="C8643" s="21"/>
      <c r="D8643" s="21"/>
      <c r="E8643" s="21"/>
      <c r="F8643" s="21"/>
      <c r="G8643" s="21"/>
      <c r="H8643" s="22"/>
      <c r="I8643" s="22"/>
      <c r="J8643" s="22"/>
      <c r="K8643" s="21"/>
      <c r="L8643" s="21"/>
      <c r="N8643" s="27"/>
      <c r="O8643" s="27"/>
      <c r="P8643" s="27"/>
      <c r="Q8643" s="27"/>
      <c r="R8643" s="27"/>
      <c r="S8643" s="22"/>
    </row>
    <row r="8644" spans="1:19" x14ac:dyDescent="0.45">
      <c r="A8644" s="14"/>
      <c r="K8644" s="14"/>
    </row>
    <row r="8645" spans="1:19" x14ac:dyDescent="0.45">
      <c r="A8645" s="32"/>
    </row>
    <row r="8646" spans="1:19" x14ac:dyDescent="0.45">
      <c r="A8646" s="32"/>
    </row>
    <row r="8647" spans="1:19" x14ac:dyDescent="0.45">
      <c r="A8647" s="32"/>
    </row>
    <row r="8648" spans="1:19" x14ac:dyDescent="0.45">
      <c r="A8648" s="32"/>
    </row>
    <row r="8649" spans="1:19" x14ac:dyDescent="0.45">
      <c r="A8649" s="32"/>
      <c r="B8649" s="50"/>
    </row>
    <row r="8650" spans="1:19" x14ac:dyDescent="0.45">
      <c r="A8650" s="32"/>
    </row>
    <row r="8651" spans="1:19" x14ac:dyDescent="0.45">
      <c r="A8651" s="32"/>
    </row>
    <row r="8652" spans="1:19" x14ac:dyDescent="0.45">
      <c r="A8652" s="32"/>
    </row>
    <row r="8653" spans="1:19" x14ac:dyDescent="0.45">
      <c r="A8653" s="32"/>
    </row>
    <row r="8654" spans="1:19" x14ac:dyDescent="0.45">
      <c r="A8654" s="32"/>
    </row>
    <row r="8655" spans="1:19" x14ac:dyDescent="0.45">
      <c r="A8655" s="32"/>
    </row>
    <row r="8656" spans="1:19" x14ac:dyDescent="0.45">
      <c r="A8656" s="32"/>
    </row>
    <row r="8657" spans="1:19" x14ac:dyDescent="0.45">
      <c r="A8657" s="32"/>
    </row>
    <row r="8658" spans="1:19" x14ac:dyDescent="0.45">
      <c r="A8658" s="32"/>
    </row>
    <row r="8659" spans="1:19" x14ac:dyDescent="0.45">
      <c r="A8659" s="32"/>
    </row>
    <row r="8660" spans="1:19" x14ac:dyDescent="0.45">
      <c r="A8660" s="32"/>
    </row>
    <row r="8661" spans="1:19" x14ac:dyDescent="0.45">
      <c r="A8661" s="32"/>
    </row>
    <row r="8662" spans="1:19" x14ac:dyDescent="0.45">
      <c r="A8662" s="32"/>
    </row>
    <row r="8663" spans="1:19" x14ac:dyDescent="0.45">
      <c r="A8663" s="32"/>
    </row>
    <row r="8664" spans="1:19" x14ac:dyDescent="0.45">
      <c r="A8664" s="32"/>
    </row>
    <row r="8665" spans="1:19" x14ac:dyDescent="0.45">
      <c r="A8665" s="32"/>
    </row>
    <row r="8666" spans="1:19" x14ac:dyDescent="0.45">
      <c r="O8666"/>
      <c r="P8666"/>
      <c r="Q8666"/>
      <c r="R8666"/>
    </row>
    <row r="8667" spans="1:19" ht="23.15" x14ac:dyDescent="0.6">
      <c r="A8667" s="21"/>
      <c r="B8667" s="21"/>
      <c r="C8667" s="21"/>
      <c r="D8667" s="21"/>
      <c r="E8667" s="21"/>
      <c r="F8667" s="21"/>
      <c r="G8667" s="21"/>
      <c r="H8667" s="22"/>
      <c r="I8667" s="22"/>
      <c r="J8667" s="22"/>
      <c r="K8667" s="21"/>
      <c r="L8667" s="21"/>
      <c r="N8667" s="27"/>
      <c r="O8667" s="27"/>
      <c r="P8667" s="27"/>
      <c r="Q8667" s="27"/>
      <c r="R8667" s="27"/>
      <c r="S8667" s="22"/>
    </row>
    <row r="8668" spans="1:19" x14ac:dyDescent="0.45">
      <c r="A8668" s="14"/>
      <c r="K8668" s="14"/>
    </row>
    <row r="8669" spans="1:19" x14ac:dyDescent="0.45">
      <c r="A8669" s="32"/>
    </row>
    <row r="8670" spans="1:19" x14ac:dyDescent="0.45">
      <c r="A8670" s="32"/>
    </row>
    <row r="8671" spans="1:19" x14ac:dyDescent="0.45">
      <c r="A8671" s="32"/>
    </row>
    <row r="8672" spans="1:19" x14ac:dyDescent="0.45">
      <c r="A8672" s="32"/>
    </row>
    <row r="8673" spans="1:2" x14ac:dyDescent="0.45">
      <c r="A8673" s="32"/>
      <c r="B8673" s="50"/>
    </row>
    <row r="8674" spans="1:2" x14ac:dyDescent="0.45">
      <c r="A8674" s="32"/>
    </row>
    <row r="8675" spans="1:2" x14ac:dyDescent="0.45">
      <c r="A8675" s="32"/>
    </row>
    <row r="8676" spans="1:2" x14ac:dyDescent="0.45">
      <c r="A8676" s="32"/>
    </row>
    <row r="8677" spans="1:2" x14ac:dyDescent="0.45">
      <c r="A8677" s="32"/>
    </row>
    <row r="8678" spans="1:2" x14ac:dyDescent="0.45">
      <c r="A8678" s="32"/>
    </row>
    <row r="8679" spans="1:2" x14ac:dyDescent="0.45">
      <c r="A8679" s="32"/>
    </row>
    <row r="8680" spans="1:2" x14ac:dyDescent="0.45">
      <c r="A8680" s="32"/>
    </row>
    <row r="8681" spans="1:2" x14ac:dyDescent="0.45">
      <c r="A8681" s="32"/>
    </row>
    <row r="8682" spans="1:2" x14ac:dyDescent="0.45">
      <c r="A8682" s="32"/>
    </row>
    <row r="8683" spans="1:2" x14ac:dyDescent="0.45">
      <c r="A8683" s="32"/>
    </row>
    <row r="8684" spans="1:2" x14ac:dyDescent="0.45">
      <c r="A8684" s="32"/>
    </row>
    <row r="8685" spans="1:2" x14ac:dyDescent="0.45">
      <c r="A8685" s="32"/>
    </row>
    <row r="8686" spans="1:2" x14ac:dyDescent="0.45">
      <c r="A8686" s="32"/>
    </row>
    <row r="8687" spans="1:2" x14ac:dyDescent="0.45">
      <c r="A8687" s="32"/>
    </row>
    <row r="8688" spans="1:2" x14ac:dyDescent="0.45">
      <c r="A8688" s="32"/>
    </row>
    <row r="8689" spans="1:19" x14ac:dyDescent="0.45">
      <c r="A8689" s="32"/>
    </row>
    <row r="8690" spans="1:19" x14ac:dyDescent="0.45">
      <c r="O8690"/>
      <c r="P8690"/>
      <c r="Q8690"/>
      <c r="R8690"/>
    </row>
    <row r="8691" spans="1:19" ht="23.15" x14ac:dyDescent="0.6">
      <c r="A8691" s="21"/>
      <c r="B8691" s="21"/>
      <c r="C8691" s="21"/>
      <c r="D8691" s="21"/>
      <c r="E8691" s="21"/>
      <c r="F8691" s="21"/>
      <c r="G8691" s="21"/>
      <c r="H8691" s="22"/>
      <c r="I8691" s="22"/>
      <c r="J8691" s="22"/>
      <c r="K8691" s="21"/>
      <c r="L8691" s="21"/>
      <c r="N8691" s="27"/>
      <c r="O8691" s="27"/>
      <c r="P8691" s="27"/>
      <c r="Q8691" s="27"/>
      <c r="R8691" s="27"/>
      <c r="S8691" s="22"/>
    </row>
    <row r="8692" spans="1:19" x14ac:dyDescent="0.45">
      <c r="A8692" s="14"/>
      <c r="K8692" s="14"/>
    </row>
    <row r="8693" spans="1:19" x14ac:dyDescent="0.45">
      <c r="A8693" s="32"/>
    </row>
    <row r="8694" spans="1:19" x14ac:dyDescent="0.45">
      <c r="A8694" s="32"/>
    </row>
    <row r="8695" spans="1:19" x14ac:dyDescent="0.45">
      <c r="A8695" s="32"/>
    </row>
    <row r="8696" spans="1:19" x14ac:dyDescent="0.45">
      <c r="A8696" s="32"/>
    </row>
    <row r="8697" spans="1:19" x14ac:dyDescent="0.45">
      <c r="A8697" s="32"/>
      <c r="B8697" s="50"/>
    </row>
    <row r="8698" spans="1:19" x14ac:dyDescent="0.45">
      <c r="A8698" s="32"/>
    </row>
    <row r="8699" spans="1:19" x14ac:dyDescent="0.45">
      <c r="A8699" s="32"/>
    </row>
    <row r="8700" spans="1:19" x14ac:dyDescent="0.45">
      <c r="A8700" s="32"/>
    </row>
    <row r="8701" spans="1:19" x14ac:dyDescent="0.45">
      <c r="A8701" s="32"/>
    </row>
    <row r="8702" spans="1:19" x14ac:dyDescent="0.45">
      <c r="A8702" s="32"/>
    </row>
    <row r="8703" spans="1:19" x14ac:dyDescent="0.45">
      <c r="A8703" s="32"/>
    </row>
    <row r="8704" spans="1:19" x14ac:dyDescent="0.45">
      <c r="A8704" s="32"/>
    </row>
    <row r="8705" spans="1:19" x14ac:dyDescent="0.45">
      <c r="A8705" s="32"/>
    </row>
    <row r="8706" spans="1:19" x14ac:dyDescent="0.45">
      <c r="A8706" s="32"/>
    </row>
    <row r="8707" spans="1:19" x14ac:dyDescent="0.45">
      <c r="A8707" s="32"/>
    </row>
    <row r="8708" spans="1:19" x14ac:dyDescent="0.45">
      <c r="A8708" s="32"/>
    </row>
    <row r="8709" spans="1:19" x14ac:dyDescent="0.45">
      <c r="A8709" s="32"/>
    </row>
    <row r="8710" spans="1:19" x14ac:dyDescent="0.45">
      <c r="A8710" s="32"/>
    </row>
    <row r="8711" spans="1:19" x14ac:dyDescent="0.45">
      <c r="A8711" s="32"/>
    </row>
    <row r="8712" spans="1:19" x14ac:dyDescent="0.45">
      <c r="A8712" s="32"/>
    </row>
    <row r="8713" spans="1:19" x14ac:dyDescent="0.45">
      <c r="A8713" s="32"/>
    </row>
    <row r="8714" spans="1:19" x14ac:dyDescent="0.45">
      <c r="O8714"/>
      <c r="P8714"/>
      <c r="Q8714"/>
      <c r="R8714"/>
    </row>
    <row r="8715" spans="1:19" ht="23.15" x14ac:dyDescent="0.6">
      <c r="A8715" s="21"/>
      <c r="B8715" s="21"/>
      <c r="C8715" s="21"/>
      <c r="D8715" s="21"/>
      <c r="E8715" s="21"/>
      <c r="F8715" s="21"/>
      <c r="G8715" s="21"/>
      <c r="H8715" s="22"/>
      <c r="I8715" s="22"/>
      <c r="J8715" s="22"/>
      <c r="K8715" s="21"/>
      <c r="L8715" s="21"/>
      <c r="N8715" s="27"/>
      <c r="O8715" s="27"/>
      <c r="P8715" s="27"/>
      <c r="Q8715" s="27"/>
      <c r="R8715" s="27"/>
      <c r="S8715" s="22"/>
    </row>
    <row r="8716" spans="1:19" x14ac:dyDescent="0.45">
      <c r="A8716" s="14"/>
      <c r="K8716" s="14"/>
    </row>
    <row r="8717" spans="1:19" x14ac:dyDescent="0.45">
      <c r="A8717" s="32"/>
    </row>
    <row r="8718" spans="1:19" x14ac:dyDescent="0.45">
      <c r="A8718" s="32"/>
    </row>
    <row r="8719" spans="1:19" x14ac:dyDescent="0.45">
      <c r="A8719" s="32"/>
    </row>
    <row r="8720" spans="1:19" x14ac:dyDescent="0.45">
      <c r="A8720" s="32"/>
    </row>
    <row r="8721" spans="1:2" x14ac:dyDescent="0.45">
      <c r="A8721" s="32"/>
      <c r="B8721" s="50"/>
    </row>
    <row r="8722" spans="1:2" x14ac:dyDescent="0.45">
      <c r="A8722" s="32"/>
    </row>
    <row r="8723" spans="1:2" x14ac:dyDescent="0.45">
      <c r="A8723" s="32"/>
    </row>
    <row r="8724" spans="1:2" x14ac:dyDescent="0.45">
      <c r="A8724" s="32"/>
    </row>
    <row r="8725" spans="1:2" x14ac:dyDescent="0.45">
      <c r="A8725" s="32"/>
    </row>
    <row r="8726" spans="1:2" x14ac:dyDescent="0.45">
      <c r="A8726" s="32"/>
    </row>
    <row r="8727" spans="1:2" x14ac:dyDescent="0.45">
      <c r="A8727" s="32"/>
    </row>
    <row r="8728" spans="1:2" x14ac:dyDescent="0.45">
      <c r="A8728" s="32"/>
    </row>
    <row r="8729" spans="1:2" x14ac:dyDescent="0.45">
      <c r="A8729" s="32"/>
    </row>
    <row r="8730" spans="1:2" x14ac:dyDescent="0.45">
      <c r="A8730" s="32"/>
    </row>
    <row r="8731" spans="1:2" x14ac:dyDescent="0.45">
      <c r="A8731" s="32"/>
    </row>
    <row r="8732" spans="1:2" x14ac:dyDescent="0.45">
      <c r="A8732" s="32"/>
    </row>
    <row r="8733" spans="1:2" x14ac:dyDescent="0.45">
      <c r="A8733" s="32"/>
    </row>
    <row r="8734" spans="1:2" x14ac:dyDescent="0.45">
      <c r="A8734" s="32"/>
    </row>
    <row r="8735" spans="1:2" x14ac:dyDescent="0.45">
      <c r="A8735" s="32"/>
    </row>
    <row r="8736" spans="1:2" x14ac:dyDescent="0.45">
      <c r="A8736" s="32"/>
    </row>
    <row r="8737" spans="1:19" x14ac:dyDescent="0.45">
      <c r="A8737" s="32"/>
    </row>
    <row r="8738" spans="1:19" x14ac:dyDescent="0.45">
      <c r="O8738"/>
      <c r="P8738"/>
      <c r="Q8738"/>
      <c r="R8738"/>
    </row>
    <row r="8739" spans="1:19" ht="23.15" x14ac:dyDescent="0.6">
      <c r="A8739" s="21"/>
      <c r="B8739" s="21"/>
      <c r="C8739" s="21"/>
      <c r="D8739" s="21"/>
      <c r="E8739" s="21"/>
      <c r="F8739" s="21"/>
      <c r="G8739" s="21"/>
      <c r="H8739" s="22"/>
      <c r="I8739" s="22"/>
      <c r="J8739" s="22"/>
      <c r="K8739" s="21"/>
      <c r="L8739" s="21"/>
      <c r="N8739" s="27"/>
      <c r="O8739" s="27"/>
      <c r="P8739" s="27"/>
      <c r="Q8739" s="27"/>
      <c r="R8739" s="27"/>
      <c r="S8739" s="22"/>
    </row>
    <row r="8740" spans="1:19" x14ac:dyDescent="0.45">
      <c r="A8740" s="14"/>
      <c r="K8740" s="14"/>
    </row>
    <row r="8741" spans="1:19" x14ac:dyDescent="0.45">
      <c r="A8741" s="32"/>
    </row>
    <row r="8742" spans="1:19" x14ac:dyDescent="0.45">
      <c r="A8742" s="32"/>
    </row>
    <row r="8743" spans="1:19" x14ac:dyDescent="0.45">
      <c r="A8743" s="32"/>
    </row>
    <row r="8744" spans="1:19" x14ac:dyDescent="0.45">
      <c r="A8744" s="32"/>
    </row>
    <row r="8745" spans="1:19" x14ac:dyDescent="0.45">
      <c r="A8745" s="32"/>
      <c r="B8745" s="50"/>
    </row>
    <row r="8746" spans="1:19" x14ac:dyDescent="0.45">
      <c r="A8746" s="32"/>
    </row>
    <row r="8747" spans="1:19" x14ac:dyDescent="0.45">
      <c r="A8747" s="32"/>
    </row>
    <row r="8748" spans="1:19" x14ac:dyDescent="0.45">
      <c r="A8748" s="32"/>
    </row>
    <row r="8749" spans="1:19" x14ac:dyDescent="0.45">
      <c r="A8749" s="32"/>
    </row>
    <row r="8750" spans="1:19" x14ac:dyDescent="0.45">
      <c r="A8750" s="32"/>
    </row>
    <row r="8751" spans="1:19" x14ac:dyDescent="0.45">
      <c r="A8751" s="32"/>
    </row>
    <row r="8752" spans="1:19" x14ac:dyDescent="0.45">
      <c r="A8752" s="32"/>
    </row>
    <row r="8753" spans="1:19" x14ac:dyDescent="0.45">
      <c r="A8753" s="32"/>
    </row>
    <row r="8754" spans="1:19" x14ac:dyDescent="0.45">
      <c r="A8754" s="32"/>
    </row>
    <row r="8755" spans="1:19" x14ac:dyDescent="0.45">
      <c r="A8755" s="32"/>
    </row>
    <row r="8756" spans="1:19" x14ac:dyDescent="0.45">
      <c r="A8756" s="32"/>
    </row>
    <row r="8757" spans="1:19" x14ac:dyDescent="0.45">
      <c r="A8757" s="32"/>
    </row>
    <row r="8758" spans="1:19" x14ac:dyDescent="0.45">
      <c r="A8758" s="32"/>
    </row>
    <row r="8759" spans="1:19" x14ac:dyDescent="0.45">
      <c r="A8759" s="32"/>
    </row>
    <row r="8760" spans="1:19" x14ac:dyDescent="0.45">
      <c r="A8760" s="32"/>
    </row>
    <row r="8761" spans="1:19" x14ac:dyDescent="0.45">
      <c r="A8761" s="32"/>
    </row>
    <row r="8762" spans="1:19" x14ac:dyDescent="0.45">
      <c r="N8762" s="57"/>
      <c r="O8762"/>
      <c r="P8762"/>
      <c r="Q8762"/>
      <c r="R8762"/>
    </row>
    <row r="8763" spans="1:19" ht="23.15" x14ac:dyDescent="0.6">
      <c r="A8763" s="21"/>
      <c r="B8763" s="21"/>
      <c r="C8763" s="21"/>
      <c r="D8763" s="21"/>
      <c r="E8763" s="21"/>
      <c r="F8763" s="21"/>
      <c r="G8763" s="21"/>
      <c r="H8763" s="22"/>
      <c r="I8763" s="22"/>
      <c r="J8763" s="22"/>
      <c r="K8763" s="21"/>
      <c r="L8763" s="21"/>
      <c r="N8763" s="27"/>
      <c r="O8763" s="27"/>
      <c r="P8763" s="27"/>
      <c r="Q8763" s="27"/>
      <c r="R8763" s="27"/>
      <c r="S8763" s="22"/>
    </row>
    <row r="8764" spans="1:19" x14ac:dyDescent="0.45">
      <c r="A8764" s="14"/>
      <c r="K8764" s="14"/>
    </row>
    <row r="8765" spans="1:19" x14ac:dyDescent="0.45">
      <c r="A8765" s="32"/>
    </row>
    <row r="8766" spans="1:19" x14ac:dyDescent="0.45">
      <c r="A8766" s="32"/>
    </row>
    <row r="8767" spans="1:19" x14ac:dyDescent="0.45">
      <c r="A8767" s="32"/>
    </row>
    <row r="8768" spans="1:19" x14ac:dyDescent="0.45">
      <c r="A8768" s="32"/>
    </row>
    <row r="8769" spans="1:2" x14ac:dyDescent="0.45">
      <c r="A8769" s="32"/>
      <c r="B8769" s="50"/>
    </row>
    <row r="8770" spans="1:2" x14ac:dyDescent="0.45">
      <c r="A8770" s="32"/>
    </row>
    <row r="8771" spans="1:2" x14ac:dyDescent="0.45">
      <c r="A8771" s="32"/>
    </row>
    <row r="8772" spans="1:2" x14ac:dyDescent="0.45">
      <c r="A8772" s="32"/>
    </row>
    <row r="8773" spans="1:2" x14ac:dyDescent="0.45">
      <c r="A8773" s="32"/>
    </row>
    <row r="8774" spans="1:2" x14ac:dyDescent="0.45">
      <c r="A8774" s="32"/>
    </row>
    <row r="8775" spans="1:2" x14ac:dyDescent="0.45">
      <c r="A8775" s="32"/>
    </row>
    <row r="8776" spans="1:2" x14ac:dyDescent="0.45">
      <c r="A8776" s="32"/>
    </row>
    <row r="8777" spans="1:2" x14ac:dyDescent="0.45">
      <c r="A8777" s="32"/>
    </row>
    <row r="8778" spans="1:2" x14ac:dyDescent="0.45">
      <c r="A8778" s="32"/>
    </row>
    <row r="8779" spans="1:2" x14ac:dyDescent="0.45">
      <c r="A8779" s="32"/>
    </row>
    <row r="8780" spans="1:2" x14ac:dyDescent="0.45">
      <c r="A8780" s="32"/>
    </row>
    <row r="8781" spans="1:2" x14ac:dyDescent="0.45">
      <c r="A8781" s="32"/>
    </row>
    <row r="8782" spans="1:2" x14ac:dyDescent="0.45">
      <c r="A8782" s="32"/>
    </row>
    <row r="8783" spans="1:2" x14ac:dyDescent="0.45">
      <c r="A8783" s="32"/>
    </row>
    <row r="8784" spans="1:2" x14ac:dyDescent="0.45">
      <c r="A8784" s="32"/>
    </row>
    <row r="8785" spans="1:19" x14ac:dyDescent="0.45">
      <c r="A8785" s="32"/>
    </row>
    <row r="8786" spans="1:19" x14ac:dyDescent="0.45">
      <c r="O8786"/>
      <c r="P8786"/>
      <c r="Q8786"/>
      <c r="R8786"/>
    </row>
    <row r="8787" spans="1:19" ht="23.15" x14ac:dyDescent="0.6">
      <c r="A8787" s="21"/>
      <c r="B8787" s="21"/>
      <c r="C8787" s="21"/>
      <c r="D8787" s="21"/>
      <c r="E8787" s="21"/>
      <c r="F8787" s="21"/>
      <c r="G8787" s="21"/>
      <c r="H8787" s="22"/>
      <c r="I8787" s="22"/>
      <c r="J8787" s="22"/>
      <c r="K8787" s="21"/>
      <c r="L8787" s="21"/>
      <c r="N8787" s="27"/>
      <c r="O8787" s="27"/>
      <c r="P8787" s="27"/>
      <c r="Q8787" s="27"/>
      <c r="R8787" s="27"/>
      <c r="S8787" s="22"/>
    </row>
    <row r="8788" spans="1:19" x14ac:dyDescent="0.45">
      <c r="A8788" s="14"/>
      <c r="K8788" s="14"/>
    </row>
    <row r="8789" spans="1:19" x14ac:dyDescent="0.45">
      <c r="A8789" s="32"/>
    </row>
    <row r="8790" spans="1:19" x14ac:dyDescent="0.45">
      <c r="A8790" s="32"/>
    </row>
    <row r="8791" spans="1:19" x14ac:dyDescent="0.45">
      <c r="A8791" s="32"/>
    </row>
    <row r="8792" spans="1:19" x14ac:dyDescent="0.45">
      <c r="A8792" s="32"/>
    </row>
    <row r="8793" spans="1:19" x14ac:dyDescent="0.45">
      <c r="A8793" s="32"/>
      <c r="B8793" s="50"/>
    </row>
    <row r="8794" spans="1:19" x14ac:dyDescent="0.45">
      <c r="A8794" s="32"/>
    </row>
    <row r="8795" spans="1:19" x14ac:dyDescent="0.45">
      <c r="A8795" s="32"/>
    </row>
    <row r="8796" spans="1:19" x14ac:dyDescent="0.45">
      <c r="A8796" s="32"/>
    </row>
    <row r="8797" spans="1:19" x14ac:dyDescent="0.45">
      <c r="A8797" s="32"/>
    </row>
    <row r="8798" spans="1:19" x14ac:dyDescent="0.45">
      <c r="A8798" s="32"/>
    </row>
    <row r="8799" spans="1:19" x14ac:dyDescent="0.45">
      <c r="A8799" s="32"/>
    </row>
    <row r="8800" spans="1:19" x14ac:dyDescent="0.45">
      <c r="A8800" s="32"/>
    </row>
    <row r="8801" spans="1:19" x14ac:dyDescent="0.45">
      <c r="A8801" s="32"/>
    </row>
    <row r="8802" spans="1:19" x14ac:dyDescent="0.45">
      <c r="A8802" s="32"/>
    </row>
    <row r="8803" spans="1:19" x14ac:dyDescent="0.45">
      <c r="A8803" s="32"/>
    </row>
    <row r="8804" spans="1:19" x14ac:dyDescent="0.45">
      <c r="A8804" s="32"/>
    </row>
    <row r="8805" spans="1:19" x14ac:dyDescent="0.45">
      <c r="A8805" s="32"/>
    </row>
    <row r="8806" spans="1:19" x14ac:dyDescent="0.45">
      <c r="A8806" s="32"/>
    </row>
    <row r="8807" spans="1:19" x14ac:dyDescent="0.45">
      <c r="A8807" s="32"/>
    </row>
    <row r="8808" spans="1:19" x14ac:dyDescent="0.45">
      <c r="A8808" s="32"/>
    </row>
    <row r="8809" spans="1:19" x14ac:dyDescent="0.45">
      <c r="A8809" s="32"/>
    </row>
    <row r="8810" spans="1:19" x14ac:dyDescent="0.45">
      <c r="O8810"/>
      <c r="P8810"/>
      <c r="Q8810"/>
      <c r="R8810"/>
    </row>
    <row r="8811" spans="1:19" ht="23.15" x14ac:dyDescent="0.6">
      <c r="A8811" s="21"/>
      <c r="B8811" s="21"/>
      <c r="C8811" s="21"/>
      <c r="D8811" s="21"/>
      <c r="E8811" s="21"/>
      <c r="F8811" s="21"/>
      <c r="G8811" s="21"/>
      <c r="H8811" s="22"/>
      <c r="I8811" s="22"/>
      <c r="J8811" s="22"/>
      <c r="K8811" s="21"/>
      <c r="L8811" s="21"/>
      <c r="N8811" s="27"/>
      <c r="O8811" s="27"/>
      <c r="P8811" s="27"/>
      <c r="Q8811" s="27"/>
      <c r="R8811" s="27"/>
      <c r="S8811" s="22"/>
    </row>
    <row r="8812" spans="1:19" x14ac:dyDescent="0.45">
      <c r="A8812" s="14"/>
      <c r="K8812" s="14"/>
    </row>
    <row r="8813" spans="1:19" x14ac:dyDescent="0.45">
      <c r="A8813" s="32"/>
    </row>
    <row r="8814" spans="1:19" x14ac:dyDescent="0.45">
      <c r="A8814" s="32"/>
    </row>
    <row r="8815" spans="1:19" x14ac:dyDescent="0.45">
      <c r="A8815" s="32"/>
    </row>
    <row r="8816" spans="1:19" x14ac:dyDescent="0.45">
      <c r="A8816" s="32"/>
    </row>
    <row r="8817" spans="1:2" x14ac:dyDescent="0.45">
      <c r="A8817" s="32"/>
      <c r="B8817" s="50"/>
    </row>
    <row r="8818" spans="1:2" x14ac:dyDescent="0.45">
      <c r="A8818" s="32"/>
    </row>
    <row r="8819" spans="1:2" x14ac:dyDescent="0.45">
      <c r="A8819" s="32"/>
    </row>
    <row r="8820" spans="1:2" x14ac:dyDescent="0.45">
      <c r="A8820" s="32"/>
    </row>
    <row r="8821" spans="1:2" x14ac:dyDescent="0.45">
      <c r="A8821" s="32"/>
    </row>
    <row r="8822" spans="1:2" x14ac:dyDescent="0.45">
      <c r="A8822" s="32"/>
    </row>
    <row r="8823" spans="1:2" x14ac:dyDescent="0.45">
      <c r="A8823" s="32"/>
    </row>
    <row r="8824" spans="1:2" x14ac:dyDescent="0.45">
      <c r="A8824" s="32"/>
    </row>
    <row r="8825" spans="1:2" x14ac:dyDescent="0.45">
      <c r="A8825" s="32"/>
    </row>
    <row r="8826" spans="1:2" x14ac:dyDescent="0.45">
      <c r="A8826" s="32"/>
    </row>
    <row r="8827" spans="1:2" x14ac:dyDescent="0.45">
      <c r="A8827" s="32"/>
    </row>
    <row r="8828" spans="1:2" x14ac:dyDescent="0.45">
      <c r="A8828" s="32"/>
    </row>
    <row r="8829" spans="1:2" x14ac:dyDescent="0.45">
      <c r="A8829" s="32"/>
    </row>
    <row r="8830" spans="1:2" x14ac:dyDescent="0.45">
      <c r="A8830" s="32"/>
    </row>
    <row r="8831" spans="1:2" x14ac:dyDescent="0.45">
      <c r="A8831" s="32"/>
    </row>
    <row r="8832" spans="1:2" x14ac:dyDescent="0.45">
      <c r="A8832" s="32"/>
    </row>
    <row r="8833" spans="1:19" x14ac:dyDescent="0.45">
      <c r="A8833" s="32"/>
    </row>
    <row r="8834" spans="1:19" x14ac:dyDescent="0.45">
      <c r="O8834"/>
      <c r="P8834"/>
      <c r="Q8834"/>
      <c r="R8834"/>
    </row>
    <row r="8835" spans="1:19" ht="23.15" x14ac:dyDescent="0.6">
      <c r="A8835" s="21"/>
      <c r="B8835" s="21"/>
      <c r="C8835" s="21"/>
      <c r="D8835" s="21"/>
      <c r="E8835" s="21"/>
      <c r="F8835" s="21"/>
      <c r="G8835" s="21"/>
      <c r="H8835" s="22"/>
      <c r="I8835" s="22"/>
      <c r="J8835" s="22"/>
      <c r="K8835" s="21"/>
      <c r="L8835" s="21"/>
      <c r="N8835" s="27"/>
      <c r="O8835" s="27"/>
      <c r="P8835" s="27"/>
      <c r="Q8835" s="27"/>
      <c r="R8835" s="27"/>
      <c r="S8835" s="22"/>
    </row>
    <row r="8836" spans="1:19" x14ac:dyDescent="0.45">
      <c r="A8836" s="14"/>
      <c r="K8836" s="14"/>
    </row>
    <row r="8837" spans="1:19" x14ac:dyDescent="0.45">
      <c r="A8837" s="32"/>
    </row>
    <row r="8838" spans="1:19" x14ac:dyDescent="0.45">
      <c r="A8838" s="32"/>
    </row>
    <row r="8839" spans="1:19" x14ac:dyDescent="0.45">
      <c r="A8839" s="32"/>
    </row>
    <row r="8840" spans="1:19" x14ac:dyDescent="0.45">
      <c r="A8840" s="32"/>
    </row>
    <row r="8841" spans="1:19" x14ac:dyDescent="0.45">
      <c r="A8841" s="32"/>
      <c r="B8841" s="50"/>
    </row>
    <row r="8842" spans="1:19" x14ac:dyDescent="0.45">
      <c r="A8842" s="32"/>
    </row>
    <row r="8843" spans="1:19" x14ac:dyDescent="0.45">
      <c r="A8843" s="32"/>
    </row>
    <row r="8844" spans="1:19" x14ac:dyDescent="0.45">
      <c r="A8844" s="32"/>
    </row>
    <row r="8845" spans="1:19" x14ac:dyDescent="0.45">
      <c r="A8845" s="32"/>
    </row>
    <row r="8846" spans="1:19" x14ac:dyDescent="0.45">
      <c r="A8846" s="32"/>
    </row>
    <row r="8847" spans="1:19" x14ac:dyDescent="0.45">
      <c r="A8847" s="32"/>
    </row>
    <row r="8848" spans="1:19" x14ac:dyDescent="0.45">
      <c r="A8848" s="32"/>
    </row>
    <row r="8849" spans="1:19" x14ac:dyDescent="0.45">
      <c r="A8849" s="32"/>
    </row>
    <row r="8850" spans="1:19" x14ac:dyDescent="0.45">
      <c r="A8850" s="32"/>
    </row>
    <row r="8851" spans="1:19" x14ac:dyDescent="0.45">
      <c r="A8851" s="32"/>
    </row>
    <row r="8852" spans="1:19" x14ac:dyDescent="0.45">
      <c r="A8852" s="32"/>
    </row>
    <row r="8853" spans="1:19" x14ac:dyDescent="0.45">
      <c r="A8853" s="32"/>
    </row>
    <row r="8854" spans="1:19" x14ac:dyDescent="0.45">
      <c r="A8854" s="32"/>
    </row>
    <row r="8855" spans="1:19" x14ac:dyDescent="0.45">
      <c r="A8855" s="32"/>
    </row>
    <row r="8856" spans="1:19" x14ac:dyDescent="0.45">
      <c r="A8856" s="32"/>
    </row>
    <row r="8857" spans="1:19" x14ac:dyDescent="0.45">
      <c r="A8857" s="32"/>
    </row>
    <row r="8858" spans="1:19" x14ac:dyDescent="0.45">
      <c r="O8858"/>
      <c r="P8858"/>
      <c r="Q8858"/>
      <c r="R8858"/>
    </row>
    <row r="8859" spans="1:19" ht="23.15" x14ac:dyDescent="0.6">
      <c r="A8859" s="21"/>
      <c r="B8859" s="21"/>
      <c r="C8859" s="21"/>
      <c r="D8859" s="21"/>
      <c r="E8859" s="21"/>
      <c r="F8859" s="21"/>
      <c r="G8859" s="21"/>
      <c r="H8859" s="22"/>
      <c r="I8859" s="22"/>
      <c r="J8859" s="22"/>
      <c r="K8859" s="21"/>
      <c r="L8859" s="21"/>
      <c r="N8859" s="27"/>
      <c r="O8859" s="27"/>
      <c r="P8859" s="27"/>
      <c r="Q8859" s="27"/>
      <c r="R8859" s="27"/>
      <c r="S8859" s="22"/>
    </row>
    <row r="8860" spans="1:19" x14ac:dyDescent="0.45">
      <c r="A8860" s="14"/>
      <c r="K8860" s="14"/>
    </row>
    <row r="8861" spans="1:19" x14ac:dyDescent="0.45">
      <c r="A8861" s="32"/>
    </row>
    <row r="8862" spans="1:19" x14ac:dyDescent="0.45">
      <c r="A8862" s="32"/>
    </row>
    <row r="8863" spans="1:19" x14ac:dyDescent="0.45">
      <c r="A8863" s="32"/>
    </row>
    <row r="8864" spans="1:19" x14ac:dyDescent="0.45">
      <c r="A8864" s="32"/>
    </row>
    <row r="8865" spans="1:2" x14ac:dyDescent="0.45">
      <c r="A8865" s="32"/>
      <c r="B8865" s="50"/>
    </row>
    <row r="8866" spans="1:2" x14ac:dyDescent="0.45">
      <c r="A8866" s="32"/>
    </row>
    <row r="8867" spans="1:2" x14ac:dyDescent="0.45">
      <c r="A8867" s="32"/>
    </row>
    <row r="8868" spans="1:2" x14ac:dyDescent="0.45">
      <c r="A8868" s="32"/>
    </row>
    <row r="8869" spans="1:2" x14ac:dyDescent="0.45">
      <c r="A8869" s="32"/>
    </row>
    <row r="8870" spans="1:2" x14ac:dyDescent="0.45">
      <c r="A8870" s="32"/>
    </row>
    <row r="8871" spans="1:2" x14ac:dyDescent="0.45">
      <c r="A8871" s="32"/>
    </row>
    <row r="8872" spans="1:2" x14ac:dyDescent="0.45">
      <c r="A8872" s="32"/>
    </row>
    <row r="8873" spans="1:2" x14ac:dyDescent="0.45">
      <c r="A8873" s="32"/>
    </row>
    <row r="8874" spans="1:2" x14ac:dyDescent="0.45">
      <c r="A8874" s="32"/>
    </row>
    <row r="8875" spans="1:2" x14ac:dyDescent="0.45">
      <c r="A8875" s="32"/>
    </row>
    <row r="8876" spans="1:2" x14ac:dyDescent="0.45">
      <c r="A8876" s="32"/>
    </row>
    <row r="8877" spans="1:2" x14ac:dyDescent="0.45">
      <c r="A8877" s="32"/>
    </row>
    <row r="8878" spans="1:2" x14ac:dyDescent="0.45">
      <c r="A8878" s="32"/>
    </row>
    <row r="8879" spans="1:2" x14ac:dyDescent="0.45">
      <c r="A8879" s="32"/>
    </row>
    <row r="8880" spans="1:2" x14ac:dyDescent="0.45">
      <c r="A8880" s="32"/>
    </row>
    <row r="8881" spans="1:19" x14ac:dyDescent="0.45">
      <c r="A8881" s="32"/>
    </row>
    <row r="8882" spans="1:19" x14ac:dyDescent="0.45">
      <c r="N8882" s="57"/>
      <c r="O8882"/>
      <c r="P8882"/>
      <c r="Q8882"/>
      <c r="R8882"/>
    </row>
    <row r="8883" spans="1:19" ht="23.15" x14ac:dyDescent="0.6">
      <c r="A8883" s="21"/>
      <c r="B8883" s="21"/>
      <c r="C8883" s="21"/>
      <c r="D8883" s="21"/>
      <c r="E8883" s="21"/>
      <c r="F8883" s="21"/>
      <c r="G8883" s="21"/>
      <c r="H8883" s="22"/>
      <c r="I8883" s="22"/>
      <c r="J8883" s="22"/>
      <c r="K8883" s="21"/>
      <c r="L8883" s="21"/>
      <c r="N8883" s="27"/>
      <c r="O8883" s="27"/>
      <c r="P8883" s="27"/>
      <c r="Q8883" s="27"/>
      <c r="R8883" s="27"/>
      <c r="S8883" s="22"/>
    </row>
    <row r="8884" spans="1:19" x14ac:dyDescent="0.45">
      <c r="A8884" s="14"/>
      <c r="K8884" s="14"/>
    </row>
    <row r="8885" spans="1:19" x14ac:dyDescent="0.45">
      <c r="A8885" s="32"/>
    </row>
    <row r="8886" spans="1:19" x14ac:dyDescent="0.45">
      <c r="A8886" s="32"/>
    </row>
    <row r="8887" spans="1:19" x14ac:dyDescent="0.45">
      <c r="A8887" s="32"/>
    </row>
    <row r="8888" spans="1:19" x14ac:dyDescent="0.45">
      <c r="A8888" s="32"/>
    </row>
    <row r="8889" spans="1:19" x14ac:dyDescent="0.45">
      <c r="A8889" s="32"/>
      <c r="B8889" s="50"/>
    </row>
    <row r="8890" spans="1:19" x14ac:dyDescent="0.45">
      <c r="A8890" s="32"/>
    </row>
    <row r="8891" spans="1:19" x14ac:dyDescent="0.45">
      <c r="A8891" s="32"/>
    </row>
    <row r="8892" spans="1:19" x14ac:dyDescent="0.45">
      <c r="A8892" s="32"/>
    </row>
    <row r="8893" spans="1:19" x14ac:dyDescent="0.45">
      <c r="A8893" s="32"/>
    </row>
    <row r="8894" spans="1:19" x14ac:dyDescent="0.45">
      <c r="A8894" s="32"/>
    </row>
    <row r="8895" spans="1:19" x14ac:dyDescent="0.45">
      <c r="A8895" s="32"/>
    </row>
    <row r="8896" spans="1:19" x14ac:dyDescent="0.45">
      <c r="A8896" s="32"/>
    </row>
    <row r="8897" spans="1:19" x14ac:dyDescent="0.45">
      <c r="A8897" s="32"/>
    </row>
    <row r="8898" spans="1:19" x14ac:dyDescent="0.45">
      <c r="A8898" s="32"/>
    </row>
    <row r="8899" spans="1:19" x14ac:dyDescent="0.45">
      <c r="A8899" s="32"/>
    </row>
    <row r="8900" spans="1:19" x14ac:dyDescent="0.45">
      <c r="A8900" s="32"/>
    </row>
    <row r="8901" spans="1:19" x14ac:dyDescent="0.45">
      <c r="A8901" s="32"/>
    </row>
    <row r="8902" spans="1:19" x14ac:dyDescent="0.45">
      <c r="A8902" s="32"/>
    </row>
    <row r="8903" spans="1:19" x14ac:dyDescent="0.45">
      <c r="A8903" s="32"/>
    </row>
    <row r="8904" spans="1:19" x14ac:dyDescent="0.45">
      <c r="A8904" s="32"/>
    </row>
    <row r="8905" spans="1:19" x14ac:dyDescent="0.45">
      <c r="A8905" s="32"/>
    </row>
    <row r="8906" spans="1:19" x14ac:dyDescent="0.45">
      <c r="O8906"/>
      <c r="P8906"/>
      <c r="Q8906"/>
      <c r="R8906"/>
    </row>
    <row r="8907" spans="1:19" ht="23.15" x14ac:dyDescent="0.6">
      <c r="A8907" s="21"/>
      <c r="B8907" s="21"/>
      <c r="C8907" s="21"/>
      <c r="D8907" s="21"/>
      <c r="E8907" s="21"/>
      <c r="F8907" s="21"/>
      <c r="G8907" s="21"/>
      <c r="H8907" s="22"/>
      <c r="I8907" s="22"/>
      <c r="J8907" s="22"/>
      <c r="K8907" s="21"/>
      <c r="L8907" s="21"/>
      <c r="N8907" s="27"/>
      <c r="O8907" s="27"/>
      <c r="P8907" s="27"/>
      <c r="Q8907" s="27"/>
      <c r="R8907" s="27"/>
      <c r="S8907" s="22"/>
    </row>
    <row r="8908" spans="1:19" x14ac:dyDescent="0.45">
      <c r="A8908" s="14"/>
      <c r="K8908" s="14"/>
    </row>
    <row r="8909" spans="1:19" x14ac:dyDescent="0.45">
      <c r="A8909" s="32"/>
    </row>
    <row r="8910" spans="1:19" x14ac:dyDescent="0.45">
      <c r="A8910" s="32"/>
    </row>
    <row r="8911" spans="1:19" x14ac:dyDescent="0.45">
      <c r="A8911" s="32"/>
    </row>
    <row r="8912" spans="1:19" x14ac:dyDescent="0.45">
      <c r="A8912" s="32"/>
    </row>
    <row r="8913" spans="1:2" x14ac:dyDescent="0.45">
      <c r="A8913" s="32"/>
      <c r="B8913" s="50"/>
    </row>
    <row r="8914" spans="1:2" x14ac:dyDescent="0.45">
      <c r="A8914" s="32"/>
    </row>
    <row r="8915" spans="1:2" x14ac:dyDescent="0.45">
      <c r="A8915" s="32"/>
    </row>
    <row r="8916" spans="1:2" x14ac:dyDescent="0.45">
      <c r="A8916" s="32"/>
    </row>
    <row r="8917" spans="1:2" x14ac:dyDescent="0.45">
      <c r="A8917" s="32"/>
    </row>
    <row r="8918" spans="1:2" x14ac:dyDescent="0.45">
      <c r="A8918" s="32"/>
    </row>
    <row r="8919" spans="1:2" x14ac:dyDescent="0.45">
      <c r="A8919" s="32"/>
    </row>
    <row r="8920" spans="1:2" x14ac:dyDescent="0.45">
      <c r="A8920" s="32"/>
    </row>
    <row r="8921" spans="1:2" x14ac:dyDescent="0.45">
      <c r="A8921" s="32"/>
    </row>
    <row r="8922" spans="1:2" x14ac:dyDescent="0.45">
      <c r="A8922" s="32"/>
    </row>
    <row r="8923" spans="1:2" x14ac:dyDescent="0.45">
      <c r="A8923" s="32"/>
    </row>
    <row r="8924" spans="1:2" x14ac:dyDescent="0.45">
      <c r="A8924" s="32"/>
    </row>
    <row r="8925" spans="1:2" x14ac:dyDescent="0.45">
      <c r="A8925" s="32"/>
    </row>
    <row r="8926" spans="1:2" x14ac:dyDescent="0.45">
      <c r="A8926" s="32"/>
    </row>
    <row r="8927" spans="1:2" x14ac:dyDescent="0.45">
      <c r="A8927" s="32"/>
    </row>
    <row r="8928" spans="1:2" x14ac:dyDescent="0.45">
      <c r="A8928" s="32"/>
    </row>
    <row r="8929" spans="1:19" x14ac:dyDescent="0.45">
      <c r="A8929" s="32"/>
    </row>
    <row r="8930" spans="1:19" x14ac:dyDescent="0.45">
      <c r="O8930"/>
      <c r="P8930"/>
      <c r="Q8930"/>
      <c r="R8930"/>
    </row>
    <row r="8931" spans="1:19" ht="23.15" x14ac:dyDescent="0.6">
      <c r="A8931" s="21"/>
      <c r="B8931" s="21"/>
      <c r="C8931" s="21"/>
      <c r="D8931" s="21"/>
      <c r="E8931" s="21"/>
      <c r="F8931" s="21"/>
      <c r="G8931" s="21"/>
      <c r="H8931" s="22"/>
      <c r="I8931" s="22"/>
      <c r="J8931" s="22"/>
      <c r="K8931" s="21"/>
      <c r="L8931" s="21"/>
      <c r="N8931" s="27"/>
      <c r="O8931" s="27"/>
      <c r="P8931" s="27"/>
      <c r="Q8931" s="27"/>
      <c r="R8931" s="27"/>
      <c r="S8931" s="22"/>
    </row>
    <row r="8932" spans="1:19" x14ac:dyDescent="0.45">
      <c r="A8932" s="14"/>
      <c r="K8932" s="14"/>
    </row>
    <row r="8933" spans="1:19" x14ac:dyDescent="0.45">
      <c r="A8933" s="32"/>
    </row>
    <row r="8934" spans="1:19" x14ac:dyDescent="0.45">
      <c r="A8934" s="32"/>
    </row>
    <row r="8935" spans="1:19" x14ac:dyDescent="0.45">
      <c r="A8935" s="32"/>
    </row>
    <row r="8936" spans="1:19" x14ac:dyDescent="0.45">
      <c r="A8936" s="32"/>
    </row>
    <row r="8937" spans="1:19" x14ac:dyDescent="0.45">
      <c r="A8937" s="32"/>
      <c r="B8937" s="50"/>
    </row>
    <row r="8938" spans="1:19" x14ac:dyDescent="0.45">
      <c r="A8938" s="32"/>
    </row>
    <row r="8939" spans="1:19" x14ac:dyDescent="0.45">
      <c r="A8939" s="32"/>
    </row>
    <row r="8940" spans="1:19" x14ac:dyDescent="0.45">
      <c r="A8940" s="32"/>
    </row>
    <row r="8941" spans="1:19" x14ac:dyDescent="0.45">
      <c r="A8941" s="32"/>
    </row>
    <row r="8942" spans="1:19" x14ac:dyDescent="0.45">
      <c r="A8942" s="32"/>
    </row>
    <row r="8943" spans="1:19" x14ac:dyDescent="0.45">
      <c r="A8943" s="32"/>
    </row>
    <row r="8944" spans="1:19" x14ac:dyDescent="0.45">
      <c r="A8944" s="32"/>
    </row>
    <row r="8945" spans="1:19" x14ac:dyDescent="0.45">
      <c r="A8945" s="32"/>
    </row>
    <row r="8946" spans="1:19" x14ac:dyDescent="0.45">
      <c r="A8946" s="32"/>
    </row>
    <row r="8947" spans="1:19" x14ac:dyDescent="0.45">
      <c r="A8947" s="32"/>
    </row>
    <row r="8948" spans="1:19" x14ac:dyDescent="0.45">
      <c r="A8948" s="32"/>
    </row>
    <row r="8949" spans="1:19" x14ac:dyDescent="0.45">
      <c r="A8949" s="32"/>
    </row>
    <row r="8950" spans="1:19" x14ac:dyDescent="0.45">
      <c r="A8950" s="32"/>
    </row>
    <row r="8951" spans="1:19" x14ac:dyDescent="0.45">
      <c r="A8951" s="32"/>
    </row>
    <row r="8952" spans="1:19" x14ac:dyDescent="0.45">
      <c r="A8952" s="32"/>
    </row>
    <row r="8953" spans="1:19" x14ac:dyDescent="0.45">
      <c r="A8953" s="32"/>
    </row>
    <row r="8954" spans="1:19" x14ac:dyDescent="0.45">
      <c r="O8954"/>
      <c r="P8954"/>
      <c r="Q8954"/>
      <c r="R8954"/>
    </row>
    <row r="8955" spans="1:19" ht="23.15" x14ac:dyDescent="0.6">
      <c r="A8955" s="21"/>
      <c r="B8955" s="21"/>
      <c r="C8955" s="21"/>
      <c r="D8955" s="21"/>
      <c r="E8955" s="21"/>
      <c r="F8955" s="21"/>
      <c r="G8955" s="21"/>
      <c r="H8955" s="22"/>
      <c r="I8955" s="22"/>
      <c r="J8955" s="22"/>
      <c r="K8955" s="21"/>
      <c r="L8955" s="21"/>
      <c r="N8955" s="27"/>
      <c r="O8955" s="27"/>
      <c r="P8955" s="27"/>
      <c r="Q8955" s="27"/>
      <c r="R8955" s="27"/>
      <c r="S8955" s="22"/>
    </row>
    <row r="8956" spans="1:19" x14ac:dyDescent="0.45">
      <c r="A8956" s="14"/>
      <c r="K8956" s="14"/>
    </row>
    <row r="8957" spans="1:19" x14ac:dyDescent="0.45">
      <c r="A8957" s="32"/>
    </row>
    <row r="8958" spans="1:19" x14ac:dyDescent="0.45">
      <c r="A8958" s="32"/>
    </row>
    <row r="8959" spans="1:19" x14ac:dyDescent="0.45">
      <c r="A8959" s="32"/>
    </row>
    <row r="8960" spans="1:19" x14ac:dyDescent="0.45">
      <c r="A8960" s="32"/>
    </row>
    <row r="8961" spans="1:2" x14ac:dyDescent="0.45">
      <c r="A8961" s="32"/>
      <c r="B8961" s="50"/>
    </row>
    <row r="8962" spans="1:2" x14ac:dyDescent="0.45">
      <c r="A8962" s="32"/>
    </row>
    <row r="8963" spans="1:2" x14ac:dyDescent="0.45">
      <c r="A8963" s="32"/>
    </row>
    <row r="8964" spans="1:2" x14ac:dyDescent="0.45">
      <c r="A8964" s="32"/>
    </row>
    <row r="8965" spans="1:2" x14ac:dyDescent="0.45">
      <c r="A8965" s="32"/>
    </row>
    <row r="8966" spans="1:2" x14ac:dyDescent="0.45">
      <c r="A8966" s="32"/>
    </row>
    <row r="8967" spans="1:2" x14ac:dyDescent="0.45">
      <c r="A8967" s="32"/>
    </row>
    <row r="8968" spans="1:2" x14ac:dyDescent="0.45">
      <c r="A8968" s="32"/>
    </row>
    <row r="8969" spans="1:2" x14ac:dyDescent="0.45">
      <c r="A8969" s="32"/>
    </row>
    <row r="8970" spans="1:2" x14ac:dyDescent="0.45">
      <c r="A8970" s="32"/>
    </row>
    <row r="8971" spans="1:2" x14ac:dyDescent="0.45">
      <c r="A8971" s="32"/>
    </row>
    <row r="8972" spans="1:2" x14ac:dyDescent="0.45">
      <c r="A8972" s="32"/>
    </row>
    <row r="8973" spans="1:2" x14ac:dyDescent="0.45">
      <c r="A8973" s="32"/>
    </row>
    <row r="8974" spans="1:2" x14ac:dyDescent="0.45">
      <c r="A8974" s="32"/>
    </row>
    <row r="8975" spans="1:2" x14ac:dyDescent="0.45">
      <c r="A8975" s="32"/>
    </row>
    <row r="8976" spans="1:2" x14ac:dyDescent="0.45">
      <c r="A8976" s="32"/>
    </row>
    <row r="8977" spans="1:19" x14ac:dyDescent="0.45">
      <c r="A8977" s="32"/>
    </row>
    <row r="8978" spans="1:19" x14ac:dyDescent="0.45">
      <c r="O8978"/>
      <c r="P8978"/>
      <c r="Q8978"/>
      <c r="R8978"/>
    </row>
    <row r="8979" spans="1:19" ht="23.15" x14ac:dyDescent="0.6">
      <c r="A8979" s="21"/>
      <c r="B8979" s="21"/>
      <c r="C8979" s="21"/>
      <c r="D8979" s="21"/>
      <c r="E8979" s="21"/>
      <c r="F8979" s="21"/>
      <c r="G8979" s="21"/>
      <c r="H8979" s="22"/>
      <c r="I8979" s="22"/>
      <c r="J8979" s="22"/>
      <c r="K8979" s="21"/>
      <c r="L8979" s="21"/>
      <c r="N8979" s="27"/>
      <c r="O8979" s="27"/>
      <c r="P8979" s="27"/>
      <c r="Q8979" s="27"/>
      <c r="R8979" s="27"/>
      <c r="S8979" s="22"/>
    </row>
    <row r="8980" spans="1:19" x14ac:dyDescent="0.45">
      <c r="A8980" s="14"/>
      <c r="K8980" s="14"/>
    </row>
    <row r="8981" spans="1:19" x14ac:dyDescent="0.45">
      <c r="A8981" s="32"/>
    </row>
    <row r="8982" spans="1:19" x14ac:dyDescent="0.45">
      <c r="A8982" s="32"/>
    </row>
    <row r="8983" spans="1:19" x14ac:dyDescent="0.45">
      <c r="A8983" s="32"/>
    </row>
    <row r="8984" spans="1:19" x14ac:dyDescent="0.45">
      <c r="A8984" s="32"/>
    </row>
    <row r="8985" spans="1:19" x14ac:dyDescent="0.45">
      <c r="A8985" s="32"/>
      <c r="B8985" s="50"/>
    </row>
    <row r="8986" spans="1:19" x14ac:dyDescent="0.45">
      <c r="A8986" s="32"/>
    </row>
    <row r="8987" spans="1:19" x14ac:dyDescent="0.45">
      <c r="A8987" s="32"/>
    </row>
    <row r="8988" spans="1:19" x14ac:dyDescent="0.45">
      <c r="A8988" s="32"/>
    </row>
    <row r="8989" spans="1:19" x14ac:dyDescent="0.45">
      <c r="A8989" s="32"/>
    </row>
    <row r="8990" spans="1:19" x14ac:dyDescent="0.45">
      <c r="A8990" s="32"/>
    </row>
    <row r="8991" spans="1:19" x14ac:dyDescent="0.45">
      <c r="A8991" s="32"/>
    </row>
    <row r="8992" spans="1:19" x14ac:dyDescent="0.45">
      <c r="A8992" s="32"/>
    </row>
    <row r="8993" spans="1:19" x14ac:dyDescent="0.45">
      <c r="A8993" s="32"/>
    </row>
    <row r="8994" spans="1:19" x14ac:dyDescent="0.45">
      <c r="A8994" s="32"/>
    </row>
    <row r="8995" spans="1:19" x14ac:dyDescent="0.45">
      <c r="A8995" s="32"/>
    </row>
    <row r="8996" spans="1:19" x14ac:dyDescent="0.45">
      <c r="A8996" s="32"/>
    </row>
    <row r="8997" spans="1:19" x14ac:dyDescent="0.45">
      <c r="A8997" s="32"/>
    </row>
    <row r="8998" spans="1:19" x14ac:dyDescent="0.45">
      <c r="A8998" s="32"/>
    </row>
    <row r="8999" spans="1:19" x14ac:dyDescent="0.45">
      <c r="A8999" s="32"/>
    </row>
    <row r="9000" spans="1:19" x14ac:dyDescent="0.45">
      <c r="A9000" s="32"/>
    </row>
    <row r="9001" spans="1:19" x14ac:dyDescent="0.45">
      <c r="A9001" s="32"/>
    </row>
    <row r="9002" spans="1:19" x14ac:dyDescent="0.45">
      <c r="N9002" s="57"/>
      <c r="O9002"/>
      <c r="P9002"/>
      <c r="Q9002"/>
      <c r="R9002"/>
    </row>
    <row r="9003" spans="1:19" ht="23.15" x14ac:dyDescent="0.6">
      <c r="A9003" s="21"/>
      <c r="B9003" s="21"/>
      <c r="C9003" s="21"/>
      <c r="D9003" s="21"/>
      <c r="E9003" s="21"/>
      <c r="F9003" s="21"/>
      <c r="G9003" s="21"/>
      <c r="H9003" s="22"/>
      <c r="I9003" s="22"/>
      <c r="J9003" s="22"/>
      <c r="K9003" s="21"/>
      <c r="L9003" s="21"/>
      <c r="N9003" s="27"/>
      <c r="O9003" s="27"/>
      <c r="P9003" s="27"/>
      <c r="Q9003" s="27"/>
      <c r="R9003" s="27"/>
      <c r="S9003" s="22"/>
    </row>
    <row r="9004" spans="1:19" x14ac:dyDescent="0.45">
      <c r="A9004" s="14"/>
      <c r="K9004" s="14"/>
    </row>
    <row r="9005" spans="1:19" x14ac:dyDescent="0.45">
      <c r="A9005" s="32"/>
    </row>
    <row r="9006" spans="1:19" x14ac:dyDescent="0.45">
      <c r="A9006" s="32"/>
    </row>
    <row r="9007" spans="1:19" x14ac:dyDescent="0.45">
      <c r="A9007" s="32"/>
    </row>
    <row r="9008" spans="1:19" x14ac:dyDescent="0.45">
      <c r="A9008" s="32"/>
    </row>
    <row r="9009" spans="1:2" x14ac:dyDescent="0.45">
      <c r="A9009" s="32"/>
      <c r="B9009" s="50"/>
    </row>
    <row r="9010" spans="1:2" x14ac:dyDescent="0.45">
      <c r="A9010" s="32"/>
    </row>
    <row r="9011" spans="1:2" x14ac:dyDescent="0.45">
      <c r="A9011" s="32"/>
    </row>
    <row r="9012" spans="1:2" x14ac:dyDescent="0.45">
      <c r="A9012" s="32"/>
    </row>
    <row r="9013" spans="1:2" x14ac:dyDescent="0.45">
      <c r="A9013" s="32"/>
    </row>
    <row r="9014" spans="1:2" x14ac:dyDescent="0.45">
      <c r="A9014" s="32"/>
    </row>
    <row r="9015" spans="1:2" x14ac:dyDescent="0.45">
      <c r="A9015" s="32"/>
    </row>
    <row r="9016" spans="1:2" x14ac:dyDescent="0.45">
      <c r="A9016" s="32"/>
    </row>
    <row r="9017" spans="1:2" x14ac:dyDescent="0.45">
      <c r="A9017" s="32"/>
    </row>
    <row r="9018" spans="1:2" x14ac:dyDescent="0.45">
      <c r="A9018" s="32"/>
    </row>
    <row r="9019" spans="1:2" x14ac:dyDescent="0.45">
      <c r="A9019" s="32"/>
    </row>
    <row r="9020" spans="1:2" x14ac:dyDescent="0.45">
      <c r="A9020" s="32"/>
    </row>
    <row r="9021" spans="1:2" x14ac:dyDescent="0.45">
      <c r="A9021" s="32"/>
    </row>
    <row r="9022" spans="1:2" x14ac:dyDescent="0.45">
      <c r="A9022" s="32"/>
    </row>
    <row r="9023" spans="1:2" x14ac:dyDescent="0.45">
      <c r="A9023" s="32"/>
    </row>
    <row r="9024" spans="1:2" x14ac:dyDescent="0.45">
      <c r="A9024" s="32"/>
    </row>
    <row r="9025" spans="1:19" x14ac:dyDescent="0.45">
      <c r="A9025" s="32"/>
    </row>
    <row r="9026" spans="1:19" x14ac:dyDescent="0.45">
      <c r="O9026"/>
      <c r="P9026"/>
      <c r="Q9026"/>
      <c r="R9026"/>
    </row>
    <row r="9027" spans="1:19" ht="23.15" x14ac:dyDescent="0.6">
      <c r="A9027" s="21"/>
      <c r="B9027" s="21"/>
      <c r="C9027" s="21"/>
      <c r="D9027" s="21"/>
      <c r="E9027" s="21"/>
      <c r="F9027" s="21"/>
      <c r="G9027" s="21"/>
      <c r="H9027" s="22"/>
      <c r="I9027" s="22"/>
      <c r="J9027" s="22"/>
      <c r="K9027" s="21"/>
      <c r="L9027" s="21"/>
      <c r="N9027" s="27"/>
      <c r="O9027" s="27"/>
      <c r="P9027" s="27"/>
      <c r="Q9027" s="27"/>
      <c r="R9027" s="27"/>
      <c r="S9027" s="22"/>
    </row>
    <row r="9028" spans="1:19" x14ac:dyDescent="0.45">
      <c r="A9028" s="14"/>
      <c r="K9028" s="14"/>
    </row>
    <row r="9029" spans="1:19" x14ac:dyDescent="0.45">
      <c r="A9029" s="32"/>
    </row>
    <row r="9030" spans="1:19" x14ac:dyDescent="0.45">
      <c r="A9030" s="32"/>
    </row>
    <row r="9031" spans="1:19" x14ac:dyDescent="0.45">
      <c r="A9031" s="32"/>
    </row>
    <row r="9032" spans="1:19" x14ac:dyDescent="0.45">
      <c r="A9032" s="32"/>
    </row>
    <row r="9033" spans="1:19" x14ac:dyDescent="0.45">
      <c r="A9033" s="32"/>
      <c r="B9033" s="50"/>
    </row>
    <row r="9034" spans="1:19" x14ac:dyDescent="0.45">
      <c r="A9034" s="32"/>
    </row>
    <row r="9035" spans="1:19" x14ac:dyDescent="0.45">
      <c r="A9035" s="32"/>
    </row>
    <row r="9036" spans="1:19" x14ac:dyDescent="0.45">
      <c r="A9036" s="32"/>
    </row>
    <row r="9037" spans="1:19" x14ac:dyDescent="0.45">
      <c r="A9037" s="32"/>
    </row>
    <row r="9038" spans="1:19" x14ac:dyDescent="0.45">
      <c r="A9038" s="32"/>
    </row>
    <row r="9039" spans="1:19" x14ac:dyDescent="0.45">
      <c r="A9039" s="32"/>
    </row>
    <row r="9040" spans="1:19" x14ac:dyDescent="0.45">
      <c r="A9040" s="32"/>
    </row>
    <row r="9041" spans="1:19" x14ac:dyDescent="0.45">
      <c r="A9041" s="32"/>
    </row>
    <row r="9042" spans="1:19" x14ac:dyDescent="0.45">
      <c r="A9042" s="32"/>
    </row>
    <row r="9043" spans="1:19" x14ac:dyDescent="0.45">
      <c r="A9043" s="32"/>
    </row>
    <row r="9044" spans="1:19" x14ac:dyDescent="0.45">
      <c r="A9044" s="32"/>
    </row>
    <row r="9045" spans="1:19" x14ac:dyDescent="0.45">
      <c r="A9045" s="32"/>
    </row>
    <row r="9046" spans="1:19" x14ac:dyDescent="0.45">
      <c r="A9046" s="32"/>
    </row>
    <row r="9047" spans="1:19" x14ac:dyDescent="0.45">
      <c r="A9047" s="32"/>
    </row>
    <row r="9048" spans="1:19" x14ac:dyDescent="0.45">
      <c r="A9048" s="32"/>
    </row>
    <row r="9049" spans="1:19" x14ac:dyDescent="0.45">
      <c r="A9049" s="32"/>
    </row>
    <row r="9050" spans="1:19" x14ac:dyDescent="0.45">
      <c r="A9050" s="32"/>
    </row>
    <row r="9051" spans="1:19" ht="23.15" x14ac:dyDescent="0.6">
      <c r="A9051" s="21"/>
      <c r="B9051" s="21"/>
      <c r="C9051" s="21"/>
      <c r="D9051" s="21"/>
      <c r="E9051" s="21"/>
      <c r="F9051" s="21"/>
      <c r="G9051" s="21"/>
      <c r="H9051" s="22"/>
      <c r="I9051" s="22"/>
      <c r="J9051" s="22"/>
      <c r="K9051" s="21"/>
      <c r="L9051" s="21"/>
      <c r="N9051" s="27"/>
      <c r="O9051" s="27"/>
      <c r="P9051" s="27"/>
      <c r="Q9051" s="27"/>
      <c r="R9051" s="27"/>
      <c r="S9051" s="22"/>
    </row>
    <row r="9052" spans="1:19" x14ac:dyDescent="0.45">
      <c r="A9052" s="14"/>
      <c r="K9052" s="14"/>
    </row>
    <row r="9053" spans="1:19" x14ac:dyDescent="0.45">
      <c r="A9053" s="32"/>
    </row>
    <row r="9054" spans="1:19" x14ac:dyDescent="0.45">
      <c r="A9054" s="32"/>
    </row>
    <row r="9055" spans="1:19" x14ac:dyDescent="0.45">
      <c r="A9055" s="32"/>
    </row>
    <row r="9056" spans="1:19" x14ac:dyDescent="0.45">
      <c r="A9056" s="32"/>
    </row>
    <row r="9057" spans="1:2" x14ac:dyDescent="0.45">
      <c r="A9057" s="32"/>
      <c r="B9057" s="50"/>
    </row>
    <row r="9058" spans="1:2" x14ac:dyDescent="0.45">
      <c r="A9058" s="32"/>
    </row>
    <row r="9059" spans="1:2" x14ac:dyDescent="0.45">
      <c r="A9059" s="32"/>
    </row>
    <row r="9060" spans="1:2" x14ac:dyDescent="0.45">
      <c r="A9060" s="32"/>
    </row>
    <row r="9061" spans="1:2" x14ac:dyDescent="0.45">
      <c r="A9061" s="32"/>
    </row>
    <row r="9062" spans="1:2" x14ac:dyDescent="0.45">
      <c r="A9062" s="32"/>
    </row>
    <row r="9063" spans="1:2" x14ac:dyDescent="0.45">
      <c r="A9063" s="32"/>
    </row>
    <row r="9064" spans="1:2" x14ac:dyDescent="0.45">
      <c r="A9064" s="32"/>
    </row>
    <row r="9065" spans="1:2" x14ac:dyDescent="0.45">
      <c r="A9065" s="32"/>
    </row>
    <row r="9066" spans="1:2" x14ac:dyDescent="0.45">
      <c r="A9066" s="32"/>
    </row>
    <row r="9067" spans="1:2" x14ac:dyDescent="0.45">
      <c r="A9067" s="32"/>
    </row>
    <row r="9068" spans="1:2" x14ac:dyDescent="0.45">
      <c r="A9068" s="32"/>
    </row>
    <row r="9069" spans="1:2" x14ac:dyDescent="0.45">
      <c r="A9069" s="32"/>
    </row>
    <row r="9070" spans="1:2" x14ac:dyDescent="0.45">
      <c r="A9070" s="32"/>
    </row>
    <row r="9071" spans="1:2" x14ac:dyDescent="0.45">
      <c r="A9071" s="32"/>
    </row>
    <row r="9072" spans="1:2" x14ac:dyDescent="0.45">
      <c r="A9072" s="32"/>
    </row>
    <row r="9073" spans="1:19" x14ac:dyDescent="0.45">
      <c r="A9073" s="32"/>
    </row>
    <row r="9074" spans="1:19" x14ac:dyDescent="0.45">
      <c r="O9074"/>
      <c r="P9074"/>
      <c r="Q9074"/>
      <c r="R9074"/>
    </row>
    <row r="9075" spans="1:19" ht="23.15" x14ac:dyDescent="0.6">
      <c r="A9075" s="21"/>
      <c r="B9075" s="21"/>
      <c r="C9075" s="21"/>
      <c r="D9075" s="21"/>
      <c r="E9075" s="21"/>
      <c r="F9075" s="21"/>
      <c r="G9075" s="21"/>
      <c r="H9075" s="22"/>
      <c r="I9075" s="22"/>
      <c r="J9075" s="22"/>
      <c r="K9075" s="21"/>
      <c r="L9075" s="21"/>
      <c r="N9075" s="27"/>
      <c r="O9075" s="27"/>
      <c r="P9075" s="27"/>
      <c r="Q9075" s="27"/>
      <c r="R9075" s="27"/>
      <c r="S9075" s="22"/>
    </row>
    <row r="9076" spans="1:19" x14ac:dyDescent="0.45">
      <c r="A9076" s="14"/>
      <c r="K9076" s="14"/>
    </row>
    <row r="9077" spans="1:19" x14ac:dyDescent="0.45">
      <c r="A9077" s="32"/>
    </row>
    <row r="9078" spans="1:19" x14ac:dyDescent="0.45">
      <c r="A9078" s="32"/>
    </row>
    <row r="9079" spans="1:19" x14ac:dyDescent="0.45">
      <c r="A9079" s="32"/>
    </row>
    <row r="9080" spans="1:19" x14ac:dyDescent="0.45">
      <c r="A9080" s="32"/>
    </row>
    <row r="9081" spans="1:19" x14ac:dyDescent="0.45">
      <c r="A9081" s="32"/>
      <c r="B9081" s="50"/>
    </row>
    <row r="9082" spans="1:19" x14ac:dyDescent="0.45">
      <c r="A9082" s="32"/>
    </row>
    <row r="9083" spans="1:19" x14ac:dyDescent="0.45">
      <c r="A9083" s="32"/>
    </row>
    <row r="9084" spans="1:19" x14ac:dyDescent="0.45">
      <c r="A9084" s="32"/>
    </row>
    <row r="9085" spans="1:19" x14ac:dyDescent="0.45">
      <c r="A9085" s="32"/>
    </row>
    <row r="9086" spans="1:19" x14ac:dyDescent="0.45">
      <c r="A9086" s="32"/>
    </row>
    <row r="9087" spans="1:19" x14ac:dyDescent="0.45">
      <c r="A9087" s="32"/>
    </row>
    <row r="9088" spans="1:19" x14ac:dyDescent="0.45">
      <c r="A9088" s="32"/>
    </row>
    <row r="9089" spans="1:19" x14ac:dyDescent="0.45">
      <c r="A9089" s="32"/>
    </row>
    <row r="9090" spans="1:19" x14ac:dyDescent="0.45">
      <c r="A9090" s="32"/>
    </row>
    <row r="9091" spans="1:19" x14ac:dyDescent="0.45">
      <c r="A9091" s="32"/>
    </row>
    <row r="9092" spans="1:19" x14ac:dyDescent="0.45">
      <c r="A9092" s="32"/>
    </row>
    <row r="9093" spans="1:19" x14ac:dyDescent="0.45">
      <c r="A9093" s="32"/>
    </row>
    <row r="9094" spans="1:19" x14ac:dyDescent="0.45">
      <c r="A9094" s="32"/>
    </row>
    <row r="9095" spans="1:19" x14ac:dyDescent="0.45">
      <c r="A9095" s="32"/>
    </row>
    <row r="9096" spans="1:19" x14ac:dyDescent="0.45">
      <c r="A9096" s="32"/>
    </row>
    <row r="9097" spans="1:19" x14ac:dyDescent="0.45">
      <c r="A9097" s="32"/>
    </row>
    <row r="9098" spans="1:19" x14ac:dyDescent="0.45">
      <c r="O9098"/>
      <c r="P9098"/>
      <c r="Q9098"/>
      <c r="R9098"/>
    </row>
    <row r="9099" spans="1:19" ht="23.15" x14ac:dyDescent="0.6">
      <c r="A9099" s="21"/>
      <c r="B9099" s="21"/>
      <c r="C9099" s="21"/>
      <c r="D9099" s="21"/>
      <c r="E9099" s="21"/>
      <c r="F9099" s="21"/>
      <c r="G9099" s="21"/>
      <c r="H9099" s="22"/>
      <c r="I9099" s="22"/>
      <c r="J9099" s="22"/>
      <c r="K9099" s="21"/>
      <c r="L9099" s="21"/>
      <c r="N9099" s="27"/>
      <c r="O9099" s="27"/>
      <c r="P9099" s="27"/>
      <c r="Q9099" s="27"/>
      <c r="R9099" s="27"/>
      <c r="S9099" s="22"/>
    </row>
    <row r="9100" spans="1:19" x14ac:dyDescent="0.45">
      <c r="A9100" s="14"/>
      <c r="K9100" s="14"/>
    </row>
    <row r="9101" spans="1:19" x14ac:dyDescent="0.45">
      <c r="A9101" s="32"/>
    </row>
    <row r="9102" spans="1:19" x14ac:dyDescent="0.45">
      <c r="A9102" s="32"/>
    </row>
    <row r="9103" spans="1:19" x14ac:dyDescent="0.45">
      <c r="A9103" s="32"/>
    </row>
    <row r="9104" spans="1:19" x14ac:dyDescent="0.45">
      <c r="A9104" s="32"/>
    </row>
    <row r="9105" spans="1:2" x14ac:dyDescent="0.45">
      <c r="A9105" s="32"/>
      <c r="B9105" s="50"/>
    </row>
    <row r="9106" spans="1:2" x14ac:dyDescent="0.45">
      <c r="A9106" s="32"/>
    </row>
    <row r="9107" spans="1:2" x14ac:dyDescent="0.45">
      <c r="A9107" s="32"/>
    </row>
    <row r="9108" spans="1:2" x14ac:dyDescent="0.45">
      <c r="A9108" s="32"/>
    </row>
    <row r="9109" spans="1:2" x14ac:dyDescent="0.45">
      <c r="A9109" s="32"/>
    </row>
    <row r="9110" spans="1:2" x14ac:dyDescent="0.45">
      <c r="A9110" s="32"/>
    </row>
    <row r="9111" spans="1:2" x14ac:dyDescent="0.45">
      <c r="A9111" s="32"/>
    </row>
    <row r="9112" spans="1:2" x14ac:dyDescent="0.45">
      <c r="A9112" s="32"/>
    </row>
    <row r="9113" spans="1:2" x14ac:dyDescent="0.45">
      <c r="A9113" s="32"/>
    </row>
    <row r="9114" spans="1:2" x14ac:dyDescent="0.45">
      <c r="A9114" s="32"/>
    </row>
    <row r="9115" spans="1:2" x14ac:dyDescent="0.45">
      <c r="A9115" s="32"/>
    </row>
    <row r="9116" spans="1:2" x14ac:dyDescent="0.45">
      <c r="A9116" s="32"/>
    </row>
    <row r="9117" spans="1:2" x14ac:dyDescent="0.45">
      <c r="A9117" s="32"/>
    </row>
    <row r="9118" spans="1:2" x14ac:dyDescent="0.45">
      <c r="A9118" s="32"/>
    </row>
    <row r="9119" spans="1:2" x14ac:dyDescent="0.45">
      <c r="A9119" s="32"/>
    </row>
    <row r="9120" spans="1:2" x14ac:dyDescent="0.45">
      <c r="A9120" s="32"/>
    </row>
    <row r="9121" spans="1:19" x14ac:dyDescent="0.45">
      <c r="A9121" s="32"/>
    </row>
    <row r="9122" spans="1:19" x14ac:dyDescent="0.45">
      <c r="N9122" s="57"/>
      <c r="O9122"/>
      <c r="P9122"/>
      <c r="Q9122"/>
      <c r="R9122"/>
    </row>
    <row r="9123" spans="1:19" ht="23.15" x14ac:dyDescent="0.6">
      <c r="A9123" s="21"/>
      <c r="B9123" s="21"/>
      <c r="C9123" s="21"/>
      <c r="D9123" s="21"/>
      <c r="E9123" s="21"/>
      <c r="F9123" s="21"/>
      <c r="G9123" s="21"/>
      <c r="H9123" s="22"/>
      <c r="I9123" s="22"/>
      <c r="J9123" s="22"/>
      <c r="K9123" s="21"/>
      <c r="L9123" s="21"/>
      <c r="N9123" s="27"/>
      <c r="O9123" s="27"/>
      <c r="P9123" s="27"/>
      <c r="Q9123" s="27"/>
      <c r="R9123" s="27"/>
      <c r="S9123" s="22"/>
    </row>
    <row r="9124" spans="1:19" x14ac:dyDescent="0.45">
      <c r="A9124" s="14"/>
      <c r="K9124" s="14"/>
    </row>
    <row r="9125" spans="1:19" x14ac:dyDescent="0.45">
      <c r="A9125" s="32"/>
    </row>
    <row r="9126" spans="1:19" x14ac:dyDescent="0.45">
      <c r="A9126" s="32"/>
    </row>
    <row r="9127" spans="1:19" x14ac:dyDescent="0.45">
      <c r="A9127" s="32"/>
    </row>
    <row r="9128" spans="1:19" x14ac:dyDescent="0.45">
      <c r="A9128" s="32"/>
    </row>
    <row r="9129" spans="1:19" x14ac:dyDescent="0.45">
      <c r="A9129" s="32"/>
      <c r="B9129" s="50"/>
    </row>
    <row r="9130" spans="1:19" x14ac:dyDescent="0.45">
      <c r="A9130" s="32"/>
    </row>
    <row r="9131" spans="1:19" x14ac:dyDescent="0.45">
      <c r="A9131" s="32"/>
    </row>
    <row r="9132" spans="1:19" x14ac:dyDescent="0.45">
      <c r="A9132" s="32"/>
    </row>
    <row r="9133" spans="1:19" x14ac:dyDescent="0.45">
      <c r="A9133" s="32"/>
    </row>
    <row r="9134" spans="1:19" x14ac:dyDescent="0.45">
      <c r="A9134" s="32"/>
    </row>
    <row r="9135" spans="1:19" x14ac:dyDescent="0.45">
      <c r="A9135" s="32"/>
    </row>
    <row r="9136" spans="1:19" x14ac:dyDescent="0.45">
      <c r="A9136" s="32"/>
    </row>
    <row r="9137" spans="1:19" x14ac:dyDescent="0.45">
      <c r="A9137" s="32"/>
    </row>
    <row r="9138" spans="1:19" x14ac:dyDescent="0.45">
      <c r="A9138" s="32"/>
    </row>
    <row r="9139" spans="1:19" x14ac:dyDescent="0.45">
      <c r="A9139" s="32"/>
    </row>
    <row r="9140" spans="1:19" x14ac:dyDescent="0.45">
      <c r="A9140" s="32"/>
    </row>
    <row r="9141" spans="1:19" x14ac:dyDescent="0.45">
      <c r="A9141" s="32"/>
    </row>
    <row r="9142" spans="1:19" x14ac:dyDescent="0.45">
      <c r="A9142" s="32"/>
    </row>
    <row r="9143" spans="1:19" x14ac:dyDescent="0.45">
      <c r="A9143" s="32"/>
    </row>
    <row r="9144" spans="1:19" x14ac:dyDescent="0.45">
      <c r="A9144" s="32"/>
    </row>
    <row r="9145" spans="1:19" x14ac:dyDescent="0.45">
      <c r="A9145" s="32"/>
    </row>
    <row r="9146" spans="1:19" x14ac:dyDescent="0.45">
      <c r="O9146"/>
      <c r="P9146"/>
      <c r="Q9146"/>
      <c r="R9146"/>
    </row>
    <row r="9147" spans="1:19" ht="23.15" x14ac:dyDescent="0.6">
      <c r="A9147" s="21"/>
      <c r="B9147" s="21"/>
      <c r="C9147" s="21"/>
      <c r="D9147" s="21"/>
      <c r="E9147" s="21"/>
      <c r="F9147" s="21"/>
      <c r="G9147" s="21"/>
      <c r="H9147" s="22"/>
      <c r="I9147" s="22"/>
      <c r="J9147" s="22"/>
      <c r="K9147" s="21"/>
      <c r="L9147" s="21"/>
      <c r="N9147" s="27"/>
      <c r="O9147" s="27"/>
      <c r="P9147" s="27"/>
      <c r="Q9147" s="27"/>
      <c r="R9147" s="27"/>
      <c r="S9147" s="22"/>
    </row>
    <row r="9148" spans="1:19" x14ac:dyDescent="0.45">
      <c r="A9148" s="14"/>
      <c r="K9148" s="14"/>
    </row>
    <row r="9149" spans="1:19" x14ac:dyDescent="0.45">
      <c r="A9149" s="32"/>
    </row>
    <row r="9150" spans="1:19" x14ac:dyDescent="0.45">
      <c r="A9150" s="32"/>
    </row>
    <row r="9151" spans="1:19" x14ac:dyDescent="0.45">
      <c r="A9151" s="32"/>
    </row>
    <row r="9152" spans="1:19" x14ac:dyDescent="0.45">
      <c r="A9152" s="32"/>
    </row>
    <row r="9153" spans="1:2" x14ac:dyDescent="0.45">
      <c r="A9153" s="32"/>
      <c r="B9153" s="50"/>
    </row>
    <row r="9154" spans="1:2" x14ac:dyDescent="0.45">
      <c r="A9154" s="32"/>
    </row>
    <row r="9155" spans="1:2" x14ac:dyDescent="0.45">
      <c r="A9155" s="32"/>
    </row>
    <row r="9156" spans="1:2" x14ac:dyDescent="0.45">
      <c r="A9156" s="32"/>
    </row>
    <row r="9157" spans="1:2" x14ac:dyDescent="0.45">
      <c r="A9157" s="32"/>
    </row>
    <row r="9158" spans="1:2" x14ac:dyDescent="0.45">
      <c r="A9158" s="32"/>
    </row>
    <row r="9159" spans="1:2" x14ac:dyDescent="0.45">
      <c r="A9159" s="32"/>
    </row>
    <row r="9160" spans="1:2" x14ac:dyDescent="0.45">
      <c r="A9160" s="32"/>
    </row>
    <row r="9161" spans="1:2" x14ac:dyDescent="0.45">
      <c r="A9161" s="32"/>
    </row>
    <row r="9162" spans="1:2" x14ac:dyDescent="0.45">
      <c r="A9162" s="32"/>
    </row>
    <row r="9163" spans="1:2" x14ac:dyDescent="0.45">
      <c r="A9163" s="32"/>
    </row>
    <row r="9164" spans="1:2" x14ac:dyDescent="0.45">
      <c r="A9164" s="32"/>
    </row>
    <row r="9165" spans="1:2" x14ac:dyDescent="0.45">
      <c r="A9165" s="32"/>
    </row>
    <row r="9166" spans="1:2" x14ac:dyDescent="0.45">
      <c r="A9166" s="32"/>
    </row>
    <row r="9167" spans="1:2" x14ac:dyDescent="0.45">
      <c r="A9167" s="32"/>
    </row>
    <row r="9168" spans="1:2" x14ac:dyDescent="0.45">
      <c r="A9168" s="32"/>
    </row>
    <row r="9169" spans="1:19" x14ac:dyDescent="0.45">
      <c r="A9169" s="32"/>
    </row>
    <row r="9170" spans="1:19" x14ac:dyDescent="0.45">
      <c r="O9170"/>
      <c r="P9170"/>
      <c r="Q9170"/>
      <c r="R9170"/>
    </row>
    <row r="9171" spans="1:19" ht="23.15" x14ac:dyDescent="0.6">
      <c r="A9171" s="21"/>
      <c r="B9171" s="21"/>
      <c r="C9171" s="21"/>
      <c r="D9171" s="21"/>
      <c r="E9171" s="21"/>
      <c r="F9171" s="21"/>
      <c r="G9171" s="21"/>
      <c r="H9171" s="22"/>
      <c r="I9171" s="22"/>
      <c r="J9171" s="22"/>
      <c r="K9171" s="21"/>
      <c r="L9171" s="21"/>
      <c r="N9171" s="27"/>
      <c r="O9171" s="27"/>
      <c r="P9171" s="27"/>
      <c r="Q9171" s="27"/>
      <c r="R9171" s="27"/>
      <c r="S9171" s="22"/>
    </row>
    <row r="9172" spans="1:19" x14ac:dyDescent="0.45">
      <c r="A9172" s="14"/>
      <c r="K9172" s="14"/>
    </row>
    <row r="9173" spans="1:19" x14ac:dyDescent="0.45">
      <c r="A9173" s="32"/>
    </row>
    <row r="9174" spans="1:19" x14ac:dyDescent="0.45">
      <c r="A9174" s="32"/>
    </row>
    <row r="9175" spans="1:19" x14ac:dyDescent="0.45">
      <c r="A9175" s="32"/>
    </row>
    <row r="9176" spans="1:19" x14ac:dyDescent="0.45">
      <c r="A9176" s="32"/>
    </row>
    <row r="9177" spans="1:19" x14ac:dyDescent="0.45">
      <c r="A9177" s="32"/>
      <c r="B9177" s="50"/>
    </row>
    <row r="9178" spans="1:19" x14ac:dyDescent="0.45">
      <c r="A9178" s="32"/>
    </row>
    <row r="9179" spans="1:19" x14ac:dyDescent="0.45">
      <c r="A9179" s="32"/>
    </row>
    <row r="9180" spans="1:19" x14ac:dyDescent="0.45">
      <c r="A9180" s="32"/>
    </row>
    <row r="9181" spans="1:19" x14ac:dyDescent="0.45">
      <c r="A9181" s="32"/>
    </row>
    <row r="9182" spans="1:19" x14ac:dyDescent="0.45">
      <c r="A9182" s="32"/>
    </row>
    <row r="9183" spans="1:19" x14ac:dyDescent="0.45">
      <c r="A9183" s="32"/>
    </row>
    <row r="9184" spans="1:19" x14ac:dyDescent="0.45">
      <c r="A9184" s="32"/>
    </row>
    <row r="9185" spans="1:19" x14ac:dyDescent="0.45">
      <c r="A9185" s="32"/>
    </row>
    <row r="9186" spans="1:19" x14ac:dyDescent="0.45">
      <c r="A9186" s="32"/>
    </row>
    <row r="9187" spans="1:19" x14ac:dyDescent="0.45">
      <c r="A9187" s="32"/>
    </row>
    <row r="9188" spans="1:19" x14ac:dyDescent="0.45">
      <c r="A9188" s="32"/>
    </row>
    <row r="9189" spans="1:19" x14ac:dyDescent="0.45">
      <c r="A9189" s="32"/>
    </row>
    <row r="9190" spans="1:19" x14ac:dyDescent="0.45">
      <c r="A9190" s="32"/>
    </row>
    <row r="9191" spans="1:19" x14ac:dyDescent="0.45">
      <c r="A9191" s="32"/>
    </row>
    <row r="9192" spans="1:19" x14ac:dyDescent="0.45">
      <c r="A9192" s="32"/>
    </row>
    <row r="9193" spans="1:19" x14ac:dyDescent="0.45">
      <c r="A9193" s="32"/>
    </row>
    <row r="9194" spans="1:19" x14ac:dyDescent="0.45">
      <c r="O9194"/>
      <c r="P9194"/>
      <c r="Q9194"/>
      <c r="R9194"/>
    </row>
    <row r="9195" spans="1:19" ht="23.15" x14ac:dyDescent="0.6">
      <c r="A9195" s="21"/>
      <c r="B9195" s="21"/>
      <c r="C9195" s="21"/>
      <c r="D9195" s="21"/>
      <c r="E9195" s="21"/>
      <c r="F9195" s="21"/>
      <c r="G9195" s="21"/>
      <c r="H9195" s="22"/>
      <c r="I9195" s="22"/>
      <c r="J9195" s="22"/>
      <c r="K9195" s="21"/>
      <c r="L9195" s="21"/>
      <c r="N9195" s="27"/>
      <c r="O9195" s="27"/>
      <c r="P9195" s="27"/>
      <c r="Q9195" s="27"/>
      <c r="R9195" s="27"/>
      <c r="S9195" s="22"/>
    </row>
    <row r="9196" spans="1:19" x14ac:dyDescent="0.45">
      <c r="A9196" s="14"/>
      <c r="K9196" s="14"/>
    </row>
    <row r="9197" spans="1:19" x14ac:dyDescent="0.45">
      <c r="A9197" s="32"/>
    </row>
    <row r="9198" spans="1:19" x14ac:dyDescent="0.45">
      <c r="A9198" s="32"/>
    </row>
    <row r="9199" spans="1:19" x14ac:dyDescent="0.45">
      <c r="A9199" s="32"/>
    </row>
    <row r="9200" spans="1:19" x14ac:dyDescent="0.45">
      <c r="A9200" s="32"/>
    </row>
    <row r="9201" spans="1:2" x14ac:dyDescent="0.45">
      <c r="A9201" s="32"/>
      <c r="B9201" s="50"/>
    </row>
    <row r="9202" spans="1:2" x14ac:dyDescent="0.45">
      <c r="A9202" s="32"/>
    </row>
    <row r="9203" spans="1:2" x14ac:dyDescent="0.45">
      <c r="A9203" s="32"/>
    </row>
    <row r="9204" spans="1:2" x14ac:dyDescent="0.45">
      <c r="A9204" s="32"/>
    </row>
    <row r="9205" spans="1:2" x14ac:dyDescent="0.45">
      <c r="A9205" s="32"/>
    </row>
    <row r="9206" spans="1:2" x14ac:dyDescent="0.45">
      <c r="A9206" s="32"/>
    </row>
    <row r="9207" spans="1:2" x14ac:dyDescent="0.45">
      <c r="A9207" s="32"/>
    </row>
    <row r="9208" spans="1:2" x14ac:dyDescent="0.45">
      <c r="A9208" s="32"/>
    </row>
    <row r="9209" spans="1:2" x14ac:dyDescent="0.45">
      <c r="A9209" s="32"/>
    </row>
    <row r="9210" spans="1:2" x14ac:dyDescent="0.45">
      <c r="A9210" s="32"/>
    </row>
    <row r="9211" spans="1:2" x14ac:dyDescent="0.45">
      <c r="A9211" s="32"/>
    </row>
    <row r="9212" spans="1:2" x14ac:dyDescent="0.45">
      <c r="A9212" s="32"/>
    </row>
    <row r="9213" spans="1:2" x14ac:dyDescent="0.45">
      <c r="A9213" s="32"/>
    </row>
    <row r="9214" spans="1:2" x14ac:dyDescent="0.45">
      <c r="A9214" s="32"/>
    </row>
    <row r="9215" spans="1:2" x14ac:dyDescent="0.45">
      <c r="A9215" s="32"/>
    </row>
    <row r="9216" spans="1:2" x14ac:dyDescent="0.45">
      <c r="A9216" s="32"/>
    </row>
    <row r="9217" spans="1:19" x14ac:dyDescent="0.45">
      <c r="A9217" s="32"/>
    </row>
    <row r="9218" spans="1:19" x14ac:dyDescent="0.45">
      <c r="O9218"/>
      <c r="P9218"/>
      <c r="Q9218"/>
      <c r="R9218"/>
    </row>
    <row r="9219" spans="1:19" ht="23.15" x14ac:dyDescent="0.6">
      <c r="A9219" s="21"/>
      <c r="B9219" s="21"/>
      <c r="C9219" s="21"/>
      <c r="D9219" s="21"/>
      <c r="E9219" s="21"/>
      <c r="F9219" s="21"/>
      <c r="G9219" s="21"/>
      <c r="H9219" s="22"/>
      <c r="I9219" s="22"/>
      <c r="J9219" s="22"/>
      <c r="K9219" s="21"/>
      <c r="L9219" s="21"/>
      <c r="N9219" s="27"/>
      <c r="O9219" s="27"/>
      <c r="P9219" s="27"/>
      <c r="Q9219" s="27"/>
      <c r="R9219" s="27"/>
      <c r="S9219" s="22"/>
    </row>
    <row r="9220" spans="1:19" x14ac:dyDescent="0.45">
      <c r="A9220" s="14"/>
      <c r="K9220" s="14"/>
    </row>
    <row r="9221" spans="1:19" x14ac:dyDescent="0.45">
      <c r="A9221" s="32"/>
    </row>
    <row r="9222" spans="1:19" x14ac:dyDescent="0.45">
      <c r="A9222" s="32"/>
    </row>
    <row r="9223" spans="1:19" x14ac:dyDescent="0.45">
      <c r="A9223" s="32"/>
    </row>
    <row r="9224" spans="1:19" x14ac:dyDescent="0.45">
      <c r="A9224" s="32"/>
    </row>
    <row r="9225" spans="1:19" x14ac:dyDescent="0.45">
      <c r="A9225" s="32"/>
      <c r="B9225" s="50"/>
    </row>
    <row r="9226" spans="1:19" x14ac:dyDescent="0.45">
      <c r="A9226" s="32"/>
    </row>
    <row r="9227" spans="1:19" x14ac:dyDescent="0.45">
      <c r="A9227" s="32"/>
    </row>
    <row r="9228" spans="1:19" x14ac:dyDescent="0.45">
      <c r="A9228" s="32"/>
    </row>
    <row r="9229" spans="1:19" x14ac:dyDescent="0.45">
      <c r="A9229" s="32"/>
    </row>
    <row r="9230" spans="1:19" x14ac:dyDescent="0.45">
      <c r="A9230" s="32"/>
    </row>
    <row r="9231" spans="1:19" x14ac:dyDescent="0.45">
      <c r="A9231" s="32"/>
    </row>
    <row r="9232" spans="1:19" x14ac:dyDescent="0.45">
      <c r="A9232" s="32"/>
    </row>
    <row r="9233" spans="1:19" x14ac:dyDescent="0.45">
      <c r="A9233" s="32"/>
    </row>
    <row r="9234" spans="1:19" x14ac:dyDescent="0.45">
      <c r="A9234" s="32"/>
    </row>
    <row r="9235" spans="1:19" x14ac:dyDescent="0.45">
      <c r="A9235" s="32"/>
    </row>
    <row r="9236" spans="1:19" x14ac:dyDescent="0.45">
      <c r="A9236" s="32"/>
    </row>
    <row r="9237" spans="1:19" x14ac:dyDescent="0.45">
      <c r="A9237" s="32"/>
    </row>
    <row r="9238" spans="1:19" x14ac:dyDescent="0.45">
      <c r="A9238" s="32"/>
    </row>
    <row r="9239" spans="1:19" x14ac:dyDescent="0.45">
      <c r="A9239" s="32"/>
    </row>
    <row r="9240" spans="1:19" x14ac:dyDescent="0.45">
      <c r="A9240" s="32"/>
    </row>
    <row r="9241" spans="1:19" x14ac:dyDescent="0.45">
      <c r="A9241" s="32"/>
    </row>
    <row r="9242" spans="1:19" x14ac:dyDescent="0.45">
      <c r="N9242" s="57"/>
      <c r="O9242"/>
      <c r="P9242"/>
      <c r="Q9242"/>
      <c r="R9242"/>
    </row>
    <row r="9243" spans="1:19" ht="23.15" x14ac:dyDescent="0.6">
      <c r="A9243" s="21"/>
      <c r="B9243" s="21"/>
      <c r="C9243" s="21"/>
      <c r="D9243" s="21"/>
      <c r="E9243" s="21"/>
      <c r="F9243" s="21"/>
      <c r="G9243" s="21"/>
      <c r="H9243" s="22"/>
      <c r="I9243" s="22"/>
      <c r="J9243" s="22"/>
      <c r="K9243" s="21"/>
      <c r="L9243" s="21"/>
      <c r="N9243" s="27"/>
      <c r="O9243" s="27"/>
      <c r="P9243" s="27"/>
      <c r="Q9243" s="27"/>
      <c r="R9243" s="27"/>
      <c r="S9243" s="22"/>
    </row>
    <row r="9244" spans="1:19" x14ac:dyDescent="0.45">
      <c r="A9244" s="14"/>
      <c r="K9244" s="14"/>
    </row>
    <row r="9245" spans="1:19" x14ac:dyDescent="0.45">
      <c r="A9245" s="32"/>
    </row>
    <row r="9246" spans="1:19" x14ac:dyDescent="0.45">
      <c r="A9246" s="32"/>
    </row>
    <row r="9247" spans="1:19" x14ac:dyDescent="0.45">
      <c r="A9247" s="32"/>
    </row>
    <row r="9248" spans="1:19" x14ac:dyDescent="0.45">
      <c r="A9248" s="32"/>
    </row>
    <row r="9249" spans="1:2" x14ac:dyDescent="0.45">
      <c r="A9249" s="32"/>
      <c r="B9249" s="50"/>
    </row>
    <row r="9250" spans="1:2" x14ac:dyDescent="0.45">
      <c r="A9250" s="32"/>
    </row>
    <row r="9251" spans="1:2" x14ac:dyDescent="0.45">
      <c r="A9251" s="32"/>
    </row>
    <row r="9252" spans="1:2" x14ac:dyDescent="0.45">
      <c r="A9252" s="32"/>
    </row>
    <row r="9253" spans="1:2" x14ac:dyDescent="0.45">
      <c r="A9253" s="32"/>
    </row>
    <row r="9254" spans="1:2" x14ac:dyDescent="0.45">
      <c r="A9254" s="32"/>
    </row>
    <row r="9255" spans="1:2" x14ac:dyDescent="0.45">
      <c r="A9255" s="32"/>
    </row>
    <row r="9256" spans="1:2" x14ac:dyDescent="0.45">
      <c r="A9256" s="32"/>
    </row>
    <row r="9257" spans="1:2" x14ac:dyDescent="0.45">
      <c r="A9257" s="32"/>
    </row>
    <row r="9258" spans="1:2" x14ac:dyDescent="0.45">
      <c r="A9258" s="32"/>
    </row>
    <row r="9259" spans="1:2" x14ac:dyDescent="0.45">
      <c r="A9259" s="32"/>
    </row>
    <row r="9260" spans="1:2" x14ac:dyDescent="0.45">
      <c r="A9260" s="32"/>
    </row>
    <row r="9261" spans="1:2" x14ac:dyDescent="0.45">
      <c r="A9261" s="32"/>
    </row>
    <row r="9262" spans="1:2" x14ac:dyDescent="0.45">
      <c r="A9262" s="32"/>
    </row>
    <row r="9263" spans="1:2" x14ac:dyDescent="0.45">
      <c r="A9263" s="32"/>
    </row>
    <row r="9264" spans="1:2" x14ac:dyDescent="0.45">
      <c r="A9264" s="32"/>
    </row>
    <row r="9265" spans="1:19" x14ac:dyDescent="0.45">
      <c r="A9265" s="32"/>
    </row>
    <row r="9266" spans="1:19" x14ac:dyDescent="0.45">
      <c r="O9266"/>
      <c r="P9266"/>
      <c r="Q9266"/>
      <c r="R9266"/>
    </row>
    <row r="9267" spans="1:19" ht="23.15" x14ac:dyDescent="0.6">
      <c r="A9267" s="21"/>
      <c r="B9267" s="21"/>
      <c r="C9267" s="21"/>
      <c r="D9267" s="21"/>
      <c r="E9267" s="21"/>
      <c r="F9267" s="21"/>
      <c r="G9267" s="21"/>
      <c r="H9267" s="22"/>
      <c r="I9267" s="22"/>
      <c r="J9267" s="22"/>
      <c r="K9267" s="21"/>
      <c r="L9267" s="21"/>
      <c r="N9267" s="27"/>
      <c r="O9267" s="27"/>
      <c r="P9267" s="27"/>
      <c r="Q9267" s="27"/>
      <c r="R9267" s="27"/>
      <c r="S9267" s="22"/>
    </row>
    <row r="9268" spans="1:19" x14ac:dyDescent="0.45">
      <c r="A9268" s="14"/>
      <c r="K9268" s="14"/>
    </row>
    <row r="9269" spans="1:19" x14ac:dyDescent="0.45">
      <c r="A9269" s="32"/>
    </row>
    <row r="9270" spans="1:19" x14ac:dyDescent="0.45">
      <c r="A9270" s="32"/>
    </row>
    <row r="9271" spans="1:19" x14ac:dyDescent="0.45">
      <c r="A9271" s="32"/>
    </row>
    <row r="9272" spans="1:19" x14ac:dyDescent="0.45">
      <c r="A9272" s="32"/>
    </row>
    <row r="9273" spans="1:19" x14ac:dyDescent="0.45">
      <c r="A9273" s="32"/>
      <c r="B9273" s="50"/>
    </row>
    <row r="9274" spans="1:19" x14ac:dyDescent="0.45">
      <c r="A9274" s="32"/>
    </row>
    <row r="9275" spans="1:19" x14ac:dyDescent="0.45">
      <c r="A9275" s="32"/>
    </row>
    <row r="9276" spans="1:19" x14ac:dyDescent="0.45">
      <c r="A9276" s="32"/>
    </row>
    <row r="9277" spans="1:19" x14ac:dyDescent="0.45">
      <c r="A9277" s="32"/>
    </row>
    <row r="9278" spans="1:19" x14ac:dyDescent="0.45">
      <c r="A9278" s="32"/>
    </row>
    <row r="9279" spans="1:19" x14ac:dyDescent="0.45">
      <c r="A9279" s="32"/>
    </row>
    <row r="9280" spans="1:19" x14ac:dyDescent="0.45">
      <c r="A9280" s="32"/>
    </row>
    <row r="9281" spans="1:19" x14ac:dyDescent="0.45">
      <c r="A9281" s="32"/>
    </row>
    <row r="9282" spans="1:19" x14ac:dyDescent="0.45">
      <c r="A9282" s="32"/>
    </row>
    <row r="9283" spans="1:19" x14ac:dyDescent="0.45">
      <c r="A9283" s="32"/>
    </row>
    <row r="9284" spans="1:19" x14ac:dyDescent="0.45">
      <c r="A9284" s="32"/>
    </row>
    <row r="9285" spans="1:19" x14ac:dyDescent="0.45">
      <c r="A9285" s="32"/>
    </row>
    <row r="9286" spans="1:19" x14ac:dyDescent="0.45">
      <c r="A9286" s="32"/>
    </row>
    <row r="9287" spans="1:19" x14ac:dyDescent="0.45">
      <c r="A9287" s="32"/>
    </row>
    <row r="9288" spans="1:19" x14ac:dyDescent="0.45">
      <c r="A9288" s="32"/>
    </row>
    <row r="9289" spans="1:19" x14ac:dyDescent="0.45">
      <c r="A9289" s="32"/>
    </row>
    <row r="9290" spans="1:19" x14ac:dyDescent="0.45">
      <c r="O9290"/>
      <c r="P9290"/>
      <c r="Q9290"/>
      <c r="R9290"/>
    </row>
    <row r="9291" spans="1:19" ht="23.15" x14ac:dyDescent="0.6">
      <c r="A9291" s="21"/>
      <c r="B9291" s="21"/>
      <c r="C9291" s="21"/>
      <c r="D9291" s="21"/>
      <c r="E9291" s="21"/>
      <c r="F9291" s="21"/>
      <c r="G9291" s="21"/>
      <c r="H9291" s="22"/>
      <c r="I9291" s="22"/>
      <c r="J9291" s="22"/>
      <c r="K9291" s="21"/>
      <c r="L9291" s="21"/>
      <c r="N9291" s="27"/>
      <c r="O9291" s="27"/>
      <c r="P9291" s="27"/>
      <c r="Q9291" s="27"/>
      <c r="R9291" s="27"/>
      <c r="S9291" s="22"/>
    </row>
    <row r="9292" spans="1:19" x14ac:dyDescent="0.45">
      <c r="A9292" s="14"/>
      <c r="K9292" s="14"/>
    </row>
    <row r="9293" spans="1:19" x14ac:dyDescent="0.45">
      <c r="A9293" s="32"/>
    </row>
    <row r="9294" spans="1:19" x14ac:dyDescent="0.45">
      <c r="A9294" s="32"/>
    </row>
    <row r="9295" spans="1:19" x14ac:dyDescent="0.45">
      <c r="A9295" s="32"/>
    </row>
    <row r="9296" spans="1:19" x14ac:dyDescent="0.45">
      <c r="A9296" s="32"/>
    </row>
    <row r="9297" spans="1:2" x14ac:dyDescent="0.45">
      <c r="A9297" s="32"/>
      <c r="B9297" s="50"/>
    </row>
    <row r="9298" spans="1:2" x14ac:dyDescent="0.45">
      <c r="A9298" s="32"/>
    </row>
    <row r="9299" spans="1:2" x14ac:dyDescent="0.45">
      <c r="A9299" s="32"/>
    </row>
    <row r="9300" spans="1:2" x14ac:dyDescent="0.45">
      <c r="A9300" s="32"/>
    </row>
    <row r="9301" spans="1:2" x14ac:dyDescent="0.45">
      <c r="A9301" s="32"/>
    </row>
    <row r="9302" spans="1:2" x14ac:dyDescent="0.45">
      <c r="A9302" s="32"/>
    </row>
    <row r="9303" spans="1:2" x14ac:dyDescent="0.45">
      <c r="A9303" s="32"/>
    </row>
    <row r="9304" spans="1:2" x14ac:dyDescent="0.45">
      <c r="A9304" s="32"/>
    </row>
    <row r="9305" spans="1:2" x14ac:dyDescent="0.45">
      <c r="A9305" s="32"/>
    </row>
    <row r="9306" spans="1:2" x14ac:dyDescent="0.45">
      <c r="A9306" s="32"/>
    </row>
    <row r="9307" spans="1:2" x14ac:dyDescent="0.45">
      <c r="A9307" s="32"/>
    </row>
    <row r="9308" spans="1:2" x14ac:dyDescent="0.45">
      <c r="A9308" s="32"/>
    </row>
    <row r="9309" spans="1:2" x14ac:dyDescent="0.45">
      <c r="A9309" s="32"/>
    </row>
    <row r="9310" spans="1:2" x14ac:dyDescent="0.45">
      <c r="A9310" s="32"/>
    </row>
    <row r="9311" spans="1:2" x14ac:dyDescent="0.45">
      <c r="A9311" s="32"/>
    </row>
    <row r="9312" spans="1:2" x14ac:dyDescent="0.45">
      <c r="A9312" s="32"/>
    </row>
    <row r="9313" spans="1:19" x14ac:dyDescent="0.45">
      <c r="A9313" s="32"/>
    </row>
    <row r="9314" spans="1:19" x14ac:dyDescent="0.45">
      <c r="O9314"/>
      <c r="P9314"/>
      <c r="Q9314"/>
      <c r="R9314"/>
    </row>
    <row r="9315" spans="1:19" ht="23.15" x14ac:dyDescent="0.6">
      <c r="A9315" s="21"/>
      <c r="B9315" s="21"/>
      <c r="C9315" s="21"/>
      <c r="D9315" s="21"/>
      <c r="E9315" s="21"/>
      <c r="F9315" s="21"/>
      <c r="G9315" s="21"/>
      <c r="H9315" s="22"/>
      <c r="I9315" s="22"/>
      <c r="J9315" s="22"/>
      <c r="K9315" s="21"/>
      <c r="L9315" s="21"/>
      <c r="N9315" s="27"/>
      <c r="O9315" s="27"/>
      <c r="P9315" s="27"/>
      <c r="Q9315" s="27"/>
      <c r="R9315" s="27"/>
      <c r="S9315" s="22"/>
    </row>
    <row r="9316" spans="1:19" x14ac:dyDescent="0.45">
      <c r="A9316" s="14"/>
      <c r="K9316" s="14"/>
    </row>
    <row r="9317" spans="1:19" x14ac:dyDescent="0.45">
      <c r="A9317" s="32"/>
    </row>
    <row r="9318" spans="1:19" x14ac:dyDescent="0.45">
      <c r="A9318" s="32"/>
    </row>
    <row r="9319" spans="1:19" x14ac:dyDescent="0.45">
      <c r="A9319" s="32"/>
    </row>
    <row r="9320" spans="1:19" x14ac:dyDescent="0.45">
      <c r="A9320" s="32"/>
    </row>
    <row r="9321" spans="1:19" x14ac:dyDescent="0.45">
      <c r="A9321" s="32"/>
      <c r="B9321" s="50"/>
    </row>
    <row r="9322" spans="1:19" x14ac:dyDescent="0.45">
      <c r="A9322" s="32"/>
    </row>
    <row r="9323" spans="1:19" x14ac:dyDescent="0.45">
      <c r="A9323" s="32"/>
    </row>
    <row r="9324" spans="1:19" x14ac:dyDescent="0.45">
      <c r="A9324" s="32"/>
    </row>
    <row r="9325" spans="1:19" x14ac:dyDescent="0.45">
      <c r="A9325" s="32"/>
    </row>
    <row r="9326" spans="1:19" x14ac:dyDescent="0.45">
      <c r="A9326" s="32"/>
    </row>
    <row r="9327" spans="1:19" x14ac:dyDescent="0.45">
      <c r="A9327" s="32"/>
    </row>
    <row r="9328" spans="1:19" x14ac:dyDescent="0.45">
      <c r="A9328" s="32"/>
    </row>
    <row r="9329" spans="1:19" x14ac:dyDescent="0.45">
      <c r="A9329" s="32"/>
    </row>
    <row r="9330" spans="1:19" x14ac:dyDescent="0.45">
      <c r="A9330" s="32"/>
    </row>
    <row r="9331" spans="1:19" x14ac:dyDescent="0.45">
      <c r="A9331" s="32"/>
    </row>
    <row r="9332" spans="1:19" x14ac:dyDescent="0.45">
      <c r="A9332" s="32"/>
    </row>
    <row r="9333" spans="1:19" x14ac:dyDescent="0.45">
      <c r="A9333" s="32"/>
    </row>
    <row r="9334" spans="1:19" x14ac:dyDescent="0.45">
      <c r="A9334" s="32"/>
    </row>
    <row r="9335" spans="1:19" x14ac:dyDescent="0.45">
      <c r="A9335" s="32"/>
    </row>
    <row r="9336" spans="1:19" x14ac:dyDescent="0.45">
      <c r="A9336" s="32"/>
    </row>
    <row r="9337" spans="1:19" x14ac:dyDescent="0.45">
      <c r="A9337" s="32"/>
    </row>
    <row r="9338" spans="1:19" x14ac:dyDescent="0.45">
      <c r="O9338"/>
      <c r="P9338"/>
      <c r="Q9338"/>
      <c r="R9338"/>
    </row>
    <row r="9339" spans="1:19" ht="23.15" x14ac:dyDescent="0.6">
      <c r="A9339" s="21"/>
      <c r="B9339" s="21"/>
      <c r="C9339" s="21"/>
      <c r="D9339" s="21"/>
      <c r="E9339" s="21"/>
      <c r="F9339" s="21"/>
      <c r="G9339" s="21"/>
      <c r="H9339" s="22"/>
      <c r="I9339" s="22"/>
      <c r="J9339" s="22"/>
      <c r="K9339" s="21"/>
      <c r="L9339" s="21"/>
      <c r="N9339" s="27"/>
      <c r="O9339" s="27"/>
      <c r="P9339" s="27"/>
      <c r="Q9339" s="27"/>
      <c r="R9339" s="27"/>
      <c r="S9339" s="22"/>
    </row>
    <row r="9340" spans="1:19" x14ac:dyDescent="0.45">
      <c r="A9340" s="14"/>
      <c r="K9340" s="14"/>
    </row>
    <row r="9341" spans="1:19" x14ac:dyDescent="0.45">
      <c r="A9341" s="32"/>
    </row>
    <row r="9342" spans="1:19" x14ac:dyDescent="0.45">
      <c r="A9342" s="32"/>
    </row>
    <row r="9343" spans="1:19" x14ac:dyDescent="0.45">
      <c r="A9343" s="32"/>
    </row>
    <row r="9344" spans="1:19" x14ac:dyDescent="0.45">
      <c r="A9344" s="32"/>
    </row>
    <row r="9345" spans="1:2" x14ac:dyDescent="0.45">
      <c r="A9345" s="32"/>
      <c r="B9345" s="50"/>
    </row>
    <row r="9346" spans="1:2" x14ac:dyDescent="0.45">
      <c r="A9346" s="32"/>
    </row>
    <row r="9347" spans="1:2" x14ac:dyDescent="0.45">
      <c r="A9347" s="32"/>
    </row>
    <row r="9348" spans="1:2" x14ac:dyDescent="0.45">
      <c r="A9348" s="32"/>
    </row>
    <row r="9349" spans="1:2" x14ac:dyDescent="0.45">
      <c r="A9349" s="32"/>
    </row>
    <row r="9350" spans="1:2" x14ac:dyDescent="0.45">
      <c r="A9350" s="32"/>
    </row>
    <row r="9351" spans="1:2" x14ac:dyDescent="0.45">
      <c r="A9351" s="32"/>
    </row>
    <row r="9352" spans="1:2" x14ac:dyDescent="0.45">
      <c r="A9352" s="32"/>
    </row>
    <row r="9353" spans="1:2" x14ac:dyDescent="0.45">
      <c r="A9353" s="32"/>
    </row>
    <row r="9354" spans="1:2" x14ac:dyDescent="0.45">
      <c r="A9354" s="32"/>
    </row>
    <row r="9355" spans="1:2" x14ac:dyDescent="0.45">
      <c r="A9355" s="32"/>
    </row>
    <row r="9356" spans="1:2" x14ac:dyDescent="0.45">
      <c r="A9356" s="32"/>
    </row>
    <row r="9357" spans="1:2" x14ac:dyDescent="0.45">
      <c r="A9357" s="32"/>
    </row>
    <row r="9358" spans="1:2" x14ac:dyDescent="0.45">
      <c r="A9358" s="32"/>
    </row>
    <row r="9359" spans="1:2" x14ac:dyDescent="0.45">
      <c r="A9359" s="32"/>
    </row>
    <row r="9360" spans="1:2" x14ac:dyDescent="0.45">
      <c r="A9360" s="32"/>
    </row>
    <row r="9361" spans="1:19" x14ac:dyDescent="0.45">
      <c r="A9361" s="32"/>
    </row>
    <row r="9362" spans="1:19" x14ac:dyDescent="0.45">
      <c r="N9362" s="57"/>
      <c r="O9362"/>
      <c r="P9362"/>
      <c r="Q9362"/>
      <c r="R9362"/>
    </row>
    <row r="9363" spans="1:19" ht="23.15" x14ac:dyDescent="0.6">
      <c r="A9363" s="21"/>
      <c r="B9363" s="21"/>
      <c r="C9363" s="21"/>
      <c r="D9363" s="21"/>
      <c r="E9363" s="21"/>
      <c r="F9363" s="21"/>
      <c r="G9363" s="21"/>
      <c r="H9363" s="22"/>
      <c r="I9363" s="22"/>
      <c r="J9363" s="22"/>
      <c r="K9363" s="21"/>
      <c r="L9363" s="21"/>
      <c r="N9363" s="27"/>
      <c r="O9363" s="27"/>
      <c r="P9363" s="27"/>
      <c r="Q9363" s="27"/>
      <c r="R9363" s="27"/>
      <c r="S9363" s="22"/>
    </row>
    <row r="9364" spans="1:19" x14ac:dyDescent="0.45">
      <c r="A9364" s="14"/>
      <c r="K9364" s="14"/>
    </row>
    <row r="9365" spans="1:19" x14ac:dyDescent="0.45">
      <c r="A9365" s="32"/>
    </row>
    <row r="9366" spans="1:19" x14ac:dyDescent="0.45">
      <c r="A9366" s="32"/>
    </row>
    <row r="9367" spans="1:19" x14ac:dyDescent="0.45">
      <c r="A9367" s="32"/>
    </row>
    <row r="9368" spans="1:19" x14ac:dyDescent="0.45">
      <c r="A9368" s="32"/>
    </row>
    <row r="9369" spans="1:19" x14ac:dyDescent="0.45">
      <c r="A9369" s="32"/>
      <c r="B9369" s="50"/>
    </row>
    <row r="9370" spans="1:19" x14ac:dyDescent="0.45">
      <c r="A9370" s="32"/>
    </row>
    <row r="9371" spans="1:19" x14ac:dyDescent="0.45">
      <c r="A9371" s="32"/>
    </row>
    <row r="9372" spans="1:19" x14ac:dyDescent="0.45">
      <c r="A9372" s="32"/>
    </row>
    <row r="9373" spans="1:19" x14ac:dyDescent="0.45">
      <c r="A9373" s="32"/>
    </row>
    <row r="9374" spans="1:19" x14ac:dyDescent="0.45">
      <c r="A9374" s="32"/>
    </row>
    <row r="9375" spans="1:19" x14ac:dyDescent="0.45">
      <c r="A9375" s="32"/>
    </row>
    <row r="9376" spans="1:19" x14ac:dyDescent="0.45">
      <c r="A9376" s="32"/>
    </row>
    <row r="9377" spans="1:19" x14ac:dyDescent="0.45">
      <c r="A9377" s="32"/>
    </row>
    <row r="9378" spans="1:19" x14ac:dyDescent="0.45">
      <c r="A9378" s="32"/>
    </row>
    <row r="9379" spans="1:19" x14ac:dyDescent="0.45">
      <c r="A9379" s="32"/>
    </row>
    <row r="9380" spans="1:19" x14ac:dyDescent="0.45">
      <c r="A9380" s="32"/>
    </row>
    <row r="9381" spans="1:19" x14ac:dyDescent="0.45">
      <c r="A9381" s="32"/>
    </row>
    <row r="9382" spans="1:19" x14ac:dyDescent="0.45">
      <c r="A9382" s="32"/>
    </row>
    <row r="9383" spans="1:19" x14ac:dyDescent="0.45">
      <c r="A9383" s="32"/>
    </row>
    <row r="9384" spans="1:19" x14ac:dyDescent="0.45">
      <c r="A9384" s="32"/>
    </row>
    <row r="9385" spans="1:19" x14ac:dyDescent="0.45">
      <c r="A9385" s="32"/>
    </row>
    <row r="9386" spans="1:19" x14ac:dyDescent="0.45">
      <c r="O9386"/>
      <c r="P9386"/>
      <c r="Q9386"/>
      <c r="R9386"/>
    </row>
    <row r="9387" spans="1:19" ht="23.15" x14ac:dyDescent="0.6">
      <c r="A9387" s="21"/>
      <c r="B9387" s="21"/>
      <c r="C9387" s="21"/>
      <c r="D9387" s="21"/>
      <c r="E9387" s="21"/>
      <c r="F9387" s="21"/>
      <c r="G9387" s="21"/>
      <c r="H9387" s="22"/>
      <c r="I9387" s="22"/>
      <c r="J9387" s="22"/>
      <c r="K9387" s="21"/>
      <c r="L9387" s="21"/>
      <c r="N9387" s="27"/>
      <c r="O9387" s="27"/>
      <c r="P9387" s="27"/>
      <c r="Q9387" s="27"/>
      <c r="R9387" s="27"/>
      <c r="S9387" s="22"/>
    </row>
    <row r="9388" spans="1:19" x14ac:dyDescent="0.45">
      <c r="A9388" s="14"/>
      <c r="K9388" s="14"/>
    </row>
    <row r="9389" spans="1:19" x14ac:dyDescent="0.45">
      <c r="A9389" s="32"/>
    </row>
    <row r="9390" spans="1:19" x14ac:dyDescent="0.45">
      <c r="A9390" s="32"/>
    </row>
    <row r="9391" spans="1:19" x14ac:dyDescent="0.45">
      <c r="A9391" s="32"/>
    </row>
    <row r="9392" spans="1:19" x14ac:dyDescent="0.45">
      <c r="A9392" s="32"/>
    </row>
    <row r="9393" spans="1:2" x14ac:dyDescent="0.45">
      <c r="A9393" s="32"/>
      <c r="B9393" s="50"/>
    </row>
    <row r="9394" spans="1:2" x14ac:dyDescent="0.45">
      <c r="A9394" s="32"/>
    </row>
    <row r="9395" spans="1:2" x14ac:dyDescent="0.45">
      <c r="A9395" s="32"/>
    </row>
    <row r="9396" spans="1:2" x14ac:dyDescent="0.45">
      <c r="A9396" s="32"/>
    </row>
    <row r="9397" spans="1:2" x14ac:dyDescent="0.45">
      <c r="A9397" s="32"/>
    </row>
    <row r="9398" spans="1:2" x14ac:dyDescent="0.45">
      <c r="A9398" s="32"/>
    </row>
    <row r="9399" spans="1:2" x14ac:dyDescent="0.45">
      <c r="A9399" s="32"/>
    </row>
    <row r="9400" spans="1:2" x14ac:dyDescent="0.45">
      <c r="A9400" s="32"/>
    </row>
    <row r="9401" spans="1:2" x14ac:dyDescent="0.45">
      <c r="A9401" s="32"/>
    </row>
    <row r="9402" spans="1:2" x14ac:dyDescent="0.45">
      <c r="A9402" s="32"/>
    </row>
    <row r="9403" spans="1:2" x14ac:dyDescent="0.45">
      <c r="A9403" s="32"/>
    </row>
    <row r="9404" spans="1:2" x14ac:dyDescent="0.45">
      <c r="A9404" s="32"/>
    </row>
    <row r="9405" spans="1:2" x14ac:dyDescent="0.45">
      <c r="A9405" s="32"/>
    </row>
    <row r="9406" spans="1:2" x14ac:dyDescent="0.45">
      <c r="A9406" s="32"/>
    </row>
    <row r="9407" spans="1:2" x14ac:dyDescent="0.45">
      <c r="A9407" s="32"/>
    </row>
    <row r="9408" spans="1:2" x14ac:dyDescent="0.45">
      <c r="A9408" s="32"/>
    </row>
    <row r="9409" spans="1:19" x14ac:dyDescent="0.45">
      <c r="A9409" s="32"/>
    </row>
    <row r="9410" spans="1:19" x14ac:dyDescent="0.45">
      <c r="O9410"/>
      <c r="P9410"/>
      <c r="Q9410"/>
      <c r="R9410"/>
    </row>
    <row r="9411" spans="1:19" ht="23.15" x14ac:dyDescent="0.6">
      <c r="A9411" s="21"/>
      <c r="B9411" s="21"/>
      <c r="C9411" s="21"/>
      <c r="D9411" s="21"/>
      <c r="E9411" s="21"/>
      <c r="F9411" s="21"/>
      <c r="G9411" s="21"/>
      <c r="H9411" s="22"/>
      <c r="I9411" s="22"/>
      <c r="J9411" s="22"/>
      <c r="K9411" s="21"/>
      <c r="L9411" s="21"/>
      <c r="N9411" s="27"/>
      <c r="O9411" s="27"/>
      <c r="P9411" s="27"/>
      <c r="Q9411" s="27"/>
      <c r="R9411" s="27"/>
      <c r="S9411" s="22"/>
    </row>
    <row r="9412" spans="1:19" x14ac:dyDescent="0.45">
      <c r="A9412" s="14"/>
      <c r="K9412" s="14"/>
    </row>
    <row r="9413" spans="1:19" x14ac:dyDescent="0.45">
      <c r="A9413" s="32"/>
    </row>
    <row r="9414" spans="1:19" x14ac:dyDescent="0.45">
      <c r="A9414" s="32"/>
    </row>
    <row r="9415" spans="1:19" x14ac:dyDescent="0.45">
      <c r="A9415" s="32"/>
    </row>
    <row r="9416" spans="1:19" x14ac:dyDescent="0.45">
      <c r="A9416" s="32"/>
    </row>
    <row r="9417" spans="1:19" x14ac:dyDescent="0.45">
      <c r="A9417" s="32"/>
      <c r="B9417" s="50"/>
    </row>
    <row r="9418" spans="1:19" x14ac:dyDescent="0.45">
      <c r="A9418" s="32"/>
    </row>
    <row r="9419" spans="1:19" x14ac:dyDescent="0.45">
      <c r="A9419" s="32"/>
    </row>
    <row r="9420" spans="1:19" x14ac:dyDescent="0.45">
      <c r="A9420" s="32"/>
    </row>
    <row r="9421" spans="1:19" x14ac:dyDescent="0.45">
      <c r="A9421" s="32"/>
    </row>
    <row r="9422" spans="1:19" x14ac:dyDescent="0.45">
      <c r="A9422" s="32"/>
    </row>
    <row r="9423" spans="1:19" x14ac:dyDescent="0.45">
      <c r="A9423" s="32"/>
    </row>
    <row r="9424" spans="1:19" x14ac:dyDescent="0.45">
      <c r="A9424" s="32"/>
    </row>
    <row r="9425" spans="1:19" x14ac:dyDescent="0.45">
      <c r="A9425" s="32"/>
    </row>
    <row r="9426" spans="1:19" x14ac:dyDescent="0.45">
      <c r="A9426" s="32"/>
    </row>
    <row r="9427" spans="1:19" x14ac:dyDescent="0.45">
      <c r="A9427" s="32"/>
    </row>
    <row r="9428" spans="1:19" x14ac:dyDescent="0.45">
      <c r="A9428" s="32"/>
    </row>
    <row r="9429" spans="1:19" x14ac:dyDescent="0.45">
      <c r="A9429" s="32"/>
    </row>
    <row r="9430" spans="1:19" x14ac:dyDescent="0.45">
      <c r="A9430" s="32"/>
    </row>
    <row r="9431" spans="1:19" x14ac:dyDescent="0.45">
      <c r="A9431" s="32"/>
    </row>
    <row r="9432" spans="1:19" x14ac:dyDescent="0.45">
      <c r="A9432" s="32"/>
    </row>
    <row r="9433" spans="1:19" x14ac:dyDescent="0.45">
      <c r="A9433" s="32"/>
    </row>
    <row r="9434" spans="1:19" x14ac:dyDescent="0.45">
      <c r="O9434"/>
      <c r="P9434"/>
      <c r="Q9434"/>
      <c r="R9434"/>
    </row>
    <row r="9435" spans="1:19" ht="23.15" x14ac:dyDescent="0.6">
      <c r="A9435" s="21"/>
      <c r="B9435" s="21"/>
      <c r="C9435" s="21"/>
      <c r="D9435" s="21"/>
      <c r="E9435" s="21"/>
      <c r="F9435" s="21"/>
      <c r="G9435" s="21"/>
      <c r="H9435" s="22"/>
      <c r="I9435" s="22"/>
      <c r="J9435" s="22"/>
      <c r="K9435" s="21"/>
      <c r="L9435" s="21"/>
      <c r="N9435" s="27"/>
      <c r="O9435" s="27"/>
      <c r="P9435" s="27"/>
      <c r="Q9435" s="27"/>
      <c r="R9435" s="27"/>
      <c r="S9435" s="22"/>
    </row>
    <row r="9436" spans="1:19" x14ac:dyDescent="0.45">
      <c r="A9436" s="14"/>
      <c r="K9436" s="14"/>
    </row>
    <row r="9437" spans="1:19" x14ac:dyDescent="0.45">
      <c r="A9437" s="32"/>
    </row>
    <row r="9438" spans="1:19" x14ac:dyDescent="0.45">
      <c r="A9438" s="32"/>
    </row>
    <row r="9439" spans="1:19" x14ac:dyDescent="0.45">
      <c r="A9439" s="32"/>
    </row>
    <row r="9440" spans="1:19" x14ac:dyDescent="0.45">
      <c r="A9440" s="32"/>
    </row>
    <row r="9441" spans="1:2" x14ac:dyDescent="0.45">
      <c r="A9441" s="32"/>
      <c r="B9441" s="50"/>
    </row>
    <row r="9442" spans="1:2" x14ac:dyDescent="0.45">
      <c r="A9442" s="32"/>
    </row>
    <row r="9443" spans="1:2" x14ac:dyDescent="0.45">
      <c r="A9443" s="32"/>
    </row>
    <row r="9444" spans="1:2" x14ac:dyDescent="0.45">
      <c r="A9444" s="32"/>
    </row>
    <row r="9445" spans="1:2" x14ac:dyDescent="0.45">
      <c r="A9445" s="32"/>
    </row>
    <row r="9446" spans="1:2" x14ac:dyDescent="0.45">
      <c r="A9446" s="32"/>
    </row>
    <row r="9447" spans="1:2" x14ac:dyDescent="0.45">
      <c r="A9447" s="32"/>
    </row>
    <row r="9448" spans="1:2" x14ac:dyDescent="0.45">
      <c r="A9448" s="32"/>
    </row>
    <row r="9449" spans="1:2" x14ac:dyDescent="0.45">
      <c r="A9449" s="32"/>
    </row>
    <row r="9450" spans="1:2" x14ac:dyDescent="0.45">
      <c r="A9450" s="32"/>
    </row>
    <row r="9451" spans="1:2" x14ac:dyDescent="0.45">
      <c r="A9451" s="32"/>
    </row>
    <row r="9452" spans="1:2" x14ac:dyDescent="0.45">
      <c r="A9452" s="32"/>
    </row>
    <row r="9453" spans="1:2" x14ac:dyDescent="0.45">
      <c r="A9453" s="32"/>
    </row>
    <row r="9454" spans="1:2" x14ac:dyDescent="0.45">
      <c r="A9454" s="32"/>
    </row>
    <row r="9455" spans="1:2" x14ac:dyDescent="0.45">
      <c r="A9455" s="32"/>
    </row>
    <row r="9456" spans="1:2" x14ac:dyDescent="0.45">
      <c r="A9456" s="32"/>
    </row>
    <row r="9457" spans="1:19" x14ac:dyDescent="0.45">
      <c r="A9457" s="32"/>
    </row>
    <row r="9458" spans="1:19" x14ac:dyDescent="0.45">
      <c r="A9458" s="32"/>
    </row>
    <row r="9459" spans="1:19" ht="23.15" x14ac:dyDescent="0.6">
      <c r="A9459" s="21"/>
      <c r="B9459" s="21"/>
      <c r="C9459" s="21"/>
      <c r="D9459" s="21"/>
      <c r="E9459" s="21"/>
      <c r="F9459" s="21"/>
      <c r="G9459" s="21"/>
      <c r="H9459" s="22"/>
      <c r="I9459" s="22"/>
      <c r="J9459" s="22"/>
      <c r="K9459" s="21"/>
      <c r="L9459" s="21"/>
      <c r="N9459" s="27"/>
      <c r="O9459" s="27"/>
      <c r="P9459" s="27"/>
      <c r="Q9459" s="27"/>
      <c r="R9459" s="27"/>
      <c r="S9459" s="22"/>
    </row>
    <row r="9460" spans="1:19" x14ac:dyDescent="0.45">
      <c r="A9460" s="14"/>
      <c r="K9460" s="14"/>
    </row>
    <row r="9461" spans="1:19" x14ac:dyDescent="0.45">
      <c r="A9461" s="32"/>
    </row>
    <row r="9462" spans="1:19" x14ac:dyDescent="0.45">
      <c r="A9462" s="32"/>
    </row>
    <row r="9463" spans="1:19" x14ac:dyDescent="0.45">
      <c r="A9463" s="32"/>
    </row>
    <row r="9464" spans="1:19" x14ac:dyDescent="0.45">
      <c r="A9464" s="32"/>
    </row>
    <row r="9465" spans="1:19" x14ac:dyDescent="0.45">
      <c r="A9465" s="32"/>
      <c r="B9465" s="50"/>
    </row>
    <row r="9466" spans="1:19" x14ac:dyDescent="0.45">
      <c r="A9466" s="32"/>
    </row>
    <row r="9467" spans="1:19" x14ac:dyDescent="0.45">
      <c r="A9467" s="32"/>
    </row>
    <row r="9468" spans="1:19" x14ac:dyDescent="0.45">
      <c r="A9468" s="32"/>
    </row>
    <row r="9469" spans="1:19" x14ac:dyDescent="0.45">
      <c r="A9469" s="32"/>
    </row>
    <row r="9470" spans="1:19" x14ac:dyDescent="0.45">
      <c r="A9470" s="32"/>
    </row>
    <row r="9471" spans="1:19" x14ac:dyDescent="0.45">
      <c r="A9471" s="32"/>
    </row>
    <row r="9472" spans="1:19" x14ac:dyDescent="0.45">
      <c r="A9472" s="32"/>
    </row>
    <row r="9473" spans="1:19" x14ac:dyDescent="0.45">
      <c r="A9473" s="32"/>
    </row>
    <row r="9474" spans="1:19" x14ac:dyDescent="0.45">
      <c r="A9474" s="32"/>
    </row>
    <row r="9475" spans="1:19" x14ac:dyDescent="0.45">
      <c r="A9475" s="32"/>
    </row>
    <row r="9476" spans="1:19" x14ac:dyDescent="0.45">
      <c r="A9476" s="32"/>
    </row>
    <row r="9477" spans="1:19" x14ac:dyDescent="0.45">
      <c r="A9477" s="32"/>
    </row>
    <row r="9478" spans="1:19" x14ac:dyDescent="0.45">
      <c r="A9478" s="32"/>
    </row>
    <row r="9479" spans="1:19" x14ac:dyDescent="0.45">
      <c r="A9479" s="32"/>
    </row>
    <row r="9480" spans="1:19" x14ac:dyDescent="0.45">
      <c r="A9480" s="32"/>
    </row>
    <row r="9481" spans="1:19" x14ac:dyDescent="0.45">
      <c r="A9481" s="32"/>
    </row>
    <row r="9482" spans="1:19" x14ac:dyDescent="0.45">
      <c r="N9482" s="57"/>
      <c r="O9482"/>
      <c r="P9482"/>
      <c r="Q9482"/>
      <c r="R9482"/>
    </row>
    <row r="9483" spans="1:19" ht="23.15" x14ac:dyDescent="0.6">
      <c r="A9483" s="21"/>
      <c r="B9483" s="21"/>
      <c r="C9483" s="21"/>
      <c r="D9483" s="21"/>
      <c r="E9483" s="21"/>
      <c r="F9483" s="21"/>
      <c r="G9483" s="21"/>
      <c r="H9483" s="22"/>
      <c r="I9483" s="22"/>
      <c r="J9483" s="22"/>
      <c r="K9483" s="21"/>
      <c r="L9483" s="21"/>
      <c r="N9483" s="27"/>
      <c r="O9483" s="27"/>
      <c r="P9483" s="27"/>
      <c r="Q9483" s="27"/>
      <c r="R9483" s="27"/>
      <c r="S9483" s="22"/>
    </row>
    <row r="9484" spans="1:19" x14ac:dyDescent="0.45">
      <c r="A9484" s="14"/>
      <c r="K9484" s="14"/>
    </row>
    <row r="9485" spans="1:19" x14ac:dyDescent="0.45">
      <c r="A9485" s="32"/>
    </row>
    <row r="9486" spans="1:19" x14ac:dyDescent="0.45">
      <c r="A9486" s="32"/>
    </row>
    <row r="9487" spans="1:19" x14ac:dyDescent="0.45">
      <c r="A9487" s="32"/>
    </row>
    <row r="9488" spans="1:19" x14ac:dyDescent="0.45">
      <c r="A9488" s="32"/>
    </row>
    <row r="9489" spans="1:2" x14ac:dyDescent="0.45">
      <c r="A9489" s="32"/>
      <c r="B9489" s="50"/>
    </row>
    <row r="9490" spans="1:2" x14ac:dyDescent="0.45">
      <c r="A9490" s="32"/>
    </row>
    <row r="9491" spans="1:2" x14ac:dyDescent="0.45">
      <c r="A9491" s="32"/>
    </row>
    <row r="9492" spans="1:2" x14ac:dyDescent="0.45">
      <c r="A9492" s="32"/>
    </row>
    <row r="9493" spans="1:2" x14ac:dyDescent="0.45">
      <c r="A9493" s="32"/>
    </row>
    <row r="9494" spans="1:2" x14ac:dyDescent="0.45">
      <c r="A9494" s="32"/>
    </row>
    <row r="9495" spans="1:2" x14ac:dyDescent="0.45">
      <c r="A9495" s="32"/>
    </row>
    <row r="9496" spans="1:2" x14ac:dyDescent="0.45">
      <c r="A9496" s="32"/>
    </row>
    <row r="9497" spans="1:2" x14ac:dyDescent="0.45">
      <c r="A9497" s="32"/>
    </row>
    <row r="9498" spans="1:2" x14ac:dyDescent="0.45">
      <c r="A9498" s="32"/>
    </row>
    <row r="9499" spans="1:2" x14ac:dyDescent="0.45">
      <c r="A9499" s="32"/>
    </row>
    <row r="9500" spans="1:2" x14ac:dyDescent="0.45">
      <c r="A9500" s="32"/>
    </row>
    <row r="9501" spans="1:2" x14ac:dyDescent="0.45">
      <c r="A9501" s="32"/>
    </row>
    <row r="9502" spans="1:2" x14ac:dyDescent="0.45">
      <c r="A9502" s="32"/>
    </row>
    <row r="9503" spans="1:2" x14ac:dyDescent="0.45">
      <c r="A9503" s="32"/>
    </row>
    <row r="9504" spans="1:2" x14ac:dyDescent="0.45">
      <c r="A9504" s="32"/>
    </row>
    <row r="9505" spans="1:19" x14ac:dyDescent="0.45">
      <c r="A9505" s="32"/>
    </row>
    <row r="9506" spans="1:19" x14ac:dyDescent="0.45">
      <c r="O9506"/>
      <c r="P9506"/>
      <c r="Q9506"/>
      <c r="R9506"/>
    </row>
    <row r="9507" spans="1:19" ht="23.15" x14ac:dyDescent="0.6">
      <c r="A9507" s="21"/>
      <c r="B9507" s="21"/>
      <c r="C9507" s="21"/>
      <c r="D9507" s="21"/>
      <c r="E9507" s="21"/>
      <c r="F9507" s="21"/>
      <c r="G9507" s="21"/>
      <c r="H9507" s="22"/>
      <c r="I9507" s="22"/>
      <c r="J9507" s="22"/>
      <c r="K9507" s="21"/>
      <c r="L9507" s="21"/>
      <c r="N9507" s="27"/>
      <c r="O9507" s="27"/>
      <c r="P9507" s="27"/>
      <c r="Q9507" s="27"/>
      <c r="R9507" s="27"/>
      <c r="S9507" s="22"/>
    </row>
    <row r="9508" spans="1:19" x14ac:dyDescent="0.45">
      <c r="A9508" s="14"/>
      <c r="K9508" s="14"/>
    </row>
    <row r="9509" spans="1:19" x14ac:dyDescent="0.45">
      <c r="A9509" s="32"/>
    </row>
    <row r="9510" spans="1:19" x14ac:dyDescent="0.45">
      <c r="A9510" s="32"/>
    </row>
    <row r="9511" spans="1:19" x14ac:dyDescent="0.45">
      <c r="A9511" s="32"/>
    </row>
    <row r="9512" spans="1:19" x14ac:dyDescent="0.45">
      <c r="A9512" s="32"/>
    </row>
    <row r="9513" spans="1:19" x14ac:dyDescent="0.45">
      <c r="A9513" s="32"/>
      <c r="B9513" s="50"/>
    </row>
    <row r="9514" spans="1:19" x14ac:dyDescent="0.45">
      <c r="A9514" s="32"/>
    </row>
    <row r="9515" spans="1:19" x14ac:dyDescent="0.45">
      <c r="A9515" s="32"/>
    </row>
    <row r="9516" spans="1:19" x14ac:dyDescent="0.45">
      <c r="A9516" s="32"/>
    </row>
    <row r="9517" spans="1:19" x14ac:dyDescent="0.45">
      <c r="A9517" s="32"/>
    </row>
    <row r="9518" spans="1:19" x14ac:dyDescent="0.45">
      <c r="A9518" s="32"/>
    </row>
    <row r="9519" spans="1:19" x14ac:dyDescent="0.45">
      <c r="A9519" s="32"/>
    </row>
    <row r="9520" spans="1:19" x14ac:dyDescent="0.45">
      <c r="A9520" s="32"/>
    </row>
    <row r="9521" spans="1:19" x14ac:dyDescent="0.45">
      <c r="A9521" s="32"/>
    </row>
    <row r="9522" spans="1:19" x14ac:dyDescent="0.45">
      <c r="A9522" s="32"/>
    </row>
    <row r="9523" spans="1:19" x14ac:dyDescent="0.45">
      <c r="A9523" s="32"/>
    </row>
    <row r="9524" spans="1:19" x14ac:dyDescent="0.45">
      <c r="A9524" s="32"/>
    </row>
    <row r="9525" spans="1:19" x14ac:dyDescent="0.45">
      <c r="A9525" s="32"/>
    </row>
    <row r="9526" spans="1:19" x14ac:dyDescent="0.45">
      <c r="A9526" s="32"/>
    </row>
    <row r="9527" spans="1:19" x14ac:dyDescent="0.45">
      <c r="A9527" s="32"/>
    </row>
    <row r="9528" spans="1:19" x14ac:dyDescent="0.45">
      <c r="A9528" s="32"/>
    </row>
    <row r="9529" spans="1:19" x14ac:dyDescent="0.45">
      <c r="A9529" s="32"/>
    </row>
    <row r="9530" spans="1:19" x14ac:dyDescent="0.45">
      <c r="O9530"/>
      <c r="P9530"/>
      <c r="Q9530"/>
      <c r="R9530"/>
    </row>
    <row r="9531" spans="1:19" ht="23.15" x14ac:dyDescent="0.6">
      <c r="A9531" s="21"/>
      <c r="B9531" s="21"/>
      <c r="C9531" s="21"/>
      <c r="D9531" s="21"/>
      <c r="E9531" s="21"/>
      <c r="F9531" s="21"/>
      <c r="G9531" s="21"/>
      <c r="H9531" s="22"/>
      <c r="I9531" s="22"/>
      <c r="J9531" s="22"/>
      <c r="K9531" s="21"/>
      <c r="L9531" s="21"/>
      <c r="N9531" s="27"/>
      <c r="O9531" s="27"/>
      <c r="P9531" s="27"/>
      <c r="Q9531" s="27"/>
      <c r="R9531" s="27"/>
      <c r="S9531" s="22"/>
    </row>
    <row r="9532" spans="1:19" x14ac:dyDescent="0.45">
      <c r="A9532" s="14"/>
      <c r="K9532" s="14"/>
    </row>
    <row r="9533" spans="1:19" x14ac:dyDescent="0.45">
      <c r="A9533" s="32"/>
    </row>
    <row r="9534" spans="1:19" x14ac:dyDescent="0.45">
      <c r="A9534" s="32"/>
    </row>
    <row r="9535" spans="1:19" x14ac:dyDescent="0.45">
      <c r="A9535" s="32"/>
    </row>
    <row r="9536" spans="1:19" x14ac:dyDescent="0.45">
      <c r="A9536" s="32"/>
    </row>
    <row r="9537" spans="1:2" x14ac:dyDescent="0.45">
      <c r="A9537" s="32"/>
      <c r="B9537" s="50"/>
    </row>
    <row r="9538" spans="1:2" x14ac:dyDescent="0.45">
      <c r="A9538" s="32"/>
    </row>
    <row r="9539" spans="1:2" x14ac:dyDescent="0.45">
      <c r="A9539" s="32"/>
    </row>
    <row r="9540" spans="1:2" x14ac:dyDescent="0.45">
      <c r="A9540" s="32"/>
    </row>
    <row r="9541" spans="1:2" x14ac:dyDescent="0.45">
      <c r="A9541" s="32"/>
    </row>
    <row r="9542" spans="1:2" x14ac:dyDescent="0.45">
      <c r="A9542" s="32"/>
    </row>
    <row r="9543" spans="1:2" x14ac:dyDescent="0.45">
      <c r="A9543" s="32"/>
    </row>
    <row r="9544" spans="1:2" x14ac:dyDescent="0.45">
      <c r="A9544" s="32"/>
    </row>
    <row r="9545" spans="1:2" x14ac:dyDescent="0.45">
      <c r="A9545" s="32"/>
    </row>
    <row r="9546" spans="1:2" x14ac:dyDescent="0.45">
      <c r="A9546" s="32"/>
    </row>
    <row r="9547" spans="1:2" x14ac:dyDescent="0.45">
      <c r="A9547" s="32"/>
    </row>
    <row r="9548" spans="1:2" x14ac:dyDescent="0.45">
      <c r="A9548" s="32"/>
    </row>
    <row r="9549" spans="1:2" x14ac:dyDescent="0.45">
      <c r="A9549" s="32"/>
    </row>
    <row r="9550" spans="1:2" x14ac:dyDescent="0.45">
      <c r="A9550" s="32"/>
    </row>
    <row r="9551" spans="1:2" x14ac:dyDescent="0.45">
      <c r="A9551" s="32"/>
    </row>
    <row r="9552" spans="1:2" x14ac:dyDescent="0.45">
      <c r="A9552" s="32"/>
    </row>
    <row r="9553" spans="1:19" x14ac:dyDescent="0.45">
      <c r="A9553" s="32"/>
    </row>
    <row r="9554" spans="1:19" x14ac:dyDescent="0.45">
      <c r="O9554"/>
      <c r="P9554"/>
      <c r="Q9554"/>
      <c r="R9554"/>
    </row>
    <row r="9555" spans="1:19" ht="23.15" x14ac:dyDescent="0.6">
      <c r="A9555" s="21"/>
      <c r="B9555" s="21"/>
      <c r="C9555" s="21"/>
      <c r="D9555" s="21"/>
      <c r="E9555" s="21"/>
      <c r="F9555" s="21"/>
      <c r="G9555" s="21"/>
      <c r="H9555" s="22"/>
      <c r="I9555" s="22"/>
      <c r="J9555" s="22"/>
      <c r="K9555" s="21"/>
      <c r="L9555" s="21"/>
      <c r="N9555" s="27"/>
      <c r="O9555" s="27"/>
      <c r="P9555" s="27"/>
      <c r="Q9555" s="27"/>
      <c r="R9555" s="27"/>
      <c r="S9555" s="22"/>
    </row>
    <row r="9556" spans="1:19" x14ac:dyDescent="0.45">
      <c r="A9556" s="14"/>
      <c r="K9556" s="14"/>
    </row>
    <row r="9557" spans="1:19" x14ac:dyDescent="0.45">
      <c r="A9557" s="32"/>
    </row>
    <row r="9558" spans="1:19" x14ac:dyDescent="0.45">
      <c r="A9558" s="32"/>
    </row>
    <row r="9559" spans="1:19" x14ac:dyDescent="0.45">
      <c r="A9559" s="32"/>
    </row>
    <row r="9560" spans="1:19" x14ac:dyDescent="0.45">
      <c r="A9560" s="32"/>
    </row>
    <row r="9561" spans="1:19" x14ac:dyDescent="0.45">
      <c r="A9561" s="32"/>
      <c r="B9561" s="50"/>
    </row>
    <row r="9562" spans="1:19" x14ac:dyDescent="0.45">
      <c r="A9562" s="32"/>
    </row>
    <row r="9563" spans="1:19" x14ac:dyDescent="0.45">
      <c r="A9563" s="32"/>
    </row>
    <row r="9564" spans="1:19" x14ac:dyDescent="0.45">
      <c r="A9564" s="32"/>
    </row>
    <row r="9565" spans="1:19" x14ac:dyDescent="0.45">
      <c r="A9565" s="32"/>
    </row>
    <row r="9566" spans="1:19" x14ac:dyDescent="0.45">
      <c r="A9566" s="32"/>
    </row>
    <row r="9567" spans="1:19" x14ac:dyDescent="0.45">
      <c r="A9567" s="32"/>
    </row>
    <row r="9568" spans="1:19" x14ac:dyDescent="0.45">
      <c r="A9568" s="32"/>
    </row>
    <row r="9569" spans="1:19" x14ac:dyDescent="0.45">
      <c r="A9569" s="32"/>
    </row>
    <row r="9570" spans="1:19" x14ac:dyDescent="0.45">
      <c r="A9570" s="32"/>
    </row>
    <row r="9571" spans="1:19" x14ac:dyDescent="0.45">
      <c r="A9571" s="32"/>
    </row>
    <row r="9572" spans="1:19" x14ac:dyDescent="0.45">
      <c r="A9572" s="32"/>
    </row>
    <row r="9573" spans="1:19" x14ac:dyDescent="0.45">
      <c r="A9573" s="32"/>
    </row>
    <row r="9574" spans="1:19" x14ac:dyDescent="0.45">
      <c r="A9574" s="32"/>
    </row>
    <row r="9575" spans="1:19" x14ac:dyDescent="0.45">
      <c r="A9575" s="32"/>
    </row>
    <row r="9576" spans="1:19" x14ac:dyDescent="0.45">
      <c r="A9576" s="32"/>
    </row>
    <row r="9577" spans="1:19" x14ac:dyDescent="0.45">
      <c r="A9577" s="32"/>
    </row>
    <row r="9578" spans="1:19" x14ac:dyDescent="0.45">
      <c r="O9578"/>
      <c r="P9578"/>
      <c r="Q9578"/>
      <c r="R9578"/>
    </row>
    <row r="9579" spans="1:19" ht="23.15" x14ac:dyDescent="0.6">
      <c r="A9579" s="21"/>
      <c r="B9579" s="21"/>
      <c r="C9579" s="21"/>
      <c r="D9579" s="21"/>
      <c r="E9579" s="21"/>
      <c r="F9579" s="21"/>
      <c r="G9579" s="21"/>
      <c r="H9579" s="22"/>
      <c r="I9579" s="22"/>
      <c r="J9579" s="22"/>
      <c r="K9579" s="21"/>
      <c r="L9579" s="21"/>
      <c r="N9579" s="27"/>
      <c r="O9579" s="27"/>
      <c r="P9579" s="27"/>
      <c r="Q9579" s="27"/>
      <c r="R9579" s="27"/>
      <c r="S9579" s="22"/>
    </row>
    <row r="9580" spans="1:19" x14ac:dyDescent="0.45">
      <c r="A9580" s="14"/>
      <c r="K9580" s="14"/>
    </row>
    <row r="9581" spans="1:19" x14ac:dyDescent="0.45">
      <c r="A9581" s="32"/>
    </row>
    <row r="9582" spans="1:19" x14ac:dyDescent="0.45">
      <c r="A9582" s="32"/>
    </row>
    <row r="9583" spans="1:19" x14ac:dyDescent="0.45">
      <c r="A9583" s="32"/>
    </row>
    <row r="9584" spans="1:19" x14ac:dyDescent="0.45">
      <c r="A9584" s="32"/>
    </row>
    <row r="9585" spans="1:2" x14ac:dyDescent="0.45">
      <c r="A9585" s="32"/>
      <c r="B9585" s="50"/>
    </row>
    <row r="9586" spans="1:2" x14ac:dyDescent="0.45">
      <c r="A9586" s="32"/>
    </row>
    <row r="9587" spans="1:2" x14ac:dyDescent="0.45">
      <c r="A9587" s="32"/>
    </row>
    <row r="9588" spans="1:2" x14ac:dyDescent="0.45">
      <c r="A9588" s="32"/>
    </row>
    <row r="9589" spans="1:2" x14ac:dyDescent="0.45">
      <c r="A9589" s="32"/>
    </row>
    <row r="9590" spans="1:2" x14ac:dyDescent="0.45">
      <c r="A9590" s="32"/>
    </row>
    <row r="9591" spans="1:2" x14ac:dyDescent="0.45">
      <c r="A9591" s="32"/>
    </row>
    <row r="9592" spans="1:2" x14ac:dyDescent="0.45">
      <c r="A9592" s="32"/>
    </row>
    <row r="9593" spans="1:2" x14ac:dyDescent="0.45">
      <c r="A9593" s="32"/>
    </row>
    <row r="9594" spans="1:2" x14ac:dyDescent="0.45">
      <c r="A9594" s="32"/>
    </row>
    <row r="9595" spans="1:2" x14ac:dyDescent="0.45">
      <c r="A9595" s="32"/>
    </row>
    <row r="9596" spans="1:2" x14ac:dyDescent="0.45">
      <c r="A9596" s="32"/>
    </row>
    <row r="9597" spans="1:2" x14ac:dyDescent="0.45">
      <c r="A9597" s="32"/>
    </row>
    <row r="9598" spans="1:2" x14ac:dyDescent="0.45">
      <c r="A9598" s="32"/>
    </row>
    <row r="9599" spans="1:2" x14ac:dyDescent="0.45">
      <c r="A9599" s="32"/>
    </row>
    <row r="9600" spans="1:2" x14ac:dyDescent="0.45">
      <c r="A9600" s="32"/>
    </row>
    <row r="9601" spans="1:19" x14ac:dyDescent="0.45">
      <c r="A9601" s="32"/>
    </row>
    <row r="9602" spans="1:19" x14ac:dyDescent="0.45">
      <c r="N9602" s="57"/>
      <c r="O9602"/>
      <c r="P9602"/>
      <c r="Q9602"/>
      <c r="R9602"/>
    </row>
    <row r="9603" spans="1:19" ht="23.15" x14ac:dyDescent="0.6">
      <c r="A9603" s="21"/>
      <c r="B9603" s="21"/>
      <c r="C9603" s="21"/>
      <c r="D9603" s="21"/>
      <c r="E9603" s="21"/>
      <c r="F9603" s="21"/>
      <c r="G9603" s="21"/>
      <c r="H9603" s="22"/>
      <c r="I9603" s="22"/>
      <c r="J9603" s="22"/>
      <c r="K9603" s="21"/>
      <c r="L9603" s="21"/>
      <c r="N9603" s="27"/>
      <c r="O9603" s="27"/>
      <c r="P9603" s="27"/>
      <c r="Q9603" s="27"/>
      <c r="R9603" s="27"/>
      <c r="S9603" s="22"/>
    </row>
    <row r="9604" spans="1:19" x14ac:dyDescent="0.45">
      <c r="A9604" s="14"/>
      <c r="K9604" s="14"/>
    </row>
    <row r="9605" spans="1:19" x14ac:dyDescent="0.45">
      <c r="A9605" s="32"/>
    </row>
    <row r="9606" spans="1:19" x14ac:dyDescent="0.45">
      <c r="A9606" s="32"/>
    </row>
    <row r="9607" spans="1:19" x14ac:dyDescent="0.45">
      <c r="A9607" s="32"/>
    </row>
    <row r="9608" spans="1:19" x14ac:dyDescent="0.45">
      <c r="A9608" s="32"/>
    </row>
    <row r="9609" spans="1:19" x14ac:dyDescent="0.45">
      <c r="A9609" s="32"/>
      <c r="B9609" s="50"/>
    </row>
    <row r="9610" spans="1:19" x14ac:dyDescent="0.45">
      <c r="A9610" s="32"/>
    </row>
    <row r="9611" spans="1:19" x14ac:dyDescent="0.45">
      <c r="A9611" s="32"/>
    </row>
    <row r="9612" spans="1:19" x14ac:dyDescent="0.45">
      <c r="A9612" s="32"/>
    </row>
    <row r="9613" spans="1:19" x14ac:dyDescent="0.45">
      <c r="A9613" s="32"/>
    </row>
    <row r="9614" spans="1:19" x14ac:dyDescent="0.45">
      <c r="A9614" s="32"/>
    </row>
    <row r="9615" spans="1:19" x14ac:dyDescent="0.45">
      <c r="A9615" s="32"/>
    </row>
    <row r="9616" spans="1:19" x14ac:dyDescent="0.45">
      <c r="A9616" s="32"/>
    </row>
    <row r="9617" spans="1:19" x14ac:dyDescent="0.45">
      <c r="A9617" s="32"/>
    </row>
    <row r="9618" spans="1:19" x14ac:dyDescent="0.45">
      <c r="A9618" s="32"/>
    </row>
    <row r="9619" spans="1:19" x14ac:dyDescent="0.45">
      <c r="A9619" s="32"/>
    </row>
    <row r="9620" spans="1:19" x14ac:dyDescent="0.45">
      <c r="A9620" s="32"/>
    </row>
    <row r="9621" spans="1:19" x14ac:dyDescent="0.45">
      <c r="A9621" s="32"/>
    </row>
    <row r="9622" spans="1:19" x14ac:dyDescent="0.45">
      <c r="A9622" s="32"/>
    </row>
    <row r="9623" spans="1:19" x14ac:dyDescent="0.45">
      <c r="A9623" s="32"/>
    </row>
    <row r="9624" spans="1:19" x14ac:dyDescent="0.45">
      <c r="A9624" s="32"/>
    </row>
    <row r="9625" spans="1:19" x14ac:dyDescent="0.45">
      <c r="A9625" s="32"/>
    </row>
    <row r="9626" spans="1:19" x14ac:dyDescent="0.45">
      <c r="O9626"/>
      <c r="P9626"/>
      <c r="Q9626"/>
      <c r="R9626"/>
    </row>
    <row r="9627" spans="1:19" ht="23.15" x14ac:dyDescent="0.6">
      <c r="A9627" s="21"/>
      <c r="B9627" s="21"/>
      <c r="C9627" s="21"/>
      <c r="D9627" s="21"/>
      <c r="E9627" s="21"/>
      <c r="F9627" s="21"/>
      <c r="G9627" s="21"/>
      <c r="H9627" s="22"/>
      <c r="I9627" s="22"/>
      <c r="J9627" s="22"/>
      <c r="K9627" s="21"/>
      <c r="L9627" s="21"/>
      <c r="N9627" s="27"/>
      <c r="O9627" s="27"/>
      <c r="P9627" s="27"/>
      <c r="Q9627" s="27"/>
      <c r="R9627" s="27"/>
      <c r="S9627" s="22"/>
    </row>
    <row r="9628" spans="1:19" x14ac:dyDescent="0.45">
      <c r="A9628" s="14"/>
      <c r="K9628" s="14"/>
    </row>
    <row r="9629" spans="1:19" x14ac:dyDescent="0.45">
      <c r="A9629" s="32"/>
    </row>
    <row r="9630" spans="1:19" x14ac:dyDescent="0.45">
      <c r="A9630" s="32"/>
    </row>
    <row r="9631" spans="1:19" x14ac:dyDescent="0.45">
      <c r="A9631" s="32"/>
    </row>
    <row r="9632" spans="1:19" x14ac:dyDescent="0.45">
      <c r="A9632" s="32"/>
    </row>
    <row r="9633" spans="1:2" x14ac:dyDescent="0.45">
      <c r="A9633" s="32"/>
      <c r="B9633" s="50"/>
    </row>
    <row r="9634" spans="1:2" x14ac:dyDescent="0.45">
      <c r="A9634" s="32"/>
    </row>
    <row r="9635" spans="1:2" x14ac:dyDescent="0.45">
      <c r="A9635" s="32"/>
    </row>
    <row r="9636" spans="1:2" x14ac:dyDescent="0.45">
      <c r="A9636" s="32"/>
    </row>
    <row r="9637" spans="1:2" x14ac:dyDescent="0.45">
      <c r="A9637" s="32"/>
    </row>
    <row r="9638" spans="1:2" x14ac:dyDescent="0.45">
      <c r="A9638" s="32"/>
    </row>
    <row r="9639" spans="1:2" x14ac:dyDescent="0.45">
      <c r="A9639" s="32"/>
    </row>
    <row r="9640" spans="1:2" x14ac:dyDescent="0.45">
      <c r="A9640" s="32"/>
    </row>
    <row r="9641" spans="1:2" x14ac:dyDescent="0.45">
      <c r="A9641" s="32"/>
    </row>
    <row r="9642" spans="1:2" x14ac:dyDescent="0.45">
      <c r="A9642" s="32"/>
    </row>
    <row r="9643" spans="1:2" x14ac:dyDescent="0.45">
      <c r="A9643" s="32"/>
    </row>
    <row r="9644" spans="1:2" x14ac:dyDescent="0.45">
      <c r="A9644" s="32"/>
    </row>
    <row r="9645" spans="1:2" x14ac:dyDescent="0.45">
      <c r="A9645" s="32"/>
    </row>
    <row r="9646" spans="1:2" x14ac:dyDescent="0.45">
      <c r="A9646" s="32"/>
    </row>
    <row r="9647" spans="1:2" x14ac:dyDescent="0.45">
      <c r="A9647" s="32"/>
    </row>
    <row r="9648" spans="1:2" x14ac:dyDescent="0.45">
      <c r="A9648" s="32"/>
    </row>
    <row r="9649" spans="1:19" x14ac:dyDescent="0.45">
      <c r="A9649" s="32"/>
    </row>
    <row r="9650" spans="1:19" x14ac:dyDescent="0.45">
      <c r="O9650"/>
      <c r="P9650"/>
      <c r="Q9650"/>
      <c r="R9650"/>
    </row>
    <row r="9651" spans="1:19" ht="23.15" x14ac:dyDescent="0.6">
      <c r="A9651" s="21"/>
      <c r="B9651" s="21"/>
      <c r="C9651" s="21"/>
      <c r="D9651" s="21"/>
      <c r="E9651" s="21"/>
      <c r="F9651" s="21"/>
      <c r="G9651" s="21"/>
      <c r="H9651" s="22"/>
      <c r="I9651" s="22"/>
      <c r="J9651" s="22"/>
      <c r="K9651" s="21"/>
      <c r="L9651" s="21"/>
      <c r="N9651" s="27"/>
      <c r="O9651" s="27"/>
      <c r="P9651" s="27"/>
      <c r="Q9651" s="27"/>
      <c r="R9651" s="27"/>
      <c r="S9651" s="22"/>
    </row>
    <row r="9652" spans="1:19" x14ac:dyDescent="0.45">
      <c r="A9652" s="14"/>
      <c r="K9652" s="14"/>
    </row>
    <row r="9653" spans="1:19" x14ac:dyDescent="0.45">
      <c r="A9653" s="32"/>
    </row>
    <row r="9654" spans="1:19" x14ac:dyDescent="0.45">
      <c r="A9654" s="32"/>
    </row>
    <row r="9655" spans="1:19" x14ac:dyDescent="0.45">
      <c r="A9655" s="32"/>
    </row>
    <row r="9656" spans="1:19" x14ac:dyDescent="0.45">
      <c r="A9656" s="32"/>
    </row>
    <row r="9657" spans="1:19" x14ac:dyDescent="0.45">
      <c r="A9657" s="32"/>
      <c r="B9657" s="50"/>
    </row>
    <row r="9658" spans="1:19" x14ac:dyDescent="0.45">
      <c r="A9658" s="32"/>
    </row>
    <row r="9659" spans="1:19" x14ac:dyDescent="0.45">
      <c r="A9659" s="32"/>
    </row>
    <row r="9660" spans="1:19" x14ac:dyDescent="0.45">
      <c r="A9660" s="32"/>
    </row>
    <row r="9661" spans="1:19" x14ac:dyDescent="0.45">
      <c r="A9661" s="32"/>
    </row>
    <row r="9662" spans="1:19" x14ac:dyDescent="0.45">
      <c r="A9662" s="32"/>
    </row>
    <row r="9663" spans="1:19" x14ac:dyDescent="0.45">
      <c r="A9663" s="32"/>
    </row>
    <row r="9664" spans="1:19" x14ac:dyDescent="0.45">
      <c r="A9664" s="32"/>
    </row>
    <row r="9665" spans="1:19" x14ac:dyDescent="0.45">
      <c r="A9665" s="32"/>
    </row>
    <row r="9666" spans="1:19" x14ac:dyDescent="0.45">
      <c r="A9666" s="32"/>
    </row>
    <row r="9667" spans="1:19" x14ac:dyDescent="0.45">
      <c r="A9667" s="32"/>
    </row>
    <row r="9668" spans="1:19" x14ac:dyDescent="0.45">
      <c r="A9668" s="32"/>
    </row>
    <row r="9669" spans="1:19" x14ac:dyDescent="0.45">
      <c r="A9669" s="32"/>
    </row>
    <row r="9670" spans="1:19" x14ac:dyDescent="0.45">
      <c r="A9670" s="32"/>
    </row>
    <row r="9671" spans="1:19" x14ac:dyDescent="0.45">
      <c r="A9671" s="32"/>
    </row>
    <row r="9672" spans="1:19" x14ac:dyDescent="0.45">
      <c r="A9672" s="32"/>
    </row>
    <row r="9673" spans="1:19" x14ac:dyDescent="0.45">
      <c r="A9673" s="32"/>
    </row>
    <row r="9674" spans="1:19" x14ac:dyDescent="0.45">
      <c r="O9674"/>
      <c r="P9674"/>
      <c r="Q9674"/>
      <c r="R9674"/>
    </row>
    <row r="9675" spans="1:19" ht="23.15" x14ac:dyDescent="0.6">
      <c r="A9675" s="21"/>
      <c r="B9675" s="21"/>
      <c r="C9675" s="21"/>
      <c r="D9675" s="21"/>
      <c r="E9675" s="21"/>
      <c r="F9675" s="21"/>
      <c r="G9675" s="21"/>
      <c r="H9675" s="22"/>
      <c r="I9675" s="22"/>
      <c r="J9675" s="22"/>
      <c r="K9675" s="21"/>
      <c r="L9675" s="21"/>
      <c r="N9675" s="27"/>
      <c r="O9675" s="27"/>
      <c r="P9675" s="27"/>
      <c r="Q9675" s="27"/>
      <c r="R9675" s="27"/>
      <c r="S9675" s="22"/>
    </row>
    <row r="9676" spans="1:19" x14ac:dyDescent="0.45">
      <c r="A9676" s="14"/>
      <c r="K9676" s="14"/>
    </row>
    <row r="9677" spans="1:19" x14ac:dyDescent="0.45">
      <c r="A9677" s="32"/>
    </row>
    <row r="9678" spans="1:19" x14ac:dyDescent="0.45">
      <c r="A9678" s="32"/>
    </row>
    <row r="9679" spans="1:19" x14ac:dyDescent="0.45">
      <c r="A9679" s="32"/>
    </row>
    <row r="9680" spans="1:19" x14ac:dyDescent="0.45">
      <c r="A9680" s="32"/>
    </row>
    <row r="9681" spans="1:2" x14ac:dyDescent="0.45">
      <c r="A9681" s="32"/>
      <c r="B9681" s="50"/>
    </row>
    <row r="9682" spans="1:2" x14ac:dyDescent="0.45">
      <c r="A9682" s="32"/>
    </row>
    <row r="9683" spans="1:2" x14ac:dyDescent="0.45">
      <c r="A9683" s="32"/>
    </row>
    <row r="9684" spans="1:2" x14ac:dyDescent="0.45">
      <c r="A9684" s="32"/>
    </row>
    <row r="9685" spans="1:2" x14ac:dyDescent="0.45">
      <c r="A9685" s="32"/>
    </row>
    <row r="9686" spans="1:2" x14ac:dyDescent="0.45">
      <c r="A9686" s="32"/>
    </row>
    <row r="9687" spans="1:2" x14ac:dyDescent="0.45">
      <c r="A9687" s="32"/>
    </row>
    <row r="9688" spans="1:2" x14ac:dyDescent="0.45">
      <c r="A9688" s="32"/>
    </row>
    <row r="9689" spans="1:2" x14ac:dyDescent="0.45">
      <c r="A9689" s="32"/>
    </row>
    <row r="9690" spans="1:2" x14ac:dyDescent="0.45">
      <c r="A9690" s="32"/>
    </row>
    <row r="9691" spans="1:2" x14ac:dyDescent="0.45">
      <c r="A9691" s="32"/>
    </row>
    <row r="9692" spans="1:2" x14ac:dyDescent="0.45">
      <c r="A9692" s="32"/>
    </row>
    <row r="9693" spans="1:2" x14ac:dyDescent="0.45">
      <c r="A9693" s="32"/>
    </row>
    <row r="9694" spans="1:2" x14ac:dyDescent="0.45">
      <c r="A9694" s="32"/>
    </row>
    <row r="9695" spans="1:2" x14ac:dyDescent="0.45">
      <c r="A9695" s="32"/>
    </row>
    <row r="9696" spans="1:2" x14ac:dyDescent="0.45">
      <c r="A9696" s="32"/>
    </row>
    <row r="9697" spans="1:19" x14ac:dyDescent="0.45">
      <c r="A9697" s="32"/>
    </row>
    <row r="9698" spans="1:19" x14ac:dyDescent="0.45">
      <c r="O9698"/>
      <c r="P9698"/>
      <c r="Q9698"/>
      <c r="R9698"/>
    </row>
    <row r="9699" spans="1:19" ht="23.15" x14ac:dyDescent="0.6">
      <c r="A9699" s="21"/>
      <c r="B9699" s="21"/>
      <c r="C9699" s="21"/>
      <c r="D9699" s="21"/>
      <c r="E9699" s="21"/>
      <c r="F9699" s="21"/>
      <c r="G9699" s="21"/>
      <c r="H9699" s="22"/>
      <c r="I9699" s="22"/>
      <c r="J9699" s="22"/>
      <c r="K9699" s="21"/>
      <c r="L9699" s="21"/>
      <c r="N9699" s="27"/>
      <c r="O9699" s="27"/>
      <c r="P9699" s="27"/>
      <c r="Q9699" s="27"/>
      <c r="R9699" s="27"/>
      <c r="S9699" s="22"/>
    </row>
    <row r="9700" spans="1:19" x14ac:dyDescent="0.45">
      <c r="A9700" s="14"/>
      <c r="K9700" s="14"/>
    </row>
    <row r="9701" spans="1:19" x14ac:dyDescent="0.45">
      <c r="A9701" s="32"/>
    </row>
    <row r="9702" spans="1:19" x14ac:dyDescent="0.45">
      <c r="A9702" s="32"/>
    </row>
    <row r="9703" spans="1:19" x14ac:dyDescent="0.45">
      <c r="A9703" s="32"/>
    </row>
    <row r="9704" spans="1:19" x14ac:dyDescent="0.45">
      <c r="A9704" s="32"/>
    </row>
    <row r="9705" spans="1:19" x14ac:dyDescent="0.45">
      <c r="A9705" s="32"/>
      <c r="B9705" s="50"/>
    </row>
    <row r="9706" spans="1:19" x14ac:dyDescent="0.45">
      <c r="A9706" s="32"/>
    </row>
    <row r="9707" spans="1:19" x14ac:dyDescent="0.45">
      <c r="A9707" s="32"/>
    </row>
    <row r="9708" spans="1:19" x14ac:dyDescent="0.45">
      <c r="A9708" s="32"/>
    </row>
    <row r="9709" spans="1:19" x14ac:dyDescent="0.45">
      <c r="A9709" s="32"/>
    </row>
    <row r="9710" spans="1:19" x14ac:dyDescent="0.45">
      <c r="A9710" s="32"/>
    </row>
    <row r="9711" spans="1:19" x14ac:dyDescent="0.45">
      <c r="A9711" s="32"/>
    </row>
    <row r="9712" spans="1:19" x14ac:dyDescent="0.45">
      <c r="A9712" s="32"/>
    </row>
    <row r="9713" spans="1:19" x14ac:dyDescent="0.45">
      <c r="A9713" s="32"/>
    </row>
    <row r="9714" spans="1:19" x14ac:dyDescent="0.45">
      <c r="A9714" s="32"/>
    </row>
    <row r="9715" spans="1:19" x14ac:dyDescent="0.45">
      <c r="A9715" s="32"/>
    </row>
    <row r="9716" spans="1:19" x14ac:dyDescent="0.45">
      <c r="A9716" s="32"/>
    </row>
    <row r="9717" spans="1:19" x14ac:dyDescent="0.45">
      <c r="A9717" s="32"/>
    </row>
    <row r="9718" spans="1:19" x14ac:dyDescent="0.45">
      <c r="A9718" s="32"/>
    </row>
    <row r="9719" spans="1:19" x14ac:dyDescent="0.45">
      <c r="A9719" s="32"/>
    </row>
    <row r="9720" spans="1:19" x14ac:dyDescent="0.45">
      <c r="A9720" s="32"/>
    </row>
    <row r="9721" spans="1:19" x14ac:dyDescent="0.45">
      <c r="A9721" s="32"/>
    </row>
    <row r="9722" spans="1:19" x14ac:dyDescent="0.45">
      <c r="N9722" s="57"/>
      <c r="O9722"/>
      <c r="P9722"/>
      <c r="Q9722"/>
      <c r="R9722"/>
    </row>
    <row r="9723" spans="1:19" ht="23.15" x14ac:dyDescent="0.6">
      <c r="A9723" s="21"/>
      <c r="B9723" s="21"/>
      <c r="C9723" s="21"/>
      <c r="D9723" s="21"/>
      <c r="E9723" s="21"/>
      <c r="F9723" s="21"/>
      <c r="G9723" s="21"/>
      <c r="H9723" s="22"/>
      <c r="I9723" s="22"/>
      <c r="J9723" s="22"/>
      <c r="K9723" s="21"/>
      <c r="L9723" s="21"/>
      <c r="N9723" s="27"/>
      <c r="O9723" s="27"/>
      <c r="P9723" s="27"/>
      <c r="Q9723" s="27"/>
      <c r="R9723" s="27"/>
      <c r="S9723" s="22"/>
    </row>
    <row r="9724" spans="1:19" x14ac:dyDescent="0.45">
      <c r="A9724" s="14"/>
      <c r="K9724" s="14"/>
    </row>
    <row r="9725" spans="1:19" x14ac:dyDescent="0.45">
      <c r="A9725" s="32"/>
    </row>
    <row r="9726" spans="1:19" x14ac:dyDescent="0.45">
      <c r="A9726" s="32"/>
    </row>
    <row r="9727" spans="1:19" x14ac:dyDescent="0.45">
      <c r="A9727" s="32"/>
    </row>
    <row r="9728" spans="1:19" x14ac:dyDescent="0.45">
      <c r="A9728" s="32"/>
    </row>
    <row r="9729" spans="1:2" x14ac:dyDescent="0.45">
      <c r="A9729" s="32"/>
      <c r="B9729" s="50"/>
    </row>
    <row r="9730" spans="1:2" x14ac:dyDescent="0.45">
      <c r="A9730" s="32"/>
    </row>
    <row r="9731" spans="1:2" x14ac:dyDescent="0.45">
      <c r="A9731" s="32"/>
    </row>
    <row r="9732" spans="1:2" x14ac:dyDescent="0.45">
      <c r="A9732" s="32"/>
    </row>
    <row r="9733" spans="1:2" x14ac:dyDescent="0.45">
      <c r="A9733" s="32"/>
    </row>
    <row r="9734" spans="1:2" x14ac:dyDescent="0.45">
      <c r="A9734" s="32"/>
    </row>
    <row r="9735" spans="1:2" x14ac:dyDescent="0.45">
      <c r="A9735" s="32"/>
    </row>
    <row r="9736" spans="1:2" x14ac:dyDescent="0.45">
      <c r="A9736" s="32"/>
    </row>
    <row r="9737" spans="1:2" x14ac:dyDescent="0.45">
      <c r="A9737" s="32"/>
    </row>
    <row r="9738" spans="1:2" x14ac:dyDescent="0.45">
      <c r="A9738" s="32"/>
    </row>
    <row r="9739" spans="1:2" x14ac:dyDescent="0.45">
      <c r="A9739" s="32"/>
    </row>
    <row r="9740" spans="1:2" x14ac:dyDescent="0.45">
      <c r="A9740" s="32"/>
    </row>
    <row r="9741" spans="1:2" x14ac:dyDescent="0.45">
      <c r="A9741" s="32"/>
    </row>
    <row r="9742" spans="1:2" x14ac:dyDescent="0.45">
      <c r="A9742" s="32"/>
    </row>
    <row r="9743" spans="1:2" x14ac:dyDescent="0.45">
      <c r="A9743" s="32"/>
    </row>
    <row r="9744" spans="1:2" x14ac:dyDescent="0.45">
      <c r="A9744" s="32"/>
    </row>
    <row r="9745" spans="1:19" x14ac:dyDescent="0.45">
      <c r="A9745" s="32"/>
    </row>
    <row r="9746" spans="1:19" x14ac:dyDescent="0.45">
      <c r="O9746"/>
      <c r="P9746"/>
      <c r="Q9746"/>
      <c r="R9746"/>
    </row>
    <row r="9747" spans="1:19" ht="23.15" x14ac:dyDescent="0.6">
      <c r="A9747" s="21"/>
      <c r="B9747" s="21"/>
      <c r="C9747" s="21"/>
      <c r="D9747" s="21"/>
      <c r="E9747" s="21"/>
      <c r="F9747" s="21"/>
      <c r="G9747" s="21"/>
      <c r="H9747" s="22"/>
      <c r="I9747" s="22"/>
      <c r="J9747" s="22"/>
      <c r="K9747" s="21"/>
      <c r="L9747" s="21"/>
      <c r="N9747" s="27"/>
      <c r="O9747" s="27"/>
      <c r="P9747" s="27"/>
      <c r="Q9747" s="27"/>
      <c r="R9747" s="27"/>
      <c r="S9747" s="22"/>
    </row>
    <row r="9748" spans="1:19" x14ac:dyDescent="0.45">
      <c r="A9748" s="14"/>
      <c r="K9748" s="14"/>
    </row>
    <row r="9749" spans="1:19" x14ac:dyDescent="0.45">
      <c r="A9749" s="32"/>
    </row>
    <row r="9750" spans="1:19" x14ac:dyDescent="0.45">
      <c r="A9750" s="32"/>
    </row>
    <row r="9751" spans="1:19" x14ac:dyDescent="0.45">
      <c r="A9751" s="32"/>
    </row>
    <row r="9752" spans="1:19" x14ac:dyDescent="0.45">
      <c r="A9752" s="32"/>
    </row>
    <row r="9753" spans="1:19" x14ac:dyDescent="0.45">
      <c r="A9753" s="32"/>
      <c r="B9753" s="50"/>
    </row>
    <row r="9754" spans="1:19" x14ac:dyDescent="0.45">
      <c r="A9754" s="32"/>
    </row>
    <row r="9755" spans="1:19" x14ac:dyDescent="0.45">
      <c r="A9755" s="32"/>
    </row>
    <row r="9756" spans="1:19" x14ac:dyDescent="0.45">
      <c r="A9756" s="32"/>
    </row>
    <row r="9757" spans="1:19" x14ac:dyDescent="0.45">
      <c r="A9757" s="32"/>
    </row>
    <row r="9758" spans="1:19" x14ac:dyDescent="0.45">
      <c r="A9758" s="32"/>
    </row>
    <row r="9759" spans="1:19" x14ac:dyDescent="0.45">
      <c r="A9759" s="32"/>
    </row>
    <row r="9760" spans="1:19" x14ac:dyDescent="0.45">
      <c r="A9760" s="32"/>
    </row>
    <row r="9761" spans="1:19" x14ac:dyDescent="0.45">
      <c r="A9761" s="32"/>
    </row>
    <row r="9762" spans="1:19" x14ac:dyDescent="0.45">
      <c r="A9762" s="32"/>
    </row>
    <row r="9763" spans="1:19" x14ac:dyDescent="0.45">
      <c r="A9763" s="32"/>
    </row>
    <row r="9764" spans="1:19" x14ac:dyDescent="0.45">
      <c r="A9764" s="32"/>
    </row>
    <row r="9765" spans="1:19" x14ac:dyDescent="0.45">
      <c r="A9765" s="32"/>
    </row>
    <row r="9766" spans="1:19" x14ac:dyDescent="0.45">
      <c r="A9766" s="32"/>
    </row>
    <row r="9767" spans="1:19" x14ac:dyDescent="0.45">
      <c r="A9767" s="32"/>
    </row>
    <row r="9768" spans="1:19" x14ac:dyDescent="0.45">
      <c r="A9768" s="32"/>
    </row>
    <row r="9769" spans="1:19" x14ac:dyDescent="0.45">
      <c r="A9769" s="32"/>
    </row>
    <row r="9770" spans="1:19" x14ac:dyDescent="0.45">
      <c r="O9770"/>
      <c r="P9770"/>
      <c r="Q9770"/>
      <c r="R9770"/>
    </row>
    <row r="9771" spans="1:19" ht="23.15" x14ac:dyDescent="0.6">
      <c r="A9771" s="21"/>
      <c r="B9771" s="21"/>
      <c r="C9771" s="21"/>
      <c r="D9771" s="21"/>
      <c r="E9771" s="21"/>
      <c r="F9771" s="21"/>
      <c r="G9771" s="21"/>
      <c r="H9771" s="22"/>
      <c r="I9771" s="22"/>
      <c r="J9771" s="22"/>
      <c r="K9771" s="21"/>
      <c r="L9771" s="21"/>
      <c r="N9771" s="27"/>
      <c r="O9771" s="27"/>
      <c r="P9771" s="27"/>
      <c r="Q9771" s="27"/>
      <c r="R9771" s="27"/>
      <c r="S9771" s="22"/>
    </row>
    <row r="9772" spans="1:19" x14ac:dyDescent="0.45">
      <c r="A9772" s="14"/>
      <c r="K9772" s="14"/>
    </row>
    <row r="9773" spans="1:19" x14ac:dyDescent="0.45">
      <c r="A9773" s="32"/>
    </row>
    <row r="9774" spans="1:19" x14ac:dyDescent="0.45">
      <c r="A9774" s="32"/>
    </row>
    <row r="9775" spans="1:19" x14ac:dyDescent="0.45">
      <c r="A9775" s="32"/>
    </row>
    <row r="9776" spans="1:19" x14ac:dyDescent="0.45">
      <c r="A9776" s="32"/>
    </row>
    <row r="9777" spans="1:2" x14ac:dyDescent="0.45">
      <c r="A9777" s="32"/>
      <c r="B9777" s="50"/>
    </row>
    <row r="9778" spans="1:2" x14ac:dyDescent="0.45">
      <c r="A9778" s="32"/>
    </row>
    <row r="9779" spans="1:2" x14ac:dyDescent="0.45">
      <c r="A9779" s="32"/>
    </row>
    <row r="9780" spans="1:2" x14ac:dyDescent="0.45">
      <c r="A9780" s="32"/>
    </row>
    <row r="9781" spans="1:2" x14ac:dyDescent="0.45">
      <c r="A9781" s="32"/>
    </row>
    <row r="9782" spans="1:2" x14ac:dyDescent="0.45">
      <c r="A9782" s="32"/>
    </row>
    <row r="9783" spans="1:2" x14ac:dyDescent="0.45">
      <c r="A9783" s="32"/>
    </row>
    <row r="9784" spans="1:2" x14ac:dyDescent="0.45">
      <c r="A9784" s="32"/>
    </row>
    <row r="9785" spans="1:2" x14ac:dyDescent="0.45">
      <c r="A9785" s="32"/>
    </row>
    <row r="9786" spans="1:2" x14ac:dyDescent="0.45">
      <c r="A9786" s="32"/>
    </row>
    <row r="9787" spans="1:2" x14ac:dyDescent="0.45">
      <c r="A9787" s="32"/>
    </row>
    <row r="9788" spans="1:2" x14ac:dyDescent="0.45">
      <c r="A9788" s="32"/>
    </row>
    <row r="9789" spans="1:2" x14ac:dyDescent="0.45">
      <c r="A9789" s="32"/>
    </row>
    <row r="9790" spans="1:2" x14ac:dyDescent="0.45">
      <c r="A9790" s="32"/>
    </row>
    <row r="9791" spans="1:2" x14ac:dyDescent="0.45">
      <c r="A9791" s="32"/>
    </row>
    <row r="9792" spans="1:2" x14ac:dyDescent="0.45">
      <c r="A9792" s="32"/>
    </row>
    <row r="9793" spans="1:19" x14ac:dyDescent="0.45">
      <c r="A9793" s="32"/>
    </row>
    <row r="9794" spans="1:19" x14ac:dyDescent="0.45">
      <c r="O9794"/>
      <c r="P9794"/>
      <c r="Q9794"/>
      <c r="R9794"/>
    </row>
    <row r="9795" spans="1:19" ht="23.15" x14ac:dyDescent="0.6">
      <c r="A9795" s="21"/>
      <c r="B9795" s="21"/>
      <c r="C9795" s="21"/>
      <c r="D9795" s="21"/>
      <c r="E9795" s="21"/>
      <c r="F9795" s="21"/>
      <c r="G9795" s="21"/>
      <c r="H9795" s="22"/>
      <c r="I9795" s="22"/>
      <c r="J9795" s="22"/>
      <c r="K9795" s="21"/>
      <c r="L9795" s="21"/>
      <c r="N9795" s="27"/>
      <c r="O9795" s="27"/>
      <c r="P9795" s="27"/>
      <c r="Q9795" s="27"/>
      <c r="R9795" s="27"/>
      <c r="S9795" s="22"/>
    </row>
    <row r="9796" spans="1:19" x14ac:dyDescent="0.45">
      <c r="A9796" s="14"/>
      <c r="K9796" s="14"/>
    </row>
    <row r="9797" spans="1:19" x14ac:dyDescent="0.45">
      <c r="A9797" s="32"/>
    </row>
    <row r="9798" spans="1:19" x14ac:dyDescent="0.45">
      <c r="A9798" s="32"/>
    </row>
    <row r="9799" spans="1:19" x14ac:dyDescent="0.45">
      <c r="A9799" s="32"/>
    </row>
    <row r="9800" spans="1:19" x14ac:dyDescent="0.45">
      <c r="A9800" s="32"/>
    </row>
    <row r="9801" spans="1:19" x14ac:dyDescent="0.45">
      <c r="A9801" s="32"/>
      <c r="B9801" s="50"/>
    </row>
    <row r="9802" spans="1:19" x14ac:dyDescent="0.45">
      <c r="A9802" s="32"/>
    </row>
    <row r="9803" spans="1:19" x14ac:dyDescent="0.45">
      <c r="A9803" s="32"/>
    </row>
    <row r="9804" spans="1:19" x14ac:dyDescent="0.45">
      <c r="A9804" s="32"/>
    </row>
    <row r="9805" spans="1:19" x14ac:dyDescent="0.45">
      <c r="A9805" s="32"/>
    </row>
    <row r="9806" spans="1:19" x14ac:dyDescent="0.45">
      <c r="A9806" s="32"/>
    </row>
    <row r="9807" spans="1:19" x14ac:dyDescent="0.45">
      <c r="A9807" s="32"/>
    </row>
    <row r="9808" spans="1:19" x14ac:dyDescent="0.45">
      <c r="A9808" s="32"/>
    </row>
    <row r="9809" spans="1:19" x14ac:dyDescent="0.45">
      <c r="A9809" s="32"/>
    </row>
    <row r="9810" spans="1:19" x14ac:dyDescent="0.45">
      <c r="A9810" s="32"/>
    </row>
    <row r="9811" spans="1:19" x14ac:dyDescent="0.45">
      <c r="A9811" s="32"/>
    </row>
    <row r="9812" spans="1:19" x14ac:dyDescent="0.45">
      <c r="A9812" s="32"/>
    </row>
    <row r="9813" spans="1:19" x14ac:dyDescent="0.45">
      <c r="A9813" s="32"/>
    </row>
    <row r="9814" spans="1:19" x14ac:dyDescent="0.45">
      <c r="A9814" s="32"/>
    </row>
    <row r="9815" spans="1:19" x14ac:dyDescent="0.45">
      <c r="A9815" s="32"/>
    </row>
    <row r="9816" spans="1:19" x14ac:dyDescent="0.45">
      <c r="A9816" s="32"/>
    </row>
    <row r="9817" spans="1:19" x14ac:dyDescent="0.45">
      <c r="A9817" s="32"/>
    </row>
    <row r="9818" spans="1:19" x14ac:dyDescent="0.45">
      <c r="O9818"/>
      <c r="P9818"/>
      <c r="Q9818"/>
      <c r="R9818"/>
    </row>
    <row r="9819" spans="1:19" ht="23.15" x14ac:dyDescent="0.6">
      <c r="A9819" s="21"/>
      <c r="B9819" s="21"/>
      <c r="C9819" s="21"/>
      <c r="D9819" s="21"/>
      <c r="E9819" s="21"/>
      <c r="F9819" s="21"/>
      <c r="G9819" s="21"/>
      <c r="H9819" s="22"/>
      <c r="I9819" s="22"/>
      <c r="J9819" s="22"/>
      <c r="K9819" s="21"/>
      <c r="L9819" s="21"/>
      <c r="N9819" s="27"/>
      <c r="O9819" s="27"/>
      <c r="P9819" s="27"/>
      <c r="Q9819" s="27"/>
      <c r="R9819" s="27"/>
      <c r="S9819" s="22"/>
    </row>
    <row r="9820" spans="1:19" x14ac:dyDescent="0.45">
      <c r="A9820" s="14"/>
      <c r="K9820" s="14"/>
    </row>
    <row r="9821" spans="1:19" x14ac:dyDescent="0.45">
      <c r="A9821" s="32"/>
    </row>
    <row r="9822" spans="1:19" x14ac:dyDescent="0.45">
      <c r="A9822" s="32"/>
    </row>
    <row r="9823" spans="1:19" x14ac:dyDescent="0.45">
      <c r="A9823" s="32"/>
    </row>
    <row r="9824" spans="1:19" x14ac:dyDescent="0.45">
      <c r="A9824" s="32"/>
    </row>
    <row r="9825" spans="1:2" x14ac:dyDescent="0.45">
      <c r="A9825" s="32"/>
      <c r="B9825" s="50"/>
    </row>
    <row r="9826" spans="1:2" x14ac:dyDescent="0.45">
      <c r="A9826" s="32"/>
    </row>
    <row r="9827" spans="1:2" x14ac:dyDescent="0.45">
      <c r="A9827" s="32"/>
    </row>
    <row r="9828" spans="1:2" x14ac:dyDescent="0.45">
      <c r="A9828" s="32"/>
    </row>
    <row r="9829" spans="1:2" x14ac:dyDescent="0.45">
      <c r="A9829" s="32"/>
    </row>
    <row r="9830" spans="1:2" x14ac:dyDescent="0.45">
      <c r="A9830" s="32"/>
    </row>
    <row r="9831" spans="1:2" x14ac:dyDescent="0.45">
      <c r="A9831" s="32"/>
    </row>
    <row r="9832" spans="1:2" x14ac:dyDescent="0.45">
      <c r="A9832" s="32"/>
    </row>
    <row r="9833" spans="1:2" x14ac:dyDescent="0.45">
      <c r="A9833" s="32"/>
    </row>
    <row r="9834" spans="1:2" x14ac:dyDescent="0.45">
      <c r="A9834" s="32"/>
    </row>
    <row r="9835" spans="1:2" x14ac:dyDescent="0.45">
      <c r="A9835" s="32"/>
    </row>
    <row r="9836" spans="1:2" x14ac:dyDescent="0.45">
      <c r="A9836" s="32"/>
    </row>
    <row r="9837" spans="1:2" x14ac:dyDescent="0.45">
      <c r="A9837" s="32"/>
    </row>
    <row r="9838" spans="1:2" x14ac:dyDescent="0.45">
      <c r="A9838" s="32"/>
    </row>
    <row r="9839" spans="1:2" x14ac:dyDescent="0.45">
      <c r="A9839" s="32"/>
    </row>
    <row r="9840" spans="1:2" x14ac:dyDescent="0.45">
      <c r="A9840" s="32"/>
    </row>
    <row r="9841" spans="1:19" x14ac:dyDescent="0.45">
      <c r="A9841" s="32"/>
    </row>
    <row r="9842" spans="1:19" x14ac:dyDescent="0.45">
      <c r="N9842" s="57"/>
      <c r="O9842"/>
      <c r="P9842"/>
      <c r="Q9842"/>
      <c r="R9842"/>
    </row>
    <row r="9843" spans="1:19" ht="23.15" x14ac:dyDescent="0.6">
      <c r="A9843" s="21"/>
      <c r="B9843" s="21"/>
      <c r="C9843" s="21"/>
      <c r="D9843" s="21"/>
      <c r="E9843" s="21"/>
      <c r="F9843" s="21"/>
      <c r="G9843" s="21"/>
      <c r="H9843" s="22"/>
      <c r="I9843" s="22"/>
      <c r="J9843" s="22"/>
      <c r="K9843" s="21"/>
      <c r="L9843" s="21"/>
      <c r="N9843" s="27"/>
      <c r="O9843" s="27"/>
      <c r="P9843" s="27"/>
      <c r="Q9843" s="27"/>
      <c r="R9843" s="27"/>
      <c r="S9843" s="22"/>
    </row>
    <row r="9844" spans="1:19" x14ac:dyDescent="0.45">
      <c r="A9844" s="14"/>
      <c r="K9844" s="14"/>
    </row>
    <row r="9845" spans="1:19" x14ac:dyDescent="0.45">
      <c r="A9845" s="32"/>
    </row>
    <row r="9846" spans="1:19" x14ac:dyDescent="0.45">
      <c r="A9846" s="32"/>
    </row>
    <row r="9847" spans="1:19" x14ac:dyDescent="0.45">
      <c r="A9847" s="32"/>
    </row>
    <row r="9848" spans="1:19" x14ac:dyDescent="0.45">
      <c r="A9848" s="32"/>
    </row>
    <row r="9849" spans="1:19" x14ac:dyDescent="0.45">
      <c r="A9849" s="32"/>
      <c r="B9849" s="50"/>
    </row>
    <row r="9850" spans="1:19" x14ac:dyDescent="0.45">
      <c r="A9850" s="32"/>
    </row>
    <row r="9851" spans="1:19" x14ac:dyDescent="0.45">
      <c r="A9851" s="32"/>
    </row>
    <row r="9852" spans="1:19" x14ac:dyDescent="0.45">
      <c r="A9852" s="32"/>
    </row>
    <row r="9853" spans="1:19" x14ac:dyDescent="0.45">
      <c r="A9853" s="32"/>
    </row>
    <row r="9854" spans="1:19" x14ac:dyDescent="0.45">
      <c r="A9854" s="32"/>
    </row>
    <row r="9855" spans="1:19" x14ac:dyDescent="0.45">
      <c r="A9855" s="32"/>
    </row>
    <row r="9856" spans="1:19" x14ac:dyDescent="0.45">
      <c r="A9856" s="32"/>
    </row>
    <row r="9857" spans="1:19" x14ac:dyDescent="0.45">
      <c r="A9857" s="32"/>
    </row>
    <row r="9858" spans="1:19" x14ac:dyDescent="0.45">
      <c r="A9858" s="32"/>
    </row>
    <row r="9859" spans="1:19" x14ac:dyDescent="0.45">
      <c r="A9859" s="32"/>
    </row>
    <row r="9860" spans="1:19" x14ac:dyDescent="0.45">
      <c r="A9860" s="32"/>
    </row>
    <row r="9861" spans="1:19" x14ac:dyDescent="0.45">
      <c r="A9861" s="32"/>
    </row>
    <row r="9862" spans="1:19" x14ac:dyDescent="0.45">
      <c r="A9862" s="32"/>
    </row>
    <row r="9863" spans="1:19" x14ac:dyDescent="0.45">
      <c r="A9863" s="32"/>
    </row>
    <row r="9864" spans="1:19" x14ac:dyDescent="0.45">
      <c r="A9864" s="32"/>
    </row>
    <row r="9865" spans="1:19" x14ac:dyDescent="0.45">
      <c r="A9865" s="32"/>
    </row>
    <row r="9866" spans="1:19" x14ac:dyDescent="0.45">
      <c r="A9866" s="32"/>
    </row>
    <row r="9867" spans="1:19" ht="23.15" x14ac:dyDescent="0.6">
      <c r="A9867" s="21"/>
      <c r="B9867" s="21"/>
      <c r="C9867" s="21"/>
      <c r="D9867" s="21"/>
      <c r="E9867" s="21"/>
      <c r="F9867" s="21"/>
      <c r="G9867" s="21"/>
      <c r="H9867" s="22"/>
      <c r="I9867" s="22"/>
      <c r="J9867" s="22"/>
      <c r="K9867" s="21"/>
      <c r="L9867" s="21"/>
      <c r="N9867" s="27"/>
      <c r="O9867" s="27"/>
      <c r="P9867" s="27"/>
      <c r="Q9867" s="27"/>
      <c r="R9867" s="27"/>
      <c r="S9867" s="22"/>
    </row>
    <row r="9868" spans="1:19" x14ac:dyDescent="0.45">
      <c r="A9868" s="14"/>
      <c r="K9868" s="14"/>
    </row>
    <row r="9869" spans="1:19" x14ac:dyDescent="0.45">
      <c r="A9869" s="32"/>
    </row>
    <row r="9870" spans="1:19" x14ac:dyDescent="0.45">
      <c r="A9870" s="32"/>
    </row>
    <row r="9871" spans="1:19" x14ac:dyDescent="0.45">
      <c r="A9871" s="32"/>
    </row>
    <row r="9872" spans="1:19" x14ac:dyDescent="0.45">
      <c r="A9872" s="32"/>
    </row>
    <row r="9873" spans="1:2" x14ac:dyDescent="0.45">
      <c r="A9873" s="32"/>
      <c r="B9873" s="50"/>
    </row>
    <row r="9874" spans="1:2" x14ac:dyDescent="0.45">
      <c r="A9874" s="32"/>
    </row>
    <row r="9875" spans="1:2" x14ac:dyDescent="0.45">
      <c r="A9875" s="32"/>
    </row>
    <row r="9876" spans="1:2" x14ac:dyDescent="0.45">
      <c r="A9876" s="32"/>
    </row>
    <row r="9877" spans="1:2" x14ac:dyDescent="0.45">
      <c r="A9877" s="32"/>
    </row>
    <row r="9878" spans="1:2" x14ac:dyDescent="0.45">
      <c r="A9878" s="32"/>
    </row>
    <row r="9879" spans="1:2" x14ac:dyDescent="0.45">
      <c r="A9879" s="32"/>
    </row>
    <row r="9880" spans="1:2" x14ac:dyDescent="0.45">
      <c r="A9880" s="32"/>
    </row>
    <row r="9881" spans="1:2" x14ac:dyDescent="0.45">
      <c r="A9881" s="32"/>
    </row>
    <row r="9882" spans="1:2" x14ac:dyDescent="0.45">
      <c r="A9882" s="32"/>
    </row>
    <row r="9883" spans="1:2" x14ac:dyDescent="0.45">
      <c r="A9883" s="32"/>
    </row>
    <row r="9884" spans="1:2" x14ac:dyDescent="0.45">
      <c r="A9884" s="32"/>
    </row>
    <row r="9885" spans="1:2" x14ac:dyDescent="0.45">
      <c r="A9885" s="32"/>
    </row>
    <row r="9886" spans="1:2" x14ac:dyDescent="0.45">
      <c r="A9886" s="32"/>
    </row>
    <row r="9887" spans="1:2" x14ac:dyDescent="0.45">
      <c r="A9887" s="32"/>
    </row>
    <row r="9888" spans="1:2" x14ac:dyDescent="0.45">
      <c r="A9888" s="32"/>
    </row>
    <row r="9889" spans="1:19" x14ac:dyDescent="0.45">
      <c r="A9889" s="32"/>
    </row>
    <row r="9890" spans="1:19" x14ac:dyDescent="0.45">
      <c r="O9890"/>
      <c r="P9890"/>
      <c r="Q9890"/>
      <c r="R9890"/>
    </row>
    <row r="9891" spans="1:19" ht="23.15" x14ac:dyDescent="0.6">
      <c r="A9891" s="21"/>
      <c r="B9891" s="21"/>
      <c r="C9891" s="21"/>
      <c r="D9891" s="21"/>
      <c r="E9891" s="21"/>
      <c r="F9891" s="21"/>
      <c r="G9891" s="21"/>
      <c r="H9891" s="22"/>
      <c r="I9891" s="22"/>
      <c r="J9891" s="22"/>
      <c r="K9891" s="21"/>
      <c r="L9891" s="21"/>
      <c r="N9891" s="27"/>
      <c r="O9891" s="27"/>
      <c r="P9891" s="27"/>
      <c r="Q9891" s="27"/>
      <c r="R9891" s="27"/>
      <c r="S9891" s="22"/>
    </row>
    <row r="9892" spans="1:19" x14ac:dyDescent="0.45">
      <c r="A9892" s="14"/>
      <c r="K9892" s="14"/>
    </row>
    <row r="9893" spans="1:19" x14ac:dyDescent="0.45">
      <c r="A9893" s="32"/>
    </row>
    <row r="9894" spans="1:19" x14ac:dyDescent="0.45">
      <c r="A9894" s="32"/>
    </row>
    <row r="9895" spans="1:19" x14ac:dyDescent="0.45">
      <c r="A9895" s="32"/>
    </row>
    <row r="9896" spans="1:19" x14ac:dyDescent="0.45">
      <c r="A9896" s="32"/>
    </row>
    <row r="9897" spans="1:19" x14ac:dyDescent="0.45">
      <c r="A9897" s="32"/>
      <c r="B9897" s="50"/>
    </row>
    <row r="9898" spans="1:19" x14ac:dyDescent="0.45">
      <c r="A9898" s="32"/>
    </row>
    <row r="9899" spans="1:19" x14ac:dyDescent="0.45">
      <c r="A9899" s="32"/>
    </row>
    <row r="9900" spans="1:19" x14ac:dyDescent="0.45">
      <c r="A9900" s="32"/>
    </row>
    <row r="9901" spans="1:19" x14ac:dyDescent="0.45">
      <c r="A9901" s="32"/>
    </row>
    <row r="9902" spans="1:19" x14ac:dyDescent="0.45">
      <c r="A9902" s="32"/>
    </row>
    <row r="9903" spans="1:19" x14ac:dyDescent="0.45">
      <c r="A9903" s="32"/>
    </row>
    <row r="9904" spans="1:19" x14ac:dyDescent="0.45">
      <c r="A9904" s="32"/>
    </row>
    <row r="9905" spans="1:19" x14ac:dyDescent="0.45">
      <c r="A9905" s="32"/>
    </row>
    <row r="9906" spans="1:19" x14ac:dyDescent="0.45">
      <c r="A9906" s="32"/>
    </row>
    <row r="9907" spans="1:19" x14ac:dyDescent="0.45">
      <c r="A9907" s="32"/>
    </row>
    <row r="9908" spans="1:19" x14ac:dyDescent="0.45">
      <c r="A9908" s="32"/>
    </row>
    <row r="9909" spans="1:19" x14ac:dyDescent="0.45">
      <c r="A9909" s="32"/>
    </row>
    <row r="9910" spans="1:19" x14ac:dyDescent="0.45">
      <c r="A9910" s="32"/>
    </row>
    <row r="9911" spans="1:19" x14ac:dyDescent="0.45">
      <c r="A9911" s="32"/>
    </row>
    <row r="9912" spans="1:19" x14ac:dyDescent="0.45">
      <c r="A9912" s="32"/>
    </row>
    <row r="9913" spans="1:19" x14ac:dyDescent="0.45">
      <c r="A9913" s="32"/>
    </row>
    <row r="9914" spans="1:19" x14ac:dyDescent="0.45">
      <c r="O9914"/>
      <c r="P9914"/>
      <c r="Q9914"/>
      <c r="R9914"/>
    </row>
    <row r="9915" spans="1:19" ht="23.15" x14ac:dyDescent="0.6">
      <c r="A9915" s="21"/>
      <c r="B9915" s="21"/>
      <c r="C9915" s="21"/>
      <c r="D9915" s="21"/>
      <c r="E9915" s="21"/>
      <c r="F9915" s="21"/>
      <c r="G9915" s="21"/>
      <c r="H9915" s="22"/>
      <c r="I9915" s="22"/>
      <c r="J9915" s="22"/>
      <c r="K9915" s="21"/>
      <c r="L9915" s="21"/>
      <c r="N9915" s="27"/>
      <c r="O9915" s="27"/>
      <c r="P9915" s="27"/>
      <c r="Q9915" s="27"/>
      <c r="R9915" s="27"/>
      <c r="S9915" s="22"/>
    </row>
    <row r="9916" spans="1:19" x14ac:dyDescent="0.45">
      <c r="A9916" s="14"/>
      <c r="K9916" s="14"/>
    </row>
    <row r="9917" spans="1:19" x14ac:dyDescent="0.45">
      <c r="A9917" s="32"/>
    </row>
    <row r="9918" spans="1:19" x14ac:dyDescent="0.45">
      <c r="A9918" s="32"/>
    </row>
    <row r="9919" spans="1:19" x14ac:dyDescent="0.45">
      <c r="A9919" s="32"/>
    </row>
    <row r="9920" spans="1:19" x14ac:dyDescent="0.45">
      <c r="A9920" s="32"/>
    </row>
    <row r="9921" spans="1:2" x14ac:dyDescent="0.45">
      <c r="A9921" s="32"/>
      <c r="B9921" s="50"/>
    </row>
    <row r="9922" spans="1:2" x14ac:dyDescent="0.45">
      <c r="A9922" s="32"/>
    </row>
    <row r="9923" spans="1:2" x14ac:dyDescent="0.45">
      <c r="A9923" s="32"/>
    </row>
    <row r="9924" spans="1:2" x14ac:dyDescent="0.45">
      <c r="A9924" s="32"/>
    </row>
    <row r="9925" spans="1:2" x14ac:dyDescent="0.45">
      <c r="A9925" s="32"/>
    </row>
    <row r="9926" spans="1:2" x14ac:dyDescent="0.45">
      <c r="A9926" s="32"/>
    </row>
    <row r="9927" spans="1:2" x14ac:dyDescent="0.45">
      <c r="A9927" s="32"/>
    </row>
    <row r="9928" spans="1:2" x14ac:dyDescent="0.45">
      <c r="A9928" s="32"/>
    </row>
    <row r="9929" spans="1:2" x14ac:dyDescent="0.45">
      <c r="A9929" s="32"/>
    </row>
    <row r="9930" spans="1:2" x14ac:dyDescent="0.45">
      <c r="A9930" s="32"/>
    </row>
    <row r="9931" spans="1:2" x14ac:dyDescent="0.45">
      <c r="A9931" s="32"/>
    </row>
    <row r="9932" spans="1:2" x14ac:dyDescent="0.45">
      <c r="A9932" s="32"/>
    </row>
    <row r="9933" spans="1:2" x14ac:dyDescent="0.45">
      <c r="A9933" s="32"/>
    </row>
    <row r="9934" spans="1:2" x14ac:dyDescent="0.45">
      <c r="A9934" s="32"/>
    </row>
    <row r="9935" spans="1:2" x14ac:dyDescent="0.45">
      <c r="A9935" s="32"/>
    </row>
    <row r="9936" spans="1:2" x14ac:dyDescent="0.45">
      <c r="A9936" s="32"/>
    </row>
    <row r="9937" spans="1:19" x14ac:dyDescent="0.45">
      <c r="A9937" s="32"/>
    </row>
    <row r="9938" spans="1:19" x14ac:dyDescent="0.45">
      <c r="O9938"/>
      <c r="P9938"/>
      <c r="Q9938"/>
      <c r="R9938"/>
    </row>
    <row r="9939" spans="1:19" ht="23.15" x14ac:dyDescent="0.6">
      <c r="A9939" s="21"/>
      <c r="B9939" s="21"/>
      <c r="C9939" s="21"/>
      <c r="D9939" s="21"/>
      <c r="E9939" s="21"/>
      <c r="F9939" s="21"/>
      <c r="G9939" s="21"/>
      <c r="H9939" s="22"/>
      <c r="I9939" s="22"/>
      <c r="J9939" s="22"/>
      <c r="K9939" s="21"/>
      <c r="L9939" s="21"/>
      <c r="N9939" s="27"/>
      <c r="O9939" s="27"/>
      <c r="P9939" s="27"/>
      <c r="Q9939" s="27"/>
      <c r="R9939" s="27"/>
      <c r="S9939" s="22"/>
    </row>
    <row r="9940" spans="1:19" x14ac:dyDescent="0.45">
      <c r="A9940" s="14"/>
      <c r="K9940" s="14"/>
    </row>
    <row r="9941" spans="1:19" x14ac:dyDescent="0.45">
      <c r="A9941" s="32"/>
    </row>
    <row r="9942" spans="1:19" x14ac:dyDescent="0.45">
      <c r="A9942" s="32"/>
    </row>
    <row r="9943" spans="1:19" x14ac:dyDescent="0.45">
      <c r="A9943" s="32"/>
    </row>
    <row r="9944" spans="1:19" x14ac:dyDescent="0.45">
      <c r="A9944" s="32"/>
    </row>
    <row r="9945" spans="1:19" x14ac:dyDescent="0.45">
      <c r="A9945" s="32"/>
      <c r="B9945" s="50"/>
    </row>
    <row r="9946" spans="1:19" x14ac:dyDescent="0.45">
      <c r="A9946" s="32"/>
    </row>
    <row r="9947" spans="1:19" x14ac:dyDescent="0.45">
      <c r="A9947" s="32"/>
    </row>
    <row r="9948" spans="1:19" x14ac:dyDescent="0.45">
      <c r="A9948" s="32"/>
    </row>
    <row r="9949" spans="1:19" x14ac:dyDescent="0.45">
      <c r="A9949" s="32"/>
    </row>
    <row r="9950" spans="1:19" x14ac:dyDescent="0.45">
      <c r="A9950" s="32"/>
    </row>
    <row r="9951" spans="1:19" x14ac:dyDescent="0.45">
      <c r="A9951" s="32"/>
    </row>
    <row r="9952" spans="1:19" x14ac:dyDescent="0.45">
      <c r="A9952" s="32"/>
    </row>
    <row r="9953" spans="1:19" x14ac:dyDescent="0.45">
      <c r="A9953" s="32"/>
    </row>
    <row r="9954" spans="1:19" x14ac:dyDescent="0.45">
      <c r="A9954" s="32"/>
    </row>
    <row r="9955" spans="1:19" x14ac:dyDescent="0.45">
      <c r="A9955" s="32"/>
    </row>
    <row r="9956" spans="1:19" x14ac:dyDescent="0.45">
      <c r="A9956" s="32"/>
    </row>
    <row r="9957" spans="1:19" x14ac:dyDescent="0.45">
      <c r="A9957" s="32"/>
    </row>
    <row r="9958" spans="1:19" x14ac:dyDescent="0.45">
      <c r="A9958" s="32"/>
    </row>
    <row r="9959" spans="1:19" x14ac:dyDescent="0.45">
      <c r="A9959" s="32"/>
    </row>
    <row r="9960" spans="1:19" x14ac:dyDescent="0.45">
      <c r="A9960" s="32"/>
    </row>
    <row r="9961" spans="1:19" x14ac:dyDescent="0.45">
      <c r="A9961" s="32"/>
    </row>
    <row r="9962" spans="1:19" x14ac:dyDescent="0.45">
      <c r="N9962" s="57"/>
      <c r="O9962"/>
      <c r="P9962"/>
      <c r="Q9962"/>
      <c r="R9962"/>
    </row>
    <row r="9963" spans="1:19" ht="23.15" x14ac:dyDescent="0.6">
      <c r="A9963" s="21"/>
      <c r="B9963" s="21"/>
      <c r="C9963" s="21"/>
      <c r="D9963" s="21"/>
      <c r="E9963" s="21"/>
      <c r="F9963" s="21"/>
      <c r="G9963" s="21"/>
      <c r="H9963" s="22"/>
      <c r="I9963" s="22"/>
      <c r="J9963" s="22"/>
      <c r="K9963" s="21"/>
      <c r="L9963" s="21"/>
      <c r="N9963" s="27"/>
      <c r="O9963" s="27"/>
      <c r="P9963" s="27"/>
      <c r="Q9963" s="27"/>
      <c r="R9963" s="27"/>
      <c r="S9963" s="22"/>
    </row>
    <row r="9964" spans="1:19" x14ac:dyDescent="0.45">
      <c r="A9964" s="14"/>
      <c r="K9964" s="14"/>
    </row>
    <row r="9965" spans="1:19" x14ac:dyDescent="0.45">
      <c r="A9965" s="32"/>
    </row>
    <row r="9966" spans="1:19" x14ac:dyDescent="0.45">
      <c r="A9966" s="32"/>
    </row>
    <row r="9967" spans="1:19" x14ac:dyDescent="0.45">
      <c r="A9967" s="32"/>
    </row>
    <row r="9968" spans="1:19" x14ac:dyDescent="0.45">
      <c r="A9968" s="32"/>
    </row>
    <row r="9969" spans="1:2" x14ac:dyDescent="0.45">
      <c r="A9969" s="32"/>
      <c r="B9969" s="50"/>
    </row>
    <row r="9970" spans="1:2" x14ac:dyDescent="0.45">
      <c r="A9970" s="32"/>
    </row>
    <row r="9971" spans="1:2" x14ac:dyDescent="0.45">
      <c r="A9971" s="32"/>
    </row>
    <row r="9972" spans="1:2" x14ac:dyDescent="0.45">
      <c r="A9972" s="32"/>
    </row>
    <row r="9973" spans="1:2" x14ac:dyDescent="0.45">
      <c r="A9973" s="32"/>
    </row>
    <row r="9974" spans="1:2" x14ac:dyDescent="0.45">
      <c r="A9974" s="32"/>
    </row>
    <row r="9975" spans="1:2" x14ac:dyDescent="0.45">
      <c r="A9975" s="32"/>
    </row>
    <row r="9976" spans="1:2" x14ac:dyDescent="0.45">
      <c r="A9976" s="32"/>
    </row>
    <row r="9977" spans="1:2" x14ac:dyDescent="0.45">
      <c r="A9977" s="32"/>
    </row>
    <row r="9978" spans="1:2" x14ac:dyDescent="0.45">
      <c r="A9978" s="32"/>
    </row>
    <row r="9979" spans="1:2" x14ac:dyDescent="0.45">
      <c r="A9979" s="32"/>
    </row>
    <row r="9980" spans="1:2" x14ac:dyDescent="0.45">
      <c r="A9980" s="32"/>
    </row>
    <row r="9981" spans="1:2" x14ac:dyDescent="0.45">
      <c r="A9981" s="32"/>
    </row>
    <row r="9982" spans="1:2" x14ac:dyDescent="0.45">
      <c r="A9982" s="32"/>
    </row>
    <row r="9983" spans="1:2" x14ac:dyDescent="0.45">
      <c r="A9983" s="32"/>
    </row>
    <row r="9984" spans="1:2" x14ac:dyDescent="0.45">
      <c r="A9984" s="32"/>
    </row>
    <row r="9985" spans="1:19" x14ac:dyDescent="0.45">
      <c r="A9985" s="32"/>
    </row>
    <row r="9986" spans="1:19" x14ac:dyDescent="0.45">
      <c r="O9986"/>
      <c r="P9986"/>
      <c r="Q9986"/>
      <c r="R9986"/>
    </row>
    <row r="9987" spans="1:19" ht="23.15" x14ac:dyDescent="0.6">
      <c r="A9987" s="21"/>
      <c r="B9987" s="21"/>
      <c r="C9987" s="21"/>
      <c r="D9987" s="21"/>
      <c r="E9987" s="21"/>
      <c r="F9987" s="21"/>
      <c r="G9987" s="21"/>
      <c r="H9987" s="22"/>
      <c r="I9987" s="22"/>
      <c r="J9987" s="22"/>
      <c r="K9987" s="21"/>
      <c r="L9987" s="21"/>
      <c r="N9987" s="27"/>
      <c r="O9987" s="27"/>
      <c r="P9987" s="27"/>
      <c r="Q9987" s="27"/>
      <c r="R9987" s="27"/>
      <c r="S9987" s="22"/>
    </row>
    <row r="9988" spans="1:19" x14ac:dyDescent="0.45">
      <c r="A9988" s="14"/>
      <c r="K9988" s="14"/>
    </row>
    <row r="9989" spans="1:19" x14ac:dyDescent="0.45">
      <c r="A9989" s="32"/>
    </row>
    <row r="9990" spans="1:19" x14ac:dyDescent="0.45">
      <c r="A9990" s="32"/>
    </row>
    <row r="9991" spans="1:19" x14ac:dyDescent="0.45">
      <c r="A9991" s="32"/>
    </row>
    <row r="9992" spans="1:19" x14ac:dyDescent="0.45">
      <c r="A9992" s="32"/>
    </row>
    <row r="9993" spans="1:19" x14ac:dyDescent="0.45">
      <c r="A9993" s="32"/>
      <c r="B9993" s="50"/>
    </row>
    <row r="9994" spans="1:19" x14ac:dyDescent="0.45">
      <c r="A9994" s="32"/>
    </row>
    <row r="9995" spans="1:19" x14ac:dyDescent="0.45">
      <c r="A9995" s="32"/>
    </row>
    <row r="9996" spans="1:19" x14ac:dyDescent="0.45">
      <c r="A9996" s="32"/>
    </row>
    <row r="9997" spans="1:19" x14ac:dyDescent="0.45">
      <c r="A9997" s="32"/>
    </row>
    <row r="9998" spans="1:19" x14ac:dyDescent="0.45">
      <c r="A9998" s="32"/>
    </row>
    <row r="9999" spans="1:19" x14ac:dyDescent="0.45">
      <c r="A9999" s="32"/>
    </row>
    <row r="10000" spans="1:19" x14ac:dyDescent="0.45">
      <c r="A10000" s="32"/>
    </row>
    <row r="10001" spans="1:19" x14ac:dyDescent="0.45">
      <c r="A10001" s="32"/>
    </row>
    <row r="10002" spans="1:19" x14ac:dyDescent="0.45">
      <c r="A10002" s="32"/>
    </row>
    <row r="10003" spans="1:19" x14ac:dyDescent="0.45">
      <c r="A10003" s="32"/>
    </row>
    <row r="10004" spans="1:19" x14ac:dyDescent="0.45">
      <c r="A10004" s="32"/>
    </row>
    <row r="10005" spans="1:19" x14ac:dyDescent="0.45">
      <c r="A10005" s="32"/>
    </row>
    <row r="10006" spans="1:19" x14ac:dyDescent="0.45">
      <c r="A10006" s="32"/>
    </row>
    <row r="10007" spans="1:19" x14ac:dyDescent="0.45">
      <c r="A10007" s="32"/>
    </row>
    <row r="10008" spans="1:19" x14ac:dyDescent="0.45">
      <c r="A10008" s="32"/>
    </row>
    <row r="10009" spans="1:19" x14ac:dyDescent="0.45">
      <c r="A10009" s="32"/>
    </row>
    <row r="10010" spans="1:19" x14ac:dyDescent="0.45">
      <c r="O10010"/>
      <c r="P10010"/>
      <c r="Q10010"/>
      <c r="R10010"/>
    </row>
    <row r="10011" spans="1:19" ht="23.15" x14ac:dyDescent="0.6">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45">
      <c r="A10012" s="14"/>
      <c r="K10012" s="14"/>
    </row>
    <row r="10013" spans="1:19" x14ac:dyDescent="0.45">
      <c r="A10013" s="32"/>
    </row>
    <row r="10014" spans="1:19" x14ac:dyDescent="0.45">
      <c r="A10014" s="32"/>
    </row>
    <row r="10015" spans="1:19" x14ac:dyDescent="0.45">
      <c r="A10015" s="32"/>
    </row>
    <row r="10016" spans="1:19" x14ac:dyDescent="0.45">
      <c r="A10016" s="32"/>
    </row>
    <row r="10017" spans="1:2" x14ac:dyDescent="0.45">
      <c r="A10017" s="32"/>
      <c r="B10017" s="50"/>
    </row>
    <row r="10018" spans="1:2" x14ac:dyDescent="0.45">
      <c r="A10018" s="32"/>
    </row>
    <row r="10019" spans="1:2" x14ac:dyDescent="0.45">
      <c r="A10019" s="32"/>
    </row>
    <row r="10020" spans="1:2" x14ac:dyDescent="0.45">
      <c r="A10020" s="32"/>
    </row>
    <row r="10021" spans="1:2" x14ac:dyDescent="0.45">
      <c r="A10021" s="32"/>
    </row>
    <row r="10022" spans="1:2" x14ac:dyDescent="0.45">
      <c r="A10022" s="32"/>
    </row>
    <row r="10023" spans="1:2" x14ac:dyDescent="0.45">
      <c r="A10023" s="32"/>
    </row>
    <row r="10024" spans="1:2" x14ac:dyDescent="0.45">
      <c r="A10024" s="32"/>
    </row>
    <row r="10025" spans="1:2" x14ac:dyDescent="0.45">
      <c r="A10025" s="32"/>
    </row>
    <row r="10026" spans="1:2" x14ac:dyDescent="0.45">
      <c r="A10026" s="32"/>
    </row>
    <row r="10027" spans="1:2" x14ac:dyDescent="0.45">
      <c r="A10027" s="32"/>
    </row>
    <row r="10028" spans="1:2" x14ac:dyDescent="0.45">
      <c r="A10028" s="32"/>
    </row>
    <row r="10029" spans="1:2" x14ac:dyDescent="0.45">
      <c r="A10029" s="32"/>
    </row>
    <row r="10030" spans="1:2" x14ac:dyDescent="0.45">
      <c r="A10030" s="32"/>
    </row>
    <row r="10031" spans="1:2" x14ac:dyDescent="0.45">
      <c r="A10031" s="32"/>
    </row>
    <row r="10032" spans="1:2" x14ac:dyDescent="0.45">
      <c r="A10032" s="32"/>
    </row>
    <row r="10033" spans="1:19" x14ac:dyDescent="0.45">
      <c r="A10033" s="32"/>
    </row>
    <row r="10034" spans="1:19" x14ac:dyDescent="0.45">
      <c r="O10034"/>
      <c r="P10034"/>
      <c r="Q10034"/>
      <c r="R10034"/>
    </row>
    <row r="10035" spans="1:19" ht="23.15" x14ac:dyDescent="0.6">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45">
      <c r="A10036" s="14"/>
      <c r="K10036" s="14"/>
    </row>
    <row r="10037" spans="1:19" x14ac:dyDescent="0.45">
      <c r="A10037" s="32"/>
    </row>
    <row r="10038" spans="1:19" x14ac:dyDescent="0.45">
      <c r="A10038" s="32"/>
    </row>
    <row r="10039" spans="1:19" x14ac:dyDescent="0.45">
      <c r="A10039" s="32"/>
    </row>
    <row r="10040" spans="1:19" x14ac:dyDescent="0.45">
      <c r="A10040" s="32"/>
    </row>
    <row r="10041" spans="1:19" x14ac:dyDescent="0.45">
      <c r="A10041" s="32"/>
      <c r="B10041" s="50"/>
    </row>
    <row r="10042" spans="1:19" x14ac:dyDescent="0.45">
      <c r="A10042" s="32"/>
    </row>
    <row r="10043" spans="1:19" x14ac:dyDescent="0.45">
      <c r="A10043" s="32"/>
    </row>
    <row r="10044" spans="1:19" x14ac:dyDescent="0.45">
      <c r="A10044" s="32"/>
    </row>
    <row r="10045" spans="1:19" x14ac:dyDescent="0.45">
      <c r="A10045" s="32"/>
    </row>
    <row r="10046" spans="1:19" x14ac:dyDescent="0.45">
      <c r="A10046" s="32"/>
    </row>
    <row r="10047" spans="1:19" x14ac:dyDescent="0.45">
      <c r="A10047" s="32"/>
    </row>
    <row r="10048" spans="1:19" x14ac:dyDescent="0.45">
      <c r="A10048" s="32"/>
    </row>
    <row r="10049" spans="1:19" x14ac:dyDescent="0.45">
      <c r="A10049" s="32"/>
    </row>
    <row r="10050" spans="1:19" x14ac:dyDescent="0.45">
      <c r="A10050" s="32"/>
    </row>
    <row r="10051" spans="1:19" x14ac:dyDescent="0.45">
      <c r="A10051" s="32"/>
    </row>
    <row r="10052" spans="1:19" x14ac:dyDescent="0.45">
      <c r="A10052" s="32"/>
    </row>
    <row r="10053" spans="1:19" x14ac:dyDescent="0.45">
      <c r="A10053" s="32"/>
    </row>
    <row r="10054" spans="1:19" x14ac:dyDescent="0.45">
      <c r="A10054" s="32"/>
    </row>
    <row r="10055" spans="1:19" x14ac:dyDescent="0.45">
      <c r="A10055" s="32"/>
    </row>
    <row r="10056" spans="1:19" x14ac:dyDescent="0.45">
      <c r="A10056" s="32"/>
    </row>
    <row r="10057" spans="1:19" x14ac:dyDescent="0.45">
      <c r="A10057" s="32"/>
    </row>
    <row r="10058" spans="1:19" x14ac:dyDescent="0.45">
      <c r="O10058"/>
      <c r="P10058"/>
      <c r="Q10058"/>
      <c r="R10058"/>
    </row>
    <row r="10059" spans="1:19" ht="23.15" x14ac:dyDescent="0.6">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45">
      <c r="A10060" s="14"/>
      <c r="K10060" s="14"/>
    </row>
    <row r="10061" spans="1:19" x14ac:dyDescent="0.45">
      <c r="A10061" s="32"/>
    </row>
    <row r="10062" spans="1:19" x14ac:dyDescent="0.45">
      <c r="A10062" s="32"/>
    </row>
    <row r="10063" spans="1:19" x14ac:dyDescent="0.45">
      <c r="A10063" s="32"/>
    </row>
    <row r="10064" spans="1:19" x14ac:dyDescent="0.45">
      <c r="A10064" s="32"/>
    </row>
    <row r="10065" spans="1:2" x14ac:dyDescent="0.45">
      <c r="A10065" s="32"/>
      <c r="B10065" s="50"/>
    </row>
    <row r="10066" spans="1:2" x14ac:dyDescent="0.45">
      <c r="A10066" s="32"/>
    </row>
    <row r="10067" spans="1:2" x14ac:dyDescent="0.45">
      <c r="A10067" s="32"/>
    </row>
    <row r="10068" spans="1:2" x14ac:dyDescent="0.45">
      <c r="A10068" s="32"/>
    </row>
    <row r="10069" spans="1:2" x14ac:dyDescent="0.45">
      <c r="A10069" s="32"/>
    </row>
    <row r="10070" spans="1:2" x14ac:dyDescent="0.45">
      <c r="A10070" s="32"/>
    </row>
    <row r="10071" spans="1:2" x14ac:dyDescent="0.45">
      <c r="A10071" s="32"/>
    </row>
    <row r="10072" spans="1:2" x14ac:dyDescent="0.45">
      <c r="A10072" s="32"/>
    </row>
    <row r="10073" spans="1:2" x14ac:dyDescent="0.45">
      <c r="A10073" s="32"/>
    </row>
    <row r="10074" spans="1:2" x14ac:dyDescent="0.45">
      <c r="A10074" s="32"/>
    </row>
    <row r="10075" spans="1:2" x14ac:dyDescent="0.45">
      <c r="A10075" s="32"/>
    </row>
    <row r="10076" spans="1:2" x14ac:dyDescent="0.45">
      <c r="A10076" s="32"/>
    </row>
    <row r="10077" spans="1:2" x14ac:dyDescent="0.45">
      <c r="A10077" s="32"/>
    </row>
    <row r="10078" spans="1:2" x14ac:dyDescent="0.45">
      <c r="A10078" s="32"/>
    </row>
    <row r="10079" spans="1:2" x14ac:dyDescent="0.45">
      <c r="A10079" s="32"/>
    </row>
    <row r="10080" spans="1:2" x14ac:dyDescent="0.45">
      <c r="A10080" s="32"/>
    </row>
    <row r="10081" spans="1:19" x14ac:dyDescent="0.45">
      <c r="A10081" s="32"/>
    </row>
    <row r="10082" spans="1:19" x14ac:dyDescent="0.45">
      <c r="N10082" s="57"/>
      <c r="O10082"/>
      <c r="P10082"/>
      <c r="Q10082"/>
      <c r="R10082"/>
    </row>
    <row r="10083" spans="1:19" ht="23.15" x14ac:dyDescent="0.6">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45">
      <c r="A10084" s="14"/>
      <c r="K10084" s="14"/>
    </row>
    <row r="10085" spans="1:19" x14ac:dyDescent="0.45">
      <c r="A10085" s="32"/>
    </row>
    <row r="10086" spans="1:19" x14ac:dyDescent="0.45">
      <c r="A10086" s="32"/>
    </row>
    <row r="10087" spans="1:19" x14ac:dyDescent="0.45">
      <c r="A10087" s="32"/>
    </row>
    <row r="10088" spans="1:19" x14ac:dyDescent="0.45">
      <c r="A10088" s="32"/>
    </row>
    <row r="10089" spans="1:19" x14ac:dyDescent="0.45">
      <c r="A10089" s="32"/>
      <c r="B10089" s="50"/>
    </row>
    <row r="10090" spans="1:19" x14ac:dyDescent="0.45">
      <c r="A10090" s="32"/>
    </row>
    <row r="10091" spans="1:19" x14ac:dyDescent="0.45">
      <c r="A10091" s="32"/>
    </row>
    <row r="10092" spans="1:19" x14ac:dyDescent="0.45">
      <c r="A10092" s="32"/>
    </row>
    <row r="10093" spans="1:19" x14ac:dyDescent="0.45">
      <c r="A10093" s="32"/>
    </row>
    <row r="10094" spans="1:19" x14ac:dyDescent="0.45">
      <c r="A10094" s="32"/>
    </row>
    <row r="10095" spans="1:19" x14ac:dyDescent="0.45">
      <c r="A10095" s="32"/>
    </row>
    <row r="10096" spans="1:19" x14ac:dyDescent="0.45">
      <c r="A10096" s="32"/>
    </row>
    <row r="10097" spans="1:19" x14ac:dyDescent="0.45">
      <c r="A10097" s="32"/>
    </row>
    <row r="10098" spans="1:19" x14ac:dyDescent="0.45">
      <c r="A10098" s="32"/>
    </row>
    <row r="10099" spans="1:19" x14ac:dyDescent="0.45">
      <c r="A10099" s="32"/>
    </row>
    <row r="10100" spans="1:19" x14ac:dyDescent="0.45">
      <c r="A10100" s="32"/>
    </row>
    <row r="10101" spans="1:19" x14ac:dyDescent="0.45">
      <c r="A10101" s="32"/>
    </row>
    <row r="10102" spans="1:19" x14ac:dyDescent="0.45">
      <c r="A10102" s="32"/>
    </row>
    <row r="10103" spans="1:19" x14ac:dyDescent="0.45">
      <c r="A10103" s="32"/>
    </row>
    <row r="10104" spans="1:19" x14ac:dyDescent="0.45">
      <c r="A10104" s="32"/>
    </row>
    <row r="10105" spans="1:19" x14ac:dyDescent="0.45">
      <c r="A10105" s="32"/>
    </row>
    <row r="10106" spans="1:19" x14ac:dyDescent="0.45">
      <c r="O10106"/>
      <c r="P10106"/>
      <c r="Q10106"/>
      <c r="R10106"/>
    </row>
    <row r="10107" spans="1:19" ht="23.15" x14ac:dyDescent="0.6">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45">
      <c r="A10108" s="14"/>
      <c r="K10108" s="14"/>
    </row>
    <row r="10109" spans="1:19" x14ac:dyDescent="0.45">
      <c r="A10109" s="32"/>
    </row>
    <row r="10110" spans="1:19" x14ac:dyDescent="0.45">
      <c r="A10110" s="32"/>
    </row>
    <row r="10111" spans="1:19" x14ac:dyDescent="0.45">
      <c r="A10111" s="32"/>
    </row>
    <row r="10112" spans="1:19" x14ac:dyDescent="0.45">
      <c r="A10112" s="32"/>
    </row>
    <row r="10113" spans="1:2" x14ac:dyDescent="0.45">
      <c r="A10113" s="32"/>
      <c r="B10113" s="50"/>
    </row>
    <row r="10114" spans="1:2" x14ac:dyDescent="0.45">
      <c r="A10114" s="32"/>
    </row>
    <row r="10115" spans="1:2" x14ac:dyDescent="0.45">
      <c r="A10115" s="32"/>
    </row>
    <row r="10116" spans="1:2" x14ac:dyDescent="0.45">
      <c r="A10116" s="32"/>
    </row>
    <row r="10117" spans="1:2" x14ac:dyDescent="0.45">
      <c r="A10117" s="32"/>
    </row>
    <row r="10118" spans="1:2" x14ac:dyDescent="0.45">
      <c r="A10118" s="32"/>
    </row>
    <row r="10119" spans="1:2" x14ac:dyDescent="0.45">
      <c r="A10119" s="32"/>
    </row>
    <row r="10120" spans="1:2" x14ac:dyDescent="0.45">
      <c r="A10120" s="32"/>
    </row>
    <row r="10121" spans="1:2" x14ac:dyDescent="0.45">
      <c r="A10121" s="32"/>
    </row>
    <row r="10122" spans="1:2" x14ac:dyDescent="0.45">
      <c r="A10122" s="32"/>
    </row>
    <row r="10123" spans="1:2" x14ac:dyDescent="0.45">
      <c r="A10123" s="32"/>
    </row>
    <row r="10124" spans="1:2" x14ac:dyDescent="0.45">
      <c r="A10124" s="32"/>
    </row>
    <row r="10125" spans="1:2" x14ac:dyDescent="0.45">
      <c r="A10125" s="32"/>
    </row>
    <row r="10126" spans="1:2" x14ac:dyDescent="0.45">
      <c r="A10126" s="32"/>
    </row>
    <row r="10127" spans="1:2" x14ac:dyDescent="0.45">
      <c r="A10127" s="32"/>
    </row>
    <row r="10128" spans="1:2" x14ac:dyDescent="0.45">
      <c r="A10128" s="32"/>
    </row>
    <row r="10129" spans="1:18" x14ac:dyDescent="0.45">
      <c r="A10129" s="32"/>
    </row>
    <row r="10130" spans="1:18" x14ac:dyDescent="0.45">
      <c r="O10130"/>
      <c r="P10130"/>
      <c r="Q10130"/>
      <c r="R10130"/>
    </row>
    <row r="10131" spans="1:18" ht="23.15" x14ac:dyDescent="0.6">
      <c r="L10131" s="21"/>
      <c r="N10131" s="27"/>
      <c r="O10131"/>
      <c r="P10131"/>
      <c r="Q10131"/>
      <c r="R10131"/>
    </row>
    <row r="10155" spans="12:14" ht="23.15" x14ac:dyDescent="0.6">
      <c r="L10155" s="21"/>
      <c r="N10155" s="27"/>
    </row>
    <row r="10179" spans="12:14" ht="23.15" x14ac:dyDescent="0.6">
      <c r="L10179" s="21"/>
      <c r="N10179" s="27"/>
    </row>
    <row r="10202" spans="12:14" x14ac:dyDescent="0.45">
      <c r="N10202" s="57"/>
    </row>
    <row r="10203" spans="12:14" ht="23.15" x14ac:dyDescent="0.6">
      <c r="L10203" s="21"/>
      <c r="N10203" s="27"/>
    </row>
    <row r="10227" spans="12:14" ht="23.15" x14ac:dyDescent="0.6">
      <c r="L10227" s="21"/>
      <c r="N10227" s="27"/>
    </row>
    <row r="10251" spans="12:14" ht="23.15" x14ac:dyDescent="0.6">
      <c r="L10251" s="21"/>
      <c r="N10251" s="27"/>
    </row>
    <row r="10275" spans="12:14" ht="23.15" x14ac:dyDescent="0.6">
      <c r="L10275" s="21"/>
      <c r="N10275" s="27"/>
    </row>
    <row r="10299" spans="12:14" ht="23.15" x14ac:dyDescent="0.6">
      <c r="L10299" s="21"/>
      <c r="N10299" s="27"/>
    </row>
    <row r="10322" spans="12:14" x14ac:dyDescent="0.45">
      <c r="N10322" s="57"/>
    </row>
    <row r="10323" spans="12:14" ht="23.15" x14ac:dyDescent="0.6">
      <c r="L10323" s="21"/>
      <c r="N10323" s="27"/>
    </row>
    <row r="10347" spans="12:14" ht="23.15" x14ac:dyDescent="0.6">
      <c r="L10347" s="21"/>
      <c r="N10347" s="27"/>
    </row>
    <row r="10371" spans="12:14" ht="23.15" x14ac:dyDescent="0.6">
      <c r="L10371" s="21"/>
      <c r="N10371" s="27"/>
    </row>
    <row r="10395" spans="12:14" ht="23.15" x14ac:dyDescent="0.6">
      <c r="L10395" s="21"/>
      <c r="N10395" s="27"/>
    </row>
    <row r="10419" spans="12:14" ht="23.15" x14ac:dyDescent="0.6">
      <c r="L10419" s="21"/>
      <c r="N10419" s="27"/>
    </row>
    <row r="10442" spans="12:14" x14ac:dyDescent="0.45">
      <c r="N10442" s="57"/>
    </row>
    <row r="10443" spans="12:14" ht="23.15" x14ac:dyDescent="0.6">
      <c r="L10443" s="21"/>
      <c r="N10443" s="27"/>
    </row>
    <row r="10467" spans="12:12" ht="23.15" x14ac:dyDescent="0.6">
      <c r="L10467" s="21"/>
    </row>
    <row r="10491" spans="12:12" ht="23.15" x14ac:dyDescent="0.6">
      <c r="L10491" s="21"/>
    </row>
    <row r="10515" spans="12:12" ht="23.15" x14ac:dyDescent="0.6">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David Liu</cp:lastModifiedBy>
  <dcterms:created xsi:type="dcterms:W3CDTF">2017-09-12T15:29:51Z</dcterms:created>
  <dcterms:modified xsi:type="dcterms:W3CDTF">2026-08-05T22:20:49Z</dcterms:modified>
</cp:coreProperties>
</file>